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ctrlProps/ctrlProp23.xml" ContentType="application/vnd.ms-excel.controlproperties+xml"/>
  <Override PartName="/xl/ctrlProps/ctrlProp24.xml" ContentType="application/vnd.ms-excel.controlproperties+xml"/>
  <Override PartName="/xl/ctrlProps/ctrlProp25.xml" ContentType="application/vnd.ms-excel.controlproperties+xml"/>
  <Override PartName="/xl/ctrlProps/ctrlProp26.xml" ContentType="application/vnd.ms-excel.controlproperties+xml"/>
  <Override PartName="/xl/ctrlProps/ctrlProp27.xml" ContentType="application/vnd.ms-excel.controlproperties+xml"/>
  <Override PartName="/xl/ctrlProps/ctrlProp28.xml" ContentType="application/vnd.ms-excel.controlproperties+xml"/>
  <Override PartName="/xl/ctrlProps/ctrlProp29.xml" ContentType="application/vnd.ms-excel.controlproperties+xml"/>
  <Override PartName="/xl/ctrlProps/ctrlProp30.xml" ContentType="application/vnd.ms-excel.controlproperties+xml"/>
  <Override PartName="/xl/ctrlProps/ctrlProp31.xml" ContentType="application/vnd.ms-excel.controlproperties+xml"/>
  <Override PartName="/xl/ctrlProps/ctrlProp32.xml" ContentType="application/vnd.ms-excel.controlproperties+xml"/>
  <Override PartName="/xl/ctrlProps/ctrlProp33.xml" ContentType="application/vnd.ms-excel.controlproperties+xml"/>
  <Override PartName="/xl/ctrlProps/ctrlProp34.xml" ContentType="application/vnd.ms-excel.controlproperties+xml"/>
  <Override PartName="/xl/ctrlProps/ctrlProp35.xml" ContentType="application/vnd.ms-excel.controlproperties+xml"/>
  <Override PartName="/xl/ctrlProps/ctrlProp36.xml" ContentType="application/vnd.ms-excel.controlproperties+xml"/>
  <Override PartName="/xl/ctrlProps/ctrlProp37.xml" ContentType="application/vnd.ms-excel.controlproperties+xml"/>
  <Override PartName="/xl/ctrlProps/ctrlProp38.xml" ContentType="application/vnd.ms-excel.controlproperties+xml"/>
  <Override PartName="/xl/ctrlProps/ctrlProp39.xml" ContentType="application/vnd.ms-excel.controlproperties+xml"/>
  <Override PartName="/xl/ctrlProps/ctrlProp40.xml" ContentType="application/vnd.ms-excel.controlproperties+xml"/>
  <Override PartName="/xl/ctrlProps/ctrlProp41.xml" ContentType="application/vnd.ms-excel.controlproperties+xml"/>
  <Override PartName="/xl/ctrlProps/ctrlProp42.xml" ContentType="application/vnd.ms-excel.controlproperties+xml"/>
  <Override PartName="/xl/ctrlProps/ctrlProp43.xml" ContentType="application/vnd.ms-excel.controlproperties+xml"/>
  <Override PartName="/xl/ctrlProps/ctrlProp44.xml" ContentType="application/vnd.ms-excel.controlproperties+xml"/>
  <Override PartName="/xl/ctrlProps/ctrlProp45.xml" ContentType="application/vnd.ms-excel.controlproperties+xml"/>
  <Override PartName="/xl/ctrlProps/ctrlProp46.xml" ContentType="application/vnd.ms-excel.controlproperties+xml"/>
  <Override PartName="/xl/ctrlProps/ctrlProp47.xml" ContentType="application/vnd.ms-excel.controlproperties+xml"/>
  <Override PartName="/xl/ctrlProps/ctrlProp48.xml" ContentType="application/vnd.ms-excel.controlproperties+xml"/>
  <Override PartName="/xl/ctrlProps/ctrlProp49.xml" ContentType="application/vnd.ms-excel.controlproperties+xml"/>
  <Override PartName="/xl/ctrlProps/ctrlProp50.xml" ContentType="application/vnd.ms-excel.controlproperties+xml"/>
  <Override PartName="/xl/ctrlProps/ctrlProp51.xml" ContentType="application/vnd.ms-excel.controlproperties+xml"/>
  <Override PartName="/xl/ctrlProps/ctrlProp52.xml" ContentType="application/vnd.ms-excel.controlproperties+xml"/>
  <Override PartName="/xl/ctrlProps/ctrlProp53.xml" ContentType="application/vnd.ms-excel.controlproperties+xml"/>
  <Override PartName="/xl/ctrlProps/ctrlProp54.xml" ContentType="application/vnd.ms-excel.controlproperties+xml"/>
  <Override PartName="/xl/ctrlProps/ctrlProp55.xml" ContentType="application/vnd.ms-excel.controlproperties+xml"/>
  <Override PartName="/xl/ctrlProps/ctrlProp56.xml" ContentType="application/vnd.ms-excel.controlproperties+xml"/>
  <Override PartName="/xl/ctrlProps/ctrlProp57.xml" ContentType="application/vnd.ms-excel.controlproperties+xml"/>
  <Override PartName="/xl/ctrlProps/ctrlProp58.xml" ContentType="application/vnd.ms-excel.controlproperties+xml"/>
  <Override PartName="/xl/ctrlProps/ctrlProp59.xml" ContentType="application/vnd.ms-excel.controlproperties+xml"/>
  <Override PartName="/xl/ctrlProps/ctrlProp60.xml" ContentType="application/vnd.ms-excel.controlproperties+xml"/>
  <Override PartName="/xl/ctrlProps/ctrlProp61.xml" ContentType="application/vnd.ms-excel.controlproperties+xml"/>
  <Override PartName="/xl/ctrlProps/ctrlProp62.xml" ContentType="application/vnd.ms-excel.controlproperties+xml"/>
  <Override PartName="/xl/ctrlProps/ctrlProp63.xml" ContentType="application/vnd.ms-excel.controlproperties+xml"/>
  <Override PartName="/xl/ctrlProps/ctrlProp64.xml" ContentType="application/vnd.ms-excel.controlproperties+xml"/>
  <Override PartName="/xl/ctrlProps/ctrlProp65.xml" ContentType="application/vnd.ms-excel.controlproperties+xml"/>
  <Override PartName="/xl/ctrlProps/ctrlProp66.xml" ContentType="application/vnd.ms-excel.controlproperties+xml"/>
  <Override PartName="/xl/ctrlProps/ctrlProp67.xml" ContentType="application/vnd.ms-excel.controlproperties+xml"/>
  <Override PartName="/xl/ctrlProps/ctrlProp68.xml" ContentType="application/vnd.ms-excel.controlproperties+xml"/>
  <Override PartName="/xl/ctrlProps/ctrlProp69.xml" ContentType="application/vnd.ms-excel.controlproperties+xml"/>
  <Override PartName="/xl/ctrlProps/ctrlProp70.xml" ContentType="application/vnd.ms-excel.controlproperties+xml"/>
  <Override PartName="/xl/ctrlProps/ctrlProp71.xml" ContentType="application/vnd.ms-excel.controlproperties+xml"/>
  <Override PartName="/xl/ctrlProps/ctrlProp72.xml" ContentType="application/vnd.ms-excel.controlproperties+xml"/>
  <Override PartName="/xl/ctrlProps/ctrlProp73.xml" ContentType="application/vnd.ms-excel.controlproperties+xml"/>
  <Override PartName="/xl/ctrlProps/ctrlProp74.xml" ContentType="application/vnd.ms-excel.controlproperties+xml"/>
  <Override PartName="/xl/ctrlProps/ctrlProp75.xml" ContentType="application/vnd.ms-excel.controlproperties+xml"/>
  <Override PartName="/xl/ctrlProps/ctrlProp76.xml" ContentType="application/vnd.ms-excel.controlproperties+xml"/>
  <Override PartName="/xl/ctrlProps/ctrlProp77.xml" ContentType="application/vnd.ms-excel.controlproperties+xml"/>
  <Override PartName="/xl/ctrlProps/ctrlProp78.xml" ContentType="application/vnd.ms-excel.controlproperties+xml"/>
  <Override PartName="/xl/ctrlProps/ctrlProp79.xml" ContentType="application/vnd.ms-excel.controlproperties+xml"/>
  <Override PartName="/xl/ctrlProps/ctrlProp80.xml" ContentType="application/vnd.ms-excel.controlproperties+xml"/>
  <Override PartName="/xl/ctrlProps/ctrlProp81.xml" ContentType="application/vnd.ms-excel.controlproperties+xml"/>
  <Override PartName="/xl/ctrlProps/ctrlProp82.xml" ContentType="application/vnd.ms-excel.controlproperties+xml"/>
  <Override PartName="/xl/ctrlProps/ctrlProp83.xml" ContentType="application/vnd.ms-excel.controlproperties+xml"/>
  <Override PartName="/xl/ctrlProps/ctrlProp84.xml" ContentType="application/vnd.ms-excel.controlproperties+xml"/>
  <Override PartName="/xl/ctrlProps/ctrlProp85.xml" ContentType="application/vnd.ms-excel.controlproperties+xml"/>
  <Override PartName="/xl/ctrlProps/ctrlProp86.xml" ContentType="application/vnd.ms-excel.controlproperties+xml"/>
  <Override PartName="/xl/ctrlProps/ctrlProp87.xml" ContentType="application/vnd.ms-excel.controlproperties+xml"/>
  <Override PartName="/xl/ctrlProps/ctrlProp88.xml" ContentType="application/vnd.ms-excel.controlproperties+xml"/>
  <Override PartName="/xl/ctrlProps/ctrlProp89.xml" ContentType="application/vnd.ms-excel.controlproperties+xml"/>
  <Override PartName="/xl/ctrlProps/ctrlProp90.xml" ContentType="application/vnd.ms-excel.controlproperties+xml"/>
  <Override PartName="/xl/ctrlProps/ctrlProp91.xml" ContentType="application/vnd.ms-excel.controlproperties+xml"/>
  <Override PartName="/xl/ctrlProps/ctrlProp92.xml" ContentType="application/vnd.ms-excel.controlproperties+xml"/>
  <Override PartName="/xl/ctrlProps/ctrlProp93.xml" ContentType="application/vnd.ms-excel.controlproperties+xml"/>
  <Override PartName="/xl/ctrlProps/ctrlProp94.xml" ContentType="application/vnd.ms-excel.controlproperties+xml"/>
  <Override PartName="/xl/ctrlProps/ctrlProp95.xml" ContentType="application/vnd.ms-excel.controlproperties+xml"/>
  <Override PartName="/xl/ctrlProps/ctrlProp96.xml" ContentType="application/vnd.ms-excel.controlproperties+xml"/>
  <Override PartName="/xl/ctrlProps/ctrlProp97.xml" ContentType="application/vnd.ms-excel.controlproperties+xml"/>
  <Override PartName="/xl/ctrlProps/ctrlProp98.xml" ContentType="application/vnd.ms-excel.controlproperties+xml"/>
  <Override PartName="/xl/ctrlProps/ctrlProp99.xml" ContentType="application/vnd.ms-excel.controlproperties+xml"/>
  <Override PartName="/xl/ctrlProps/ctrlProp100.xml" ContentType="application/vnd.ms-excel.controlproperties+xml"/>
  <Override PartName="/xl/ctrlProps/ctrlProp101.xml" ContentType="application/vnd.ms-excel.controlproperties+xml"/>
  <Override PartName="/xl/ctrlProps/ctrlProp102.xml" ContentType="application/vnd.ms-excel.controlproperties+xml"/>
  <Override PartName="/xl/ctrlProps/ctrlProp103.xml" ContentType="application/vnd.ms-excel.controlproperties+xml"/>
  <Override PartName="/xl/ctrlProps/ctrlProp104.xml" ContentType="application/vnd.ms-excel.controlproperties+xml"/>
  <Override PartName="/xl/ctrlProps/ctrlProp105.xml" ContentType="application/vnd.ms-excel.controlproperties+xml"/>
  <Override PartName="/xl/ctrlProps/ctrlProp106.xml" ContentType="application/vnd.ms-excel.controlproperties+xml"/>
  <Override PartName="/xl/ctrlProps/ctrlProp107.xml" ContentType="application/vnd.ms-excel.controlproperties+xml"/>
  <Override PartName="/xl/ctrlProps/ctrlProp108.xml" ContentType="application/vnd.ms-excel.controlproperties+xml"/>
  <Override PartName="/xl/ctrlProps/ctrlProp109.xml" ContentType="application/vnd.ms-excel.controlproperties+xml"/>
  <Override PartName="/xl/ctrlProps/ctrlProp110.xml" ContentType="application/vnd.ms-excel.controlproperties+xml"/>
  <Override PartName="/xl/ctrlProps/ctrlProp111.xml" ContentType="application/vnd.ms-excel.controlproperties+xml"/>
  <Override PartName="/xl/ctrlProps/ctrlProp112.xml" ContentType="application/vnd.ms-excel.controlproperties+xml"/>
  <Override PartName="/xl/ctrlProps/ctrlProp113.xml" ContentType="application/vnd.ms-excel.controlproperties+xml"/>
  <Override PartName="/xl/ctrlProps/ctrlProp114.xml" ContentType="application/vnd.ms-excel.controlproperties+xml"/>
  <Override PartName="/xl/ctrlProps/ctrlProp115.xml" ContentType="application/vnd.ms-excel.controlproperties+xml"/>
  <Override PartName="/xl/ctrlProps/ctrlProp116.xml" ContentType="application/vnd.ms-excel.controlproperties+xml"/>
  <Override PartName="/xl/ctrlProps/ctrlProp117.xml" ContentType="application/vnd.ms-excel.controlproperties+xml"/>
  <Override PartName="/xl/ctrlProps/ctrlProp118.xml" ContentType="application/vnd.ms-excel.controlproperties+xml"/>
  <Override PartName="/xl/ctrlProps/ctrlProp119.xml" ContentType="application/vnd.ms-excel.controlproperties+xml"/>
  <Override PartName="/xl/ctrlProps/ctrlProp120.xml" ContentType="application/vnd.ms-excel.controlproperties+xml"/>
  <Override PartName="/xl/ctrlProps/ctrlProp121.xml" ContentType="application/vnd.ms-excel.controlproperties+xml"/>
  <Override PartName="/xl/ctrlProps/ctrlProp122.xml" ContentType="application/vnd.ms-excel.controlproperties+xml"/>
  <Override PartName="/xl/ctrlProps/ctrlProp123.xml" ContentType="application/vnd.ms-excel.controlproperties+xml"/>
  <Override PartName="/xl/ctrlProps/ctrlProp124.xml" ContentType="application/vnd.ms-excel.controlproperties+xml"/>
  <Override PartName="/xl/ctrlProps/ctrlProp125.xml" ContentType="application/vnd.ms-excel.controlproperties+xml"/>
  <Override PartName="/xl/ctrlProps/ctrlProp126.xml" ContentType="application/vnd.ms-excel.controlproperties+xml"/>
  <Override PartName="/xl/ctrlProps/ctrlProp127.xml" ContentType="application/vnd.ms-excel.controlproperties+xml"/>
  <Override PartName="/xl/ctrlProps/ctrlProp128.xml" ContentType="application/vnd.ms-excel.controlproperties+xml"/>
  <Override PartName="/xl/ctrlProps/ctrlProp129.xml" ContentType="application/vnd.ms-excel.controlproperties+xml"/>
  <Override PartName="/xl/ctrlProps/ctrlProp130.xml" ContentType="application/vnd.ms-excel.controlproperties+xml"/>
  <Override PartName="/xl/ctrlProps/ctrlProp131.xml" ContentType="application/vnd.ms-excel.controlproperties+xml"/>
  <Override PartName="/xl/ctrlProps/ctrlProp132.xml" ContentType="application/vnd.ms-excel.controlproperties+xml"/>
  <Override PartName="/xl/ctrlProps/ctrlProp133.xml" ContentType="application/vnd.ms-excel.controlproperties+xml"/>
  <Override PartName="/xl/ctrlProps/ctrlProp134.xml" ContentType="application/vnd.ms-excel.controlproperties+xml"/>
  <Override PartName="/xl/ctrlProps/ctrlProp135.xml" ContentType="application/vnd.ms-excel.controlproperties+xml"/>
  <Override PartName="/xl/ctrlProps/ctrlProp136.xml" ContentType="application/vnd.ms-excel.controlproperties+xml"/>
  <Override PartName="/xl/ctrlProps/ctrlProp137.xml" ContentType="application/vnd.ms-excel.controlproperties+xml"/>
  <Override PartName="/xl/ctrlProps/ctrlProp138.xml" ContentType="application/vnd.ms-excel.controlproperties+xml"/>
  <Override PartName="/xl/ctrlProps/ctrlProp139.xml" ContentType="application/vnd.ms-excel.controlproperties+xml"/>
  <Override PartName="/xl/ctrlProps/ctrlProp140.xml" ContentType="application/vnd.ms-excel.controlproperties+xml"/>
  <Override PartName="/xl/drawings/drawing2.xml" ContentType="application/vnd.openxmlformats-officedocument.drawing+xml"/>
  <Override PartName="/xl/ctrlProps/ctrlProp141.xml" ContentType="application/vnd.ms-excel.controlproperties+xml"/>
  <Override PartName="/xl/ctrlProps/ctrlProp142.xml" ContentType="application/vnd.ms-excel.controlproperties+xml"/>
  <Override PartName="/xl/ctrlProps/ctrlProp143.xml" ContentType="application/vnd.ms-excel.controlproperties+xml"/>
  <Override PartName="/xl/ctrlProps/ctrlProp144.xml" ContentType="application/vnd.ms-excel.controlproperties+xml"/>
  <Override PartName="/xl/ctrlProps/ctrlProp145.xml" ContentType="application/vnd.ms-excel.controlproperties+xml"/>
  <Override PartName="/xl/ctrlProps/ctrlProp146.xml" ContentType="application/vnd.ms-excel.controlproperties+xml"/>
  <Override PartName="/xl/ctrlProps/ctrlProp147.xml" ContentType="application/vnd.ms-excel.controlproperties+xml"/>
  <Override PartName="/xl/ctrlProps/ctrlProp148.xml" ContentType="application/vnd.ms-excel.controlproperties+xml"/>
  <Override PartName="/xl/ctrlProps/ctrlProp149.xml" ContentType="application/vnd.ms-excel.controlproperties+xml"/>
  <Override PartName="/xl/ctrlProps/ctrlProp150.xml" ContentType="application/vnd.ms-excel.controlproperties+xml"/>
  <Override PartName="/xl/ctrlProps/ctrlProp151.xml" ContentType="application/vnd.ms-excel.controlproperties+xml"/>
  <Override PartName="/xl/ctrlProps/ctrlProp152.xml" ContentType="application/vnd.ms-excel.controlproperties+xml"/>
  <Override PartName="/xl/ctrlProps/ctrlProp153.xml" ContentType="application/vnd.ms-excel.controlproperties+xml"/>
  <Override PartName="/xl/ctrlProps/ctrlProp154.xml" ContentType="application/vnd.ms-excel.controlproperties+xml"/>
  <Override PartName="/xl/ctrlProps/ctrlProp155.xml" ContentType="application/vnd.ms-excel.controlproperties+xml"/>
  <Override PartName="/xl/ctrlProps/ctrlProp156.xml" ContentType="application/vnd.ms-excel.controlproperties+xml"/>
  <Override PartName="/xl/ctrlProps/ctrlProp157.xml" ContentType="application/vnd.ms-excel.controlproperties+xml"/>
  <Override PartName="/xl/ctrlProps/ctrlProp158.xml" ContentType="application/vnd.ms-excel.controlproperties+xml"/>
  <Override PartName="/xl/ctrlProps/ctrlProp159.xml" ContentType="application/vnd.ms-excel.controlproperties+xml"/>
  <Override PartName="/xl/ctrlProps/ctrlProp160.xml" ContentType="application/vnd.ms-excel.controlproperties+xml"/>
  <Override PartName="/xl/ctrlProps/ctrlProp161.xml" ContentType="application/vnd.ms-excel.controlproperties+xml"/>
  <Override PartName="/xl/ctrlProps/ctrlProp162.xml" ContentType="application/vnd.ms-excel.controlproperties+xml"/>
  <Override PartName="/xl/ctrlProps/ctrlProp163.xml" ContentType="application/vnd.ms-excel.controlproperties+xml"/>
  <Override PartName="/xl/ctrlProps/ctrlProp164.xml" ContentType="application/vnd.ms-excel.controlproperties+xml"/>
  <Override PartName="/xl/ctrlProps/ctrlProp165.xml" ContentType="application/vnd.ms-excel.controlproperties+xml"/>
  <Override PartName="/xl/ctrlProps/ctrlProp166.xml" ContentType="application/vnd.ms-excel.controlproperties+xml"/>
  <Override PartName="/xl/ctrlProps/ctrlProp167.xml" ContentType="application/vnd.ms-excel.controlproperties+xml"/>
  <Override PartName="/xl/ctrlProps/ctrlProp168.xml" ContentType="application/vnd.ms-excel.controlproperties+xml"/>
  <Override PartName="/xl/ctrlProps/ctrlProp169.xml" ContentType="application/vnd.ms-excel.controlproperties+xml"/>
  <Override PartName="/xl/ctrlProps/ctrlProp170.xml" ContentType="application/vnd.ms-excel.controlproperties+xml"/>
  <Override PartName="/xl/ctrlProps/ctrlProp171.xml" ContentType="application/vnd.ms-excel.controlproperties+xml"/>
  <Override PartName="/xl/ctrlProps/ctrlProp172.xml" ContentType="application/vnd.ms-excel.controlproperties+xml"/>
  <Override PartName="/xl/ctrlProps/ctrlProp173.xml" ContentType="application/vnd.ms-excel.controlproperties+xml"/>
  <Override PartName="/xl/ctrlProps/ctrlProp174.xml" ContentType="application/vnd.ms-excel.controlproperties+xml"/>
  <Override PartName="/xl/ctrlProps/ctrlProp175.xml" ContentType="application/vnd.ms-excel.controlproperties+xml"/>
  <Override PartName="/xl/ctrlProps/ctrlProp176.xml" ContentType="application/vnd.ms-excel.controlproperties+xml"/>
  <Override PartName="/xl/ctrlProps/ctrlProp177.xml" ContentType="application/vnd.ms-excel.controlproperties+xml"/>
  <Override PartName="/xl/ctrlProps/ctrlProp178.xml" ContentType="application/vnd.ms-excel.controlproperties+xml"/>
  <Override PartName="/xl/ctrlProps/ctrlProp179.xml" ContentType="application/vnd.ms-excel.controlproperties+xml"/>
  <Override PartName="/xl/ctrlProps/ctrlProp180.xml" ContentType="application/vnd.ms-excel.controlproperties+xml"/>
  <Override PartName="/xl/ctrlProps/ctrlProp181.xml" ContentType="application/vnd.ms-excel.controlproperties+xml"/>
  <Override PartName="/xl/ctrlProps/ctrlProp182.xml" ContentType="application/vnd.ms-excel.controlproperties+xml"/>
  <Override PartName="/xl/ctrlProps/ctrlProp183.xml" ContentType="application/vnd.ms-excel.controlproperties+xml"/>
  <Override PartName="/xl/ctrlProps/ctrlProp184.xml" ContentType="application/vnd.ms-excel.controlproperties+xml"/>
  <Override PartName="/xl/ctrlProps/ctrlProp185.xml" ContentType="application/vnd.ms-excel.controlproperties+xml"/>
  <Override PartName="/xl/ctrlProps/ctrlProp186.xml" ContentType="application/vnd.ms-excel.controlproperties+xml"/>
  <Override PartName="/xl/ctrlProps/ctrlProp187.xml" ContentType="application/vnd.ms-excel.controlproperties+xml"/>
  <Override PartName="/xl/ctrlProps/ctrlProp188.xml" ContentType="application/vnd.ms-excel.controlproperties+xml"/>
  <Override PartName="/xl/ctrlProps/ctrlProp189.xml" ContentType="application/vnd.ms-excel.controlproperties+xml"/>
  <Override PartName="/xl/ctrlProps/ctrlProp190.xml" ContentType="application/vnd.ms-excel.controlproperties+xml"/>
  <Override PartName="/xl/ctrlProps/ctrlProp191.xml" ContentType="application/vnd.ms-excel.controlproperties+xml"/>
  <Override PartName="/xl/ctrlProps/ctrlProp192.xml" ContentType="application/vnd.ms-excel.controlproperties+xml"/>
  <Override PartName="/xl/ctrlProps/ctrlProp193.xml" ContentType="application/vnd.ms-excel.controlproperties+xml"/>
  <Override PartName="/xl/ctrlProps/ctrlProp194.xml" ContentType="application/vnd.ms-excel.controlproperties+xml"/>
  <Override PartName="/xl/ctrlProps/ctrlProp195.xml" ContentType="application/vnd.ms-excel.controlproperties+xml"/>
  <Override PartName="/xl/ctrlProps/ctrlProp196.xml" ContentType="application/vnd.ms-excel.controlproperties+xml"/>
  <Override PartName="/xl/ctrlProps/ctrlProp197.xml" ContentType="application/vnd.ms-excel.controlproperties+xml"/>
  <Override PartName="/xl/ctrlProps/ctrlProp198.xml" ContentType="application/vnd.ms-excel.controlproperties+xml"/>
  <Override PartName="/xl/ctrlProps/ctrlProp199.xml" ContentType="application/vnd.ms-excel.controlproperties+xml"/>
  <Override PartName="/xl/ctrlProps/ctrlProp200.xml" ContentType="application/vnd.ms-excel.controlproperties+xml"/>
  <Override PartName="/xl/ctrlProps/ctrlProp201.xml" ContentType="application/vnd.ms-excel.controlproperties+xml"/>
  <Override PartName="/xl/ctrlProps/ctrlProp202.xml" ContentType="application/vnd.ms-excel.controlproperties+xml"/>
  <Override PartName="/xl/ctrlProps/ctrlProp203.xml" ContentType="application/vnd.ms-excel.controlproperties+xml"/>
  <Override PartName="/xl/ctrlProps/ctrlProp204.xml" ContentType="application/vnd.ms-excel.controlproperties+xml"/>
  <Override PartName="/xl/ctrlProps/ctrlProp205.xml" ContentType="application/vnd.ms-excel.controlproperties+xml"/>
  <Override PartName="/xl/ctrlProps/ctrlProp206.xml" ContentType="application/vnd.ms-excel.controlproperties+xml"/>
  <Override PartName="/xl/ctrlProps/ctrlProp207.xml" ContentType="application/vnd.ms-excel.controlproperties+xml"/>
  <Override PartName="/xl/ctrlProps/ctrlProp208.xml" ContentType="application/vnd.ms-excel.controlproperties+xml"/>
  <Override PartName="/xl/ctrlProps/ctrlProp209.xml" ContentType="application/vnd.ms-excel.controlproperties+xml"/>
  <Override PartName="/xl/ctrlProps/ctrlProp210.xml" ContentType="application/vnd.ms-excel.controlproperties+xml"/>
  <Override PartName="/xl/ctrlProps/ctrlProp211.xml" ContentType="application/vnd.ms-excel.controlproperties+xml"/>
  <Override PartName="/xl/ctrlProps/ctrlProp212.xml" ContentType="application/vnd.ms-excel.controlproperties+xml"/>
  <Override PartName="/xl/ctrlProps/ctrlProp213.xml" ContentType="application/vnd.ms-excel.controlproperties+xml"/>
  <Override PartName="/xl/ctrlProps/ctrlProp214.xml" ContentType="application/vnd.ms-excel.controlproperties+xml"/>
  <Override PartName="/xl/ctrlProps/ctrlProp215.xml" ContentType="application/vnd.ms-excel.controlproperties+xml"/>
  <Override PartName="/xl/ctrlProps/ctrlProp216.xml" ContentType="application/vnd.ms-excel.controlproperties+xml"/>
  <Override PartName="/xl/ctrlProps/ctrlProp217.xml" ContentType="application/vnd.ms-excel.controlproperties+xml"/>
  <Override PartName="/xl/ctrlProps/ctrlProp218.xml" ContentType="application/vnd.ms-excel.controlproperties+xml"/>
  <Override PartName="/xl/ctrlProps/ctrlProp219.xml" ContentType="application/vnd.ms-excel.controlproperties+xml"/>
  <Override PartName="/xl/ctrlProps/ctrlProp220.xml" ContentType="application/vnd.ms-excel.controlproperties+xml"/>
  <Override PartName="/xl/ctrlProps/ctrlProp221.xml" ContentType="application/vnd.ms-excel.controlproperties+xml"/>
  <Override PartName="/xl/ctrlProps/ctrlProp222.xml" ContentType="application/vnd.ms-excel.controlproperties+xml"/>
  <Override PartName="/xl/ctrlProps/ctrlProp223.xml" ContentType="application/vnd.ms-excel.controlproperties+xml"/>
  <Override PartName="/xl/ctrlProps/ctrlProp224.xml" ContentType="application/vnd.ms-excel.controlproperties+xml"/>
  <Override PartName="/xl/ctrlProps/ctrlProp225.xml" ContentType="application/vnd.ms-excel.controlproperties+xml"/>
  <Override PartName="/xl/ctrlProps/ctrlProp226.xml" ContentType="application/vnd.ms-excel.controlproperties+xml"/>
  <Override PartName="/xl/ctrlProps/ctrlProp227.xml" ContentType="application/vnd.ms-excel.controlproperties+xml"/>
  <Override PartName="/xl/ctrlProps/ctrlProp228.xml" ContentType="application/vnd.ms-excel.controlproperties+xml"/>
  <Override PartName="/xl/ctrlProps/ctrlProp229.xml" ContentType="application/vnd.ms-excel.controlproperties+xml"/>
  <Override PartName="/xl/ctrlProps/ctrlProp230.xml" ContentType="application/vnd.ms-excel.controlproperties+xml"/>
  <Override PartName="/xl/ctrlProps/ctrlProp231.xml" ContentType="application/vnd.ms-excel.controlproperties+xml"/>
  <Override PartName="/xl/ctrlProps/ctrlProp232.xml" ContentType="application/vnd.ms-excel.controlproperties+xml"/>
  <Override PartName="/xl/ctrlProps/ctrlProp233.xml" ContentType="application/vnd.ms-excel.controlproperties+xml"/>
  <Override PartName="/xl/ctrlProps/ctrlProp234.xml" ContentType="application/vnd.ms-excel.controlproperties+xml"/>
  <Override PartName="/xl/ctrlProps/ctrlProp235.xml" ContentType="application/vnd.ms-excel.controlproperties+xml"/>
  <Override PartName="/xl/ctrlProps/ctrlProp236.xml" ContentType="application/vnd.ms-excel.controlproperties+xml"/>
  <Override PartName="/xl/ctrlProps/ctrlProp237.xml" ContentType="application/vnd.ms-excel.controlproperties+xml"/>
  <Override PartName="/xl/ctrlProps/ctrlProp238.xml" ContentType="application/vnd.ms-excel.controlproperties+xml"/>
  <Override PartName="/xl/ctrlProps/ctrlProp239.xml" ContentType="application/vnd.ms-excel.controlproperties+xml"/>
  <Override PartName="/xl/ctrlProps/ctrlProp240.xml" ContentType="application/vnd.ms-excel.controlproperties+xml"/>
  <Override PartName="/xl/ctrlProps/ctrlProp241.xml" ContentType="application/vnd.ms-excel.controlproperties+xml"/>
  <Override PartName="/xl/ctrlProps/ctrlProp242.xml" ContentType="application/vnd.ms-excel.controlproperties+xml"/>
  <Override PartName="/xl/ctrlProps/ctrlProp243.xml" ContentType="application/vnd.ms-excel.controlproperties+xml"/>
  <Override PartName="/xl/ctrlProps/ctrlProp244.xml" ContentType="application/vnd.ms-excel.controlproperties+xml"/>
  <Override PartName="/xl/ctrlProps/ctrlProp245.xml" ContentType="application/vnd.ms-excel.controlproperties+xml"/>
  <Override PartName="/xl/ctrlProps/ctrlProp246.xml" ContentType="application/vnd.ms-excel.controlproperties+xml"/>
  <Override PartName="/xl/ctrlProps/ctrlProp247.xml" ContentType="application/vnd.ms-excel.controlproperties+xml"/>
  <Override PartName="/xl/ctrlProps/ctrlProp248.xml" ContentType="application/vnd.ms-excel.controlproperties+xml"/>
  <Override PartName="/xl/ctrlProps/ctrlProp249.xml" ContentType="application/vnd.ms-excel.controlproperties+xml"/>
  <Override PartName="/xl/ctrlProps/ctrlProp250.xml" ContentType="application/vnd.ms-excel.controlproperties+xml"/>
  <Override PartName="/xl/ctrlProps/ctrlProp251.xml" ContentType="application/vnd.ms-excel.controlproperties+xml"/>
  <Override PartName="/xl/ctrlProps/ctrlProp252.xml" ContentType="application/vnd.ms-excel.controlproperties+xml"/>
  <Override PartName="/xl/ctrlProps/ctrlProp253.xml" ContentType="application/vnd.ms-excel.controlproperties+xml"/>
  <Override PartName="/xl/ctrlProps/ctrlProp254.xml" ContentType="application/vnd.ms-excel.controlproperties+xml"/>
  <Override PartName="/xl/ctrlProps/ctrlProp255.xml" ContentType="application/vnd.ms-excel.controlproperties+xml"/>
  <Override PartName="/xl/ctrlProps/ctrlProp256.xml" ContentType="application/vnd.ms-excel.controlproperties+xml"/>
  <Override PartName="/xl/ctrlProps/ctrlProp257.xml" ContentType="application/vnd.ms-excel.controlproperties+xml"/>
  <Override PartName="/xl/ctrlProps/ctrlProp258.xml" ContentType="application/vnd.ms-excel.controlproperties+xml"/>
  <Override PartName="/xl/ctrlProps/ctrlProp259.xml" ContentType="application/vnd.ms-excel.controlproperties+xml"/>
  <Override PartName="/xl/ctrlProps/ctrlProp260.xml" ContentType="application/vnd.ms-excel.controlproperties+xml"/>
  <Override PartName="/xl/ctrlProps/ctrlProp261.xml" ContentType="application/vnd.ms-excel.controlproperties+xml"/>
  <Override PartName="/xl/ctrlProps/ctrlProp262.xml" ContentType="application/vnd.ms-excel.controlproperties+xml"/>
  <Override PartName="/xl/ctrlProps/ctrlProp263.xml" ContentType="application/vnd.ms-excel.controlproperties+xml"/>
  <Override PartName="/xl/ctrlProps/ctrlProp264.xml" ContentType="application/vnd.ms-excel.controlproperties+xml"/>
  <Override PartName="/xl/ctrlProps/ctrlProp265.xml" ContentType="application/vnd.ms-excel.controlproperties+xml"/>
  <Override PartName="/xl/ctrlProps/ctrlProp266.xml" ContentType="application/vnd.ms-excel.controlproperties+xml"/>
  <Override PartName="/xl/ctrlProps/ctrlProp267.xml" ContentType="application/vnd.ms-excel.controlproperties+xml"/>
  <Override PartName="/xl/ctrlProps/ctrlProp268.xml" ContentType="application/vnd.ms-excel.controlproperties+xml"/>
  <Override PartName="/xl/ctrlProps/ctrlProp269.xml" ContentType="application/vnd.ms-excel.controlproperties+xml"/>
  <Override PartName="/xl/ctrlProps/ctrlProp270.xml" ContentType="application/vnd.ms-excel.controlproperties+xml"/>
  <Override PartName="/xl/ctrlProps/ctrlProp271.xml" ContentType="application/vnd.ms-excel.controlproperties+xml"/>
  <Override PartName="/xl/ctrlProps/ctrlProp272.xml" ContentType="application/vnd.ms-excel.controlproperties+xml"/>
  <Override PartName="/xl/ctrlProps/ctrlProp273.xml" ContentType="application/vnd.ms-excel.controlproperties+xml"/>
  <Override PartName="/xl/ctrlProps/ctrlProp274.xml" ContentType="application/vnd.ms-excel.controlproperties+xml"/>
  <Override PartName="/xl/ctrlProps/ctrlProp275.xml" ContentType="application/vnd.ms-excel.controlproperties+xml"/>
  <Override PartName="/xl/ctrlProps/ctrlProp276.xml" ContentType="application/vnd.ms-excel.controlproperties+xml"/>
  <Override PartName="/xl/ctrlProps/ctrlProp277.xml" ContentType="application/vnd.ms-excel.controlproperties+xml"/>
  <Override PartName="/xl/ctrlProps/ctrlProp278.xml" ContentType="application/vnd.ms-excel.controlproperties+xml"/>
  <Override PartName="/xl/ctrlProps/ctrlProp279.xml" ContentType="application/vnd.ms-excel.controlproperties+xml"/>
  <Override PartName="/xl/ctrlProps/ctrlProp280.xml" ContentType="application/vnd.ms-excel.controlproperties+xml"/>
  <Override PartName="/xl/drawings/drawing3.xml" ContentType="application/vnd.openxmlformats-officedocument.drawing+xml"/>
  <Override PartName="/xl/ctrlProps/ctrlProp281.xml" ContentType="application/vnd.ms-excel.controlproperties+xml"/>
  <Override PartName="/xl/ctrlProps/ctrlProp282.xml" ContentType="application/vnd.ms-excel.controlproperties+xml"/>
  <Override PartName="/xl/ctrlProps/ctrlProp283.xml" ContentType="application/vnd.ms-excel.controlproperties+xml"/>
  <Override PartName="/xl/ctrlProps/ctrlProp284.xml" ContentType="application/vnd.ms-excel.controlproperties+xml"/>
  <Override PartName="/xl/ctrlProps/ctrlProp285.xml" ContentType="application/vnd.ms-excel.controlproperties+xml"/>
  <Override PartName="/xl/drawings/drawing4.xml" ContentType="application/vnd.openxmlformats-officedocument.drawing+xml"/>
  <Override PartName="/xl/ctrlProps/ctrlProp286.xml" ContentType="application/vnd.ms-excel.controlproperties+xml"/>
  <Override PartName="/xl/ctrlProps/ctrlProp287.xml" ContentType="application/vnd.ms-excel.controlproperties+xml"/>
  <Override PartName="/xl/ctrlProps/ctrlProp288.xml" ContentType="application/vnd.ms-excel.controlproperties+xml"/>
  <Override PartName="/xl/ctrlProps/ctrlProp289.xml" ContentType="application/vnd.ms-excel.controlproperties+xml"/>
  <Override PartName="/xl/ctrlProps/ctrlProp290.xml" ContentType="application/vnd.ms-excel.controlproperties+xml"/>
  <Override PartName="/xl/drawings/drawing5.xml" ContentType="application/vnd.openxmlformats-officedocument.drawing+xml"/>
  <Override PartName="/xl/ctrlProps/ctrlProp291.xml" ContentType="application/vnd.ms-excel.controlproperties+xml"/>
  <Override PartName="/xl/ctrlProps/ctrlProp292.xml" ContentType="application/vnd.ms-excel.controlproperties+xml"/>
  <Override PartName="/xl/ctrlProps/ctrlProp293.xml" ContentType="application/vnd.ms-excel.controlproperties+xml"/>
  <Override PartName="/xl/ctrlProps/ctrlProp294.xml" ContentType="application/vnd.ms-excel.controlproperties+xml"/>
  <Override PartName="/xl/ctrlProps/ctrlProp295.xml" ContentType="application/vnd.ms-excel.controlproperties+xml"/>
  <Override PartName="/xl/ctrlProps/ctrlProp296.xml" ContentType="application/vnd.ms-excel.controlproperties+xml"/>
  <Override PartName="/xl/ctrlProps/ctrlProp297.xml" ContentType="application/vnd.ms-excel.controlproperties+xml"/>
  <Override PartName="/xl/ctrlProps/ctrlProp298.xml" ContentType="application/vnd.ms-excel.controlproperties+xml"/>
  <Override PartName="/xl/ctrlProps/ctrlProp299.xml" ContentType="application/vnd.ms-excel.controlproperties+xml"/>
  <Override PartName="/xl/ctrlProps/ctrlProp300.xml" ContentType="application/vnd.ms-excel.controlproperties+xml"/>
  <Override PartName="/xl/ctrlProps/ctrlProp301.xml" ContentType="application/vnd.ms-excel.controlproperties+xml"/>
  <Override PartName="/xl/ctrlProps/ctrlProp302.xml" ContentType="application/vnd.ms-excel.controlproperties+xml"/>
  <Override PartName="/xl/ctrlProps/ctrlProp303.xml" ContentType="application/vnd.ms-excel.controlproperties+xml"/>
  <Override PartName="/xl/ctrlProps/ctrlProp304.xml" ContentType="application/vnd.ms-excel.controlproperties+xml"/>
  <Override PartName="/xl/ctrlProps/ctrlProp305.xml" ContentType="application/vnd.ms-excel.controlproperties+xml"/>
  <Override PartName="/xl/ctrlProps/ctrlProp306.xml" ContentType="application/vnd.ms-excel.controlproperties+xml"/>
  <Override PartName="/xl/ctrlProps/ctrlProp307.xml" ContentType="application/vnd.ms-excel.controlproperties+xml"/>
  <Override PartName="/xl/ctrlProps/ctrlProp308.xml" ContentType="application/vnd.ms-excel.controlproperties+xml"/>
  <Override PartName="/xl/ctrlProps/ctrlProp309.xml" ContentType="application/vnd.ms-excel.controlproperties+xml"/>
  <Override PartName="/xl/ctrlProps/ctrlProp310.xml" ContentType="application/vnd.ms-excel.controlproperties+xml"/>
  <Override PartName="/xl/ctrlProps/ctrlProp311.xml" ContentType="application/vnd.ms-excel.controlproperties+xml"/>
  <Override PartName="/xl/ctrlProps/ctrlProp312.xml" ContentType="application/vnd.ms-excel.controlproperties+xml"/>
  <Override PartName="/xl/ctrlProps/ctrlProp313.xml" ContentType="application/vnd.ms-excel.controlproperties+xml"/>
  <Override PartName="/xl/ctrlProps/ctrlProp314.xml" ContentType="application/vnd.ms-excel.controlproperties+xml"/>
  <Override PartName="/xl/ctrlProps/ctrlProp315.xml" ContentType="application/vnd.ms-excel.controlproperties+xml"/>
  <Override PartName="/xl/ctrlProps/ctrlProp316.xml" ContentType="application/vnd.ms-excel.controlproperties+xml"/>
  <Override PartName="/xl/ctrlProps/ctrlProp317.xml" ContentType="application/vnd.ms-excel.controlproperties+xml"/>
  <Override PartName="/xl/ctrlProps/ctrlProp318.xml" ContentType="application/vnd.ms-excel.controlproperties+xml"/>
  <Override PartName="/xl/ctrlProps/ctrlProp319.xml" ContentType="application/vnd.ms-excel.controlproperties+xml"/>
  <Override PartName="/xl/ctrlProps/ctrlProp320.xml" ContentType="application/vnd.ms-excel.controlproperties+xml"/>
  <Override PartName="/xl/ctrlProps/ctrlProp321.xml" ContentType="application/vnd.ms-excel.controlproperties+xml"/>
  <Override PartName="/xl/ctrlProps/ctrlProp322.xml" ContentType="application/vnd.ms-excel.controlproperties+xml"/>
  <Override PartName="/xl/ctrlProps/ctrlProp323.xml" ContentType="application/vnd.ms-excel.controlproperties+xml"/>
  <Override PartName="/xl/ctrlProps/ctrlProp324.xml" ContentType="application/vnd.ms-excel.controlproperties+xml"/>
  <Override PartName="/xl/ctrlProps/ctrlProp325.xml" ContentType="application/vnd.ms-excel.controlproperties+xml"/>
  <Override PartName="/xl/ctrlProps/ctrlProp326.xml" ContentType="application/vnd.ms-excel.controlproperties+xml"/>
  <Override PartName="/xl/ctrlProps/ctrlProp327.xml" ContentType="application/vnd.ms-excel.controlproperties+xml"/>
  <Override PartName="/xl/ctrlProps/ctrlProp328.xml" ContentType="application/vnd.ms-excel.controlproperties+xml"/>
  <Override PartName="/xl/ctrlProps/ctrlProp329.xml" ContentType="application/vnd.ms-excel.controlproperties+xml"/>
  <Override PartName="/xl/ctrlProps/ctrlProp330.xml" ContentType="application/vnd.ms-excel.controlproperties+xml"/>
  <Override PartName="/xl/ctrlProps/ctrlProp331.xml" ContentType="application/vnd.ms-excel.controlproperties+xml"/>
  <Override PartName="/xl/ctrlProps/ctrlProp332.xml" ContentType="application/vnd.ms-excel.controlproperties+xml"/>
  <Override PartName="/xl/ctrlProps/ctrlProp333.xml" ContentType="application/vnd.ms-excel.controlproperties+xml"/>
  <Override PartName="/xl/ctrlProps/ctrlProp334.xml" ContentType="application/vnd.ms-excel.controlproperties+xml"/>
  <Override PartName="/xl/ctrlProps/ctrlProp335.xml" ContentType="application/vnd.ms-excel.controlproperties+xml"/>
  <Override PartName="/xl/ctrlProps/ctrlProp336.xml" ContentType="application/vnd.ms-excel.controlproperties+xml"/>
  <Override PartName="/xl/ctrlProps/ctrlProp337.xml" ContentType="application/vnd.ms-excel.controlproperties+xml"/>
  <Override PartName="/xl/ctrlProps/ctrlProp338.xml" ContentType="application/vnd.ms-excel.controlproperties+xml"/>
  <Override PartName="/xl/ctrlProps/ctrlProp339.xml" ContentType="application/vnd.ms-excel.controlproperties+xml"/>
  <Override PartName="/xl/ctrlProps/ctrlProp340.xml" ContentType="application/vnd.ms-excel.controlproperties+xml"/>
  <Override PartName="/xl/ctrlProps/ctrlProp341.xml" ContentType="application/vnd.ms-excel.controlproperties+xml"/>
  <Override PartName="/xl/ctrlProps/ctrlProp342.xml" ContentType="application/vnd.ms-excel.controlproperties+xml"/>
  <Override PartName="/xl/ctrlProps/ctrlProp343.xml" ContentType="application/vnd.ms-excel.controlproperties+xml"/>
  <Override PartName="/xl/ctrlProps/ctrlProp344.xml" ContentType="application/vnd.ms-excel.controlproperties+xml"/>
  <Override PartName="/xl/ctrlProps/ctrlProp345.xml" ContentType="application/vnd.ms-excel.controlproperties+xml"/>
  <Override PartName="/xl/ctrlProps/ctrlProp346.xml" ContentType="application/vnd.ms-excel.controlproperties+xml"/>
  <Override PartName="/xl/ctrlProps/ctrlProp347.xml" ContentType="application/vnd.ms-excel.controlproperties+xml"/>
  <Override PartName="/xl/ctrlProps/ctrlProp348.xml" ContentType="application/vnd.ms-excel.controlproperties+xml"/>
  <Override PartName="/xl/ctrlProps/ctrlProp349.xml" ContentType="application/vnd.ms-excel.controlproperties+xml"/>
  <Override PartName="/xl/ctrlProps/ctrlProp350.xml" ContentType="application/vnd.ms-excel.controlproperties+xml"/>
  <Override PartName="/xl/ctrlProps/ctrlProp351.xml" ContentType="application/vnd.ms-excel.controlproperties+xml"/>
  <Override PartName="/xl/ctrlProps/ctrlProp352.xml" ContentType="application/vnd.ms-excel.controlproperties+xml"/>
  <Override PartName="/xl/ctrlProps/ctrlProp353.xml" ContentType="application/vnd.ms-excel.controlproperties+xml"/>
  <Override PartName="/xl/ctrlProps/ctrlProp354.xml" ContentType="application/vnd.ms-excel.controlproperties+xml"/>
  <Override PartName="/xl/ctrlProps/ctrlProp355.xml" ContentType="application/vnd.ms-excel.controlproperties+xml"/>
  <Override PartName="/xl/ctrlProps/ctrlProp356.xml" ContentType="application/vnd.ms-excel.controlproperties+xml"/>
  <Override PartName="/xl/ctrlProps/ctrlProp357.xml" ContentType="application/vnd.ms-excel.controlproperties+xml"/>
  <Override PartName="/xl/ctrlProps/ctrlProp358.xml" ContentType="application/vnd.ms-excel.controlproperties+xml"/>
  <Override PartName="/xl/ctrlProps/ctrlProp359.xml" ContentType="application/vnd.ms-excel.controlproperties+xml"/>
  <Override PartName="/xl/ctrlProps/ctrlProp360.xml" ContentType="application/vnd.ms-excel.controlproperties+xml"/>
  <Override PartName="/xl/ctrlProps/ctrlProp361.xml" ContentType="application/vnd.ms-excel.controlproperties+xml"/>
  <Override PartName="/xl/ctrlProps/ctrlProp362.xml" ContentType="application/vnd.ms-excel.controlproperties+xml"/>
  <Override PartName="/xl/ctrlProps/ctrlProp363.xml" ContentType="application/vnd.ms-excel.controlproperties+xml"/>
  <Override PartName="/xl/ctrlProps/ctrlProp364.xml" ContentType="application/vnd.ms-excel.controlproperties+xml"/>
  <Override PartName="/xl/ctrlProps/ctrlProp365.xml" ContentType="application/vnd.ms-excel.controlproperties+xml"/>
  <Override PartName="/xl/ctrlProps/ctrlProp366.xml" ContentType="application/vnd.ms-excel.controlproperties+xml"/>
  <Override PartName="/xl/ctrlProps/ctrlProp367.xml" ContentType="application/vnd.ms-excel.controlproperties+xml"/>
  <Override PartName="/xl/ctrlProps/ctrlProp368.xml" ContentType="application/vnd.ms-excel.controlproperties+xml"/>
  <Override PartName="/xl/ctrlProps/ctrlProp369.xml" ContentType="application/vnd.ms-excel.controlproperties+xml"/>
  <Override PartName="/xl/ctrlProps/ctrlProp370.xml" ContentType="application/vnd.ms-excel.controlproperties+xml"/>
  <Override PartName="/xl/ctrlProps/ctrlProp371.xml" ContentType="application/vnd.ms-excel.controlproperties+xml"/>
  <Override PartName="/xl/ctrlProps/ctrlProp372.xml" ContentType="application/vnd.ms-excel.controlproperties+xml"/>
  <Override PartName="/xl/ctrlProps/ctrlProp373.xml" ContentType="application/vnd.ms-excel.controlproperties+xml"/>
  <Override PartName="/xl/ctrlProps/ctrlProp374.xml" ContentType="application/vnd.ms-excel.controlproperties+xml"/>
  <Override PartName="/xl/ctrlProps/ctrlProp375.xml" ContentType="application/vnd.ms-excel.controlproperties+xml"/>
  <Override PartName="/xl/ctrlProps/ctrlProp376.xml" ContentType="application/vnd.ms-excel.controlproperties+xml"/>
  <Override PartName="/xl/ctrlProps/ctrlProp377.xml" ContentType="application/vnd.ms-excel.controlproperties+xml"/>
  <Override PartName="/xl/ctrlProps/ctrlProp378.xml" ContentType="application/vnd.ms-excel.controlproperties+xml"/>
  <Override PartName="/xl/ctrlProps/ctrlProp379.xml" ContentType="application/vnd.ms-excel.controlproperties+xml"/>
  <Override PartName="/xl/ctrlProps/ctrlProp380.xml" ContentType="application/vnd.ms-excel.controlproperties+xml"/>
  <Override PartName="/xl/ctrlProps/ctrlProp381.xml" ContentType="application/vnd.ms-excel.controlproperties+xml"/>
  <Override PartName="/xl/ctrlProps/ctrlProp382.xml" ContentType="application/vnd.ms-excel.controlproperties+xml"/>
  <Override PartName="/xl/ctrlProps/ctrlProp383.xml" ContentType="application/vnd.ms-excel.controlproperties+xml"/>
  <Override PartName="/xl/ctrlProps/ctrlProp384.xml" ContentType="application/vnd.ms-excel.controlproperties+xml"/>
  <Override PartName="/xl/ctrlProps/ctrlProp385.xml" ContentType="application/vnd.ms-excel.controlproperties+xml"/>
  <Override PartName="/xl/drawings/drawing6.xml" ContentType="application/vnd.openxmlformats-officedocument.drawing+xml"/>
  <Override PartName="/xl/ctrlProps/ctrlProp386.xml" ContentType="application/vnd.ms-excel.controlproperties+xml"/>
  <Override PartName="/xl/ctrlProps/ctrlProp387.xml" ContentType="application/vnd.ms-excel.controlproperties+xml"/>
  <Override PartName="/xl/ctrlProps/ctrlProp388.xml" ContentType="application/vnd.ms-excel.controlproperties+xml"/>
  <Override PartName="/xl/ctrlProps/ctrlProp389.xml" ContentType="application/vnd.ms-excel.controlproperties+xml"/>
  <Override PartName="/xl/ctrlProps/ctrlProp390.xml" ContentType="application/vnd.ms-excel.controlproperties+xml"/>
  <Override PartName="/xl/ctrlProps/ctrlProp391.xml" ContentType="application/vnd.ms-excel.controlproperties+xml"/>
  <Override PartName="/xl/ctrlProps/ctrlProp392.xml" ContentType="application/vnd.ms-excel.controlproperties+xml"/>
  <Override PartName="/xl/ctrlProps/ctrlProp393.xml" ContentType="application/vnd.ms-excel.controlproperties+xml"/>
  <Override PartName="/xl/ctrlProps/ctrlProp394.xml" ContentType="application/vnd.ms-excel.controlproperties+xml"/>
  <Override PartName="/xl/ctrlProps/ctrlProp395.xml" ContentType="application/vnd.ms-excel.controlproperties+xml"/>
  <Override PartName="/xl/ctrlProps/ctrlProp396.xml" ContentType="application/vnd.ms-excel.controlproperties+xml"/>
  <Override PartName="/xl/ctrlProps/ctrlProp397.xml" ContentType="application/vnd.ms-excel.controlproperties+xml"/>
  <Override PartName="/xl/ctrlProps/ctrlProp398.xml" ContentType="application/vnd.ms-excel.controlproperties+xml"/>
  <Override PartName="/xl/ctrlProps/ctrlProp399.xml" ContentType="application/vnd.ms-excel.controlproperties+xml"/>
  <Override PartName="/xl/ctrlProps/ctrlProp400.xml" ContentType="application/vnd.ms-excel.controlproperties+xml"/>
  <Override PartName="/xl/ctrlProps/ctrlProp401.xml" ContentType="application/vnd.ms-excel.controlproperties+xml"/>
  <Override PartName="/xl/ctrlProps/ctrlProp402.xml" ContentType="application/vnd.ms-excel.controlproperties+xml"/>
  <Override PartName="/xl/ctrlProps/ctrlProp403.xml" ContentType="application/vnd.ms-excel.controlproperties+xml"/>
  <Override PartName="/xl/ctrlProps/ctrlProp404.xml" ContentType="application/vnd.ms-excel.controlproperties+xml"/>
  <Override PartName="/xl/ctrlProps/ctrlProp405.xml" ContentType="application/vnd.ms-excel.controlproperties+xml"/>
  <Override PartName="/xl/ctrlProps/ctrlProp406.xml" ContentType="application/vnd.ms-excel.controlproperties+xml"/>
  <Override PartName="/xl/ctrlProps/ctrlProp407.xml" ContentType="application/vnd.ms-excel.controlproperties+xml"/>
  <Override PartName="/xl/ctrlProps/ctrlProp408.xml" ContentType="application/vnd.ms-excel.controlproperties+xml"/>
  <Override PartName="/xl/ctrlProps/ctrlProp409.xml" ContentType="application/vnd.ms-excel.controlproperties+xml"/>
  <Override PartName="/xl/ctrlProps/ctrlProp410.xml" ContentType="application/vnd.ms-excel.controlproperties+xml"/>
  <Override PartName="/xl/ctrlProps/ctrlProp411.xml" ContentType="application/vnd.ms-excel.controlproperties+xml"/>
  <Override PartName="/xl/ctrlProps/ctrlProp412.xml" ContentType="application/vnd.ms-excel.controlproperties+xml"/>
  <Override PartName="/xl/ctrlProps/ctrlProp413.xml" ContentType="application/vnd.ms-excel.controlproperties+xml"/>
  <Override PartName="/xl/ctrlProps/ctrlProp414.xml" ContentType="application/vnd.ms-excel.controlproperties+xml"/>
  <Override PartName="/xl/ctrlProps/ctrlProp415.xml" ContentType="application/vnd.ms-excel.controlproperties+xml"/>
  <Override PartName="/xl/ctrlProps/ctrlProp416.xml" ContentType="application/vnd.ms-excel.controlproperties+xml"/>
  <Override PartName="/xl/ctrlProps/ctrlProp417.xml" ContentType="application/vnd.ms-excel.controlproperties+xml"/>
  <Override PartName="/xl/ctrlProps/ctrlProp418.xml" ContentType="application/vnd.ms-excel.controlproperties+xml"/>
  <Override PartName="/xl/ctrlProps/ctrlProp419.xml" ContentType="application/vnd.ms-excel.controlproperties+xml"/>
  <Override PartName="/xl/ctrlProps/ctrlProp420.xml" ContentType="application/vnd.ms-excel.controlproperties+xml"/>
  <Override PartName="/xl/ctrlProps/ctrlProp421.xml" ContentType="application/vnd.ms-excel.controlproperties+xml"/>
  <Override PartName="/xl/ctrlProps/ctrlProp422.xml" ContentType="application/vnd.ms-excel.controlproperties+xml"/>
  <Override PartName="/xl/ctrlProps/ctrlProp423.xml" ContentType="application/vnd.ms-excel.controlproperties+xml"/>
  <Override PartName="/xl/ctrlProps/ctrlProp424.xml" ContentType="application/vnd.ms-excel.controlproperties+xml"/>
  <Override PartName="/xl/ctrlProps/ctrlProp425.xml" ContentType="application/vnd.ms-excel.controlproperties+xml"/>
  <Override PartName="/xl/ctrlProps/ctrlProp426.xml" ContentType="application/vnd.ms-excel.controlproperties+xml"/>
  <Override PartName="/xl/ctrlProps/ctrlProp427.xml" ContentType="application/vnd.ms-excel.controlproperties+xml"/>
  <Override PartName="/xl/ctrlProps/ctrlProp428.xml" ContentType="application/vnd.ms-excel.controlproperties+xml"/>
  <Override PartName="/xl/ctrlProps/ctrlProp429.xml" ContentType="application/vnd.ms-excel.controlproperties+xml"/>
  <Override PartName="/xl/ctrlProps/ctrlProp430.xml" ContentType="application/vnd.ms-excel.controlproperties+xml"/>
  <Override PartName="/xl/ctrlProps/ctrlProp431.xml" ContentType="application/vnd.ms-excel.controlproperties+xml"/>
  <Override PartName="/xl/ctrlProps/ctrlProp432.xml" ContentType="application/vnd.ms-excel.controlproperties+xml"/>
  <Override PartName="/xl/ctrlProps/ctrlProp433.xml" ContentType="application/vnd.ms-excel.controlproperties+xml"/>
  <Override PartName="/xl/ctrlProps/ctrlProp434.xml" ContentType="application/vnd.ms-excel.controlproperties+xml"/>
  <Override PartName="/xl/ctrlProps/ctrlProp435.xml" ContentType="application/vnd.ms-excel.controlproperties+xml"/>
  <Override PartName="/xl/ctrlProps/ctrlProp436.xml" ContentType="application/vnd.ms-excel.controlproperties+xml"/>
  <Override PartName="/xl/ctrlProps/ctrlProp437.xml" ContentType="application/vnd.ms-excel.controlproperties+xml"/>
  <Override PartName="/xl/ctrlProps/ctrlProp438.xml" ContentType="application/vnd.ms-excel.controlproperties+xml"/>
  <Override PartName="/xl/ctrlProps/ctrlProp439.xml" ContentType="application/vnd.ms-excel.controlproperties+xml"/>
  <Override PartName="/xl/ctrlProps/ctrlProp440.xml" ContentType="application/vnd.ms-excel.controlproperties+xml"/>
  <Override PartName="/xl/ctrlProps/ctrlProp441.xml" ContentType="application/vnd.ms-excel.controlproperties+xml"/>
  <Override PartName="/xl/ctrlProps/ctrlProp442.xml" ContentType="application/vnd.ms-excel.controlproperties+xml"/>
  <Override PartName="/xl/ctrlProps/ctrlProp443.xml" ContentType="application/vnd.ms-excel.controlproperties+xml"/>
  <Override PartName="/xl/ctrlProps/ctrlProp444.xml" ContentType="application/vnd.ms-excel.controlproperties+xml"/>
  <Override PartName="/xl/ctrlProps/ctrlProp445.xml" ContentType="application/vnd.ms-excel.controlproperties+xml"/>
  <Override PartName="/xl/ctrlProps/ctrlProp446.xml" ContentType="application/vnd.ms-excel.controlproperties+xml"/>
  <Override PartName="/xl/ctrlProps/ctrlProp447.xml" ContentType="application/vnd.ms-excel.controlproperties+xml"/>
  <Override PartName="/xl/ctrlProps/ctrlProp448.xml" ContentType="application/vnd.ms-excel.controlproperties+xml"/>
  <Override PartName="/xl/ctrlProps/ctrlProp449.xml" ContentType="application/vnd.ms-excel.controlproperties+xml"/>
  <Override PartName="/xl/ctrlProps/ctrlProp450.xml" ContentType="application/vnd.ms-excel.controlproperties+xml"/>
  <Override PartName="/xl/ctrlProps/ctrlProp451.xml" ContentType="application/vnd.ms-excel.controlproperties+xml"/>
  <Override PartName="/xl/ctrlProps/ctrlProp452.xml" ContentType="application/vnd.ms-excel.controlproperties+xml"/>
  <Override PartName="/xl/ctrlProps/ctrlProp453.xml" ContentType="application/vnd.ms-excel.controlproperties+xml"/>
  <Override PartName="/xl/ctrlProps/ctrlProp454.xml" ContentType="application/vnd.ms-excel.controlproperties+xml"/>
  <Override PartName="/xl/ctrlProps/ctrlProp455.xml" ContentType="application/vnd.ms-excel.controlproperties+xml"/>
  <Override PartName="/xl/ctrlProps/ctrlProp456.xml" ContentType="application/vnd.ms-excel.controlproperties+xml"/>
  <Override PartName="/xl/ctrlProps/ctrlProp457.xml" ContentType="application/vnd.ms-excel.controlproperties+xml"/>
  <Override PartName="/xl/ctrlProps/ctrlProp458.xml" ContentType="application/vnd.ms-excel.controlproperties+xml"/>
  <Override PartName="/xl/ctrlProps/ctrlProp459.xml" ContentType="application/vnd.ms-excel.controlproperties+xml"/>
  <Override PartName="/xl/ctrlProps/ctrlProp460.xml" ContentType="application/vnd.ms-excel.controlproperties+xml"/>
  <Override PartName="/xl/ctrlProps/ctrlProp461.xml" ContentType="application/vnd.ms-excel.controlproperties+xml"/>
  <Override PartName="/xl/ctrlProps/ctrlProp462.xml" ContentType="application/vnd.ms-excel.controlproperties+xml"/>
  <Override PartName="/xl/ctrlProps/ctrlProp463.xml" ContentType="application/vnd.ms-excel.controlproperties+xml"/>
  <Override PartName="/xl/ctrlProps/ctrlProp464.xml" ContentType="application/vnd.ms-excel.controlproperties+xml"/>
  <Override PartName="/xl/ctrlProps/ctrlProp465.xml" ContentType="application/vnd.ms-excel.controlproperties+xml"/>
  <Override PartName="/xl/ctrlProps/ctrlProp466.xml" ContentType="application/vnd.ms-excel.controlproperties+xml"/>
  <Override PartName="/xl/ctrlProps/ctrlProp467.xml" ContentType="application/vnd.ms-excel.controlproperties+xml"/>
  <Override PartName="/xl/ctrlProps/ctrlProp468.xml" ContentType="application/vnd.ms-excel.controlproperties+xml"/>
  <Override PartName="/xl/ctrlProps/ctrlProp469.xml" ContentType="application/vnd.ms-excel.controlproperties+xml"/>
  <Override PartName="/xl/ctrlProps/ctrlProp470.xml" ContentType="application/vnd.ms-excel.controlproperties+xml"/>
  <Override PartName="/xl/ctrlProps/ctrlProp471.xml" ContentType="application/vnd.ms-excel.controlproperties+xml"/>
  <Override PartName="/xl/ctrlProps/ctrlProp472.xml" ContentType="application/vnd.ms-excel.controlproperties+xml"/>
  <Override PartName="/xl/ctrlProps/ctrlProp473.xml" ContentType="application/vnd.ms-excel.controlproperties+xml"/>
  <Override PartName="/xl/ctrlProps/ctrlProp474.xml" ContentType="application/vnd.ms-excel.controlproperties+xml"/>
  <Override PartName="/xl/ctrlProps/ctrlProp475.xml" ContentType="application/vnd.ms-excel.controlproperties+xml"/>
  <Override PartName="/xl/ctrlProps/ctrlProp476.xml" ContentType="application/vnd.ms-excel.controlproperties+xml"/>
  <Override PartName="/xl/ctrlProps/ctrlProp477.xml" ContentType="application/vnd.ms-excel.controlproperties+xml"/>
  <Override PartName="/xl/ctrlProps/ctrlProp478.xml" ContentType="application/vnd.ms-excel.controlproperties+xml"/>
  <Override PartName="/xl/ctrlProps/ctrlProp479.xml" ContentType="application/vnd.ms-excel.controlproperties+xml"/>
  <Override PartName="/xl/ctrlProps/ctrlProp480.xml" ContentType="application/vnd.ms-excel.controlproperties+xml"/>
  <Override PartName="/xl/ctrlProps/ctrlProp481.xml" ContentType="application/vnd.ms-excel.controlproperties+xml"/>
  <Override PartName="/xl/ctrlProps/ctrlProp482.xml" ContentType="application/vnd.ms-excel.controlproperties+xml"/>
  <Override PartName="/xl/ctrlProps/ctrlProp483.xml" ContentType="application/vnd.ms-excel.controlproperties+xml"/>
  <Override PartName="/xl/ctrlProps/ctrlProp484.xml" ContentType="application/vnd.ms-excel.controlproperties+xml"/>
  <Override PartName="/xl/ctrlProps/ctrlProp485.xml" ContentType="application/vnd.ms-excel.controlproperties+xml"/>
  <Override PartName="/xl/ctrlProps/ctrlProp486.xml" ContentType="application/vnd.ms-excel.controlproperties+xml"/>
  <Override PartName="/xl/ctrlProps/ctrlProp487.xml" ContentType="application/vnd.ms-excel.controlproperties+xml"/>
  <Override PartName="/xl/ctrlProps/ctrlProp488.xml" ContentType="application/vnd.ms-excel.controlproperties+xml"/>
  <Override PartName="/xl/ctrlProps/ctrlProp489.xml" ContentType="application/vnd.ms-excel.controlproperties+xml"/>
  <Override PartName="/xl/ctrlProps/ctrlProp490.xml" ContentType="application/vnd.ms-excel.controlproperties+xml"/>
  <Override PartName="/xl/ctrlProps/ctrlProp491.xml" ContentType="application/vnd.ms-excel.controlproperties+xml"/>
  <Override PartName="/xl/ctrlProps/ctrlProp492.xml" ContentType="application/vnd.ms-excel.controlproperties+xml"/>
  <Override PartName="/xl/ctrlProps/ctrlProp493.xml" ContentType="application/vnd.ms-excel.controlproperties+xml"/>
  <Override PartName="/xl/ctrlProps/ctrlProp494.xml" ContentType="application/vnd.ms-excel.controlproperties+xml"/>
  <Override PartName="/xl/ctrlProps/ctrlProp495.xml" ContentType="application/vnd.ms-excel.controlproperties+xml"/>
  <Override PartName="/xl/ctrlProps/ctrlProp496.xml" ContentType="application/vnd.ms-excel.controlproperties+xml"/>
  <Override PartName="/xl/ctrlProps/ctrlProp497.xml" ContentType="application/vnd.ms-excel.controlproperties+xml"/>
  <Override PartName="/xl/ctrlProps/ctrlProp498.xml" ContentType="application/vnd.ms-excel.controlproperties+xml"/>
  <Override PartName="/xl/ctrlProps/ctrlProp499.xml" ContentType="application/vnd.ms-excel.controlproperties+xml"/>
  <Override PartName="/xl/ctrlProps/ctrlProp500.xml" ContentType="application/vnd.ms-excel.controlproperties+xml"/>
  <Override PartName="/xl/ctrlProps/ctrlProp501.xml" ContentType="application/vnd.ms-excel.controlproperties+xml"/>
  <Override PartName="/xl/ctrlProps/ctrlProp502.xml" ContentType="application/vnd.ms-excel.controlproperties+xml"/>
  <Override PartName="/xl/ctrlProps/ctrlProp503.xml" ContentType="application/vnd.ms-excel.controlproperties+xml"/>
  <Override PartName="/xl/ctrlProps/ctrlProp504.xml" ContentType="application/vnd.ms-excel.controlproperties+xml"/>
  <Override PartName="/xl/ctrlProps/ctrlProp505.xml" ContentType="application/vnd.ms-excel.controlproperties+xml"/>
  <Override PartName="/xl/ctrlProps/ctrlProp506.xml" ContentType="application/vnd.ms-excel.controlproperties+xml"/>
  <Override PartName="/xl/ctrlProps/ctrlProp507.xml" ContentType="application/vnd.ms-excel.controlproperties+xml"/>
  <Override PartName="/xl/ctrlProps/ctrlProp508.xml" ContentType="application/vnd.ms-excel.controlproperties+xml"/>
  <Override PartName="/xl/ctrlProps/ctrlProp509.xml" ContentType="application/vnd.ms-excel.controlproperties+xml"/>
  <Override PartName="/xl/ctrlProps/ctrlProp510.xml" ContentType="application/vnd.ms-excel.controlproperties+xml"/>
  <Override PartName="/xl/ctrlProps/ctrlProp511.xml" ContentType="application/vnd.ms-excel.controlproperties+xml"/>
  <Override PartName="/xl/ctrlProps/ctrlProp512.xml" ContentType="application/vnd.ms-excel.controlproperties+xml"/>
  <Override PartName="/xl/ctrlProps/ctrlProp513.xml" ContentType="application/vnd.ms-excel.controlproperties+xml"/>
  <Override PartName="/xl/ctrlProps/ctrlProp514.xml" ContentType="application/vnd.ms-excel.controlproperties+xml"/>
  <Override PartName="/xl/ctrlProps/ctrlProp515.xml" ContentType="application/vnd.ms-excel.controlproperties+xml"/>
  <Override PartName="/xl/ctrlProps/ctrlProp516.xml" ContentType="application/vnd.ms-excel.controlproperties+xml"/>
  <Override PartName="/xl/ctrlProps/ctrlProp517.xml" ContentType="application/vnd.ms-excel.controlproperties+xml"/>
  <Override PartName="/xl/ctrlProps/ctrlProp518.xml" ContentType="application/vnd.ms-excel.controlproperties+xml"/>
  <Override PartName="/xl/ctrlProps/ctrlProp519.xml" ContentType="application/vnd.ms-excel.controlproperties+xml"/>
  <Override PartName="/xl/ctrlProps/ctrlProp520.xml" ContentType="application/vnd.ms-excel.controlproperties+xml"/>
  <Override PartName="/xl/ctrlProps/ctrlProp521.xml" ContentType="application/vnd.ms-excel.controlproperties+xml"/>
  <Override PartName="/xl/ctrlProps/ctrlProp522.xml" ContentType="application/vnd.ms-excel.controlproperties+xml"/>
  <Override PartName="/xl/ctrlProps/ctrlProp523.xml" ContentType="application/vnd.ms-excel.controlproperties+xml"/>
  <Override PartName="/xl/ctrlProps/ctrlProp524.xml" ContentType="application/vnd.ms-excel.controlproperties+xml"/>
  <Override PartName="/xl/ctrlProps/ctrlProp525.xml" ContentType="application/vnd.ms-excel.controlproperties+xml"/>
  <Override PartName="/xl/drawings/drawing7.xml" ContentType="application/vnd.openxmlformats-officedocument.drawing+xml"/>
  <Override PartName="/xl/ctrlProps/ctrlProp526.xml" ContentType="application/vnd.ms-excel.controlproperties+xml"/>
  <Override PartName="/xl/ctrlProps/ctrlProp527.xml" ContentType="application/vnd.ms-excel.controlproperties+xml"/>
  <Override PartName="/xl/ctrlProps/ctrlProp528.xml" ContentType="application/vnd.ms-excel.controlproperties+xml"/>
  <Override PartName="/xl/ctrlProps/ctrlProp529.xml" ContentType="application/vnd.ms-excel.controlproperties+xml"/>
  <Override PartName="/xl/ctrlProps/ctrlProp530.xml" ContentType="application/vnd.ms-excel.controlproperties+xml"/>
  <Override PartName="/xl/ctrlProps/ctrlProp531.xml" ContentType="application/vnd.ms-excel.controlproperties+xml"/>
  <Override PartName="/xl/ctrlProps/ctrlProp532.xml" ContentType="application/vnd.ms-excel.controlproperties+xml"/>
  <Override PartName="/xl/ctrlProps/ctrlProp533.xml" ContentType="application/vnd.ms-excel.controlproperties+xml"/>
  <Override PartName="/xl/ctrlProps/ctrlProp534.xml" ContentType="application/vnd.ms-excel.controlproperties+xml"/>
  <Override PartName="/xl/ctrlProps/ctrlProp535.xml" ContentType="application/vnd.ms-excel.controlproperties+xml"/>
  <Override PartName="/xl/ctrlProps/ctrlProp536.xml" ContentType="application/vnd.ms-excel.controlproperties+xml"/>
  <Override PartName="/xl/ctrlProps/ctrlProp537.xml" ContentType="application/vnd.ms-excel.controlproperties+xml"/>
  <Override PartName="/xl/ctrlProps/ctrlProp538.xml" ContentType="application/vnd.ms-excel.controlproperties+xml"/>
  <Override PartName="/xl/ctrlProps/ctrlProp539.xml" ContentType="application/vnd.ms-excel.controlproperties+xml"/>
  <Override PartName="/xl/ctrlProps/ctrlProp540.xml" ContentType="application/vnd.ms-excel.controlproperties+xml"/>
  <Override PartName="/xl/ctrlProps/ctrlProp541.xml" ContentType="application/vnd.ms-excel.controlproperties+xml"/>
  <Override PartName="/xl/ctrlProps/ctrlProp542.xml" ContentType="application/vnd.ms-excel.controlproperties+xml"/>
  <Override PartName="/xl/ctrlProps/ctrlProp543.xml" ContentType="application/vnd.ms-excel.controlproperties+xml"/>
  <Override PartName="/xl/ctrlProps/ctrlProp544.xml" ContentType="application/vnd.ms-excel.controlproperties+xml"/>
  <Override PartName="/xl/ctrlProps/ctrlProp545.xml" ContentType="application/vnd.ms-excel.controlproperties+xml"/>
  <Override PartName="/xl/ctrlProps/ctrlProp546.xml" ContentType="application/vnd.ms-excel.controlproperties+xml"/>
  <Override PartName="/xl/ctrlProps/ctrlProp547.xml" ContentType="application/vnd.ms-excel.controlproperties+xml"/>
  <Override PartName="/xl/ctrlProps/ctrlProp548.xml" ContentType="application/vnd.ms-excel.controlproperties+xml"/>
  <Override PartName="/xl/ctrlProps/ctrlProp549.xml" ContentType="application/vnd.ms-excel.controlproperties+xml"/>
  <Override PartName="/xl/ctrlProps/ctrlProp550.xml" ContentType="application/vnd.ms-excel.controlproperties+xml"/>
  <Override PartName="/xl/ctrlProps/ctrlProp551.xml" ContentType="application/vnd.ms-excel.controlproperties+xml"/>
  <Override PartName="/xl/ctrlProps/ctrlProp552.xml" ContentType="application/vnd.ms-excel.controlproperties+xml"/>
  <Override PartName="/xl/ctrlProps/ctrlProp553.xml" ContentType="application/vnd.ms-excel.controlproperties+xml"/>
  <Override PartName="/xl/ctrlProps/ctrlProp554.xml" ContentType="application/vnd.ms-excel.controlproperties+xml"/>
  <Override PartName="/xl/ctrlProps/ctrlProp555.xml" ContentType="application/vnd.ms-excel.controlproperties+xml"/>
  <Override PartName="/xl/ctrlProps/ctrlProp556.xml" ContentType="application/vnd.ms-excel.controlproperties+xml"/>
  <Override PartName="/xl/ctrlProps/ctrlProp557.xml" ContentType="application/vnd.ms-excel.controlproperties+xml"/>
  <Override PartName="/xl/ctrlProps/ctrlProp558.xml" ContentType="application/vnd.ms-excel.controlproperties+xml"/>
  <Override PartName="/xl/ctrlProps/ctrlProp559.xml" ContentType="application/vnd.ms-excel.controlproperties+xml"/>
  <Override PartName="/xl/ctrlProps/ctrlProp560.xml" ContentType="application/vnd.ms-excel.controlproperties+xml"/>
  <Override PartName="/xl/ctrlProps/ctrlProp561.xml" ContentType="application/vnd.ms-excel.controlproperties+xml"/>
  <Override PartName="/xl/ctrlProps/ctrlProp562.xml" ContentType="application/vnd.ms-excel.controlproperties+xml"/>
  <Override PartName="/xl/ctrlProps/ctrlProp563.xml" ContentType="application/vnd.ms-excel.controlproperties+xml"/>
  <Override PartName="/xl/ctrlProps/ctrlProp564.xml" ContentType="application/vnd.ms-excel.controlproperties+xml"/>
  <Override PartName="/xl/ctrlProps/ctrlProp565.xml" ContentType="application/vnd.ms-excel.controlproperties+xml"/>
  <Override PartName="/xl/ctrlProps/ctrlProp566.xml" ContentType="application/vnd.ms-excel.controlproperties+xml"/>
  <Override PartName="/xl/ctrlProps/ctrlProp567.xml" ContentType="application/vnd.ms-excel.controlproperties+xml"/>
  <Override PartName="/xl/ctrlProps/ctrlProp568.xml" ContentType="application/vnd.ms-excel.controlproperties+xml"/>
  <Override PartName="/xl/ctrlProps/ctrlProp569.xml" ContentType="application/vnd.ms-excel.controlproperties+xml"/>
  <Override PartName="/xl/ctrlProps/ctrlProp570.xml" ContentType="application/vnd.ms-excel.controlproperties+xml"/>
  <Override PartName="/xl/ctrlProps/ctrlProp571.xml" ContentType="application/vnd.ms-excel.controlproperties+xml"/>
  <Override PartName="/xl/ctrlProps/ctrlProp572.xml" ContentType="application/vnd.ms-excel.controlproperties+xml"/>
  <Override PartName="/xl/ctrlProps/ctrlProp573.xml" ContentType="application/vnd.ms-excel.controlproperties+xml"/>
  <Override PartName="/xl/ctrlProps/ctrlProp574.xml" ContentType="application/vnd.ms-excel.controlproperties+xml"/>
  <Override PartName="/xl/ctrlProps/ctrlProp575.xml" ContentType="application/vnd.ms-excel.controlproperties+xml"/>
  <Override PartName="/xl/ctrlProps/ctrlProp576.xml" ContentType="application/vnd.ms-excel.controlproperties+xml"/>
  <Override PartName="/xl/ctrlProps/ctrlProp577.xml" ContentType="application/vnd.ms-excel.controlproperties+xml"/>
  <Override PartName="/xl/ctrlProps/ctrlProp578.xml" ContentType="application/vnd.ms-excel.controlproperties+xml"/>
  <Override PartName="/xl/ctrlProps/ctrlProp579.xml" ContentType="application/vnd.ms-excel.controlproperties+xml"/>
  <Override PartName="/xl/ctrlProps/ctrlProp580.xml" ContentType="application/vnd.ms-excel.controlproperties+xml"/>
  <Override PartName="/xl/ctrlProps/ctrlProp581.xml" ContentType="application/vnd.ms-excel.controlproperties+xml"/>
  <Override PartName="/xl/ctrlProps/ctrlProp582.xml" ContentType="application/vnd.ms-excel.controlproperties+xml"/>
  <Override PartName="/xl/ctrlProps/ctrlProp583.xml" ContentType="application/vnd.ms-excel.controlproperties+xml"/>
  <Override PartName="/xl/ctrlProps/ctrlProp584.xml" ContentType="application/vnd.ms-excel.controlproperties+xml"/>
  <Override PartName="/xl/ctrlProps/ctrlProp585.xml" ContentType="application/vnd.ms-excel.controlproperties+xml"/>
  <Override PartName="/xl/ctrlProps/ctrlProp586.xml" ContentType="application/vnd.ms-excel.controlproperties+xml"/>
  <Override PartName="/xl/ctrlProps/ctrlProp587.xml" ContentType="application/vnd.ms-excel.controlproperties+xml"/>
  <Override PartName="/xl/ctrlProps/ctrlProp588.xml" ContentType="application/vnd.ms-excel.controlproperties+xml"/>
  <Override PartName="/xl/ctrlProps/ctrlProp589.xml" ContentType="application/vnd.ms-excel.controlproperties+xml"/>
  <Override PartName="/xl/ctrlProps/ctrlProp590.xml" ContentType="application/vnd.ms-excel.controlproperties+xml"/>
  <Override PartName="/xl/ctrlProps/ctrlProp591.xml" ContentType="application/vnd.ms-excel.controlproperties+xml"/>
  <Override PartName="/xl/ctrlProps/ctrlProp592.xml" ContentType="application/vnd.ms-excel.controlproperties+xml"/>
  <Override PartName="/xl/ctrlProps/ctrlProp593.xml" ContentType="application/vnd.ms-excel.controlproperties+xml"/>
  <Override PartName="/xl/ctrlProps/ctrlProp594.xml" ContentType="application/vnd.ms-excel.controlproperties+xml"/>
  <Override PartName="/xl/ctrlProps/ctrlProp595.xml" ContentType="application/vnd.ms-excel.controlproperties+xml"/>
  <Override PartName="/xl/ctrlProps/ctrlProp596.xml" ContentType="application/vnd.ms-excel.controlproperties+xml"/>
  <Override PartName="/xl/ctrlProps/ctrlProp597.xml" ContentType="application/vnd.ms-excel.controlproperties+xml"/>
  <Override PartName="/xl/ctrlProps/ctrlProp598.xml" ContentType="application/vnd.ms-excel.controlproperties+xml"/>
  <Override PartName="/xl/ctrlProps/ctrlProp599.xml" ContentType="application/vnd.ms-excel.controlproperties+xml"/>
  <Override PartName="/xl/ctrlProps/ctrlProp600.xml" ContentType="application/vnd.ms-excel.controlproperties+xml"/>
  <Override PartName="/xl/ctrlProps/ctrlProp601.xml" ContentType="application/vnd.ms-excel.controlproperties+xml"/>
  <Override PartName="/xl/ctrlProps/ctrlProp602.xml" ContentType="application/vnd.ms-excel.controlproperties+xml"/>
  <Override PartName="/xl/ctrlProps/ctrlProp603.xml" ContentType="application/vnd.ms-excel.controlproperties+xml"/>
  <Override PartName="/xl/ctrlProps/ctrlProp604.xml" ContentType="application/vnd.ms-excel.controlproperties+xml"/>
  <Override PartName="/xl/ctrlProps/ctrlProp605.xml" ContentType="application/vnd.ms-excel.controlproperties+xml"/>
  <Override PartName="/xl/ctrlProps/ctrlProp606.xml" ContentType="application/vnd.ms-excel.controlproperties+xml"/>
  <Override PartName="/xl/ctrlProps/ctrlProp607.xml" ContentType="application/vnd.ms-excel.controlproperties+xml"/>
  <Override PartName="/xl/ctrlProps/ctrlProp608.xml" ContentType="application/vnd.ms-excel.controlproperties+xml"/>
  <Override PartName="/xl/ctrlProps/ctrlProp609.xml" ContentType="application/vnd.ms-excel.controlproperties+xml"/>
  <Override PartName="/xl/ctrlProps/ctrlProp610.xml" ContentType="application/vnd.ms-excel.controlproperties+xml"/>
  <Override PartName="/xl/ctrlProps/ctrlProp611.xml" ContentType="application/vnd.ms-excel.controlproperties+xml"/>
  <Override PartName="/xl/ctrlProps/ctrlProp612.xml" ContentType="application/vnd.ms-excel.controlproperties+xml"/>
  <Override PartName="/xl/ctrlProps/ctrlProp613.xml" ContentType="application/vnd.ms-excel.controlproperties+xml"/>
  <Override PartName="/xl/ctrlProps/ctrlProp614.xml" ContentType="application/vnd.ms-excel.controlproperties+xml"/>
  <Override PartName="/xl/ctrlProps/ctrlProp615.xml" ContentType="application/vnd.ms-excel.controlproperties+xml"/>
  <Override PartName="/xl/ctrlProps/ctrlProp616.xml" ContentType="application/vnd.ms-excel.controlproperties+xml"/>
  <Override PartName="/xl/ctrlProps/ctrlProp617.xml" ContentType="application/vnd.ms-excel.controlproperties+xml"/>
  <Override PartName="/xl/ctrlProps/ctrlProp618.xml" ContentType="application/vnd.ms-excel.controlproperties+xml"/>
  <Override PartName="/xl/ctrlProps/ctrlProp619.xml" ContentType="application/vnd.ms-excel.controlproperties+xml"/>
  <Override PartName="/xl/ctrlProps/ctrlProp620.xml" ContentType="application/vnd.ms-excel.controlproperties+xml"/>
  <Override PartName="/xl/ctrlProps/ctrlProp621.xml" ContentType="application/vnd.ms-excel.controlproperties+xml"/>
  <Override PartName="/xl/ctrlProps/ctrlProp622.xml" ContentType="application/vnd.ms-excel.controlproperties+xml"/>
  <Override PartName="/xl/ctrlProps/ctrlProp623.xml" ContentType="application/vnd.ms-excel.controlproperties+xml"/>
  <Override PartName="/xl/ctrlProps/ctrlProp624.xml" ContentType="application/vnd.ms-excel.controlproperties+xml"/>
  <Override PartName="/xl/ctrlProps/ctrlProp625.xml" ContentType="application/vnd.ms-excel.controlproperties+xml"/>
  <Override PartName="/xl/ctrlProps/ctrlProp626.xml" ContentType="application/vnd.ms-excel.controlproperties+xml"/>
  <Override PartName="/xl/ctrlProps/ctrlProp627.xml" ContentType="application/vnd.ms-excel.controlproperties+xml"/>
  <Override PartName="/xl/ctrlProps/ctrlProp628.xml" ContentType="application/vnd.ms-excel.controlproperties+xml"/>
  <Override PartName="/xl/ctrlProps/ctrlProp629.xml" ContentType="application/vnd.ms-excel.controlproperties+xml"/>
  <Override PartName="/xl/ctrlProps/ctrlProp630.xml" ContentType="application/vnd.ms-excel.controlproperties+xml"/>
  <Override PartName="/xl/ctrlProps/ctrlProp631.xml" ContentType="application/vnd.ms-excel.controlproperties+xml"/>
  <Override PartName="/xl/ctrlProps/ctrlProp632.xml" ContentType="application/vnd.ms-excel.controlproperties+xml"/>
  <Override PartName="/xl/ctrlProps/ctrlProp633.xml" ContentType="application/vnd.ms-excel.controlproperties+xml"/>
  <Override PartName="/xl/ctrlProps/ctrlProp634.xml" ContentType="application/vnd.ms-excel.controlproperties+xml"/>
  <Override PartName="/xl/ctrlProps/ctrlProp635.xml" ContentType="application/vnd.ms-excel.controlproperties+xml"/>
  <Override PartName="/xl/ctrlProps/ctrlProp636.xml" ContentType="application/vnd.ms-excel.controlproperties+xml"/>
  <Override PartName="/xl/ctrlProps/ctrlProp637.xml" ContentType="application/vnd.ms-excel.controlproperties+xml"/>
  <Override PartName="/xl/ctrlProps/ctrlProp638.xml" ContentType="application/vnd.ms-excel.controlproperties+xml"/>
  <Override PartName="/xl/ctrlProps/ctrlProp639.xml" ContentType="application/vnd.ms-excel.controlproperties+xml"/>
  <Override PartName="/xl/ctrlProps/ctrlProp640.xml" ContentType="application/vnd.ms-excel.controlproperties+xml"/>
  <Override PartName="/xl/ctrlProps/ctrlProp641.xml" ContentType="application/vnd.ms-excel.controlproperties+xml"/>
  <Override PartName="/xl/ctrlProps/ctrlProp642.xml" ContentType="application/vnd.ms-excel.controlproperties+xml"/>
  <Override PartName="/xl/ctrlProps/ctrlProp643.xml" ContentType="application/vnd.ms-excel.controlproperties+xml"/>
  <Override PartName="/xl/ctrlProps/ctrlProp644.xml" ContentType="application/vnd.ms-excel.controlproperties+xml"/>
  <Override PartName="/xl/ctrlProps/ctrlProp645.xml" ContentType="application/vnd.ms-excel.controlproperties+xml"/>
  <Override PartName="/xl/ctrlProps/ctrlProp646.xml" ContentType="application/vnd.ms-excel.controlproperties+xml"/>
  <Override PartName="/xl/ctrlProps/ctrlProp647.xml" ContentType="application/vnd.ms-excel.controlproperties+xml"/>
  <Override PartName="/xl/ctrlProps/ctrlProp648.xml" ContentType="application/vnd.ms-excel.controlproperties+xml"/>
  <Override PartName="/xl/ctrlProps/ctrlProp649.xml" ContentType="application/vnd.ms-excel.controlproperties+xml"/>
  <Override PartName="/xl/ctrlProps/ctrlProp650.xml" ContentType="application/vnd.ms-excel.controlproperties+xml"/>
  <Override PartName="/xl/ctrlProps/ctrlProp651.xml" ContentType="application/vnd.ms-excel.controlproperties+xml"/>
  <Override PartName="/xl/ctrlProps/ctrlProp652.xml" ContentType="application/vnd.ms-excel.controlproperties+xml"/>
  <Override PartName="/xl/ctrlProps/ctrlProp653.xml" ContentType="application/vnd.ms-excel.controlproperties+xml"/>
  <Override PartName="/xl/ctrlProps/ctrlProp654.xml" ContentType="application/vnd.ms-excel.controlproperties+xml"/>
  <Override PartName="/xl/ctrlProps/ctrlProp655.xml" ContentType="application/vnd.ms-excel.controlproperties+xml"/>
  <Override PartName="/xl/ctrlProps/ctrlProp656.xml" ContentType="application/vnd.ms-excel.controlproperties+xml"/>
  <Override PartName="/xl/ctrlProps/ctrlProp657.xml" ContentType="application/vnd.ms-excel.controlproperties+xml"/>
  <Override PartName="/xl/ctrlProps/ctrlProp658.xml" ContentType="application/vnd.ms-excel.controlproperties+xml"/>
  <Override PartName="/xl/ctrlProps/ctrlProp659.xml" ContentType="application/vnd.ms-excel.controlproperties+xml"/>
  <Override PartName="/xl/ctrlProps/ctrlProp660.xml" ContentType="application/vnd.ms-excel.controlproperties+xml"/>
  <Override PartName="/xl/ctrlProps/ctrlProp661.xml" ContentType="application/vnd.ms-excel.controlproperties+xml"/>
  <Override PartName="/xl/ctrlProps/ctrlProp662.xml" ContentType="application/vnd.ms-excel.controlproperties+xml"/>
  <Override PartName="/xl/ctrlProps/ctrlProp663.xml" ContentType="application/vnd.ms-excel.controlproperties+xml"/>
  <Override PartName="/xl/ctrlProps/ctrlProp664.xml" ContentType="application/vnd.ms-excel.controlproperties+xml"/>
  <Override PartName="/xl/ctrlProps/ctrlProp665.xml" ContentType="application/vnd.ms-excel.controlproperties+xml"/>
  <Override PartName="/xl/drawings/drawing8.xml" ContentType="application/vnd.openxmlformats-officedocument.drawing+xml"/>
  <Override PartName="/xl/ctrlProps/ctrlProp666.xml" ContentType="application/vnd.ms-excel.controlproperties+xml"/>
  <Override PartName="/xl/ctrlProps/ctrlProp667.xml" ContentType="application/vnd.ms-excel.controlproperties+xml"/>
  <Override PartName="/xl/ctrlProps/ctrlProp668.xml" ContentType="application/vnd.ms-excel.controlproperties+xml"/>
  <Override PartName="/xl/ctrlProps/ctrlProp669.xml" ContentType="application/vnd.ms-excel.controlproperties+xml"/>
  <Override PartName="/xl/ctrlProps/ctrlProp670.xml" ContentType="application/vnd.ms-excel.controlproperties+xml"/>
  <Override PartName="/xl/ctrlProps/ctrlProp671.xml" ContentType="application/vnd.ms-excel.controlproperties+xml"/>
  <Override PartName="/xl/ctrlProps/ctrlProp672.xml" ContentType="application/vnd.ms-excel.controlproperties+xml"/>
  <Override PartName="/xl/ctrlProps/ctrlProp673.xml" ContentType="application/vnd.ms-excel.controlproperties+xml"/>
  <Override PartName="/xl/ctrlProps/ctrlProp674.xml" ContentType="application/vnd.ms-excel.controlproperties+xml"/>
  <Override PartName="/xl/ctrlProps/ctrlProp675.xml" ContentType="application/vnd.ms-excel.controlproperties+xml"/>
  <Override PartName="/xl/ctrlProps/ctrlProp676.xml" ContentType="application/vnd.ms-excel.controlproperties+xml"/>
  <Override PartName="/xl/ctrlProps/ctrlProp677.xml" ContentType="application/vnd.ms-excel.controlproperties+xml"/>
  <Override PartName="/xl/ctrlProps/ctrlProp678.xml" ContentType="application/vnd.ms-excel.controlproperties+xml"/>
  <Override PartName="/xl/ctrlProps/ctrlProp679.xml" ContentType="application/vnd.ms-excel.controlproperties+xml"/>
  <Override PartName="/xl/ctrlProps/ctrlProp680.xml" ContentType="application/vnd.ms-excel.controlproperties+xml"/>
  <Override PartName="/xl/ctrlProps/ctrlProp681.xml" ContentType="application/vnd.ms-excel.controlproperties+xml"/>
  <Override PartName="/xl/ctrlProps/ctrlProp682.xml" ContentType="application/vnd.ms-excel.controlproperties+xml"/>
  <Override PartName="/xl/ctrlProps/ctrlProp683.xml" ContentType="application/vnd.ms-excel.controlproperties+xml"/>
  <Override PartName="/xl/ctrlProps/ctrlProp684.xml" ContentType="application/vnd.ms-excel.controlproperties+xml"/>
  <Override PartName="/xl/ctrlProps/ctrlProp685.xml" ContentType="application/vnd.ms-excel.controlproperties+xml"/>
  <Override PartName="/xl/ctrlProps/ctrlProp686.xml" ContentType="application/vnd.ms-excel.controlproperties+xml"/>
  <Override PartName="/xl/ctrlProps/ctrlProp687.xml" ContentType="application/vnd.ms-excel.controlproperties+xml"/>
  <Override PartName="/xl/ctrlProps/ctrlProp688.xml" ContentType="application/vnd.ms-excel.controlproperties+xml"/>
  <Override PartName="/xl/ctrlProps/ctrlProp689.xml" ContentType="application/vnd.ms-excel.controlproperties+xml"/>
  <Override PartName="/xl/ctrlProps/ctrlProp690.xml" ContentType="application/vnd.ms-excel.controlproperties+xml"/>
  <Override PartName="/xl/ctrlProps/ctrlProp691.xml" ContentType="application/vnd.ms-excel.controlproperties+xml"/>
  <Override PartName="/xl/ctrlProps/ctrlProp692.xml" ContentType="application/vnd.ms-excel.controlproperties+xml"/>
  <Override PartName="/xl/ctrlProps/ctrlProp693.xml" ContentType="application/vnd.ms-excel.controlproperties+xml"/>
  <Override PartName="/xl/ctrlProps/ctrlProp694.xml" ContentType="application/vnd.ms-excel.controlproperties+xml"/>
  <Override PartName="/xl/ctrlProps/ctrlProp695.xml" ContentType="application/vnd.ms-excel.controlproperties+xml"/>
  <Override PartName="/xl/ctrlProps/ctrlProp696.xml" ContentType="application/vnd.ms-excel.controlproperties+xml"/>
  <Override PartName="/xl/ctrlProps/ctrlProp697.xml" ContentType="application/vnd.ms-excel.controlproperties+xml"/>
  <Override PartName="/xl/ctrlProps/ctrlProp698.xml" ContentType="application/vnd.ms-excel.controlproperties+xml"/>
  <Override PartName="/xl/ctrlProps/ctrlProp699.xml" ContentType="application/vnd.ms-excel.controlproperties+xml"/>
  <Override PartName="/xl/ctrlProps/ctrlProp700.xml" ContentType="application/vnd.ms-excel.controlproperties+xml"/>
  <Override PartName="/xl/ctrlProps/ctrlProp701.xml" ContentType="application/vnd.ms-excel.controlproperties+xml"/>
  <Override PartName="/xl/ctrlProps/ctrlProp702.xml" ContentType="application/vnd.ms-excel.controlproperties+xml"/>
  <Override PartName="/xl/ctrlProps/ctrlProp703.xml" ContentType="application/vnd.ms-excel.controlproperties+xml"/>
  <Override PartName="/xl/ctrlProps/ctrlProp704.xml" ContentType="application/vnd.ms-excel.controlproperties+xml"/>
  <Override PartName="/xl/ctrlProps/ctrlProp705.xml" ContentType="application/vnd.ms-excel.controlproperties+xml"/>
  <Override PartName="/xl/ctrlProps/ctrlProp706.xml" ContentType="application/vnd.ms-excel.controlproperties+xml"/>
  <Override PartName="/xl/ctrlProps/ctrlProp707.xml" ContentType="application/vnd.ms-excel.controlproperties+xml"/>
  <Override PartName="/xl/ctrlProps/ctrlProp708.xml" ContentType="application/vnd.ms-excel.controlproperties+xml"/>
  <Override PartName="/xl/ctrlProps/ctrlProp709.xml" ContentType="application/vnd.ms-excel.controlproperties+xml"/>
  <Override PartName="/xl/ctrlProps/ctrlProp710.xml" ContentType="application/vnd.ms-excel.controlproperties+xml"/>
  <Override PartName="/xl/ctrlProps/ctrlProp711.xml" ContentType="application/vnd.ms-excel.controlproperties+xml"/>
  <Override PartName="/xl/ctrlProps/ctrlProp712.xml" ContentType="application/vnd.ms-excel.controlproperties+xml"/>
  <Override PartName="/xl/ctrlProps/ctrlProp713.xml" ContentType="application/vnd.ms-excel.controlproperties+xml"/>
  <Override PartName="/xl/ctrlProps/ctrlProp714.xml" ContentType="application/vnd.ms-excel.controlproperties+xml"/>
  <Override PartName="/xl/ctrlProps/ctrlProp715.xml" ContentType="application/vnd.ms-excel.controlproperties+xml"/>
  <Override PartName="/xl/ctrlProps/ctrlProp716.xml" ContentType="application/vnd.ms-excel.controlproperties+xml"/>
  <Override PartName="/xl/ctrlProps/ctrlProp717.xml" ContentType="application/vnd.ms-excel.controlproperties+xml"/>
  <Override PartName="/xl/ctrlProps/ctrlProp718.xml" ContentType="application/vnd.ms-excel.controlproperties+xml"/>
  <Override PartName="/xl/ctrlProps/ctrlProp719.xml" ContentType="application/vnd.ms-excel.controlproperties+xml"/>
  <Override PartName="/xl/ctrlProps/ctrlProp720.xml" ContentType="application/vnd.ms-excel.controlproperties+xml"/>
  <Override PartName="/xl/ctrlProps/ctrlProp721.xml" ContentType="application/vnd.ms-excel.controlproperties+xml"/>
  <Override PartName="/xl/ctrlProps/ctrlProp722.xml" ContentType="application/vnd.ms-excel.controlproperties+xml"/>
  <Override PartName="/xl/ctrlProps/ctrlProp723.xml" ContentType="application/vnd.ms-excel.controlproperties+xml"/>
  <Override PartName="/xl/ctrlProps/ctrlProp724.xml" ContentType="application/vnd.ms-excel.controlproperties+xml"/>
  <Override PartName="/xl/ctrlProps/ctrlProp725.xml" ContentType="application/vnd.ms-excel.controlproperties+xml"/>
  <Override PartName="/xl/ctrlProps/ctrlProp726.xml" ContentType="application/vnd.ms-excel.controlproperties+xml"/>
  <Override PartName="/xl/ctrlProps/ctrlProp727.xml" ContentType="application/vnd.ms-excel.controlproperties+xml"/>
  <Override PartName="/xl/ctrlProps/ctrlProp728.xml" ContentType="application/vnd.ms-excel.controlproperties+xml"/>
  <Override PartName="/xl/ctrlProps/ctrlProp729.xml" ContentType="application/vnd.ms-excel.controlproperties+xml"/>
  <Override PartName="/xl/ctrlProps/ctrlProp730.xml" ContentType="application/vnd.ms-excel.controlproperties+xml"/>
  <Override PartName="/xl/ctrlProps/ctrlProp731.xml" ContentType="application/vnd.ms-excel.controlproperties+xml"/>
  <Override PartName="/xl/ctrlProps/ctrlProp732.xml" ContentType="application/vnd.ms-excel.controlproperties+xml"/>
  <Override PartName="/xl/ctrlProps/ctrlProp733.xml" ContentType="application/vnd.ms-excel.controlproperties+xml"/>
  <Override PartName="/xl/ctrlProps/ctrlProp734.xml" ContentType="application/vnd.ms-excel.controlproperties+xml"/>
  <Override PartName="/xl/ctrlProps/ctrlProp735.xml" ContentType="application/vnd.ms-excel.controlproperties+xml"/>
  <Override PartName="/xl/ctrlProps/ctrlProp736.xml" ContentType="application/vnd.ms-excel.controlproperties+xml"/>
  <Override PartName="/xl/ctrlProps/ctrlProp737.xml" ContentType="application/vnd.ms-excel.controlproperties+xml"/>
  <Override PartName="/xl/ctrlProps/ctrlProp738.xml" ContentType="application/vnd.ms-excel.controlproperties+xml"/>
  <Override PartName="/xl/ctrlProps/ctrlProp739.xml" ContentType="application/vnd.ms-excel.controlproperties+xml"/>
  <Override PartName="/xl/ctrlProps/ctrlProp740.xml" ContentType="application/vnd.ms-excel.controlproperties+xml"/>
  <Override PartName="/xl/ctrlProps/ctrlProp741.xml" ContentType="application/vnd.ms-excel.controlproperties+xml"/>
  <Override PartName="/xl/ctrlProps/ctrlProp742.xml" ContentType="application/vnd.ms-excel.controlproperties+xml"/>
  <Override PartName="/xl/ctrlProps/ctrlProp743.xml" ContentType="application/vnd.ms-excel.controlproperties+xml"/>
  <Override PartName="/xl/ctrlProps/ctrlProp744.xml" ContentType="application/vnd.ms-excel.controlproperties+xml"/>
  <Override PartName="/xl/ctrlProps/ctrlProp745.xml" ContentType="application/vnd.ms-excel.controlproperties+xml"/>
  <Override PartName="/xl/ctrlProps/ctrlProp746.xml" ContentType="application/vnd.ms-excel.controlproperties+xml"/>
  <Override PartName="/xl/ctrlProps/ctrlProp747.xml" ContentType="application/vnd.ms-excel.controlproperties+xml"/>
  <Override PartName="/xl/ctrlProps/ctrlProp748.xml" ContentType="application/vnd.ms-excel.controlproperties+xml"/>
  <Override PartName="/xl/ctrlProps/ctrlProp749.xml" ContentType="application/vnd.ms-excel.controlproperties+xml"/>
  <Override PartName="/xl/ctrlProps/ctrlProp750.xml" ContentType="application/vnd.ms-excel.controlproperties+xml"/>
  <Override PartName="/xl/ctrlProps/ctrlProp751.xml" ContentType="application/vnd.ms-excel.controlproperties+xml"/>
  <Override PartName="/xl/ctrlProps/ctrlProp752.xml" ContentType="application/vnd.ms-excel.controlproperties+xml"/>
  <Override PartName="/xl/ctrlProps/ctrlProp753.xml" ContentType="application/vnd.ms-excel.controlproperties+xml"/>
  <Override PartName="/xl/ctrlProps/ctrlProp754.xml" ContentType="application/vnd.ms-excel.controlproperties+xml"/>
  <Override PartName="/xl/ctrlProps/ctrlProp755.xml" ContentType="application/vnd.ms-excel.controlproperties+xml"/>
  <Override PartName="/xl/ctrlProps/ctrlProp756.xml" ContentType="application/vnd.ms-excel.controlproperties+xml"/>
  <Override PartName="/xl/ctrlProps/ctrlProp757.xml" ContentType="application/vnd.ms-excel.controlproperties+xml"/>
  <Override PartName="/xl/ctrlProps/ctrlProp758.xml" ContentType="application/vnd.ms-excel.controlproperties+xml"/>
  <Override PartName="/xl/ctrlProps/ctrlProp759.xml" ContentType="application/vnd.ms-excel.controlproperties+xml"/>
  <Override PartName="/xl/ctrlProps/ctrlProp760.xml" ContentType="application/vnd.ms-excel.controlproperties+xml"/>
  <Override PartName="/xl/ctrlProps/ctrlProp761.xml" ContentType="application/vnd.ms-excel.controlproperties+xml"/>
  <Override PartName="/xl/ctrlProps/ctrlProp762.xml" ContentType="application/vnd.ms-excel.controlproperties+xml"/>
  <Override PartName="/xl/ctrlProps/ctrlProp763.xml" ContentType="application/vnd.ms-excel.controlproperties+xml"/>
  <Override PartName="/xl/ctrlProps/ctrlProp764.xml" ContentType="application/vnd.ms-excel.controlproperties+xml"/>
  <Override PartName="/xl/ctrlProps/ctrlProp765.xml" ContentType="application/vnd.ms-excel.controlproperties+xml"/>
  <Override PartName="/xl/ctrlProps/ctrlProp766.xml" ContentType="application/vnd.ms-excel.controlproperties+xml"/>
  <Override PartName="/xl/ctrlProps/ctrlProp767.xml" ContentType="application/vnd.ms-excel.controlproperties+xml"/>
  <Override PartName="/xl/ctrlProps/ctrlProp768.xml" ContentType="application/vnd.ms-excel.controlproperties+xml"/>
  <Override PartName="/xl/ctrlProps/ctrlProp769.xml" ContentType="application/vnd.ms-excel.controlproperties+xml"/>
  <Override PartName="/xl/ctrlProps/ctrlProp770.xml" ContentType="application/vnd.ms-excel.controlproperties+xml"/>
  <Override PartName="/xl/ctrlProps/ctrlProp771.xml" ContentType="application/vnd.ms-excel.controlproperties+xml"/>
  <Override PartName="/xl/ctrlProps/ctrlProp772.xml" ContentType="application/vnd.ms-excel.controlproperties+xml"/>
  <Override PartName="/xl/ctrlProps/ctrlProp773.xml" ContentType="application/vnd.ms-excel.controlproperties+xml"/>
  <Override PartName="/xl/ctrlProps/ctrlProp774.xml" ContentType="application/vnd.ms-excel.controlproperties+xml"/>
  <Override PartName="/xl/ctrlProps/ctrlProp775.xml" ContentType="application/vnd.ms-excel.controlproperties+xml"/>
  <Override PartName="/xl/ctrlProps/ctrlProp776.xml" ContentType="application/vnd.ms-excel.controlproperties+xml"/>
  <Override PartName="/xl/ctrlProps/ctrlProp777.xml" ContentType="application/vnd.ms-excel.controlproperties+xml"/>
  <Override PartName="/xl/ctrlProps/ctrlProp778.xml" ContentType="application/vnd.ms-excel.controlproperties+xml"/>
  <Override PartName="/xl/ctrlProps/ctrlProp779.xml" ContentType="application/vnd.ms-excel.controlproperties+xml"/>
  <Override PartName="/xl/ctrlProps/ctrlProp780.xml" ContentType="application/vnd.ms-excel.controlproperties+xml"/>
  <Override PartName="/xl/ctrlProps/ctrlProp781.xml" ContentType="application/vnd.ms-excel.controlproperties+xml"/>
  <Override PartName="/xl/ctrlProps/ctrlProp782.xml" ContentType="application/vnd.ms-excel.controlproperties+xml"/>
  <Override PartName="/xl/ctrlProps/ctrlProp783.xml" ContentType="application/vnd.ms-excel.controlproperties+xml"/>
  <Override PartName="/xl/ctrlProps/ctrlProp784.xml" ContentType="application/vnd.ms-excel.controlproperties+xml"/>
  <Override PartName="/xl/ctrlProps/ctrlProp785.xml" ContentType="application/vnd.ms-excel.controlproperties+xml"/>
  <Override PartName="/xl/ctrlProps/ctrlProp786.xml" ContentType="application/vnd.ms-excel.controlproperties+xml"/>
  <Override PartName="/xl/ctrlProps/ctrlProp787.xml" ContentType="application/vnd.ms-excel.controlproperties+xml"/>
  <Override PartName="/xl/ctrlProps/ctrlProp788.xml" ContentType="application/vnd.ms-excel.controlproperties+xml"/>
  <Override PartName="/xl/ctrlProps/ctrlProp789.xml" ContentType="application/vnd.ms-excel.controlproperties+xml"/>
  <Override PartName="/xl/ctrlProps/ctrlProp790.xml" ContentType="application/vnd.ms-excel.controlproperties+xml"/>
  <Override PartName="/xl/ctrlProps/ctrlProp791.xml" ContentType="application/vnd.ms-excel.controlproperties+xml"/>
  <Override PartName="/xl/ctrlProps/ctrlProp792.xml" ContentType="application/vnd.ms-excel.controlproperties+xml"/>
  <Override PartName="/xl/ctrlProps/ctrlProp793.xml" ContentType="application/vnd.ms-excel.controlproperties+xml"/>
  <Override PartName="/xl/ctrlProps/ctrlProp794.xml" ContentType="application/vnd.ms-excel.controlproperties+xml"/>
  <Override PartName="/xl/ctrlProps/ctrlProp795.xml" ContentType="application/vnd.ms-excel.controlproperties+xml"/>
  <Override PartName="/xl/ctrlProps/ctrlProp796.xml" ContentType="application/vnd.ms-excel.controlproperties+xml"/>
  <Override PartName="/xl/ctrlProps/ctrlProp797.xml" ContentType="application/vnd.ms-excel.controlproperties+xml"/>
  <Override PartName="/xl/ctrlProps/ctrlProp798.xml" ContentType="application/vnd.ms-excel.controlproperties+xml"/>
  <Override PartName="/xl/ctrlProps/ctrlProp799.xml" ContentType="application/vnd.ms-excel.controlproperties+xml"/>
  <Override PartName="/xl/ctrlProps/ctrlProp800.xml" ContentType="application/vnd.ms-excel.controlproperties+xml"/>
  <Override PartName="/xl/ctrlProps/ctrlProp801.xml" ContentType="application/vnd.ms-excel.controlproperties+xml"/>
  <Override PartName="/xl/ctrlProps/ctrlProp802.xml" ContentType="application/vnd.ms-excel.controlproperties+xml"/>
  <Override PartName="/xl/ctrlProps/ctrlProp803.xml" ContentType="application/vnd.ms-excel.controlproperties+xml"/>
  <Override PartName="/xl/ctrlProps/ctrlProp804.xml" ContentType="application/vnd.ms-excel.controlproperties+xml"/>
  <Override PartName="/xl/ctrlProps/ctrlProp805.xml" ContentType="application/vnd.ms-excel.controlproperties+xml"/>
  <Override PartName="/xl/drawings/drawing9.xml" ContentType="application/vnd.openxmlformats-officedocument.drawing+xml"/>
  <Override PartName="/xl/ctrlProps/ctrlProp806.xml" ContentType="application/vnd.ms-excel.controlproperties+xml"/>
  <Override PartName="/xl/ctrlProps/ctrlProp807.xml" ContentType="application/vnd.ms-excel.controlproperties+xml"/>
  <Override PartName="/xl/ctrlProps/ctrlProp808.xml" ContentType="application/vnd.ms-excel.controlproperties+xml"/>
  <Override PartName="/xl/ctrlProps/ctrlProp809.xml" ContentType="application/vnd.ms-excel.controlproperties+xml"/>
  <Override PartName="/xl/ctrlProps/ctrlProp810.xml" ContentType="application/vnd.ms-excel.controlproperties+xml"/>
  <Override PartName="/xl/ctrlProps/ctrlProp811.xml" ContentType="application/vnd.ms-excel.controlproperties+xml"/>
  <Override PartName="/xl/ctrlProps/ctrlProp812.xml" ContentType="application/vnd.ms-excel.controlproperties+xml"/>
  <Override PartName="/xl/ctrlProps/ctrlProp813.xml" ContentType="application/vnd.ms-excel.controlproperties+xml"/>
  <Override PartName="/xl/ctrlProps/ctrlProp814.xml" ContentType="application/vnd.ms-excel.controlproperties+xml"/>
  <Override PartName="/xl/ctrlProps/ctrlProp815.xml" ContentType="application/vnd.ms-excel.controlproperties+xml"/>
  <Override PartName="/xl/ctrlProps/ctrlProp816.xml" ContentType="application/vnd.ms-excel.controlproperties+xml"/>
  <Override PartName="/xl/ctrlProps/ctrlProp817.xml" ContentType="application/vnd.ms-excel.controlproperties+xml"/>
  <Override PartName="/xl/ctrlProps/ctrlProp818.xml" ContentType="application/vnd.ms-excel.controlproperties+xml"/>
  <Override PartName="/xl/ctrlProps/ctrlProp819.xml" ContentType="application/vnd.ms-excel.controlproperties+xml"/>
  <Override PartName="/xl/ctrlProps/ctrlProp820.xml" ContentType="application/vnd.ms-excel.controlproperties+xml"/>
  <Override PartName="/xl/ctrlProps/ctrlProp821.xml" ContentType="application/vnd.ms-excel.controlproperties+xml"/>
  <Override PartName="/xl/ctrlProps/ctrlProp822.xml" ContentType="application/vnd.ms-excel.controlproperties+xml"/>
  <Override PartName="/xl/ctrlProps/ctrlProp823.xml" ContentType="application/vnd.ms-excel.controlproperties+xml"/>
  <Override PartName="/xl/ctrlProps/ctrlProp824.xml" ContentType="application/vnd.ms-excel.controlproperties+xml"/>
  <Override PartName="/xl/ctrlProps/ctrlProp825.xml" ContentType="application/vnd.ms-excel.controlproperties+xml"/>
  <Override PartName="/xl/ctrlProps/ctrlProp826.xml" ContentType="application/vnd.ms-excel.controlproperties+xml"/>
  <Override PartName="/xl/ctrlProps/ctrlProp827.xml" ContentType="application/vnd.ms-excel.controlproperties+xml"/>
  <Override PartName="/xl/ctrlProps/ctrlProp828.xml" ContentType="application/vnd.ms-excel.controlproperties+xml"/>
  <Override PartName="/xl/ctrlProps/ctrlProp829.xml" ContentType="application/vnd.ms-excel.controlproperties+xml"/>
  <Override PartName="/xl/ctrlProps/ctrlProp830.xml" ContentType="application/vnd.ms-excel.controlproperties+xml"/>
  <Override PartName="/xl/ctrlProps/ctrlProp831.xml" ContentType="application/vnd.ms-excel.controlproperties+xml"/>
  <Override PartName="/xl/ctrlProps/ctrlProp832.xml" ContentType="application/vnd.ms-excel.controlproperties+xml"/>
  <Override PartName="/xl/ctrlProps/ctrlProp833.xml" ContentType="application/vnd.ms-excel.controlproperties+xml"/>
  <Override PartName="/xl/ctrlProps/ctrlProp834.xml" ContentType="application/vnd.ms-excel.controlproperties+xml"/>
  <Override PartName="/xl/ctrlProps/ctrlProp835.xml" ContentType="application/vnd.ms-excel.controlproperties+xml"/>
  <Override PartName="/xl/ctrlProps/ctrlProp836.xml" ContentType="application/vnd.ms-excel.controlproperties+xml"/>
  <Override PartName="/xl/ctrlProps/ctrlProp837.xml" ContentType="application/vnd.ms-excel.controlproperties+xml"/>
  <Override PartName="/xl/ctrlProps/ctrlProp838.xml" ContentType="application/vnd.ms-excel.controlproperties+xml"/>
  <Override PartName="/xl/ctrlProps/ctrlProp839.xml" ContentType="application/vnd.ms-excel.controlproperties+xml"/>
  <Override PartName="/xl/ctrlProps/ctrlProp840.xml" ContentType="application/vnd.ms-excel.controlproperties+xml"/>
  <Override PartName="/xl/ctrlProps/ctrlProp841.xml" ContentType="application/vnd.ms-excel.controlproperties+xml"/>
  <Override PartName="/xl/ctrlProps/ctrlProp842.xml" ContentType="application/vnd.ms-excel.controlproperties+xml"/>
  <Override PartName="/xl/ctrlProps/ctrlProp843.xml" ContentType="application/vnd.ms-excel.controlproperties+xml"/>
  <Override PartName="/xl/ctrlProps/ctrlProp844.xml" ContentType="application/vnd.ms-excel.controlproperties+xml"/>
  <Override PartName="/xl/ctrlProps/ctrlProp845.xml" ContentType="application/vnd.ms-excel.controlproperties+xml"/>
  <Override PartName="/xl/ctrlProps/ctrlProp846.xml" ContentType="application/vnd.ms-excel.controlproperties+xml"/>
  <Override PartName="/xl/ctrlProps/ctrlProp847.xml" ContentType="application/vnd.ms-excel.controlproperties+xml"/>
  <Override PartName="/xl/ctrlProps/ctrlProp848.xml" ContentType="application/vnd.ms-excel.controlproperties+xml"/>
  <Override PartName="/xl/ctrlProps/ctrlProp849.xml" ContentType="application/vnd.ms-excel.controlproperties+xml"/>
  <Override PartName="/xl/ctrlProps/ctrlProp850.xml" ContentType="application/vnd.ms-excel.controlproperties+xml"/>
  <Override PartName="/xl/ctrlProps/ctrlProp851.xml" ContentType="application/vnd.ms-excel.controlproperties+xml"/>
  <Override PartName="/xl/ctrlProps/ctrlProp852.xml" ContentType="application/vnd.ms-excel.controlproperties+xml"/>
  <Override PartName="/xl/ctrlProps/ctrlProp853.xml" ContentType="application/vnd.ms-excel.controlproperties+xml"/>
  <Override PartName="/xl/ctrlProps/ctrlProp854.xml" ContentType="application/vnd.ms-excel.controlproperties+xml"/>
  <Override PartName="/xl/ctrlProps/ctrlProp855.xml" ContentType="application/vnd.ms-excel.controlproperties+xml"/>
  <Override PartName="/xl/ctrlProps/ctrlProp856.xml" ContentType="application/vnd.ms-excel.controlproperties+xml"/>
  <Override PartName="/xl/ctrlProps/ctrlProp857.xml" ContentType="application/vnd.ms-excel.controlproperties+xml"/>
  <Override PartName="/xl/ctrlProps/ctrlProp858.xml" ContentType="application/vnd.ms-excel.controlproperties+xml"/>
  <Override PartName="/xl/ctrlProps/ctrlProp859.xml" ContentType="application/vnd.ms-excel.controlproperties+xml"/>
  <Override PartName="/xl/ctrlProps/ctrlProp860.xml" ContentType="application/vnd.ms-excel.controlproperties+xml"/>
  <Override PartName="/xl/ctrlProps/ctrlProp861.xml" ContentType="application/vnd.ms-excel.controlproperties+xml"/>
  <Override PartName="/xl/ctrlProps/ctrlProp862.xml" ContentType="application/vnd.ms-excel.controlproperties+xml"/>
  <Override PartName="/xl/ctrlProps/ctrlProp863.xml" ContentType="application/vnd.ms-excel.controlproperties+xml"/>
  <Override PartName="/xl/ctrlProps/ctrlProp864.xml" ContentType="application/vnd.ms-excel.controlproperties+xml"/>
  <Override PartName="/xl/ctrlProps/ctrlProp865.xml" ContentType="application/vnd.ms-excel.controlproperties+xml"/>
  <Override PartName="/xl/ctrlProps/ctrlProp866.xml" ContentType="application/vnd.ms-excel.controlproperties+xml"/>
  <Override PartName="/xl/ctrlProps/ctrlProp867.xml" ContentType="application/vnd.ms-excel.controlproperties+xml"/>
  <Override PartName="/xl/ctrlProps/ctrlProp868.xml" ContentType="application/vnd.ms-excel.controlproperties+xml"/>
  <Override PartName="/xl/ctrlProps/ctrlProp869.xml" ContentType="application/vnd.ms-excel.controlproperties+xml"/>
  <Override PartName="/xl/ctrlProps/ctrlProp870.xml" ContentType="application/vnd.ms-excel.controlproperties+xml"/>
  <Override PartName="/xl/ctrlProps/ctrlProp871.xml" ContentType="application/vnd.ms-excel.controlproperties+xml"/>
  <Override PartName="/xl/ctrlProps/ctrlProp872.xml" ContentType="application/vnd.ms-excel.controlproperties+xml"/>
  <Override PartName="/xl/ctrlProps/ctrlProp873.xml" ContentType="application/vnd.ms-excel.controlproperties+xml"/>
  <Override PartName="/xl/ctrlProps/ctrlProp874.xml" ContentType="application/vnd.ms-excel.controlproperties+xml"/>
  <Override PartName="/xl/ctrlProps/ctrlProp875.xml" ContentType="application/vnd.ms-excel.controlproperties+xml"/>
  <Override PartName="/xl/ctrlProps/ctrlProp876.xml" ContentType="application/vnd.ms-excel.controlproperties+xml"/>
  <Override PartName="/xl/ctrlProps/ctrlProp877.xml" ContentType="application/vnd.ms-excel.controlproperties+xml"/>
  <Override PartName="/xl/ctrlProps/ctrlProp878.xml" ContentType="application/vnd.ms-excel.controlproperties+xml"/>
  <Override PartName="/xl/ctrlProps/ctrlProp879.xml" ContentType="application/vnd.ms-excel.controlproperties+xml"/>
  <Override PartName="/xl/ctrlProps/ctrlProp880.xml" ContentType="application/vnd.ms-excel.controlproperties+xml"/>
  <Override PartName="/xl/ctrlProps/ctrlProp881.xml" ContentType="application/vnd.ms-excel.controlproperties+xml"/>
  <Override PartName="/xl/ctrlProps/ctrlProp882.xml" ContentType="application/vnd.ms-excel.controlproperties+xml"/>
  <Override PartName="/xl/ctrlProps/ctrlProp883.xml" ContentType="application/vnd.ms-excel.controlproperties+xml"/>
  <Override PartName="/xl/ctrlProps/ctrlProp884.xml" ContentType="application/vnd.ms-excel.controlproperties+xml"/>
  <Override PartName="/xl/ctrlProps/ctrlProp885.xml" ContentType="application/vnd.ms-excel.controlproperties+xml"/>
  <Override PartName="/xl/ctrlProps/ctrlProp886.xml" ContentType="application/vnd.ms-excel.controlproperties+xml"/>
  <Override PartName="/xl/ctrlProps/ctrlProp887.xml" ContentType="application/vnd.ms-excel.controlproperties+xml"/>
  <Override PartName="/xl/ctrlProps/ctrlProp888.xml" ContentType="application/vnd.ms-excel.controlproperties+xml"/>
  <Override PartName="/xl/ctrlProps/ctrlProp889.xml" ContentType="application/vnd.ms-excel.controlproperties+xml"/>
  <Override PartName="/xl/ctrlProps/ctrlProp890.xml" ContentType="application/vnd.ms-excel.controlproperties+xml"/>
  <Override PartName="/xl/ctrlProps/ctrlProp891.xml" ContentType="application/vnd.ms-excel.controlproperties+xml"/>
  <Override PartName="/xl/ctrlProps/ctrlProp892.xml" ContentType="application/vnd.ms-excel.controlproperties+xml"/>
  <Override PartName="/xl/ctrlProps/ctrlProp893.xml" ContentType="application/vnd.ms-excel.controlproperties+xml"/>
  <Override PartName="/xl/ctrlProps/ctrlProp894.xml" ContentType="application/vnd.ms-excel.controlproperties+xml"/>
  <Override PartName="/xl/ctrlProps/ctrlProp895.xml" ContentType="application/vnd.ms-excel.controlproperties+xml"/>
  <Override PartName="/xl/ctrlProps/ctrlProp896.xml" ContentType="application/vnd.ms-excel.controlproperties+xml"/>
  <Override PartName="/xl/ctrlProps/ctrlProp897.xml" ContentType="application/vnd.ms-excel.controlproperties+xml"/>
  <Override PartName="/xl/ctrlProps/ctrlProp898.xml" ContentType="application/vnd.ms-excel.controlproperties+xml"/>
  <Override PartName="/xl/ctrlProps/ctrlProp899.xml" ContentType="application/vnd.ms-excel.controlproperties+xml"/>
  <Override PartName="/xl/ctrlProps/ctrlProp900.xml" ContentType="application/vnd.ms-excel.controlproperties+xml"/>
  <Override PartName="/xl/ctrlProps/ctrlProp901.xml" ContentType="application/vnd.ms-excel.controlproperties+xml"/>
  <Override PartName="/xl/ctrlProps/ctrlProp902.xml" ContentType="application/vnd.ms-excel.controlproperties+xml"/>
  <Override PartName="/xl/ctrlProps/ctrlProp903.xml" ContentType="application/vnd.ms-excel.controlproperties+xml"/>
  <Override PartName="/xl/ctrlProps/ctrlProp904.xml" ContentType="application/vnd.ms-excel.controlproperties+xml"/>
  <Override PartName="/xl/ctrlProps/ctrlProp905.xml" ContentType="application/vnd.ms-excel.controlproperties+xml"/>
  <Override PartName="/xl/ctrlProps/ctrlProp906.xml" ContentType="application/vnd.ms-excel.controlproperties+xml"/>
  <Override PartName="/xl/ctrlProps/ctrlProp907.xml" ContentType="application/vnd.ms-excel.controlproperties+xml"/>
  <Override PartName="/xl/ctrlProps/ctrlProp908.xml" ContentType="application/vnd.ms-excel.controlproperties+xml"/>
  <Override PartName="/xl/ctrlProps/ctrlProp909.xml" ContentType="application/vnd.ms-excel.controlproperties+xml"/>
  <Override PartName="/xl/ctrlProps/ctrlProp910.xml" ContentType="application/vnd.ms-excel.controlproperties+xml"/>
  <Override PartName="/xl/ctrlProps/ctrlProp911.xml" ContentType="application/vnd.ms-excel.controlproperties+xml"/>
  <Override PartName="/xl/ctrlProps/ctrlProp912.xml" ContentType="application/vnd.ms-excel.controlproperties+xml"/>
  <Override PartName="/xl/ctrlProps/ctrlProp913.xml" ContentType="application/vnd.ms-excel.controlproperties+xml"/>
  <Override PartName="/xl/ctrlProps/ctrlProp914.xml" ContentType="application/vnd.ms-excel.controlproperties+xml"/>
  <Override PartName="/xl/ctrlProps/ctrlProp915.xml" ContentType="application/vnd.ms-excel.controlproperties+xml"/>
  <Override PartName="/xl/ctrlProps/ctrlProp916.xml" ContentType="application/vnd.ms-excel.controlproperties+xml"/>
  <Override PartName="/xl/ctrlProps/ctrlProp917.xml" ContentType="application/vnd.ms-excel.controlproperties+xml"/>
  <Override PartName="/xl/ctrlProps/ctrlProp918.xml" ContentType="application/vnd.ms-excel.controlproperties+xml"/>
  <Override PartName="/xl/ctrlProps/ctrlProp919.xml" ContentType="application/vnd.ms-excel.controlproperties+xml"/>
  <Override PartName="/xl/ctrlProps/ctrlProp920.xml" ContentType="application/vnd.ms-excel.controlproperties+xml"/>
  <Override PartName="/xl/ctrlProps/ctrlProp921.xml" ContentType="application/vnd.ms-excel.controlproperties+xml"/>
  <Override PartName="/xl/ctrlProps/ctrlProp922.xml" ContentType="application/vnd.ms-excel.controlproperties+xml"/>
  <Override PartName="/xl/ctrlProps/ctrlProp923.xml" ContentType="application/vnd.ms-excel.controlproperties+xml"/>
  <Override PartName="/xl/ctrlProps/ctrlProp924.xml" ContentType="application/vnd.ms-excel.controlproperties+xml"/>
  <Override PartName="/xl/ctrlProps/ctrlProp925.xml" ContentType="application/vnd.ms-excel.controlproperties+xml"/>
  <Override PartName="/xl/ctrlProps/ctrlProp926.xml" ContentType="application/vnd.ms-excel.controlproperties+xml"/>
  <Override PartName="/xl/ctrlProps/ctrlProp927.xml" ContentType="application/vnd.ms-excel.controlproperties+xml"/>
  <Override PartName="/xl/ctrlProps/ctrlProp928.xml" ContentType="application/vnd.ms-excel.controlproperties+xml"/>
  <Override PartName="/xl/ctrlProps/ctrlProp929.xml" ContentType="application/vnd.ms-excel.controlproperties+xml"/>
  <Override PartName="/xl/ctrlProps/ctrlProp930.xml" ContentType="application/vnd.ms-excel.controlproperties+xml"/>
  <Override PartName="/xl/ctrlProps/ctrlProp931.xml" ContentType="application/vnd.ms-excel.controlproperties+xml"/>
  <Override PartName="/xl/ctrlProps/ctrlProp932.xml" ContentType="application/vnd.ms-excel.controlproperties+xml"/>
  <Override PartName="/xl/ctrlProps/ctrlProp933.xml" ContentType="application/vnd.ms-excel.controlproperties+xml"/>
  <Override PartName="/xl/ctrlProps/ctrlProp934.xml" ContentType="application/vnd.ms-excel.controlproperties+xml"/>
  <Override PartName="/xl/ctrlProps/ctrlProp935.xml" ContentType="application/vnd.ms-excel.controlproperties+xml"/>
  <Override PartName="/xl/ctrlProps/ctrlProp936.xml" ContentType="application/vnd.ms-excel.controlproperties+xml"/>
  <Override PartName="/xl/ctrlProps/ctrlProp937.xml" ContentType="application/vnd.ms-excel.controlproperties+xml"/>
  <Override PartName="/xl/ctrlProps/ctrlProp938.xml" ContentType="application/vnd.ms-excel.controlproperties+xml"/>
  <Override PartName="/xl/ctrlProps/ctrlProp939.xml" ContentType="application/vnd.ms-excel.controlproperties+xml"/>
  <Override PartName="/xl/ctrlProps/ctrlProp940.xml" ContentType="application/vnd.ms-excel.controlproperties+xml"/>
  <Override PartName="/xl/ctrlProps/ctrlProp941.xml" ContentType="application/vnd.ms-excel.controlproperties+xml"/>
  <Override PartName="/xl/ctrlProps/ctrlProp942.xml" ContentType="application/vnd.ms-excel.controlproperties+xml"/>
  <Override PartName="/xl/ctrlProps/ctrlProp943.xml" ContentType="application/vnd.ms-excel.controlproperties+xml"/>
  <Override PartName="/xl/ctrlProps/ctrlProp944.xml" ContentType="application/vnd.ms-excel.controlproperties+xml"/>
  <Override PartName="/xl/ctrlProps/ctrlProp945.xml" ContentType="application/vnd.ms-excel.controlproperties+xml"/>
  <Override PartName="/xl/drawings/drawing10.xml" ContentType="application/vnd.openxmlformats-officedocument.drawing+xml"/>
  <Override PartName="/xl/ctrlProps/ctrlProp946.xml" ContentType="application/vnd.ms-excel.controlproperties+xml"/>
  <Override PartName="/xl/ctrlProps/ctrlProp947.xml" ContentType="application/vnd.ms-excel.controlproperties+xml"/>
  <Override PartName="/xl/ctrlProps/ctrlProp948.xml" ContentType="application/vnd.ms-excel.controlproperties+xml"/>
  <Override PartName="/xl/ctrlProps/ctrlProp949.xml" ContentType="application/vnd.ms-excel.controlproperties+xml"/>
  <Override PartName="/xl/ctrlProps/ctrlProp950.xml" ContentType="application/vnd.ms-excel.controlproperties+xml"/>
  <Override PartName="/xl/ctrlProps/ctrlProp951.xml" ContentType="application/vnd.ms-excel.controlproperties+xml"/>
  <Override PartName="/xl/ctrlProps/ctrlProp952.xml" ContentType="application/vnd.ms-excel.controlproperties+xml"/>
  <Override PartName="/xl/ctrlProps/ctrlProp953.xml" ContentType="application/vnd.ms-excel.controlproperties+xml"/>
  <Override PartName="/xl/ctrlProps/ctrlProp954.xml" ContentType="application/vnd.ms-excel.controlproperties+xml"/>
  <Override PartName="/xl/ctrlProps/ctrlProp955.xml" ContentType="application/vnd.ms-excel.controlproperties+xml"/>
  <Override PartName="/xl/ctrlProps/ctrlProp956.xml" ContentType="application/vnd.ms-excel.controlproperties+xml"/>
  <Override PartName="/xl/ctrlProps/ctrlProp957.xml" ContentType="application/vnd.ms-excel.controlproperties+xml"/>
  <Override PartName="/xl/ctrlProps/ctrlProp958.xml" ContentType="application/vnd.ms-excel.controlproperties+xml"/>
  <Override PartName="/xl/ctrlProps/ctrlProp959.xml" ContentType="application/vnd.ms-excel.controlproperties+xml"/>
  <Override PartName="/xl/ctrlProps/ctrlProp960.xml" ContentType="application/vnd.ms-excel.controlproperties+xml"/>
  <Override PartName="/xl/ctrlProps/ctrlProp961.xml" ContentType="application/vnd.ms-excel.controlproperties+xml"/>
  <Override PartName="/xl/ctrlProps/ctrlProp962.xml" ContentType="application/vnd.ms-excel.controlproperties+xml"/>
  <Override PartName="/xl/ctrlProps/ctrlProp963.xml" ContentType="application/vnd.ms-excel.controlproperties+xml"/>
  <Override PartName="/xl/ctrlProps/ctrlProp964.xml" ContentType="application/vnd.ms-excel.controlproperties+xml"/>
  <Override PartName="/xl/ctrlProps/ctrlProp965.xml" ContentType="application/vnd.ms-excel.controlproperties+xml"/>
  <Override PartName="/xl/ctrlProps/ctrlProp966.xml" ContentType="application/vnd.ms-excel.controlproperties+xml"/>
  <Override PartName="/xl/ctrlProps/ctrlProp967.xml" ContentType="application/vnd.ms-excel.controlproperties+xml"/>
  <Override PartName="/xl/ctrlProps/ctrlProp968.xml" ContentType="application/vnd.ms-excel.controlproperties+xml"/>
  <Override PartName="/xl/ctrlProps/ctrlProp969.xml" ContentType="application/vnd.ms-excel.controlproperties+xml"/>
  <Override PartName="/xl/ctrlProps/ctrlProp970.xml" ContentType="application/vnd.ms-excel.controlproperties+xml"/>
  <Override PartName="/xl/ctrlProps/ctrlProp971.xml" ContentType="application/vnd.ms-excel.controlproperties+xml"/>
  <Override PartName="/xl/ctrlProps/ctrlProp972.xml" ContentType="application/vnd.ms-excel.controlproperties+xml"/>
  <Override PartName="/xl/ctrlProps/ctrlProp973.xml" ContentType="application/vnd.ms-excel.controlproperties+xml"/>
  <Override PartName="/xl/ctrlProps/ctrlProp974.xml" ContentType="application/vnd.ms-excel.controlproperties+xml"/>
  <Override PartName="/xl/ctrlProps/ctrlProp975.xml" ContentType="application/vnd.ms-excel.controlproperties+xml"/>
  <Override PartName="/xl/ctrlProps/ctrlProp976.xml" ContentType="application/vnd.ms-excel.controlproperties+xml"/>
  <Override PartName="/xl/ctrlProps/ctrlProp977.xml" ContentType="application/vnd.ms-excel.controlproperties+xml"/>
  <Override PartName="/xl/ctrlProps/ctrlProp978.xml" ContentType="application/vnd.ms-excel.controlproperties+xml"/>
  <Override PartName="/xl/ctrlProps/ctrlProp979.xml" ContentType="application/vnd.ms-excel.controlproperties+xml"/>
  <Override PartName="/xl/ctrlProps/ctrlProp980.xml" ContentType="application/vnd.ms-excel.controlproperties+xml"/>
  <Override PartName="/xl/ctrlProps/ctrlProp981.xml" ContentType="application/vnd.ms-excel.controlproperties+xml"/>
  <Override PartName="/xl/ctrlProps/ctrlProp982.xml" ContentType="application/vnd.ms-excel.controlproperties+xml"/>
  <Override PartName="/xl/ctrlProps/ctrlProp983.xml" ContentType="application/vnd.ms-excel.controlproperties+xml"/>
  <Override PartName="/xl/ctrlProps/ctrlProp984.xml" ContentType="application/vnd.ms-excel.controlproperties+xml"/>
  <Override PartName="/xl/ctrlProps/ctrlProp985.xml" ContentType="application/vnd.ms-excel.controlproperties+xml"/>
  <Override PartName="/xl/ctrlProps/ctrlProp986.xml" ContentType="application/vnd.ms-excel.controlproperties+xml"/>
  <Override PartName="/xl/ctrlProps/ctrlProp987.xml" ContentType="application/vnd.ms-excel.controlproperties+xml"/>
  <Override PartName="/xl/ctrlProps/ctrlProp988.xml" ContentType="application/vnd.ms-excel.controlproperties+xml"/>
  <Override PartName="/xl/ctrlProps/ctrlProp989.xml" ContentType="application/vnd.ms-excel.controlproperties+xml"/>
  <Override PartName="/xl/ctrlProps/ctrlProp990.xml" ContentType="application/vnd.ms-excel.controlproperties+xml"/>
  <Override PartName="/xl/ctrlProps/ctrlProp991.xml" ContentType="application/vnd.ms-excel.controlproperties+xml"/>
  <Override PartName="/xl/ctrlProps/ctrlProp992.xml" ContentType="application/vnd.ms-excel.controlproperties+xml"/>
  <Override PartName="/xl/ctrlProps/ctrlProp993.xml" ContentType="application/vnd.ms-excel.controlproperties+xml"/>
  <Override PartName="/xl/ctrlProps/ctrlProp994.xml" ContentType="application/vnd.ms-excel.controlproperties+xml"/>
  <Override PartName="/xl/ctrlProps/ctrlProp995.xml" ContentType="application/vnd.ms-excel.controlproperties+xml"/>
  <Override PartName="/xl/ctrlProps/ctrlProp996.xml" ContentType="application/vnd.ms-excel.controlproperties+xml"/>
  <Override PartName="/xl/ctrlProps/ctrlProp997.xml" ContentType="application/vnd.ms-excel.controlproperties+xml"/>
  <Override PartName="/xl/ctrlProps/ctrlProp998.xml" ContentType="application/vnd.ms-excel.controlproperties+xml"/>
  <Override PartName="/xl/ctrlProps/ctrlProp999.xml" ContentType="application/vnd.ms-excel.controlproperties+xml"/>
  <Override PartName="/xl/ctrlProps/ctrlProp1000.xml" ContentType="application/vnd.ms-excel.controlproperties+xml"/>
  <Override PartName="/xl/ctrlProps/ctrlProp1001.xml" ContentType="application/vnd.ms-excel.controlproperties+xml"/>
  <Override PartName="/xl/ctrlProps/ctrlProp1002.xml" ContentType="application/vnd.ms-excel.controlproperties+xml"/>
  <Override PartName="/xl/ctrlProps/ctrlProp1003.xml" ContentType="application/vnd.ms-excel.controlproperties+xml"/>
  <Override PartName="/xl/ctrlProps/ctrlProp1004.xml" ContentType="application/vnd.ms-excel.controlproperties+xml"/>
  <Override PartName="/xl/ctrlProps/ctrlProp1005.xml" ContentType="application/vnd.ms-excel.controlproperties+xml"/>
  <Override PartName="/xl/ctrlProps/ctrlProp1006.xml" ContentType="application/vnd.ms-excel.controlproperties+xml"/>
  <Override PartName="/xl/ctrlProps/ctrlProp1007.xml" ContentType="application/vnd.ms-excel.controlproperties+xml"/>
  <Override PartName="/xl/ctrlProps/ctrlProp1008.xml" ContentType="application/vnd.ms-excel.controlproperties+xml"/>
  <Override PartName="/xl/ctrlProps/ctrlProp1009.xml" ContentType="application/vnd.ms-excel.controlproperties+xml"/>
  <Override PartName="/xl/ctrlProps/ctrlProp1010.xml" ContentType="application/vnd.ms-excel.controlproperties+xml"/>
  <Override PartName="/xl/ctrlProps/ctrlProp1011.xml" ContentType="application/vnd.ms-excel.controlproperties+xml"/>
  <Override PartName="/xl/ctrlProps/ctrlProp1012.xml" ContentType="application/vnd.ms-excel.controlproperties+xml"/>
  <Override PartName="/xl/ctrlProps/ctrlProp1013.xml" ContentType="application/vnd.ms-excel.controlproperties+xml"/>
  <Override PartName="/xl/ctrlProps/ctrlProp1014.xml" ContentType="application/vnd.ms-excel.controlproperties+xml"/>
  <Override PartName="/xl/ctrlProps/ctrlProp1015.xml" ContentType="application/vnd.ms-excel.controlproperties+xml"/>
  <Override PartName="/xl/ctrlProps/ctrlProp1016.xml" ContentType="application/vnd.ms-excel.controlproperties+xml"/>
  <Override PartName="/xl/ctrlProps/ctrlProp1017.xml" ContentType="application/vnd.ms-excel.controlproperties+xml"/>
  <Override PartName="/xl/ctrlProps/ctrlProp1018.xml" ContentType="application/vnd.ms-excel.controlproperties+xml"/>
  <Override PartName="/xl/ctrlProps/ctrlProp1019.xml" ContentType="application/vnd.ms-excel.controlproperties+xml"/>
  <Override PartName="/xl/ctrlProps/ctrlProp1020.xml" ContentType="application/vnd.ms-excel.controlproperties+xml"/>
  <Override PartName="/xl/ctrlProps/ctrlProp1021.xml" ContentType="application/vnd.ms-excel.controlproperties+xml"/>
  <Override PartName="/xl/ctrlProps/ctrlProp1022.xml" ContentType="application/vnd.ms-excel.controlproperties+xml"/>
  <Override PartName="/xl/ctrlProps/ctrlProp1023.xml" ContentType="application/vnd.ms-excel.controlproperties+xml"/>
  <Override PartName="/xl/ctrlProps/ctrlProp1024.xml" ContentType="application/vnd.ms-excel.controlproperties+xml"/>
  <Override PartName="/xl/ctrlProps/ctrlProp1025.xml" ContentType="application/vnd.ms-excel.controlproperties+xml"/>
  <Override PartName="/xl/ctrlProps/ctrlProp1026.xml" ContentType="application/vnd.ms-excel.controlproperties+xml"/>
  <Override PartName="/xl/ctrlProps/ctrlProp1027.xml" ContentType="application/vnd.ms-excel.controlproperties+xml"/>
  <Override PartName="/xl/ctrlProps/ctrlProp1028.xml" ContentType="application/vnd.ms-excel.controlproperties+xml"/>
  <Override PartName="/xl/ctrlProps/ctrlProp1029.xml" ContentType="application/vnd.ms-excel.controlproperties+xml"/>
  <Override PartName="/xl/ctrlProps/ctrlProp1030.xml" ContentType="application/vnd.ms-excel.controlproperties+xml"/>
  <Override PartName="/xl/ctrlProps/ctrlProp1031.xml" ContentType="application/vnd.ms-excel.controlproperties+xml"/>
  <Override PartName="/xl/ctrlProps/ctrlProp1032.xml" ContentType="application/vnd.ms-excel.controlproperties+xml"/>
  <Override PartName="/xl/ctrlProps/ctrlProp1033.xml" ContentType="application/vnd.ms-excel.controlproperties+xml"/>
  <Override PartName="/xl/ctrlProps/ctrlProp1034.xml" ContentType="application/vnd.ms-excel.controlproperties+xml"/>
  <Override PartName="/xl/ctrlProps/ctrlProp1035.xml" ContentType="application/vnd.ms-excel.controlproperties+xml"/>
  <Override PartName="/xl/ctrlProps/ctrlProp1036.xml" ContentType="application/vnd.ms-excel.controlproperties+xml"/>
  <Override PartName="/xl/ctrlProps/ctrlProp1037.xml" ContentType="application/vnd.ms-excel.controlproperties+xml"/>
  <Override PartName="/xl/ctrlProps/ctrlProp1038.xml" ContentType="application/vnd.ms-excel.controlproperties+xml"/>
  <Override PartName="/xl/ctrlProps/ctrlProp1039.xml" ContentType="application/vnd.ms-excel.controlproperties+xml"/>
  <Override PartName="/xl/ctrlProps/ctrlProp1040.xml" ContentType="application/vnd.ms-excel.controlproperties+xml"/>
  <Override PartName="/xl/ctrlProps/ctrlProp1041.xml" ContentType="application/vnd.ms-excel.controlproperties+xml"/>
  <Override PartName="/xl/ctrlProps/ctrlProp1042.xml" ContentType="application/vnd.ms-excel.controlproperties+xml"/>
  <Override PartName="/xl/ctrlProps/ctrlProp1043.xml" ContentType="application/vnd.ms-excel.controlproperties+xml"/>
  <Override PartName="/xl/ctrlProps/ctrlProp1044.xml" ContentType="application/vnd.ms-excel.controlproperties+xml"/>
  <Override PartName="/xl/ctrlProps/ctrlProp1045.xml" ContentType="application/vnd.ms-excel.controlproperties+xml"/>
  <Override PartName="/xl/ctrlProps/ctrlProp1046.xml" ContentType="application/vnd.ms-excel.controlproperties+xml"/>
  <Override PartName="/xl/ctrlProps/ctrlProp1047.xml" ContentType="application/vnd.ms-excel.controlproperties+xml"/>
  <Override PartName="/xl/ctrlProps/ctrlProp1048.xml" ContentType="application/vnd.ms-excel.controlproperties+xml"/>
  <Override PartName="/xl/ctrlProps/ctrlProp1049.xml" ContentType="application/vnd.ms-excel.controlproperties+xml"/>
  <Override PartName="/xl/ctrlProps/ctrlProp1050.xml" ContentType="application/vnd.ms-excel.controlproperties+xml"/>
  <Override PartName="/xl/ctrlProps/ctrlProp1051.xml" ContentType="application/vnd.ms-excel.controlproperties+xml"/>
  <Override PartName="/xl/ctrlProps/ctrlProp1052.xml" ContentType="application/vnd.ms-excel.controlproperties+xml"/>
  <Override PartName="/xl/ctrlProps/ctrlProp1053.xml" ContentType="application/vnd.ms-excel.controlproperties+xml"/>
  <Override PartName="/xl/ctrlProps/ctrlProp1054.xml" ContentType="application/vnd.ms-excel.controlproperties+xml"/>
  <Override PartName="/xl/ctrlProps/ctrlProp1055.xml" ContentType="application/vnd.ms-excel.controlproperties+xml"/>
  <Override PartName="/xl/ctrlProps/ctrlProp1056.xml" ContentType="application/vnd.ms-excel.controlproperties+xml"/>
  <Override PartName="/xl/ctrlProps/ctrlProp1057.xml" ContentType="application/vnd.ms-excel.controlproperties+xml"/>
  <Override PartName="/xl/ctrlProps/ctrlProp1058.xml" ContentType="application/vnd.ms-excel.controlproperties+xml"/>
  <Override PartName="/xl/ctrlProps/ctrlProp1059.xml" ContentType="application/vnd.ms-excel.controlproperties+xml"/>
  <Override PartName="/xl/ctrlProps/ctrlProp1060.xml" ContentType="application/vnd.ms-excel.controlproperties+xml"/>
  <Override PartName="/xl/ctrlProps/ctrlProp1061.xml" ContentType="application/vnd.ms-excel.controlproperties+xml"/>
  <Override PartName="/xl/ctrlProps/ctrlProp1062.xml" ContentType="application/vnd.ms-excel.controlproperties+xml"/>
  <Override PartName="/xl/ctrlProps/ctrlProp1063.xml" ContentType="application/vnd.ms-excel.controlproperties+xml"/>
  <Override PartName="/xl/ctrlProps/ctrlProp1064.xml" ContentType="application/vnd.ms-excel.controlproperties+xml"/>
  <Override PartName="/xl/ctrlProps/ctrlProp1065.xml" ContentType="application/vnd.ms-excel.controlproperties+xml"/>
  <Override PartName="/xl/ctrlProps/ctrlProp1066.xml" ContentType="application/vnd.ms-excel.controlproperties+xml"/>
  <Override PartName="/xl/ctrlProps/ctrlProp1067.xml" ContentType="application/vnd.ms-excel.controlproperties+xml"/>
  <Override PartName="/xl/ctrlProps/ctrlProp1068.xml" ContentType="application/vnd.ms-excel.controlproperties+xml"/>
  <Override PartName="/xl/ctrlProps/ctrlProp1069.xml" ContentType="application/vnd.ms-excel.controlproperties+xml"/>
  <Override PartName="/xl/ctrlProps/ctrlProp1070.xml" ContentType="application/vnd.ms-excel.controlproperties+xml"/>
  <Override PartName="/xl/ctrlProps/ctrlProp1071.xml" ContentType="application/vnd.ms-excel.controlproperties+xml"/>
  <Override PartName="/xl/ctrlProps/ctrlProp1072.xml" ContentType="application/vnd.ms-excel.controlproperties+xml"/>
  <Override PartName="/xl/ctrlProps/ctrlProp1073.xml" ContentType="application/vnd.ms-excel.controlproperties+xml"/>
  <Override PartName="/xl/ctrlProps/ctrlProp1074.xml" ContentType="application/vnd.ms-excel.controlproperties+xml"/>
  <Override PartName="/xl/ctrlProps/ctrlProp1075.xml" ContentType="application/vnd.ms-excel.controlproperties+xml"/>
  <Override PartName="/xl/ctrlProps/ctrlProp1076.xml" ContentType="application/vnd.ms-excel.controlproperties+xml"/>
  <Override PartName="/xl/ctrlProps/ctrlProp1077.xml" ContentType="application/vnd.ms-excel.controlproperties+xml"/>
  <Override PartName="/xl/ctrlProps/ctrlProp1078.xml" ContentType="application/vnd.ms-excel.controlproperties+xml"/>
  <Override PartName="/xl/ctrlProps/ctrlProp1079.xml" ContentType="application/vnd.ms-excel.controlproperties+xml"/>
  <Override PartName="/xl/ctrlProps/ctrlProp1080.xml" ContentType="application/vnd.ms-excel.controlproperties+xml"/>
  <Override PartName="/xl/ctrlProps/ctrlProp1081.xml" ContentType="application/vnd.ms-excel.controlproperties+xml"/>
  <Override PartName="/xl/ctrlProps/ctrlProp1082.xml" ContentType="application/vnd.ms-excel.controlproperties+xml"/>
  <Override PartName="/xl/ctrlProps/ctrlProp1083.xml" ContentType="application/vnd.ms-excel.controlproperties+xml"/>
  <Override PartName="/xl/ctrlProps/ctrlProp1084.xml" ContentType="application/vnd.ms-excel.controlproperties+xml"/>
  <Override PartName="/xl/ctrlProps/ctrlProp1085.xml" ContentType="application/vnd.ms-excel.controlproperties+xml"/>
  <Override PartName="/xl/drawings/drawing11.xml" ContentType="application/vnd.openxmlformats-officedocument.drawing+xml"/>
  <Override PartName="/xl/ctrlProps/ctrlProp1086.xml" ContentType="application/vnd.ms-excel.controlproperties+xml"/>
  <Override PartName="/xl/ctrlProps/ctrlProp1087.xml" ContentType="application/vnd.ms-excel.controlproperties+xml"/>
  <Override PartName="/xl/ctrlProps/ctrlProp1088.xml" ContentType="application/vnd.ms-excel.controlproperties+xml"/>
  <Override PartName="/xl/ctrlProps/ctrlProp1089.xml" ContentType="application/vnd.ms-excel.controlproperties+xml"/>
  <Override PartName="/xl/ctrlProps/ctrlProp1090.xml" ContentType="application/vnd.ms-excel.controlproperties+xml"/>
  <Override PartName="/xl/ctrlProps/ctrlProp1091.xml" ContentType="application/vnd.ms-excel.controlproperties+xml"/>
  <Override PartName="/xl/ctrlProps/ctrlProp1092.xml" ContentType="application/vnd.ms-excel.controlproperties+xml"/>
  <Override PartName="/xl/ctrlProps/ctrlProp1093.xml" ContentType="application/vnd.ms-excel.controlproperties+xml"/>
  <Override PartName="/xl/ctrlProps/ctrlProp1094.xml" ContentType="application/vnd.ms-excel.controlproperties+xml"/>
  <Override PartName="/xl/ctrlProps/ctrlProp1095.xml" ContentType="application/vnd.ms-excel.controlproperties+xml"/>
  <Override PartName="/xl/ctrlProps/ctrlProp1096.xml" ContentType="application/vnd.ms-excel.controlproperties+xml"/>
  <Override PartName="/xl/ctrlProps/ctrlProp1097.xml" ContentType="application/vnd.ms-excel.controlproperties+xml"/>
  <Override PartName="/xl/ctrlProps/ctrlProp1098.xml" ContentType="application/vnd.ms-excel.controlproperties+xml"/>
  <Override PartName="/xl/ctrlProps/ctrlProp1099.xml" ContentType="application/vnd.ms-excel.controlproperties+xml"/>
  <Override PartName="/xl/ctrlProps/ctrlProp1100.xml" ContentType="application/vnd.ms-excel.controlproperties+xml"/>
  <Override PartName="/xl/ctrlProps/ctrlProp1101.xml" ContentType="application/vnd.ms-excel.controlproperties+xml"/>
  <Override PartName="/xl/ctrlProps/ctrlProp1102.xml" ContentType="application/vnd.ms-excel.controlproperties+xml"/>
  <Override PartName="/xl/ctrlProps/ctrlProp1103.xml" ContentType="application/vnd.ms-excel.controlproperties+xml"/>
  <Override PartName="/xl/ctrlProps/ctrlProp1104.xml" ContentType="application/vnd.ms-excel.controlproperties+xml"/>
  <Override PartName="/xl/ctrlProps/ctrlProp1105.xml" ContentType="application/vnd.ms-excel.controlproperties+xml"/>
  <Override PartName="/xl/ctrlProps/ctrlProp1106.xml" ContentType="application/vnd.ms-excel.controlproperties+xml"/>
  <Override PartName="/xl/ctrlProps/ctrlProp1107.xml" ContentType="application/vnd.ms-excel.controlproperties+xml"/>
  <Override PartName="/xl/ctrlProps/ctrlProp1108.xml" ContentType="application/vnd.ms-excel.controlproperties+xml"/>
  <Override PartName="/xl/ctrlProps/ctrlProp1109.xml" ContentType="application/vnd.ms-excel.controlproperties+xml"/>
  <Override PartName="/xl/ctrlProps/ctrlProp1110.xml" ContentType="application/vnd.ms-excel.controlproperties+xml"/>
  <Override PartName="/xl/ctrlProps/ctrlProp1111.xml" ContentType="application/vnd.ms-excel.controlproperties+xml"/>
  <Override PartName="/xl/ctrlProps/ctrlProp1112.xml" ContentType="application/vnd.ms-excel.controlproperties+xml"/>
  <Override PartName="/xl/ctrlProps/ctrlProp1113.xml" ContentType="application/vnd.ms-excel.controlproperties+xml"/>
  <Override PartName="/xl/ctrlProps/ctrlProp1114.xml" ContentType="application/vnd.ms-excel.controlproperties+xml"/>
  <Override PartName="/xl/ctrlProps/ctrlProp1115.xml" ContentType="application/vnd.ms-excel.controlproperties+xml"/>
  <Override PartName="/xl/ctrlProps/ctrlProp1116.xml" ContentType="application/vnd.ms-excel.controlproperties+xml"/>
  <Override PartName="/xl/ctrlProps/ctrlProp1117.xml" ContentType="application/vnd.ms-excel.controlproperties+xml"/>
  <Override PartName="/xl/ctrlProps/ctrlProp1118.xml" ContentType="application/vnd.ms-excel.controlproperties+xml"/>
  <Override PartName="/xl/ctrlProps/ctrlProp1119.xml" ContentType="application/vnd.ms-excel.controlproperties+xml"/>
  <Override PartName="/xl/ctrlProps/ctrlProp1120.xml" ContentType="application/vnd.ms-excel.controlproperties+xml"/>
  <Override PartName="/xl/ctrlProps/ctrlProp1121.xml" ContentType="application/vnd.ms-excel.controlproperties+xml"/>
  <Override PartName="/xl/ctrlProps/ctrlProp1122.xml" ContentType="application/vnd.ms-excel.controlproperties+xml"/>
  <Override PartName="/xl/ctrlProps/ctrlProp1123.xml" ContentType="application/vnd.ms-excel.controlproperties+xml"/>
  <Override PartName="/xl/ctrlProps/ctrlProp1124.xml" ContentType="application/vnd.ms-excel.controlproperties+xml"/>
  <Override PartName="/xl/ctrlProps/ctrlProp1125.xml" ContentType="application/vnd.ms-excel.controlproperties+xml"/>
  <Override PartName="/xl/ctrlProps/ctrlProp1126.xml" ContentType="application/vnd.ms-excel.controlproperties+xml"/>
  <Override PartName="/xl/ctrlProps/ctrlProp1127.xml" ContentType="application/vnd.ms-excel.controlproperties+xml"/>
  <Override PartName="/xl/ctrlProps/ctrlProp1128.xml" ContentType="application/vnd.ms-excel.controlproperties+xml"/>
  <Override PartName="/xl/ctrlProps/ctrlProp1129.xml" ContentType="application/vnd.ms-excel.controlproperties+xml"/>
  <Override PartName="/xl/ctrlProps/ctrlProp1130.xml" ContentType="application/vnd.ms-excel.controlproperties+xml"/>
  <Override PartName="/xl/ctrlProps/ctrlProp1131.xml" ContentType="application/vnd.ms-excel.controlproperties+xml"/>
  <Override PartName="/xl/ctrlProps/ctrlProp1132.xml" ContentType="application/vnd.ms-excel.controlproperties+xml"/>
  <Override PartName="/xl/ctrlProps/ctrlProp1133.xml" ContentType="application/vnd.ms-excel.controlproperties+xml"/>
  <Override PartName="/xl/ctrlProps/ctrlProp1134.xml" ContentType="application/vnd.ms-excel.controlproperties+xml"/>
  <Override PartName="/xl/ctrlProps/ctrlProp1135.xml" ContentType="application/vnd.ms-excel.controlproperties+xml"/>
  <Override PartName="/xl/ctrlProps/ctrlProp1136.xml" ContentType="application/vnd.ms-excel.controlproperties+xml"/>
  <Override PartName="/xl/ctrlProps/ctrlProp1137.xml" ContentType="application/vnd.ms-excel.controlproperties+xml"/>
  <Override PartName="/xl/ctrlProps/ctrlProp1138.xml" ContentType="application/vnd.ms-excel.controlproperties+xml"/>
  <Override PartName="/xl/ctrlProps/ctrlProp1139.xml" ContentType="application/vnd.ms-excel.controlproperties+xml"/>
  <Override PartName="/xl/ctrlProps/ctrlProp1140.xml" ContentType="application/vnd.ms-excel.controlproperties+xml"/>
  <Override PartName="/xl/ctrlProps/ctrlProp1141.xml" ContentType="application/vnd.ms-excel.controlproperties+xml"/>
  <Override PartName="/xl/ctrlProps/ctrlProp1142.xml" ContentType="application/vnd.ms-excel.controlproperties+xml"/>
  <Override PartName="/xl/ctrlProps/ctrlProp1143.xml" ContentType="application/vnd.ms-excel.controlproperties+xml"/>
  <Override PartName="/xl/ctrlProps/ctrlProp1144.xml" ContentType="application/vnd.ms-excel.controlproperties+xml"/>
  <Override PartName="/xl/ctrlProps/ctrlProp1145.xml" ContentType="application/vnd.ms-excel.controlproperties+xml"/>
  <Override PartName="/xl/ctrlProps/ctrlProp1146.xml" ContentType="application/vnd.ms-excel.controlproperties+xml"/>
  <Override PartName="/xl/ctrlProps/ctrlProp1147.xml" ContentType="application/vnd.ms-excel.controlproperties+xml"/>
  <Override PartName="/xl/ctrlProps/ctrlProp1148.xml" ContentType="application/vnd.ms-excel.controlproperties+xml"/>
  <Override PartName="/xl/ctrlProps/ctrlProp1149.xml" ContentType="application/vnd.ms-excel.controlproperties+xml"/>
  <Override PartName="/xl/ctrlProps/ctrlProp1150.xml" ContentType="application/vnd.ms-excel.controlproperties+xml"/>
  <Override PartName="/xl/ctrlProps/ctrlProp1151.xml" ContentType="application/vnd.ms-excel.controlproperties+xml"/>
  <Override PartName="/xl/ctrlProps/ctrlProp1152.xml" ContentType="application/vnd.ms-excel.controlproperties+xml"/>
  <Override PartName="/xl/ctrlProps/ctrlProp1153.xml" ContentType="application/vnd.ms-excel.controlproperties+xml"/>
  <Override PartName="/xl/ctrlProps/ctrlProp1154.xml" ContentType="application/vnd.ms-excel.controlproperties+xml"/>
  <Override PartName="/xl/ctrlProps/ctrlProp1155.xml" ContentType="application/vnd.ms-excel.controlproperties+xml"/>
  <Override PartName="/xl/ctrlProps/ctrlProp1156.xml" ContentType="application/vnd.ms-excel.controlproperties+xml"/>
  <Override PartName="/xl/ctrlProps/ctrlProp1157.xml" ContentType="application/vnd.ms-excel.controlproperties+xml"/>
  <Override PartName="/xl/ctrlProps/ctrlProp1158.xml" ContentType="application/vnd.ms-excel.controlproperties+xml"/>
  <Override PartName="/xl/ctrlProps/ctrlProp1159.xml" ContentType="application/vnd.ms-excel.controlproperties+xml"/>
  <Override PartName="/xl/ctrlProps/ctrlProp1160.xml" ContentType="application/vnd.ms-excel.controlproperties+xml"/>
  <Override PartName="/xl/ctrlProps/ctrlProp1161.xml" ContentType="application/vnd.ms-excel.controlproperties+xml"/>
  <Override PartName="/xl/ctrlProps/ctrlProp1162.xml" ContentType="application/vnd.ms-excel.controlproperties+xml"/>
  <Override PartName="/xl/ctrlProps/ctrlProp1163.xml" ContentType="application/vnd.ms-excel.controlproperties+xml"/>
  <Override PartName="/xl/ctrlProps/ctrlProp1164.xml" ContentType="application/vnd.ms-excel.controlproperties+xml"/>
  <Override PartName="/xl/ctrlProps/ctrlProp1165.xml" ContentType="application/vnd.ms-excel.controlproperties+xml"/>
  <Override PartName="/xl/ctrlProps/ctrlProp1166.xml" ContentType="application/vnd.ms-excel.controlproperties+xml"/>
  <Override PartName="/xl/ctrlProps/ctrlProp1167.xml" ContentType="application/vnd.ms-excel.controlproperties+xml"/>
  <Override PartName="/xl/ctrlProps/ctrlProp1168.xml" ContentType="application/vnd.ms-excel.controlproperties+xml"/>
  <Override PartName="/xl/ctrlProps/ctrlProp1169.xml" ContentType="application/vnd.ms-excel.controlproperties+xml"/>
  <Override PartName="/xl/ctrlProps/ctrlProp1170.xml" ContentType="application/vnd.ms-excel.controlproperties+xml"/>
  <Override PartName="/xl/ctrlProps/ctrlProp1171.xml" ContentType="application/vnd.ms-excel.controlproperties+xml"/>
  <Override PartName="/xl/ctrlProps/ctrlProp1172.xml" ContentType="application/vnd.ms-excel.controlproperties+xml"/>
  <Override PartName="/xl/ctrlProps/ctrlProp1173.xml" ContentType="application/vnd.ms-excel.controlproperties+xml"/>
  <Override PartName="/xl/ctrlProps/ctrlProp1174.xml" ContentType="application/vnd.ms-excel.controlproperties+xml"/>
  <Override PartName="/xl/ctrlProps/ctrlProp1175.xml" ContentType="application/vnd.ms-excel.controlproperties+xml"/>
  <Override PartName="/xl/ctrlProps/ctrlProp1176.xml" ContentType="application/vnd.ms-excel.controlproperties+xml"/>
  <Override PartName="/xl/ctrlProps/ctrlProp1177.xml" ContentType="application/vnd.ms-excel.controlproperties+xml"/>
  <Override PartName="/xl/ctrlProps/ctrlProp1178.xml" ContentType="application/vnd.ms-excel.controlproperties+xml"/>
  <Override PartName="/xl/ctrlProps/ctrlProp1179.xml" ContentType="application/vnd.ms-excel.controlproperties+xml"/>
  <Override PartName="/xl/ctrlProps/ctrlProp1180.xml" ContentType="application/vnd.ms-excel.controlproperties+xml"/>
  <Override PartName="/xl/ctrlProps/ctrlProp1181.xml" ContentType="application/vnd.ms-excel.controlproperties+xml"/>
  <Override PartName="/xl/ctrlProps/ctrlProp1182.xml" ContentType="application/vnd.ms-excel.controlproperties+xml"/>
  <Override PartName="/xl/ctrlProps/ctrlProp1183.xml" ContentType="application/vnd.ms-excel.controlproperties+xml"/>
  <Override PartName="/xl/ctrlProps/ctrlProp1184.xml" ContentType="application/vnd.ms-excel.controlproperties+xml"/>
  <Override PartName="/xl/ctrlProps/ctrlProp1185.xml" ContentType="application/vnd.ms-excel.controlproperties+xml"/>
  <Override PartName="/xl/ctrlProps/ctrlProp1186.xml" ContentType="application/vnd.ms-excel.controlproperties+xml"/>
  <Override PartName="/xl/ctrlProps/ctrlProp1187.xml" ContentType="application/vnd.ms-excel.controlproperties+xml"/>
  <Override PartName="/xl/ctrlProps/ctrlProp1188.xml" ContentType="application/vnd.ms-excel.controlproperties+xml"/>
  <Override PartName="/xl/ctrlProps/ctrlProp1189.xml" ContentType="application/vnd.ms-excel.controlproperties+xml"/>
  <Override PartName="/xl/ctrlProps/ctrlProp1190.xml" ContentType="application/vnd.ms-excel.controlproperties+xml"/>
  <Override PartName="/xl/ctrlProps/ctrlProp1191.xml" ContentType="application/vnd.ms-excel.controlproperties+xml"/>
  <Override PartName="/xl/ctrlProps/ctrlProp1192.xml" ContentType="application/vnd.ms-excel.controlproperties+xml"/>
  <Override PartName="/xl/ctrlProps/ctrlProp1193.xml" ContentType="application/vnd.ms-excel.controlproperties+xml"/>
  <Override PartName="/xl/ctrlProps/ctrlProp1194.xml" ContentType="application/vnd.ms-excel.controlproperties+xml"/>
  <Override PartName="/xl/ctrlProps/ctrlProp1195.xml" ContentType="application/vnd.ms-excel.controlproperties+xml"/>
  <Override PartName="/xl/ctrlProps/ctrlProp1196.xml" ContentType="application/vnd.ms-excel.controlproperties+xml"/>
  <Override PartName="/xl/ctrlProps/ctrlProp1197.xml" ContentType="application/vnd.ms-excel.controlproperties+xml"/>
  <Override PartName="/xl/ctrlProps/ctrlProp1198.xml" ContentType="application/vnd.ms-excel.controlproperties+xml"/>
  <Override PartName="/xl/ctrlProps/ctrlProp1199.xml" ContentType="application/vnd.ms-excel.controlproperties+xml"/>
  <Override PartName="/xl/ctrlProps/ctrlProp1200.xml" ContentType="application/vnd.ms-excel.controlproperties+xml"/>
  <Override PartName="/xl/ctrlProps/ctrlProp1201.xml" ContentType="application/vnd.ms-excel.controlproperties+xml"/>
  <Override PartName="/xl/ctrlProps/ctrlProp1202.xml" ContentType="application/vnd.ms-excel.controlproperties+xml"/>
  <Override PartName="/xl/ctrlProps/ctrlProp1203.xml" ContentType="application/vnd.ms-excel.controlproperties+xml"/>
  <Override PartName="/xl/ctrlProps/ctrlProp1204.xml" ContentType="application/vnd.ms-excel.controlproperties+xml"/>
  <Override PartName="/xl/ctrlProps/ctrlProp1205.xml" ContentType="application/vnd.ms-excel.controlproperties+xml"/>
  <Override PartName="/xl/ctrlProps/ctrlProp1206.xml" ContentType="application/vnd.ms-excel.controlproperties+xml"/>
  <Override PartName="/xl/ctrlProps/ctrlProp1207.xml" ContentType="application/vnd.ms-excel.controlproperties+xml"/>
  <Override PartName="/xl/ctrlProps/ctrlProp1208.xml" ContentType="application/vnd.ms-excel.controlproperties+xml"/>
  <Override PartName="/xl/ctrlProps/ctrlProp1209.xml" ContentType="application/vnd.ms-excel.controlproperties+xml"/>
  <Override PartName="/xl/ctrlProps/ctrlProp1210.xml" ContentType="application/vnd.ms-excel.controlproperties+xml"/>
  <Override PartName="/xl/ctrlProps/ctrlProp1211.xml" ContentType="application/vnd.ms-excel.controlproperties+xml"/>
  <Override PartName="/xl/ctrlProps/ctrlProp1212.xml" ContentType="application/vnd.ms-excel.controlproperties+xml"/>
  <Override PartName="/xl/ctrlProps/ctrlProp1213.xml" ContentType="application/vnd.ms-excel.controlproperties+xml"/>
  <Override PartName="/xl/ctrlProps/ctrlProp1214.xml" ContentType="application/vnd.ms-excel.controlproperties+xml"/>
  <Override PartName="/xl/ctrlProps/ctrlProp1215.xml" ContentType="application/vnd.ms-excel.controlproperties+xml"/>
  <Override PartName="/xl/ctrlProps/ctrlProp1216.xml" ContentType="application/vnd.ms-excel.controlproperties+xml"/>
  <Override PartName="/xl/ctrlProps/ctrlProp1217.xml" ContentType="application/vnd.ms-excel.controlproperties+xml"/>
  <Override PartName="/xl/ctrlProps/ctrlProp1218.xml" ContentType="application/vnd.ms-excel.controlproperties+xml"/>
  <Override PartName="/xl/ctrlProps/ctrlProp1219.xml" ContentType="application/vnd.ms-excel.controlproperties+xml"/>
  <Override PartName="/xl/ctrlProps/ctrlProp1220.xml" ContentType="application/vnd.ms-excel.controlproperties+xml"/>
  <Override PartName="/xl/ctrlProps/ctrlProp1221.xml" ContentType="application/vnd.ms-excel.controlproperties+xml"/>
  <Override PartName="/xl/ctrlProps/ctrlProp1222.xml" ContentType="application/vnd.ms-excel.controlproperties+xml"/>
  <Override PartName="/xl/ctrlProps/ctrlProp1223.xml" ContentType="application/vnd.ms-excel.controlproperties+xml"/>
  <Override PartName="/xl/ctrlProps/ctrlProp1224.xml" ContentType="application/vnd.ms-excel.controlproperties+xml"/>
  <Override PartName="/xl/ctrlProps/ctrlProp1225.xml" ContentType="application/vnd.ms-excel.controlproperties+xml"/>
  <Override PartName="/xl/drawings/drawing12.xml" ContentType="application/vnd.openxmlformats-officedocument.drawing+xml"/>
  <Override PartName="/xl/ctrlProps/ctrlProp1226.xml" ContentType="application/vnd.ms-excel.controlproperties+xml"/>
  <Override PartName="/xl/ctrlProps/ctrlProp1227.xml" ContentType="application/vnd.ms-excel.controlproperties+xml"/>
  <Override PartName="/xl/ctrlProps/ctrlProp1228.xml" ContentType="application/vnd.ms-excel.controlproperties+xml"/>
  <Override PartName="/xl/ctrlProps/ctrlProp1229.xml" ContentType="application/vnd.ms-excel.controlproperties+xml"/>
  <Override PartName="/xl/ctrlProps/ctrlProp1230.xml" ContentType="application/vnd.ms-excel.controlproperties+xml"/>
  <Override PartName="/xl/ctrlProps/ctrlProp1231.xml" ContentType="application/vnd.ms-excel.controlproperties+xml"/>
  <Override PartName="/xl/ctrlProps/ctrlProp1232.xml" ContentType="application/vnd.ms-excel.controlproperties+xml"/>
  <Override PartName="/xl/ctrlProps/ctrlProp1233.xml" ContentType="application/vnd.ms-excel.controlproperties+xml"/>
  <Override PartName="/xl/ctrlProps/ctrlProp1234.xml" ContentType="application/vnd.ms-excel.controlproperties+xml"/>
  <Override PartName="/xl/ctrlProps/ctrlProp1235.xml" ContentType="application/vnd.ms-excel.controlproperties+xml"/>
  <Override PartName="/xl/ctrlProps/ctrlProp1236.xml" ContentType="application/vnd.ms-excel.controlproperties+xml"/>
  <Override PartName="/xl/ctrlProps/ctrlProp1237.xml" ContentType="application/vnd.ms-excel.controlproperties+xml"/>
  <Override PartName="/xl/ctrlProps/ctrlProp1238.xml" ContentType="application/vnd.ms-excel.controlproperties+xml"/>
  <Override PartName="/xl/ctrlProps/ctrlProp1239.xml" ContentType="application/vnd.ms-excel.controlproperties+xml"/>
  <Override PartName="/xl/ctrlProps/ctrlProp1240.xml" ContentType="application/vnd.ms-excel.controlproperties+xml"/>
  <Override PartName="/xl/ctrlProps/ctrlProp1241.xml" ContentType="application/vnd.ms-excel.controlproperties+xml"/>
  <Override PartName="/xl/ctrlProps/ctrlProp1242.xml" ContentType="application/vnd.ms-excel.controlproperties+xml"/>
  <Override PartName="/xl/ctrlProps/ctrlProp1243.xml" ContentType="application/vnd.ms-excel.controlproperties+xml"/>
  <Override PartName="/xl/ctrlProps/ctrlProp1244.xml" ContentType="application/vnd.ms-excel.controlproperties+xml"/>
  <Override PartName="/xl/ctrlProps/ctrlProp1245.xml" ContentType="application/vnd.ms-excel.controlproperties+xml"/>
  <Override PartName="/xl/ctrlProps/ctrlProp1246.xml" ContentType="application/vnd.ms-excel.controlproperties+xml"/>
  <Override PartName="/xl/ctrlProps/ctrlProp1247.xml" ContentType="application/vnd.ms-excel.controlproperties+xml"/>
  <Override PartName="/xl/ctrlProps/ctrlProp1248.xml" ContentType="application/vnd.ms-excel.controlproperties+xml"/>
  <Override PartName="/xl/ctrlProps/ctrlProp1249.xml" ContentType="application/vnd.ms-excel.controlproperties+xml"/>
  <Override PartName="/xl/ctrlProps/ctrlProp1250.xml" ContentType="application/vnd.ms-excel.controlproperties+xml"/>
  <Override PartName="/xl/ctrlProps/ctrlProp1251.xml" ContentType="application/vnd.ms-excel.controlproperties+xml"/>
  <Override PartName="/xl/ctrlProps/ctrlProp1252.xml" ContentType="application/vnd.ms-excel.controlproperties+xml"/>
  <Override PartName="/xl/ctrlProps/ctrlProp1253.xml" ContentType="application/vnd.ms-excel.controlproperties+xml"/>
  <Override PartName="/xl/ctrlProps/ctrlProp1254.xml" ContentType="application/vnd.ms-excel.controlproperties+xml"/>
  <Override PartName="/xl/ctrlProps/ctrlProp1255.xml" ContentType="application/vnd.ms-excel.controlproperties+xml"/>
  <Override PartName="/xl/ctrlProps/ctrlProp1256.xml" ContentType="application/vnd.ms-excel.controlproperties+xml"/>
  <Override PartName="/xl/ctrlProps/ctrlProp1257.xml" ContentType="application/vnd.ms-excel.controlproperties+xml"/>
  <Override PartName="/xl/ctrlProps/ctrlProp1258.xml" ContentType="application/vnd.ms-excel.controlproperties+xml"/>
  <Override PartName="/xl/ctrlProps/ctrlProp1259.xml" ContentType="application/vnd.ms-excel.controlproperties+xml"/>
  <Override PartName="/xl/ctrlProps/ctrlProp1260.xml" ContentType="application/vnd.ms-excel.controlproperties+xml"/>
  <Override PartName="/xl/ctrlProps/ctrlProp1261.xml" ContentType="application/vnd.ms-excel.controlproperties+xml"/>
  <Override PartName="/xl/ctrlProps/ctrlProp1262.xml" ContentType="application/vnd.ms-excel.controlproperties+xml"/>
  <Override PartName="/xl/ctrlProps/ctrlProp1263.xml" ContentType="application/vnd.ms-excel.controlproperties+xml"/>
  <Override PartName="/xl/ctrlProps/ctrlProp1264.xml" ContentType="application/vnd.ms-excel.controlproperties+xml"/>
  <Override PartName="/xl/ctrlProps/ctrlProp1265.xml" ContentType="application/vnd.ms-excel.controlproperties+xml"/>
  <Override PartName="/xl/ctrlProps/ctrlProp1266.xml" ContentType="application/vnd.ms-excel.controlproperties+xml"/>
  <Override PartName="/xl/ctrlProps/ctrlProp1267.xml" ContentType="application/vnd.ms-excel.controlproperties+xml"/>
  <Override PartName="/xl/ctrlProps/ctrlProp1268.xml" ContentType="application/vnd.ms-excel.controlproperties+xml"/>
  <Override PartName="/xl/ctrlProps/ctrlProp1269.xml" ContentType="application/vnd.ms-excel.controlproperties+xml"/>
  <Override PartName="/xl/ctrlProps/ctrlProp1270.xml" ContentType="application/vnd.ms-excel.controlproperties+xml"/>
  <Override PartName="/xl/ctrlProps/ctrlProp1271.xml" ContentType="application/vnd.ms-excel.controlproperties+xml"/>
  <Override PartName="/xl/ctrlProps/ctrlProp1272.xml" ContentType="application/vnd.ms-excel.controlproperties+xml"/>
  <Override PartName="/xl/ctrlProps/ctrlProp1273.xml" ContentType="application/vnd.ms-excel.controlproperties+xml"/>
  <Override PartName="/xl/ctrlProps/ctrlProp1274.xml" ContentType="application/vnd.ms-excel.controlproperties+xml"/>
  <Override PartName="/xl/ctrlProps/ctrlProp1275.xml" ContentType="application/vnd.ms-excel.controlproperties+xml"/>
  <Override PartName="/xl/ctrlProps/ctrlProp1276.xml" ContentType="application/vnd.ms-excel.controlproperties+xml"/>
  <Override PartName="/xl/ctrlProps/ctrlProp1277.xml" ContentType="application/vnd.ms-excel.controlproperties+xml"/>
  <Override PartName="/xl/ctrlProps/ctrlProp1278.xml" ContentType="application/vnd.ms-excel.controlproperties+xml"/>
  <Override PartName="/xl/ctrlProps/ctrlProp1279.xml" ContentType="application/vnd.ms-excel.controlproperties+xml"/>
  <Override PartName="/xl/ctrlProps/ctrlProp1280.xml" ContentType="application/vnd.ms-excel.controlproperties+xml"/>
  <Override PartName="/xl/ctrlProps/ctrlProp1281.xml" ContentType="application/vnd.ms-excel.controlproperties+xml"/>
  <Override PartName="/xl/ctrlProps/ctrlProp1282.xml" ContentType="application/vnd.ms-excel.controlproperties+xml"/>
  <Override PartName="/xl/ctrlProps/ctrlProp1283.xml" ContentType="application/vnd.ms-excel.controlproperties+xml"/>
  <Override PartName="/xl/ctrlProps/ctrlProp1284.xml" ContentType="application/vnd.ms-excel.controlproperties+xml"/>
  <Override PartName="/xl/ctrlProps/ctrlProp1285.xml" ContentType="application/vnd.ms-excel.controlproperties+xml"/>
  <Override PartName="/xl/ctrlProps/ctrlProp1286.xml" ContentType="application/vnd.ms-excel.controlproperties+xml"/>
  <Override PartName="/xl/ctrlProps/ctrlProp1287.xml" ContentType="application/vnd.ms-excel.controlproperties+xml"/>
  <Override PartName="/xl/ctrlProps/ctrlProp1288.xml" ContentType="application/vnd.ms-excel.controlproperties+xml"/>
  <Override PartName="/xl/ctrlProps/ctrlProp1289.xml" ContentType="application/vnd.ms-excel.controlproperties+xml"/>
  <Override PartName="/xl/ctrlProps/ctrlProp1290.xml" ContentType="application/vnd.ms-excel.controlproperties+xml"/>
  <Override PartName="/xl/ctrlProps/ctrlProp1291.xml" ContentType="application/vnd.ms-excel.controlproperties+xml"/>
  <Override PartName="/xl/ctrlProps/ctrlProp1292.xml" ContentType="application/vnd.ms-excel.controlproperties+xml"/>
  <Override PartName="/xl/ctrlProps/ctrlProp1293.xml" ContentType="application/vnd.ms-excel.controlproperties+xml"/>
  <Override PartName="/xl/ctrlProps/ctrlProp1294.xml" ContentType="application/vnd.ms-excel.controlproperties+xml"/>
  <Override PartName="/xl/ctrlProps/ctrlProp1295.xml" ContentType="application/vnd.ms-excel.controlproperties+xml"/>
  <Override PartName="/xl/ctrlProps/ctrlProp1296.xml" ContentType="application/vnd.ms-excel.controlproperties+xml"/>
  <Override PartName="/xl/ctrlProps/ctrlProp1297.xml" ContentType="application/vnd.ms-excel.controlproperties+xml"/>
  <Override PartName="/xl/ctrlProps/ctrlProp1298.xml" ContentType="application/vnd.ms-excel.controlproperties+xml"/>
  <Override PartName="/xl/ctrlProps/ctrlProp1299.xml" ContentType="application/vnd.ms-excel.controlproperties+xml"/>
  <Override PartName="/xl/ctrlProps/ctrlProp1300.xml" ContentType="application/vnd.ms-excel.controlproperties+xml"/>
  <Override PartName="/xl/ctrlProps/ctrlProp1301.xml" ContentType="application/vnd.ms-excel.controlproperties+xml"/>
  <Override PartName="/xl/ctrlProps/ctrlProp1302.xml" ContentType="application/vnd.ms-excel.controlproperties+xml"/>
  <Override PartName="/xl/ctrlProps/ctrlProp1303.xml" ContentType="application/vnd.ms-excel.controlproperties+xml"/>
  <Override PartName="/xl/ctrlProps/ctrlProp1304.xml" ContentType="application/vnd.ms-excel.controlproperties+xml"/>
  <Override PartName="/xl/ctrlProps/ctrlProp1305.xml" ContentType="application/vnd.ms-excel.controlproperties+xml"/>
  <Override PartName="/xl/ctrlProps/ctrlProp1306.xml" ContentType="application/vnd.ms-excel.controlproperties+xml"/>
  <Override PartName="/xl/ctrlProps/ctrlProp1307.xml" ContentType="application/vnd.ms-excel.controlproperties+xml"/>
  <Override PartName="/xl/ctrlProps/ctrlProp1308.xml" ContentType="application/vnd.ms-excel.controlproperties+xml"/>
  <Override PartName="/xl/ctrlProps/ctrlProp1309.xml" ContentType="application/vnd.ms-excel.controlproperties+xml"/>
  <Override PartName="/xl/ctrlProps/ctrlProp1310.xml" ContentType="application/vnd.ms-excel.controlproperties+xml"/>
  <Override PartName="/xl/ctrlProps/ctrlProp1311.xml" ContentType="application/vnd.ms-excel.controlproperties+xml"/>
  <Override PartName="/xl/ctrlProps/ctrlProp1312.xml" ContentType="application/vnd.ms-excel.controlproperties+xml"/>
  <Override PartName="/xl/ctrlProps/ctrlProp1313.xml" ContentType="application/vnd.ms-excel.controlproperties+xml"/>
  <Override PartName="/xl/ctrlProps/ctrlProp1314.xml" ContentType="application/vnd.ms-excel.controlproperties+xml"/>
  <Override PartName="/xl/ctrlProps/ctrlProp1315.xml" ContentType="application/vnd.ms-excel.controlproperties+xml"/>
  <Override PartName="/xl/ctrlProps/ctrlProp1316.xml" ContentType="application/vnd.ms-excel.controlproperties+xml"/>
  <Override PartName="/xl/ctrlProps/ctrlProp1317.xml" ContentType="application/vnd.ms-excel.controlproperties+xml"/>
  <Override PartName="/xl/ctrlProps/ctrlProp1318.xml" ContentType="application/vnd.ms-excel.controlproperties+xml"/>
  <Override PartName="/xl/ctrlProps/ctrlProp1319.xml" ContentType="application/vnd.ms-excel.controlproperties+xml"/>
  <Override PartName="/xl/ctrlProps/ctrlProp1320.xml" ContentType="application/vnd.ms-excel.controlproperties+xml"/>
  <Override PartName="/xl/ctrlProps/ctrlProp1321.xml" ContentType="application/vnd.ms-excel.controlproperties+xml"/>
  <Override PartName="/xl/ctrlProps/ctrlProp1322.xml" ContentType="application/vnd.ms-excel.controlproperties+xml"/>
  <Override PartName="/xl/ctrlProps/ctrlProp1323.xml" ContentType="application/vnd.ms-excel.controlproperties+xml"/>
  <Override PartName="/xl/ctrlProps/ctrlProp1324.xml" ContentType="application/vnd.ms-excel.controlproperties+xml"/>
  <Override PartName="/xl/ctrlProps/ctrlProp1325.xml" ContentType="application/vnd.ms-excel.controlproperties+xml"/>
  <Override PartName="/xl/ctrlProps/ctrlProp1326.xml" ContentType="application/vnd.ms-excel.controlproperties+xml"/>
  <Override PartName="/xl/ctrlProps/ctrlProp1327.xml" ContentType="application/vnd.ms-excel.controlproperties+xml"/>
  <Override PartName="/xl/ctrlProps/ctrlProp1328.xml" ContentType="application/vnd.ms-excel.controlproperties+xml"/>
  <Override PartName="/xl/ctrlProps/ctrlProp1329.xml" ContentType="application/vnd.ms-excel.controlproperties+xml"/>
  <Override PartName="/xl/ctrlProps/ctrlProp1330.xml" ContentType="application/vnd.ms-excel.controlproperties+xml"/>
  <Override PartName="/xl/ctrlProps/ctrlProp1331.xml" ContentType="application/vnd.ms-excel.controlproperties+xml"/>
  <Override PartName="/xl/ctrlProps/ctrlProp1332.xml" ContentType="application/vnd.ms-excel.controlproperties+xml"/>
  <Override PartName="/xl/ctrlProps/ctrlProp1333.xml" ContentType="application/vnd.ms-excel.controlproperties+xml"/>
  <Override PartName="/xl/ctrlProps/ctrlProp1334.xml" ContentType="application/vnd.ms-excel.controlproperties+xml"/>
  <Override PartName="/xl/ctrlProps/ctrlProp1335.xml" ContentType="application/vnd.ms-excel.controlproperties+xml"/>
  <Override PartName="/xl/ctrlProps/ctrlProp1336.xml" ContentType="application/vnd.ms-excel.controlproperties+xml"/>
  <Override PartName="/xl/ctrlProps/ctrlProp1337.xml" ContentType="application/vnd.ms-excel.controlproperties+xml"/>
  <Override PartName="/xl/ctrlProps/ctrlProp1338.xml" ContentType="application/vnd.ms-excel.controlproperties+xml"/>
  <Override PartName="/xl/ctrlProps/ctrlProp1339.xml" ContentType="application/vnd.ms-excel.controlproperties+xml"/>
  <Override PartName="/xl/ctrlProps/ctrlProp1340.xml" ContentType="application/vnd.ms-excel.controlproperties+xml"/>
  <Override PartName="/xl/ctrlProps/ctrlProp1341.xml" ContentType="application/vnd.ms-excel.controlproperties+xml"/>
  <Override PartName="/xl/ctrlProps/ctrlProp1342.xml" ContentType="application/vnd.ms-excel.controlproperties+xml"/>
  <Override PartName="/xl/ctrlProps/ctrlProp1343.xml" ContentType="application/vnd.ms-excel.controlproperties+xml"/>
  <Override PartName="/xl/ctrlProps/ctrlProp1344.xml" ContentType="application/vnd.ms-excel.controlproperties+xml"/>
  <Override PartName="/xl/ctrlProps/ctrlProp1345.xml" ContentType="application/vnd.ms-excel.controlproperties+xml"/>
  <Override PartName="/xl/ctrlProps/ctrlProp1346.xml" ContentType="application/vnd.ms-excel.controlproperties+xml"/>
  <Override PartName="/xl/ctrlProps/ctrlProp1347.xml" ContentType="application/vnd.ms-excel.controlproperties+xml"/>
  <Override PartName="/xl/ctrlProps/ctrlProp1348.xml" ContentType="application/vnd.ms-excel.controlproperties+xml"/>
  <Override PartName="/xl/ctrlProps/ctrlProp1349.xml" ContentType="application/vnd.ms-excel.controlproperties+xml"/>
  <Override PartName="/xl/ctrlProps/ctrlProp1350.xml" ContentType="application/vnd.ms-excel.controlproperties+xml"/>
  <Override PartName="/xl/ctrlProps/ctrlProp1351.xml" ContentType="application/vnd.ms-excel.controlproperties+xml"/>
  <Override PartName="/xl/ctrlProps/ctrlProp1352.xml" ContentType="application/vnd.ms-excel.controlproperties+xml"/>
  <Override PartName="/xl/ctrlProps/ctrlProp1353.xml" ContentType="application/vnd.ms-excel.controlproperties+xml"/>
  <Override PartName="/xl/ctrlProps/ctrlProp1354.xml" ContentType="application/vnd.ms-excel.controlproperties+xml"/>
  <Override PartName="/xl/ctrlProps/ctrlProp1355.xml" ContentType="application/vnd.ms-excel.controlproperties+xml"/>
  <Override PartName="/xl/ctrlProps/ctrlProp1356.xml" ContentType="application/vnd.ms-excel.controlproperties+xml"/>
  <Override PartName="/xl/ctrlProps/ctrlProp1357.xml" ContentType="application/vnd.ms-excel.controlproperties+xml"/>
  <Override PartName="/xl/ctrlProps/ctrlProp1358.xml" ContentType="application/vnd.ms-excel.controlproperties+xml"/>
  <Override PartName="/xl/ctrlProps/ctrlProp1359.xml" ContentType="application/vnd.ms-excel.controlproperties+xml"/>
  <Override PartName="/xl/ctrlProps/ctrlProp1360.xml" ContentType="application/vnd.ms-excel.controlproperties+xml"/>
  <Override PartName="/xl/ctrlProps/ctrlProp1361.xml" ContentType="application/vnd.ms-excel.controlproperties+xml"/>
  <Override PartName="/xl/ctrlProps/ctrlProp1362.xml" ContentType="application/vnd.ms-excel.controlproperties+xml"/>
  <Override PartName="/xl/ctrlProps/ctrlProp1363.xml" ContentType="application/vnd.ms-excel.controlproperties+xml"/>
  <Override PartName="/xl/ctrlProps/ctrlProp1364.xml" ContentType="application/vnd.ms-excel.controlproperties+xml"/>
  <Override PartName="/xl/ctrlProps/ctrlProp1365.xml" ContentType="application/vnd.ms-excel.controlproperties+xml"/>
  <Override PartName="/xl/drawings/drawing13.xml" ContentType="application/vnd.openxmlformats-officedocument.drawing+xml"/>
  <Override PartName="/xl/ctrlProps/ctrlProp1366.xml" ContentType="application/vnd.ms-excel.controlproperties+xml"/>
  <Override PartName="/xl/ctrlProps/ctrlProp1367.xml" ContentType="application/vnd.ms-excel.controlproperties+xml"/>
  <Override PartName="/xl/ctrlProps/ctrlProp1368.xml" ContentType="application/vnd.ms-excel.controlproperties+xml"/>
  <Override PartName="/xl/ctrlProps/ctrlProp1369.xml" ContentType="application/vnd.ms-excel.controlproperties+xml"/>
  <Override PartName="/xl/ctrlProps/ctrlProp1370.xml" ContentType="application/vnd.ms-excel.controlproperties+xml"/>
  <Override PartName="/xl/ctrlProps/ctrlProp1371.xml" ContentType="application/vnd.ms-excel.controlproperties+xml"/>
  <Override PartName="/xl/ctrlProps/ctrlProp1372.xml" ContentType="application/vnd.ms-excel.controlproperties+xml"/>
  <Override PartName="/xl/ctrlProps/ctrlProp1373.xml" ContentType="application/vnd.ms-excel.controlproperties+xml"/>
  <Override PartName="/xl/ctrlProps/ctrlProp1374.xml" ContentType="application/vnd.ms-excel.controlproperties+xml"/>
  <Override PartName="/xl/ctrlProps/ctrlProp1375.xml" ContentType="application/vnd.ms-excel.controlproperties+xml"/>
  <Override PartName="/xl/ctrlProps/ctrlProp1376.xml" ContentType="application/vnd.ms-excel.controlproperties+xml"/>
  <Override PartName="/xl/ctrlProps/ctrlProp1377.xml" ContentType="application/vnd.ms-excel.controlproperties+xml"/>
  <Override PartName="/xl/ctrlProps/ctrlProp1378.xml" ContentType="application/vnd.ms-excel.controlproperties+xml"/>
  <Override PartName="/xl/ctrlProps/ctrlProp1379.xml" ContentType="application/vnd.ms-excel.controlproperties+xml"/>
  <Override PartName="/xl/ctrlProps/ctrlProp1380.xml" ContentType="application/vnd.ms-excel.controlproperties+xml"/>
  <Override PartName="/xl/ctrlProps/ctrlProp1381.xml" ContentType="application/vnd.ms-excel.controlproperties+xml"/>
  <Override PartName="/xl/ctrlProps/ctrlProp1382.xml" ContentType="application/vnd.ms-excel.controlproperties+xml"/>
  <Override PartName="/xl/ctrlProps/ctrlProp1383.xml" ContentType="application/vnd.ms-excel.controlproperties+xml"/>
  <Override PartName="/xl/ctrlProps/ctrlProp1384.xml" ContentType="application/vnd.ms-excel.controlproperties+xml"/>
  <Override PartName="/xl/ctrlProps/ctrlProp1385.xml" ContentType="application/vnd.ms-excel.controlproperties+xml"/>
  <Override PartName="/xl/ctrlProps/ctrlProp1386.xml" ContentType="application/vnd.ms-excel.controlproperties+xml"/>
  <Override PartName="/xl/ctrlProps/ctrlProp1387.xml" ContentType="application/vnd.ms-excel.controlproperties+xml"/>
  <Override PartName="/xl/ctrlProps/ctrlProp1388.xml" ContentType="application/vnd.ms-excel.controlproperties+xml"/>
  <Override PartName="/xl/ctrlProps/ctrlProp1389.xml" ContentType="application/vnd.ms-excel.controlproperties+xml"/>
  <Override PartName="/xl/ctrlProps/ctrlProp1390.xml" ContentType="application/vnd.ms-excel.controlproperties+xml"/>
  <Override PartName="/xl/ctrlProps/ctrlProp1391.xml" ContentType="application/vnd.ms-excel.controlproperties+xml"/>
  <Override PartName="/xl/ctrlProps/ctrlProp1392.xml" ContentType="application/vnd.ms-excel.controlproperties+xml"/>
  <Override PartName="/xl/ctrlProps/ctrlProp1393.xml" ContentType="application/vnd.ms-excel.controlproperties+xml"/>
  <Override PartName="/xl/ctrlProps/ctrlProp1394.xml" ContentType="application/vnd.ms-excel.controlproperties+xml"/>
  <Override PartName="/xl/ctrlProps/ctrlProp1395.xml" ContentType="application/vnd.ms-excel.controlproperties+xml"/>
  <Override PartName="/xl/ctrlProps/ctrlProp1396.xml" ContentType="application/vnd.ms-excel.controlproperties+xml"/>
  <Override PartName="/xl/ctrlProps/ctrlProp1397.xml" ContentType="application/vnd.ms-excel.controlproperties+xml"/>
  <Override PartName="/xl/ctrlProps/ctrlProp1398.xml" ContentType="application/vnd.ms-excel.controlproperties+xml"/>
  <Override PartName="/xl/ctrlProps/ctrlProp1399.xml" ContentType="application/vnd.ms-excel.controlproperties+xml"/>
  <Override PartName="/xl/ctrlProps/ctrlProp1400.xml" ContentType="application/vnd.ms-excel.controlproperties+xml"/>
  <Override PartName="/xl/ctrlProps/ctrlProp1401.xml" ContentType="application/vnd.ms-excel.controlproperties+xml"/>
  <Override PartName="/xl/ctrlProps/ctrlProp1402.xml" ContentType="application/vnd.ms-excel.controlproperties+xml"/>
  <Override PartName="/xl/ctrlProps/ctrlProp1403.xml" ContentType="application/vnd.ms-excel.controlproperties+xml"/>
  <Override PartName="/xl/ctrlProps/ctrlProp1404.xml" ContentType="application/vnd.ms-excel.controlproperties+xml"/>
  <Override PartName="/xl/ctrlProps/ctrlProp1405.xml" ContentType="application/vnd.ms-excel.controlproperties+xml"/>
  <Override PartName="/xl/ctrlProps/ctrlProp1406.xml" ContentType="application/vnd.ms-excel.controlproperties+xml"/>
  <Override PartName="/xl/ctrlProps/ctrlProp1407.xml" ContentType="application/vnd.ms-excel.controlproperties+xml"/>
  <Override PartName="/xl/ctrlProps/ctrlProp1408.xml" ContentType="application/vnd.ms-excel.controlproperties+xml"/>
  <Override PartName="/xl/ctrlProps/ctrlProp1409.xml" ContentType="application/vnd.ms-excel.controlproperties+xml"/>
  <Override PartName="/xl/ctrlProps/ctrlProp1410.xml" ContentType="application/vnd.ms-excel.controlproperties+xml"/>
  <Override PartName="/xl/ctrlProps/ctrlProp1411.xml" ContentType="application/vnd.ms-excel.controlproperties+xml"/>
  <Override PartName="/xl/ctrlProps/ctrlProp1412.xml" ContentType="application/vnd.ms-excel.controlproperties+xml"/>
  <Override PartName="/xl/ctrlProps/ctrlProp1413.xml" ContentType="application/vnd.ms-excel.controlproperties+xml"/>
  <Override PartName="/xl/ctrlProps/ctrlProp1414.xml" ContentType="application/vnd.ms-excel.controlproperties+xml"/>
  <Override PartName="/xl/ctrlProps/ctrlProp1415.xml" ContentType="application/vnd.ms-excel.controlproperties+xml"/>
  <Override PartName="/xl/ctrlProps/ctrlProp1416.xml" ContentType="application/vnd.ms-excel.controlproperties+xml"/>
  <Override PartName="/xl/ctrlProps/ctrlProp1417.xml" ContentType="application/vnd.ms-excel.controlproperties+xml"/>
  <Override PartName="/xl/ctrlProps/ctrlProp1418.xml" ContentType="application/vnd.ms-excel.controlproperties+xml"/>
  <Override PartName="/xl/ctrlProps/ctrlProp1419.xml" ContentType="application/vnd.ms-excel.controlproperties+xml"/>
  <Override PartName="/xl/ctrlProps/ctrlProp1420.xml" ContentType="application/vnd.ms-excel.controlproperties+xml"/>
  <Override PartName="/xl/ctrlProps/ctrlProp1421.xml" ContentType="application/vnd.ms-excel.controlproperties+xml"/>
  <Override PartName="/xl/ctrlProps/ctrlProp1422.xml" ContentType="application/vnd.ms-excel.controlproperties+xml"/>
  <Override PartName="/xl/ctrlProps/ctrlProp1423.xml" ContentType="application/vnd.ms-excel.controlproperties+xml"/>
  <Override PartName="/xl/ctrlProps/ctrlProp1424.xml" ContentType="application/vnd.ms-excel.controlproperties+xml"/>
  <Override PartName="/xl/ctrlProps/ctrlProp1425.xml" ContentType="application/vnd.ms-excel.controlproperties+xml"/>
  <Override PartName="/xl/ctrlProps/ctrlProp1426.xml" ContentType="application/vnd.ms-excel.controlproperties+xml"/>
  <Override PartName="/xl/ctrlProps/ctrlProp1427.xml" ContentType="application/vnd.ms-excel.controlproperties+xml"/>
  <Override PartName="/xl/ctrlProps/ctrlProp1428.xml" ContentType="application/vnd.ms-excel.controlproperties+xml"/>
  <Override PartName="/xl/ctrlProps/ctrlProp1429.xml" ContentType="application/vnd.ms-excel.controlproperties+xml"/>
  <Override PartName="/xl/ctrlProps/ctrlProp1430.xml" ContentType="application/vnd.ms-excel.controlproperties+xml"/>
  <Override PartName="/xl/ctrlProps/ctrlProp1431.xml" ContentType="application/vnd.ms-excel.controlproperties+xml"/>
  <Override PartName="/xl/ctrlProps/ctrlProp1432.xml" ContentType="application/vnd.ms-excel.controlproperties+xml"/>
  <Override PartName="/xl/ctrlProps/ctrlProp1433.xml" ContentType="application/vnd.ms-excel.controlproperties+xml"/>
  <Override PartName="/xl/ctrlProps/ctrlProp1434.xml" ContentType="application/vnd.ms-excel.controlproperties+xml"/>
  <Override PartName="/xl/ctrlProps/ctrlProp1435.xml" ContentType="application/vnd.ms-excel.controlproperties+xml"/>
  <Override PartName="/xl/ctrlProps/ctrlProp1436.xml" ContentType="application/vnd.ms-excel.controlproperties+xml"/>
  <Override PartName="/xl/ctrlProps/ctrlProp1437.xml" ContentType="application/vnd.ms-excel.controlproperties+xml"/>
  <Override PartName="/xl/ctrlProps/ctrlProp1438.xml" ContentType="application/vnd.ms-excel.controlproperties+xml"/>
  <Override PartName="/xl/ctrlProps/ctrlProp1439.xml" ContentType="application/vnd.ms-excel.controlproperties+xml"/>
  <Override PartName="/xl/ctrlProps/ctrlProp1440.xml" ContentType="application/vnd.ms-excel.controlproperties+xml"/>
  <Override PartName="/xl/ctrlProps/ctrlProp1441.xml" ContentType="application/vnd.ms-excel.controlproperties+xml"/>
  <Override PartName="/xl/ctrlProps/ctrlProp1442.xml" ContentType="application/vnd.ms-excel.controlproperties+xml"/>
  <Override PartName="/xl/ctrlProps/ctrlProp1443.xml" ContentType="application/vnd.ms-excel.controlproperties+xml"/>
  <Override PartName="/xl/ctrlProps/ctrlProp1444.xml" ContentType="application/vnd.ms-excel.controlproperties+xml"/>
  <Override PartName="/xl/ctrlProps/ctrlProp1445.xml" ContentType="application/vnd.ms-excel.controlproperties+xml"/>
  <Override PartName="/xl/ctrlProps/ctrlProp1446.xml" ContentType="application/vnd.ms-excel.controlproperties+xml"/>
  <Override PartName="/xl/ctrlProps/ctrlProp1447.xml" ContentType="application/vnd.ms-excel.controlproperties+xml"/>
  <Override PartName="/xl/ctrlProps/ctrlProp1448.xml" ContentType="application/vnd.ms-excel.controlproperties+xml"/>
  <Override PartName="/xl/ctrlProps/ctrlProp1449.xml" ContentType="application/vnd.ms-excel.controlproperties+xml"/>
  <Override PartName="/xl/ctrlProps/ctrlProp1450.xml" ContentType="application/vnd.ms-excel.controlproperties+xml"/>
  <Override PartName="/xl/ctrlProps/ctrlProp1451.xml" ContentType="application/vnd.ms-excel.controlproperties+xml"/>
  <Override PartName="/xl/ctrlProps/ctrlProp1452.xml" ContentType="application/vnd.ms-excel.controlproperties+xml"/>
  <Override PartName="/xl/ctrlProps/ctrlProp1453.xml" ContentType="application/vnd.ms-excel.controlproperties+xml"/>
  <Override PartName="/xl/ctrlProps/ctrlProp1454.xml" ContentType="application/vnd.ms-excel.controlproperties+xml"/>
  <Override PartName="/xl/ctrlProps/ctrlProp1455.xml" ContentType="application/vnd.ms-excel.controlproperties+xml"/>
  <Override PartName="/xl/ctrlProps/ctrlProp1456.xml" ContentType="application/vnd.ms-excel.controlproperties+xml"/>
  <Override PartName="/xl/ctrlProps/ctrlProp1457.xml" ContentType="application/vnd.ms-excel.controlproperties+xml"/>
  <Override PartName="/xl/ctrlProps/ctrlProp1458.xml" ContentType="application/vnd.ms-excel.controlproperties+xml"/>
  <Override PartName="/xl/ctrlProps/ctrlProp1459.xml" ContentType="application/vnd.ms-excel.controlproperties+xml"/>
  <Override PartName="/xl/ctrlProps/ctrlProp1460.xml" ContentType="application/vnd.ms-excel.controlproperties+xml"/>
  <Override PartName="/xl/ctrlProps/ctrlProp1461.xml" ContentType="application/vnd.ms-excel.controlproperties+xml"/>
  <Override PartName="/xl/ctrlProps/ctrlProp1462.xml" ContentType="application/vnd.ms-excel.controlproperties+xml"/>
  <Override PartName="/xl/ctrlProps/ctrlProp1463.xml" ContentType="application/vnd.ms-excel.controlproperties+xml"/>
  <Override PartName="/xl/ctrlProps/ctrlProp1464.xml" ContentType="application/vnd.ms-excel.controlproperties+xml"/>
  <Override PartName="/xl/ctrlProps/ctrlProp1465.xml" ContentType="application/vnd.ms-excel.controlproperties+xml"/>
  <Override PartName="/xl/ctrlProps/ctrlProp1466.xml" ContentType="application/vnd.ms-excel.controlproperties+xml"/>
  <Override PartName="/xl/ctrlProps/ctrlProp1467.xml" ContentType="application/vnd.ms-excel.controlproperties+xml"/>
  <Override PartName="/xl/ctrlProps/ctrlProp1468.xml" ContentType="application/vnd.ms-excel.controlproperties+xml"/>
  <Override PartName="/xl/ctrlProps/ctrlProp1469.xml" ContentType="application/vnd.ms-excel.controlproperties+xml"/>
  <Override PartName="/xl/ctrlProps/ctrlProp1470.xml" ContentType="application/vnd.ms-excel.controlproperties+xml"/>
  <Override PartName="/xl/ctrlProps/ctrlProp1471.xml" ContentType="application/vnd.ms-excel.controlproperties+xml"/>
  <Override PartName="/xl/ctrlProps/ctrlProp1472.xml" ContentType="application/vnd.ms-excel.controlproperties+xml"/>
  <Override PartName="/xl/ctrlProps/ctrlProp1473.xml" ContentType="application/vnd.ms-excel.controlproperties+xml"/>
  <Override PartName="/xl/ctrlProps/ctrlProp1474.xml" ContentType="application/vnd.ms-excel.controlproperties+xml"/>
  <Override PartName="/xl/ctrlProps/ctrlProp1475.xml" ContentType="application/vnd.ms-excel.controlproperties+xml"/>
  <Override PartName="/xl/ctrlProps/ctrlProp1476.xml" ContentType="application/vnd.ms-excel.controlproperties+xml"/>
  <Override PartName="/xl/ctrlProps/ctrlProp1477.xml" ContentType="application/vnd.ms-excel.controlproperties+xml"/>
  <Override PartName="/xl/ctrlProps/ctrlProp1478.xml" ContentType="application/vnd.ms-excel.controlproperties+xml"/>
  <Override PartName="/xl/ctrlProps/ctrlProp1479.xml" ContentType="application/vnd.ms-excel.controlproperties+xml"/>
  <Override PartName="/xl/ctrlProps/ctrlProp1480.xml" ContentType="application/vnd.ms-excel.controlproperties+xml"/>
  <Override PartName="/xl/ctrlProps/ctrlProp1481.xml" ContentType="application/vnd.ms-excel.controlproperties+xml"/>
  <Override PartName="/xl/ctrlProps/ctrlProp1482.xml" ContentType="application/vnd.ms-excel.controlproperties+xml"/>
  <Override PartName="/xl/ctrlProps/ctrlProp1483.xml" ContentType="application/vnd.ms-excel.controlproperties+xml"/>
  <Override PartName="/xl/ctrlProps/ctrlProp1484.xml" ContentType="application/vnd.ms-excel.controlproperties+xml"/>
  <Override PartName="/xl/ctrlProps/ctrlProp1485.xml" ContentType="application/vnd.ms-excel.controlproperties+xml"/>
  <Override PartName="/xl/ctrlProps/ctrlProp1486.xml" ContentType="application/vnd.ms-excel.controlproperties+xml"/>
  <Override PartName="/xl/ctrlProps/ctrlProp1487.xml" ContentType="application/vnd.ms-excel.controlproperties+xml"/>
  <Override PartName="/xl/ctrlProps/ctrlProp1488.xml" ContentType="application/vnd.ms-excel.controlproperties+xml"/>
  <Override PartName="/xl/ctrlProps/ctrlProp1489.xml" ContentType="application/vnd.ms-excel.controlproperties+xml"/>
  <Override PartName="/xl/ctrlProps/ctrlProp1490.xml" ContentType="application/vnd.ms-excel.controlproperties+xml"/>
  <Override PartName="/xl/ctrlProps/ctrlProp1491.xml" ContentType="application/vnd.ms-excel.controlproperties+xml"/>
  <Override PartName="/xl/ctrlProps/ctrlProp1492.xml" ContentType="application/vnd.ms-excel.controlproperties+xml"/>
  <Override PartName="/xl/ctrlProps/ctrlProp1493.xml" ContentType="application/vnd.ms-excel.controlproperties+xml"/>
  <Override PartName="/xl/ctrlProps/ctrlProp1494.xml" ContentType="application/vnd.ms-excel.controlproperties+xml"/>
  <Override PartName="/xl/ctrlProps/ctrlProp1495.xml" ContentType="application/vnd.ms-excel.controlproperties+xml"/>
  <Override PartName="/xl/ctrlProps/ctrlProp1496.xml" ContentType="application/vnd.ms-excel.controlproperties+xml"/>
  <Override PartName="/xl/ctrlProps/ctrlProp1497.xml" ContentType="application/vnd.ms-excel.controlproperties+xml"/>
  <Override PartName="/xl/ctrlProps/ctrlProp1498.xml" ContentType="application/vnd.ms-excel.controlproperties+xml"/>
  <Override PartName="/xl/ctrlProps/ctrlProp1499.xml" ContentType="application/vnd.ms-excel.controlproperties+xml"/>
  <Override PartName="/xl/ctrlProps/ctrlProp1500.xml" ContentType="application/vnd.ms-excel.controlproperties+xml"/>
  <Override PartName="/xl/ctrlProps/ctrlProp1501.xml" ContentType="application/vnd.ms-excel.controlproperties+xml"/>
  <Override PartName="/xl/ctrlProps/ctrlProp1502.xml" ContentType="application/vnd.ms-excel.controlproperties+xml"/>
  <Override PartName="/xl/ctrlProps/ctrlProp1503.xml" ContentType="application/vnd.ms-excel.controlproperties+xml"/>
  <Override PartName="/xl/ctrlProps/ctrlProp1504.xml" ContentType="application/vnd.ms-excel.controlproperties+xml"/>
  <Override PartName="/xl/ctrlProps/ctrlProp1505.xml" ContentType="application/vnd.ms-excel.controlproperties+xml"/>
  <Override PartName="/xl/drawings/drawing14.xml" ContentType="application/vnd.openxmlformats-officedocument.drawing+xml"/>
  <Override PartName="/xl/ctrlProps/ctrlProp1506.xml" ContentType="application/vnd.ms-excel.controlproperties+xml"/>
  <Override PartName="/xl/ctrlProps/ctrlProp1507.xml" ContentType="application/vnd.ms-excel.controlproperties+xml"/>
  <Override PartName="/xl/ctrlProps/ctrlProp1508.xml" ContentType="application/vnd.ms-excel.controlproperties+xml"/>
  <Override PartName="/xl/ctrlProps/ctrlProp1509.xml" ContentType="application/vnd.ms-excel.controlproperties+xml"/>
  <Override PartName="/xl/ctrlProps/ctrlProp1510.xml" ContentType="application/vnd.ms-excel.controlproperties+xml"/>
  <Override PartName="/xl/ctrlProps/ctrlProp1511.xml" ContentType="application/vnd.ms-excel.controlproperties+xml"/>
  <Override PartName="/xl/ctrlProps/ctrlProp1512.xml" ContentType="application/vnd.ms-excel.controlproperties+xml"/>
  <Override PartName="/xl/ctrlProps/ctrlProp1513.xml" ContentType="application/vnd.ms-excel.controlproperties+xml"/>
  <Override PartName="/xl/ctrlProps/ctrlProp1514.xml" ContentType="application/vnd.ms-excel.controlproperties+xml"/>
  <Override PartName="/xl/ctrlProps/ctrlProp1515.xml" ContentType="application/vnd.ms-excel.controlproperties+xml"/>
  <Override PartName="/xl/ctrlProps/ctrlProp1516.xml" ContentType="application/vnd.ms-excel.controlproperties+xml"/>
  <Override PartName="/xl/ctrlProps/ctrlProp1517.xml" ContentType="application/vnd.ms-excel.controlproperties+xml"/>
  <Override PartName="/xl/ctrlProps/ctrlProp1518.xml" ContentType="application/vnd.ms-excel.controlproperties+xml"/>
  <Override PartName="/xl/ctrlProps/ctrlProp1519.xml" ContentType="application/vnd.ms-excel.controlproperties+xml"/>
  <Override PartName="/xl/ctrlProps/ctrlProp1520.xml" ContentType="application/vnd.ms-excel.controlproperties+xml"/>
  <Override PartName="/xl/ctrlProps/ctrlProp1521.xml" ContentType="application/vnd.ms-excel.controlproperties+xml"/>
  <Override PartName="/xl/ctrlProps/ctrlProp1522.xml" ContentType="application/vnd.ms-excel.controlproperties+xml"/>
  <Override PartName="/xl/ctrlProps/ctrlProp1523.xml" ContentType="application/vnd.ms-excel.controlproperties+xml"/>
  <Override PartName="/xl/ctrlProps/ctrlProp1524.xml" ContentType="application/vnd.ms-excel.controlproperties+xml"/>
  <Override PartName="/xl/ctrlProps/ctrlProp1525.xml" ContentType="application/vnd.ms-excel.controlproperties+xml"/>
  <Override PartName="/xl/ctrlProps/ctrlProp1526.xml" ContentType="application/vnd.ms-excel.controlproperties+xml"/>
  <Override PartName="/xl/ctrlProps/ctrlProp1527.xml" ContentType="application/vnd.ms-excel.controlproperties+xml"/>
  <Override PartName="/xl/ctrlProps/ctrlProp1528.xml" ContentType="application/vnd.ms-excel.controlproperties+xml"/>
  <Override PartName="/xl/ctrlProps/ctrlProp1529.xml" ContentType="application/vnd.ms-excel.controlproperties+xml"/>
  <Override PartName="/xl/ctrlProps/ctrlProp1530.xml" ContentType="application/vnd.ms-excel.controlproperties+xml"/>
  <Override PartName="/xl/ctrlProps/ctrlProp1531.xml" ContentType="application/vnd.ms-excel.controlproperties+xml"/>
  <Override PartName="/xl/ctrlProps/ctrlProp1532.xml" ContentType="application/vnd.ms-excel.controlproperties+xml"/>
  <Override PartName="/xl/ctrlProps/ctrlProp1533.xml" ContentType="application/vnd.ms-excel.controlproperties+xml"/>
  <Override PartName="/xl/ctrlProps/ctrlProp1534.xml" ContentType="application/vnd.ms-excel.controlproperties+xml"/>
  <Override PartName="/xl/ctrlProps/ctrlProp1535.xml" ContentType="application/vnd.ms-excel.controlproperties+xml"/>
  <Override PartName="/xl/ctrlProps/ctrlProp1536.xml" ContentType="application/vnd.ms-excel.controlproperties+xml"/>
  <Override PartName="/xl/ctrlProps/ctrlProp1537.xml" ContentType="application/vnd.ms-excel.controlproperties+xml"/>
  <Override PartName="/xl/ctrlProps/ctrlProp1538.xml" ContentType="application/vnd.ms-excel.controlproperties+xml"/>
  <Override PartName="/xl/ctrlProps/ctrlProp1539.xml" ContentType="application/vnd.ms-excel.controlproperties+xml"/>
  <Override PartName="/xl/ctrlProps/ctrlProp1540.xml" ContentType="application/vnd.ms-excel.controlproperties+xml"/>
  <Override PartName="/xl/ctrlProps/ctrlProp1541.xml" ContentType="application/vnd.ms-excel.controlproperties+xml"/>
  <Override PartName="/xl/ctrlProps/ctrlProp1542.xml" ContentType="application/vnd.ms-excel.controlproperties+xml"/>
  <Override PartName="/xl/ctrlProps/ctrlProp1543.xml" ContentType="application/vnd.ms-excel.controlproperties+xml"/>
  <Override PartName="/xl/ctrlProps/ctrlProp1544.xml" ContentType="application/vnd.ms-excel.controlproperties+xml"/>
  <Override PartName="/xl/ctrlProps/ctrlProp1545.xml" ContentType="application/vnd.ms-excel.controlproperties+xml"/>
  <Override PartName="/xl/ctrlProps/ctrlProp1546.xml" ContentType="application/vnd.ms-excel.controlproperties+xml"/>
  <Override PartName="/xl/ctrlProps/ctrlProp1547.xml" ContentType="application/vnd.ms-excel.controlproperties+xml"/>
  <Override PartName="/xl/ctrlProps/ctrlProp1548.xml" ContentType="application/vnd.ms-excel.controlproperties+xml"/>
  <Override PartName="/xl/ctrlProps/ctrlProp1549.xml" ContentType="application/vnd.ms-excel.controlproperties+xml"/>
  <Override PartName="/xl/ctrlProps/ctrlProp1550.xml" ContentType="application/vnd.ms-excel.controlproperties+xml"/>
  <Override PartName="/xl/ctrlProps/ctrlProp1551.xml" ContentType="application/vnd.ms-excel.controlproperties+xml"/>
  <Override PartName="/xl/ctrlProps/ctrlProp1552.xml" ContentType="application/vnd.ms-excel.controlproperties+xml"/>
  <Override PartName="/xl/ctrlProps/ctrlProp1553.xml" ContentType="application/vnd.ms-excel.controlproperties+xml"/>
  <Override PartName="/xl/ctrlProps/ctrlProp1554.xml" ContentType="application/vnd.ms-excel.controlproperties+xml"/>
  <Override PartName="/xl/ctrlProps/ctrlProp1555.xml" ContentType="application/vnd.ms-excel.controlproperties+xml"/>
  <Override PartName="/xl/ctrlProps/ctrlProp1556.xml" ContentType="application/vnd.ms-excel.controlproperties+xml"/>
  <Override PartName="/xl/ctrlProps/ctrlProp1557.xml" ContentType="application/vnd.ms-excel.controlproperties+xml"/>
  <Override PartName="/xl/ctrlProps/ctrlProp1558.xml" ContentType="application/vnd.ms-excel.controlproperties+xml"/>
  <Override PartName="/xl/ctrlProps/ctrlProp1559.xml" ContentType="application/vnd.ms-excel.controlproperties+xml"/>
  <Override PartName="/xl/ctrlProps/ctrlProp1560.xml" ContentType="application/vnd.ms-excel.controlproperties+xml"/>
  <Override PartName="/xl/ctrlProps/ctrlProp1561.xml" ContentType="application/vnd.ms-excel.controlproperties+xml"/>
  <Override PartName="/xl/ctrlProps/ctrlProp1562.xml" ContentType="application/vnd.ms-excel.controlproperties+xml"/>
  <Override PartName="/xl/ctrlProps/ctrlProp1563.xml" ContentType="application/vnd.ms-excel.controlproperties+xml"/>
  <Override PartName="/xl/ctrlProps/ctrlProp1564.xml" ContentType="application/vnd.ms-excel.controlproperties+xml"/>
  <Override PartName="/xl/ctrlProps/ctrlProp1565.xml" ContentType="application/vnd.ms-excel.controlproperties+xml"/>
  <Override PartName="/xl/ctrlProps/ctrlProp1566.xml" ContentType="application/vnd.ms-excel.controlproperties+xml"/>
  <Override PartName="/xl/ctrlProps/ctrlProp1567.xml" ContentType="application/vnd.ms-excel.controlproperties+xml"/>
  <Override PartName="/xl/ctrlProps/ctrlProp1568.xml" ContentType="application/vnd.ms-excel.controlproperties+xml"/>
  <Override PartName="/xl/ctrlProps/ctrlProp1569.xml" ContentType="application/vnd.ms-excel.controlproperties+xml"/>
  <Override PartName="/xl/ctrlProps/ctrlProp1570.xml" ContentType="application/vnd.ms-excel.controlproperties+xml"/>
  <Override PartName="/xl/ctrlProps/ctrlProp1571.xml" ContentType="application/vnd.ms-excel.controlproperties+xml"/>
  <Override PartName="/xl/ctrlProps/ctrlProp1572.xml" ContentType="application/vnd.ms-excel.controlproperties+xml"/>
  <Override PartName="/xl/ctrlProps/ctrlProp1573.xml" ContentType="application/vnd.ms-excel.controlproperties+xml"/>
  <Override PartName="/xl/ctrlProps/ctrlProp1574.xml" ContentType="application/vnd.ms-excel.controlproperties+xml"/>
  <Override PartName="/xl/ctrlProps/ctrlProp1575.xml" ContentType="application/vnd.ms-excel.controlproperties+xml"/>
  <Override PartName="/xl/ctrlProps/ctrlProp1576.xml" ContentType="application/vnd.ms-excel.controlproperties+xml"/>
  <Override PartName="/xl/ctrlProps/ctrlProp1577.xml" ContentType="application/vnd.ms-excel.controlproperties+xml"/>
  <Override PartName="/xl/ctrlProps/ctrlProp1578.xml" ContentType="application/vnd.ms-excel.controlproperties+xml"/>
  <Override PartName="/xl/ctrlProps/ctrlProp1579.xml" ContentType="application/vnd.ms-excel.controlproperties+xml"/>
  <Override PartName="/xl/ctrlProps/ctrlProp1580.xml" ContentType="application/vnd.ms-excel.controlproperties+xml"/>
  <Override PartName="/xl/ctrlProps/ctrlProp1581.xml" ContentType="application/vnd.ms-excel.controlproperties+xml"/>
  <Override PartName="/xl/ctrlProps/ctrlProp1582.xml" ContentType="application/vnd.ms-excel.controlproperties+xml"/>
  <Override PartName="/xl/ctrlProps/ctrlProp1583.xml" ContentType="application/vnd.ms-excel.controlproperties+xml"/>
  <Override PartName="/xl/ctrlProps/ctrlProp1584.xml" ContentType="application/vnd.ms-excel.controlproperties+xml"/>
  <Override PartName="/xl/ctrlProps/ctrlProp1585.xml" ContentType="application/vnd.ms-excel.controlproperties+xml"/>
  <Override PartName="/xl/ctrlProps/ctrlProp1586.xml" ContentType="application/vnd.ms-excel.controlproperties+xml"/>
  <Override PartName="/xl/ctrlProps/ctrlProp1587.xml" ContentType="application/vnd.ms-excel.controlproperties+xml"/>
  <Override PartName="/xl/ctrlProps/ctrlProp1588.xml" ContentType="application/vnd.ms-excel.controlproperties+xml"/>
  <Override PartName="/xl/ctrlProps/ctrlProp1589.xml" ContentType="application/vnd.ms-excel.controlproperties+xml"/>
  <Override PartName="/xl/ctrlProps/ctrlProp1590.xml" ContentType="application/vnd.ms-excel.controlproperties+xml"/>
  <Override PartName="/xl/ctrlProps/ctrlProp1591.xml" ContentType="application/vnd.ms-excel.controlproperties+xml"/>
  <Override PartName="/xl/ctrlProps/ctrlProp1592.xml" ContentType="application/vnd.ms-excel.controlproperties+xml"/>
  <Override PartName="/xl/ctrlProps/ctrlProp1593.xml" ContentType="application/vnd.ms-excel.controlproperties+xml"/>
  <Override PartName="/xl/ctrlProps/ctrlProp1594.xml" ContentType="application/vnd.ms-excel.controlproperties+xml"/>
  <Override PartName="/xl/ctrlProps/ctrlProp1595.xml" ContentType="application/vnd.ms-excel.controlproperties+xml"/>
  <Override PartName="/xl/ctrlProps/ctrlProp1596.xml" ContentType="application/vnd.ms-excel.controlproperties+xml"/>
  <Override PartName="/xl/ctrlProps/ctrlProp1597.xml" ContentType="application/vnd.ms-excel.controlproperties+xml"/>
  <Override PartName="/xl/ctrlProps/ctrlProp1598.xml" ContentType="application/vnd.ms-excel.controlproperties+xml"/>
  <Override PartName="/xl/ctrlProps/ctrlProp1599.xml" ContentType="application/vnd.ms-excel.controlproperties+xml"/>
  <Override PartName="/xl/ctrlProps/ctrlProp1600.xml" ContentType="application/vnd.ms-excel.controlproperties+xml"/>
  <Override PartName="/xl/ctrlProps/ctrlProp1601.xml" ContentType="application/vnd.ms-excel.controlproperties+xml"/>
  <Override PartName="/xl/ctrlProps/ctrlProp1602.xml" ContentType="application/vnd.ms-excel.controlproperties+xml"/>
  <Override PartName="/xl/ctrlProps/ctrlProp1603.xml" ContentType="application/vnd.ms-excel.controlproperties+xml"/>
  <Override PartName="/xl/ctrlProps/ctrlProp1604.xml" ContentType="application/vnd.ms-excel.controlproperties+xml"/>
  <Override PartName="/xl/ctrlProps/ctrlProp1605.xml" ContentType="application/vnd.ms-excel.controlproperties+xml"/>
  <Override PartName="/xl/ctrlProps/ctrlProp1606.xml" ContentType="application/vnd.ms-excel.controlproperties+xml"/>
  <Override PartName="/xl/ctrlProps/ctrlProp1607.xml" ContentType="application/vnd.ms-excel.controlproperties+xml"/>
  <Override PartName="/xl/ctrlProps/ctrlProp1608.xml" ContentType="application/vnd.ms-excel.controlproperties+xml"/>
  <Override PartName="/xl/ctrlProps/ctrlProp1609.xml" ContentType="application/vnd.ms-excel.controlproperties+xml"/>
  <Override PartName="/xl/ctrlProps/ctrlProp1610.xml" ContentType="application/vnd.ms-excel.controlproperties+xml"/>
  <Override PartName="/xl/ctrlProps/ctrlProp1611.xml" ContentType="application/vnd.ms-excel.controlproperties+xml"/>
  <Override PartName="/xl/ctrlProps/ctrlProp1612.xml" ContentType="application/vnd.ms-excel.controlproperties+xml"/>
  <Override PartName="/xl/ctrlProps/ctrlProp1613.xml" ContentType="application/vnd.ms-excel.controlproperties+xml"/>
  <Override PartName="/xl/ctrlProps/ctrlProp1614.xml" ContentType="application/vnd.ms-excel.controlproperties+xml"/>
  <Override PartName="/xl/ctrlProps/ctrlProp1615.xml" ContentType="application/vnd.ms-excel.controlproperties+xml"/>
  <Override PartName="/xl/ctrlProps/ctrlProp1616.xml" ContentType="application/vnd.ms-excel.controlproperties+xml"/>
  <Override PartName="/xl/ctrlProps/ctrlProp1617.xml" ContentType="application/vnd.ms-excel.controlproperties+xml"/>
  <Override PartName="/xl/ctrlProps/ctrlProp1618.xml" ContentType="application/vnd.ms-excel.controlproperties+xml"/>
  <Override PartName="/xl/ctrlProps/ctrlProp1619.xml" ContentType="application/vnd.ms-excel.controlproperties+xml"/>
  <Override PartName="/xl/ctrlProps/ctrlProp1620.xml" ContentType="application/vnd.ms-excel.controlproperties+xml"/>
  <Override PartName="/xl/ctrlProps/ctrlProp1621.xml" ContentType="application/vnd.ms-excel.controlproperties+xml"/>
  <Override PartName="/xl/ctrlProps/ctrlProp1622.xml" ContentType="application/vnd.ms-excel.controlproperties+xml"/>
  <Override PartName="/xl/ctrlProps/ctrlProp1623.xml" ContentType="application/vnd.ms-excel.controlproperties+xml"/>
  <Override PartName="/xl/ctrlProps/ctrlProp1624.xml" ContentType="application/vnd.ms-excel.controlproperties+xml"/>
  <Override PartName="/xl/ctrlProps/ctrlProp1625.xml" ContentType="application/vnd.ms-excel.controlproperties+xml"/>
  <Override PartName="/xl/ctrlProps/ctrlProp1626.xml" ContentType="application/vnd.ms-excel.controlproperties+xml"/>
  <Override PartName="/xl/ctrlProps/ctrlProp1627.xml" ContentType="application/vnd.ms-excel.controlproperties+xml"/>
  <Override PartName="/xl/ctrlProps/ctrlProp1628.xml" ContentType="application/vnd.ms-excel.controlproperties+xml"/>
  <Override PartName="/xl/ctrlProps/ctrlProp1629.xml" ContentType="application/vnd.ms-excel.controlproperties+xml"/>
  <Override PartName="/xl/ctrlProps/ctrlProp1630.xml" ContentType="application/vnd.ms-excel.controlproperties+xml"/>
  <Override PartName="/xl/ctrlProps/ctrlProp1631.xml" ContentType="application/vnd.ms-excel.controlproperties+xml"/>
  <Override PartName="/xl/ctrlProps/ctrlProp1632.xml" ContentType="application/vnd.ms-excel.controlproperties+xml"/>
  <Override PartName="/xl/ctrlProps/ctrlProp1633.xml" ContentType="application/vnd.ms-excel.controlproperties+xml"/>
  <Override PartName="/xl/ctrlProps/ctrlProp1634.xml" ContentType="application/vnd.ms-excel.controlproperties+xml"/>
  <Override PartName="/xl/ctrlProps/ctrlProp1635.xml" ContentType="application/vnd.ms-excel.controlproperties+xml"/>
  <Override PartName="/xl/ctrlProps/ctrlProp1636.xml" ContentType="application/vnd.ms-excel.controlproperties+xml"/>
  <Override PartName="/xl/ctrlProps/ctrlProp1637.xml" ContentType="application/vnd.ms-excel.controlproperties+xml"/>
  <Override PartName="/xl/ctrlProps/ctrlProp1638.xml" ContentType="application/vnd.ms-excel.controlproperties+xml"/>
  <Override PartName="/xl/ctrlProps/ctrlProp1639.xml" ContentType="application/vnd.ms-excel.controlproperties+xml"/>
  <Override PartName="/xl/ctrlProps/ctrlProp1640.xml" ContentType="application/vnd.ms-excel.controlproperties+xml"/>
  <Override PartName="/xl/ctrlProps/ctrlProp1641.xml" ContentType="application/vnd.ms-excel.controlproperties+xml"/>
  <Override PartName="/xl/ctrlProps/ctrlProp1642.xml" ContentType="application/vnd.ms-excel.controlproperties+xml"/>
  <Override PartName="/xl/ctrlProps/ctrlProp1643.xml" ContentType="application/vnd.ms-excel.controlproperties+xml"/>
  <Override PartName="/xl/ctrlProps/ctrlProp1644.xml" ContentType="application/vnd.ms-excel.controlproperties+xml"/>
  <Override PartName="/xl/ctrlProps/ctrlProp1645.xml" ContentType="application/vnd.ms-excel.controlproperties+xml"/>
  <Override PartName="/xl/drawings/drawing15.xml" ContentType="application/vnd.openxmlformats-officedocument.drawing+xml"/>
  <Override PartName="/xl/ctrlProps/ctrlProp1646.xml" ContentType="application/vnd.ms-excel.controlproperties+xml"/>
  <Override PartName="/xl/ctrlProps/ctrlProp1647.xml" ContentType="application/vnd.ms-excel.controlproperties+xml"/>
  <Override PartName="/xl/ctrlProps/ctrlProp1648.xml" ContentType="application/vnd.ms-excel.controlproperties+xml"/>
  <Override PartName="/xl/ctrlProps/ctrlProp1649.xml" ContentType="application/vnd.ms-excel.controlproperties+xml"/>
  <Override PartName="/xl/ctrlProps/ctrlProp1650.xml" ContentType="application/vnd.ms-excel.controlproperties+xml"/>
  <Override PartName="/xl/ctrlProps/ctrlProp1651.xml" ContentType="application/vnd.ms-excel.controlproperties+xml"/>
  <Override PartName="/xl/ctrlProps/ctrlProp1652.xml" ContentType="application/vnd.ms-excel.controlproperties+xml"/>
  <Override PartName="/xl/ctrlProps/ctrlProp1653.xml" ContentType="application/vnd.ms-excel.controlproperties+xml"/>
  <Override PartName="/xl/ctrlProps/ctrlProp1654.xml" ContentType="application/vnd.ms-excel.controlproperties+xml"/>
  <Override PartName="/xl/ctrlProps/ctrlProp1655.xml" ContentType="application/vnd.ms-excel.controlproperties+xml"/>
  <Override PartName="/xl/ctrlProps/ctrlProp1656.xml" ContentType="application/vnd.ms-excel.controlproperties+xml"/>
  <Override PartName="/xl/ctrlProps/ctrlProp1657.xml" ContentType="application/vnd.ms-excel.controlproperties+xml"/>
  <Override PartName="/xl/ctrlProps/ctrlProp1658.xml" ContentType="application/vnd.ms-excel.controlproperties+xml"/>
  <Override PartName="/xl/ctrlProps/ctrlProp1659.xml" ContentType="application/vnd.ms-excel.controlproperties+xml"/>
  <Override PartName="/xl/ctrlProps/ctrlProp1660.xml" ContentType="application/vnd.ms-excel.controlproperties+xml"/>
  <Override PartName="/xl/ctrlProps/ctrlProp1661.xml" ContentType="application/vnd.ms-excel.controlproperties+xml"/>
  <Override PartName="/xl/ctrlProps/ctrlProp1662.xml" ContentType="application/vnd.ms-excel.controlproperties+xml"/>
  <Override PartName="/xl/ctrlProps/ctrlProp1663.xml" ContentType="application/vnd.ms-excel.controlproperties+xml"/>
  <Override PartName="/xl/ctrlProps/ctrlProp1664.xml" ContentType="application/vnd.ms-excel.controlproperties+xml"/>
  <Override PartName="/xl/ctrlProps/ctrlProp1665.xml" ContentType="application/vnd.ms-excel.controlproperties+xml"/>
  <Override PartName="/xl/ctrlProps/ctrlProp1666.xml" ContentType="application/vnd.ms-excel.controlproperties+xml"/>
  <Override PartName="/xl/ctrlProps/ctrlProp1667.xml" ContentType="application/vnd.ms-excel.controlproperties+xml"/>
  <Override PartName="/xl/ctrlProps/ctrlProp1668.xml" ContentType="application/vnd.ms-excel.controlproperties+xml"/>
  <Override PartName="/xl/ctrlProps/ctrlProp1669.xml" ContentType="application/vnd.ms-excel.controlproperties+xml"/>
  <Override PartName="/xl/ctrlProps/ctrlProp1670.xml" ContentType="application/vnd.ms-excel.controlproperties+xml"/>
  <Override PartName="/xl/ctrlProps/ctrlProp1671.xml" ContentType="application/vnd.ms-excel.controlproperties+xml"/>
  <Override PartName="/xl/ctrlProps/ctrlProp1672.xml" ContentType="application/vnd.ms-excel.controlproperties+xml"/>
  <Override PartName="/xl/ctrlProps/ctrlProp1673.xml" ContentType="application/vnd.ms-excel.controlproperties+xml"/>
  <Override PartName="/xl/ctrlProps/ctrlProp1674.xml" ContentType="application/vnd.ms-excel.controlproperties+xml"/>
  <Override PartName="/xl/ctrlProps/ctrlProp1675.xml" ContentType="application/vnd.ms-excel.controlproperties+xml"/>
  <Override PartName="/xl/ctrlProps/ctrlProp1676.xml" ContentType="application/vnd.ms-excel.controlproperties+xml"/>
  <Override PartName="/xl/ctrlProps/ctrlProp1677.xml" ContentType="application/vnd.ms-excel.controlproperties+xml"/>
  <Override PartName="/xl/ctrlProps/ctrlProp1678.xml" ContentType="application/vnd.ms-excel.controlproperties+xml"/>
  <Override PartName="/xl/ctrlProps/ctrlProp1679.xml" ContentType="application/vnd.ms-excel.controlproperties+xml"/>
  <Override PartName="/xl/ctrlProps/ctrlProp1680.xml" ContentType="application/vnd.ms-excel.controlproperties+xml"/>
  <Override PartName="/xl/ctrlProps/ctrlProp1681.xml" ContentType="application/vnd.ms-excel.controlproperties+xml"/>
  <Override PartName="/xl/ctrlProps/ctrlProp1682.xml" ContentType="application/vnd.ms-excel.controlproperties+xml"/>
  <Override PartName="/xl/ctrlProps/ctrlProp1683.xml" ContentType="application/vnd.ms-excel.controlproperties+xml"/>
  <Override PartName="/xl/ctrlProps/ctrlProp1684.xml" ContentType="application/vnd.ms-excel.controlproperties+xml"/>
  <Override PartName="/xl/ctrlProps/ctrlProp1685.xml" ContentType="application/vnd.ms-excel.controlproperties+xml"/>
  <Override PartName="/xl/ctrlProps/ctrlProp1686.xml" ContentType="application/vnd.ms-excel.controlproperties+xml"/>
  <Override PartName="/xl/ctrlProps/ctrlProp1687.xml" ContentType="application/vnd.ms-excel.controlproperties+xml"/>
  <Override PartName="/xl/ctrlProps/ctrlProp1688.xml" ContentType="application/vnd.ms-excel.controlproperties+xml"/>
  <Override PartName="/xl/ctrlProps/ctrlProp1689.xml" ContentType="application/vnd.ms-excel.controlproperties+xml"/>
  <Override PartName="/xl/ctrlProps/ctrlProp1690.xml" ContentType="application/vnd.ms-excel.controlproperties+xml"/>
  <Override PartName="/xl/ctrlProps/ctrlProp1691.xml" ContentType="application/vnd.ms-excel.controlproperties+xml"/>
  <Override PartName="/xl/ctrlProps/ctrlProp1692.xml" ContentType="application/vnd.ms-excel.controlproperties+xml"/>
  <Override PartName="/xl/ctrlProps/ctrlProp1693.xml" ContentType="application/vnd.ms-excel.controlproperties+xml"/>
  <Override PartName="/xl/ctrlProps/ctrlProp1694.xml" ContentType="application/vnd.ms-excel.controlproperties+xml"/>
  <Override PartName="/xl/ctrlProps/ctrlProp1695.xml" ContentType="application/vnd.ms-excel.controlproperties+xml"/>
  <Override PartName="/xl/ctrlProps/ctrlProp1696.xml" ContentType="application/vnd.ms-excel.controlproperties+xml"/>
  <Override PartName="/xl/ctrlProps/ctrlProp1697.xml" ContentType="application/vnd.ms-excel.controlproperties+xml"/>
  <Override PartName="/xl/ctrlProps/ctrlProp1698.xml" ContentType="application/vnd.ms-excel.controlproperties+xml"/>
  <Override PartName="/xl/ctrlProps/ctrlProp1699.xml" ContentType="application/vnd.ms-excel.controlproperties+xml"/>
  <Override PartName="/xl/ctrlProps/ctrlProp1700.xml" ContentType="application/vnd.ms-excel.controlproperties+xml"/>
  <Override PartName="/xl/ctrlProps/ctrlProp1701.xml" ContentType="application/vnd.ms-excel.controlproperties+xml"/>
  <Override PartName="/xl/ctrlProps/ctrlProp1702.xml" ContentType="application/vnd.ms-excel.controlproperties+xml"/>
  <Override PartName="/xl/ctrlProps/ctrlProp1703.xml" ContentType="application/vnd.ms-excel.controlproperties+xml"/>
  <Override PartName="/xl/ctrlProps/ctrlProp1704.xml" ContentType="application/vnd.ms-excel.controlproperties+xml"/>
  <Override PartName="/xl/ctrlProps/ctrlProp1705.xml" ContentType="application/vnd.ms-excel.controlproperties+xml"/>
  <Override PartName="/xl/ctrlProps/ctrlProp1706.xml" ContentType="application/vnd.ms-excel.controlproperties+xml"/>
  <Override PartName="/xl/ctrlProps/ctrlProp1707.xml" ContentType="application/vnd.ms-excel.controlproperties+xml"/>
  <Override PartName="/xl/ctrlProps/ctrlProp1708.xml" ContentType="application/vnd.ms-excel.controlproperties+xml"/>
  <Override PartName="/xl/ctrlProps/ctrlProp1709.xml" ContentType="application/vnd.ms-excel.controlproperties+xml"/>
  <Override PartName="/xl/ctrlProps/ctrlProp1710.xml" ContentType="application/vnd.ms-excel.controlproperties+xml"/>
  <Override PartName="/xl/ctrlProps/ctrlProp1711.xml" ContentType="application/vnd.ms-excel.controlproperties+xml"/>
  <Override PartName="/xl/ctrlProps/ctrlProp1712.xml" ContentType="application/vnd.ms-excel.controlproperties+xml"/>
  <Override PartName="/xl/ctrlProps/ctrlProp1713.xml" ContentType="application/vnd.ms-excel.controlproperties+xml"/>
  <Override PartName="/xl/ctrlProps/ctrlProp1714.xml" ContentType="application/vnd.ms-excel.controlproperties+xml"/>
  <Override PartName="/xl/ctrlProps/ctrlProp1715.xml" ContentType="application/vnd.ms-excel.controlproperties+xml"/>
  <Override PartName="/xl/ctrlProps/ctrlProp1716.xml" ContentType="application/vnd.ms-excel.controlproperties+xml"/>
  <Override PartName="/xl/ctrlProps/ctrlProp1717.xml" ContentType="application/vnd.ms-excel.controlproperties+xml"/>
  <Override PartName="/xl/ctrlProps/ctrlProp1718.xml" ContentType="application/vnd.ms-excel.controlproperties+xml"/>
  <Override PartName="/xl/ctrlProps/ctrlProp1719.xml" ContentType="application/vnd.ms-excel.controlproperties+xml"/>
  <Override PartName="/xl/ctrlProps/ctrlProp1720.xml" ContentType="application/vnd.ms-excel.controlproperties+xml"/>
  <Override PartName="/xl/ctrlProps/ctrlProp1721.xml" ContentType="application/vnd.ms-excel.controlproperties+xml"/>
  <Override PartName="/xl/ctrlProps/ctrlProp1722.xml" ContentType="application/vnd.ms-excel.controlproperties+xml"/>
  <Override PartName="/xl/ctrlProps/ctrlProp1723.xml" ContentType="application/vnd.ms-excel.controlproperties+xml"/>
  <Override PartName="/xl/ctrlProps/ctrlProp1724.xml" ContentType="application/vnd.ms-excel.controlproperties+xml"/>
  <Override PartName="/xl/ctrlProps/ctrlProp1725.xml" ContentType="application/vnd.ms-excel.controlproperties+xml"/>
  <Override PartName="/xl/ctrlProps/ctrlProp1726.xml" ContentType="application/vnd.ms-excel.controlproperties+xml"/>
  <Override PartName="/xl/ctrlProps/ctrlProp1727.xml" ContentType="application/vnd.ms-excel.controlproperties+xml"/>
  <Override PartName="/xl/ctrlProps/ctrlProp1728.xml" ContentType="application/vnd.ms-excel.controlproperties+xml"/>
  <Override PartName="/xl/ctrlProps/ctrlProp1729.xml" ContentType="application/vnd.ms-excel.controlproperties+xml"/>
  <Override PartName="/xl/ctrlProps/ctrlProp1730.xml" ContentType="application/vnd.ms-excel.controlproperties+xml"/>
  <Override PartName="/xl/ctrlProps/ctrlProp1731.xml" ContentType="application/vnd.ms-excel.controlproperties+xml"/>
  <Override PartName="/xl/ctrlProps/ctrlProp1732.xml" ContentType="application/vnd.ms-excel.controlproperties+xml"/>
  <Override PartName="/xl/ctrlProps/ctrlProp1733.xml" ContentType="application/vnd.ms-excel.controlproperties+xml"/>
  <Override PartName="/xl/ctrlProps/ctrlProp1734.xml" ContentType="application/vnd.ms-excel.controlproperties+xml"/>
  <Override PartName="/xl/ctrlProps/ctrlProp1735.xml" ContentType="application/vnd.ms-excel.controlproperties+xml"/>
  <Override PartName="/xl/ctrlProps/ctrlProp1736.xml" ContentType="application/vnd.ms-excel.controlproperties+xml"/>
  <Override PartName="/xl/ctrlProps/ctrlProp1737.xml" ContentType="application/vnd.ms-excel.controlproperties+xml"/>
  <Override PartName="/xl/ctrlProps/ctrlProp1738.xml" ContentType="application/vnd.ms-excel.controlproperties+xml"/>
  <Override PartName="/xl/ctrlProps/ctrlProp1739.xml" ContentType="application/vnd.ms-excel.controlproperties+xml"/>
  <Override PartName="/xl/ctrlProps/ctrlProp1740.xml" ContentType="application/vnd.ms-excel.controlproperties+xml"/>
  <Override PartName="/xl/ctrlProps/ctrlProp1741.xml" ContentType="application/vnd.ms-excel.controlproperties+xml"/>
  <Override PartName="/xl/ctrlProps/ctrlProp1742.xml" ContentType="application/vnd.ms-excel.controlproperties+xml"/>
  <Override PartName="/xl/ctrlProps/ctrlProp1743.xml" ContentType="application/vnd.ms-excel.controlproperties+xml"/>
  <Override PartName="/xl/ctrlProps/ctrlProp1744.xml" ContentType="application/vnd.ms-excel.controlproperties+xml"/>
  <Override PartName="/xl/ctrlProps/ctrlProp1745.xml" ContentType="application/vnd.ms-excel.controlproperties+xml"/>
  <Override PartName="/xl/ctrlProps/ctrlProp1746.xml" ContentType="application/vnd.ms-excel.controlproperties+xml"/>
  <Override PartName="/xl/ctrlProps/ctrlProp1747.xml" ContentType="application/vnd.ms-excel.controlproperties+xml"/>
  <Override PartName="/xl/ctrlProps/ctrlProp1748.xml" ContentType="application/vnd.ms-excel.controlproperties+xml"/>
  <Override PartName="/xl/ctrlProps/ctrlProp1749.xml" ContentType="application/vnd.ms-excel.controlproperties+xml"/>
  <Override PartName="/xl/ctrlProps/ctrlProp1750.xml" ContentType="application/vnd.ms-excel.controlproperties+xml"/>
  <Override PartName="/xl/ctrlProps/ctrlProp1751.xml" ContentType="application/vnd.ms-excel.controlproperties+xml"/>
  <Override PartName="/xl/ctrlProps/ctrlProp1752.xml" ContentType="application/vnd.ms-excel.controlproperties+xml"/>
  <Override PartName="/xl/ctrlProps/ctrlProp1753.xml" ContentType="application/vnd.ms-excel.controlproperties+xml"/>
  <Override PartName="/xl/ctrlProps/ctrlProp1754.xml" ContentType="application/vnd.ms-excel.controlproperties+xml"/>
  <Override PartName="/xl/ctrlProps/ctrlProp1755.xml" ContentType="application/vnd.ms-excel.controlproperties+xml"/>
  <Override PartName="/xl/ctrlProps/ctrlProp1756.xml" ContentType="application/vnd.ms-excel.controlproperties+xml"/>
  <Override PartName="/xl/ctrlProps/ctrlProp1757.xml" ContentType="application/vnd.ms-excel.controlproperties+xml"/>
  <Override PartName="/xl/ctrlProps/ctrlProp1758.xml" ContentType="application/vnd.ms-excel.controlproperties+xml"/>
  <Override PartName="/xl/ctrlProps/ctrlProp1759.xml" ContentType="application/vnd.ms-excel.controlproperties+xml"/>
  <Override PartName="/xl/ctrlProps/ctrlProp1760.xml" ContentType="application/vnd.ms-excel.controlproperties+xml"/>
  <Override PartName="/xl/ctrlProps/ctrlProp1761.xml" ContentType="application/vnd.ms-excel.controlproperties+xml"/>
  <Override PartName="/xl/ctrlProps/ctrlProp1762.xml" ContentType="application/vnd.ms-excel.controlproperties+xml"/>
  <Override PartName="/xl/ctrlProps/ctrlProp1763.xml" ContentType="application/vnd.ms-excel.controlproperties+xml"/>
  <Override PartName="/xl/ctrlProps/ctrlProp1764.xml" ContentType="application/vnd.ms-excel.controlproperties+xml"/>
  <Override PartName="/xl/ctrlProps/ctrlProp1765.xml" ContentType="application/vnd.ms-excel.controlproperties+xml"/>
  <Override PartName="/xl/ctrlProps/ctrlProp1766.xml" ContentType="application/vnd.ms-excel.controlproperties+xml"/>
  <Override PartName="/xl/ctrlProps/ctrlProp1767.xml" ContentType="application/vnd.ms-excel.controlproperties+xml"/>
  <Override PartName="/xl/ctrlProps/ctrlProp1768.xml" ContentType="application/vnd.ms-excel.controlproperties+xml"/>
  <Override PartName="/xl/ctrlProps/ctrlProp1769.xml" ContentType="application/vnd.ms-excel.controlproperties+xml"/>
  <Override PartName="/xl/ctrlProps/ctrlProp1770.xml" ContentType="application/vnd.ms-excel.controlproperties+xml"/>
  <Override PartName="/xl/ctrlProps/ctrlProp1771.xml" ContentType="application/vnd.ms-excel.controlproperties+xml"/>
  <Override PartName="/xl/ctrlProps/ctrlProp1772.xml" ContentType="application/vnd.ms-excel.controlproperties+xml"/>
  <Override PartName="/xl/ctrlProps/ctrlProp1773.xml" ContentType="application/vnd.ms-excel.controlproperties+xml"/>
  <Override PartName="/xl/ctrlProps/ctrlProp1774.xml" ContentType="application/vnd.ms-excel.controlproperties+xml"/>
  <Override PartName="/xl/ctrlProps/ctrlProp1775.xml" ContentType="application/vnd.ms-excel.controlproperties+xml"/>
  <Override PartName="/xl/ctrlProps/ctrlProp1776.xml" ContentType="application/vnd.ms-excel.controlproperties+xml"/>
  <Override PartName="/xl/ctrlProps/ctrlProp1777.xml" ContentType="application/vnd.ms-excel.controlproperties+xml"/>
  <Override PartName="/xl/ctrlProps/ctrlProp1778.xml" ContentType="application/vnd.ms-excel.controlproperties+xml"/>
  <Override PartName="/xl/ctrlProps/ctrlProp1779.xml" ContentType="application/vnd.ms-excel.controlproperties+xml"/>
  <Override PartName="/xl/ctrlProps/ctrlProp1780.xml" ContentType="application/vnd.ms-excel.controlproperties+xml"/>
  <Override PartName="/xl/ctrlProps/ctrlProp1781.xml" ContentType="application/vnd.ms-excel.controlproperties+xml"/>
  <Override PartName="/xl/ctrlProps/ctrlProp1782.xml" ContentType="application/vnd.ms-excel.controlproperties+xml"/>
  <Override PartName="/xl/ctrlProps/ctrlProp1783.xml" ContentType="application/vnd.ms-excel.controlproperties+xml"/>
  <Override PartName="/xl/ctrlProps/ctrlProp1784.xml" ContentType="application/vnd.ms-excel.controlproperties+xml"/>
  <Override PartName="/xl/ctrlProps/ctrlProp1785.xml" ContentType="application/vnd.ms-excel.controlproperties+xml"/>
  <Override PartName="/xl/drawings/drawing16.xml" ContentType="application/vnd.openxmlformats-officedocument.drawing+xml"/>
  <Override PartName="/xl/ctrlProps/ctrlProp1786.xml" ContentType="application/vnd.ms-excel.controlproperties+xml"/>
  <Override PartName="/xl/ctrlProps/ctrlProp1787.xml" ContentType="application/vnd.ms-excel.controlproperties+xml"/>
  <Override PartName="/xl/ctrlProps/ctrlProp1788.xml" ContentType="application/vnd.ms-excel.controlproperties+xml"/>
  <Override PartName="/xl/ctrlProps/ctrlProp1789.xml" ContentType="application/vnd.ms-excel.controlproperties+xml"/>
  <Override PartName="/xl/ctrlProps/ctrlProp1790.xml" ContentType="application/vnd.ms-excel.controlproperties+xml"/>
  <Override PartName="/xl/ctrlProps/ctrlProp1791.xml" ContentType="application/vnd.ms-excel.controlproperties+xml"/>
  <Override PartName="/xl/ctrlProps/ctrlProp1792.xml" ContentType="application/vnd.ms-excel.controlproperties+xml"/>
  <Override PartName="/xl/ctrlProps/ctrlProp1793.xml" ContentType="application/vnd.ms-excel.controlproperties+xml"/>
  <Override PartName="/xl/ctrlProps/ctrlProp1794.xml" ContentType="application/vnd.ms-excel.controlproperties+xml"/>
  <Override PartName="/xl/ctrlProps/ctrlProp1795.xml" ContentType="application/vnd.ms-excel.controlproperties+xml"/>
  <Override PartName="/xl/ctrlProps/ctrlProp1796.xml" ContentType="application/vnd.ms-excel.controlproperties+xml"/>
  <Override PartName="/xl/ctrlProps/ctrlProp1797.xml" ContentType="application/vnd.ms-excel.controlproperties+xml"/>
  <Override PartName="/xl/ctrlProps/ctrlProp1798.xml" ContentType="application/vnd.ms-excel.controlproperties+xml"/>
  <Override PartName="/xl/ctrlProps/ctrlProp1799.xml" ContentType="application/vnd.ms-excel.controlproperties+xml"/>
  <Override PartName="/xl/ctrlProps/ctrlProp1800.xml" ContentType="application/vnd.ms-excel.controlproperties+xml"/>
  <Override PartName="/xl/ctrlProps/ctrlProp1801.xml" ContentType="application/vnd.ms-excel.controlproperties+xml"/>
  <Override PartName="/xl/ctrlProps/ctrlProp1802.xml" ContentType="application/vnd.ms-excel.controlproperties+xml"/>
  <Override PartName="/xl/ctrlProps/ctrlProp1803.xml" ContentType="application/vnd.ms-excel.controlproperties+xml"/>
  <Override PartName="/xl/ctrlProps/ctrlProp1804.xml" ContentType="application/vnd.ms-excel.controlproperties+xml"/>
  <Override PartName="/xl/ctrlProps/ctrlProp1805.xml" ContentType="application/vnd.ms-excel.controlproperties+xml"/>
  <Override PartName="/xl/ctrlProps/ctrlProp1806.xml" ContentType="application/vnd.ms-excel.controlproperties+xml"/>
  <Override PartName="/xl/ctrlProps/ctrlProp1807.xml" ContentType="application/vnd.ms-excel.controlproperties+xml"/>
  <Override PartName="/xl/ctrlProps/ctrlProp1808.xml" ContentType="application/vnd.ms-excel.controlproperties+xml"/>
  <Override PartName="/xl/ctrlProps/ctrlProp1809.xml" ContentType="application/vnd.ms-excel.controlproperties+xml"/>
  <Override PartName="/xl/ctrlProps/ctrlProp1810.xml" ContentType="application/vnd.ms-excel.controlproperties+xml"/>
  <Override PartName="/xl/ctrlProps/ctrlProp1811.xml" ContentType="application/vnd.ms-excel.controlproperties+xml"/>
  <Override PartName="/xl/ctrlProps/ctrlProp1812.xml" ContentType="application/vnd.ms-excel.controlproperties+xml"/>
  <Override PartName="/xl/ctrlProps/ctrlProp1813.xml" ContentType="application/vnd.ms-excel.controlproperties+xml"/>
  <Override PartName="/xl/ctrlProps/ctrlProp1814.xml" ContentType="application/vnd.ms-excel.controlproperties+xml"/>
  <Override PartName="/xl/ctrlProps/ctrlProp1815.xml" ContentType="application/vnd.ms-excel.controlproperties+xml"/>
  <Override PartName="/xl/ctrlProps/ctrlProp1816.xml" ContentType="application/vnd.ms-excel.controlproperties+xml"/>
  <Override PartName="/xl/ctrlProps/ctrlProp1817.xml" ContentType="application/vnd.ms-excel.controlproperties+xml"/>
  <Override PartName="/xl/ctrlProps/ctrlProp1818.xml" ContentType="application/vnd.ms-excel.controlproperties+xml"/>
  <Override PartName="/xl/ctrlProps/ctrlProp1819.xml" ContentType="application/vnd.ms-excel.controlproperties+xml"/>
  <Override PartName="/xl/ctrlProps/ctrlProp1820.xml" ContentType="application/vnd.ms-excel.controlproperties+xml"/>
  <Override PartName="/xl/ctrlProps/ctrlProp1821.xml" ContentType="application/vnd.ms-excel.controlproperties+xml"/>
  <Override PartName="/xl/ctrlProps/ctrlProp1822.xml" ContentType="application/vnd.ms-excel.controlproperties+xml"/>
  <Override PartName="/xl/ctrlProps/ctrlProp1823.xml" ContentType="application/vnd.ms-excel.controlproperties+xml"/>
  <Override PartName="/xl/ctrlProps/ctrlProp1824.xml" ContentType="application/vnd.ms-excel.controlproperties+xml"/>
  <Override PartName="/xl/ctrlProps/ctrlProp1825.xml" ContentType="application/vnd.ms-excel.controlproperties+xml"/>
  <Override PartName="/xl/ctrlProps/ctrlProp1826.xml" ContentType="application/vnd.ms-excel.controlproperties+xml"/>
  <Override PartName="/xl/ctrlProps/ctrlProp1827.xml" ContentType="application/vnd.ms-excel.controlproperties+xml"/>
  <Override PartName="/xl/ctrlProps/ctrlProp1828.xml" ContentType="application/vnd.ms-excel.controlproperties+xml"/>
  <Override PartName="/xl/ctrlProps/ctrlProp1829.xml" ContentType="application/vnd.ms-excel.controlproperties+xml"/>
  <Override PartName="/xl/ctrlProps/ctrlProp1830.xml" ContentType="application/vnd.ms-excel.controlproperties+xml"/>
  <Override PartName="/xl/ctrlProps/ctrlProp1831.xml" ContentType="application/vnd.ms-excel.controlproperties+xml"/>
  <Override PartName="/xl/ctrlProps/ctrlProp1832.xml" ContentType="application/vnd.ms-excel.controlproperties+xml"/>
  <Override PartName="/xl/ctrlProps/ctrlProp1833.xml" ContentType="application/vnd.ms-excel.controlproperties+xml"/>
  <Override PartName="/xl/ctrlProps/ctrlProp1834.xml" ContentType="application/vnd.ms-excel.controlproperties+xml"/>
  <Override PartName="/xl/ctrlProps/ctrlProp1835.xml" ContentType="application/vnd.ms-excel.controlproperties+xml"/>
  <Override PartName="/xl/ctrlProps/ctrlProp1836.xml" ContentType="application/vnd.ms-excel.controlproperties+xml"/>
  <Override PartName="/xl/ctrlProps/ctrlProp1837.xml" ContentType="application/vnd.ms-excel.controlproperties+xml"/>
  <Override PartName="/xl/ctrlProps/ctrlProp1838.xml" ContentType="application/vnd.ms-excel.controlproperties+xml"/>
  <Override PartName="/xl/ctrlProps/ctrlProp1839.xml" ContentType="application/vnd.ms-excel.controlproperties+xml"/>
  <Override PartName="/xl/ctrlProps/ctrlProp1840.xml" ContentType="application/vnd.ms-excel.controlproperties+xml"/>
  <Override PartName="/xl/ctrlProps/ctrlProp1841.xml" ContentType="application/vnd.ms-excel.controlproperties+xml"/>
  <Override PartName="/xl/ctrlProps/ctrlProp1842.xml" ContentType="application/vnd.ms-excel.controlproperties+xml"/>
  <Override PartName="/xl/ctrlProps/ctrlProp1843.xml" ContentType="application/vnd.ms-excel.controlproperties+xml"/>
  <Override PartName="/xl/ctrlProps/ctrlProp1844.xml" ContentType="application/vnd.ms-excel.controlproperties+xml"/>
  <Override PartName="/xl/ctrlProps/ctrlProp1845.xml" ContentType="application/vnd.ms-excel.controlproperties+xml"/>
  <Override PartName="/xl/ctrlProps/ctrlProp1846.xml" ContentType="application/vnd.ms-excel.controlproperties+xml"/>
  <Override PartName="/xl/ctrlProps/ctrlProp1847.xml" ContentType="application/vnd.ms-excel.controlproperties+xml"/>
  <Override PartName="/xl/ctrlProps/ctrlProp1848.xml" ContentType="application/vnd.ms-excel.controlproperties+xml"/>
  <Override PartName="/xl/ctrlProps/ctrlProp1849.xml" ContentType="application/vnd.ms-excel.controlproperties+xml"/>
  <Override PartName="/xl/ctrlProps/ctrlProp1850.xml" ContentType="application/vnd.ms-excel.controlproperties+xml"/>
  <Override PartName="/xl/ctrlProps/ctrlProp1851.xml" ContentType="application/vnd.ms-excel.controlproperties+xml"/>
  <Override PartName="/xl/ctrlProps/ctrlProp1852.xml" ContentType="application/vnd.ms-excel.controlproperties+xml"/>
  <Override PartName="/xl/ctrlProps/ctrlProp1853.xml" ContentType="application/vnd.ms-excel.controlproperties+xml"/>
  <Override PartName="/xl/ctrlProps/ctrlProp1854.xml" ContentType="application/vnd.ms-excel.controlproperties+xml"/>
  <Override PartName="/xl/ctrlProps/ctrlProp1855.xml" ContentType="application/vnd.ms-excel.controlproperties+xml"/>
  <Override PartName="/xl/ctrlProps/ctrlProp1856.xml" ContentType="application/vnd.ms-excel.controlproperties+xml"/>
  <Override PartName="/xl/ctrlProps/ctrlProp1857.xml" ContentType="application/vnd.ms-excel.controlproperties+xml"/>
  <Override PartName="/xl/ctrlProps/ctrlProp1858.xml" ContentType="application/vnd.ms-excel.controlproperties+xml"/>
  <Override PartName="/xl/ctrlProps/ctrlProp1859.xml" ContentType="application/vnd.ms-excel.controlproperties+xml"/>
  <Override PartName="/xl/ctrlProps/ctrlProp1860.xml" ContentType="application/vnd.ms-excel.controlproperties+xml"/>
  <Override PartName="/xl/ctrlProps/ctrlProp1861.xml" ContentType="application/vnd.ms-excel.controlproperties+xml"/>
  <Override PartName="/xl/ctrlProps/ctrlProp1862.xml" ContentType="application/vnd.ms-excel.controlproperties+xml"/>
  <Override PartName="/xl/ctrlProps/ctrlProp1863.xml" ContentType="application/vnd.ms-excel.controlproperties+xml"/>
  <Override PartName="/xl/ctrlProps/ctrlProp1864.xml" ContentType="application/vnd.ms-excel.controlproperties+xml"/>
  <Override PartName="/xl/ctrlProps/ctrlProp1865.xml" ContentType="application/vnd.ms-excel.controlproperties+xml"/>
  <Override PartName="/xl/ctrlProps/ctrlProp1866.xml" ContentType="application/vnd.ms-excel.controlproperties+xml"/>
  <Override PartName="/xl/ctrlProps/ctrlProp1867.xml" ContentType="application/vnd.ms-excel.controlproperties+xml"/>
  <Override PartName="/xl/ctrlProps/ctrlProp1868.xml" ContentType="application/vnd.ms-excel.controlproperties+xml"/>
  <Override PartName="/xl/ctrlProps/ctrlProp1869.xml" ContentType="application/vnd.ms-excel.controlproperties+xml"/>
  <Override PartName="/xl/ctrlProps/ctrlProp1870.xml" ContentType="application/vnd.ms-excel.controlproperties+xml"/>
  <Override PartName="/xl/ctrlProps/ctrlProp1871.xml" ContentType="application/vnd.ms-excel.controlproperties+xml"/>
  <Override PartName="/xl/ctrlProps/ctrlProp1872.xml" ContentType="application/vnd.ms-excel.controlproperties+xml"/>
  <Override PartName="/xl/ctrlProps/ctrlProp1873.xml" ContentType="application/vnd.ms-excel.controlproperties+xml"/>
  <Override PartName="/xl/ctrlProps/ctrlProp1874.xml" ContentType="application/vnd.ms-excel.controlproperties+xml"/>
  <Override PartName="/xl/ctrlProps/ctrlProp1875.xml" ContentType="application/vnd.ms-excel.controlproperties+xml"/>
  <Override PartName="/xl/ctrlProps/ctrlProp1876.xml" ContentType="application/vnd.ms-excel.controlproperties+xml"/>
  <Override PartName="/xl/ctrlProps/ctrlProp1877.xml" ContentType="application/vnd.ms-excel.controlproperties+xml"/>
  <Override PartName="/xl/ctrlProps/ctrlProp1878.xml" ContentType="application/vnd.ms-excel.controlproperties+xml"/>
  <Override PartName="/xl/ctrlProps/ctrlProp1879.xml" ContentType="application/vnd.ms-excel.controlproperties+xml"/>
  <Override PartName="/xl/ctrlProps/ctrlProp1880.xml" ContentType="application/vnd.ms-excel.controlproperties+xml"/>
  <Override PartName="/xl/ctrlProps/ctrlProp1881.xml" ContentType="application/vnd.ms-excel.controlproperties+xml"/>
  <Override PartName="/xl/ctrlProps/ctrlProp1882.xml" ContentType="application/vnd.ms-excel.controlproperties+xml"/>
  <Override PartName="/xl/ctrlProps/ctrlProp1883.xml" ContentType="application/vnd.ms-excel.controlproperties+xml"/>
  <Override PartName="/xl/ctrlProps/ctrlProp1884.xml" ContentType="application/vnd.ms-excel.controlproperties+xml"/>
  <Override PartName="/xl/ctrlProps/ctrlProp1885.xml" ContentType="application/vnd.ms-excel.controlproperties+xml"/>
  <Override PartName="/xl/ctrlProps/ctrlProp1886.xml" ContentType="application/vnd.ms-excel.controlproperties+xml"/>
  <Override PartName="/xl/ctrlProps/ctrlProp1887.xml" ContentType="application/vnd.ms-excel.controlproperties+xml"/>
  <Override PartName="/xl/ctrlProps/ctrlProp1888.xml" ContentType="application/vnd.ms-excel.controlproperties+xml"/>
  <Override PartName="/xl/ctrlProps/ctrlProp1889.xml" ContentType="application/vnd.ms-excel.controlproperties+xml"/>
  <Override PartName="/xl/ctrlProps/ctrlProp1890.xml" ContentType="application/vnd.ms-excel.controlproperties+xml"/>
  <Override PartName="/xl/ctrlProps/ctrlProp1891.xml" ContentType="application/vnd.ms-excel.controlproperties+xml"/>
  <Override PartName="/xl/ctrlProps/ctrlProp1892.xml" ContentType="application/vnd.ms-excel.controlproperties+xml"/>
  <Override PartName="/xl/ctrlProps/ctrlProp1893.xml" ContentType="application/vnd.ms-excel.controlproperties+xml"/>
  <Override PartName="/xl/ctrlProps/ctrlProp1894.xml" ContentType="application/vnd.ms-excel.controlproperties+xml"/>
  <Override PartName="/xl/ctrlProps/ctrlProp1895.xml" ContentType="application/vnd.ms-excel.controlproperties+xml"/>
  <Override PartName="/xl/ctrlProps/ctrlProp1896.xml" ContentType="application/vnd.ms-excel.controlproperties+xml"/>
  <Override PartName="/xl/ctrlProps/ctrlProp1897.xml" ContentType="application/vnd.ms-excel.controlproperties+xml"/>
  <Override PartName="/xl/ctrlProps/ctrlProp1898.xml" ContentType="application/vnd.ms-excel.controlproperties+xml"/>
  <Override PartName="/xl/ctrlProps/ctrlProp1899.xml" ContentType="application/vnd.ms-excel.controlproperties+xml"/>
  <Override PartName="/xl/ctrlProps/ctrlProp1900.xml" ContentType="application/vnd.ms-excel.controlproperties+xml"/>
  <Override PartName="/xl/ctrlProps/ctrlProp1901.xml" ContentType="application/vnd.ms-excel.controlproperties+xml"/>
  <Override PartName="/xl/ctrlProps/ctrlProp1902.xml" ContentType="application/vnd.ms-excel.controlproperties+xml"/>
  <Override PartName="/xl/ctrlProps/ctrlProp1903.xml" ContentType="application/vnd.ms-excel.controlproperties+xml"/>
  <Override PartName="/xl/ctrlProps/ctrlProp1904.xml" ContentType="application/vnd.ms-excel.controlproperties+xml"/>
  <Override PartName="/xl/ctrlProps/ctrlProp1905.xml" ContentType="application/vnd.ms-excel.controlproperties+xml"/>
  <Override PartName="/xl/ctrlProps/ctrlProp1906.xml" ContentType="application/vnd.ms-excel.controlproperties+xml"/>
  <Override PartName="/xl/ctrlProps/ctrlProp1907.xml" ContentType="application/vnd.ms-excel.controlproperties+xml"/>
  <Override PartName="/xl/ctrlProps/ctrlProp1908.xml" ContentType="application/vnd.ms-excel.controlproperties+xml"/>
  <Override PartName="/xl/ctrlProps/ctrlProp1909.xml" ContentType="application/vnd.ms-excel.controlproperties+xml"/>
  <Override PartName="/xl/ctrlProps/ctrlProp1910.xml" ContentType="application/vnd.ms-excel.controlproperties+xml"/>
  <Override PartName="/xl/ctrlProps/ctrlProp1911.xml" ContentType="application/vnd.ms-excel.controlproperties+xml"/>
  <Override PartName="/xl/ctrlProps/ctrlProp1912.xml" ContentType="application/vnd.ms-excel.controlproperties+xml"/>
  <Override PartName="/xl/ctrlProps/ctrlProp1913.xml" ContentType="application/vnd.ms-excel.controlproperties+xml"/>
  <Override PartName="/xl/ctrlProps/ctrlProp1914.xml" ContentType="application/vnd.ms-excel.controlproperties+xml"/>
  <Override PartName="/xl/ctrlProps/ctrlProp1915.xml" ContentType="application/vnd.ms-excel.controlproperties+xml"/>
  <Override PartName="/xl/ctrlProps/ctrlProp1916.xml" ContentType="application/vnd.ms-excel.controlproperties+xml"/>
  <Override PartName="/xl/ctrlProps/ctrlProp1917.xml" ContentType="application/vnd.ms-excel.controlproperties+xml"/>
  <Override PartName="/xl/ctrlProps/ctrlProp1918.xml" ContentType="application/vnd.ms-excel.controlproperties+xml"/>
  <Override PartName="/xl/ctrlProps/ctrlProp1919.xml" ContentType="application/vnd.ms-excel.controlproperties+xml"/>
  <Override PartName="/xl/ctrlProps/ctrlProp1920.xml" ContentType="application/vnd.ms-excel.controlproperties+xml"/>
  <Override PartName="/xl/ctrlProps/ctrlProp1921.xml" ContentType="application/vnd.ms-excel.controlproperties+xml"/>
  <Override PartName="/xl/ctrlProps/ctrlProp1922.xml" ContentType="application/vnd.ms-excel.controlproperties+xml"/>
  <Override PartName="/xl/ctrlProps/ctrlProp1923.xml" ContentType="application/vnd.ms-excel.controlproperties+xml"/>
  <Override PartName="/xl/ctrlProps/ctrlProp1924.xml" ContentType="application/vnd.ms-excel.controlproperties+xml"/>
  <Override PartName="/xl/ctrlProps/ctrlProp1925.xml" ContentType="application/vnd.ms-excel.controlproperties+xml"/>
  <Override PartName="/xl/drawings/drawing17.xml" ContentType="application/vnd.openxmlformats-officedocument.drawing+xml"/>
  <Override PartName="/xl/ctrlProps/ctrlProp1926.xml" ContentType="application/vnd.ms-excel.controlproperties+xml"/>
  <Override PartName="/xl/ctrlProps/ctrlProp1927.xml" ContentType="application/vnd.ms-excel.controlproperties+xml"/>
  <Override PartName="/xl/ctrlProps/ctrlProp1928.xml" ContentType="application/vnd.ms-excel.controlproperties+xml"/>
  <Override PartName="/xl/ctrlProps/ctrlProp1929.xml" ContentType="application/vnd.ms-excel.controlproperties+xml"/>
  <Override PartName="/xl/ctrlProps/ctrlProp1930.xml" ContentType="application/vnd.ms-excel.controlproperties+xml"/>
  <Override PartName="/xl/ctrlProps/ctrlProp1931.xml" ContentType="application/vnd.ms-excel.controlproperties+xml"/>
  <Override PartName="/xl/ctrlProps/ctrlProp1932.xml" ContentType="application/vnd.ms-excel.controlproperties+xml"/>
  <Override PartName="/xl/ctrlProps/ctrlProp1933.xml" ContentType="application/vnd.ms-excel.controlproperties+xml"/>
  <Override PartName="/xl/ctrlProps/ctrlProp1934.xml" ContentType="application/vnd.ms-excel.controlproperties+xml"/>
  <Override PartName="/xl/ctrlProps/ctrlProp1935.xml" ContentType="application/vnd.ms-excel.controlproperties+xml"/>
  <Override PartName="/xl/ctrlProps/ctrlProp1936.xml" ContentType="application/vnd.ms-excel.controlproperties+xml"/>
  <Override PartName="/xl/ctrlProps/ctrlProp1937.xml" ContentType="application/vnd.ms-excel.controlproperties+xml"/>
  <Override PartName="/xl/ctrlProps/ctrlProp1938.xml" ContentType="application/vnd.ms-excel.controlproperties+xml"/>
  <Override PartName="/xl/ctrlProps/ctrlProp1939.xml" ContentType="application/vnd.ms-excel.controlproperties+xml"/>
  <Override PartName="/xl/ctrlProps/ctrlProp1940.xml" ContentType="application/vnd.ms-excel.controlproperties+xml"/>
  <Override PartName="/xl/ctrlProps/ctrlProp1941.xml" ContentType="application/vnd.ms-excel.controlproperties+xml"/>
  <Override PartName="/xl/ctrlProps/ctrlProp1942.xml" ContentType="application/vnd.ms-excel.controlproperties+xml"/>
  <Override PartName="/xl/ctrlProps/ctrlProp1943.xml" ContentType="application/vnd.ms-excel.controlproperties+xml"/>
  <Override PartName="/xl/ctrlProps/ctrlProp1944.xml" ContentType="application/vnd.ms-excel.controlproperties+xml"/>
  <Override PartName="/xl/ctrlProps/ctrlProp1945.xml" ContentType="application/vnd.ms-excel.controlproperties+xml"/>
  <Override PartName="/xl/ctrlProps/ctrlProp1946.xml" ContentType="application/vnd.ms-excel.controlproperties+xml"/>
  <Override PartName="/xl/ctrlProps/ctrlProp1947.xml" ContentType="application/vnd.ms-excel.controlproperties+xml"/>
  <Override PartName="/xl/ctrlProps/ctrlProp1948.xml" ContentType="application/vnd.ms-excel.controlproperties+xml"/>
  <Override PartName="/xl/ctrlProps/ctrlProp1949.xml" ContentType="application/vnd.ms-excel.controlproperties+xml"/>
  <Override PartName="/xl/ctrlProps/ctrlProp1950.xml" ContentType="application/vnd.ms-excel.controlproperties+xml"/>
  <Override PartName="/xl/ctrlProps/ctrlProp1951.xml" ContentType="application/vnd.ms-excel.controlproperties+xml"/>
  <Override PartName="/xl/ctrlProps/ctrlProp1952.xml" ContentType="application/vnd.ms-excel.controlproperties+xml"/>
  <Override PartName="/xl/ctrlProps/ctrlProp1953.xml" ContentType="application/vnd.ms-excel.controlproperties+xml"/>
  <Override PartName="/xl/ctrlProps/ctrlProp1954.xml" ContentType="application/vnd.ms-excel.controlproperties+xml"/>
  <Override PartName="/xl/ctrlProps/ctrlProp1955.xml" ContentType="application/vnd.ms-excel.controlproperties+xml"/>
  <Override PartName="/xl/ctrlProps/ctrlProp1956.xml" ContentType="application/vnd.ms-excel.controlproperties+xml"/>
  <Override PartName="/xl/ctrlProps/ctrlProp1957.xml" ContentType="application/vnd.ms-excel.controlproperties+xml"/>
  <Override PartName="/xl/ctrlProps/ctrlProp1958.xml" ContentType="application/vnd.ms-excel.controlproperties+xml"/>
  <Override PartName="/xl/ctrlProps/ctrlProp1959.xml" ContentType="application/vnd.ms-excel.controlproperties+xml"/>
  <Override PartName="/xl/ctrlProps/ctrlProp1960.xml" ContentType="application/vnd.ms-excel.controlproperties+xml"/>
  <Override PartName="/xl/ctrlProps/ctrlProp1961.xml" ContentType="application/vnd.ms-excel.controlproperties+xml"/>
  <Override PartName="/xl/ctrlProps/ctrlProp1962.xml" ContentType="application/vnd.ms-excel.controlproperties+xml"/>
  <Override PartName="/xl/ctrlProps/ctrlProp1963.xml" ContentType="application/vnd.ms-excel.controlproperties+xml"/>
  <Override PartName="/xl/ctrlProps/ctrlProp1964.xml" ContentType="application/vnd.ms-excel.controlproperties+xml"/>
  <Override PartName="/xl/ctrlProps/ctrlProp1965.xml" ContentType="application/vnd.ms-excel.controlproperties+xml"/>
  <Override PartName="/xl/ctrlProps/ctrlProp1966.xml" ContentType="application/vnd.ms-excel.controlproperties+xml"/>
  <Override PartName="/xl/ctrlProps/ctrlProp1967.xml" ContentType="application/vnd.ms-excel.controlproperties+xml"/>
  <Override PartName="/xl/ctrlProps/ctrlProp1968.xml" ContentType="application/vnd.ms-excel.controlproperties+xml"/>
  <Override PartName="/xl/ctrlProps/ctrlProp1969.xml" ContentType="application/vnd.ms-excel.controlproperties+xml"/>
  <Override PartName="/xl/ctrlProps/ctrlProp1970.xml" ContentType="application/vnd.ms-excel.controlproperties+xml"/>
  <Override PartName="/xl/ctrlProps/ctrlProp1971.xml" ContentType="application/vnd.ms-excel.controlproperties+xml"/>
  <Override PartName="/xl/ctrlProps/ctrlProp1972.xml" ContentType="application/vnd.ms-excel.controlproperties+xml"/>
  <Override PartName="/xl/ctrlProps/ctrlProp1973.xml" ContentType="application/vnd.ms-excel.controlproperties+xml"/>
  <Override PartName="/xl/ctrlProps/ctrlProp1974.xml" ContentType="application/vnd.ms-excel.controlproperties+xml"/>
  <Override PartName="/xl/ctrlProps/ctrlProp1975.xml" ContentType="application/vnd.ms-excel.controlproperties+xml"/>
  <Override PartName="/xl/ctrlProps/ctrlProp1976.xml" ContentType="application/vnd.ms-excel.controlproperties+xml"/>
  <Override PartName="/xl/ctrlProps/ctrlProp1977.xml" ContentType="application/vnd.ms-excel.controlproperties+xml"/>
  <Override PartName="/xl/ctrlProps/ctrlProp1978.xml" ContentType="application/vnd.ms-excel.controlproperties+xml"/>
  <Override PartName="/xl/ctrlProps/ctrlProp1979.xml" ContentType="application/vnd.ms-excel.controlproperties+xml"/>
  <Override PartName="/xl/ctrlProps/ctrlProp1980.xml" ContentType="application/vnd.ms-excel.controlproperties+xml"/>
  <Override PartName="/xl/ctrlProps/ctrlProp1981.xml" ContentType="application/vnd.ms-excel.controlproperties+xml"/>
  <Override PartName="/xl/ctrlProps/ctrlProp1982.xml" ContentType="application/vnd.ms-excel.controlproperties+xml"/>
  <Override PartName="/xl/ctrlProps/ctrlProp1983.xml" ContentType="application/vnd.ms-excel.controlproperties+xml"/>
  <Override PartName="/xl/ctrlProps/ctrlProp1984.xml" ContentType="application/vnd.ms-excel.controlproperties+xml"/>
  <Override PartName="/xl/ctrlProps/ctrlProp1985.xml" ContentType="application/vnd.ms-excel.controlproperties+xml"/>
  <Override PartName="/xl/ctrlProps/ctrlProp1986.xml" ContentType="application/vnd.ms-excel.controlproperties+xml"/>
  <Override PartName="/xl/ctrlProps/ctrlProp1987.xml" ContentType="application/vnd.ms-excel.controlproperties+xml"/>
  <Override PartName="/xl/ctrlProps/ctrlProp1988.xml" ContentType="application/vnd.ms-excel.controlproperties+xml"/>
  <Override PartName="/xl/ctrlProps/ctrlProp1989.xml" ContentType="application/vnd.ms-excel.controlproperties+xml"/>
  <Override PartName="/xl/ctrlProps/ctrlProp1990.xml" ContentType="application/vnd.ms-excel.controlproperties+xml"/>
  <Override PartName="/xl/ctrlProps/ctrlProp1991.xml" ContentType="application/vnd.ms-excel.controlproperties+xml"/>
  <Override PartName="/xl/ctrlProps/ctrlProp1992.xml" ContentType="application/vnd.ms-excel.controlproperties+xml"/>
  <Override PartName="/xl/ctrlProps/ctrlProp1993.xml" ContentType="application/vnd.ms-excel.controlproperties+xml"/>
  <Override PartName="/xl/ctrlProps/ctrlProp1994.xml" ContentType="application/vnd.ms-excel.controlproperties+xml"/>
  <Override PartName="/xl/ctrlProps/ctrlProp1995.xml" ContentType="application/vnd.ms-excel.controlproperties+xml"/>
  <Override PartName="/xl/ctrlProps/ctrlProp1996.xml" ContentType="application/vnd.ms-excel.controlproperties+xml"/>
  <Override PartName="/xl/ctrlProps/ctrlProp1997.xml" ContentType="application/vnd.ms-excel.controlproperties+xml"/>
  <Override PartName="/xl/ctrlProps/ctrlProp1998.xml" ContentType="application/vnd.ms-excel.controlproperties+xml"/>
  <Override PartName="/xl/ctrlProps/ctrlProp1999.xml" ContentType="application/vnd.ms-excel.controlproperties+xml"/>
  <Override PartName="/xl/ctrlProps/ctrlProp2000.xml" ContentType="application/vnd.ms-excel.controlproperties+xml"/>
  <Override PartName="/xl/ctrlProps/ctrlProp2001.xml" ContentType="application/vnd.ms-excel.controlproperties+xml"/>
  <Override PartName="/xl/ctrlProps/ctrlProp2002.xml" ContentType="application/vnd.ms-excel.controlproperties+xml"/>
  <Override PartName="/xl/ctrlProps/ctrlProp2003.xml" ContentType="application/vnd.ms-excel.controlproperties+xml"/>
  <Override PartName="/xl/ctrlProps/ctrlProp2004.xml" ContentType="application/vnd.ms-excel.controlproperties+xml"/>
  <Override PartName="/xl/ctrlProps/ctrlProp2005.xml" ContentType="application/vnd.ms-excel.controlproperties+xml"/>
  <Override PartName="/xl/ctrlProps/ctrlProp2006.xml" ContentType="application/vnd.ms-excel.controlproperties+xml"/>
  <Override PartName="/xl/ctrlProps/ctrlProp2007.xml" ContentType="application/vnd.ms-excel.controlproperties+xml"/>
  <Override PartName="/xl/ctrlProps/ctrlProp2008.xml" ContentType="application/vnd.ms-excel.controlproperties+xml"/>
  <Override PartName="/xl/ctrlProps/ctrlProp2009.xml" ContentType="application/vnd.ms-excel.controlproperties+xml"/>
  <Override PartName="/xl/ctrlProps/ctrlProp2010.xml" ContentType="application/vnd.ms-excel.controlproperties+xml"/>
  <Override PartName="/xl/ctrlProps/ctrlProp2011.xml" ContentType="application/vnd.ms-excel.controlproperties+xml"/>
  <Override PartName="/xl/ctrlProps/ctrlProp2012.xml" ContentType="application/vnd.ms-excel.controlproperties+xml"/>
  <Override PartName="/xl/ctrlProps/ctrlProp2013.xml" ContentType="application/vnd.ms-excel.controlproperties+xml"/>
  <Override PartName="/xl/ctrlProps/ctrlProp2014.xml" ContentType="application/vnd.ms-excel.controlproperties+xml"/>
  <Override PartName="/xl/ctrlProps/ctrlProp2015.xml" ContentType="application/vnd.ms-excel.controlproperties+xml"/>
  <Override PartName="/xl/ctrlProps/ctrlProp2016.xml" ContentType="application/vnd.ms-excel.controlproperties+xml"/>
  <Override PartName="/xl/ctrlProps/ctrlProp2017.xml" ContentType="application/vnd.ms-excel.controlproperties+xml"/>
  <Override PartName="/xl/ctrlProps/ctrlProp2018.xml" ContentType="application/vnd.ms-excel.controlproperties+xml"/>
  <Override PartName="/xl/ctrlProps/ctrlProp2019.xml" ContentType="application/vnd.ms-excel.controlproperties+xml"/>
  <Override PartName="/xl/ctrlProps/ctrlProp2020.xml" ContentType="application/vnd.ms-excel.controlproperties+xml"/>
  <Override PartName="/xl/ctrlProps/ctrlProp2021.xml" ContentType="application/vnd.ms-excel.controlproperties+xml"/>
  <Override PartName="/xl/ctrlProps/ctrlProp2022.xml" ContentType="application/vnd.ms-excel.controlproperties+xml"/>
  <Override PartName="/xl/ctrlProps/ctrlProp2023.xml" ContentType="application/vnd.ms-excel.controlproperties+xml"/>
  <Override PartName="/xl/ctrlProps/ctrlProp2024.xml" ContentType="application/vnd.ms-excel.controlproperties+xml"/>
  <Override PartName="/xl/ctrlProps/ctrlProp2025.xml" ContentType="application/vnd.ms-excel.controlproperties+xml"/>
  <Override PartName="/xl/ctrlProps/ctrlProp2026.xml" ContentType="application/vnd.ms-excel.controlproperties+xml"/>
  <Override PartName="/xl/ctrlProps/ctrlProp2027.xml" ContentType="application/vnd.ms-excel.controlproperties+xml"/>
  <Override PartName="/xl/ctrlProps/ctrlProp2028.xml" ContentType="application/vnd.ms-excel.controlproperties+xml"/>
  <Override PartName="/xl/ctrlProps/ctrlProp2029.xml" ContentType="application/vnd.ms-excel.controlproperties+xml"/>
  <Override PartName="/xl/ctrlProps/ctrlProp2030.xml" ContentType="application/vnd.ms-excel.controlproperties+xml"/>
  <Override PartName="/xl/ctrlProps/ctrlProp2031.xml" ContentType="application/vnd.ms-excel.controlproperties+xml"/>
  <Override PartName="/xl/ctrlProps/ctrlProp2032.xml" ContentType="application/vnd.ms-excel.controlproperties+xml"/>
  <Override PartName="/xl/ctrlProps/ctrlProp2033.xml" ContentType="application/vnd.ms-excel.controlproperties+xml"/>
  <Override PartName="/xl/ctrlProps/ctrlProp2034.xml" ContentType="application/vnd.ms-excel.controlproperties+xml"/>
  <Override PartName="/xl/ctrlProps/ctrlProp2035.xml" ContentType="application/vnd.ms-excel.controlproperties+xml"/>
  <Override PartName="/xl/ctrlProps/ctrlProp2036.xml" ContentType="application/vnd.ms-excel.controlproperties+xml"/>
  <Override PartName="/xl/ctrlProps/ctrlProp2037.xml" ContentType="application/vnd.ms-excel.controlproperties+xml"/>
  <Override PartName="/xl/ctrlProps/ctrlProp2038.xml" ContentType="application/vnd.ms-excel.controlproperties+xml"/>
  <Override PartName="/xl/ctrlProps/ctrlProp2039.xml" ContentType="application/vnd.ms-excel.controlproperties+xml"/>
  <Override PartName="/xl/ctrlProps/ctrlProp2040.xml" ContentType="application/vnd.ms-excel.controlproperties+xml"/>
  <Override PartName="/xl/ctrlProps/ctrlProp2041.xml" ContentType="application/vnd.ms-excel.controlproperties+xml"/>
  <Override PartName="/xl/ctrlProps/ctrlProp2042.xml" ContentType="application/vnd.ms-excel.controlproperties+xml"/>
  <Override PartName="/xl/ctrlProps/ctrlProp2043.xml" ContentType="application/vnd.ms-excel.controlproperties+xml"/>
  <Override PartName="/xl/ctrlProps/ctrlProp2044.xml" ContentType="application/vnd.ms-excel.controlproperties+xml"/>
  <Override PartName="/xl/ctrlProps/ctrlProp2045.xml" ContentType="application/vnd.ms-excel.controlproperties+xml"/>
  <Override PartName="/xl/ctrlProps/ctrlProp2046.xml" ContentType="application/vnd.ms-excel.controlproperties+xml"/>
  <Override PartName="/xl/ctrlProps/ctrlProp2047.xml" ContentType="application/vnd.ms-excel.controlproperties+xml"/>
  <Override PartName="/xl/ctrlProps/ctrlProp2048.xml" ContentType="application/vnd.ms-excel.controlproperties+xml"/>
  <Override PartName="/xl/ctrlProps/ctrlProp2049.xml" ContentType="application/vnd.ms-excel.controlproperties+xml"/>
  <Override PartName="/xl/ctrlProps/ctrlProp2050.xml" ContentType="application/vnd.ms-excel.controlproperties+xml"/>
  <Override PartName="/xl/ctrlProps/ctrlProp2051.xml" ContentType="application/vnd.ms-excel.controlproperties+xml"/>
  <Override PartName="/xl/ctrlProps/ctrlProp2052.xml" ContentType="application/vnd.ms-excel.controlproperties+xml"/>
  <Override PartName="/xl/ctrlProps/ctrlProp2053.xml" ContentType="application/vnd.ms-excel.controlproperties+xml"/>
  <Override PartName="/xl/ctrlProps/ctrlProp2054.xml" ContentType="application/vnd.ms-excel.controlproperties+xml"/>
  <Override PartName="/xl/ctrlProps/ctrlProp2055.xml" ContentType="application/vnd.ms-excel.controlproperties+xml"/>
  <Override PartName="/xl/ctrlProps/ctrlProp2056.xml" ContentType="application/vnd.ms-excel.controlproperties+xml"/>
  <Override PartName="/xl/ctrlProps/ctrlProp2057.xml" ContentType="application/vnd.ms-excel.controlproperties+xml"/>
  <Override PartName="/xl/ctrlProps/ctrlProp2058.xml" ContentType="application/vnd.ms-excel.controlproperties+xml"/>
  <Override PartName="/xl/ctrlProps/ctrlProp2059.xml" ContentType="application/vnd.ms-excel.controlproperties+xml"/>
  <Override PartName="/xl/ctrlProps/ctrlProp2060.xml" ContentType="application/vnd.ms-excel.controlproperties+xml"/>
  <Override PartName="/xl/ctrlProps/ctrlProp2061.xml" ContentType="application/vnd.ms-excel.controlproperties+xml"/>
  <Override PartName="/xl/ctrlProps/ctrlProp2062.xml" ContentType="application/vnd.ms-excel.controlproperties+xml"/>
  <Override PartName="/xl/ctrlProps/ctrlProp2063.xml" ContentType="application/vnd.ms-excel.controlproperties+xml"/>
  <Override PartName="/xl/ctrlProps/ctrlProp2064.xml" ContentType="application/vnd.ms-excel.controlproperties+xml"/>
  <Override PartName="/xl/ctrlProps/ctrlProp2065.xml" ContentType="application/vnd.ms-excel.controlproperties+xml"/>
  <Override PartName="/xl/drawings/drawing18.xml" ContentType="application/vnd.openxmlformats-officedocument.drawing+xml"/>
  <Override PartName="/xl/ctrlProps/ctrlProp2066.xml" ContentType="application/vnd.ms-excel.controlproperties+xml"/>
  <Override PartName="/xl/ctrlProps/ctrlProp2067.xml" ContentType="application/vnd.ms-excel.controlproperties+xml"/>
  <Override PartName="/xl/ctrlProps/ctrlProp2068.xml" ContentType="application/vnd.ms-excel.controlproperties+xml"/>
  <Override PartName="/xl/ctrlProps/ctrlProp2069.xml" ContentType="application/vnd.ms-excel.controlproperties+xml"/>
  <Override PartName="/xl/ctrlProps/ctrlProp2070.xml" ContentType="application/vnd.ms-excel.controlproperties+xml"/>
  <Override PartName="/xl/ctrlProps/ctrlProp2071.xml" ContentType="application/vnd.ms-excel.controlproperties+xml"/>
  <Override PartName="/xl/ctrlProps/ctrlProp2072.xml" ContentType="application/vnd.ms-excel.controlproperties+xml"/>
  <Override PartName="/xl/ctrlProps/ctrlProp2073.xml" ContentType="application/vnd.ms-excel.controlproperties+xml"/>
  <Override PartName="/xl/ctrlProps/ctrlProp2074.xml" ContentType="application/vnd.ms-excel.controlproperties+xml"/>
  <Override PartName="/xl/ctrlProps/ctrlProp2075.xml" ContentType="application/vnd.ms-excel.controlproperties+xml"/>
  <Override PartName="/xl/ctrlProps/ctrlProp2076.xml" ContentType="application/vnd.ms-excel.controlproperties+xml"/>
  <Override PartName="/xl/ctrlProps/ctrlProp2077.xml" ContentType="application/vnd.ms-excel.controlproperties+xml"/>
  <Override PartName="/xl/ctrlProps/ctrlProp2078.xml" ContentType="application/vnd.ms-excel.controlproperties+xml"/>
  <Override PartName="/xl/ctrlProps/ctrlProp2079.xml" ContentType="application/vnd.ms-excel.controlproperties+xml"/>
  <Override PartName="/xl/ctrlProps/ctrlProp2080.xml" ContentType="application/vnd.ms-excel.controlproperties+xml"/>
  <Override PartName="/xl/ctrlProps/ctrlProp2081.xml" ContentType="application/vnd.ms-excel.controlproperties+xml"/>
  <Override PartName="/xl/ctrlProps/ctrlProp2082.xml" ContentType="application/vnd.ms-excel.controlproperties+xml"/>
  <Override PartName="/xl/ctrlProps/ctrlProp2083.xml" ContentType="application/vnd.ms-excel.controlproperties+xml"/>
  <Override PartName="/xl/ctrlProps/ctrlProp2084.xml" ContentType="application/vnd.ms-excel.controlproperties+xml"/>
  <Override PartName="/xl/ctrlProps/ctrlProp2085.xml" ContentType="application/vnd.ms-excel.controlproperties+xml"/>
  <Override PartName="/xl/ctrlProps/ctrlProp2086.xml" ContentType="application/vnd.ms-excel.controlproperties+xml"/>
  <Override PartName="/xl/ctrlProps/ctrlProp2087.xml" ContentType="application/vnd.ms-excel.controlproperties+xml"/>
  <Override PartName="/xl/ctrlProps/ctrlProp2088.xml" ContentType="application/vnd.ms-excel.controlproperties+xml"/>
  <Override PartName="/xl/ctrlProps/ctrlProp2089.xml" ContentType="application/vnd.ms-excel.controlproperties+xml"/>
  <Override PartName="/xl/ctrlProps/ctrlProp2090.xml" ContentType="application/vnd.ms-excel.controlproperties+xml"/>
  <Override PartName="/xl/ctrlProps/ctrlProp2091.xml" ContentType="application/vnd.ms-excel.controlproperties+xml"/>
  <Override PartName="/xl/ctrlProps/ctrlProp2092.xml" ContentType="application/vnd.ms-excel.controlproperties+xml"/>
  <Override PartName="/xl/ctrlProps/ctrlProp2093.xml" ContentType="application/vnd.ms-excel.controlproperties+xml"/>
  <Override PartName="/xl/ctrlProps/ctrlProp2094.xml" ContentType="application/vnd.ms-excel.controlproperties+xml"/>
  <Override PartName="/xl/ctrlProps/ctrlProp2095.xml" ContentType="application/vnd.ms-excel.controlproperties+xml"/>
  <Override PartName="/xl/ctrlProps/ctrlProp2096.xml" ContentType="application/vnd.ms-excel.controlproperties+xml"/>
  <Override PartName="/xl/ctrlProps/ctrlProp2097.xml" ContentType="application/vnd.ms-excel.controlproperties+xml"/>
  <Override PartName="/xl/ctrlProps/ctrlProp2098.xml" ContentType="application/vnd.ms-excel.controlproperties+xml"/>
  <Override PartName="/xl/ctrlProps/ctrlProp2099.xml" ContentType="application/vnd.ms-excel.controlproperties+xml"/>
  <Override PartName="/xl/ctrlProps/ctrlProp2100.xml" ContentType="application/vnd.ms-excel.controlproperties+xml"/>
  <Override PartName="/xl/ctrlProps/ctrlProp2101.xml" ContentType="application/vnd.ms-excel.controlproperties+xml"/>
  <Override PartName="/xl/ctrlProps/ctrlProp2102.xml" ContentType="application/vnd.ms-excel.controlproperties+xml"/>
  <Override PartName="/xl/ctrlProps/ctrlProp2103.xml" ContentType="application/vnd.ms-excel.controlproperties+xml"/>
  <Override PartName="/xl/ctrlProps/ctrlProp2104.xml" ContentType="application/vnd.ms-excel.controlproperties+xml"/>
  <Override PartName="/xl/ctrlProps/ctrlProp2105.xml" ContentType="application/vnd.ms-excel.controlproperties+xml"/>
  <Override PartName="/xl/ctrlProps/ctrlProp2106.xml" ContentType="application/vnd.ms-excel.controlproperties+xml"/>
  <Override PartName="/xl/ctrlProps/ctrlProp2107.xml" ContentType="application/vnd.ms-excel.controlproperties+xml"/>
  <Override PartName="/xl/ctrlProps/ctrlProp2108.xml" ContentType="application/vnd.ms-excel.controlproperties+xml"/>
  <Override PartName="/xl/ctrlProps/ctrlProp2109.xml" ContentType="application/vnd.ms-excel.controlproperties+xml"/>
  <Override PartName="/xl/ctrlProps/ctrlProp2110.xml" ContentType="application/vnd.ms-excel.controlproperties+xml"/>
  <Override PartName="/xl/ctrlProps/ctrlProp2111.xml" ContentType="application/vnd.ms-excel.controlproperties+xml"/>
  <Override PartName="/xl/ctrlProps/ctrlProp2112.xml" ContentType="application/vnd.ms-excel.controlproperties+xml"/>
  <Override PartName="/xl/ctrlProps/ctrlProp2113.xml" ContentType="application/vnd.ms-excel.controlproperties+xml"/>
  <Override PartName="/xl/ctrlProps/ctrlProp2114.xml" ContentType="application/vnd.ms-excel.controlproperties+xml"/>
  <Override PartName="/xl/ctrlProps/ctrlProp2115.xml" ContentType="application/vnd.ms-excel.controlproperties+xml"/>
  <Override PartName="/xl/ctrlProps/ctrlProp2116.xml" ContentType="application/vnd.ms-excel.controlproperties+xml"/>
  <Override PartName="/xl/ctrlProps/ctrlProp2117.xml" ContentType="application/vnd.ms-excel.controlproperties+xml"/>
  <Override PartName="/xl/ctrlProps/ctrlProp2118.xml" ContentType="application/vnd.ms-excel.controlproperties+xml"/>
  <Override PartName="/xl/ctrlProps/ctrlProp2119.xml" ContentType="application/vnd.ms-excel.controlproperties+xml"/>
  <Override PartName="/xl/ctrlProps/ctrlProp2120.xml" ContentType="application/vnd.ms-excel.controlproperties+xml"/>
  <Override PartName="/xl/ctrlProps/ctrlProp2121.xml" ContentType="application/vnd.ms-excel.controlproperties+xml"/>
  <Override PartName="/xl/ctrlProps/ctrlProp2122.xml" ContentType="application/vnd.ms-excel.controlproperties+xml"/>
  <Override PartName="/xl/ctrlProps/ctrlProp2123.xml" ContentType="application/vnd.ms-excel.controlproperties+xml"/>
  <Override PartName="/xl/ctrlProps/ctrlProp2124.xml" ContentType="application/vnd.ms-excel.controlproperties+xml"/>
  <Override PartName="/xl/ctrlProps/ctrlProp2125.xml" ContentType="application/vnd.ms-excel.controlproperties+xml"/>
  <Override PartName="/xl/ctrlProps/ctrlProp2126.xml" ContentType="application/vnd.ms-excel.controlproperties+xml"/>
  <Override PartName="/xl/ctrlProps/ctrlProp2127.xml" ContentType="application/vnd.ms-excel.controlproperties+xml"/>
  <Override PartName="/xl/ctrlProps/ctrlProp2128.xml" ContentType="application/vnd.ms-excel.controlproperties+xml"/>
  <Override PartName="/xl/ctrlProps/ctrlProp2129.xml" ContentType="application/vnd.ms-excel.controlproperties+xml"/>
  <Override PartName="/xl/ctrlProps/ctrlProp2130.xml" ContentType="application/vnd.ms-excel.controlproperties+xml"/>
  <Override PartName="/xl/ctrlProps/ctrlProp2131.xml" ContentType="application/vnd.ms-excel.controlproperties+xml"/>
  <Override PartName="/xl/ctrlProps/ctrlProp2132.xml" ContentType="application/vnd.ms-excel.controlproperties+xml"/>
  <Override PartName="/xl/ctrlProps/ctrlProp2133.xml" ContentType="application/vnd.ms-excel.controlproperties+xml"/>
  <Override PartName="/xl/ctrlProps/ctrlProp2134.xml" ContentType="application/vnd.ms-excel.controlproperties+xml"/>
  <Override PartName="/xl/ctrlProps/ctrlProp2135.xml" ContentType="application/vnd.ms-excel.controlproperties+xml"/>
  <Override PartName="/xl/ctrlProps/ctrlProp2136.xml" ContentType="application/vnd.ms-excel.controlproperties+xml"/>
  <Override PartName="/xl/ctrlProps/ctrlProp2137.xml" ContentType="application/vnd.ms-excel.controlproperties+xml"/>
  <Override PartName="/xl/ctrlProps/ctrlProp2138.xml" ContentType="application/vnd.ms-excel.controlproperties+xml"/>
  <Override PartName="/xl/ctrlProps/ctrlProp2139.xml" ContentType="application/vnd.ms-excel.controlproperties+xml"/>
  <Override PartName="/xl/ctrlProps/ctrlProp2140.xml" ContentType="application/vnd.ms-excel.controlproperties+xml"/>
  <Override PartName="/xl/ctrlProps/ctrlProp2141.xml" ContentType="application/vnd.ms-excel.controlproperties+xml"/>
  <Override PartName="/xl/ctrlProps/ctrlProp2142.xml" ContentType="application/vnd.ms-excel.controlproperties+xml"/>
  <Override PartName="/xl/ctrlProps/ctrlProp2143.xml" ContentType="application/vnd.ms-excel.controlproperties+xml"/>
  <Override PartName="/xl/ctrlProps/ctrlProp2144.xml" ContentType="application/vnd.ms-excel.controlproperties+xml"/>
  <Override PartName="/xl/ctrlProps/ctrlProp2145.xml" ContentType="application/vnd.ms-excel.controlproperties+xml"/>
  <Override PartName="/xl/ctrlProps/ctrlProp2146.xml" ContentType="application/vnd.ms-excel.controlproperties+xml"/>
  <Override PartName="/xl/ctrlProps/ctrlProp2147.xml" ContentType="application/vnd.ms-excel.controlproperties+xml"/>
  <Override PartName="/xl/ctrlProps/ctrlProp2148.xml" ContentType="application/vnd.ms-excel.controlproperties+xml"/>
  <Override PartName="/xl/ctrlProps/ctrlProp2149.xml" ContentType="application/vnd.ms-excel.controlproperties+xml"/>
  <Override PartName="/xl/ctrlProps/ctrlProp2150.xml" ContentType="application/vnd.ms-excel.controlproperties+xml"/>
  <Override PartName="/xl/ctrlProps/ctrlProp2151.xml" ContentType="application/vnd.ms-excel.controlproperties+xml"/>
  <Override PartName="/xl/ctrlProps/ctrlProp2152.xml" ContentType="application/vnd.ms-excel.controlproperties+xml"/>
  <Override PartName="/xl/ctrlProps/ctrlProp2153.xml" ContentType="application/vnd.ms-excel.controlproperties+xml"/>
  <Override PartName="/xl/ctrlProps/ctrlProp2154.xml" ContentType="application/vnd.ms-excel.controlproperties+xml"/>
  <Override PartName="/xl/ctrlProps/ctrlProp2155.xml" ContentType="application/vnd.ms-excel.controlproperties+xml"/>
  <Override PartName="/xl/ctrlProps/ctrlProp2156.xml" ContentType="application/vnd.ms-excel.controlproperties+xml"/>
  <Override PartName="/xl/ctrlProps/ctrlProp2157.xml" ContentType="application/vnd.ms-excel.controlproperties+xml"/>
  <Override PartName="/xl/ctrlProps/ctrlProp2158.xml" ContentType="application/vnd.ms-excel.controlproperties+xml"/>
  <Override PartName="/xl/ctrlProps/ctrlProp2159.xml" ContentType="application/vnd.ms-excel.controlproperties+xml"/>
  <Override PartName="/xl/ctrlProps/ctrlProp2160.xml" ContentType="application/vnd.ms-excel.controlproperties+xml"/>
  <Override PartName="/xl/ctrlProps/ctrlProp2161.xml" ContentType="application/vnd.ms-excel.controlproperties+xml"/>
  <Override PartName="/xl/ctrlProps/ctrlProp2162.xml" ContentType="application/vnd.ms-excel.controlproperties+xml"/>
  <Override PartName="/xl/ctrlProps/ctrlProp2163.xml" ContentType="application/vnd.ms-excel.controlproperties+xml"/>
  <Override PartName="/xl/ctrlProps/ctrlProp2164.xml" ContentType="application/vnd.ms-excel.controlproperties+xml"/>
  <Override PartName="/xl/ctrlProps/ctrlProp2165.xml" ContentType="application/vnd.ms-excel.controlproperties+xml"/>
  <Override PartName="/xl/ctrlProps/ctrlProp2166.xml" ContentType="application/vnd.ms-excel.controlproperties+xml"/>
  <Override PartName="/xl/ctrlProps/ctrlProp2167.xml" ContentType="application/vnd.ms-excel.controlproperties+xml"/>
  <Override PartName="/xl/ctrlProps/ctrlProp2168.xml" ContentType="application/vnd.ms-excel.controlproperties+xml"/>
  <Override PartName="/xl/ctrlProps/ctrlProp2169.xml" ContentType="application/vnd.ms-excel.controlproperties+xml"/>
  <Override PartName="/xl/ctrlProps/ctrlProp2170.xml" ContentType="application/vnd.ms-excel.controlproperties+xml"/>
  <Override PartName="/xl/ctrlProps/ctrlProp2171.xml" ContentType="application/vnd.ms-excel.controlproperties+xml"/>
  <Override PartName="/xl/ctrlProps/ctrlProp2172.xml" ContentType="application/vnd.ms-excel.controlproperties+xml"/>
  <Override PartName="/xl/ctrlProps/ctrlProp2173.xml" ContentType="application/vnd.ms-excel.controlproperties+xml"/>
  <Override PartName="/xl/ctrlProps/ctrlProp2174.xml" ContentType="application/vnd.ms-excel.controlproperties+xml"/>
  <Override PartName="/xl/ctrlProps/ctrlProp2175.xml" ContentType="application/vnd.ms-excel.controlproperties+xml"/>
  <Override PartName="/xl/ctrlProps/ctrlProp2176.xml" ContentType="application/vnd.ms-excel.controlproperties+xml"/>
  <Override PartName="/xl/ctrlProps/ctrlProp2177.xml" ContentType="application/vnd.ms-excel.controlproperties+xml"/>
  <Override PartName="/xl/ctrlProps/ctrlProp2178.xml" ContentType="application/vnd.ms-excel.controlproperties+xml"/>
  <Override PartName="/xl/ctrlProps/ctrlProp2179.xml" ContentType="application/vnd.ms-excel.controlproperties+xml"/>
  <Override PartName="/xl/ctrlProps/ctrlProp2180.xml" ContentType="application/vnd.ms-excel.controlproperties+xml"/>
  <Override PartName="/xl/ctrlProps/ctrlProp2181.xml" ContentType="application/vnd.ms-excel.controlproperties+xml"/>
  <Override PartName="/xl/ctrlProps/ctrlProp2182.xml" ContentType="application/vnd.ms-excel.controlproperties+xml"/>
  <Override PartName="/xl/ctrlProps/ctrlProp2183.xml" ContentType="application/vnd.ms-excel.controlproperties+xml"/>
  <Override PartName="/xl/ctrlProps/ctrlProp2184.xml" ContentType="application/vnd.ms-excel.controlproperties+xml"/>
  <Override PartName="/xl/ctrlProps/ctrlProp2185.xml" ContentType="application/vnd.ms-excel.controlproperties+xml"/>
  <Override PartName="/xl/ctrlProps/ctrlProp2186.xml" ContentType="application/vnd.ms-excel.controlproperties+xml"/>
  <Override PartName="/xl/ctrlProps/ctrlProp2187.xml" ContentType="application/vnd.ms-excel.controlproperties+xml"/>
  <Override PartName="/xl/ctrlProps/ctrlProp2188.xml" ContentType="application/vnd.ms-excel.controlproperties+xml"/>
  <Override PartName="/xl/ctrlProps/ctrlProp2189.xml" ContentType="application/vnd.ms-excel.controlproperties+xml"/>
  <Override PartName="/xl/ctrlProps/ctrlProp2190.xml" ContentType="application/vnd.ms-excel.controlproperties+xml"/>
  <Override PartName="/xl/ctrlProps/ctrlProp2191.xml" ContentType="application/vnd.ms-excel.controlproperties+xml"/>
  <Override PartName="/xl/ctrlProps/ctrlProp2192.xml" ContentType="application/vnd.ms-excel.controlproperties+xml"/>
  <Override PartName="/xl/ctrlProps/ctrlProp2193.xml" ContentType="application/vnd.ms-excel.controlproperties+xml"/>
  <Override PartName="/xl/ctrlProps/ctrlProp2194.xml" ContentType="application/vnd.ms-excel.controlproperties+xml"/>
  <Override PartName="/xl/ctrlProps/ctrlProp2195.xml" ContentType="application/vnd.ms-excel.controlproperties+xml"/>
  <Override PartName="/xl/ctrlProps/ctrlProp2196.xml" ContentType="application/vnd.ms-excel.controlproperties+xml"/>
  <Override PartName="/xl/ctrlProps/ctrlProp2197.xml" ContentType="application/vnd.ms-excel.controlproperties+xml"/>
  <Override PartName="/xl/ctrlProps/ctrlProp2198.xml" ContentType="application/vnd.ms-excel.controlproperties+xml"/>
  <Override PartName="/xl/ctrlProps/ctrlProp2199.xml" ContentType="application/vnd.ms-excel.controlproperties+xml"/>
  <Override PartName="/xl/ctrlProps/ctrlProp2200.xml" ContentType="application/vnd.ms-excel.controlproperties+xml"/>
  <Override PartName="/xl/ctrlProps/ctrlProp2201.xml" ContentType="application/vnd.ms-excel.controlproperties+xml"/>
  <Override PartName="/xl/ctrlProps/ctrlProp2202.xml" ContentType="application/vnd.ms-excel.controlproperties+xml"/>
  <Override PartName="/xl/ctrlProps/ctrlProp2203.xml" ContentType="application/vnd.ms-excel.controlproperties+xml"/>
  <Override PartName="/xl/ctrlProps/ctrlProp2204.xml" ContentType="application/vnd.ms-excel.controlproperties+xml"/>
  <Override PartName="/xl/ctrlProps/ctrlProp2205.xml" ContentType="application/vnd.ms-excel.controlproperties+xml"/>
  <Override PartName="/xl/drawings/drawing19.xml" ContentType="application/vnd.openxmlformats-officedocument.drawing+xml"/>
  <Override PartName="/xl/ctrlProps/ctrlProp2206.xml" ContentType="application/vnd.ms-excel.controlproperties+xml"/>
  <Override PartName="/xl/ctrlProps/ctrlProp2207.xml" ContentType="application/vnd.ms-excel.controlproperties+xml"/>
  <Override PartName="/xl/ctrlProps/ctrlProp2208.xml" ContentType="application/vnd.ms-excel.controlproperties+xml"/>
  <Override PartName="/xl/ctrlProps/ctrlProp2209.xml" ContentType="application/vnd.ms-excel.controlproperties+xml"/>
  <Override PartName="/xl/ctrlProps/ctrlProp2210.xml" ContentType="application/vnd.ms-excel.controlproperties+xml"/>
  <Override PartName="/xl/ctrlProps/ctrlProp2211.xml" ContentType="application/vnd.ms-excel.controlproperties+xml"/>
  <Override PartName="/xl/ctrlProps/ctrlProp2212.xml" ContentType="application/vnd.ms-excel.controlproperties+xml"/>
  <Override PartName="/xl/ctrlProps/ctrlProp2213.xml" ContentType="application/vnd.ms-excel.controlproperties+xml"/>
  <Override PartName="/xl/ctrlProps/ctrlProp2214.xml" ContentType="application/vnd.ms-excel.controlproperties+xml"/>
  <Override PartName="/xl/ctrlProps/ctrlProp2215.xml" ContentType="application/vnd.ms-excel.controlproperties+xml"/>
  <Override PartName="/xl/ctrlProps/ctrlProp2216.xml" ContentType="application/vnd.ms-excel.controlproperties+xml"/>
  <Override PartName="/xl/ctrlProps/ctrlProp2217.xml" ContentType="application/vnd.ms-excel.controlproperties+xml"/>
  <Override PartName="/xl/ctrlProps/ctrlProp2218.xml" ContentType="application/vnd.ms-excel.controlproperties+xml"/>
  <Override PartName="/xl/ctrlProps/ctrlProp2219.xml" ContentType="application/vnd.ms-excel.controlproperties+xml"/>
  <Override PartName="/xl/ctrlProps/ctrlProp2220.xml" ContentType="application/vnd.ms-excel.controlproperties+xml"/>
  <Override PartName="/xl/ctrlProps/ctrlProp2221.xml" ContentType="application/vnd.ms-excel.controlproperties+xml"/>
  <Override PartName="/xl/ctrlProps/ctrlProp2222.xml" ContentType="application/vnd.ms-excel.controlproperties+xml"/>
  <Override PartName="/xl/ctrlProps/ctrlProp2223.xml" ContentType="application/vnd.ms-excel.controlproperties+xml"/>
  <Override PartName="/xl/ctrlProps/ctrlProp2224.xml" ContentType="application/vnd.ms-excel.controlproperties+xml"/>
  <Override PartName="/xl/ctrlProps/ctrlProp2225.xml" ContentType="application/vnd.ms-excel.controlproperties+xml"/>
  <Override PartName="/xl/ctrlProps/ctrlProp2226.xml" ContentType="application/vnd.ms-excel.controlproperties+xml"/>
  <Override PartName="/xl/ctrlProps/ctrlProp2227.xml" ContentType="application/vnd.ms-excel.controlproperties+xml"/>
  <Override PartName="/xl/ctrlProps/ctrlProp2228.xml" ContentType="application/vnd.ms-excel.controlproperties+xml"/>
  <Override PartName="/xl/ctrlProps/ctrlProp2229.xml" ContentType="application/vnd.ms-excel.controlproperties+xml"/>
  <Override PartName="/xl/ctrlProps/ctrlProp2230.xml" ContentType="application/vnd.ms-excel.controlproperties+xml"/>
  <Override PartName="/xl/ctrlProps/ctrlProp2231.xml" ContentType="application/vnd.ms-excel.controlproperties+xml"/>
  <Override PartName="/xl/ctrlProps/ctrlProp2232.xml" ContentType="application/vnd.ms-excel.controlproperties+xml"/>
  <Override PartName="/xl/ctrlProps/ctrlProp2233.xml" ContentType="application/vnd.ms-excel.controlproperties+xml"/>
  <Override PartName="/xl/ctrlProps/ctrlProp2234.xml" ContentType="application/vnd.ms-excel.controlproperties+xml"/>
  <Override PartName="/xl/ctrlProps/ctrlProp2235.xml" ContentType="application/vnd.ms-excel.controlproperties+xml"/>
  <Override PartName="/xl/ctrlProps/ctrlProp2236.xml" ContentType="application/vnd.ms-excel.controlproperties+xml"/>
  <Override PartName="/xl/ctrlProps/ctrlProp2237.xml" ContentType="application/vnd.ms-excel.controlproperties+xml"/>
  <Override PartName="/xl/ctrlProps/ctrlProp2238.xml" ContentType="application/vnd.ms-excel.controlproperties+xml"/>
  <Override PartName="/xl/ctrlProps/ctrlProp2239.xml" ContentType="application/vnd.ms-excel.controlproperties+xml"/>
  <Override PartName="/xl/ctrlProps/ctrlProp2240.xml" ContentType="application/vnd.ms-excel.controlproperties+xml"/>
  <Override PartName="/xl/ctrlProps/ctrlProp2241.xml" ContentType="application/vnd.ms-excel.controlproperties+xml"/>
  <Override PartName="/xl/ctrlProps/ctrlProp2242.xml" ContentType="application/vnd.ms-excel.controlproperties+xml"/>
  <Override PartName="/xl/ctrlProps/ctrlProp2243.xml" ContentType="application/vnd.ms-excel.controlproperties+xml"/>
  <Override PartName="/xl/ctrlProps/ctrlProp2244.xml" ContentType="application/vnd.ms-excel.controlproperties+xml"/>
  <Override PartName="/xl/ctrlProps/ctrlProp2245.xml" ContentType="application/vnd.ms-excel.controlproperties+xml"/>
  <Override PartName="/xl/ctrlProps/ctrlProp2246.xml" ContentType="application/vnd.ms-excel.controlproperties+xml"/>
  <Override PartName="/xl/ctrlProps/ctrlProp2247.xml" ContentType="application/vnd.ms-excel.controlproperties+xml"/>
  <Override PartName="/xl/ctrlProps/ctrlProp2248.xml" ContentType="application/vnd.ms-excel.controlproperties+xml"/>
  <Override PartName="/xl/ctrlProps/ctrlProp2249.xml" ContentType="application/vnd.ms-excel.controlproperties+xml"/>
  <Override PartName="/xl/ctrlProps/ctrlProp2250.xml" ContentType="application/vnd.ms-excel.controlproperties+xml"/>
  <Override PartName="/xl/ctrlProps/ctrlProp2251.xml" ContentType="application/vnd.ms-excel.controlproperties+xml"/>
  <Override PartName="/xl/ctrlProps/ctrlProp2252.xml" ContentType="application/vnd.ms-excel.controlproperties+xml"/>
  <Override PartName="/xl/ctrlProps/ctrlProp2253.xml" ContentType="application/vnd.ms-excel.controlproperties+xml"/>
  <Override PartName="/xl/ctrlProps/ctrlProp2254.xml" ContentType="application/vnd.ms-excel.controlproperties+xml"/>
  <Override PartName="/xl/ctrlProps/ctrlProp2255.xml" ContentType="application/vnd.ms-excel.controlproperties+xml"/>
  <Override PartName="/xl/ctrlProps/ctrlProp2256.xml" ContentType="application/vnd.ms-excel.controlproperties+xml"/>
  <Override PartName="/xl/ctrlProps/ctrlProp2257.xml" ContentType="application/vnd.ms-excel.controlproperties+xml"/>
  <Override PartName="/xl/ctrlProps/ctrlProp2258.xml" ContentType="application/vnd.ms-excel.controlproperties+xml"/>
  <Override PartName="/xl/ctrlProps/ctrlProp2259.xml" ContentType="application/vnd.ms-excel.controlproperties+xml"/>
  <Override PartName="/xl/ctrlProps/ctrlProp2260.xml" ContentType="application/vnd.ms-excel.controlproperties+xml"/>
  <Override PartName="/xl/ctrlProps/ctrlProp2261.xml" ContentType="application/vnd.ms-excel.controlproperties+xml"/>
  <Override PartName="/xl/ctrlProps/ctrlProp2262.xml" ContentType="application/vnd.ms-excel.controlproperties+xml"/>
  <Override PartName="/xl/ctrlProps/ctrlProp2263.xml" ContentType="application/vnd.ms-excel.controlproperties+xml"/>
  <Override PartName="/xl/ctrlProps/ctrlProp2264.xml" ContentType="application/vnd.ms-excel.controlproperties+xml"/>
  <Override PartName="/xl/ctrlProps/ctrlProp2265.xml" ContentType="application/vnd.ms-excel.controlproperties+xml"/>
  <Override PartName="/xl/ctrlProps/ctrlProp2266.xml" ContentType="application/vnd.ms-excel.controlproperties+xml"/>
  <Override PartName="/xl/ctrlProps/ctrlProp2267.xml" ContentType="application/vnd.ms-excel.controlproperties+xml"/>
  <Override PartName="/xl/ctrlProps/ctrlProp2268.xml" ContentType="application/vnd.ms-excel.controlproperties+xml"/>
  <Override PartName="/xl/ctrlProps/ctrlProp2269.xml" ContentType="application/vnd.ms-excel.controlproperties+xml"/>
  <Override PartName="/xl/ctrlProps/ctrlProp2270.xml" ContentType="application/vnd.ms-excel.controlproperties+xml"/>
  <Override PartName="/xl/ctrlProps/ctrlProp2271.xml" ContentType="application/vnd.ms-excel.controlproperties+xml"/>
  <Override PartName="/xl/ctrlProps/ctrlProp2272.xml" ContentType="application/vnd.ms-excel.controlproperties+xml"/>
  <Override PartName="/xl/ctrlProps/ctrlProp2273.xml" ContentType="application/vnd.ms-excel.controlproperties+xml"/>
  <Override PartName="/xl/ctrlProps/ctrlProp2274.xml" ContentType="application/vnd.ms-excel.controlproperties+xml"/>
  <Override PartName="/xl/ctrlProps/ctrlProp2275.xml" ContentType="application/vnd.ms-excel.controlproperties+xml"/>
  <Override PartName="/xl/ctrlProps/ctrlProp2276.xml" ContentType="application/vnd.ms-excel.controlproperties+xml"/>
  <Override PartName="/xl/ctrlProps/ctrlProp2277.xml" ContentType="application/vnd.ms-excel.controlproperties+xml"/>
  <Override PartName="/xl/ctrlProps/ctrlProp2278.xml" ContentType="application/vnd.ms-excel.controlproperties+xml"/>
  <Override PartName="/xl/ctrlProps/ctrlProp2279.xml" ContentType="application/vnd.ms-excel.controlproperties+xml"/>
  <Override PartName="/xl/ctrlProps/ctrlProp2280.xml" ContentType="application/vnd.ms-excel.controlproperties+xml"/>
  <Override PartName="/xl/ctrlProps/ctrlProp2281.xml" ContentType="application/vnd.ms-excel.controlproperties+xml"/>
  <Override PartName="/xl/ctrlProps/ctrlProp2282.xml" ContentType="application/vnd.ms-excel.controlproperties+xml"/>
  <Override PartName="/xl/ctrlProps/ctrlProp2283.xml" ContentType="application/vnd.ms-excel.controlproperties+xml"/>
  <Override PartName="/xl/ctrlProps/ctrlProp2284.xml" ContentType="application/vnd.ms-excel.controlproperties+xml"/>
  <Override PartName="/xl/ctrlProps/ctrlProp2285.xml" ContentType="application/vnd.ms-excel.controlproperties+xml"/>
  <Override PartName="/xl/ctrlProps/ctrlProp2286.xml" ContentType="application/vnd.ms-excel.controlproperties+xml"/>
  <Override PartName="/xl/ctrlProps/ctrlProp2287.xml" ContentType="application/vnd.ms-excel.controlproperties+xml"/>
  <Override PartName="/xl/ctrlProps/ctrlProp2288.xml" ContentType="application/vnd.ms-excel.controlproperties+xml"/>
  <Override PartName="/xl/ctrlProps/ctrlProp2289.xml" ContentType="application/vnd.ms-excel.controlproperties+xml"/>
  <Override PartName="/xl/ctrlProps/ctrlProp2290.xml" ContentType="application/vnd.ms-excel.controlproperties+xml"/>
  <Override PartName="/xl/ctrlProps/ctrlProp2291.xml" ContentType="application/vnd.ms-excel.controlproperties+xml"/>
  <Override PartName="/xl/ctrlProps/ctrlProp2292.xml" ContentType="application/vnd.ms-excel.controlproperties+xml"/>
  <Override PartName="/xl/ctrlProps/ctrlProp2293.xml" ContentType="application/vnd.ms-excel.controlproperties+xml"/>
  <Override PartName="/xl/ctrlProps/ctrlProp2294.xml" ContentType="application/vnd.ms-excel.controlproperties+xml"/>
  <Override PartName="/xl/ctrlProps/ctrlProp2295.xml" ContentType="application/vnd.ms-excel.controlproperties+xml"/>
  <Override PartName="/xl/ctrlProps/ctrlProp2296.xml" ContentType="application/vnd.ms-excel.controlproperties+xml"/>
  <Override PartName="/xl/ctrlProps/ctrlProp2297.xml" ContentType="application/vnd.ms-excel.controlproperties+xml"/>
  <Override PartName="/xl/ctrlProps/ctrlProp2298.xml" ContentType="application/vnd.ms-excel.controlproperties+xml"/>
  <Override PartName="/xl/ctrlProps/ctrlProp2299.xml" ContentType="application/vnd.ms-excel.controlproperties+xml"/>
  <Override PartName="/xl/ctrlProps/ctrlProp2300.xml" ContentType="application/vnd.ms-excel.controlproperties+xml"/>
  <Override PartName="/xl/ctrlProps/ctrlProp2301.xml" ContentType="application/vnd.ms-excel.controlproperties+xml"/>
  <Override PartName="/xl/ctrlProps/ctrlProp2302.xml" ContentType="application/vnd.ms-excel.controlproperties+xml"/>
  <Override PartName="/xl/ctrlProps/ctrlProp2303.xml" ContentType="application/vnd.ms-excel.controlproperties+xml"/>
  <Override PartName="/xl/ctrlProps/ctrlProp2304.xml" ContentType="application/vnd.ms-excel.controlproperties+xml"/>
  <Override PartName="/xl/ctrlProps/ctrlProp2305.xml" ContentType="application/vnd.ms-excel.controlproperties+xml"/>
  <Override PartName="/xl/ctrlProps/ctrlProp2306.xml" ContentType="application/vnd.ms-excel.controlproperties+xml"/>
  <Override PartName="/xl/ctrlProps/ctrlProp2307.xml" ContentType="application/vnd.ms-excel.controlproperties+xml"/>
  <Override PartName="/xl/ctrlProps/ctrlProp2308.xml" ContentType="application/vnd.ms-excel.controlproperties+xml"/>
  <Override PartName="/xl/ctrlProps/ctrlProp2309.xml" ContentType="application/vnd.ms-excel.controlproperties+xml"/>
  <Override PartName="/xl/ctrlProps/ctrlProp2310.xml" ContentType="application/vnd.ms-excel.controlproperties+xml"/>
  <Override PartName="/xl/ctrlProps/ctrlProp2311.xml" ContentType="application/vnd.ms-excel.controlproperties+xml"/>
  <Override PartName="/xl/ctrlProps/ctrlProp2312.xml" ContentType="application/vnd.ms-excel.controlproperties+xml"/>
  <Override PartName="/xl/ctrlProps/ctrlProp2313.xml" ContentType="application/vnd.ms-excel.controlproperties+xml"/>
  <Override PartName="/xl/ctrlProps/ctrlProp2314.xml" ContentType="application/vnd.ms-excel.controlproperties+xml"/>
  <Override PartName="/xl/ctrlProps/ctrlProp2315.xml" ContentType="application/vnd.ms-excel.controlproperties+xml"/>
  <Override PartName="/xl/ctrlProps/ctrlProp2316.xml" ContentType="application/vnd.ms-excel.controlproperties+xml"/>
  <Override PartName="/xl/ctrlProps/ctrlProp2317.xml" ContentType="application/vnd.ms-excel.controlproperties+xml"/>
  <Override PartName="/xl/ctrlProps/ctrlProp2318.xml" ContentType="application/vnd.ms-excel.controlproperties+xml"/>
  <Override PartName="/xl/ctrlProps/ctrlProp2319.xml" ContentType="application/vnd.ms-excel.controlproperties+xml"/>
  <Override PartName="/xl/ctrlProps/ctrlProp2320.xml" ContentType="application/vnd.ms-excel.controlproperties+xml"/>
  <Override PartName="/xl/ctrlProps/ctrlProp2321.xml" ContentType="application/vnd.ms-excel.controlproperties+xml"/>
  <Override PartName="/xl/ctrlProps/ctrlProp2322.xml" ContentType="application/vnd.ms-excel.controlproperties+xml"/>
  <Override PartName="/xl/ctrlProps/ctrlProp2323.xml" ContentType="application/vnd.ms-excel.controlproperties+xml"/>
  <Override PartName="/xl/ctrlProps/ctrlProp2324.xml" ContentType="application/vnd.ms-excel.controlproperties+xml"/>
  <Override PartName="/xl/ctrlProps/ctrlProp2325.xml" ContentType="application/vnd.ms-excel.controlproperties+xml"/>
  <Override PartName="/xl/ctrlProps/ctrlProp2326.xml" ContentType="application/vnd.ms-excel.controlproperties+xml"/>
  <Override PartName="/xl/ctrlProps/ctrlProp2327.xml" ContentType="application/vnd.ms-excel.controlproperties+xml"/>
  <Override PartName="/xl/ctrlProps/ctrlProp2328.xml" ContentType="application/vnd.ms-excel.controlproperties+xml"/>
  <Override PartName="/xl/ctrlProps/ctrlProp2329.xml" ContentType="application/vnd.ms-excel.controlproperties+xml"/>
  <Override PartName="/xl/ctrlProps/ctrlProp2330.xml" ContentType="application/vnd.ms-excel.controlproperties+xml"/>
  <Override PartName="/xl/ctrlProps/ctrlProp2331.xml" ContentType="application/vnd.ms-excel.controlproperties+xml"/>
  <Override PartName="/xl/ctrlProps/ctrlProp2332.xml" ContentType="application/vnd.ms-excel.controlproperties+xml"/>
  <Override PartName="/xl/ctrlProps/ctrlProp2333.xml" ContentType="application/vnd.ms-excel.controlproperties+xml"/>
  <Override PartName="/xl/ctrlProps/ctrlProp2334.xml" ContentType="application/vnd.ms-excel.controlproperties+xml"/>
  <Override PartName="/xl/ctrlProps/ctrlProp2335.xml" ContentType="application/vnd.ms-excel.controlproperties+xml"/>
  <Override PartName="/xl/ctrlProps/ctrlProp2336.xml" ContentType="application/vnd.ms-excel.controlproperties+xml"/>
  <Override PartName="/xl/ctrlProps/ctrlProp2337.xml" ContentType="application/vnd.ms-excel.controlproperties+xml"/>
  <Override PartName="/xl/ctrlProps/ctrlProp2338.xml" ContentType="application/vnd.ms-excel.controlproperties+xml"/>
  <Override PartName="/xl/ctrlProps/ctrlProp2339.xml" ContentType="application/vnd.ms-excel.controlproperties+xml"/>
  <Override PartName="/xl/ctrlProps/ctrlProp2340.xml" ContentType="application/vnd.ms-excel.controlproperties+xml"/>
  <Override PartName="/xl/ctrlProps/ctrlProp2341.xml" ContentType="application/vnd.ms-excel.controlproperties+xml"/>
  <Override PartName="/xl/ctrlProps/ctrlProp2342.xml" ContentType="application/vnd.ms-excel.controlproperties+xml"/>
  <Override PartName="/xl/ctrlProps/ctrlProp2343.xml" ContentType="application/vnd.ms-excel.controlproperties+xml"/>
  <Override PartName="/xl/ctrlProps/ctrlProp2344.xml" ContentType="application/vnd.ms-excel.controlproperties+xml"/>
  <Override PartName="/xl/ctrlProps/ctrlProp2345.xml" ContentType="application/vnd.ms-excel.controlproperties+xml"/>
  <Override PartName="/xl/drawings/drawing20.xml" ContentType="application/vnd.openxmlformats-officedocument.drawing+xml"/>
  <Override PartName="/xl/ctrlProps/ctrlProp2346.xml" ContentType="application/vnd.ms-excel.controlproperties+xml"/>
  <Override PartName="/xl/ctrlProps/ctrlProp2347.xml" ContentType="application/vnd.ms-excel.controlproperties+xml"/>
  <Override PartName="/xl/ctrlProps/ctrlProp2348.xml" ContentType="application/vnd.ms-excel.controlproperties+xml"/>
  <Override PartName="/xl/ctrlProps/ctrlProp2349.xml" ContentType="application/vnd.ms-excel.controlproperties+xml"/>
  <Override PartName="/xl/ctrlProps/ctrlProp2350.xml" ContentType="application/vnd.ms-excel.controlproperties+xml"/>
  <Override PartName="/xl/ctrlProps/ctrlProp2351.xml" ContentType="application/vnd.ms-excel.controlproperties+xml"/>
  <Override PartName="/xl/ctrlProps/ctrlProp2352.xml" ContentType="application/vnd.ms-excel.controlproperties+xml"/>
  <Override PartName="/xl/ctrlProps/ctrlProp2353.xml" ContentType="application/vnd.ms-excel.controlproperties+xml"/>
  <Override PartName="/xl/ctrlProps/ctrlProp2354.xml" ContentType="application/vnd.ms-excel.controlproperties+xml"/>
  <Override PartName="/xl/ctrlProps/ctrlProp2355.xml" ContentType="application/vnd.ms-excel.controlproperties+xml"/>
  <Override PartName="/xl/ctrlProps/ctrlProp2356.xml" ContentType="application/vnd.ms-excel.controlproperties+xml"/>
  <Override PartName="/xl/ctrlProps/ctrlProp2357.xml" ContentType="application/vnd.ms-excel.controlproperties+xml"/>
  <Override PartName="/xl/ctrlProps/ctrlProp2358.xml" ContentType="application/vnd.ms-excel.controlproperties+xml"/>
  <Override PartName="/xl/ctrlProps/ctrlProp2359.xml" ContentType="application/vnd.ms-excel.controlproperties+xml"/>
  <Override PartName="/xl/ctrlProps/ctrlProp2360.xml" ContentType="application/vnd.ms-excel.controlproperties+xml"/>
  <Override PartName="/xl/ctrlProps/ctrlProp2361.xml" ContentType="application/vnd.ms-excel.controlproperties+xml"/>
  <Override PartName="/xl/ctrlProps/ctrlProp2362.xml" ContentType="application/vnd.ms-excel.controlproperties+xml"/>
  <Override PartName="/xl/ctrlProps/ctrlProp2363.xml" ContentType="application/vnd.ms-excel.controlproperties+xml"/>
  <Override PartName="/xl/ctrlProps/ctrlProp2364.xml" ContentType="application/vnd.ms-excel.controlproperties+xml"/>
  <Override PartName="/xl/ctrlProps/ctrlProp2365.xml" ContentType="application/vnd.ms-excel.controlproperties+xml"/>
  <Override PartName="/xl/ctrlProps/ctrlProp2366.xml" ContentType="application/vnd.ms-excel.controlproperties+xml"/>
  <Override PartName="/xl/ctrlProps/ctrlProp2367.xml" ContentType="application/vnd.ms-excel.controlproperties+xml"/>
  <Override PartName="/xl/ctrlProps/ctrlProp2368.xml" ContentType="application/vnd.ms-excel.controlproperties+xml"/>
  <Override PartName="/xl/ctrlProps/ctrlProp2369.xml" ContentType="application/vnd.ms-excel.controlproperties+xml"/>
  <Override PartName="/xl/ctrlProps/ctrlProp2370.xml" ContentType="application/vnd.ms-excel.controlproperties+xml"/>
  <Override PartName="/xl/ctrlProps/ctrlProp2371.xml" ContentType="application/vnd.ms-excel.controlproperties+xml"/>
  <Override PartName="/xl/ctrlProps/ctrlProp2372.xml" ContentType="application/vnd.ms-excel.controlproperties+xml"/>
  <Override PartName="/xl/ctrlProps/ctrlProp2373.xml" ContentType="application/vnd.ms-excel.controlproperties+xml"/>
  <Override PartName="/xl/ctrlProps/ctrlProp2374.xml" ContentType="application/vnd.ms-excel.controlproperties+xml"/>
  <Override PartName="/xl/ctrlProps/ctrlProp2375.xml" ContentType="application/vnd.ms-excel.controlproperties+xml"/>
  <Override PartName="/xl/ctrlProps/ctrlProp2376.xml" ContentType="application/vnd.ms-excel.controlproperties+xml"/>
  <Override PartName="/xl/ctrlProps/ctrlProp2377.xml" ContentType="application/vnd.ms-excel.controlproperties+xml"/>
  <Override PartName="/xl/ctrlProps/ctrlProp2378.xml" ContentType="application/vnd.ms-excel.controlproperties+xml"/>
  <Override PartName="/xl/ctrlProps/ctrlProp2379.xml" ContentType="application/vnd.ms-excel.controlproperties+xml"/>
  <Override PartName="/xl/ctrlProps/ctrlProp2380.xml" ContentType="application/vnd.ms-excel.controlproperties+xml"/>
  <Override PartName="/xl/ctrlProps/ctrlProp2381.xml" ContentType="application/vnd.ms-excel.controlproperties+xml"/>
  <Override PartName="/xl/ctrlProps/ctrlProp2382.xml" ContentType="application/vnd.ms-excel.controlproperties+xml"/>
  <Override PartName="/xl/ctrlProps/ctrlProp2383.xml" ContentType="application/vnd.ms-excel.controlproperties+xml"/>
  <Override PartName="/xl/ctrlProps/ctrlProp2384.xml" ContentType="application/vnd.ms-excel.controlproperties+xml"/>
  <Override PartName="/xl/ctrlProps/ctrlProp2385.xml" ContentType="application/vnd.ms-excel.controlproperties+xml"/>
  <Override PartName="/xl/ctrlProps/ctrlProp2386.xml" ContentType="application/vnd.ms-excel.controlproperties+xml"/>
  <Override PartName="/xl/ctrlProps/ctrlProp2387.xml" ContentType="application/vnd.ms-excel.controlproperties+xml"/>
  <Override PartName="/xl/ctrlProps/ctrlProp2388.xml" ContentType="application/vnd.ms-excel.controlproperties+xml"/>
  <Override PartName="/xl/ctrlProps/ctrlProp2389.xml" ContentType="application/vnd.ms-excel.controlproperties+xml"/>
  <Override PartName="/xl/ctrlProps/ctrlProp2390.xml" ContentType="application/vnd.ms-excel.controlproperties+xml"/>
  <Override PartName="/xl/ctrlProps/ctrlProp2391.xml" ContentType="application/vnd.ms-excel.controlproperties+xml"/>
  <Override PartName="/xl/ctrlProps/ctrlProp2392.xml" ContentType="application/vnd.ms-excel.controlproperties+xml"/>
  <Override PartName="/xl/ctrlProps/ctrlProp2393.xml" ContentType="application/vnd.ms-excel.controlproperties+xml"/>
  <Override PartName="/xl/ctrlProps/ctrlProp2394.xml" ContentType="application/vnd.ms-excel.controlproperties+xml"/>
  <Override PartName="/xl/ctrlProps/ctrlProp2395.xml" ContentType="application/vnd.ms-excel.controlproperties+xml"/>
  <Override PartName="/xl/ctrlProps/ctrlProp2396.xml" ContentType="application/vnd.ms-excel.controlproperties+xml"/>
  <Override PartName="/xl/ctrlProps/ctrlProp2397.xml" ContentType="application/vnd.ms-excel.controlproperties+xml"/>
  <Override PartName="/xl/ctrlProps/ctrlProp2398.xml" ContentType="application/vnd.ms-excel.controlproperties+xml"/>
  <Override PartName="/xl/ctrlProps/ctrlProp2399.xml" ContentType="application/vnd.ms-excel.controlproperties+xml"/>
  <Override PartName="/xl/ctrlProps/ctrlProp2400.xml" ContentType="application/vnd.ms-excel.controlproperties+xml"/>
  <Override PartName="/xl/ctrlProps/ctrlProp2401.xml" ContentType="application/vnd.ms-excel.controlproperties+xml"/>
  <Override PartName="/xl/ctrlProps/ctrlProp2402.xml" ContentType="application/vnd.ms-excel.controlproperties+xml"/>
  <Override PartName="/xl/ctrlProps/ctrlProp2403.xml" ContentType="application/vnd.ms-excel.controlproperties+xml"/>
  <Override PartName="/xl/ctrlProps/ctrlProp2404.xml" ContentType="application/vnd.ms-excel.controlproperties+xml"/>
  <Override PartName="/xl/ctrlProps/ctrlProp2405.xml" ContentType="application/vnd.ms-excel.controlproperties+xml"/>
  <Override PartName="/xl/ctrlProps/ctrlProp2406.xml" ContentType="application/vnd.ms-excel.controlproperties+xml"/>
  <Override PartName="/xl/ctrlProps/ctrlProp2407.xml" ContentType="application/vnd.ms-excel.controlproperties+xml"/>
  <Override PartName="/xl/ctrlProps/ctrlProp2408.xml" ContentType="application/vnd.ms-excel.controlproperties+xml"/>
  <Override PartName="/xl/ctrlProps/ctrlProp2409.xml" ContentType="application/vnd.ms-excel.controlproperties+xml"/>
  <Override PartName="/xl/ctrlProps/ctrlProp2410.xml" ContentType="application/vnd.ms-excel.controlproperties+xml"/>
  <Override PartName="/xl/ctrlProps/ctrlProp2411.xml" ContentType="application/vnd.ms-excel.controlproperties+xml"/>
  <Override PartName="/xl/ctrlProps/ctrlProp2412.xml" ContentType="application/vnd.ms-excel.controlproperties+xml"/>
  <Override PartName="/xl/ctrlProps/ctrlProp2413.xml" ContentType="application/vnd.ms-excel.controlproperties+xml"/>
  <Override PartName="/xl/ctrlProps/ctrlProp2414.xml" ContentType="application/vnd.ms-excel.controlproperties+xml"/>
  <Override PartName="/xl/ctrlProps/ctrlProp2415.xml" ContentType="application/vnd.ms-excel.controlproperties+xml"/>
  <Override PartName="/xl/ctrlProps/ctrlProp2416.xml" ContentType="application/vnd.ms-excel.controlproperties+xml"/>
  <Override PartName="/xl/ctrlProps/ctrlProp2417.xml" ContentType="application/vnd.ms-excel.controlproperties+xml"/>
  <Override PartName="/xl/ctrlProps/ctrlProp2418.xml" ContentType="application/vnd.ms-excel.controlproperties+xml"/>
  <Override PartName="/xl/ctrlProps/ctrlProp2419.xml" ContentType="application/vnd.ms-excel.controlproperties+xml"/>
  <Override PartName="/xl/ctrlProps/ctrlProp2420.xml" ContentType="application/vnd.ms-excel.controlproperties+xml"/>
  <Override PartName="/xl/ctrlProps/ctrlProp2421.xml" ContentType="application/vnd.ms-excel.controlproperties+xml"/>
  <Override PartName="/xl/ctrlProps/ctrlProp2422.xml" ContentType="application/vnd.ms-excel.controlproperties+xml"/>
  <Override PartName="/xl/ctrlProps/ctrlProp2423.xml" ContentType="application/vnd.ms-excel.controlproperties+xml"/>
  <Override PartName="/xl/ctrlProps/ctrlProp2424.xml" ContentType="application/vnd.ms-excel.controlproperties+xml"/>
  <Override PartName="/xl/ctrlProps/ctrlProp2425.xml" ContentType="application/vnd.ms-excel.controlproperties+xml"/>
  <Override PartName="/xl/ctrlProps/ctrlProp2426.xml" ContentType="application/vnd.ms-excel.controlproperties+xml"/>
  <Override PartName="/xl/ctrlProps/ctrlProp2427.xml" ContentType="application/vnd.ms-excel.controlproperties+xml"/>
  <Override PartName="/xl/ctrlProps/ctrlProp2428.xml" ContentType="application/vnd.ms-excel.controlproperties+xml"/>
  <Override PartName="/xl/ctrlProps/ctrlProp2429.xml" ContentType="application/vnd.ms-excel.controlproperties+xml"/>
  <Override PartName="/xl/ctrlProps/ctrlProp2430.xml" ContentType="application/vnd.ms-excel.controlproperties+xml"/>
  <Override PartName="/xl/ctrlProps/ctrlProp2431.xml" ContentType="application/vnd.ms-excel.controlproperties+xml"/>
  <Override PartName="/xl/ctrlProps/ctrlProp2432.xml" ContentType="application/vnd.ms-excel.controlproperties+xml"/>
  <Override PartName="/xl/ctrlProps/ctrlProp2433.xml" ContentType="application/vnd.ms-excel.controlproperties+xml"/>
  <Override PartName="/xl/ctrlProps/ctrlProp2434.xml" ContentType="application/vnd.ms-excel.controlproperties+xml"/>
  <Override PartName="/xl/ctrlProps/ctrlProp2435.xml" ContentType="application/vnd.ms-excel.controlproperties+xml"/>
  <Override PartName="/xl/ctrlProps/ctrlProp2436.xml" ContentType="application/vnd.ms-excel.controlproperties+xml"/>
  <Override PartName="/xl/ctrlProps/ctrlProp2437.xml" ContentType="application/vnd.ms-excel.controlproperties+xml"/>
  <Override PartName="/xl/ctrlProps/ctrlProp2438.xml" ContentType="application/vnd.ms-excel.controlproperties+xml"/>
  <Override PartName="/xl/ctrlProps/ctrlProp2439.xml" ContentType="application/vnd.ms-excel.controlproperties+xml"/>
  <Override PartName="/xl/ctrlProps/ctrlProp2440.xml" ContentType="application/vnd.ms-excel.controlproperties+xml"/>
  <Override PartName="/xl/ctrlProps/ctrlProp2441.xml" ContentType="application/vnd.ms-excel.controlproperties+xml"/>
  <Override PartName="/xl/ctrlProps/ctrlProp2442.xml" ContentType="application/vnd.ms-excel.controlproperties+xml"/>
  <Override PartName="/xl/ctrlProps/ctrlProp2443.xml" ContentType="application/vnd.ms-excel.controlproperties+xml"/>
  <Override PartName="/xl/ctrlProps/ctrlProp2444.xml" ContentType="application/vnd.ms-excel.controlproperties+xml"/>
  <Override PartName="/xl/ctrlProps/ctrlProp2445.xml" ContentType="application/vnd.ms-excel.controlproperties+xml"/>
  <Override PartName="/xl/ctrlProps/ctrlProp2446.xml" ContentType="application/vnd.ms-excel.controlproperties+xml"/>
  <Override PartName="/xl/ctrlProps/ctrlProp2447.xml" ContentType="application/vnd.ms-excel.controlproperties+xml"/>
  <Override PartName="/xl/ctrlProps/ctrlProp2448.xml" ContentType="application/vnd.ms-excel.controlproperties+xml"/>
  <Override PartName="/xl/ctrlProps/ctrlProp2449.xml" ContentType="application/vnd.ms-excel.controlproperties+xml"/>
  <Override PartName="/xl/ctrlProps/ctrlProp2450.xml" ContentType="application/vnd.ms-excel.controlproperties+xml"/>
  <Override PartName="/xl/ctrlProps/ctrlProp2451.xml" ContentType="application/vnd.ms-excel.controlproperties+xml"/>
  <Override PartName="/xl/ctrlProps/ctrlProp2452.xml" ContentType="application/vnd.ms-excel.controlproperties+xml"/>
  <Override PartName="/xl/ctrlProps/ctrlProp2453.xml" ContentType="application/vnd.ms-excel.controlproperties+xml"/>
  <Override PartName="/xl/ctrlProps/ctrlProp2454.xml" ContentType="application/vnd.ms-excel.controlproperties+xml"/>
  <Override PartName="/xl/ctrlProps/ctrlProp2455.xml" ContentType="application/vnd.ms-excel.controlproperties+xml"/>
  <Override PartName="/xl/ctrlProps/ctrlProp2456.xml" ContentType="application/vnd.ms-excel.controlproperties+xml"/>
  <Override PartName="/xl/ctrlProps/ctrlProp2457.xml" ContentType="application/vnd.ms-excel.controlproperties+xml"/>
  <Override PartName="/xl/ctrlProps/ctrlProp2458.xml" ContentType="application/vnd.ms-excel.controlproperties+xml"/>
  <Override PartName="/xl/ctrlProps/ctrlProp2459.xml" ContentType="application/vnd.ms-excel.controlproperties+xml"/>
  <Override PartName="/xl/ctrlProps/ctrlProp2460.xml" ContentType="application/vnd.ms-excel.controlproperties+xml"/>
  <Override PartName="/xl/ctrlProps/ctrlProp2461.xml" ContentType="application/vnd.ms-excel.controlproperties+xml"/>
  <Override PartName="/xl/ctrlProps/ctrlProp2462.xml" ContentType="application/vnd.ms-excel.controlproperties+xml"/>
  <Override PartName="/xl/ctrlProps/ctrlProp2463.xml" ContentType="application/vnd.ms-excel.controlproperties+xml"/>
  <Override PartName="/xl/ctrlProps/ctrlProp2464.xml" ContentType="application/vnd.ms-excel.controlproperties+xml"/>
  <Override PartName="/xl/ctrlProps/ctrlProp2465.xml" ContentType="application/vnd.ms-excel.controlproperties+xml"/>
  <Override PartName="/xl/ctrlProps/ctrlProp2466.xml" ContentType="application/vnd.ms-excel.controlproperties+xml"/>
  <Override PartName="/xl/ctrlProps/ctrlProp2467.xml" ContentType="application/vnd.ms-excel.controlproperties+xml"/>
  <Override PartName="/xl/ctrlProps/ctrlProp2468.xml" ContentType="application/vnd.ms-excel.controlproperties+xml"/>
  <Override PartName="/xl/ctrlProps/ctrlProp2469.xml" ContentType="application/vnd.ms-excel.controlproperties+xml"/>
  <Override PartName="/xl/ctrlProps/ctrlProp2470.xml" ContentType="application/vnd.ms-excel.controlproperties+xml"/>
  <Override PartName="/xl/ctrlProps/ctrlProp2471.xml" ContentType="application/vnd.ms-excel.controlproperties+xml"/>
  <Override PartName="/xl/ctrlProps/ctrlProp2472.xml" ContentType="application/vnd.ms-excel.controlproperties+xml"/>
  <Override PartName="/xl/ctrlProps/ctrlProp2473.xml" ContentType="application/vnd.ms-excel.controlproperties+xml"/>
  <Override PartName="/xl/ctrlProps/ctrlProp2474.xml" ContentType="application/vnd.ms-excel.controlproperties+xml"/>
  <Override PartName="/xl/ctrlProps/ctrlProp2475.xml" ContentType="application/vnd.ms-excel.controlproperties+xml"/>
  <Override PartName="/xl/ctrlProps/ctrlProp2476.xml" ContentType="application/vnd.ms-excel.controlproperties+xml"/>
  <Override PartName="/xl/ctrlProps/ctrlProp2477.xml" ContentType="application/vnd.ms-excel.controlproperties+xml"/>
  <Override PartName="/xl/ctrlProps/ctrlProp2478.xml" ContentType="application/vnd.ms-excel.controlproperties+xml"/>
  <Override PartName="/xl/ctrlProps/ctrlProp2479.xml" ContentType="application/vnd.ms-excel.controlproperties+xml"/>
  <Override PartName="/xl/ctrlProps/ctrlProp2480.xml" ContentType="application/vnd.ms-excel.controlproperties+xml"/>
  <Override PartName="/xl/ctrlProps/ctrlProp2481.xml" ContentType="application/vnd.ms-excel.controlproperties+xml"/>
  <Override PartName="/xl/ctrlProps/ctrlProp2482.xml" ContentType="application/vnd.ms-excel.controlproperties+xml"/>
  <Override PartName="/xl/ctrlProps/ctrlProp2483.xml" ContentType="application/vnd.ms-excel.controlproperties+xml"/>
  <Override PartName="/xl/ctrlProps/ctrlProp2484.xml" ContentType="application/vnd.ms-excel.controlproperties+xml"/>
  <Override PartName="/xl/ctrlProps/ctrlProp2485.xml" ContentType="application/vnd.ms-excel.controlproperties+xml"/>
  <Override PartName="/xl/drawings/drawing21.xml" ContentType="application/vnd.openxmlformats-officedocument.drawing+xml"/>
  <Override PartName="/xl/ctrlProps/ctrlProp2486.xml" ContentType="application/vnd.ms-excel.controlproperties+xml"/>
  <Override PartName="/xl/ctrlProps/ctrlProp2487.xml" ContentType="application/vnd.ms-excel.controlproperties+xml"/>
  <Override PartName="/xl/ctrlProps/ctrlProp2488.xml" ContentType="application/vnd.ms-excel.controlproperties+xml"/>
  <Override PartName="/xl/ctrlProps/ctrlProp2489.xml" ContentType="application/vnd.ms-excel.controlproperties+xml"/>
  <Override PartName="/xl/ctrlProps/ctrlProp2490.xml" ContentType="application/vnd.ms-excel.controlproperties+xml"/>
  <Override PartName="/xl/ctrlProps/ctrlProp2491.xml" ContentType="application/vnd.ms-excel.controlproperties+xml"/>
  <Override PartName="/xl/ctrlProps/ctrlProp2492.xml" ContentType="application/vnd.ms-excel.controlproperties+xml"/>
  <Override PartName="/xl/ctrlProps/ctrlProp2493.xml" ContentType="application/vnd.ms-excel.controlproperties+xml"/>
  <Override PartName="/xl/ctrlProps/ctrlProp2494.xml" ContentType="application/vnd.ms-excel.controlproperties+xml"/>
  <Override PartName="/xl/ctrlProps/ctrlProp2495.xml" ContentType="application/vnd.ms-excel.controlproperties+xml"/>
  <Override PartName="/xl/ctrlProps/ctrlProp2496.xml" ContentType="application/vnd.ms-excel.controlproperties+xml"/>
  <Override PartName="/xl/ctrlProps/ctrlProp2497.xml" ContentType="application/vnd.ms-excel.controlproperties+xml"/>
  <Override PartName="/xl/ctrlProps/ctrlProp2498.xml" ContentType="application/vnd.ms-excel.controlproperties+xml"/>
  <Override PartName="/xl/ctrlProps/ctrlProp2499.xml" ContentType="application/vnd.ms-excel.controlproperties+xml"/>
  <Override PartName="/xl/ctrlProps/ctrlProp2500.xml" ContentType="application/vnd.ms-excel.controlproperties+xml"/>
  <Override PartName="/xl/ctrlProps/ctrlProp2501.xml" ContentType="application/vnd.ms-excel.controlproperties+xml"/>
  <Override PartName="/xl/ctrlProps/ctrlProp2502.xml" ContentType="application/vnd.ms-excel.controlproperties+xml"/>
  <Override PartName="/xl/ctrlProps/ctrlProp2503.xml" ContentType="application/vnd.ms-excel.controlproperties+xml"/>
  <Override PartName="/xl/ctrlProps/ctrlProp2504.xml" ContentType="application/vnd.ms-excel.controlproperties+xml"/>
  <Override PartName="/xl/ctrlProps/ctrlProp2505.xml" ContentType="application/vnd.ms-excel.controlproperties+xml"/>
  <Override PartName="/xl/ctrlProps/ctrlProp2506.xml" ContentType="application/vnd.ms-excel.controlproperties+xml"/>
  <Override PartName="/xl/ctrlProps/ctrlProp2507.xml" ContentType="application/vnd.ms-excel.controlproperties+xml"/>
  <Override PartName="/xl/ctrlProps/ctrlProp2508.xml" ContentType="application/vnd.ms-excel.controlproperties+xml"/>
  <Override PartName="/xl/ctrlProps/ctrlProp2509.xml" ContentType="application/vnd.ms-excel.controlproperties+xml"/>
  <Override PartName="/xl/ctrlProps/ctrlProp2510.xml" ContentType="application/vnd.ms-excel.controlproperties+xml"/>
  <Override PartName="/xl/ctrlProps/ctrlProp2511.xml" ContentType="application/vnd.ms-excel.controlproperties+xml"/>
  <Override PartName="/xl/ctrlProps/ctrlProp2512.xml" ContentType="application/vnd.ms-excel.controlproperties+xml"/>
  <Override PartName="/xl/ctrlProps/ctrlProp2513.xml" ContentType="application/vnd.ms-excel.controlproperties+xml"/>
  <Override PartName="/xl/ctrlProps/ctrlProp2514.xml" ContentType="application/vnd.ms-excel.controlproperties+xml"/>
  <Override PartName="/xl/ctrlProps/ctrlProp2515.xml" ContentType="application/vnd.ms-excel.controlproperties+xml"/>
  <Override PartName="/xl/ctrlProps/ctrlProp2516.xml" ContentType="application/vnd.ms-excel.controlproperties+xml"/>
  <Override PartName="/xl/ctrlProps/ctrlProp2517.xml" ContentType="application/vnd.ms-excel.controlproperties+xml"/>
  <Override PartName="/xl/ctrlProps/ctrlProp2518.xml" ContentType="application/vnd.ms-excel.controlproperties+xml"/>
  <Override PartName="/xl/ctrlProps/ctrlProp2519.xml" ContentType="application/vnd.ms-excel.controlproperties+xml"/>
  <Override PartName="/xl/ctrlProps/ctrlProp2520.xml" ContentType="application/vnd.ms-excel.controlproperties+xml"/>
  <Override PartName="/xl/ctrlProps/ctrlProp2521.xml" ContentType="application/vnd.ms-excel.controlproperties+xml"/>
  <Override PartName="/xl/ctrlProps/ctrlProp2522.xml" ContentType="application/vnd.ms-excel.controlproperties+xml"/>
  <Override PartName="/xl/ctrlProps/ctrlProp2523.xml" ContentType="application/vnd.ms-excel.controlproperties+xml"/>
  <Override PartName="/xl/ctrlProps/ctrlProp2524.xml" ContentType="application/vnd.ms-excel.controlproperties+xml"/>
  <Override PartName="/xl/ctrlProps/ctrlProp2525.xml" ContentType="application/vnd.ms-excel.controlproperties+xml"/>
  <Override PartName="/xl/ctrlProps/ctrlProp2526.xml" ContentType="application/vnd.ms-excel.controlproperties+xml"/>
  <Override PartName="/xl/ctrlProps/ctrlProp2527.xml" ContentType="application/vnd.ms-excel.controlproperties+xml"/>
  <Override PartName="/xl/ctrlProps/ctrlProp2528.xml" ContentType="application/vnd.ms-excel.controlproperties+xml"/>
  <Override PartName="/xl/ctrlProps/ctrlProp2529.xml" ContentType="application/vnd.ms-excel.controlproperties+xml"/>
  <Override PartName="/xl/ctrlProps/ctrlProp2530.xml" ContentType="application/vnd.ms-excel.controlproperties+xml"/>
  <Override PartName="/xl/ctrlProps/ctrlProp2531.xml" ContentType="application/vnd.ms-excel.controlproperties+xml"/>
  <Override PartName="/xl/ctrlProps/ctrlProp2532.xml" ContentType="application/vnd.ms-excel.controlproperties+xml"/>
  <Override PartName="/xl/ctrlProps/ctrlProp2533.xml" ContentType="application/vnd.ms-excel.controlproperties+xml"/>
  <Override PartName="/xl/ctrlProps/ctrlProp2534.xml" ContentType="application/vnd.ms-excel.controlproperties+xml"/>
  <Override PartName="/xl/ctrlProps/ctrlProp2535.xml" ContentType="application/vnd.ms-excel.controlproperties+xml"/>
  <Override PartName="/xl/ctrlProps/ctrlProp2536.xml" ContentType="application/vnd.ms-excel.controlproperties+xml"/>
  <Override PartName="/xl/ctrlProps/ctrlProp2537.xml" ContentType="application/vnd.ms-excel.controlproperties+xml"/>
  <Override PartName="/xl/ctrlProps/ctrlProp2538.xml" ContentType="application/vnd.ms-excel.controlproperties+xml"/>
  <Override PartName="/xl/ctrlProps/ctrlProp2539.xml" ContentType="application/vnd.ms-excel.controlproperties+xml"/>
  <Override PartName="/xl/ctrlProps/ctrlProp2540.xml" ContentType="application/vnd.ms-excel.controlproperties+xml"/>
  <Override PartName="/xl/ctrlProps/ctrlProp2541.xml" ContentType="application/vnd.ms-excel.controlproperties+xml"/>
  <Override PartName="/xl/ctrlProps/ctrlProp2542.xml" ContentType="application/vnd.ms-excel.controlproperties+xml"/>
  <Override PartName="/xl/ctrlProps/ctrlProp2543.xml" ContentType="application/vnd.ms-excel.controlproperties+xml"/>
  <Override PartName="/xl/ctrlProps/ctrlProp2544.xml" ContentType="application/vnd.ms-excel.controlproperties+xml"/>
  <Override PartName="/xl/ctrlProps/ctrlProp2545.xml" ContentType="application/vnd.ms-excel.controlproperties+xml"/>
  <Override PartName="/xl/ctrlProps/ctrlProp2546.xml" ContentType="application/vnd.ms-excel.controlproperties+xml"/>
  <Override PartName="/xl/ctrlProps/ctrlProp2547.xml" ContentType="application/vnd.ms-excel.controlproperties+xml"/>
  <Override PartName="/xl/ctrlProps/ctrlProp2548.xml" ContentType="application/vnd.ms-excel.controlproperties+xml"/>
  <Override PartName="/xl/ctrlProps/ctrlProp2549.xml" ContentType="application/vnd.ms-excel.controlproperties+xml"/>
  <Override PartName="/xl/ctrlProps/ctrlProp2550.xml" ContentType="application/vnd.ms-excel.controlproperties+xml"/>
  <Override PartName="/xl/ctrlProps/ctrlProp2551.xml" ContentType="application/vnd.ms-excel.controlproperties+xml"/>
  <Override PartName="/xl/ctrlProps/ctrlProp2552.xml" ContentType="application/vnd.ms-excel.controlproperties+xml"/>
  <Override PartName="/xl/ctrlProps/ctrlProp2553.xml" ContentType="application/vnd.ms-excel.controlproperties+xml"/>
  <Override PartName="/xl/ctrlProps/ctrlProp2554.xml" ContentType="application/vnd.ms-excel.controlproperties+xml"/>
  <Override PartName="/xl/ctrlProps/ctrlProp2555.xml" ContentType="application/vnd.ms-excel.controlproperties+xml"/>
  <Override PartName="/xl/ctrlProps/ctrlProp2556.xml" ContentType="application/vnd.ms-excel.controlproperties+xml"/>
  <Override PartName="/xl/ctrlProps/ctrlProp2557.xml" ContentType="application/vnd.ms-excel.controlproperties+xml"/>
  <Override PartName="/xl/ctrlProps/ctrlProp2558.xml" ContentType="application/vnd.ms-excel.controlproperties+xml"/>
  <Override PartName="/xl/ctrlProps/ctrlProp2559.xml" ContentType="application/vnd.ms-excel.controlproperties+xml"/>
  <Override PartName="/xl/ctrlProps/ctrlProp2560.xml" ContentType="application/vnd.ms-excel.controlproperties+xml"/>
  <Override PartName="/xl/ctrlProps/ctrlProp2561.xml" ContentType="application/vnd.ms-excel.controlproperties+xml"/>
  <Override PartName="/xl/ctrlProps/ctrlProp2562.xml" ContentType="application/vnd.ms-excel.controlproperties+xml"/>
  <Override PartName="/xl/ctrlProps/ctrlProp2563.xml" ContentType="application/vnd.ms-excel.controlproperties+xml"/>
  <Override PartName="/xl/ctrlProps/ctrlProp2564.xml" ContentType="application/vnd.ms-excel.controlproperties+xml"/>
  <Override PartName="/xl/ctrlProps/ctrlProp2565.xml" ContentType="application/vnd.ms-excel.controlproperties+xml"/>
  <Override PartName="/xl/ctrlProps/ctrlProp2566.xml" ContentType="application/vnd.ms-excel.controlproperties+xml"/>
  <Override PartName="/xl/ctrlProps/ctrlProp2567.xml" ContentType="application/vnd.ms-excel.controlproperties+xml"/>
  <Override PartName="/xl/ctrlProps/ctrlProp2568.xml" ContentType="application/vnd.ms-excel.controlproperties+xml"/>
  <Override PartName="/xl/ctrlProps/ctrlProp2569.xml" ContentType="application/vnd.ms-excel.controlproperties+xml"/>
  <Override PartName="/xl/ctrlProps/ctrlProp2570.xml" ContentType="application/vnd.ms-excel.controlproperties+xml"/>
  <Override PartName="/xl/ctrlProps/ctrlProp2571.xml" ContentType="application/vnd.ms-excel.controlproperties+xml"/>
  <Override PartName="/xl/ctrlProps/ctrlProp2572.xml" ContentType="application/vnd.ms-excel.controlproperties+xml"/>
  <Override PartName="/xl/ctrlProps/ctrlProp2573.xml" ContentType="application/vnd.ms-excel.controlproperties+xml"/>
  <Override PartName="/xl/ctrlProps/ctrlProp2574.xml" ContentType="application/vnd.ms-excel.controlproperties+xml"/>
  <Override PartName="/xl/ctrlProps/ctrlProp2575.xml" ContentType="application/vnd.ms-excel.controlproperties+xml"/>
  <Override PartName="/xl/ctrlProps/ctrlProp2576.xml" ContentType="application/vnd.ms-excel.controlproperties+xml"/>
  <Override PartName="/xl/ctrlProps/ctrlProp2577.xml" ContentType="application/vnd.ms-excel.controlproperties+xml"/>
  <Override PartName="/xl/ctrlProps/ctrlProp2578.xml" ContentType="application/vnd.ms-excel.controlproperties+xml"/>
  <Override PartName="/xl/ctrlProps/ctrlProp2579.xml" ContentType="application/vnd.ms-excel.controlproperties+xml"/>
  <Override PartName="/xl/ctrlProps/ctrlProp2580.xml" ContentType="application/vnd.ms-excel.controlproperties+xml"/>
  <Override PartName="/xl/ctrlProps/ctrlProp2581.xml" ContentType="application/vnd.ms-excel.controlproperties+xml"/>
  <Override PartName="/xl/ctrlProps/ctrlProp2582.xml" ContentType="application/vnd.ms-excel.controlproperties+xml"/>
  <Override PartName="/xl/ctrlProps/ctrlProp2583.xml" ContentType="application/vnd.ms-excel.controlproperties+xml"/>
  <Override PartName="/xl/ctrlProps/ctrlProp2584.xml" ContentType="application/vnd.ms-excel.controlproperties+xml"/>
  <Override PartName="/xl/ctrlProps/ctrlProp2585.xml" ContentType="application/vnd.ms-excel.controlproperties+xml"/>
  <Override PartName="/xl/ctrlProps/ctrlProp2586.xml" ContentType="application/vnd.ms-excel.controlproperties+xml"/>
  <Override PartName="/xl/ctrlProps/ctrlProp2587.xml" ContentType="application/vnd.ms-excel.controlproperties+xml"/>
  <Override PartName="/xl/ctrlProps/ctrlProp2588.xml" ContentType="application/vnd.ms-excel.controlproperties+xml"/>
  <Override PartName="/xl/ctrlProps/ctrlProp2589.xml" ContentType="application/vnd.ms-excel.controlproperties+xml"/>
  <Override PartName="/xl/ctrlProps/ctrlProp2590.xml" ContentType="application/vnd.ms-excel.controlproperties+xml"/>
  <Override PartName="/xl/ctrlProps/ctrlProp2591.xml" ContentType="application/vnd.ms-excel.controlproperties+xml"/>
  <Override PartName="/xl/ctrlProps/ctrlProp2592.xml" ContentType="application/vnd.ms-excel.controlproperties+xml"/>
  <Override PartName="/xl/ctrlProps/ctrlProp2593.xml" ContentType="application/vnd.ms-excel.controlproperties+xml"/>
  <Override PartName="/xl/ctrlProps/ctrlProp2594.xml" ContentType="application/vnd.ms-excel.controlproperties+xml"/>
  <Override PartName="/xl/ctrlProps/ctrlProp2595.xml" ContentType="application/vnd.ms-excel.controlproperties+xml"/>
  <Override PartName="/xl/ctrlProps/ctrlProp2596.xml" ContentType="application/vnd.ms-excel.controlproperties+xml"/>
  <Override PartName="/xl/ctrlProps/ctrlProp2597.xml" ContentType="application/vnd.ms-excel.controlproperties+xml"/>
  <Override PartName="/xl/ctrlProps/ctrlProp2598.xml" ContentType="application/vnd.ms-excel.controlproperties+xml"/>
  <Override PartName="/xl/ctrlProps/ctrlProp2599.xml" ContentType="application/vnd.ms-excel.controlproperties+xml"/>
  <Override PartName="/xl/ctrlProps/ctrlProp2600.xml" ContentType="application/vnd.ms-excel.controlproperties+xml"/>
  <Override PartName="/xl/ctrlProps/ctrlProp2601.xml" ContentType="application/vnd.ms-excel.controlproperties+xml"/>
  <Override PartName="/xl/ctrlProps/ctrlProp2602.xml" ContentType="application/vnd.ms-excel.controlproperties+xml"/>
  <Override PartName="/xl/ctrlProps/ctrlProp2603.xml" ContentType="application/vnd.ms-excel.controlproperties+xml"/>
  <Override PartName="/xl/ctrlProps/ctrlProp2604.xml" ContentType="application/vnd.ms-excel.controlproperties+xml"/>
  <Override PartName="/xl/ctrlProps/ctrlProp2605.xml" ContentType="application/vnd.ms-excel.controlproperties+xml"/>
  <Override PartName="/xl/ctrlProps/ctrlProp2606.xml" ContentType="application/vnd.ms-excel.controlproperties+xml"/>
  <Override PartName="/xl/ctrlProps/ctrlProp2607.xml" ContentType="application/vnd.ms-excel.controlproperties+xml"/>
  <Override PartName="/xl/ctrlProps/ctrlProp2608.xml" ContentType="application/vnd.ms-excel.controlproperties+xml"/>
  <Override PartName="/xl/ctrlProps/ctrlProp2609.xml" ContentType="application/vnd.ms-excel.controlproperties+xml"/>
  <Override PartName="/xl/ctrlProps/ctrlProp2610.xml" ContentType="application/vnd.ms-excel.controlproperties+xml"/>
  <Override PartName="/xl/ctrlProps/ctrlProp2611.xml" ContentType="application/vnd.ms-excel.controlproperties+xml"/>
  <Override PartName="/xl/ctrlProps/ctrlProp2612.xml" ContentType="application/vnd.ms-excel.controlproperties+xml"/>
  <Override PartName="/xl/ctrlProps/ctrlProp2613.xml" ContentType="application/vnd.ms-excel.controlproperties+xml"/>
  <Override PartName="/xl/ctrlProps/ctrlProp2614.xml" ContentType="application/vnd.ms-excel.controlproperties+xml"/>
  <Override PartName="/xl/ctrlProps/ctrlProp2615.xml" ContentType="application/vnd.ms-excel.controlproperties+xml"/>
  <Override PartName="/xl/ctrlProps/ctrlProp2616.xml" ContentType="application/vnd.ms-excel.controlproperties+xml"/>
  <Override PartName="/xl/ctrlProps/ctrlProp2617.xml" ContentType="application/vnd.ms-excel.controlproperties+xml"/>
  <Override PartName="/xl/ctrlProps/ctrlProp2618.xml" ContentType="application/vnd.ms-excel.controlproperties+xml"/>
  <Override PartName="/xl/ctrlProps/ctrlProp2619.xml" ContentType="application/vnd.ms-excel.controlproperties+xml"/>
  <Override PartName="/xl/ctrlProps/ctrlProp2620.xml" ContentType="application/vnd.ms-excel.controlproperties+xml"/>
  <Override PartName="/xl/ctrlProps/ctrlProp2621.xml" ContentType="application/vnd.ms-excel.controlproperties+xml"/>
  <Override PartName="/xl/ctrlProps/ctrlProp2622.xml" ContentType="application/vnd.ms-excel.controlproperties+xml"/>
  <Override PartName="/xl/ctrlProps/ctrlProp2623.xml" ContentType="application/vnd.ms-excel.controlproperties+xml"/>
  <Override PartName="/xl/ctrlProps/ctrlProp2624.xml" ContentType="application/vnd.ms-excel.controlproperties+xml"/>
  <Override PartName="/xl/ctrlProps/ctrlProp2625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701" codeName="{B6124F1A-AFFB-F854-7757-9A1D4C6FC43C}"/>
  <workbookPr codeName="현재_통합_문서" defaultThemeVersion="166925"/>
  <mc:AlternateContent xmlns:mc="http://schemas.openxmlformats.org/markup-compatibility/2006">
    <mc:Choice Requires="x15">
      <x15ac:absPath xmlns:x15ac="http://schemas.microsoft.com/office/spreadsheetml/2010/11/ac" url="C:\Users\Lab506\Desktop\Researchers\조시훈\Upbit\"/>
    </mc:Choice>
  </mc:AlternateContent>
  <xr:revisionPtr revIDLastSave="0" documentId="13_ncr:1_{1E0B3D2A-3749-44A6-8AAE-A4A577668D28}" xr6:coauthVersionLast="47" xr6:coauthVersionMax="47" xr10:uidLastSave="{00000000-0000-0000-0000-000000000000}"/>
  <bookViews>
    <workbookView xWindow="28680" yWindow="-120" windowWidth="29040" windowHeight="15840" firstSheet="11" activeTab="20" xr2:uid="{6DFA4163-58A4-446A-8567-281C8DD649E3}"/>
  </bookViews>
  <sheets>
    <sheet name="투자전략(조건부서식초기화)" sheetId="23" state="hidden" r:id="rId1"/>
    <sheet name="투자전략" sheetId="6" r:id="rId2"/>
    <sheet name="현재가테이블" sheetId="3" r:id="rId3"/>
    <sheet name="종목선정" sheetId="5" r:id="rId4"/>
    <sheet name="월말결산" sheetId="9" r:id="rId5"/>
    <sheet name="2021.12.01" sheetId="24" r:id="rId6"/>
    <sheet name="2021.12.02" sheetId="25" r:id="rId7"/>
    <sheet name="2021.12.03" sheetId="26" r:id="rId8"/>
    <sheet name="2021.12.04" sheetId="27" r:id="rId9"/>
    <sheet name="2021.12.05" sheetId="28" r:id="rId10"/>
    <sheet name="2021.12.06" sheetId="29" r:id="rId11"/>
    <sheet name="2021.12.07" sheetId="30" r:id="rId12"/>
    <sheet name="2021.12.08" sheetId="31" r:id="rId13"/>
    <sheet name="2021.12.09" sheetId="32" r:id="rId14"/>
    <sheet name="2021.12.10" sheetId="33" r:id="rId15"/>
    <sheet name="2021.12.11" sheetId="34" r:id="rId16"/>
    <sheet name="2021.12.12" sheetId="35" r:id="rId17"/>
    <sheet name="2021.12.13" sheetId="36" r:id="rId18"/>
    <sheet name="2021.12.14" sheetId="37" r:id="rId19"/>
    <sheet name="2021.12.15" sheetId="38" r:id="rId20"/>
    <sheet name="2021.12.16" sheetId="39" r:id="rId21"/>
  </sheets>
  <definedNames>
    <definedName name="_xlnm._FilterDatabase" localSheetId="5" hidden="1">'2021.12.01'!#REF!</definedName>
    <definedName name="_xlnm._FilterDatabase" localSheetId="6" hidden="1">'2021.12.02'!#REF!</definedName>
    <definedName name="_xlnm._FilterDatabase" localSheetId="7" hidden="1">'2021.12.03'!#REF!</definedName>
    <definedName name="_xlnm._FilterDatabase" localSheetId="8" hidden="1">'2021.12.04'!#REF!</definedName>
    <definedName name="_xlnm._FilterDatabase" localSheetId="9" hidden="1">'2021.12.05'!#REF!</definedName>
    <definedName name="_xlnm._FilterDatabase" localSheetId="10" hidden="1">'2021.12.06'!#REF!</definedName>
    <definedName name="_xlnm._FilterDatabase" localSheetId="11" hidden="1">'2021.12.07'!#REF!</definedName>
    <definedName name="_xlnm._FilterDatabase" localSheetId="12" hidden="1">'2021.12.08'!#REF!</definedName>
    <definedName name="_xlnm._FilterDatabase" localSheetId="13" hidden="1">'2021.12.09'!#REF!</definedName>
    <definedName name="_xlnm._FilterDatabase" localSheetId="14" hidden="1">'2021.12.10'!#REF!</definedName>
    <definedName name="_xlnm._FilterDatabase" localSheetId="15" hidden="1">'2021.12.11'!#REF!</definedName>
    <definedName name="_xlnm._FilterDatabase" localSheetId="16" hidden="1">'2021.12.12'!#REF!</definedName>
    <definedName name="_xlnm._FilterDatabase" localSheetId="17" hidden="1">'2021.12.13'!#REF!</definedName>
    <definedName name="_xlnm._FilterDatabase" localSheetId="18" hidden="1">'2021.12.14'!#REF!</definedName>
    <definedName name="_xlnm._FilterDatabase" localSheetId="19" hidden="1">'2021.12.15'!#REF!</definedName>
    <definedName name="_xlnm._FilterDatabase" localSheetId="20" hidden="1">'2021.12.16'!#REF!</definedName>
    <definedName name="_xlnm._FilterDatabase" localSheetId="3" hidden="1">종목선정!$A$1:$D$117</definedName>
    <definedName name="_xlnm._FilterDatabase" localSheetId="1" hidden="1">투자전략!#REF!</definedName>
    <definedName name="_xlnm._FilterDatabase" localSheetId="0" hidden="1">'투자전략(조건부서식초기화)'!#REF!</definedName>
    <definedName name="_xlnm._FilterDatabase" localSheetId="2" hidden="1">현재가테이블!$A$1:$D$1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B199" i="39" l="1"/>
  <c r="O198" i="39"/>
  <c r="N198" i="39"/>
  <c r="L198" i="39"/>
  <c r="K198" i="39"/>
  <c r="H198" i="39"/>
  <c r="I198" i="39" s="1"/>
  <c r="F198" i="39"/>
  <c r="E198" i="39"/>
  <c r="O197" i="39"/>
  <c r="N197" i="39"/>
  <c r="K197" i="39"/>
  <c r="L197" i="39" s="1"/>
  <c r="H197" i="39"/>
  <c r="I197" i="39" s="1"/>
  <c r="F197" i="39"/>
  <c r="E197" i="39"/>
  <c r="O196" i="39"/>
  <c r="N196" i="39"/>
  <c r="K196" i="39"/>
  <c r="L196" i="39" s="1"/>
  <c r="H196" i="39"/>
  <c r="I196" i="39" s="1"/>
  <c r="F196" i="39"/>
  <c r="E196" i="39"/>
  <c r="O195" i="39"/>
  <c r="N195" i="39"/>
  <c r="L195" i="39"/>
  <c r="K195" i="39"/>
  <c r="H195" i="39"/>
  <c r="I195" i="39" s="1"/>
  <c r="F195" i="39"/>
  <c r="E195" i="39"/>
  <c r="O194" i="39"/>
  <c r="N194" i="39"/>
  <c r="L194" i="39"/>
  <c r="K194" i="39"/>
  <c r="H194" i="39"/>
  <c r="I194" i="39" s="1"/>
  <c r="F194" i="39"/>
  <c r="E194" i="39"/>
  <c r="O193" i="39"/>
  <c r="N193" i="39"/>
  <c r="K193" i="39"/>
  <c r="L193" i="39" s="1"/>
  <c r="H193" i="39"/>
  <c r="I193" i="39" s="1"/>
  <c r="F193" i="39"/>
  <c r="E193" i="39"/>
  <c r="O192" i="39"/>
  <c r="N192" i="39"/>
  <c r="K192" i="39"/>
  <c r="L192" i="39" s="1"/>
  <c r="H192" i="39"/>
  <c r="I192" i="39" s="1"/>
  <c r="F192" i="39"/>
  <c r="E192" i="39"/>
  <c r="O191" i="39"/>
  <c r="N191" i="39"/>
  <c r="L191" i="39"/>
  <c r="K191" i="39"/>
  <c r="H191" i="39"/>
  <c r="I191" i="39" s="1"/>
  <c r="F191" i="39"/>
  <c r="E191" i="39"/>
  <c r="O190" i="39"/>
  <c r="N190" i="39"/>
  <c r="L190" i="39"/>
  <c r="K190" i="39"/>
  <c r="H190" i="39"/>
  <c r="I190" i="39" s="1"/>
  <c r="F190" i="39"/>
  <c r="E190" i="39"/>
  <c r="O189" i="39"/>
  <c r="N189" i="39"/>
  <c r="K189" i="39"/>
  <c r="L189" i="39" s="1"/>
  <c r="H189" i="39"/>
  <c r="I189" i="39" s="1"/>
  <c r="F189" i="39"/>
  <c r="E189" i="39"/>
  <c r="O188" i="39"/>
  <c r="N188" i="39"/>
  <c r="K188" i="39"/>
  <c r="L188" i="39" s="1"/>
  <c r="H188" i="39"/>
  <c r="I188" i="39" s="1"/>
  <c r="F188" i="39"/>
  <c r="E188" i="39"/>
  <c r="O187" i="39"/>
  <c r="N187" i="39"/>
  <c r="L187" i="39"/>
  <c r="K187" i="39"/>
  <c r="H187" i="39"/>
  <c r="I187" i="39" s="1"/>
  <c r="F187" i="39"/>
  <c r="E187" i="39"/>
  <c r="O186" i="39"/>
  <c r="N186" i="39"/>
  <c r="L186" i="39"/>
  <c r="K186" i="39"/>
  <c r="H186" i="39"/>
  <c r="I186" i="39" s="1"/>
  <c r="F186" i="39"/>
  <c r="E186" i="39"/>
  <c r="O185" i="39"/>
  <c r="N185" i="39"/>
  <c r="K185" i="39"/>
  <c r="L185" i="39" s="1"/>
  <c r="H185" i="39"/>
  <c r="I185" i="39" s="1"/>
  <c r="F185" i="39"/>
  <c r="E185" i="39"/>
  <c r="O184" i="39"/>
  <c r="N184" i="39"/>
  <c r="K184" i="39"/>
  <c r="L184" i="39" s="1"/>
  <c r="H184" i="39"/>
  <c r="I184" i="39" s="1"/>
  <c r="F184" i="39"/>
  <c r="E184" i="39"/>
  <c r="O183" i="39"/>
  <c r="N183" i="39"/>
  <c r="L183" i="39"/>
  <c r="K183" i="39"/>
  <c r="H183" i="39"/>
  <c r="I183" i="39" s="1"/>
  <c r="F183" i="39"/>
  <c r="E183" i="39"/>
  <c r="O182" i="39"/>
  <c r="N182" i="39"/>
  <c r="L182" i="39"/>
  <c r="K182" i="39"/>
  <c r="H182" i="39"/>
  <c r="I182" i="39" s="1"/>
  <c r="F182" i="39"/>
  <c r="E182" i="39"/>
  <c r="O181" i="39"/>
  <c r="N181" i="39"/>
  <c r="K181" i="39"/>
  <c r="L181" i="39" s="1"/>
  <c r="H181" i="39"/>
  <c r="I181" i="39" s="1"/>
  <c r="F181" i="39"/>
  <c r="E181" i="39"/>
  <c r="O180" i="39"/>
  <c r="N180" i="39"/>
  <c r="K180" i="39"/>
  <c r="L180" i="39" s="1"/>
  <c r="H180" i="39"/>
  <c r="I180" i="39" s="1"/>
  <c r="F180" i="39"/>
  <c r="E180" i="39"/>
  <c r="O179" i="39"/>
  <c r="O199" i="39" s="1"/>
  <c r="N179" i="39"/>
  <c r="N199" i="39" s="1"/>
  <c r="L179" i="39"/>
  <c r="K179" i="39"/>
  <c r="H179" i="39"/>
  <c r="H199" i="39" s="1"/>
  <c r="F179" i="39"/>
  <c r="F199" i="39" s="1"/>
  <c r="E179" i="39"/>
  <c r="E199" i="39" s="1"/>
  <c r="M177" i="39"/>
  <c r="J177" i="39"/>
  <c r="G177" i="39"/>
  <c r="D177" i="39"/>
  <c r="B177" i="39"/>
  <c r="M176" i="39"/>
  <c r="G176" i="39"/>
  <c r="B172" i="39"/>
  <c r="O171" i="39"/>
  <c r="N171" i="39"/>
  <c r="L171" i="39"/>
  <c r="K171" i="39"/>
  <c r="I171" i="39"/>
  <c r="H171" i="39"/>
  <c r="F171" i="39"/>
  <c r="E171" i="39"/>
  <c r="O170" i="39"/>
  <c r="N170" i="39"/>
  <c r="L170" i="39"/>
  <c r="K170" i="39"/>
  <c r="I170" i="39"/>
  <c r="H170" i="39"/>
  <c r="F170" i="39"/>
  <c r="E170" i="39"/>
  <c r="O169" i="39"/>
  <c r="N169" i="39"/>
  <c r="L169" i="39"/>
  <c r="K169" i="39"/>
  <c r="I169" i="39"/>
  <c r="H169" i="39"/>
  <c r="F169" i="39"/>
  <c r="E169" i="39"/>
  <c r="O168" i="39"/>
  <c r="N168" i="39"/>
  <c r="L168" i="39"/>
  <c r="K168" i="39"/>
  <c r="I168" i="39"/>
  <c r="H168" i="39"/>
  <c r="F168" i="39"/>
  <c r="E168" i="39"/>
  <c r="O167" i="39"/>
  <c r="N167" i="39"/>
  <c r="L167" i="39"/>
  <c r="K167" i="39"/>
  <c r="I167" i="39"/>
  <c r="H167" i="39"/>
  <c r="F167" i="39"/>
  <c r="E167" i="39"/>
  <c r="O166" i="39"/>
  <c r="N166" i="39"/>
  <c r="L166" i="39"/>
  <c r="K166" i="39"/>
  <c r="I166" i="39"/>
  <c r="H166" i="39"/>
  <c r="F166" i="39"/>
  <c r="E166" i="39"/>
  <c r="O165" i="39"/>
  <c r="N165" i="39"/>
  <c r="L165" i="39"/>
  <c r="K165" i="39"/>
  <c r="I165" i="39"/>
  <c r="H165" i="39"/>
  <c r="F165" i="39"/>
  <c r="E165" i="39"/>
  <c r="O164" i="39"/>
  <c r="N164" i="39"/>
  <c r="L164" i="39"/>
  <c r="K164" i="39"/>
  <c r="I164" i="39"/>
  <c r="H164" i="39"/>
  <c r="F164" i="39"/>
  <c r="E164" i="39"/>
  <c r="O163" i="39"/>
  <c r="N163" i="39"/>
  <c r="L163" i="39"/>
  <c r="K163" i="39"/>
  <c r="I163" i="39"/>
  <c r="H163" i="39"/>
  <c r="F163" i="39"/>
  <c r="E163" i="39"/>
  <c r="O162" i="39"/>
  <c r="N162" i="39"/>
  <c r="L162" i="39"/>
  <c r="K162" i="39"/>
  <c r="I162" i="39"/>
  <c r="H162" i="39"/>
  <c r="F162" i="39"/>
  <c r="E162" i="39"/>
  <c r="O161" i="39"/>
  <c r="N161" i="39"/>
  <c r="L161" i="39"/>
  <c r="K161" i="39"/>
  <c r="I161" i="39"/>
  <c r="H161" i="39"/>
  <c r="F161" i="39"/>
  <c r="E161" i="39"/>
  <c r="O160" i="39"/>
  <c r="N160" i="39"/>
  <c r="L160" i="39"/>
  <c r="K160" i="39"/>
  <c r="I160" i="39"/>
  <c r="H160" i="39"/>
  <c r="F160" i="39"/>
  <c r="E160" i="39"/>
  <c r="O159" i="39"/>
  <c r="N159" i="39"/>
  <c r="L159" i="39"/>
  <c r="K159" i="39"/>
  <c r="I159" i="39"/>
  <c r="H159" i="39"/>
  <c r="F159" i="39"/>
  <c r="E159" i="39"/>
  <c r="O158" i="39"/>
  <c r="N158" i="39"/>
  <c r="L158" i="39"/>
  <c r="K158" i="39"/>
  <c r="I158" i="39"/>
  <c r="H158" i="39"/>
  <c r="F158" i="39"/>
  <c r="E158" i="39"/>
  <c r="O157" i="39"/>
  <c r="N157" i="39"/>
  <c r="L157" i="39"/>
  <c r="K157" i="39"/>
  <c r="I157" i="39"/>
  <c r="H157" i="39"/>
  <c r="F157" i="39"/>
  <c r="E157" i="39"/>
  <c r="O156" i="39"/>
  <c r="N156" i="39"/>
  <c r="L156" i="39"/>
  <c r="K156" i="39"/>
  <c r="I156" i="39"/>
  <c r="H156" i="39"/>
  <c r="F156" i="39"/>
  <c r="E156" i="39"/>
  <c r="O155" i="39"/>
  <c r="N155" i="39"/>
  <c r="L155" i="39"/>
  <c r="K155" i="39"/>
  <c r="I155" i="39"/>
  <c r="H155" i="39"/>
  <c r="F155" i="39"/>
  <c r="E155" i="39"/>
  <c r="O154" i="39"/>
  <c r="N154" i="39"/>
  <c r="L154" i="39"/>
  <c r="K154" i="39"/>
  <c r="I154" i="39"/>
  <c r="H154" i="39"/>
  <c r="F154" i="39"/>
  <c r="E154" i="39"/>
  <c r="O153" i="39"/>
  <c r="N153" i="39"/>
  <c r="L153" i="39"/>
  <c r="K153" i="39"/>
  <c r="I153" i="39"/>
  <c r="H153" i="39"/>
  <c r="F153" i="39"/>
  <c r="E153" i="39"/>
  <c r="O152" i="39"/>
  <c r="O172" i="39" s="1"/>
  <c r="N152" i="39"/>
  <c r="N172" i="39" s="1"/>
  <c r="L152" i="39"/>
  <c r="L172" i="39" s="1"/>
  <c r="K152" i="39"/>
  <c r="K172" i="39" s="1"/>
  <c r="I152" i="39"/>
  <c r="I172" i="39" s="1"/>
  <c r="H152" i="39"/>
  <c r="H172" i="39" s="1"/>
  <c r="F152" i="39"/>
  <c r="F172" i="39" s="1"/>
  <c r="E152" i="39"/>
  <c r="E172" i="39" s="1"/>
  <c r="M150" i="39"/>
  <c r="J150" i="39"/>
  <c r="G150" i="39"/>
  <c r="D150" i="39"/>
  <c r="B150" i="39"/>
  <c r="M149" i="39"/>
  <c r="G149" i="39"/>
  <c r="B145" i="39"/>
  <c r="O144" i="39"/>
  <c r="N144" i="39"/>
  <c r="L144" i="39"/>
  <c r="K144" i="39"/>
  <c r="H144" i="39"/>
  <c r="I144" i="39" s="1"/>
  <c r="F144" i="39"/>
  <c r="E144" i="39"/>
  <c r="O143" i="39"/>
  <c r="N143" i="39"/>
  <c r="K143" i="39"/>
  <c r="L143" i="39" s="1"/>
  <c r="H143" i="39"/>
  <c r="I143" i="39" s="1"/>
  <c r="F143" i="39"/>
  <c r="E143" i="39"/>
  <c r="O142" i="39"/>
  <c r="N142" i="39"/>
  <c r="K142" i="39"/>
  <c r="L142" i="39" s="1"/>
  <c r="H142" i="39"/>
  <c r="I142" i="39" s="1"/>
  <c r="F142" i="39"/>
  <c r="E142" i="39"/>
  <c r="O141" i="39"/>
  <c r="N141" i="39"/>
  <c r="K141" i="39"/>
  <c r="L141" i="39" s="1"/>
  <c r="H141" i="39"/>
  <c r="I141" i="39" s="1"/>
  <c r="F141" i="39"/>
  <c r="E141" i="39"/>
  <c r="O140" i="39"/>
  <c r="N140" i="39"/>
  <c r="L140" i="39"/>
  <c r="K140" i="39"/>
  <c r="H140" i="39"/>
  <c r="I140" i="39" s="1"/>
  <c r="F140" i="39"/>
  <c r="E140" i="39"/>
  <c r="O139" i="39"/>
  <c r="N139" i="39"/>
  <c r="K139" i="39"/>
  <c r="L139" i="39" s="1"/>
  <c r="H139" i="39"/>
  <c r="I139" i="39" s="1"/>
  <c r="F139" i="39"/>
  <c r="E139" i="39"/>
  <c r="O138" i="39"/>
  <c r="N138" i="39"/>
  <c r="K138" i="39"/>
  <c r="L138" i="39" s="1"/>
  <c r="H138" i="39"/>
  <c r="I138" i="39" s="1"/>
  <c r="F138" i="39"/>
  <c r="E138" i="39"/>
  <c r="O137" i="39"/>
  <c r="N137" i="39"/>
  <c r="L137" i="39"/>
  <c r="K137" i="39"/>
  <c r="H137" i="39"/>
  <c r="I137" i="39" s="1"/>
  <c r="F137" i="39"/>
  <c r="E137" i="39"/>
  <c r="O136" i="39"/>
  <c r="N136" i="39"/>
  <c r="L136" i="39"/>
  <c r="K136" i="39"/>
  <c r="H136" i="39"/>
  <c r="I136" i="39" s="1"/>
  <c r="F136" i="39"/>
  <c r="E136" i="39"/>
  <c r="O135" i="39"/>
  <c r="N135" i="39"/>
  <c r="K135" i="39"/>
  <c r="L135" i="39" s="1"/>
  <c r="H135" i="39"/>
  <c r="I135" i="39" s="1"/>
  <c r="F135" i="39"/>
  <c r="E135" i="39"/>
  <c r="O134" i="39"/>
  <c r="N134" i="39"/>
  <c r="K134" i="39"/>
  <c r="L134" i="39" s="1"/>
  <c r="H134" i="39"/>
  <c r="I134" i="39" s="1"/>
  <c r="F134" i="39"/>
  <c r="E134" i="39"/>
  <c r="O133" i="39"/>
  <c r="N133" i="39"/>
  <c r="K133" i="39"/>
  <c r="L133" i="39" s="1"/>
  <c r="H133" i="39"/>
  <c r="I133" i="39" s="1"/>
  <c r="F133" i="39"/>
  <c r="E133" i="39"/>
  <c r="O132" i="39"/>
  <c r="N132" i="39"/>
  <c r="L132" i="39"/>
  <c r="K132" i="39"/>
  <c r="H132" i="39"/>
  <c r="I132" i="39" s="1"/>
  <c r="F132" i="39"/>
  <c r="E132" i="39"/>
  <c r="O131" i="39"/>
  <c r="N131" i="39"/>
  <c r="K131" i="39"/>
  <c r="L131" i="39" s="1"/>
  <c r="H131" i="39"/>
  <c r="I131" i="39" s="1"/>
  <c r="F131" i="39"/>
  <c r="E131" i="39"/>
  <c r="O130" i="39"/>
  <c r="N130" i="39"/>
  <c r="K130" i="39"/>
  <c r="L130" i="39" s="1"/>
  <c r="I130" i="39"/>
  <c r="H130" i="39"/>
  <c r="F130" i="39"/>
  <c r="E130" i="39"/>
  <c r="O129" i="39"/>
  <c r="N129" i="39"/>
  <c r="K129" i="39"/>
  <c r="L129" i="39" s="1"/>
  <c r="I129" i="39"/>
  <c r="H129" i="39"/>
  <c r="F129" i="39"/>
  <c r="E129" i="39"/>
  <c r="O128" i="39"/>
  <c r="N128" i="39"/>
  <c r="K128" i="39"/>
  <c r="L128" i="39" s="1"/>
  <c r="I128" i="39"/>
  <c r="H128" i="39"/>
  <c r="F128" i="39"/>
  <c r="E128" i="39"/>
  <c r="O127" i="39"/>
  <c r="N127" i="39"/>
  <c r="K127" i="39"/>
  <c r="L127" i="39" s="1"/>
  <c r="I127" i="39"/>
  <c r="H127" i="39"/>
  <c r="F127" i="39"/>
  <c r="E127" i="39"/>
  <c r="O126" i="39"/>
  <c r="N126" i="39"/>
  <c r="K126" i="39"/>
  <c r="L126" i="39" s="1"/>
  <c r="I126" i="39"/>
  <c r="H126" i="39"/>
  <c r="F126" i="39"/>
  <c r="E126" i="39"/>
  <c r="O125" i="39"/>
  <c r="O145" i="39" s="1"/>
  <c r="N125" i="39"/>
  <c r="N145" i="39" s="1"/>
  <c r="K125" i="39"/>
  <c r="I125" i="39"/>
  <c r="H125" i="39"/>
  <c r="H145" i="39" s="1"/>
  <c r="F125" i="39"/>
  <c r="F145" i="39" s="1"/>
  <c r="E125" i="39"/>
  <c r="E145" i="39" s="1"/>
  <c r="M123" i="39"/>
  <c r="J123" i="39"/>
  <c r="G123" i="39"/>
  <c r="D123" i="39"/>
  <c r="B123" i="39"/>
  <c r="M122" i="39"/>
  <c r="G122" i="39"/>
  <c r="B118" i="39"/>
  <c r="O117" i="39"/>
  <c r="N117" i="39"/>
  <c r="K117" i="39"/>
  <c r="L117" i="39" s="1"/>
  <c r="H117" i="39"/>
  <c r="I117" i="39" s="1"/>
  <c r="E117" i="39"/>
  <c r="F117" i="39" s="1"/>
  <c r="O116" i="39"/>
  <c r="N116" i="39"/>
  <c r="L116" i="39"/>
  <c r="K116" i="39"/>
  <c r="H116" i="39"/>
  <c r="I116" i="39" s="1"/>
  <c r="E116" i="39"/>
  <c r="F116" i="39" s="1"/>
  <c r="O115" i="39"/>
  <c r="N115" i="39"/>
  <c r="K115" i="39"/>
  <c r="L115" i="39" s="1"/>
  <c r="I115" i="39"/>
  <c r="H115" i="39"/>
  <c r="E115" i="39"/>
  <c r="F115" i="39" s="1"/>
  <c r="O114" i="39"/>
  <c r="N114" i="39"/>
  <c r="K114" i="39"/>
  <c r="L114" i="39" s="1"/>
  <c r="I114" i="39"/>
  <c r="H114" i="39"/>
  <c r="E114" i="39"/>
  <c r="F114" i="39" s="1"/>
  <c r="O113" i="39"/>
  <c r="N113" i="39"/>
  <c r="K113" i="39"/>
  <c r="L113" i="39" s="1"/>
  <c r="H113" i="39"/>
  <c r="I113" i="39" s="1"/>
  <c r="E113" i="39"/>
  <c r="F113" i="39" s="1"/>
  <c r="O112" i="39"/>
  <c r="N112" i="39"/>
  <c r="K112" i="39"/>
  <c r="L112" i="39" s="1"/>
  <c r="H112" i="39"/>
  <c r="I112" i="39" s="1"/>
  <c r="E112" i="39"/>
  <c r="F112" i="39" s="1"/>
  <c r="O111" i="39"/>
  <c r="N111" i="39"/>
  <c r="L111" i="39"/>
  <c r="K111" i="39"/>
  <c r="I111" i="39"/>
  <c r="H111" i="39"/>
  <c r="E111" i="39"/>
  <c r="F111" i="39" s="1"/>
  <c r="O110" i="39"/>
  <c r="N110" i="39"/>
  <c r="L110" i="39"/>
  <c r="K110" i="39"/>
  <c r="I110" i="39"/>
  <c r="H110" i="39"/>
  <c r="E110" i="39"/>
  <c r="F110" i="39" s="1"/>
  <c r="O109" i="39"/>
  <c r="N109" i="39"/>
  <c r="K109" i="39"/>
  <c r="L109" i="39" s="1"/>
  <c r="H109" i="39"/>
  <c r="I109" i="39" s="1"/>
  <c r="E109" i="39"/>
  <c r="F109" i="39" s="1"/>
  <c r="O108" i="39"/>
  <c r="N108" i="39"/>
  <c r="L108" i="39"/>
  <c r="K108" i="39"/>
  <c r="H108" i="39"/>
  <c r="I108" i="39" s="1"/>
  <c r="E108" i="39"/>
  <c r="F108" i="39" s="1"/>
  <c r="O107" i="39"/>
  <c r="N107" i="39"/>
  <c r="K107" i="39"/>
  <c r="L107" i="39" s="1"/>
  <c r="I107" i="39"/>
  <c r="H107" i="39"/>
  <c r="E107" i="39"/>
  <c r="F107" i="39" s="1"/>
  <c r="O106" i="39"/>
  <c r="N106" i="39"/>
  <c r="K106" i="39"/>
  <c r="L106" i="39" s="1"/>
  <c r="I106" i="39"/>
  <c r="H106" i="39"/>
  <c r="E106" i="39"/>
  <c r="F106" i="39" s="1"/>
  <c r="O105" i="39"/>
  <c r="N105" i="39"/>
  <c r="K105" i="39"/>
  <c r="L105" i="39" s="1"/>
  <c r="H105" i="39"/>
  <c r="I105" i="39" s="1"/>
  <c r="E105" i="39"/>
  <c r="F105" i="39" s="1"/>
  <c r="O104" i="39"/>
  <c r="N104" i="39"/>
  <c r="K104" i="39"/>
  <c r="L104" i="39" s="1"/>
  <c r="H104" i="39"/>
  <c r="I104" i="39" s="1"/>
  <c r="E104" i="39"/>
  <c r="F104" i="39" s="1"/>
  <c r="O103" i="39"/>
  <c r="N103" i="39"/>
  <c r="K103" i="39"/>
  <c r="L103" i="39" s="1"/>
  <c r="I103" i="39"/>
  <c r="H103" i="39"/>
  <c r="E103" i="39"/>
  <c r="F103" i="39" s="1"/>
  <c r="O102" i="39"/>
  <c r="N102" i="39"/>
  <c r="L102" i="39"/>
  <c r="K102" i="39"/>
  <c r="I102" i="39"/>
  <c r="H102" i="39"/>
  <c r="E102" i="39"/>
  <c r="F102" i="39" s="1"/>
  <c r="O101" i="39"/>
  <c r="N101" i="39"/>
  <c r="K101" i="39"/>
  <c r="L101" i="39" s="1"/>
  <c r="H101" i="39"/>
  <c r="I101" i="39" s="1"/>
  <c r="E101" i="39"/>
  <c r="F101" i="39" s="1"/>
  <c r="O100" i="39"/>
  <c r="N100" i="39"/>
  <c r="K100" i="39"/>
  <c r="L100" i="39" s="1"/>
  <c r="H100" i="39"/>
  <c r="I100" i="39" s="1"/>
  <c r="E100" i="39"/>
  <c r="F100" i="39" s="1"/>
  <c r="O99" i="39"/>
  <c r="N99" i="39"/>
  <c r="K99" i="39"/>
  <c r="L99" i="39" s="1"/>
  <c r="I99" i="39"/>
  <c r="H99" i="39"/>
  <c r="E99" i="39"/>
  <c r="F99" i="39" s="1"/>
  <c r="O98" i="39"/>
  <c r="O118" i="39" s="1"/>
  <c r="N98" i="39"/>
  <c r="N118" i="39" s="1"/>
  <c r="K98" i="39"/>
  <c r="L98" i="39" s="1"/>
  <c r="I98" i="39"/>
  <c r="H98" i="39"/>
  <c r="E98" i="39"/>
  <c r="E118" i="39" s="1"/>
  <c r="M96" i="39"/>
  <c r="J96" i="39"/>
  <c r="G96" i="39"/>
  <c r="D96" i="39"/>
  <c r="B96" i="39"/>
  <c r="M95" i="39"/>
  <c r="G95" i="39"/>
  <c r="B91" i="39"/>
  <c r="O90" i="39"/>
  <c r="N90" i="39"/>
  <c r="L90" i="39"/>
  <c r="K90" i="39"/>
  <c r="I90" i="39"/>
  <c r="H90" i="39"/>
  <c r="E90" i="39"/>
  <c r="F90" i="39" s="1"/>
  <c r="O89" i="39"/>
  <c r="N89" i="39"/>
  <c r="K89" i="39"/>
  <c r="L89" i="39" s="1"/>
  <c r="H89" i="39"/>
  <c r="I89" i="39" s="1"/>
  <c r="E89" i="39"/>
  <c r="F89" i="39" s="1"/>
  <c r="O88" i="39"/>
  <c r="N88" i="39"/>
  <c r="K88" i="39"/>
  <c r="L88" i="39" s="1"/>
  <c r="H88" i="39"/>
  <c r="I88" i="39" s="1"/>
  <c r="E88" i="39"/>
  <c r="F88" i="39" s="1"/>
  <c r="O87" i="39"/>
  <c r="N87" i="39"/>
  <c r="K87" i="39"/>
  <c r="L87" i="39" s="1"/>
  <c r="I87" i="39"/>
  <c r="H87" i="39"/>
  <c r="E87" i="39"/>
  <c r="F87" i="39" s="1"/>
  <c r="O86" i="39"/>
  <c r="N86" i="39"/>
  <c r="L86" i="39"/>
  <c r="K86" i="39"/>
  <c r="I86" i="39"/>
  <c r="H86" i="39"/>
  <c r="E86" i="39"/>
  <c r="F86" i="39" s="1"/>
  <c r="O85" i="39"/>
  <c r="N85" i="39"/>
  <c r="K85" i="39"/>
  <c r="L85" i="39" s="1"/>
  <c r="H85" i="39"/>
  <c r="I85" i="39" s="1"/>
  <c r="E85" i="39"/>
  <c r="F85" i="39" s="1"/>
  <c r="O84" i="39"/>
  <c r="N84" i="39"/>
  <c r="K84" i="39"/>
  <c r="L84" i="39" s="1"/>
  <c r="H84" i="39"/>
  <c r="I84" i="39" s="1"/>
  <c r="E84" i="39"/>
  <c r="F84" i="39" s="1"/>
  <c r="O83" i="39"/>
  <c r="N83" i="39"/>
  <c r="K83" i="39"/>
  <c r="L83" i="39" s="1"/>
  <c r="I83" i="39"/>
  <c r="H83" i="39"/>
  <c r="E83" i="39"/>
  <c r="F83" i="39" s="1"/>
  <c r="O82" i="39"/>
  <c r="N82" i="39"/>
  <c r="L82" i="39"/>
  <c r="K82" i="39"/>
  <c r="I82" i="39"/>
  <c r="H82" i="39"/>
  <c r="E82" i="39"/>
  <c r="F82" i="39" s="1"/>
  <c r="O81" i="39"/>
  <c r="N81" i="39"/>
  <c r="K81" i="39"/>
  <c r="L81" i="39" s="1"/>
  <c r="H81" i="39"/>
  <c r="I81" i="39" s="1"/>
  <c r="E81" i="39"/>
  <c r="F81" i="39" s="1"/>
  <c r="O80" i="39"/>
  <c r="N80" i="39"/>
  <c r="K80" i="39"/>
  <c r="L80" i="39" s="1"/>
  <c r="I80" i="39"/>
  <c r="H80" i="39"/>
  <c r="E80" i="39"/>
  <c r="F80" i="39" s="1"/>
  <c r="O79" i="39"/>
  <c r="N79" i="39"/>
  <c r="L79" i="39"/>
  <c r="K79" i="39"/>
  <c r="H79" i="39"/>
  <c r="I79" i="39" s="1"/>
  <c r="E79" i="39"/>
  <c r="F79" i="39" s="1"/>
  <c r="O78" i="39"/>
  <c r="N78" i="39"/>
  <c r="L78" i="39"/>
  <c r="K78" i="39"/>
  <c r="I78" i="39"/>
  <c r="H78" i="39"/>
  <c r="E78" i="39"/>
  <c r="F78" i="39" s="1"/>
  <c r="O77" i="39"/>
  <c r="N77" i="39"/>
  <c r="K77" i="39"/>
  <c r="L77" i="39" s="1"/>
  <c r="H77" i="39"/>
  <c r="I77" i="39" s="1"/>
  <c r="E77" i="39"/>
  <c r="F77" i="39" s="1"/>
  <c r="O76" i="39"/>
  <c r="N76" i="39"/>
  <c r="K76" i="39"/>
  <c r="L76" i="39" s="1"/>
  <c r="H76" i="39"/>
  <c r="I76" i="39" s="1"/>
  <c r="E76" i="39"/>
  <c r="F76" i="39" s="1"/>
  <c r="O75" i="39"/>
  <c r="N75" i="39"/>
  <c r="K75" i="39"/>
  <c r="L75" i="39" s="1"/>
  <c r="H75" i="39"/>
  <c r="I75" i="39" s="1"/>
  <c r="E75" i="39"/>
  <c r="F75" i="39" s="1"/>
  <c r="O74" i="39"/>
  <c r="N74" i="39"/>
  <c r="K74" i="39"/>
  <c r="L74" i="39" s="1"/>
  <c r="I74" i="39"/>
  <c r="H74" i="39"/>
  <c r="E74" i="39"/>
  <c r="F74" i="39" s="1"/>
  <c r="O73" i="39"/>
  <c r="N73" i="39"/>
  <c r="L73" i="39"/>
  <c r="K73" i="39"/>
  <c r="H73" i="39"/>
  <c r="I73" i="39" s="1"/>
  <c r="E73" i="39"/>
  <c r="F73" i="39" s="1"/>
  <c r="O72" i="39"/>
  <c r="N72" i="39"/>
  <c r="L72" i="39"/>
  <c r="K72" i="39"/>
  <c r="H72" i="39"/>
  <c r="I72" i="39" s="1"/>
  <c r="E72" i="39"/>
  <c r="F72" i="39" s="1"/>
  <c r="O71" i="39"/>
  <c r="O91" i="39" s="1"/>
  <c r="N71" i="39"/>
  <c r="L71" i="39"/>
  <c r="K71" i="39"/>
  <c r="H71" i="39"/>
  <c r="E71" i="39"/>
  <c r="E91" i="39" s="1"/>
  <c r="M69" i="39"/>
  <c r="J69" i="39"/>
  <c r="G69" i="39"/>
  <c r="D69" i="39"/>
  <c r="B69" i="39"/>
  <c r="M68" i="39"/>
  <c r="G68" i="39"/>
  <c r="B64" i="39"/>
  <c r="O63" i="39"/>
  <c r="N63" i="39"/>
  <c r="K63" i="39"/>
  <c r="L63" i="39" s="1"/>
  <c r="I63" i="39"/>
  <c r="H63" i="39"/>
  <c r="E63" i="39"/>
  <c r="F63" i="39" s="1"/>
  <c r="O62" i="39"/>
  <c r="N62" i="39"/>
  <c r="K62" i="39"/>
  <c r="L62" i="39" s="1"/>
  <c r="H62" i="39"/>
  <c r="I62" i="39" s="1"/>
  <c r="E62" i="39"/>
  <c r="F62" i="39" s="1"/>
  <c r="O61" i="39"/>
  <c r="N61" i="39"/>
  <c r="K61" i="39"/>
  <c r="L61" i="39" s="1"/>
  <c r="I61" i="39"/>
  <c r="H61" i="39"/>
  <c r="E61" i="39"/>
  <c r="F61" i="39" s="1"/>
  <c r="O60" i="39"/>
  <c r="N60" i="39"/>
  <c r="K60" i="39"/>
  <c r="L60" i="39" s="1"/>
  <c r="H60" i="39"/>
  <c r="I60" i="39" s="1"/>
  <c r="E60" i="39"/>
  <c r="F60" i="39" s="1"/>
  <c r="O59" i="39"/>
  <c r="N59" i="39"/>
  <c r="L59" i="39"/>
  <c r="K59" i="39"/>
  <c r="I59" i="39"/>
  <c r="H59" i="39"/>
  <c r="E59" i="39"/>
  <c r="F59" i="39" s="1"/>
  <c r="O58" i="39"/>
  <c r="N58" i="39"/>
  <c r="K58" i="39"/>
  <c r="L58" i="39" s="1"/>
  <c r="H58" i="39"/>
  <c r="I58" i="39" s="1"/>
  <c r="E58" i="39"/>
  <c r="F58" i="39" s="1"/>
  <c r="O57" i="39"/>
  <c r="N57" i="39"/>
  <c r="K57" i="39"/>
  <c r="L57" i="39" s="1"/>
  <c r="I57" i="39"/>
  <c r="H57" i="39"/>
  <c r="E57" i="39"/>
  <c r="F57" i="39" s="1"/>
  <c r="O56" i="39"/>
  <c r="N56" i="39"/>
  <c r="L56" i="39"/>
  <c r="K56" i="39"/>
  <c r="H56" i="39"/>
  <c r="I56" i="39" s="1"/>
  <c r="E56" i="39"/>
  <c r="F56" i="39" s="1"/>
  <c r="O55" i="39"/>
  <c r="N55" i="39"/>
  <c r="K55" i="39"/>
  <c r="L55" i="39" s="1"/>
  <c r="I55" i="39"/>
  <c r="H55" i="39"/>
  <c r="E55" i="39"/>
  <c r="F55" i="39" s="1"/>
  <c r="O54" i="39"/>
  <c r="N54" i="39"/>
  <c r="K54" i="39"/>
  <c r="L54" i="39" s="1"/>
  <c r="H54" i="39"/>
  <c r="I54" i="39" s="1"/>
  <c r="E54" i="39"/>
  <c r="F54" i="39" s="1"/>
  <c r="O53" i="39"/>
  <c r="N53" i="39"/>
  <c r="K53" i="39"/>
  <c r="L53" i="39" s="1"/>
  <c r="I53" i="39"/>
  <c r="H53" i="39"/>
  <c r="E53" i="39"/>
  <c r="F53" i="39" s="1"/>
  <c r="O52" i="39"/>
  <c r="N52" i="39"/>
  <c r="K52" i="39"/>
  <c r="L52" i="39" s="1"/>
  <c r="H52" i="39"/>
  <c r="I52" i="39" s="1"/>
  <c r="E52" i="39"/>
  <c r="F52" i="39" s="1"/>
  <c r="O51" i="39"/>
  <c r="N51" i="39"/>
  <c r="L51" i="39"/>
  <c r="K51" i="39"/>
  <c r="I51" i="39"/>
  <c r="H51" i="39"/>
  <c r="E51" i="39"/>
  <c r="F51" i="39" s="1"/>
  <c r="O50" i="39"/>
  <c r="N50" i="39"/>
  <c r="K50" i="39"/>
  <c r="L50" i="39" s="1"/>
  <c r="H50" i="39"/>
  <c r="I50" i="39" s="1"/>
  <c r="E50" i="39"/>
  <c r="F50" i="39" s="1"/>
  <c r="O49" i="39"/>
  <c r="N49" i="39"/>
  <c r="K49" i="39"/>
  <c r="L49" i="39" s="1"/>
  <c r="I49" i="39"/>
  <c r="H49" i="39"/>
  <c r="E49" i="39"/>
  <c r="F49" i="39" s="1"/>
  <c r="O48" i="39"/>
  <c r="N48" i="39"/>
  <c r="L48" i="39"/>
  <c r="K48" i="39"/>
  <c r="H48" i="39"/>
  <c r="I48" i="39" s="1"/>
  <c r="E48" i="39"/>
  <c r="F48" i="39" s="1"/>
  <c r="O47" i="39"/>
  <c r="N47" i="39"/>
  <c r="K47" i="39"/>
  <c r="L47" i="39" s="1"/>
  <c r="I47" i="39"/>
  <c r="H47" i="39"/>
  <c r="E47" i="39"/>
  <c r="F47" i="39" s="1"/>
  <c r="O46" i="39"/>
  <c r="N46" i="39"/>
  <c r="L46" i="39"/>
  <c r="K46" i="39"/>
  <c r="H46" i="39"/>
  <c r="I46" i="39" s="1"/>
  <c r="E46" i="39"/>
  <c r="F46" i="39" s="1"/>
  <c r="O45" i="39"/>
  <c r="N45" i="39"/>
  <c r="K45" i="39"/>
  <c r="L45" i="39" s="1"/>
  <c r="I45" i="39"/>
  <c r="H45" i="39"/>
  <c r="E45" i="39"/>
  <c r="F45" i="39" s="1"/>
  <c r="O44" i="39"/>
  <c r="O64" i="39" s="1"/>
  <c r="N44" i="39"/>
  <c r="N64" i="39" s="1"/>
  <c r="K44" i="39"/>
  <c r="H44" i="39"/>
  <c r="E44" i="39"/>
  <c r="E64" i="39" s="1"/>
  <c r="M42" i="39"/>
  <c r="J42" i="39"/>
  <c r="G42" i="39"/>
  <c r="D42" i="39"/>
  <c r="B42" i="39"/>
  <c r="M41" i="39"/>
  <c r="G41" i="39"/>
  <c r="O36" i="39"/>
  <c r="N36" i="39"/>
  <c r="M36" i="39"/>
  <c r="L36" i="39"/>
  <c r="K36" i="39"/>
  <c r="J36" i="39"/>
  <c r="I36" i="39"/>
  <c r="H36" i="39"/>
  <c r="G36" i="39"/>
  <c r="F36" i="39"/>
  <c r="E36" i="39"/>
  <c r="D36" i="39"/>
  <c r="C36" i="39"/>
  <c r="B36" i="39"/>
  <c r="O35" i="39"/>
  <c r="N35" i="39"/>
  <c r="M35" i="39"/>
  <c r="L35" i="39"/>
  <c r="K35" i="39"/>
  <c r="J35" i="39"/>
  <c r="I35" i="39"/>
  <c r="H35" i="39"/>
  <c r="G35" i="39"/>
  <c r="F35" i="39"/>
  <c r="E35" i="39"/>
  <c r="D35" i="39"/>
  <c r="C35" i="39"/>
  <c r="B35" i="39"/>
  <c r="O34" i="39"/>
  <c r="N34" i="39"/>
  <c r="M34" i="39"/>
  <c r="L34" i="39"/>
  <c r="K34" i="39"/>
  <c r="J34" i="39"/>
  <c r="I34" i="39"/>
  <c r="H34" i="39"/>
  <c r="G34" i="39"/>
  <c r="F34" i="39"/>
  <c r="E34" i="39"/>
  <c r="D34" i="39"/>
  <c r="C34" i="39"/>
  <c r="B34" i="39"/>
  <c r="O33" i="39"/>
  <c r="N33" i="39"/>
  <c r="M33" i="39"/>
  <c r="L33" i="39"/>
  <c r="K33" i="39"/>
  <c r="J33" i="39"/>
  <c r="I33" i="39"/>
  <c r="H33" i="39"/>
  <c r="G33" i="39"/>
  <c r="F33" i="39"/>
  <c r="E33" i="39"/>
  <c r="D33" i="39"/>
  <c r="C33" i="39"/>
  <c r="B33" i="39"/>
  <c r="O32" i="39"/>
  <c r="N32" i="39"/>
  <c r="M32" i="39"/>
  <c r="L32" i="39"/>
  <c r="K32" i="39"/>
  <c r="J32" i="39"/>
  <c r="I32" i="39"/>
  <c r="H32" i="39"/>
  <c r="G32" i="39"/>
  <c r="F32" i="39"/>
  <c r="E32" i="39"/>
  <c r="D32" i="39"/>
  <c r="C32" i="39"/>
  <c r="B32" i="39"/>
  <c r="O31" i="39"/>
  <c r="N31" i="39"/>
  <c r="M31" i="39"/>
  <c r="L31" i="39"/>
  <c r="K31" i="39"/>
  <c r="J31" i="39"/>
  <c r="I31" i="39"/>
  <c r="H31" i="39"/>
  <c r="G31" i="39"/>
  <c r="F31" i="39"/>
  <c r="E31" i="39"/>
  <c r="D31" i="39"/>
  <c r="C31" i="39"/>
  <c r="B31" i="39"/>
  <c r="O30" i="39"/>
  <c r="N30" i="39"/>
  <c r="M30" i="39"/>
  <c r="L30" i="39"/>
  <c r="K30" i="39"/>
  <c r="J30" i="39"/>
  <c r="I30" i="39"/>
  <c r="H30" i="39"/>
  <c r="G30" i="39"/>
  <c r="F30" i="39"/>
  <c r="E30" i="39"/>
  <c r="D30" i="39"/>
  <c r="C30" i="39"/>
  <c r="B30" i="39"/>
  <c r="O29" i="39"/>
  <c r="N29" i="39"/>
  <c r="M29" i="39"/>
  <c r="L29" i="39"/>
  <c r="K29" i="39"/>
  <c r="J29" i="39"/>
  <c r="I29" i="39"/>
  <c r="H29" i="39"/>
  <c r="G29" i="39"/>
  <c r="F29" i="39"/>
  <c r="E29" i="39"/>
  <c r="D29" i="39"/>
  <c r="C29" i="39"/>
  <c r="B29" i="39"/>
  <c r="O28" i="39"/>
  <c r="N28" i="39"/>
  <c r="M28" i="39"/>
  <c r="L28" i="39"/>
  <c r="K28" i="39"/>
  <c r="J28" i="39"/>
  <c r="I28" i="39"/>
  <c r="H28" i="39"/>
  <c r="G28" i="39"/>
  <c r="F28" i="39"/>
  <c r="E28" i="39"/>
  <c r="D28" i="39"/>
  <c r="C28" i="39"/>
  <c r="B28" i="39"/>
  <c r="O27" i="39"/>
  <c r="N27" i="39"/>
  <c r="M27" i="39"/>
  <c r="L27" i="39"/>
  <c r="K27" i="39"/>
  <c r="J27" i="39"/>
  <c r="I27" i="39"/>
  <c r="H27" i="39"/>
  <c r="G27" i="39"/>
  <c r="F27" i="39"/>
  <c r="E27" i="39"/>
  <c r="D27" i="39"/>
  <c r="C27" i="39"/>
  <c r="B27" i="39"/>
  <c r="O26" i="39"/>
  <c r="N26" i="39"/>
  <c r="M26" i="39"/>
  <c r="L26" i="39"/>
  <c r="K26" i="39"/>
  <c r="J26" i="39"/>
  <c r="I26" i="39"/>
  <c r="H26" i="39"/>
  <c r="G26" i="39"/>
  <c r="F26" i="39"/>
  <c r="E26" i="39"/>
  <c r="D26" i="39"/>
  <c r="C26" i="39"/>
  <c r="B26" i="39"/>
  <c r="O25" i="39"/>
  <c r="N25" i="39"/>
  <c r="M25" i="39"/>
  <c r="L25" i="39"/>
  <c r="K25" i="39"/>
  <c r="J25" i="39"/>
  <c r="I25" i="39"/>
  <c r="H25" i="39"/>
  <c r="G25" i="39"/>
  <c r="F25" i="39"/>
  <c r="E25" i="39"/>
  <c r="D25" i="39"/>
  <c r="C25" i="39"/>
  <c r="B25" i="39"/>
  <c r="O24" i="39"/>
  <c r="N24" i="39"/>
  <c r="M24" i="39"/>
  <c r="L24" i="39"/>
  <c r="K24" i="39"/>
  <c r="J24" i="39"/>
  <c r="I24" i="39"/>
  <c r="H24" i="39"/>
  <c r="G24" i="39"/>
  <c r="F24" i="39"/>
  <c r="E24" i="39"/>
  <c r="D24" i="39"/>
  <c r="C24" i="39"/>
  <c r="B24" i="39"/>
  <c r="O23" i="39"/>
  <c r="N23" i="39"/>
  <c r="M23" i="39"/>
  <c r="L23" i="39"/>
  <c r="K23" i="39"/>
  <c r="J23" i="39"/>
  <c r="I23" i="39"/>
  <c r="H23" i="39"/>
  <c r="G23" i="39"/>
  <c r="F23" i="39"/>
  <c r="E23" i="39"/>
  <c r="D23" i="39"/>
  <c r="C23" i="39"/>
  <c r="B23" i="39"/>
  <c r="O22" i="39"/>
  <c r="N22" i="39"/>
  <c r="M22" i="39"/>
  <c r="L22" i="39"/>
  <c r="K22" i="39"/>
  <c r="J22" i="39"/>
  <c r="I22" i="39"/>
  <c r="H22" i="39"/>
  <c r="G22" i="39"/>
  <c r="F22" i="39"/>
  <c r="E22" i="39"/>
  <c r="D22" i="39"/>
  <c r="C22" i="39"/>
  <c r="B22" i="39"/>
  <c r="O21" i="39"/>
  <c r="N21" i="39"/>
  <c r="M21" i="39"/>
  <c r="L21" i="39"/>
  <c r="K21" i="39"/>
  <c r="J21" i="39"/>
  <c r="I21" i="39"/>
  <c r="H21" i="39"/>
  <c r="G21" i="39"/>
  <c r="F21" i="39"/>
  <c r="E21" i="39"/>
  <c r="D21" i="39"/>
  <c r="C21" i="39"/>
  <c r="B21" i="39"/>
  <c r="O20" i="39"/>
  <c r="N20" i="39"/>
  <c r="M20" i="39"/>
  <c r="L20" i="39"/>
  <c r="K20" i="39"/>
  <c r="J20" i="39"/>
  <c r="I20" i="39"/>
  <c r="H20" i="39"/>
  <c r="G20" i="39"/>
  <c r="F20" i="39"/>
  <c r="E20" i="39"/>
  <c r="D20" i="39"/>
  <c r="C20" i="39"/>
  <c r="B20" i="39"/>
  <c r="O19" i="39"/>
  <c r="N19" i="39"/>
  <c r="M19" i="39"/>
  <c r="L19" i="39"/>
  <c r="K19" i="39"/>
  <c r="J19" i="39"/>
  <c r="I19" i="39"/>
  <c r="H19" i="39"/>
  <c r="G19" i="39"/>
  <c r="F19" i="39"/>
  <c r="E19" i="39"/>
  <c r="D19" i="39"/>
  <c r="C19" i="39"/>
  <c r="B19" i="39"/>
  <c r="O18" i="39"/>
  <c r="N18" i="39"/>
  <c r="M18" i="39"/>
  <c r="L18" i="39"/>
  <c r="K18" i="39"/>
  <c r="J18" i="39"/>
  <c r="I18" i="39"/>
  <c r="H18" i="39"/>
  <c r="G18" i="39"/>
  <c r="F18" i="39"/>
  <c r="E18" i="39"/>
  <c r="D18" i="39"/>
  <c r="C18" i="39"/>
  <c r="B18" i="39"/>
  <c r="O17" i="39"/>
  <c r="N17" i="39"/>
  <c r="M17" i="39"/>
  <c r="L17" i="39"/>
  <c r="K17" i="39"/>
  <c r="J17" i="39"/>
  <c r="I17" i="39"/>
  <c r="H17" i="39"/>
  <c r="G17" i="39"/>
  <c r="F17" i="39"/>
  <c r="E17" i="39"/>
  <c r="D17" i="39"/>
  <c r="C17" i="39"/>
  <c r="B17" i="39"/>
  <c r="M15" i="39"/>
  <c r="J15" i="39"/>
  <c r="G15" i="39"/>
  <c r="D15" i="39"/>
  <c r="B15" i="39"/>
  <c r="M14" i="39"/>
  <c r="G14" i="39"/>
  <c r="B199" i="38"/>
  <c r="N198" i="38"/>
  <c r="O198" i="38" s="1"/>
  <c r="L198" i="38"/>
  <c r="K198" i="38"/>
  <c r="H198" i="38"/>
  <c r="I198" i="38" s="1"/>
  <c r="F198" i="38"/>
  <c r="E198" i="38"/>
  <c r="N197" i="38"/>
  <c r="O197" i="38" s="1"/>
  <c r="K197" i="38"/>
  <c r="L197" i="38" s="1"/>
  <c r="H197" i="38"/>
  <c r="I197" i="38" s="1"/>
  <c r="F197" i="38"/>
  <c r="E197" i="38"/>
  <c r="O196" i="38"/>
  <c r="N196" i="38"/>
  <c r="L196" i="38"/>
  <c r="K196" i="38"/>
  <c r="H196" i="38"/>
  <c r="I196" i="38" s="1"/>
  <c r="F196" i="38"/>
  <c r="E196" i="38"/>
  <c r="N195" i="38"/>
  <c r="O195" i="38" s="1"/>
  <c r="K195" i="38"/>
  <c r="L195" i="38" s="1"/>
  <c r="H195" i="38"/>
  <c r="I195" i="38" s="1"/>
  <c r="F195" i="38"/>
  <c r="E195" i="38"/>
  <c r="N194" i="38"/>
  <c r="O194" i="38" s="1"/>
  <c r="L194" i="38"/>
  <c r="K194" i="38"/>
  <c r="H194" i="38"/>
  <c r="I194" i="38" s="1"/>
  <c r="F194" i="38"/>
  <c r="E194" i="38"/>
  <c r="O193" i="38"/>
  <c r="N193" i="38"/>
  <c r="K193" i="38"/>
  <c r="L193" i="38" s="1"/>
  <c r="H193" i="38"/>
  <c r="I193" i="38" s="1"/>
  <c r="F193" i="38"/>
  <c r="E193" i="38"/>
  <c r="N192" i="38"/>
  <c r="O192" i="38" s="1"/>
  <c r="L192" i="38"/>
  <c r="K192" i="38"/>
  <c r="H192" i="38"/>
  <c r="I192" i="38" s="1"/>
  <c r="F192" i="38"/>
  <c r="E192" i="38"/>
  <c r="O191" i="38"/>
  <c r="N191" i="38"/>
  <c r="K191" i="38"/>
  <c r="L191" i="38" s="1"/>
  <c r="H191" i="38"/>
  <c r="I191" i="38" s="1"/>
  <c r="F191" i="38"/>
  <c r="E191" i="38"/>
  <c r="N190" i="38"/>
  <c r="O190" i="38" s="1"/>
  <c r="L190" i="38"/>
  <c r="K190" i="38"/>
  <c r="H190" i="38"/>
  <c r="I190" i="38" s="1"/>
  <c r="F190" i="38"/>
  <c r="E190" i="38"/>
  <c r="N189" i="38"/>
  <c r="O189" i="38" s="1"/>
  <c r="K189" i="38"/>
  <c r="L189" i="38" s="1"/>
  <c r="H189" i="38"/>
  <c r="I189" i="38" s="1"/>
  <c r="F189" i="38"/>
  <c r="E189" i="38"/>
  <c r="O188" i="38"/>
  <c r="N188" i="38"/>
  <c r="L188" i="38"/>
  <c r="K188" i="38"/>
  <c r="H188" i="38"/>
  <c r="I188" i="38" s="1"/>
  <c r="F188" i="38"/>
  <c r="E188" i="38"/>
  <c r="N187" i="38"/>
  <c r="O187" i="38" s="1"/>
  <c r="K187" i="38"/>
  <c r="L187" i="38" s="1"/>
  <c r="H187" i="38"/>
  <c r="I187" i="38" s="1"/>
  <c r="F187" i="38"/>
  <c r="E187" i="38"/>
  <c r="N186" i="38"/>
  <c r="O186" i="38" s="1"/>
  <c r="L186" i="38"/>
  <c r="K186" i="38"/>
  <c r="H186" i="38"/>
  <c r="I186" i="38" s="1"/>
  <c r="F186" i="38"/>
  <c r="E186" i="38"/>
  <c r="O185" i="38"/>
  <c r="N185" i="38"/>
  <c r="K185" i="38"/>
  <c r="L185" i="38" s="1"/>
  <c r="H185" i="38"/>
  <c r="I185" i="38" s="1"/>
  <c r="F185" i="38"/>
  <c r="E185" i="38"/>
  <c r="O184" i="38"/>
  <c r="N184" i="38"/>
  <c r="L184" i="38"/>
  <c r="K184" i="38"/>
  <c r="H184" i="38"/>
  <c r="I184" i="38" s="1"/>
  <c r="F184" i="38"/>
  <c r="E184" i="38"/>
  <c r="N183" i="38"/>
  <c r="O183" i="38" s="1"/>
  <c r="K183" i="38"/>
  <c r="L183" i="38" s="1"/>
  <c r="H183" i="38"/>
  <c r="I183" i="38" s="1"/>
  <c r="F183" i="38"/>
  <c r="E183" i="38"/>
  <c r="N182" i="38"/>
  <c r="O182" i="38" s="1"/>
  <c r="L182" i="38"/>
  <c r="K182" i="38"/>
  <c r="H182" i="38"/>
  <c r="I182" i="38" s="1"/>
  <c r="F182" i="38"/>
  <c r="E182" i="38"/>
  <c r="O181" i="38"/>
  <c r="N181" i="38"/>
  <c r="K181" i="38"/>
  <c r="L181" i="38" s="1"/>
  <c r="H181" i="38"/>
  <c r="I181" i="38" s="1"/>
  <c r="F181" i="38"/>
  <c r="E181" i="38"/>
  <c r="O180" i="38"/>
  <c r="N180" i="38"/>
  <c r="L180" i="38"/>
  <c r="K180" i="38"/>
  <c r="H180" i="38"/>
  <c r="I180" i="38" s="1"/>
  <c r="F180" i="38"/>
  <c r="E180" i="38"/>
  <c r="N179" i="38"/>
  <c r="N199" i="38" s="1"/>
  <c r="K179" i="38"/>
  <c r="H179" i="38"/>
  <c r="H199" i="38" s="1"/>
  <c r="F179" i="38"/>
  <c r="F199" i="38" s="1"/>
  <c r="E179" i="38"/>
  <c r="E199" i="38" s="1"/>
  <c r="M177" i="38"/>
  <c r="J177" i="38"/>
  <c r="G177" i="38"/>
  <c r="D177" i="38"/>
  <c r="B177" i="38"/>
  <c r="M176" i="38"/>
  <c r="G176" i="38"/>
  <c r="B172" i="38"/>
  <c r="O171" i="38"/>
  <c r="N171" i="38"/>
  <c r="L171" i="38"/>
  <c r="K171" i="38"/>
  <c r="I171" i="38"/>
  <c r="H171" i="38"/>
  <c r="F171" i="38"/>
  <c r="E171" i="38"/>
  <c r="O170" i="38"/>
  <c r="N170" i="38"/>
  <c r="L170" i="38"/>
  <c r="K170" i="38"/>
  <c r="I170" i="38"/>
  <c r="H170" i="38"/>
  <c r="F170" i="38"/>
  <c r="E170" i="38"/>
  <c r="O169" i="38"/>
  <c r="N169" i="38"/>
  <c r="L169" i="38"/>
  <c r="K169" i="38"/>
  <c r="I169" i="38"/>
  <c r="H169" i="38"/>
  <c r="F169" i="38"/>
  <c r="E169" i="38"/>
  <c r="O168" i="38"/>
  <c r="N168" i="38"/>
  <c r="L168" i="38"/>
  <c r="K168" i="38"/>
  <c r="I168" i="38"/>
  <c r="H168" i="38"/>
  <c r="F168" i="38"/>
  <c r="E168" i="38"/>
  <c r="O167" i="38"/>
  <c r="N167" i="38"/>
  <c r="L167" i="38"/>
  <c r="K167" i="38"/>
  <c r="I167" i="38"/>
  <c r="H167" i="38"/>
  <c r="F167" i="38"/>
  <c r="E167" i="38"/>
  <c r="O166" i="38"/>
  <c r="N166" i="38"/>
  <c r="L166" i="38"/>
  <c r="K166" i="38"/>
  <c r="I166" i="38"/>
  <c r="H166" i="38"/>
  <c r="F166" i="38"/>
  <c r="E166" i="38"/>
  <c r="O165" i="38"/>
  <c r="N165" i="38"/>
  <c r="L165" i="38"/>
  <c r="K165" i="38"/>
  <c r="I165" i="38"/>
  <c r="H165" i="38"/>
  <c r="F165" i="38"/>
  <c r="E165" i="38"/>
  <c r="O164" i="38"/>
  <c r="N164" i="38"/>
  <c r="L164" i="38"/>
  <c r="K164" i="38"/>
  <c r="I164" i="38"/>
  <c r="H164" i="38"/>
  <c r="F164" i="38"/>
  <c r="E164" i="38"/>
  <c r="O163" i="38"/>
  <c r="N163" i="38"/>
  <c r="L163" i="38"/>
  <c r="K163" i="38"/>
  <c r="I163" i="38"/>
  <c r="H163" i="38"/>
  <c r="F163" i="38"/>
  <c r="E163" i="38"/>
  <c r="O162" i="38"/>
  <c r="N162" i="38"/>
  <c r="L162" i="38"/>
  <c r="K162" i="38"/>
  <c r="I162" i="38"/>
  <c r="H162" i="38"/>
  <c r="F162" i="38"/>
  <c r="E162" i="38"/>
  <c r="O161" i="38"/>
  <c r="N161" i="38"/>
  <c r="L161" i="38"/>
  <c r="K161" i="38"/>
  <c r="I161" i="38"/>
  <c r="H161" i="38"/>
  <c r="F161" i="38"/>
  <c r="E161" i="38"/>
  <c r="O160" i="38"/>
  <c r="N160" i="38"/>
  <c r="L160" i="38"/>
  <c r="K160" i="38"/>
  <c r="I160" i="38"/>
  <c r="H160" i="38"/>
  <c r="F160" i="38"/>
  <c r="E160" i="38"/>
  <c r="O159" i="38"/>
  <c r="N159" i="38"/>
  <c r="L159" i="38"/>
  <c r="K159" i="38"/>
  <c r="I159" i="38"/>
  <c r="H159" i="38"/>
  <c r="F159" i="38"/>
  <c r="E159" i="38"/>
  <c r="O158" i="38"/>
  <c r="N158" i="38"/>
  <c r="L158" i="38"/>
  <c r="K158" i="38"/>
  <c r="I158" i="38"/>
  <c r="H158" i="38"/>
  <c r="F158" i="38"/>
  <c r="E158" i="38"/>
  <c r="O157" i="38"/>
  <c r="N157" i="38"/>
  <c r="L157" i="38"/>
  <c r="K157" i="38"/>
  <c r="I157" i="38"/>
  <c r="H157" i="38"/>
  <c r="F157" i="38"/>
  <c r="E157" i="38"/>
  <c r="O156" i="38"/>
  <c r="N156" i="38"/>
  <c r="L156" i="38"/>
  <c r="K156" i="38"/>
  <c r="I156" i="38"/>
  <c r="H156" i="38"/>
  <c r="F156" i="38"/>
  <c r="E156" i="38"/>
  <c r="O155" i="38"/>
  <c r="N155" i="38"/>
  <c r="L155" i="38"/>
  <c r="K155" i="38"/>
  <c r="I155" i="38"/>
  <c r="H155" i="38"/>
  <c r="F155" i="38"/>
  <c r="E155" i="38"/>
  <c r="O154" i="38"/>
  <c r="N154" i="38"/>
  <c r="L154" i="38"/>
  <c r="K154" i="38"/>
  <c r="I154" i="38"/>
  <c r="H154" i="38"/>
  <c r="F154" i="38"/>
  <c r="E154" i="38"/>
  <c r="O153" i="38"/>
  <c r="N153" i="38"/>
  <c r="L153" i="38"/>
  <c r="K153" i="38"/>
  <c r="I153" i="38"/>
  <c r="H153" i="38"/>
  <c r="F153" i="38"/>
  <c r="E153" i="38"/>
  <c r="O152" i="38"/>
  <c r="O172" i="38" s="1"/>
  <c r="N152" i="38"/>
  <c r="N172" i="38" s="1"/>
  <c r="L152" i="38"/>
  <c r="L172" i="38" s="1"/>
  <c r="K152" i="38"/>
  <c r="K172" i="38" s="1"/>
  <c r="I152" i="38"/>
  <c r="I172" i="38" s="1"/>
  <c r="H152" i="38"/>
  <c r="H172" i="38" s="1"/>
  <c r="F152" i="38"/>
  <c r="F172" i="38" s="1"/>
  <c r="E152" i="38"/>
  <c r="E172" i="38" s="1"/>
  <c r="M150" i="38"/>
  <c r="J150" i="38"/>
  <c r="G150" i="38"/>
  <c r="D150" i="38"/>
  <c r="B150" i="38"/>
  <c r="M149" i="38"/>
  <c r="G149" i="38"/>
  <c r="B145" i="38"/>
  <c r="N144" i="38"/>
  <c r="O144" i="38" s="1"/>
  <c r="L144" i="38"/>
  <c r="K144" i="38"/>
  <c r="H144" i="38"/>
  <c r="I144" i="38" s="1"/>
  <c r="F144" i="38"/>
  <c r="E144" i="38"/>
  <c r="O143" i="38"/>
  <c r="N143" i="38"/>
  <c r="K143" i="38"/>
  <c r="L143" i="38" s="1"/>
  <c r="H143" i="38"/>
  <c r="I143" i="38" s="1"/>
  <c r="F143" i="38"/>
  <c r="E143" i="38"/>
  <c r="O142" i="38"/>
  <c r="N142" i="38"/>
  <c r="K142" i="38"/>
  <c r="L142" i="38" s="1"/>
  <c r="H142" i="38"/>
  <c r="I142" i="38" s="1"/>
  <c r="F142" i="38"/>
  <c r="E142" i="38"/>
  <c r="O141" i="38"/>
  <c r="N141" i="38"/>
  <c r="L141" i="38"/>
  <c r="K141" i="38"/>
  <c r="H141" i="38"/>
  <c r="I141" i="38" s="1"/>
  <c r="F141" i="38"/>
  <c r="E141" i="38"/>
  <c r="N140" i="38"/>
  <c r="O140" i="38" s="1"/>
  <c r="L140" i="38"/>
  <c r="K140" i="38"/>
  <c r="H140" i="38"/>
  <c r="I140" i="38" s="1"/>
  <c r="F140" i="38"/>
  <c r="E140" i="38"/>
  <c r="N139" i="38"/>
  <c r="O139" i="38" s="1"/>
  <c r="K139" i="38"/>
  <c r="L139" i="38" s="1"/>
  <c r="H139" i="38"/>
  <c r="I139" i="38" s="1"/>
  <c r="F139" i="38"/>
  <c r="E139" i="38"/>
  <c r="O138" i="38"/>
  <c r="N138" i="38"/>
  <c r="K138" i="38"/>
  <c r="L138" i="38" s="1"/>
  <c r="H138" i="38"/>
  <c r="I138" i="38" s="1"/>
  <c r="F138" i="38"/>
  <c r="E138" i="38"/>
  <c r="N137" i="38"/>
  <c r="O137" i="38" s="1"/>
  <c r="L137" i="38"/>
  <c r="K137" i="38"/>
  <c r="H137" i="38"/>
  <c r="I137" i="38" s="1"/>
  <c r="F137" i="38"/>
  <c r="E137" i="38"/>
  <c r="N136" i="38"/>
  <c r="O136" i="38" s="1"/>
  <c r="L136" i="38"/>
  <c r="K136" i="38"/>
  <c r="H136" i="38"/>
  <c r="I136" i="38" s="1"/>
  <c r="F136" i="38"/>
  <c r="E136" i="38"/>
  <c r="O135" i="38"/>
  <c r="N135" i="38"/>
  <c r="K135" i="38"/>
  <c r="L135" i="38" s="1"/>
  <c r="H135" i="38"/>
  <c r="I135" i="38" s="1"/>
  <c r="E135" i="38"/>
  <c r="F135" i="38" s="1"/>
  <c r="N134" i="38"/>
  <c r="O134" i="38" s="1"/>
  <c r="L134" i="38"/>
  <c r="K134" i="38"/>
  <c r="H134" i="38"/>
  <c r="I134" i="38" s="1"/>
  <c r="E134" i="38"/>
  <c r="F134" i="38" s="1"/>
  <c r="N133" i="38"/>
  <c r="O133" i="38" s="1"/>
  <c r="K133" i="38"/>
  <c r="L133" i="38" s="1"/>
  <c r="I133" i="38"/>
  <c r="H133" i="38"/>
  <c r="E133" i="38"/>
  <c r="F133" i="38" s="1"/>
  <c r="N132" i="38"/>
  <c r="O132" i="38" s="1"/>
  <c r="K132" i="38"/>
  <c r="L132" i="38" s="1"/>
  <c r="I132" i="38"/>
  <c r="H132" i="38"/>
  <c r="E132" i="38"/>
  <c r="F132" i="38" s="1"/>
  <c r="N131" i="38"/>
  <c r="O131" i="38" s="1"/>
  <c r="L131" i="38"/>
  <c r="K131" i="38"/>
  <c r="H131" i="38"/>
  <c r="I131" i="38" s="1"/>
  <c r="E131" i="38"/>
  <c r="F131" i="38" s="1"/>
  <c r="N130" i="38"/>
  <c r="O130" i="38" s="1"/>
  <c r="K130" i="38"/>
  <c r="L130" i="38" s="1"/>
  <c r="H130" i="38"/>
  <c r="I130" i="38" s="1"/>
  <c r="E130" i="38"/>
  <c r="F130" i="38" s="1"/>
  <c r="O129" i="38"/>
  <c r="N129" i="38"/>
  <c r="L129" i="38"/>
  <c r="K129" i="38"/>
  <c r="I129" i="38"/>
  <c r="H129" i="38"/>
  <c r="E129" i="38"/>
  <c r="F129" i="38" s="1"/>
  <c r="N128" i="38"/>
  <c r="O128" i="38" s="1"/>
  <c r="L128" i="38"/>
  <c r="K128" i="38"/>
  <c r="I128" i="38"/>
  <c r="H128" i="38"/>
  <c r="E128" i="38"/>
  <c r="F128" i="38" s="1"/>
  <c r="O127" i="38"/>
  <c r="N127" i="38"/>
  <c r="K127" i="38"/>
  <c r="L127" i="38" s="1"/>
  <c r="H127" i="38"/>
  <c r="I127" i="38" s="1"/>
  <c r="E127" i="38"/>
  <c r="F127" i="38" s="1"/>
  <c r="N126" i="38"/>
  <c r="O126" i="38" s="1"/>
  <c r="L126" i="38"/>
  <c r="K126" i="38"/>
  <c r="H126" i="38"/>
  <c r="I126" i="38" s="1"/>
  <c r="E126" i="38"/>
  <c r="F126" i="38" s="1"/>
  <c r="N125" i="38"/>
  <c r="N145" i="38" s="1"/>
  <c r="K125" i="38"/>
  <c r="K145" i="38" s="1"/>
  <c r="I125" i="38"/>
  <c r="H125" i="38"/>
  <c r="E125" i="38"/>
  <c r="E145" i="38" s="1"/>
  <c r="M123" i="38"/>
  <c r="J123" i="38"/>
  <c r="G123" i="38"/>
  <c r="D123" i="38"/>
  <c r="B123" i="38"/>
  <c r="M122" i="38"/>
  <c r="G122" i="38"/>
  <c r="B118" i="38"/>
  <c r="N117" i="38"/>
  <c r="O117" i="38" s="1"/>
  <c r="K117" i="38"/>
  <c r="L117" i="38" s="1"/>
  <c r="H117" i="38"/>
  <c r="I117" i="38" s="1"/>
  <c r="F117" i="38"/>
  <c r="E117" i="38"/>
  <c r="N116" i="38"/>
  <c r="O116" i="38" s="1"/>
  <c r="K116" i="38"/>
  <c r="L116" i="38" s="1"/>
  <c r="H116" i="38"/>
  <c r="I116" i="38" s="1"/>
  <c r="F116" i="38"/>
  <c r="E116" i="38"/>
  <c r="N115" i="38"/>
  <c r="O115" i="38" s="1"/>
  <c r="L115" i="38"/>
  <c r="K115" i="38"/>
  <c r="H115" i="38"/>
  <c r="I115" i="38" s="1"/>
  <c r="F115" i="38"/>
  <c r="E115" i="38"/>
  <c r="O114" i="38"/>
  <c r="N114" i="38"/>
  <c r="K114" i="38"/>
  <c r="L114" i="38" s="1"/>
  <c r="H114" i="38"/>
  <c r="I114" i="38" s="1"/>
  <c r="F114" i="38"/>
  <c r="E114" i="38"/>
  <c r="O113" i="38"/>
  <c r="N113" i="38"/>
  <c r="K113" i="38"/>
  <c r="L113" i="38" s="1"/>
  <c r="H113" i="38"/>
  <c r="I113" i="38" s="1"/>
  <c r="F113" i="38"/>
  <c r="E113" i="38"/>
  <c r="O112" i="38"/>
  <c r="N112" i="38"/>
  <c r="K112" i="38"/>
  <c r="L112" i="38" s="1"/>
  <c r="H112" i="38"/>
  <c r="I112" i="38" s="1"/>
  <c r="F112" i="38"/>
  <c r="E112" i="38"/>
  <c r="O111" i="38"/>
  <c r="N111" i="38"/>
  <c r="L111" i="38"/>
  <c r="K111" i="38"/>
  <c r="H111" i="38"/>
  <c r="I111" i="38" s="1"/>
  <c r="F111" i="38"/>
  <c r="E111" i="38"/>
  <c r="N110" i="38"/>
  <c r="O110" i="38" s="1"/>
  <c r="K110" i="38"/>
  <c r="L110" i="38" s="1"/>
  <c r="H110" i="38"/>
  <c r="I110" i="38" s="1"/>
  <c r="F110" i="38"/>
  <c r="E110" i="38"/>
  <c r="N109" i="38"/>
  <c r="O109" i="38" s="1"/>
  <c r="K109" i="38"/>
  <c r="L109" i="38" s="1"/>
  <c r="H109" i="38"/>
  <c r="I109" i="38" s="1"/>
  <c r="F109" i="38"/>
  <c r="E109" i="38"/>
  <c r="N108" i="38"/>
  <c r="O108" i="38" s="1"/>
  <c r="K108" i="38"/>
  <c r="L108" i="38" s="1"/>
  <c r="H108" i="38"/>
  <c r="I108" i="38" s="1"/>
  <c r="F108" i="38"/>
  <c r="E108" i="38"/>
  <c r="N107" i="38"/>
  <c r="O107" i="38" s="1"/>
  <c r="L107" i="38"/>
  <c r="K107" i="38"/>
  <c r="H107" i="38"/>
  <c r="I107" i="38" s="1"/>
  <c r="F107" i="38"/>
  <c r="E107" i="38"/>
  <c r="N106" i="38"/>
  <c r="O106" i="38" s="1"/>
  <c r="K106" i="38"/>
  <c r="L106" i="38" s="1"/>
  <c r="H106" i="38"/>
  <c r="I106" i="38" s="1"/>
  <c r="F106" i="38"/>
  <c r="E106" i="38"/>
  <c r="O105" i="38"/>
  <c r="N105" i="38"/>
  <c r="K105" i="38"/>
  <c r="L105" i="38" s="1"/>
  <c r="H105" i="38"/>
  <c r="I105" i="38" s="1"/>
  <c r="F105" i="38"/>
  <c r="E105" i="38"/>
  <c r="O104" i="38"/>
  <c r="N104" i="38"/>
  <c r="K104" i="38"/>
  <c r="L104" i="38" s="1"/>
  <c r="H104" i="38"/>
  <c r="I104" i="38" s="1"/>
  <c r="F104" i="38"/>
  <c r="E104" i="38"/>
  <c r="O103" i="38"/>
  <c r="N103" i="38"/>
  <c r="L103" i="38"/>
  <c r="K103" i="38"/>
  <c r="H103" i="38"/>
  <c r="I103" i="38" s="1"/>
  <c r="F103" i="38"/>
  <c r="E103" i="38"/>
  <c r="N102" i="38"/>
  <c r="O102" i="38" s="1"/>
  <c r="K102" i="38"/>
  <c r="L102" i="38" s="1"/>
  <c r="H102" i="38"/>
  <c r="I102" i="38" s="1"/>
  <c r="F102" i="38"/>
  <c r="E102" i="38"/>
  <c r="N101" i="38"/>
  <c r="O101" i="38" s="1"/>
  <c r="K101" i="38"/>
  <c r="L101" i="38" s="1"/>
  <c r="H101" i="38"/>
  <c r="I101" i="38" s="1"/>
  <c r="F101" i="38"/>
  <c r="E101" i="38"/>
  <c r="N100" i="38"/>
  <c r="O100" i="38" s="1"/>
  <c r="K100" i="38"/>
  <c r="L100" i="38" s="1"/>
  <c r="H100" i="38"/>
  <c r="I100" i="38" s="1"/>
  <c r="F100" i="38"/>
  <c r="E100" i="38"/>
  <c r="N99" i="38"/>
  <c r="O99" i="38" s="1"/>
  <c r="L99" i="38"/>
  <c r="K99" i="38"/>
  <c r="H99" i="38"/>
  <c r="I99" i="38" s="1"/>
  <c r="F99" i="38"/>
  <c r="E99" i="38"/>
  <c r="O98" i="38"/>
  <c r="N98" i="38"/>
  <c r="K98" i="38"/>
  <c r="K118" i="38" s="1"/>
  <c r="H98" i="38"/>
  <c r="H118" i="38" s="1"/>
  <c r="F98" i="38"/>
  <c r="F118" i="38" s="1"/>
  <c r="E98" i="38"/>
  <c r="E118" i="38" s="1"/>
  <c r="M96" i="38"/>
  <c r="J96" i="38"/>
  <c r="G96" i="38"/>
  <c r="D96" i="38"/>
  <c r="B96" i="38"/>
  <c r="M95" i="38"/>
  <c r="G95" i="38"/>
  <c r="B91" i="38"/>
  <c r="N90" i="38"/>
  <c r="O90" i="38" s="1"/>
  <c r="L90" i="38"/>
  <c r="K90" i="38"/>
  <c r="H90" i="38"/>
  <c r="I90" i="38" s="1"/>
  <c r="E90" i="38"/>
  <c r="F90" i="38" s="1"/>
  <c r="O89" i="38"/>
  <c r="N89" i="38"/>
  <c r="K89" i="38"/>
  <c r="L89" i="38" s="1"/>
  <c r="I89" i="38"/>
  <c r="H89" i="38"/>
  <c r="E89" i="38"/>
  <c r="F89" i="38" s="1"/>
  <c r="N88" i="38"/>
  <c r="O88" i="38" s="1"/>
  <c r="K88" i="38"/>
  <c r="L88" i="38" s="1"/>
  <c r="H88" i="38"/>
  <c r="I88" i="38" s="1"/>
  <c r="E88" i="38"/>
  <c r="F88" i="38" s="1"/>
  <c r="O87" i="38"/>
  <c r="N87" i="38"/>
  <c r="K87" i="38"/>
  <c r="L87" i="38" s="1"/>
  <c r="H87" i="38"/>
  <c r="I87" i="38" s="1"/>
  <c r="E87" i="38"/>
  <c r="F87" i="38" s="1"/>
  <c r="O86" i="38"/>
  <c r="N86" i="38"/>
  <c r="L86" i="38"/>
  <c r="K86" i="38"/>
  <c r="H86" i="38"/>
  <c r="I86" i="38" s="1"/>
  <c r="E86" i="38"/>
  <c r="F86" i="38" s="1"/>
  <c r="N85" i="38"/>
  <c r="O85" i="38" s="1"/>
  <c r="K85" i="38"/>
  <c r="L85" i="38" s="1"/>
  <c r="I85" i="38"/>
  <c r="H85" i="38"/>
  <c r="E85" i="38"/>
  <c r="F85" i="38" s="1"/>
  <c r="O84" i="38"/>
  <c r="N84" i="38"/>
  <c r="K84" i="38"/>
  <c r="L84" i="38" s="1"/>
  <c r="H84" i="38"/>
  <c r="I84" i="38" s="1"/>
  <c r="E84" i="38"/>
  <c r="F84" i="38" s="1"/>
  <c r="N83" i="38"/>
  <c r="O83" i="38" s="1"/>
  <c r="L83" i="38"/>
  <c r="K83" i="38"/>
  <c r="H83" i="38"/>
  <c r="I83" i="38" s="1"/>
  <c r="E83" i="38"/>
  <c r="F83" i="38" s="1"/>
  <c r="O82" i="38"/>
  <c r="N82" i="38"/>
  <c r="K82" i="38"/>
  <c r="L82" i="38" s="1"/>
  <c r="H82" i="38"/>
  <c r="I82" i="38" s="1"/>
  <c r="E82" i="38"/>
  <c r="F82" i="38" s="1"/>
  <c r="O81" i="38"/>
  <c r="N81" i="38"/>
  <c r="L81" i="38"/>
  <c r="K81" i="38"/>
  <c r="I81" i="38"/>
  <c r="H81" i="38"/>
  <c r="E81" i="38"/>
  <c r="F81" i="38" s="1"/>
  <c r="O80" i="38"/>
  <c r="N80" i="38"/>
  <c r="K80" i="38"/>
  <c r="L80" i="38" s="1"/>
  <c r="H80" i="38"/>
  <c r="I80" i="38" s="1"/>
  <c r="E80" i="38"/>
  <c r="F80" i="38" s="1"/>
  <c r="O79" i="38"/>
  <c r="N79" i="38"/>
  <c r="L79" i="38"/>
  <c r="K79" i="38"/>
  <c r="H79" i="38"/>
  <c r="I79" i="38" s="1"/>
  <c r="E79" i="38"/>
  <c r="F79" i="38" s="1"/>
  <c r="N78" i="38"/>
  <c r="O78" i="38" s="1"/>
  <c r="K78" i="38"/>
  <c r="L78" i="38" s="1"/>
  <c r="H78" i="38"/>
  <c r="I78" i="38" s="1"/>
  <c r="E78" i="38"/>
  <c r="F78" i="38" s="1"/>
  <c r="O77" i="38"/>
  <c r="N77" i="38"/>
  <c r="K77" i="38"/>
  <c r="L77" i="38" s="1"/>
  <c r="I77" i="38"/>
  <c r="H77" i="38"/>
  <c r="E77" i="38"/>
  <c r="F77" i="38" s="1"/>
  <c r="N76" i="38"/>
  <c r="O76" i="38" s="1"/>
  <c r="L76" i="38"/>
  <c r="K76" i="38"/>
  <c r="H76" i="38"/>
  <c r="I76" i="38" s="1"/>
  <c r="E76" i="38"/>
  <c r="F76" i="38" s="1"/>
  <c r="O75" i="38"/>
  <c r="N75" i="38"/>
  <c r="L75" i="38"/>
  <c r="K75" i="38"/>
  <c r="H75" i="38"/>
  <c r="I75" i="38" s="1"/>
  <c r="E75" i="38"/>
  <c r="F75" i="38" s="1"/>
  <c r="N74" i="38"/>
  <c r="O74" i="38" s="1"/>
  <c r="L74" i="38"/>
  <c r="K74" i="38"/>
  <c r="H74" i="38"/>
  <c r="I74" i="38" s="1"/>
  <c r="E74" i="38"/>
  <c r="F74" i="38" s="1"/>
  <c r="O73" i="38"/>
  <c r="N73" i="38"/>
  <c r="L73" i="38"/>
  <c r="K73" i="38"/>
  <c r="I73" i="38"/>
  <c r="H73" i="38"/>
  <c r="E73" i="38"/>
  <c r="F73" i="38" s="1"/>
  <c r="N72" i="38"/>
  <c r="O72" i="38" s="1"/>
  <c r="K72" i="38"/>
  <c r="L72" i="38" s="1"/>
  <c r="H72" i="38"/>
  <c r="I72" i="38" s="1"/>
  <c r="E72" i="38"/>
  <c r="F72" i="38" s="1"/>
  <c r="O71" i="38"/>
  <c r="N71" i="38"/>
  <c r="N91" i="38" s="1"/>
  <c r="K71" i="38"/>
  <c r="L71" i="38" s="1"/>
  <c r="L91" i="38" s="1"/>
  <c r="H71" i="38"/>
  <c r="E71" i="38"/>
  <c r="E91" i="38" s="1"/>
  <c r="M69" i="38"/>
  <c r="J69" i="38"/>
  <c r="G69" i="38"/>
  <c r="D69" i="38"/>
  <c r="B69" i="38"/>
  <c r="M68" i="38"/>
  <c r="G68" i="38"/>
  <c r="B64" i="38"/>
  <c r="N63" i="38"/>
  <c r="O63" i="38" s="1"/>
  <c r="L63" i="38"/>
  <c r="K63" i="38"/>
  <c r="H63" i="38"/>
  <c r="I63" i="38" s="1"/>
  <c r="E63" i="38"/>
  <c r="F63" i="38" s="1"/>
  <c r="N62" i="38"/>
  <c r="O62" i="38" s="1"/>
  <c r="K62" i="38"/>
  <c r="L62" i="38" s="1"/>
  <c r="I62" i="38"/>
  <c r="H62" i="38"/>
  <c r="E62" i="38"/>
  <c r="F62" i="38" s="1"/>
  <c r="N61" i="38"/>
  <c r="O61" i="38" s="1"/>
  <c r="L61" i="38"/>
  <c r="K61" i="38"/>
  <c r="H61" i="38"/>
  <c r="I61" i="38" s="1"/>
  <c r="E61" i="38"/>
  <c r="F61" i="38" s="1"/>
  <c r="N60" i="38"/>
  <c r="O60" i="38" s="1"/>
  <c r="L60" i="38"/>
  <c r="K60" i="38"/>
  <c r="I60" i="38"/>
  <c r="H60" i="38"/>
  <c r="E60" i="38"/>
  <c r="F60" i="38" s="1"/>
  <c r="O59" i="38"/>
  <c r="N59" i="38"/>
  <c r="K59" i="38"/>
  <c r="L59" i="38" s="1"/>
  <c r="H59" i="38"/>
  <c r="I59" i="38" s="1"/>
  <c r="E59" i="38"/>
  <c r="F59" i="38" s="1"/>
  <c r="N58" i="38"/>
  <c r="O58" i="38" s="1"/>
  <c r="L58" i="38"/>
  <c r="K58" i="38"/>
  <c r="I58" i="38"/>
  <c r="H58" i="38"/>
  <c r="E58" i="38"/>
  <c r="F58" i="38" s="1"/>
  <c r="N57" i="38"/>
  <c r="O57" i="38" s="1"/>
  <c r="L57" i="38"/>
  <c r="K57" i="38"/>
  <c r="H57" i="38"/>
  <c r="I57" i="38" s="1"/>
  <c r="E57" i="38"/>
  <c r="F57" i="38" s="1"/>
  <c r="O56" i="38"/>
  <c r="N56" i="38"/>
  <c r="L56" i="38"/>
  <c r="K56" i="38"/>
  <c r="I56" i="38"/>
  <c r="H56" i="38"/>
  <c r="E56" i="38"/>
  <c r="F56" i="38" s="1"/>
  <c r="N55" i="38"/>
  <c r="O55" i="38" s="1"/>
  <c r="L55" i="38"/>
  <c r="K55" i="38"/>
  <c r="H55" i="38"/>
  <c r="I55" i="38" s="1"/>
  <c r="E55" i="38"/>
  <c r="F55" i="38" s="1"/>
  <c r="N54" i="38"/>
  <c r="O54" i="38" s="1"/>
  <c r="K54" i="38"/>
  <c r="L54" i="38" s="1"/>
  <c r="I54" i="38"/>
  <c r="H54" i="38"/>
  <c r="E54" i="38"/>
  <c r="F54" i="38" s="1"/>
  <c r="N53" i="38"/>
  <c r="O53" i="38" s="1"/>
  <c r="L53" i="38"/>
  <c r="K53" i="38"/>
  <c r="H53" i="38"/>
  <c r="I53" i="38" s="1"/>
  <c r="E53" i="38"/>
  <c r="F53" i="38" s="1"/>
  <c r="N52" i="38"/>
  <c r="O52" i="38" s="1"/>
  <c r="L52" i="38"/>
  <c r="K52" i="38"/>
  <c r="I52" i="38"/>
  <c r="H52" i="38"/>
  <c r="E52" i="38"/>
  <c r="F52" i="38" s="1"/>
  <c r="O51" i="38"/>
  <c r="N51" i="38"/>
  <c r="K51" i="38"/>
  <c r="L51" i="38" s="1"/>
  <c r="H51" i="38"/>
  <c r="I51" i="38" s="1"/>
  <c r="E51" i="38"/>
  <c r="F51" i="38" s="1"/>
  <c r="N50" i="38"/>
  <c r="O50" i="38" s="1"/>
  <c r="L50" i="38"/>
  <c r="K50" i="38"/>
  <c r="I50" i="38"/>
  <c r="H50" i="38"/>
  <c r="E50" i="38"/>
  <c r="F50" i="38" s="1"/>
  <c r="O49" i="38"/>
  <c r="N49" i="38"/>
  <c r="L49" i="38"/>
  <c r="K49" i="38"/>
  <c r="H49" i="38"/>
  <c r="I49" i="38" s="1"/>
  <c r="E49" i="38"/>
  <c r="F49" i="38" s="1"/>
  <c r="O48" i="38"/>
  <c r="N48" i="38"/>
  <c r="K48" i="38"/>
  <c r="L48" i="38" s="1"/>
  <c r="I48" i="38"/>
  <c r="H48" i="38"/>
  <c r="E48" i="38"/>
  <c r="F48" i="38" s="1"/>
  <c r="O47" i="38"/>
  <c r="N47" i="38"/>
  <c r="L47" i="38"/>
  <c r="K47" i="38"/>
  <c r="H47" i="38"/>
  <c r="I47" i="38" s="1"/>
  <c r="E47" i="38"/>
  <c r="F47" i="38" s="1"/>
  <c r="O46" i="38"/>
  <c r="N46" i="38"/>
  <c r="K46" i="38"/>
  <c r="L46" i="38" s="1"/>
  <c r="I46" i="38"/>
  <c r="H46" i="38"/>
  <c r="E46" i="38"/>
  <c r="F46" i="38" s="1"/>
  <c r="O45" i="38"/>
  <c r="N45" i="38"/>
  <c r="L45" i="38"/>
  <c r="K45" i="38"/>
  <c r="H45" i="38"/>
  <c r="I45" i="38" s="1"/>
  <c r="E45" i="38"/>
  <c r="F45" i="38" s="1"/>
  <c r="N44" i="38"/>
  <c r="L44" i="38"/>
  <c r="K44" i="38"/>
  <c r="I44" i="38"/>
  <c r="H44" i="38"/>
  <c r="E44" i="38"/>
  <c r="E64" i="38" s="1"/>
  <c r="M42" i="38"/>
  <c r="J42" i="38"/>
  <c r="G42" i="38"/>
  <c r="D42" i="38"/>
  <c r="B42" i="38"/>
  <c r="M41" i="38"/>
  <c r="G41" i="38"/>
  <c r="O36" i="38"/>
  <c r="N36" i="38"/>
  <c r="M36" i="38"/>
  <c r="L36" i="38"/>
  <c r="K36" i="38"/>
  <c r="J36" i="38"/>
  <c r="I36" i="38"/>
  <c r="H36" i="38"/>
  <c r="G36" i="38"/>
  <c r="F36" i="38"/>
  <c r="E36" i="38"/>
  <c r="D36" i="38"/>
  <c r="C36" i="38"/>
  <c r="B36" i="38"/>
  <c r="O35" i="38"/>
  <c r="N35" i="38"/>
  <c r="M35" i="38"/>
  <c r="L35" i="38"/>
  <c r="K35" i="38"/>
  <c r="J35" i="38"/>
  <c r="I35" i="38"/>
  <c r="H35" i="38"/>
  <c r="G35" i="38"/>
  <c r="F35" i="38"/>
  <c r="E35" i="38"/>
  <c r="D35" i="38"/>
  <c r="C35" i="38"/>
  <c r="B35" i="38"/>
  <c r="O34" i="38"/>
  <c r="N34" i="38"/>
  <c r="M34" i="38"/>
  <c r="L34" i="38"/>
  <c r="K34" i="38"/>
  <c r="J34" i="38"/>
  <c r="I34" i="38"/>
  <c r="H34" i="38"/>
  <c r="G34" i="38"/>
  <c r="F34" i="38"/>
  <c r="E34" i="38"/>
  <c r="D34" i="38"/>
  <c r="C34" i="38"/>
  <c r="B34" i="38"/>
  <c r="O33" i="38"/>
  <c r="N33" i="38"/>
  <c r="M33" i="38"/>
  <c r="L33" i="38"/>
  <c r="K33" i="38"/>
  <c r="J33" i="38"/>
  <c r="I33" i="38"/>
  <c r="H33" i="38"/>
  <c r="G33" i="38"/>
  <c r="F33" i="38"/>
  <c r="E33" i="38"/>
  <c r="D33" i="38"/>
  <c r="C33" i="38"/>
  <c r="B33" i="38"/>
  <c r="O32" i="38"/>
  <c r="N32" i="38"/>
  <c r="M32" i="38"/>
  <c r="L32" i="38"/>
  <c r="K32" i="38"/>
  <c r="J32" i="38"/>
  <c r="I32" i="38"/>
  <c r="H32" i="38"/>
  <c r="G32" i="38"/>
  <c r="F32" i="38"/>
  <c r="E32" i="38"/>
  <c r="D32" i="38"/>
  <c r="C32" i="38"/>
  <c r="B32" i="38"/>
  <c r="O31" i="38"/>
  <c r="N31" i="38"/>
  <c r="M31" i="38"/>
  <c r="L31" i="38"/>
  <c r="K31" i="38"/>
  <c r="J31" i="38"/>
  <c r="I31" i="38"/>
  <c r="H31" i="38"/>
  <c r="G31" i="38"/>
  <c r="F31" i="38"/>
  <c r="E31" i="38"/>
  <c r="D31" i="38"/>
  <c r="C31" i="38"/>
  <c r="B31" i="38"/>
  <c r="O30" i="38"/>
  <c r="N30" i="38"/>
  <c r="M30" i="38"/>
  <c r="L30" i="38"/>
  <c r="K30" i="38"/>
  <c r="J30" i="38"/>
  <c r="I30" i="38"/>
  <c r="H30" i="38"/>
  <c r="G30" i="38"/>
  <c r="F30" i="38"/>
  <c r="E30" i="38"/>
  <c r="D30" i="38"/>
  <c r="C30" i="38"/>
  <c r="B30" i="38"/>
  <c r="O29" i="38"/>
  <c r="N29" i="38"/>
  <c r="M29" i="38"/>
  <c r="L29" i="38"/>
  <c r="K29" i="38"/>
  <c r="J29" i="38"/>
  <c r="I29" i="38"/>
  <c r="H29" i="38"/>
  <c r="G29" i="38"/>
  <c r="F29" i="38"/>
  <c r="E29" i="38"/>
  <c r="D29" i="38"/>
  <c r="C29" i="38"/>
  <c r="B29" i="38"/>
  <c r="O28" i="38"/>
  <c r="N28" i="38"/>
  <c r="M28" i="38"/>
  <c r="L28" i="38"/>
  <c r="K28" i="38"/>
  <c r="J28" i="38"/>
  <c r="I28" i="38"/>
  <c r="H28" i="38"/>
  <c r="G28" i="38"/>
  <c r="F28" i="38"/>
  <c r="E28" i="38"/>
  <c r="D28" i="38"/>
  <c r="C28" i="38"/>
  <c r="B28" i="38"/>
  <c r="O27" i="38"/>
  <c r="N27" i="38"/>
  <c r="M27" i="38"/>
  <c r="L27" i="38"/>
  <c r="K27" i="38"/>
  <c r="J27" i="38"/>
  <c r="I27" i="38"/>
  <c r="H27" i="38"/>
  <c r="G27" i="38"/>
  <c r="F27" i="38"/>
  <c r="E27" i="38"/>
  <c r="D27" i="38"/>
  <c r="C27" i="38"/>
  <c r="B27" i="38"/>
  <c r="O26" i="38"/>
  <c r="N26" i="38"/>
  <c r="M26" i="38"/>
  <c r="L26" i="38"/>
  <c r="K26" i="38"/>
  <c r="J26" i="38"/>
  <c r="I26" i="38"/>
  <c r="H26" i="38"/>
  <c r="G26" i="38"/>
  <c r="F26" i="38"/>
  <c r="E26" i="38"/>
  <c r="D26" i="38"/>
  <c r="C26" i="38"/>
  <c r="B26" i="38"/>
  <c r="O25" i="38"/>
  <c r="N25" i="38"/>
  <c r="M25" i="38"/>
  <c r="L25" i="38"/>
  <c r="K25" i="38"/>
  <c r="J25" i="38"/>
  <c r="I25" i="38"/>
  <c r="H25" i="38"/>
  <c r="G25" i="38"/>
  <c r="F25" i="38"/>
  <c r="E25" i="38"/>
  <c r="D25" i="38"/>
  <c r="C25" i="38"/>
  <c r="B25" i="38"/>
  <c r="O24" i="38"/>
  <c r="N24" i="38"/>
  <c r="M24" i="38"/>
  <c r="L24" i="38"/>
  <c r="K24" i="38"/>
  <c r="J24" i="38"/>
  <c r="I24" i="38"/>
  <c r="H24" i="38"/>
  <c r="G24" i="38"/>
  <c r="F24" i="38"/>
  <c r="E24" i="38"/>
  <c r="D24" i="38"/>
  <c r="C24" i="38"/>
  <c r="B24" i="38"/>
  <c r="O23" i="38"/>
  <c r="N23" i="38"/>
  <c r="M23" i="38"/>
  <c r="L23" i="38"/>
  <c r="K23" i="38"/>
  <c r="J23" i="38"/>
  <c r="I23" i="38"/>
  <c r="H23" i="38"/>
  <c r="G23" i="38"/>
  <c r="F23" i="38"/>
  <c r="E23" i="38"/>
  <c r="D23" i="38"/>
  <c r="C23" i="38"/>
  <c r="B23" i="38"/>
  <c r="O22" i="38"/>
  <c r="N22" i="38"/>
  <c r="M22" i="38"/>
  <c r="L22" i="38"/>
  <c r="K22" i="38"/>
  <c r="J22" i="38"/>
  <c r="I22" i="38"/>
  <c r="H22" i="38"/>
  <c r="G22" i="38"/>
  <c r="F22" i="38"/>
  <c r="E22" i="38"/>
  <c r="D22" i="38"/>
  <c r="C22" i="38"/>
  <c r="B22" i="38"/>
  <c r="O21" i="38"/>
  <c r="N21" i="38"/>
  <c r="M21" i="38"/>
  <c r="L21" i="38"/>
  <c r="K21" i="38"/>
  <c r="J21" i="38"/>
  <c r="I21" i="38"/>
  <c r="H21" i="38"/>
  <c r="G21" i="38"/>
  <c r="F21" i="38"/>
  <c r="E21" i="38"/>
  <c r="D21" i="38"/>
  <c r="C21" i="38"/>
  <c r="B21" i="38"/>
  <c r="O20" i="38"/>
  <c r="N20" i="38"/>
  <c r="M20" i="38"/>
  <c r="L20" i="38"/>
  <c r="K20" i="38"/>
  <c r="J20" i="38"/>
  <c r="I20" i="38"/>
  <c r="H20" i="38"/>
  <c r="G20" i="38"/>
  <c r="F20" i="38"/>
  <c r="E20" i="38"/>
  <c r="D20" i="38"/>
  <c r="C20" i="38"/>
  <c r="B20" i="38"/>
  <c r="O19" i="38"/>
  <c r="N19" i="38"/>
  <c r="M19" i="38"/>
  <c r="L19" i="38"/>
  <c r="K19" i="38"/>
  <c r="J19" i="38"/>
  <c r="I19" i="38"/>
  <c r="H19" i="38"/>
  <c r="G19" i="38"/>
  <c r="F19" i="38"/>
  <c r="E19" i="38"/>
  <c r="D19" i="38"/>
  <c r="C19" i="38"/>
  <c r="B19" i="38"/>
  <c r="O18" i="38"/>
  <c r="N18" i="38"/>
  <c r="M18" i="38"/>
  <c r="L18" i="38"/>
  <c r="K18" i="38"/>
  <c r="J18" i="38"/>
  <c r="I18" i="38"/>
  <c r="H18" i="38"/>
  <c r="G18" i="38"/>
  <c r="F18" i="38"/>
  <c r="E18" i="38"/>
  <c r="D18" i="38"/>
  <c r="C18" i="38"/>
  <c r="B18" i="38"/>
  <c r="O17" i="38"/>
  <c r="N17" i="38"/>
  <c r="M17" i="38"/>
  <c r="L17" i="38"/>
  <c r="K17" i="38"/>
  <c r="J17" i="38"/>
  <c r="I17" i="38"/>
  <c r="H17" i="38"/>
  <c r="G17" i="38"/>
  <c r="F17" i="38"/>
  <c r="E17" i="38"/>
  <c r="D17" i="38"/>
  <c r="C17" i="38"/>
  <c r="B17" i="38"/>
  <c r="M15" i="38"/>
  <c r="J15" i="38"/>
  <c r="G15" i="38"/>
  <c r="D15" i="38"/>
  <c r="B15" i="38"/>
  <c r="M14" i="38"/>
  <c r="G14" i="38"/>
  <c r="B199" i="37"/>
  <c r="O198" i="37"/>
  <c r="N198" i="37"/>
  <c r="L198" i="37"/>
  <c r="K198" i="37"/>
  <c r="H198" i="37"/>
  <c r="I198" i="37" s="1"/>
  <c r="F198" i="37"/>
  <c r="E198" i="37"/>
  <c r="N197" i="37"/>
  <c r="O197" i="37" s="1"/>
  <c r="K197" i="37"/>
  <c r="L197" i="37" s="1"/>
  <c r="H197" i="37"/>
  <c r="I197" i="37" s="1"/>
  <c r="F197" i="37"/>
  <c r="E197" i="37"/>
  <c r="O196" i="37"/>
  <c r="N196" i="37"/>
  <c r="L196" i="37"/>
  <c r="K196" i="37"/>
  <c r="H196" i="37"/>
  <c r="I196" i="37" s="1"/>
  <c r="F196" i="37"/>
  <c r="E196" i="37"/>
  <c r="O195" i="37"/>
  <c r="N195" i="37"/>
  <c r="K195" i="37"/>
  <c r="L195" i="37" s="1"/>
  <c r="H195" i="37"/>
  <c r="I195" i="37" s="1"/>
  <c r="F195" i="37"/>
  <c r="E195" i="37"/>
  <c r="N194" i="37"/>
  <c r="O194" i="37" s="1"/>
  <c r="L194" i="37"/>
  <c r="K194" i="37"/>
  <c r="H194" i="37"/>
  <c r="I194" i="37" s="1"/>
  <c r="F194" i="37"/>
  <c r="E194" i="37"/>
  <c r="N193" i="37"/>
  <c r="O193" i="37" s="1"/>
  <c r="K193" i="37"/>
  <c r="L193" i="37" s="1"/>
  <c r="H193" i="37"/>
  <c r="I193" i="37" s="1"/>
  <c r="F193" i="37"/>
  <c r="E193" i="37"/>
  <c r="N192" i="37"/>
  <c r="O192" i="37" s="1"/>
  <c r="L192" i="37"/>
  <c r="K192" i="37"/>
  <c r="H192" i="37"/>
  <c r="I192" i="37" s="1"/>
  <c r="F192" i="37"/>
  <c r="E192" i="37"/>
  <c r="N191" i="37"/>
  <c r="O191" i="37" s="1"/>
  <c r="K191" i="37"/>
  <c r="L191" i="37" s="1"/>
  <c r="H191" i="37"/>
  <c r="I191" i="37" s="1"/>
  <c r="F191" i="37"/>
  <c r="E191" i="37"/>
  <c r="O190" i="37"/>
  <c r="N190" i="37"/>
  <c r="L190" i="37"/>
  <c r="K190" i="37"/>
  <c r="H190" i="37"/>
  <c r="I190" i="37" s="1"/>
  <c r="F190" i="37"/>
  <c r="E190" i="37"/>
  <c r="N189" i="37"/>
  <c r="O189" i="37" s="1"/>
  <c r="K189" i="37"/>
  <c r="L189" i="37" s="1"/>
  <c r="H189" i="37"/>
  <c r="I189" i="37" s="1"/>
  <c r="F189" i="37"/>
  <c r="E189" i="37"/>
  <c r="O188" i="37"/>
  <c r="N188" i="37"/>
  <c r="L188" i="37"/>
  <c r="K188" i="37"/>
  <c r="H188" i="37"/>
  <c r="I188" i="37" s="1"/>
  <c r="F188" i="37"/>
  <c r="E188" i="37"/>
  <c r="O187" i="37"/>
  <c r="N187" i="37"/>
  <c r="K187" i="37"/>
  <c r="L187" i="37" s="1"/>
  <c r="H187" i="37"/>
  <c r="I187" i="37" s="1"/>
  <c r="F187" i="37"/>
  <c r="E187" i="37"/>
  <c r="N186" i="37"/>
  <c r="O186" i="37" s="1"/>
  <c r="L186" i="37"/>
  <c r="K186" i="37"/>
  <c r="H186" i="37"/>
  <c r="I186" i="37" s="1"/>
  <c r="F186" i="37"/>
  <c r="E186" i="37"/>
  <c r="O185" i="37"/>
  <c r="N185" i="37"/>
  <c r="K185" i="37"/>
  <c r="L185" i="37" s="1"/>
  <c r="H185" i="37"/>
  <c r="I185" i="37" s="1"/>
  <c r="F185" i="37"/>
  <c r="E185" i="37"/>
  <c r="N184" i="37"/>
  <c r="O184" i="37" s="1"/>
  <c r="L184" i="37"/>
  <c r="K184" i="37"/>
  <c r="H184" i="37"/>
  <c r="I184" i="37" s="1"/>
  <c r="F184" i="37"/>
  <c r="E184" i="37"/>
  <c r="N183" i="37"/>
  <c r="O183" i="37" s="1"/>
  <c r="K183" i="37"/>
  <c r="L183" i="37" s="1"/>
  <c r="H183" i="37"/>
  <c r="I183" i="37" s="1"/>
  <c r="F183" i="37"/>
  <c r="E183" i="37"/>
  <c r="O182" i="37"/>
  <c r="N182" i="37"/>
  <c r="L182" i="37"/>
  <c r="K182" i="37"/>
  <c r="H182" i="37"/>
  <c r="I182" i="37" s="1"/>
  <c r="F182" i="37"/>
  <c r="E182" i="37"/>
  <c r="N181" i="37"/>
  <c r="O181" i="37" s="1"/>
  <c r="K181" i="37"/>
  <c r="L181" i="37" s="1"/>
  <c r="H181" i="37"/>
  <c r="I181" i="37" s="1"/>
  <c r="F181" i="37"/>
  <c r="E181" i="37"/>
  <c r="N180" i="37"/>
  <c r="O180" i="37" s="1"/>
  <c r="L180" i="37"/>
  <c r="K180" i="37"/>
  <c r="H180" i="37"/>
  <c r="I180" i="37" s="1"/>
  <c r="F180" i="37"/>
  <c r="E180" i="37"/>
  <c r="O179" i="37"/>
  <c r="N179" i="37"/>
  <c r="K179" i="37"/>
  <c r="H179" i="37"/>
  <c r="H199" i="37" s="1"/>
  <c r="F179" i="37"/>
  <c r="F199" i="37" s="1"/>
  <c r="E179" i="37"/>
  <c r="E199" i="37" s="1"/>
  <c r="M177" i="37"/>
  <c r="J177" i="37"/>
  <c r="G177" i="37"/>
  <c r="D177" i="37"/>
  <c r="B177" i="37"/>
  <c r="M176" i="37"/>
  <c r="G176" i="37"/>
  <c r="B172" i="37"/>
  <c r="N171" i="37"/>
  <c r="O171" i="37" s="1"/>
  <c r="L171" i="37"/>
  <c r="K171" i="37"/>
  <c r="H171" i="37"/>
  <c r="I171" i="37" s="1"/>
  <c r="F171" i="37"/>
  <c r="E171" i="37"/>
  <c r="N170" i="37"/>
  <c r="O170" i="37" s="1"/>
  <c r="K170" i="37"/>
  <c r="L170" i="37" s="1"/>
  <c r="H170" i="37"/>
  <c r="I170" i="37" s="1"/>
  <c r="F170" i="37"/>
  <c r="E170" i="37"/>
  <c r="N169" i="37"/>
  <c r="O169" i="37" s="1"/>
  <c r="K169" i="37"/>
  <c r="L169" i="37" s="1"/>
  <c r="H169" i="37"/>
  <c r="I169" i="37" s="1"/>
  <c r="F169" i="37"/>
  <c r="E169" i="37"/>
  <c r="N168" i="37"/>
  <c r="O168" i="37" s="1"/>
  <c r="L168" i="37"/>
  <c r="K168" i="37"/>
  <c r="H168" i="37"/>
  <c r="I168" i="37" s="1"/>
  <c r="F168" i="37"/>
  <c r="E168" i="37"/>
  <c r="O167" i="37"/>
  <c r="N167" i="37"/>
  <c r="L167" i="37"/>
  <c r="K167" i="37"/>
  <c r="H167" i="37"/>
  <c r="I167" i="37" s="1"/>
  <c r="F167" i="37"/>
  <c r="E167" i="37"/>
  <c r="N166" i="37"/>
  <c r="O166" i="37" s="1"/>
  <c r="K166" i="37"/>
  <c r="L166" i="37" s="1"/>
  <c r="H166" i="37"/>
  <c r="I166" i="37" s="1"/>
  <c r="F166" i="37"/>
  <c r="E166" i="37"/>
  <c r="N165" i="37"/>
  <c r="O165" i="37" s="1"/>
  <c r="K165" i="37"/>
  <c r="L165" i="37" s="1"/>
  <c r="H165" i="37"/>
  <c r="I165" i="37" s="1"/>
  <c r="F165" i="37"/>
  <c r="E165" i="37"/>
  <c r="N164" i="37"/>
  <c r="O164" i="37" s="1"/>
  <c r="L164" i="37"/>
  <c r="K164" i="37"/>
  <c r="H164" i="37"/>
  <c r="I164" i="37" s="1"/>
  <c r="F164" i="37"/>
  <c r="E164" i="37"/>
  <c r="N163" i="37"/>
  <c r="O163" i="37" s="1"/>
  <c r="L163" i="37"/>
  <c r="K163" i="37"/>
  <c r="H163" i="37"/>
  <c r="I163" i="37" s="1"/>
  <c r="F163" i="37"/>
  <c r="E163" i="37"/>
  <c r="N162" i="37"/>
  <c r="O162" i="37" s="1"/>
  <c r="K162" i="37"/>
  <c r="L162" i="37" s="1"/>
  <c r="H162" i="37"/>
  <c r="I162" i="37" s="1"/>
  <c r="F162" i="37"/>
  <c r="E162" i="37"/>
  <c r="N161" i="37"/>
  <c r="O161" i="37" s="1"/>
  <c r="K161" i="37"/>
  <c r="L161" i="37" s="1"/>
  <c r="H161" i="37"/>
  <c r="I161" i="37" s="1"/>
  <c r="F161" i="37"/>
  <c r="E161" i="37"/>
  <c r="N160" i="37"/>
  <c r="O160" i="37" s="1"/>
  <c r="L160" i="37"/>
  <c r="K160" i="37"/>
  <c r="H160" i="37"/>
  <c r="I160" i="37" s="1"/>
  <c r="F160" i="37"/>
  <c r="E160" i="37"/>
  <c r="O159" i="37"/>
  <c r="N159" i="37"/>
  <c r="L159" i="37"/>
  <c r="K159" i="37"/>
  <c r="H159" i="37"/>
  <c r="I159" i="37" s="1"/>
  <c r="F159" i="37"/>
  <c r="E159" i="37"/>
  <c r="N158" i="37"/>
  <c r="O158" i="37" s="1"/>
  <c r="K158" i="37"/>
  <c r="L158" i="37" s="1"/>
  <c r="H158" i="37"/>
  <c r="I158" i="37" s="1"/>
  <c r="F158" i="37"/>
  <c r="E158" i="37"/>
  <c r="N157" i="37"/>
  <c r="O157" i="37" s="1"/>
  <c r="K157" i="37"/>
  <c r="L157" i="37" s="1"/>
  <c r="H157" i="37"/>
  <c r="I157" i="37" s="1"/>
  <c r="F157" i="37"/>
  <c r="E157" i="37"/>
  <c r="N156" i="37"/>
  <c r="O156" i="37" s="1"/>
  <c r="L156" i="37"/>
  <c r="K156" i="37"/>
  <c r="H156" i="37"/>
  <c r="I156" i="37" s="1"/>
  <c r="F156" i="37"/>
  <c r="E156" i="37"/>
  <c r="N155" i="37"/>
  <c r="O155" i="37" s="1"/>
  <c r="L155" i="37"/>
  <c r="K155" i="37"/>
  <c r="H155" i="37"/>
  <c r="I155" i="37" s="1"/>
  <c r="F155" i="37"/>
  <c r="E155" i="37"/>
  <c r="N154" i="37"/>
  <c r="O154" i="37" s="1"/>
  <c r="K154" i="37"/>
  <c r="L154" i="37" s="1"/>
  <c r="H154" i="37"/>
  <c r="I154" i="37" s="1"/>
  <c r="F154" i="37"/>
  <c r="E154" i="37"/>
  <c r="N153" i="37"/>
  <c r="O153" i="37" s="1"/>
  <c r="K153" i="37"/>
  <c r="L153" i="37" s="1"/>
  <c r="H153" i="37"/>
  <c r="I153" i="37" s="1"/>
  <c r="F153" i="37"/>
  <c r="E153" i="37"/>
  <c r="N152" i="37"/>
  <c r="L152" i="37"/>
  <c r="K152" i="37"/>
  <c r="H152" i="37"/>
  <c r="H172" i="37" s="1"/>
  <c r="F152" i="37"/>
  <c r="F172" i="37" s="1"/>
  <c r="E152" i="37"/>
  <c r="E172" i="37" s="1"/>
  <c r="M150" i="37"/>
  <c r="J150" i="37"/>
  <c r="G150" i="37"/>
  <c r="D150" i="37"/>
  <c r="B150" i="37"/>
  <c r="M149" i="37"/>
  <c r="G149" i="37"/>
  <c r="B145" i="37"/>
  <c r="O144" i="37"/>
  <c r="N144" i="37"/>
  <c r="L144" i="37"/>
  <c r="K144" i="37"/>
  <c r="H144" i="37"/>
  <c r="I144" i="37" s="1"/>
  <c r="F144" i="37"/>
  <c r="E144" i="37"/>
  <c r="N143" i="37"/>
  <c r="O143" i="37" s="1"/>
  <c r="K143" i="37"/>
  <c r="L143" i="37" s="1"/>
  <c r="H143" i="37"/>
  <c r="I143" i="37" s="1"/>
  <c r="F143" i="37"/>
  <c r="E143" i="37"/>
  <c r="O142" i="37"/>
  <c r="N142" i="37"/>
  <c r="K142" i="37"/>
  <c r="L142" i="37" s="1"/>
  <c r="H142" i="37"/>
  <c r="I142" i="37" s="1"/>
  <c r="F142" i="37"/>
  <c r="E142" i="37"/>
  <c r="N141" i="37"/>
  <c r="O141" i="37" s="1"/>
  <c r="L141" i="37"/>
  <c r="K141" i="37"/>
  <c r="H141" i="37"/>
  <c r="I141" i="37" s="1"/>
  <c r="F141" i="37"/>
  <c r="E141" i="37"/>
  <c r="N140" i="37"/>
  <c r="O140" i="37" s="1"/>
  <c r="L140" i="37"/>
  <c r="K140" i="37"/>
  <c r="H140" i="37"/>
  <c r="I140" i="37" s="1"/>
  <c r="F140" i="37"/>
  <c r="E140" i="37"/>
  <c r="N139" i="37"/>
  <c r="O139" i="37" s="1"/>
  <c r="K139" i="37"/>
  <c r="L139" i="37" s="1"/>
  <c r="H139" i="37"/>
  <c r="I139" i="37" s="1"/>
  <c r="F139" i="37"/>
  <c r="E139" i="37"/>
  <c r="N138" i="37"/>
  <c r="O138" i="37" s="1"/>
  <c r="K138" i="37"/>
  <c r="L138" i="37" s="1"/>
  <c r="H138" i="37"/>
  <c r="I138" i="37" s="1"/>
  <c r="F138" i="37"/>
  <c r="E138" i="37"/>
  <c r="N137" i="37"/>
  <c r="O137" i="37" s="1"/>
  <c r="L137" i="37"/>
  <c r="K137" i="37"/>
  <c r="H137" i="37"/>
  <c r="I137" i="37" s="1"/>
  <c r="F137" i="37"/>
  <c r="E137" i="37"/>
  <c r="O136" i="37"/>
  <c r="N136" i="37"/>
  <c r="L136" i="37"/>
  <c r="K136" i="37"/>
  <c r="H136" i="37"/>
  <c r="I136" i="37" s="1"/>
  <c r="F136" i="37"/>
  <c r="E136" i="37"/>
  <c r="N135" i="37"/>
  <c r="O135" i="37" s="1"/>
  <c r="K135" i="37"/>
  <c r="L135" i="37" s="1"/>
  <c r="H135" i="37"/>
  <c r="I135" i="37" s="1"/>
  <c r="F135" i="37"/>
  <c r="E135" i="37"/>
  <c r="N134" i="37"/>
  <c r="O134" i="37" s="1"/>
  <c r="K134" i="37"/>
  <c r="L134" i="37" s="1"/>
  <c r="H134" i="37"/>
  <c r="I134" i="37" s="1"/>
  <c r="F134" i="37"/>
  <c r="E134" i="37"/>
  <c r="N133" i="37"/>
  <c r="O133" i="37" s="1"/>
  <c r="L133" i="37"/>
  <c r="K133" i="37"/>
  <c r="H133" i="37"/>
  <c r="I133" i="37" s="1"/>
  <c r="F133" i="37"/>
  <c r="E133" i="37"/>
  <c r="N132" i="37"/>
  <c r="O132" i="37" s="1"/>
  <c r="L132" i="37"/>
  <c r="K132" i="37"/>
  <c r="H132" i="37"/>
  <c r="I132" i="37" s="1"/>
  <c r="F132" i="37"/>
  <c r="E132" i="37"/>
  <c r="N131" i="37"/>
  <c r="O131" i="37" s="1"/>
  <c r="K131" i="37"/>
  <c r="L131" i="37" s="1"/>
  <c r="H131" i="37"/>
  <c r="I131" i="37" s="1"/>
  <c r="F131" i="37"/>
  <c r="E131" i="37"/>
  <c r="N130" i="37"/>
  <c r="O130" i="37" s="1"/>
  <c r="K130" i="37"/>
  <c r="L130" i="37" s="1"/>
  <c r="H130" i="37"/>
  <c r="I130" i="37" s="1"/>
  <c r="F130" i="37"/>
  <c r="E130" i="37"/>
  <c r="N129" i="37"/>
  <c r="O129" i="37" s="1"/>
  <c r="L129" i="37"/>
  <c r="K129" i="37"/>
  <c r="H129" i="37"/>
  <c r="I129" i="37" s="1"/>
  <c r="F129" i="37"/>
  <c r="E129" i="37"/>
  <c r="O128" i="37"/>
  <c r="N128" i="37"/>
  <c r="L128" i="37"/>
  <c r="K128" i="37"/>
  <c r="H128" i="37"/>
  <c r="I128" i="37" s="1"/>
  <c r="F128" i="37"/>
  <c r="E128" i="37"/>
  <c r="N127" i="37"/>
  <c r="O127" i="37" s="1"/>
  <c r="K127" i="37"/>
  <c r="L127" i="37" s="1"/>
  <c r="H127" i="37"/>
  <c r="I127" i="37" s="1"/>
  <c r="F127" i="37"/>
  <c r="E127" i="37"/>
  <c r="N126" i="37"/>
  <c r="O126" i="37" s="1"/>
  <c r="K126" i="37"/>
  <c r="L126" i="37" s="1"/>
  <c r="H126" i="37"/>
  <c r="I126" i="37" s="1"/>
  <c r="F126" i="37"/>
  <c r="E126" i="37"/>
  <c r="N125" i="37"/>
  <c r="N145" i="37" s="1"/>
  <c r="K125" i="37"/>
  <c r="H125" i="37"/>
  <c r="H145" i="37" s="1"/>
  <c r="F125" i="37"/>
  <c r="F145" i="37" s="1"/>
  <c r="E125" i="37"/>
  <c r="E145" i="37" s="1"/>
  <c r="M123" i="37"/>
  <c r="J123" i="37"/>
  <c r="G123" i="37"/>
  <c r="D123" i="37"/>
  <c r="B123" i="37"/>
  <c r="M122" i="37"/>
  <c r="G122" i="37"/>
  <c r="B118" i="37"/>
  <c r="O117" i="37"/>
  <c r="N117" i="37"/>
  <c r="L117" i="37"/>
  <c r="K117" i="37"/>
  <c r="H117" i="37"/>
  <c r="I117" i="37" s="1"/>
  <c r="F117" i="37"/>
  <c r="E117" i="37"/>
  <c r="O116" i="37"/>
  <c r="N116" i="37"/>
  <c r="K116" i="37"/>
  <c r="L116" i="37" s="1"/>
  <c r="H116" i="37"/>
  <c r="I116" i="37" s="1"/>
  <c r="F116" i="37"/>
  <c r="E116" i="37"/>
  <c r="N115" i="37"/>
  <c r="O115" i="37" s="1"/>
  <c r="K115" i="37"/>
  <c r="L115" i="37" s="1"/>
  <c r="H115" i="37"/>
  <c r="I115" i="37" s="1"/>
  <c r="F115" i="37"/>
  <c r="E115" i="37"/>
  <c r="O114" i="37"/>
  <c r="N114" i="37"/>
  <c r="L114" i="37"/>
  <c r="K114" i="37"/>
  <c r="H114" i="37"/>
  <c r="I114" i="37" s="1"/>
  <c r="F114" i="37"/>
  <c r="E114" i="37"/>
  <c r="N113" i="37"/>
  <c r="O113" i="37" s="1"/>
  <c r="L113" i="37"/>
  <c r="K113" i="37"/>
  <c r="H113" i="37"/>
  <c r="I113" i="37" s="1"/>
  <c r="F113" i="37"/>
  <c r="E113" i="37"/>
  <c r="N112" i="37"/>
  <c r="O112" i="37" s="1"/>
  <c r="K112" i="37"/>
  <c r="L112" i="37" s="1"/>
  <c r="H112" i="37"/>
  <c r="I112" i="37" s="1"/>
  <c r="F112" i="37"/>
  <c r="E112" i="37"/>
  <c r="O111" i="37"/>
  <c r="N111" i="37"/>
  <c r="K111" i="37"/>
  <c r="L111" i="37" s="1"/>
  <c r="H111" i="37"/>
  <c r="I111" i="37" s="1"/>
  <c r="F111" i="37"/>
  <c r="E111" i="37"/>
  <c r="N110" i="37"/>
  <c r="O110" i="37" s="1"/>
  <c r="L110" i="37"/>
  <c r="K110" i="37"/>
  <c r="H110" i="37"/>
  <c r="I110" i="37" s="1"/>
  <c r="F110" i="37"/>
  <c r="E110" i="37"/>
  <c r="O109" i="37"/>
  <c r="N109" i="37"/>
  <c r="L109" i="37"/>
  <c r="K109" i="37"/>
  <c r="H109" i="37"/>
  <c r="I109" i="37" s="1"/>
  <c r="F109" i="37"/>
  <c r="E109" i="37"/>
  <c r="O108" i="37"/>
  <c r="N108" i="37"/>
  <c r="K108" i="37"/>
  <c r="L108" i="37" s="1"/>
  <c r="H108" i="37"/>
  <c r="I108" i="37" s="1"/>
  <c r="F108" i="37"/>
  <c r="E108" i="37"/>
  <c r="N107" i="37"/>
  <c r="O107" i="37" s="1"/>
  <c r="K107" i="37"/>
  <c r="L107" i="37" s="1"/>
  <c r="H107" i="37"/>
  <c r="I107" i="37" s="1"/>
  <c r="F107" i="37"/>
  <c r="E107" i="37"/>
  <c r="O106" i="37"/>
  <c r="N106" i="37"/>
  <c r="L106" i="37"/>
  <c r="K106" i="37"/>
  <c r="H106" i="37"/>
  <c r="I106" i="37" s="1"/>
  <c r="F106" i="37"/>
  <c r="E106" i="37"/>
  <c r="N105" i="37"/>
  <c r="O105" i="37" s="1"/>
  <c r="L105" i="37"/>
  <c r="K105" i="37"/>
  <c r="H105" i="37"/>
  <c r="I105" i="37" s="1"/>
  <c r="F105" i="37"/>
  <c r="E105" i="37"/>
  <c r="N104" i="37"/>
  <c r="O104" i="37" s="1"/>
  <c r="K104" i="37"/>
  <c r="L104" i="37" s="1"/>
  <c r="H104" i="37"/>
  <c r="I104" i="37" s="1"/>
  <c r="F104" i="37"/>
  <c r="E104" i="37"/>
  <c r="O103" i="37"/>
  <c r="N103" i="37"/>
  <c r="K103" i="37"/>
  <c r="L103" i="37" s="1"/>
  <c r="H103" i="37"/>
  <c r="I103" i="37" s="1"/>
  <c r="F103" i="37"/>
  <c r="E103" i="37"/>
  <c r="N102" i="37"/>
  <c r="O102" i="37" s="1"/>
  <c r="L102" i="37"/>
  <c r="K102" i="37"/>
  <c r="H102" i="37"/>
  <c r="I102" i="37" s="1"/>
  <c r="F102" i="37"/>
  <c r="E102" i="37"/>
  <c r="O101" i="37"/>
  <c r="N101" i="37"/>
  <c r="L101" i="37"/>
  <c r="K101" i="37"/>
  <c r="H101" i="37"/>
  <c r="I101" i="37" s="1"/>
  <c r="F101" i="37"/>
  <c r="E101" i="37"/>
  <c r="O100" i="37"/>
  <c r="N100" i="37"/>
  <c r="K100" i="37"/>
  <c r="L100" i="37" s="1"/>
  <c r="H100" i="37"/>
  <c r="I100" i="37" s="1"/>
  <c r="F100" i="37"/>
  <c r="E100" i="37"/>
  <c r="N99" i="37"/>
  <c r="O99" i="37" s="1"/>
  <c r="K99" i="37"/>
  <c r="L99" i="37" s="1"/>
  <c r="H99" i="37"/>
  <c r="I99" i="37" s="1"/>
  <c r="F99" i="37"/>
  <c r="E99" i="37"/>
  <c r="O98" i="37"/>
  <c r="N98" i="37"/>
  <c r="L98" i="37"/>
  <c r="K98" i="37"/>
  <c r="H98" i="37"/>
  <c r="H118" i="37" s="1"/>
  <c r="F98" i="37"/>
  <c r="F118" i="37" s="1"/>
  <c r="E98" i="37"/>
  <c r="E118" i="37" s="1"/>
  <c r="M96" i="37"/>
  <c r="J96" i="37"/>
  <c r="G96" i="37"/>
  <c r="D96" i="37"/>
  <c r="B96" i="37"/>
  <c r="M95" i="37"/>
  <c r="G95" i="37"/>
  <c r="B91" i="37"/>
  <c r="N90" i="37"/>
  <c r="O90" i="37" s="1"/>
  <c r="L90" i="37"/>
  <c r="K90" i="37"/>
  <c r="H90" i="37"/>
  <c r="I90" i="37" s="1"/>
  <c r="E90" i="37"/>
  <c r="F90" i="37" s="1"/>
  <c r="N89" i="37"/>
  <c r="O89" i="37" s="1"/>
  <c r="K89" i="37"/>
  <c r="L89" i="37" s="1"/>
  <c r="I89" i="37"/>
  <c r="H89" i="37"/>
  <c r="E89" i="37"/>
  <c r="F89" i="37" s="1"/>
  <c r="N88" i="37"/>
  <c r="O88" i="37" s="1"/>
  <c r="L88" i="37"/>
  <c r="K88" i="37"/>
  <c r="I88" i="37"/>
  <c r="H88" i="37"/>
  <c r="E88" i="37"/>
  <c r="F88" i="37" s="1"/>
  <c r="N87" i="37"/>
  <c r="O87" i="37" s="1"/>
  <c r="L87" i="37"/>
  <c r="K87" i="37"/>
  <c r="H87" i="37"/>
  <c r="I87" i="37" s="1"/>
  <c r="E87" i="37"/>
  <c r="F87" i="37" s="1"/>
  <c r="O86" i="37"/>
  <c r="N86" i="37"/>
  <c r="L86" i="37"/>
  <c r="K86" i="37"/>
  <c r="H86" i="37"/>
  <c r="I86" i="37" s="1"/>
  <c r="E86" i="37"/>
  <c r="F86" i="37" s="1"/>
  <c r="N85" i="37"/>
  <c r="O85" i="37" s="1"/>
  <c r="L85" i="37"/>
  <c r="K85" i="37"/>
  <c r="I85" i="37"/>
  <c r="H85" i="37"/>
  <c r="E85" i="37"/>
  <c r="F85" i="37" s="1"/>
  <c r="N84" i="37"/>
  <c r="O84" i="37" s="1"/>
  <c r="K84" i="37"/>
  <c r="L84" i="37" s="1"/>
  <c r="I84" i="37"/>
  <c r="H84" i="37"/>
  <c r="E84" i="37"/>
  <c r="F84" i="37" s="1"/>
  <c r="N83" i="37"/>
  <c r="O83" i="37" s="1"/>
  <c r="K83" i="37"/>
  <c r="L83" i="37" s="1"/>
  <c r="H83" i="37"/>
  <c r="I83" i="37" s="1"/>
  <c r="E83" i="37"/>
  <c r="F83" i="37" s="1"/>
  <c r="O82" i="37"/>
  <c r="N82" i="37"/>
  <c r="L82" i="37"/>
  <c r="K82" i="37"/>
  <c r="H82" i="37"/>
  <c r="I82" i="37" s="1"/>
  <c r="E82" i="37"/>
  <c r="F82" i="37" s="1"/>
  <c r="N81" i="37"/>
  <c r="O81" i="37" s="1"/>
  <c r="K81" i="37"/>
  <c r="L81" i="37" s="1"/>
  <c r="I81" i="37"/>
  <c r="H81" i="37"/>
  <c r="E81" i="37"/>
  <c r="F81" i="37" s="1"/>
  <c r="O80" i="37"/>
  <c r="N80" i="37"/>
  <c r="K80" i="37"/>
  <c r="L80" i="37" s="1"/>
  <c r="I80" i="37"/>
  <c r="H80" i="37"/>
  <c r="E80" i="37"/>
  <c r="F80" i="37" s="1"/>
  <c r="N79" i="37"/>
  <c r="O79" i="37" s="1"/>
  <c r="L79" i="37"/>
  <c r="K79" i="37"/>
  <c r="H79" i="37"/>
  <c r="I79" i="37" s="1"/>
  <c r="E79" i="37"/>
  <c r="F79" i="37" s="1"/>
  <c r="O78" i="37"/>
  <c r="N78" i="37"/>
  <c r="K78" i="37"/>
  <c r="L78" i="37" s="1"/>
  <c r="H78" i="37"/>
  <c r="I78" i="37" s="1"/>
  <c r="E78" i="37"/>
  <c r="F78" i="37" s="1"/>
  <c r="O77" i="37"/>
  <c r="N77" i="37"/>
  <c r="L77" i="37"/>
  <c r="K77" i="37"/>
  <c r="I77" i="37"/>
  <c r="H77" i="37"/>
  <c r="E77" i="37"/>
  <c r="F77" i="37" s="1"/>
  <c r="O76" i="37"/>
  <c r="N76" i="37"/>
  <c r="K76" i="37"/>
  <c r="L76" i="37" s="1"/>
  <c r="I76" i="37"/>
  <c r="H76" i="37"/>
  <c r="E76" i="37"/>
  <c r="F76" i="37" s="1"/>
  <c r="N75" i="37"/>
  <c r="O75" i="37" s="1"/>
  <c r="K75" i="37"/>
  <c r="L75" i="37" s="1"/>
  <c r="H75" i="37"/>
  <c r="I75" i="37" s="1"/>
  <c r="E75" i="37"/>
  <c r="F75" i="37" s="1"/>
  <c r="N74" i="37"/>
  <c r="O74" i="37" s="1"/>
  <c r="L74" i="37"/>
  <c r="K74" i="37"/>
  <c r="H74" i="37"/>
  <c r="I74" i="37" s="1"/>
  <c r="E74" i="37"/>
  <c r="F74" i="37" s="1"/>
  <c r="O73" i="37"/>
  <c r="N73" i="37"/>
  <c r="K73" i="37"/>
  <c r="L73" i="37" s="1"/>
  <c r="I73" i="37"/>
  <c r="H73" i="37"/>
  <c r="E73" i="37"/>
  <c r="F73" i="37" s="1"/>
  <c r="N72" i="37"/>
  <c r="O72" i="37" s="1"/>
  <c r="L72" i="37"/>
  <c r="K72" i="37"/>
  <c r="I72" i="37"/>
  <c r="H72" i="37"/>
  <c r="E72" i="37"/>
  <c r="F72" i="37" s="1"/>
  <c r="N71" i="37"/>
  <c r="O71" i="37" s="1"/>
  <c r="L71" i="37"/>
  <c r="K71" i="37"/>
  <c r="H71" i="37"/>
  <c r="H91" i="37" s="1"/>
  <c r="E71" i="37"/>
  <c r="E91" i="37" s="1"/>
  <c r="M69" i="37"/>
  <c r="J69" i="37"/>
  <c r="G69" i="37"/>
  <c r="D69" i="37"/>
  <c r="B69" i="37"/>
  <c r="M68" i="37"/>
  <c r="G68" i="37"/>
  <c r="B64" i="37"/>
  <c r="O63" i="37"/>
  <c r="N63" i="37"/>
  <c r="K63" i="37"/>
  <c r="L63" i="37" s="1"/>
  <c r="H63" i="37"/>
  <c r="I63" i="37" s="1"/>
  <c r="E63" i="37"/>
  <c r="F63" i="37" s="1"/>
  <c r="O62" i="37"/>
  <c r="N62" i="37"/>
  <c r="L62" i="37"/>
  <c r="K62" i="37"/>
  <c r="I62" i="37"/>
  <c r="H62" i="37"/>
  <c r="E62" i="37"/>
  <c r="F62" i="37" s="1"/>
  <c r="O61" i="37"/>
  <c r="N61" i="37"/>
  <c r="K61" i="37"/>
  <c r="L61" i="37" s="1"/>
  <c r="I61" i="37"/>
  <c r="H61" i="37"/>
  <c r="E61" i="37"/>
  <c r="F61" i="37" s="1"/>
  <c r="N60" i="37"/>
  <c r="O60" i="37" s="1"/>
  <c r="K60" i="37"/>
  <c r="L60" i="37" s="1"/>
  <c r="H60" i="37"/>
  <c r="I60" i="37" s="1"/>
  <c r="E60" i="37"/>
  <c r="F60" i="37" s="1"/>
  <c r="N59" i="37"/>
  <c r="O59" i="37" s="1"/>
  <c r="L59" i="37"/>
  <c r="K59" i="37"/>
  <c r="H59" i="37"/>
  <c r="I59" i="37" s="1"/>
  <c r="E59" i="37"/>
  <c r="F59" i="37" s="1"/>
  <c r="N58" i="37"/>
  <c r="O58" i="37" s="1"/>
  <c r="K58" i="37"/>
  <c r="L58" i="37" s="1"/>
  <c r="I58" i="37"/>
  <c r="H58" i="37"/>
  <c r="E58" i="37"/>
  <c r="F58" i="37" s="1"/>
  <c r="N57" i="37"/>
  <c r="O57" i="37" s="1"/>
  <c r="L57" i="37"/>
  <c r="K57" i="37"/>
  <c r="I57" i="37"/>
  <c r="H57" i="37"/>
  <c r="E57" i="37"/>
  <c r="F57" i="37" s="1"/>
  <c r="N56" i="37"/>
  <c r="O56" i="37" s="1"/>
  <c r="L56" i="37"/>
  <c r="K56" i="37"/>
  <c r="H56" i="37"/>
  <c r="I56" i="37" s="1"/>
  <c r="E56" i="37"/>
  <c r="F56" i="37" s="1"/>
  <c r="O55" i="37"/>
  <c r="N55" i="37"/>
  <c r="K55" i="37"/>
  <c r="L55" i="37" s="1"/>
  <c r="H55" i="37"/>
  <c r="I55" i="37" s="1"/>
  <c r="E55" i="37"/>
  <c r="F55" i="37" s="1"/>
  <c r="N54" i="37"/>
  <c r="O54" i="37" s="1"/>
  <c r="L54" i="37"/>
  <c r="K54" i="37"/>
  <c r="I54" i="37"/>
  <c r="H54" i="37"/>
  <c r="E54" i="37"/>
  <c r="F54" i="37" s="1"/>
  <c r="O53" i="37"/>
  <c r="N53" i="37"/>
  <c r="K53" i="37"/>
  <c r="L53" i="37" s="1"/>
  <c r="I53" i="37"/>
  <c r="H53" i="37"/>
  <c r="E53" i="37"/>
  <c r="F53" i="37" s="1"/>
  <c r="N52" i="37"/>
  <c r="O52" i="37" s="1"/>
  <c r="K52" i="37"/>
  <c r="L52" i="37" s="1"/>
  <c r="H52" i="37"/>
  <c r="I52" i="37" s="1"/>
  <c r="E52" i="37"/>
  <c r="F52" i="37" s="1"/>
  <c r="N51" i="37"/>
  <c r="O51" i="37" s="1"/>
  <c r="L51" i="37"/>
  <c r="K51" i="37"/>
  <c r="H51" i="37"/>
  <c r="I51" i="37" s="1"/>
  <c r="E51" i="37"/>
  <c r="F51" i="37" s="1"/>
  <c r="N50" i="37"/>
  <c r="O50" i="37" s="1"/>
  <c r="K50" i="37"/>
  <c r="L50" i="37" s="1"/>
  <c r="I50" i="37"/>
  <c r="H50" i="37"/>
  <c r="E50" i="37"/>
  <c r="F50" i="37" s="1"/>
  <c r="N49" i="37"/>
  <c r="O49" i="37" s="1"/>
  <c r="L49" i="37"/>
  <c r="K49" i="37"/>
  <c r="I49" i="37"/>
  <c r="H49" i="37"/>
  <c r="E49" i="37"/>
  <c r="F49" i="37" s="1"/>
  <c r="N48" i="37"/>
  <c r="O48" i="37" s="1"/>
  <c r="L48" i="37"/>
  <c r="K48" i="37"/>
  <c r="H48" i="37"/>
  <c r="I48" i="37" s="1"/>
  <c r="E48" i="37"/>
  <c r="F48" i="37" s="1"/>
  <c r="O47" i="37"/>
  <c r="N47" i="37"/>
  <c r="K47" i="37"/>
  <c r="L47" i="37" s="1"/>
  <c r="H47" i="37"/>
  <c r="I47" i="37" s="1"/>
  <c r="E47" i="37"/>
  <c r="F47" i="37" s="1"/>
  <c r="N46" i="37"/>
  <c r="O46" i="37" s="1"/>
  <c r="L46" i="37"/>
  <c r="K46" i="37"/>
  <c r="I46" i="37"/>
  <c r="H46" i="37"/>
  <c r="E46" i="37"/>
  <c r="F46" i="37" s="1"/>
  <c r="O45" i="37"/>
  <c r="N45" i="37"/>
  <c r="K45" i="37"/>
  <c r="L45" i="37" s="1"/>
  <c r="I45" i="37"/>
  <c r="H45" i="37"/>
  <c r="E45" i="37"/>
  <c r="F45" i="37" s="1"/>
  <c r="N44" i="37"/>
  <c r="K44" i="37"/>
  <c r="H44" i="37"/>
  <c r="H64" i="37" s="1"/>
  <c r="E44" i="37"/>
  <c r="E64" i="37" s="1"/>
  <c r="M42" i="37"/>
  <c r="J42" i="37"/>
  <c r="G42" i="37"/>
  <c r="D42" i="37"/>
  <c r="B42" i="37"/>
  <c r="M41" i="37"/>
  <c r="G41" i="37"/>
  <c r="O36" i="37"/>
  <c r="N36" i="37"/>
  <c r="M36" i="37"/>
  <c r="L36" i="37"/>
  <c r="K36" i="37"/>
  <c r="J36" i="37"/>
  <c r="I36" i="37"/>
  <c r="H36" i="37"/>
  <c r="G36" i="37"/>
  <c r="F36" i="37"/>
  <c r="E36" i="37"/>
  <c r="D36" i="37"/>
  <c r="C36" i="37"/>
  <c r="B36" i="37"/>
  <c r="O35" i="37"/>
  <c r="N35" i="37"/>
  <c r="M35" i="37"/>
  <c r="L35" i="37"/>
  <c r="K35" i="37"/>
  <c r="J35" i="37"/>
  <c r="I35" i="37"/>
  <c r="H35" i="37"/>
  <c r="G35" i="37"/>
  <c r="F35" i="37"/>
  <c r="E35" i="37"/>
  <c r="D35" i="37"/>
  <c r="C35" i="37"/>
  <c r="B35" i="37"/>
  <c r="O34" i="37"/>
  <c r="N34" i="37"/>
  <c r="M34" i="37"/>
  <c r="L34" i="37"/>
  <c r="K34" i="37"/>
  <c r="J34" i="37"/>
  <c r="I34" i="37"/>
  <c r="H34" i="37"/>
  <c r="G34" i="37"/>
  <c r="F34" i="37"/>
  <c r="E34" i="37"/>
  <c r="D34" i="37"/>
  <c r="C34" i="37"/>
  <c r="B34" i="37"/>
  <c r="O33" i="37"/>
  <c r="N33" i="37"/>
  <c r="M33" i="37"/>
  <c r="L33" i="37"/>
  <c r="K33" i="37"/>
  <c r="J33" i="37"/>
  <c r="I33" i="37"/>
  <c r="H33" i="37"/>
  <c r="G33" i="37"/>
  <c r="F33" i="37"/>
  <c r="E33" i="37"/>
  <c r="D33" i="37"/>
  <c r="C33" i="37"/>
  <c r="B33" i="37"/>
  <c r="O32" i="37"/>
  <c r="N32" i="37"/>
  <c r="M32" i="37"/>
  <c r="L32" i="37"/>
  <c r="K32" i="37"/>
  <c r="J32" i="37"/>
  <c r="I32" i="37"/>
  <c r="H32" i="37"/>
  <c r="G32" i="37"/>
  <c r="F32" i="37"/>
  <c r="E32" i="37"/>
  <c r="D32" i="37"/>
  <c r="C32" i="37"/>
  <c r="B32" i="37"/>
  <c r="O31" i="37"/>
  <c r="N31" i="37"/>
  <c r="M31" i="37"/>
  <c r="L31" i="37"/>
  <c r="K31" i="37"/>
  <c r="J31" i="37"/>
  <c r="I31" i="37"/>
  <c r="H31" i="37"/>
  <c r="G31" i="37"/>
  <c r="F31" i="37"/>
  <c r="E31" i="37"/>
  <c r="D31" i="37"/>
  <c r="C31" i="37"/>
  <c r="B31" i="37"/>
  <c r="O30" i="37"/>
  <c r="N30" i="37"/>
  <c r="M30" i="37"/>
  <c r="L30" i="37"/>
  <c r="K30" i="37"/>
  <c r="J30" i="37"/>
  <c r="I30" i="37"/>
  <c r="H30" i="37"/>
  <c r="G30" i="37"/>
  <c r="F30" i="37"/>
  <c r="E30" i="37"/>
  <c r="D30" i="37"/>
  <c r="C30" i="37"/>
  <c r="B30" i="37"/>
  <c r="O29" i="37"/>
  <c r="N29" i="37"/>
  <c r="M29" i="37"/>
  <c r="L29" i="37"/>
  <c r="K29" i="37"/>
  <c r="J29" i="37"/>
  <c r="I29" i="37"/>
  <c r="H29" i="37"/>
  <c r="G29" i="37"/>
  <c r="F29" i="37"/>
  <c r="E29" i="37"/>
  <c r="D29" i="37"/>
  <c r="C29" i="37"/>
  <c r="B29" i="37"/>
  <c r="O28" i="37"/>
  <c r="N28" i="37"/>
  <c r="M28" i="37"/>
  <c r="L28" i="37"/>
  <c r="K28" i="37"/>
  <c r="J28" i="37"/>
  <c r="I28" i="37"/>
  <c r="H28" i="37"/>
  <c r="G28" i="37"/>
  <c r="F28" i="37"/>
  <c r="E28" i="37"/>
  <c r="D28" i="37"/>
  <c r="C28" i="37"/>
  <c r="B28" i="37"/>
  <c r="O27" i="37"/>
  <c r="N27" i="37"/>
  <c r="M27" i="37"/>
  <c r="L27" i="37"/>
  <c r="K27" i="37"/>
  <c r="J27" i="37"/>
  <c r="I27" i="37"/>
  <c r="H27" i="37"/>
  <c r="G27" i="37"/>
  <c r="F27" i="37"/>
  <c r="E27" i="37"/>
  <c r="D27" i="37"/>
  <c r="C27" i="37"/>
  <c r="B27" i="37"/>
  <c r="O26" i="37"/>
  <c r="N26" i="37"/>
  <c r="M26" i="37"/>
  <c r="L26" i="37"/>
  <c r="K26" i="37"/>
  <c r="J26" i="37"/>
  <c r="I26" i="37"/>
  <c r="H26" i="37"/>
  <c r="G26" i="37"/>
  <c r="F26" i="37"/>
  <c r="E26" i="37"/>
  <c r="D26" i="37"/>
  <c r="C26" i="37"/>
  <c r="B26" i="37"/>
  <c r="O25" i="37"/>
  <c r="N25" i="37"/>
  <c r="M25" i="37"/>
  <c r="L25" i="37"/>
  <c r="K25" i="37"/>
  <c r="J25" i="37"/>
  <c r="I25" i="37"/>
  <c r="H25" i="37"/>
  <c r="G25" i="37"/>
  <c r="F25" i="37"/>
  <c r="E25" i="37"/>
  <c r="D25" i="37"/>
  <c r="C25" i="37"/>
  <c r="B25" i="37"/>
  <c r="O24" i="37"/>
  <c r="N24" i="37"/>
  <c r="M24" i="37"/>
  <c r="L24" i="37"/>
  <c r="K24" i="37"/>
  <c r="J24" i="37"/>
  <c r="I24" i="37"/>
  <c r="H24" i="37"/>
  <c r="G24" i="37"/>
  <c r="F24" i="37"/>
  <c r="E24" i="37"/>
  <c r="D24" i="37"/>
  <c r="C24" i="37"/>
  <c r="B24" i="37"/>
  <c r="O23" i="37"/>
  <c r="N23" i="37"/>
  <c r="M23" i="37"/>
  <c r="L23" i="37"/>
  <c r="K23" i="37"/>
  <c r="J23" i="37"/>
  <c r="I23" i="37"/>
  <c r="H23" i="37"/>
  <c r="G23" i="37"/>
  <c r="F23" i="37"/>
  <c r="E23" i="37"/>
  <c r="D23" i="37"/>
  <c r="C23" i="37"/>
  <c r="B23" i="37"/>
  <c r="O22" i="37"/>
  <c r="N22" i="37"/>
  <c r="M22" i="37"/>
  <c r="L22" i="37"/>
  <c r="K22" i="37"/>
  <c r="J22" i="37"/>
  <c r="I22" i="37"/>
  <c r="H22" i="37"/>
  <c r="G22" i="37"/>
  <c r="F22" i="37"/>
  <c r="E22" i="37"/>
  <c r="D22" i="37"/>
  <c r="C22" i="37"/>
  <c r="B22" i="37"/>
  <c r="O21" i="37"/>
  <c r="N21" i="37"/>
  <c r="M21" i="37"/>
  <c r="L21" i="37"/>
  <c r="K21" i="37"/>
  <c r="J21" i="37"/>
  <c r="I21" i="37"/>
  <c r="H21" i="37"/>
  <c r="G21" i="37"/>
  <c r="F21" i="37"/>
  <c r="E21" i="37"/>
  <c r="D21" i="37"/>
  <c r="C21" i="37"/>
  <c r="B21" i="37"/>
  <c r="O20" i="37"/>
  <c r="N20" i="37"/>
  <c r="M20" i="37"/>
  <c r="L20" i="37"/>
  <c r="K20" i="37"/>
  <c r="J20" i="37"/>
  <c r="I20" i="37"/>
  <c r="H20" i="37"/>
  <c r="G20" i="37"/>
  <c r="F20" i="37"/>
  <c r="E20" i="37"/>
  <c r="D20" i="37"/>
  <c r="C20" i="37"/>
  <c r="B20" i="37"/>
  <c r="O19" i="37"/>
  <c r="N19" i="37"/>
  <c r="M19" i="37"/>
  <c r="L19" i="37"/>
  <c r="K19" i="37"/>
  <c r="J19" i="37"/>
  <c r="I19" i="37"/>
  <c r="H19" i="37"/>
  <c r="G19" i="37"/>
  <c r="F19" i="37"/>
  <c r="E19" i="37"/>
  <c r="D19" i="37"/>
  <c r="C19" i="37"/>
  <c r="B19" i="37"/>
  <c r="O18" i="37"/>
  <c r="N18" i="37"/>
  <c r="M18" i="37"/>
  <c r="L18" i="37"/>
  <c r="K18" i="37"/>
  <c r="J18" i="37"/>
  <c r="I18" i="37"/>
  <c r="H18" i="37"/>
  <c r="G18" i="37"/>
  <c r="F18" i="37"/>
  <c r="E18" i="37"/>
  <c r="D18" i="37"/>
  <c r="C18" i="37"/>
  <c r="B18" i="37"/>
  <c r="O17" i="37"/>
  <c r="N17" i="37"/>
  <c r="M17" i="37"/>
  <c r="L17" i="37"/>
  <c r="K17" i="37"/>
  <c r="J17" i="37"/>
  <c r="I17" i="37"/>
  <c r="H17" i="37"/>
  <c r="G17" i="37"/>
  <c r="F17" i="37"/>
  <c r="E17" i="37"/>
  <c r="D17" i="37"/>
  <c r="C17" i="37"/>
  <c r="B17" i="37"/>
  <c r="M15" i="37"/>
  <c r="J15" i="37"/>
  <c r="G15" i="37"/>
  <c r="D15" i="37"/>
  <c r="B15" i="37"/>
  <c r="M14" i="37"/>
  <c r="G14" i="37"/>
  <c r="B199" i="36"/>
  <c r="N198" i="36"/>
  <c r="O198" i="36" s="1"/>
  <c r="L198" i="36"/>
  <c r="K198" i="36"/>
  <c r="I198" i="36"/>
  <c r="H198" i="36"/>
  <c r="F198" i="36"/>
  <c r="E198" i="36"/>
  <c r="N197" i="36"/>
  <c r="O197" i="36" s="1"/>
  <c r="L197" i="36"/>
  <c r="K197" i="36"/>
  <c r="I197" i="36"/>
  <c r="H197" i="36"/>
  <c r="F197" i="36"/>
  <c r="E197" i="36"/>
  <c r="N196" i="36"/>
  <c r="O196" i="36" s="1"/>
  <c r="L196" i="36"/>
  <c r="K196" i="36"/>
  <c r="I196" i="36"/>
  <c r="H196" i="36"/>
  <c r="F196" i="36"/>
  <c r="E196" i="36"/>
  <c r="N195" i="36"/>
  <c r="O195" i="36" s="1"/>
  <c r="L195" i="36"/>
  <c r="K195" i="36"/>
  <c r="I195" i="36"/>
  <c r="H195" i="36"/>
  <c r="F195" i="36"/>
  <c r="E195" i="36"/>
  <c r="N194" i="36"/>
  <c r="O194" i="36" s="1"/>
  <c r="L194" i="36"/>
  <c r="K194" i="36"/>
  <c r="I194" i="36"/>
  <c r="H194" i="36"/>
  <c r="F194" i="36"/>
  <c r="E194" i="36"/>
  <c r="N193" i="36"/>
  <c r="O193" i="36" s="1"/>
  <c r="L193" i="36"/>
  <c r="K193" i="36"/>
  <c r="I193" i="36"/>
  <c r="H193" i="36"/>
  <c r="F193" i="36"/>
  <c r="E193" i="36"/>
  <c r="N192" i="36"/>
  <c r="O192" i="36" s="1"/>
  <c r="L192" i="36"/>
  <c r="K192" i="36"/>
  <c r="I192" i="36"/>
  <c r="H192" i="36"/>
  <c r="F192" i="36"/>
  <c r="E192" i="36"/>
  <c r="N191" i="36"/>
  <c r="O191" i="36" s="1"/>
  <c r="L191" i="36"/>
  <c r="K191" i="36"/>
  <c r="I191" i="36"/>
  <c r="H191" i="36"/>
  <c r="F191" i="36"/>
  <c r="E191" i="36"/>
  <c r="N190" i="36"/>
  <c r="O190" i="36" s="1"/>
  <c r="L190" i="36"/>
  <c r="K190" i="36"/>
  <c r="I190" i="36"/>
  <c r="H190" i="36"/>
  <c r="F190" i="36"/>
  <c r="E190" i="36"/>
  <c r="N189" i="36"/>
  <c r="O189" i="36" s="1"/>
  <c r="L189" i="36"/>
  <c r="K189" i="36"/>
  <c r="I189" i="36"/>
  <c r="H189" i="36"/>
  <c r="F189" i="36"/>
  <c r="E189" i="36"/>
  <c r="N188" i="36"/>
  <c r="O188" i="36" s="1"/>
  <c r="L188" i="36"/>
  <c r="K188" i="36"/>
  <c r="I188" i="36"/>
  <c r="H188" i="36"/>
  <c r="F188" i="36"/>
  <c r="E188" i="36"/>
  <c r="N187" i="36"/>
  <c r="O187" i="36" s="1"/>
  <c r="L187" i="36"/>
  <c r="K187" i="36"/>
  <c r="I187" i="36"/>
  <c r="H187" i="36"/>
  <c r="F187" i="36"/>
  <c r="E187" i="36"/>
  <c r="N186" i="36"/>
  <c r="O186" i="36" s="1"/>
  <c r="L186" i="36"/>
  <c r="K186" i="36"/>
  <c r="I186" i="36"/>
  <c r="H186" i="36"/>
  <c r="F186" i="36"/>
  <c r="E186" i="36"/>
  <c r="N185" i="36"/>
  <c r="O185" i="36" s="1"/>
  <c r="L185" i="36"/>
  <c r="K185" i="36"/>
  <c r="I185" i="36"/>
  <c r="H185" i="36"/>
  <c r="F185" i="36"/>
  <c r="E185" i="36"/>
  <c r="N184" i="36"/>
  <c r="O184" i="36" s="1"/>
  <c r="L184" i="36"/>
  <c r="K184" i="36"/>
  <c r="I184" i="36"/>
  <c r="H184" i="36"/>
  <c r="F184" i="36"/>
  <c r="E184" i="36"/>
  <c r="N183" i="36"/>
  <c r="O183" i="36" s="1"/>
  <c r="L183" i="36"/>
  <c r="K183" i="36"/>
  <c r="I183" i="36"/>
  <c r="H183" i="36"/>
  <c r="F183" i="36"/>
  <c r="E183" i="36"/>
  <c r="N182" i="36"/>
  <c r="O182" i="36" s="1"/>
  <c r="L182" i="36"/>
  <c r="K182" i="36"/>
  <c r="I182" i="36"/>
  <c r="H182" i="36"/>
  <c r="F182" i="36"/>
  <c r="E182" i="36"/>
  <c r="N181" i="36"/>
  <c r="O181" i="36" s="1"/>
  <c r="L181" i="36"/>
  <c r="K181" i="36"/>
  <c r="I181" i="36"/>
  <c r="H181" i="36"/>
  <c r="F181" i="36"/>
  <c r="E181" i="36"/>
  <c r="N180" i="36"/>
  <c r="O180" i="36" s="1"/>
  <c r="L180" i="36"/>
  <c r="K180" i="36"/>
  <c r="I180" i="36"/>
  <c r="H180" i="36"/>
  <c r="F180" i="36"/>
  <c r="E180" i="36"/>
  <c r="N179" i="36"/>
  <c r="N199" i="36" s="1"/>
  <c r="L179" i="36"/>
  <c r="L199" i="36" s="1"/>
  <c r="K179" i="36"/>
  <c r="K199" i="36" s="1"/>
  <c r="I179" i="36"/>
  <c r="I199" i="36" s="1"/>
  <c r="H179" i="36"/>
  <c r="H199" i="36" s="1"/>
  <c r="F179" i="36"/>
  <c r="F199" i="36" s="1"/>
  <c r="E179" i="36"/>
  <c r="E199" i="36" s="1"/>
  <c r="M177" i="36"/>
  <c r="J177" i="36"/>
  <c r="G177" i="36"/>
  <c r="D177" i="36"/>
  <c r="B177" i="36"/>
  <c r="M176" i="36"/>
  <c r="G176" i="36"/>
  <c r="B172" i="36"/>
  <c r="N171" i="36"/>
  <c r="O171" i="36" s="1"/>
  <c r="L171" i="36"/>
  <c r="K171" i="36"/>
  <c r="H171" i="36"/>
  <c r="I171" i="36" s="1"/>
  <c r="F171" i="36"/>
  <c r="E171" i="36"/>
  <c r="O170" i="36"/>
  <c r="N170" i="36"/>
  <c r="K170" i="36"/>
  <c r="L170" i="36" s="1"/>
  <c r="H170" i="36"/>
  <c r="I170" i="36" s="1"/>
  <c r="F170" i="36"/>
  <c r="E170" i="36"/>
  <c r="O169" i="36"/>
  <c r="N169" i="36"/>
  <c r="K169" i="36"/>
  <c r="L169" i="36" s="1"/>
  <c r="H169" i="36"/>
  <c r="I169" i="36" s="1"/>
  <c r="F169" i="36"/>
  <c r="E169" i="36"/>
  <c r="O168" i="36"/>
  <c r="N168" i="36"/>
  <c r="K168" i="36"/>
  <c r="L168" i="36" s="1"/>
  <c r="H168" i="36"/>
  <c r="I168" i="36" s="1"/>
  <c r="F168" i="36"/>
  <c r="E168" i="36"/>
  <c r="O167" i="36"/>
  <c r="N167" i="36"/>
  <c r="L167" i="36"/>
  <c r="K167" i="36"/>
  <c r="H167" i="36"/>
  <c r="I167" i="36" s="1"/>
  <c r="F167" i="36"/>
  <c r="E167" i="36"/>
  <c r="N166" i="36"/>
  <c r="O166" i="36" s="1"/>
  <c r="K166" i="36"/>
  <c r="L166" i="36" s="1"/>
  <c r="H166" i="36"/>
  <c r="I166" i="36" s="1"/>
  <c r="F166" i="36"/>
  <c r="E166" i="36"/>
  <c r="N165" i="36"/>
  <c r="O165" i="36" s="1"/>
  <c r="K165" i="36"/>
  <c r="L165" i="36" s="1"/>
  <c r="H165" i="36"/>
  <c r="I165" i="36" s="1"/>
  <c r="F165" i="36"/>
  <c r="E165" i="36"/>
  <c r="N164" i="36"/>
  <c r="O164" i="36" s="1"/>
  <c r="K164" i="36"/>
  <c r="L164" i="36" s="1"/>
  <c r="H164" i="36"/>
  <c r="I164" i="36" s="1"/>
  <c r="F164" i="36"/>
  <c r="E164" i="36"/>
  <c r="N163" i="36"/>
  <c r="O163" i="36" s="1"/>
  <c r="L163" i="36"/>
  <c r="K163" i="36"/>
  <c r="H163" i="36"/>
  <c r="I163" i="36" s="1"/>
  <c r="F163" i="36"/>
  <c r="E163" i="36"/>
  <c r="N162" i="36"/>
  <c r="O162" i="36" s="1"/>
  <c r="K162" i="36"/>
  <c r="L162" i="36" s="1"/>
  <c r="H162" i="36"/>
  <c r="I162" i="36" s="1"/>
  <c r="F162" i="36"/>
  <c r="E162" i="36"/>
  <c r="O161" i="36"/>
  <c r="N161" i="36"/>
  <c r="K161" i="36"/>
  <c r="L161" i="36" s="1"/>
  <c r="H161" i="36"/>
  <c r="I161" i="36" s="1"/>
  <c r="F161" i="36"/>
  <c r="E161" i="36"/>
  <c r="O160" i="36"/>
  <c r="N160" i="36"/>
  <c r="K160" i="36"/>
  <c r="L160" i="36" s="1"/>
  <c r="H160" i="36"/>
  <c r="I160" i="36" s="1"/>
  <c r="F160" i="36"/>
  <c r="E160" i="36"/>
  <c r="O159" i="36"/>
  <c r="N159" i="36"/>
  <c r="L159" i="36"/>
  <c r="K159" i="36"/>
  <c r="H159" i="36"/>
  <c r="I159" i="36" s="1"/>
  <c r="F159" i="36"/>
  <c r="E159" i="36"/>
  <c r="N158" i="36"/>
  <c r="O158" i="36" s="1"/>
  <c r="K158" i="36"/>
  <c r="L158" i="36" s="1"/>
  <c r="H158" i="36"/>
  <c r="I158" i="36" s="1"/>
  <c r="F158" i="36"/>
  <c r="E158" i="36"/>
  <c r="N157" i="36"/>
  <c r="O157" i="36" s="1"/>
  <c r="K157" i="36"/>
  <c r="L157" i="36" s="1"/>
  <c r="H157" i="36"/>
  <c r="I157" i="36" s="1"/>
  <c r="F157" i="36"/>
  <c r="E157" i="36"/>
  <c r="N156" i="36"/>
  <c r="O156" i="36" s="1"/>
  <c r="K156" i="36"/>
  <c r="L156" i="36" s="1"/>
  <c r="H156" i="36"/>
  <c r="I156" i="36" s="1"/>
  <c r="F156" i="36"/>
  <c r="E156" i="36"/>
  <c r="N155" i="36"/>
  <c r="O155" i="36" s="1"/>
  <c r="L155" i="36"/>
  <c r="K155" i="36"/>
  <c r="H155" i="36"/>
  <c r="I155" i="36" s="1"/>
  <c r="F155" i="36"/>
  <c r="E155" i="36"/>
  <c r="O154" i="36"/>
  <c r="N154" i="36"/>
  <c r="K154" i="36"/>
  <c r="L154" i="36" s="1"/>
  <c r="H154" i="36"/>
  <c r="I154" i="36" s="1"/>
  <c r="F154" i="36"/>
  <c r="E154" i="36"/>
  <c r="O153" i="36"/>
  <c r="N153" i="36"/>
  <c r="K153" i="36"/>
  <c r="L153" i="36" s="1"/>
  <c r="H153" i="36"/>
  <c r="I153" i="36" s="1"/>
  <c r="F153" i="36"/>
  <c r="E153" i="36"/>
  <c r="O152" i="36"/>
  <c r="N152" i="36"/>
  <c r="K152" i="36"/>
  <c r="H152" i="36"/>
  <c r="H172" i="36" s="1"/>
  <c r="F152" i="36"/>
  <c r="F172" i="36" s="1"/>
  <c r="E152" i="36"/>
  <c r="E172" i="36" s="1"/>
  <c r="M150" i="36"/>
  <c r="J150" i="36"/>
  <c r="G150" i="36"/>
  <c r="D150" i="36"/>
  <c r="B150" i="36"/>
  <c r="M149" i="36"/>
  <c r="G149" i="36"/>
  <c r="B145" i="36"/>
  <c r="O144" i="36"/>
  <c r="N144" i="36"/>
  <c r="L144" i="36"/>
  <c r="K144" i="36"/>
  <c r="I144" i="36"/>
  <c r="H144" i="36"/>
  <c r="F144" i="36"/>
  <c r="E144" i="36"/>
  <c r="O143" i="36"/>
  <c r="N143" i="36"/>
  <c r="L143" i="36"/>
  <c r="K143" i="36"/>
  <c r="H143" i="36"/>
  <c r="I143" i="36" s="1"/>
  <c r="F143" i="36"/>
  <c r="E143" i="36"/>
  <c r="N142" i="36"/>
  <c r="O142" i="36" s="1"/>
  <c r="K142" i="36"/>
  <c r="L142" i="36" s="1"/>
  <c r="H142" i="36"/>
  <c r="I142" i="36" s="1"/>
  <c r="F142" i="36"/>
  <c r="E142" i="36"/>
  <c r="N141" i="36"/>
  <c r="O141" i="36" s="1"/>
  <c r="K141" i="36"/>
  <c r="L141" i="36" s="1"/>
  <c r="H141" i="36"/>
  <c r="I141" i="36" s="1"/>
  <c r="F141" i="36"/>
  <c r="E141" i="36"/>
  <c r="N140" i="36"/>
  <c r="O140" i="36" s="1"/>
  <c r="L140" i="36"/>
  <c r="K140" i="36"/>
  <c r="H140" i="36"/>
  <c r="I140" i="36" s="1"/>
  <c r="F140" i="36"/>
  <c r="E140" i="36"/>
  <c r="O139" i="36"/>
  <c r="N139" i="36"/>
  <c r="L139" i="36"/>
  <c r="K139" i="36"/>
  <c r="H139" i="36"/>
  <c r="I139" i="36" s="1"/>
  <c r="F139" i="36"/>
  <c r="E139" i="36"/>
  <c r="N138" i="36"/>
  <c r="O138" i="36" s="1"/>
  <c r="K138" i="36"/>
  <c r="L138" i="36" s="1"/>
  <c r="H138" i="36"/>
  <c r="I138" i="36" s="1"/>
  <c r="F138" i="36"/>
  <c r="E138" i="36"/>
  <c r="N137" i="36"/>
  <c r="O137" i="36" s="1"/>
  <c r="K137" i="36"/>
  <c r="L137" i="36" s="1"/>
  <c r="H137" i="36"/>
  <c r="I137" i="36" s="1"/>
  <c r="F137" i="36"/>
  <c r="E137" i="36"/>
  <c r="N136" i="36"/>
  <c r="O136" i="36" s="1"/>
  <c r="L136" i="36"/>
  <c r="K136" i="36"/>
  <c r="H136" i="36"/>
  <c r="I136" i="36" s="1"/>
  <c r="F136" i="36"/>
  <c r="E136" i="36"/>
  <c r="O135" i="36"/>
  <c r="N135" i="36"/>
  <c r="L135" i="36"/>
  <c r="K135" i="36"/>
  <c r="H135" i="36"/>
  <c r="I135" i="36" s="1"/>
  <c r="F135" i="36"/>
  <c r="E135" i="36"/>
  <c r="N134" i="36"/>
  <c r="O134" i="36" s="1"/>
  <c r="K134" i="36"/>
  <c r="L134" i="36" s="1"/>
  <c r="H134" i="36"/>
  <c r="I134" i="36" s="1"/>
  <c r="F134" i="36"/>
  <c r="E134" i="36"/>
  <c r="N133" i="36"/>
  <c r="O133" i="36" s="1"/>
  <c r="K133" i="36"/>
  <c r="L133" i="36" s="1"/>
  <c r="H133" i="36"/>
  <c r="I133" i="36" s="1"/>
  <c r="F133" i="36"/>
  <c r="E133" i="36"/>
  <c r="N132" i="36"/>
  <c r="O132" i="36" s="1"/>
  <c r="L132" i="36"/>
  <c r="K132" i="36"/>
  <c r="H132" i="36"/>
  <c r="I132" i="36" s="1"/>
  <c r="F132" i="36"/>
  <c r="E132" i="36"/>
  <c r="O131" i="36"/>
  <c r="N131" i="36"/>
  <c r="L131" i="36"/>
  <c r="K131" i="36"/>
  <c r="H131" i="36"/>
  <c r="I131" i="36" s="1"/>
  <c r="F131" i="36"/>
  <c r="E131" i="36"/>
  <c r="N130" i="36"/>
  <c r="O130" i="36" s="1"/>
  <c r="K130" i="36"/>
  <c r="L130" i="36" s="1"/>
  <c r="H130" i="36"/>
  <c r="I130" i="36" s="1"/>
  <c r="F130" i="36"/>
  <c r="E130" i="36"/>
  <c r="N129" i="36"/>
  <c r="O129" i="36" s="1"/>
  <c r="K129" i="36"/>
  <c r="L129" i="36" s="1"/>
  <c r="H129" i="36"/>
  <c r="I129" i="36" s="1"/>
  <c r="F129" i="36"/>
  <c r="E129" i="36"/>
  <c r="N128" i="36"/>
  <c r="O128" i="36" s="1"/>
  <c r="L128" i="36"/>
  <c r="K128" i="36"/>
  <c r="H128" i="36"/>
  <c r="I128" i="36" s="1"/>
  <c r="F128" i="36"/>
  <c r="E128" i="36"/>
  <c r="O127" i="36"/>
  <c r="N127" i="36"/>
  <c r="L127" i="36"/>
  <c r="K127" i="36"/>
  <c r="H127" i="36"/>
  <c r="I127" i="36" s="1"/>
  <c r="F127" i="36"/>
  <c r="E127" i="36"/>
  <c r="N126" i="36"/>
  <c r="O126" i="36" s="1"/>
  <c r="K126" i="36"/>
  <c r="L126" i="36" s="1"/>
  <c r="H126" i="36"/>
  <c r="I126" i="36" s="1"/>
  <c r="F126" i="36"/>
  <c r="E126" i="36"/>
  <c r="N125" i="36"/>
  <c r="N145" i="36" s="1"/>
  <c r="K125" i="36"/>
  <c r="H125" i="36"/>
  <c r="H145" i="36" s="1"/>
  <c r="F125" i="36"/>
  <c r="F145" i="36" s="1"/>
  <c r="E125" i="36"/>
  <c r="E145" i="36" s="1"/>
  <c r="M123" i="36"/>
  <c r="J123" i="36"/>
  <c r="G123" i="36"/>
  <c r="D123" i="36"/>
  <c r="B123" i="36"/>
  <c r="M122" i="36"/>
  <c r="G122" i="36"/>
  <c r="B118" i="36"/>
  <c r="N117" i="36"/>
  <c r="O117" i="36" s="1"/>
  <c r="L117" i="36"/>
  <c r="K117" i="36"/>
  <c r="H117" i="36"/>
  <c r="I117" i="36" s="1"/>
  <c r="F117" i="36"/>
  <c r="E117" i="36"/>
  <c r="O116" i="36"/>
  <c r="N116" i="36"/>
  <c r="L116" i="36"/>
  <c r="K116" i="36"/>
  <c r="H116" i="36"/>
  <c r="I116" i="36" s="1"/>
  <c r="F116" i="36"/>
  <c r="E116" i="36"/>
  <c r="N115" i="36"/>
  <c r="O115" i="36" s="1"/>
  <c r="K115" i="36"/>
  <c r="L115" i="36" s="1"/>
  <c r="H115" i="36"/>
  <c r="I115" i="36" s="1"/>
  <c r="F115" i="36"/>
  <c r="E115" i="36"/>
  <c r="N114" i="36"/>
  <c r="O114" i="36" s="1"/>
  <c r="K114" i="36"/>
  <c r="L114" i="36" s="1"/>
  <c r="H114" i="36"/>
  <c r="I114" i="36" s="1"/>
  <c r="F114" i="36"/>
  <c r="E114" i="36"/>
  <c r="N113" i="36"/>
  <c r="O113" i="36" s="1"/>
  <c r="L113" i="36"/>
  <c r="K113" i="36"/>
  <c r="H113" i="36"/>
  <c r="I113" i="36" s="1"/>
  <c r="F113" i="36"/>
  <c r="E113" i="36"/>
  <c r="N112" i="36"/>
  <c r="O112" i="36" s="1"/>
  <c r="L112" i="36"/>
  <c r="K112" i="36"/>
  <c r="H112" i="36"/>
  <c r="I112" i="36" s="1"/>
  <c r="F112" i="36"/>
  <c r="E112" i="36"/>
  <c r="N111" i="36"/>
  <c r="O111" i="36" s="1"/>
  <c r="K111" i="36"/>
  <c r="L111" i="36" s="1"/>
  <c r="H111" i="36"/>
  <c r="I111" i="36" s="1"/>
  <c r="F111" i="36"/>
  <c r="E111" i="36"/>
  <c r="N110" i="36"/>
  <c r="O110" i="36" s="1"/>
  <c r="K110" i="36"/>
  <c r="L110" i="36" s="1"/>
  <c r="H110" i="36"/>
  <c r="I110" i="36" s="1"/>
  <c r="F110" i="36"/>
  <c r="E110" i="36"/>
  <c r="N109" i="36"/>
  <c r="O109" i="36" s="1"/>
  <c r="L109" i="36"/>
  <c r="K109" i="36"/>
  <c r="H109" i="36"/>
  <c r="I109" i="36" s="1"/>
  <c r="F109" i="36"/>
  <c r="E109" i="36"/>
  <c r="O108" i="36"/>
  <c r="N108" i="36"/>
  <c r="L108" i="36"/>
  <c r="K108" i="36"/>
  <c r="H108" i="36"/>
  <c r="I108" i="36" s="1"/>
  <c r="F108" i="36"/>
  <c r="E108" i="36"/>
  <c r="N107" i="36"/>
  <c r="O107" i="36" s="1"/>
  <c r="K107" i="36"/>
  <c r="L107" i="36" s="1"/>
  <c r="H107" i="36"/>
  <c r="I107" i="36" s="1"/>
  <c r="F107" i="36"/>
  <c r="E107" i="36"/>
  <c r="N106" i="36"/>
  <c r="O106" i="36" s="1"/>
  <c r="K106" i="36"/>
  <c r="L106" i="36" s="1"/>
  <c r="H106" i="36"/>
  <c r="I106" i="36" s="1"/>
  <c r="F106" i="36"/>
  <c r="E106" i="36"/>
  <c r="N105" i="36"/>
  <c r="O105" i="36" s="1"/>
  <c r="L105" i="36"/>
  <c r="K105" i="36"/>
  <c r="H105" i="36"/>
  <c r="I105" i="36" s="1"/>
  <c r="F105" i="36"/>
  <c r="E105" i="36"/>
  <c r="N104" i="36"/>
  <c r="O104" i="36" s="1"/>
  <c r="L104" i="36"/>
  <c r="K104" i="36"/>
  <c r="H104" i="36"/>
  <c r="I104" i="36" s="1"/>
  <c r="F104" i="36"/>
  <c r="E104" i="36"/>
  <c r="N103" i="36"/>
  <c r="O103" i="36" s="1"/>
  <c r="K103" i="36"/>
  <c r="L103" i="36" s="1"/>
  <c r="H103" i="36"/>
  <c r="I103" i="36" s="1"/>
  <c r="F103" i="36"/>
  <c r="E103" i="36"/>
  <c r="N102" i="36"/>
  <c r="O102" i="36" s="1"/>
  <c r="K102" i="36"/>
  <c r="L102" i="36" s="1"/>
  <c r="H102" i="36"/>
  <c r="I102" i="36" s="1"/>
  <c r="F102" i="36"/>
  <c r="E102" i="36"/>
  <c r="N101" i="36"/>
  <c r="O101" i="36" s="1"/>
  <c r="L101" i="36"/>
  <c r="K101" i="36"/>
  <c r="H101" i="36"/>
  <c r="I101" i="36" s="1"/>
  <c r="F101" i="36"/>
  <c r="E101" i="36"/>
  <c r="O100" i="36"/>
  <c r="N100" i="36"/>
  <c r="L100" i="36"/>
  <c r="K100" i="36"/>
  <c r="H100" i="36"/>
  <c r="I100" i="36" s="1"/>
  <c r="F100" i="36"/>
  <c r="E100" i="36"/>
  <c r="N99" i="36"/>
  <c r="O99" i="36" s="1"/>
  <c r="K99" i="36"/>
  <c r="L99" i="36" s="1"/>
  <c r="H99" i="36"/>
  <c r="I99" i="36" s="1"/>
  <c r="F99" i="36"/>
  <c r="E99" i="36"/>
  <c r="N98" i="36"/>
  <c r="K98" i="36"/>
  <c r="H98" i="36"/>
  <c r="H118" i="36" s="1"/>
  <c r="F98" i="36"/>
  <c r="F118" i="36" s="1"/>
  <c r="E98" i="36"/>
  <c r="E118" i="36" s="1"/>
  <c r="M96" i="36"/>
  <c r="J96" i="36"/>
  <c r="G96" i="36"/>
  <c r="D96" i="36"/>
  <c r="B96" i="36"/>
  <c r="M95" i="36"/>
  <c r="G95" i="36"/>
  <c r="B91" i="36"/>
  <c r="N90" i="36"/>
  <c r="O90" i="36" s="1"/>
  <c r="K90" i="36"/>
  <c r="L90" i="36" s="1"/>
  <c r="H90" i="36"/>
  <c r="I90" i="36" s="1"/>
  <c r="E90" i="36"/>
  <c r="F90" i="36" s="1"/>
  <c r="O89" i="36"/>
  <c r="N89" i="36"/>
  <c r="K89" i="36"/>
  <c r="L89" i="36" s="1"/>
  <c r="I89" i="36"/>
  <c r="H89" i="36"/>
  <c r="E89" i="36"/>
  <c r="F89" i="36" s="1"/>
  <c r="N88" i="36"/>
  <c r="O88" i="36" s="1"/>
  <c r="K88" i="36"/>
  <c r="L88" i="36" s="1"/>
  <c r="H88" i="36"/>
  <c r="I88" i="36" s="1"/>
  <c r="E88" i="36"/>
  <c r="F88" i="36" s="1"/>
  <c r="N87" i="36"/>
  <c r="O87" i="36" s="1"/>
  <c r="L87" i="36"/>
  <c r="K87" i="36"/>
  <c r="I87" i="36"/>
  <c r="H87" i="36"/>
  <c r="E87" i="36"/>
  <c r="F87" i="36" s="1"/>
  <c r="N86" i="36"/>
  <c r="O86" i="36" s="1"/>
  <c r="K86" i="36"/>
  <c r="L86" i="36" s="1"/>
  <c r="H86" i="36"/>
  <c r="I86" i="36" s="1"/>
  <c r="E86" i="36"/>
  <c r="F86" i="36" s="1"/>
  <c r="N85" i="36"/>
  <c r="O85" i="36" s="1"/>
  <c r="K85" i="36"/>
  <c r="L85" i="36" s="1"/>
  <c r="I85" i="36"/>
  <c r="H85" i="36"/>
  <c r="E85" i="36"/>
  <c r="F85" i="36" s="1"/>
  <c r="N84" i="36"/>
  <c r="O84" i="36" s="1"/>
  <c r="L84" i="36"/>
  <c r="K84" i="36"/>
  <c r="H84" i="36"/>
  <c r="I84" i="36" s="1"/>
  <c r="E84" i="36"/>
  <c r="F84" i="36" s="1"/>
  <c r="N83" i="36"/>
  <c r="O83" i="36" s="1"/>
  <c r="K83" i="36"/>
  <c r="L83" i="36" s="1"/>
  <c r="I83" i="36"/>
  <c r="H83" i="36"/>
  <c r="E83" i="36"/>
  <c r="F83" i="36" s="1"/>
  <c r="N82" i="36"/>
  <c r="O82" i="36" s="1"/>
  <c r="K82" i="36"/>
  <c r="L82" i="36" s="1"/>
  <c r="H82" i="36"/>
  <c r="I82" i="36" s="1"/>
  <c r="E82" i="36"/>
  <c r="F82" i="36" s="1"/>
  <c r="N81" i="36"/>
  <c r="O81" i="36" s="1"/>
  <c r="K81" i="36"/>
  <c r="L81" i="36" s="1"/>
  <c r="I81" i="36"/>
  <c r="H81" i="36"/>
  <c r="E81" i="36"/>
  <c r="F81" i="36" s="1"/>
  <c r="O80" i="36"/>
  <c r="N80" i="36"/>
  <c r="K80" i="36"/>
  <c r="L80" i="36" s="1"/>
  <c r="H80" i="36"/>
  <c r="I80" i="36" s="1"/>
  <c r="E80" i="36"/>
  <c r="F80" i="36" s="1"/>
  <c r="O79" i="36"/>
  <c r="N79" i="36"/>
  <c r="L79" i="36"/>
  <c r="K79" i="36"/>
  <c r="I79" i="36"/>
  <c r="H79" i="36"/>
  <c r="E79" i="36"/>
  <c r="F79" i="36" s="1"/>
  <c r="O78" i="36"/>
  <c r="N78" i="36"/>
  <c r="K78" i="36"/>
  <c r="L78" i="36" s="1"/>
  <c r="H78" i="36"/>
  <c r="I78" i="36" s="1"/>
  <c r="E78" i="36"/>
  <c r="F78" i="36" s="1"/>
  <c r="O77" i="36"/>
  <c r="N77" i="36"/>
  <c r="K77" i="36"/>
  <c r="L77" i="36" s="1"/>
  <c r="I77" i="36"/>
  <c r="H77" i="36"/>
  <c r="E77" i="36"/>
  <c r="F77" i="36" s="1"/>
  <c r="N76" i="36"/>
  <c r="O76" i="36" s="1"/>
  <c r="L76" i="36"/>
  <c r="K76" i="36"/>
  <c r="H76" i="36"/>
  <c r="I76" i="36" s="1"/>
  <c r="E76" i="36"/>
  <c r="F76" i="36" s="1"/>
  <c r="O75" i="36"/>
  <c r="N75" i="36"/>
  <c r="K75" i="36"/>
  <c r="L75" i="36" s="1"/>
  <c r="I75" i="36"/>
  <c r="H75" i="36"/>
  <c r="E75" i="36"/>
  <c r="F75" i="36" s="1"/>
  <c r="N74" i="36"/>
  <c r="O74" i="36" s="1"/>
  <c r="K74" i="36"/>
  <c r="L74" i="36" s="1"/>
  <c r="H74" i="36"/>
  <c r="I74" i="36" s="1"/>
  <c r="E74" i="36"/>
  <c r="F74" i="36" s="1"/>
  <c r="O73" i="36"/>
  <c r="N73" i="36"/>
  <c r="K73" i="36"/>
  <c r="L73" i="36" s="1"/>
  <c r="I73" i="36"/>
  <c r="H73" i="36"/>
  <c r="E73" i="36"/>
  <c r="F73" i="36" s="1"/>
  <c r="N72" i="36"/>
  <c r="O72" i="36" s="1"/>
  <c r="K72" i="36"/>
  <c r="L72" i="36" s="1"/>
  <c r="H72" i="36"/>
  <c r="I72" i="36" s="1"/>
  <c r="E72" i="36"/>
  <c r="F72" i="36" s="1"/>
  <c r="N71" i="36"/>
  <c r="N91" i="36" s="1"/>
  <c r="L71" i="36"/>
  <c r="K71" i="36"/>
  <c r="I71" i="36"/>
  <c r="H71" i="36"/>
  <c r="H91" i="36" s="1"/>
  <c r="E71" i="36"/>
  <c r="E91" i="36" s="1"/>
  <c r="M69" i="36"/>
  <c r="J69" i="36"/>
  <c r="G69" i="36"/>
  <c r="D69" i="36"/>
  <c r="B69" i="36"/>
  <c r="M68" i="36"/>
  <c r="G68" i="36"/>
  <c r="B64" i="36"/>
  <c r="O63" i="36"/>
  <c r="N63" i="36"/>
  <c r="L63" i="36"/>
  <c r="K63" i="36"/>
  <c r="I63" i="36"/>
  <c r="H63" i="36"/>
  <c r="F63" i="36"/>
  <c r="E63" i="36"/>
  <c r="N62" i="36"/>
  <c r="O62" i="36" s="1"/>
  <c r="K62" i="36"/>
  <c r="L62" i="36" s="1"/>
  <c r="H62" i="36"/>
  <c r="I62" i="36" s="1"/>
  <c r="E62" i="36"/>
  <c r="F62" i="36" s="1"/>
  <c r="N61" i="36"/>
  <c r="O61" i="36" s="1"/>
  <c r="L61" i="36"/>
  <c r="K61" i="36"/>
  <c r="H61" i="36"/>
  <c r="I61" i="36" s="1"/>
  <c r="F61" i="36"/>
  <c r="E61" i="36"/>
  <c r="N60" i="36"/>
  <c r="O60" i="36" s="1"/>
  <c r="L60" i="36"/>
  <c r="K60" i="36"/>
  <c r="H60" i="36"/>
  <c r="I60" i="36" s="1"/>
  <c r="F60" i="36"/>
  <c r="E60" i="36"/>
  <c r="N59" i="36"/>
  <c r="O59" i="36" s="1"/>
  <c r="K59" i="36"/>
  <c r="L59" i="36" s="1"/>
  <c r="H59" i="36"/>
  <c r="I59" i="36" s="1"/>
  <c r="F59" i="36"/>
  <c r="E59" i="36"/>
  <c r="N58" i="36"/>
  <c r="O58" i="36" s="1"/>
  <c r="K58" i="36"/>
  <c r="L58" i="36" s="1"/>
  <c r="H58" i="36"/>
  <c r="I58" i="36" s="1"/>
  <c r="F58" i="36"/>
  <c r="E58" i="36"/>
  <c r="N57" i="36"/>
  <c r="O57" i="36" s="1"/>
  <c r="L57" i="36"/>
  <c r="K57" i="36"/>
  <c r="H57" i="36"/>
  <c r="I57" i="36" s="1"/>
  <c r="F57" i="36"/>
  <c r="E57" i="36"/>
  <c r="O56" i="36"/>
  <c r="N56" i="36"/>
  <c r="L56" i="36"/>
  <c r="K56" i="36"/>
  <c r="H56" i="36"/>
  <c r="I56" i="36" s="1"/>
  <c r="F56" i="36"/>
  <c r="E56" i="36"/>
  <c r="N55" i="36"/>
  <c r="O55" i="36" s="1"/>
  <c r="K55" i="36"/>
  <c r="L55" i="36" s="1"/>
  <c r="H55" i="36"/>
  <c r="I55" i="36" s="1"/>
  <c r="F55" i="36"/>
  <c r="E55" i="36"/>
  <c r="N54" i="36"/>
  <c r="O54" i="36" s="1"/>
  <c r="K54" i="36"/>
  <c r="L54" i="36" s="1"/>
  <c r="H54" i="36"/>
  <c r="I54" i="36" s="1"/>
  <c r="F54" i="36"/>
  <c r="E54" i="36"/>
  <c r="N53" i="36"/>
  <c r="O53" i="36" s="1"/>
  <c r="L53" i="36"/>
  <c r="K53" i="36"/>
  <c r="H53" i="36"/>
  <c r="I53" i="36" s="1"/>
  <c r="F53" i="36"/>
  <c r="E53" i="36"/>
  <c r="N52" i="36"/>
  <c r="O52" i="36" s="1"/>
  <c r="L52" i="36"/>
  <c r="K52" i="36"/>
  <c r="H52" i="36"/>
  <c r="I52" i="36" s="1"/>
  <c r="F52" i="36"/>
  <c r="E52" i="36"/>
  <c r="N51" i="36"/>
  <c r="O51" i="36" s="1"/>
  <c r="K51" i="36"/>
  <c r="L51" i="36" s="1"/>
  <c r="H51" i="36"/>
  <c r="I51" i="36" s="1"/>
  <c r="F51" i="36"/>
  <c r="E51" i="36"/>
  <c r="N50" i="36"/>
  <c r="O50" i="36" s="1"/>
  <c r="K50" i="36"/>
  <c r="L50" i="36" s="1"/>
  <c r="H50" i="36"/>
  <c r="I50" i="36" s="1"/>
  <c r="F50" i="36"/>
  <c r="E50" i="36"/>
  <c r="N49" i="36"/>
  <c r="O49" i="36" s="1"/>
  <c r="L49" i="36"/>
  <c r="K49" i="36"/>
  <c r="H49" i="36"/>
  <c r="I49" i="36" s="1"/>
  <c r="F49" i="36"/>
  <c r="E49" i="36"/>
  <c r="O48" i="36"/>
  <c r="N48" i="36"/>
  <c r="L48" i="36"/>
  <c r="K48" i="36"/>
  <c r="H48" i="36"/>
  <c r="I48" i="36" s="1"/>
  <c r="F48" i="36"/>
  <c r="E48" i="36"/>
  <c r="N47" i="36"/>
  <c r="O47" i="36" s="1"/>
  <c r="K47" i="36"/>
  <c r="L47" i="36" s="1"/>
  <c r="H47" i="36"/>
  <c r="I47" i="36" s="1"/>
  <c r="F47" i="36"/>
  <c r="E47" i="36"/>
  <c r="N46" i="36"/>
  <c r="O46" i="36" s="1"/>
  <c r="K46" i="36"/>
  <c r="L46" i="36" s="1"/>
  <c r="H46" i="36"/>
  <c r="I46" i="36" s="1"/>
  <c r="F46" i="36"/>
  <c r="E46" i="36"/>
  <c r="N45" i="36"/>
  <c r="O45" i="36" s="1"/>
  <c r="K45" i="36"/>
  <c r="L45" i="36" s="1"/>
  <c r="H45" i="36"/>
  <c r="I45" i="36" s="1"/>
  <c r="F45" i="36"/>
  <c r="E45" i="36"/>
  <c r="N44" i="36"/>
  <c r="L44" i="36"/>
  <c r="K44" i="36"/>
  <c r="H44" i="36"/>
  <c r="F44" i="36"/>
  <c r="E44" i="36"/>
  <c r="E64" i="36" s="1"/>
  <c r="M42" i="36"/>
  <c r="J42" i="36"/>
  <c r="G42" i="36"/>
  <c r="D42" i="36"/>
  <c r="B42" i="36"/>
  <c r="M41" i="36"/>
  <c r="G41" i="36"/>
  <c r="O36" i="36"/>
  <c r="N36" i="36"/>
  <c r="M36" i="36"/>
  <c r="L36" i="36"/>
  <c r="K36" i="36"/>
  <c r="J36" i="36"/>
  <c r="I36" i="36"/>
  <c r="H36" i="36"/>
  <c r="G36" i="36"/>
  <c r="F36" i="36"/>
  <c r="E36" i="36"/>
  <c r="D36" i="36"/>
  <c r="C36" i="36"/>
  <c r="B36" i="36"/>
  <c r="O35" i="36"/>
  <c r="N35" i="36"/>
  <c r="M35" i="36"/>
  <c r="L35" i="36"/>
  <c r="K35" i="36"/>
  <c r="J35" i="36"/>
  <c r="I35" i="36"/>
  <c r="H35" i="36"/>
  <c r="G35" i="36"/>
  <c r="F35" i="36"/>
  <c r="E35" i="36"/>
  <c r="D35" i="36"/>
  <c r="C35" i="36"/>
  <c r="B35" i="36"/>
  <c r="O34" i="36"/>
  <c r="N34" i="36"/>
  <c r="M34" i="36"/>
  <c r="L34" i="36"/>
  <c r="K34" i="36"/>
  <c r="J34" i="36"/>
  <c r="I34" i="36"/>
  <c r="H34" i="36"/>
  <c r="G34" i="36"/>
  <c r="F34" i="36"/>
  <c r="E34" i="36"/>
  <c r="D34" i="36"/>
  <c r="C34" i="36"/>
  <c r="B34" i="36"/>
  <c r="O33" i="36"/>
  <c r="N33" i="36"/>
  <c r="M33" i="36"/>
  <c r="L33" i="36"/>
  <c r="K33" i="36"/>
  <c r="J33" i="36"/>
  <c r="I33" i="36"/>
  <c r="H33" i="36"/>
  <c r="G33" i="36"/>
  <c r="F33" i="36"/>
  <c r="E33" i="36"/>
  <c r="D33" i="36"/>
  <c r="C33" i="36"/>
  <c r="B33" i="36"/>
  <c r="O32" i="36"/>
  <c r="N32" i="36"/>
  <c r="M32" i="36"/>
  <c r="L32" i="36"/>
  <c r="K32" i="36"/>
  <c r="J32" i="36"/>
  <c r="I32" i="36"/>
  <c r="H32" i="36"/>
  <c r="G32" i="36"/>
  <c r="F32" i="36"/>
  <c r="E32" i="36"/>
  <c r="D32" i="36"/>
  <c r="C32" i="36"/>
  <c r="B32" i="36"/>
  <c r="O31" i="36"/>
  <c r="N31" i="36"/>
  <c r="M31" i="36"/>
  <c r="L31" i="36"/>
  <c r="K31" i="36"/>
  <c r="J31" i="36"/>
  <c r="I31" i="36"/>
  <c r="H31" i="36"/>
  <c r="G31" i="36"/>
  <c r="F31" i="36"/>
  <c r="E31" i="36"/>
  <c r="D31" i="36"/>
  <c r="C31" i="36"/>
  <c r="B31" i="36"/>
  <c r="O30" i="36"/>
  <c r="N30" i="36"/>
  <c r="M30" i="36"/>
  <c r="L30" i="36"/>
  <c r="K30" i="36"/>
  <c r="J30" i="36"/>
  <c r="I30" i="36"/>
  <c r="H30" i="36"/>
  <c r="G30" i="36"/>
  <c r="F30" i="36"/>
  <c r="E30" i="36"/>
  <c r="D30" i="36"/>
  <c r="C30" i="36"/>
  <c r="B30" i="36"/>
  <c r="O29" i="36"/>
  <c r="N29" i="36"/>
  <c r="M29" i="36"/>
  <c r="L29" i="36"/>
  <c r="K29" i="36"/>
  <c r="J29" i="36"/>
  <c r="I29" i="36"/>
  <c r="H29" i="36"/>
  <c r="G29" i="36"/>
  <c r="F29" i="36"/>
  <c r="E29" i="36"/>
  <c r="D29" i="36"/>
  <c r="C29" i="36"/>
  <c r="B29" i="36"/>
  <c r="O28" i="36"/>
  <c r="N28" i="36"/>
  <c r="M28" i="36"/>
  <c r="L28" i="36"/>
  <c r="K28" i="36"/>
  <c r="J28" i="36"/>
  <c r="I28" i="36"/>
  <c r="H28" i="36"/>
  <c r="G28" i="36"/>
  <c r="F28" i="36"/>
  <c r="E28" i="36"/>
  <c r="D28" i="36"/>
  <c r="C28" i="36"/>
  <c r="B28" i="36"/>
  <c r="O27" i="36"/>
  <c r="N27" i="36"/>
  <c r="M27" i="36"/>
  <c r="L27" i="36"/>
  <c r="K27" i="36"/>
  <c r="J27" i="36"/>
  <c r="I27" i="36"/>
  <c r="H27" i="36"/>
  <c r="G27" i="36"/>
  <c r="F27" i="36"/>
  <c r="E27" i="36"/>
  <c r="D27" i="36"/>
  <c r="C27" i="36"/>
  <c r="B27" i="36"/>
  <c r="O26" i="36"/>
  <c r="N26" i="36"/>
  <c r="M26" i="36"/>
  <c r="L26" i="36"/>
  <c r="K26" i="36"/>
  <c r="J26" i="36"/>
  <c r="I26" i="36"/>
  <c r="H26" i="36"/>
  <c r="G26" i="36"/>
  <c r="F26" i="36"/>
  <c r="E26" i="36"/>
  <c r="D26" i="36"/>
  <c r="C26" i="36"/>
  <c r="B26" i="36"/>
  <c r="O25" i="36"/>
  <c r="N25" i="36"/>
  <c r="M25" i="36"/>
  <c r="L25" i="36"/>
  <c r="K25" i="36"/>
  <c r="J25" i="36"/>
  <c r="I25" i="36"/>
  <c r="H25" i="36"/>
  <c r="G25" i="36"/>
  <c r="F25" i="36"/>
  <c r="E25" i="36"/>
  <c r="D25" i="36"/>
  <c r="C25" i="36"/>
  <c r="B25" i="36"/>
  <c r="O24" i="36"/>
  <c r="N24" i="36"/>
  <c r="M24" i="36"/>
  <c r="L24" i="36"/>
  <c r="K24" i="36"/>
  <c r="J24" i="36"/>
  <c r="I24" i="36"/>
  <c r="H24" i="36"/>
  <c r="G24" i="36"/>
  <c r="F24" i="36"/>
  <c r="E24" i="36"/>
  <c r="D24" i="36"/>
  <c r="C24" i="36"/>
  <c r="B24" i="36"/>
  <c r="O23" i="36"/>
  <c r="N23" i="36"/>
  <c r="M23" i="36"/>
  <c r="L23" i="36"/>
  <c r="K23" i="36"/>
  <c r="J23" i="36"/>
  <c r="I23" i="36"/>
  <c r="H23" i="36"/>
  <c r="G23" i="36"/>
  <c r="F23" i="36"/>
  <c r="E23" i="36"/>
  <c r="D23" i="36"/>
  <c r="C23" i="36"/>
  <c r="B23" i="36"/>
  <c r="O22" i="36"/>
  <c r="N22" i="36"/>
  <c r="M22" i="36"/>
  <c r="L22" i="36"/>
  <c r="K22" i="36"/>
  <c r="J22" i="36"/>
  <c r="I22" i="36"/>
  <c r="H22" i="36"/>
  <c r="G22" i="36"/>
  <c r="F22" i="36"/>
  <c r="E22" i="36"/>
  <c r="D22" i="36"/>
  <c r="C22" i="36"/>
  <c r="B22" i="36"/>
  <c r="O21" i="36"/>
  <c r="N21" i="36"/>
  <c r="M21" i="36"/>
  <c r="L21" i="36"/>
  <c r="K21" i="36"/>
  <c r="J21" i="36"/>
  <c r="I21" i="36"/>
  <c r="H21" i="36"/>
  <c r="G21" i="36"/>
  <c r="F21" i="36"/>
  <c r="E21" i="36"/>
  <c r="D21" i="36"/>
  <c r="C21" i="36"/>
  <c r="B21" i="36"/>
  <c r="O20" i="36"/>
  <c r="N20" i="36"/>
  <c r="M20" i="36"/>
  <c r="L20" i="36"/>
  <c r="K20" i="36"/>
  <c r="J20" i="36"/>
  <c r="I20" i="36"/>
  <c r="H20" i="36"/>
  <c r="G20" i="36"/>
  <c r="F20" i="36"/>
  <c r="E20" i="36"/>
  <c r="D20" i="36"/>
  <c r="C20" i="36"/>
  <c r="B20" i="36"/>
  <c r="O19" i="36"/>
  <c r="N19" i="36"/>
  <c r="M19" i="36"/>
  <c r="L19" i="36"/>
  <c r="K19" i="36"/>
  <c r="J19" i="36"/>
  <c r="I19" i="36"/>
  <c r="H19" i="36"/>
  <c r="G19" i="36"/>
  <c r="F19" i="36"/>
  <c r="E19" i="36"/>
  <c r="D19" i="36"/>
  <c r="C19" i="36"/>
  <c r="B19" i="36"/>
  <c r="O18" i="36"/>
  <c r="N18" i="36"/>
  <c r="M18" i="36"/>
  <c r="L18" i="36"/>
  <c r="K18" i="36"/>
  <c r="J18" i="36"/>
  <c r="I18" i="36"/>
  <c r="H18" i="36"/>
  <c r="G18" i="36"/>
  <c r="F18" i="36"/>
  <c r="E18" i="36"/>
  <c r="D18" i="36"/>
  <c r="C18" i="36"/>
  <c r="B18" i="36"/>
  <c r="O17" i="36"/>
  <c r="N17" i="36"/>
  <c r="M17" i="36"/>
  <c r="L17" i="36"/>
  <c r="K17" i="36"/>
  <c r="J17" i="36"/>
  <c r="I17" i="36"/>
  <c r="H17" i="36"/>
  <c r="G17" i="36"/>
  <c r="F17" i="36"/>
  <c r="E17" i="36"/>
  <c r="D17" i="36"/>
  <c r="C17" i="36"/>
  <c r="B17" i="36"/>
  <c r="M15" i="36"/>
  <c r="J15" i="36"/>
  <c r="G15" i="36"/>
  <c r="D15" i="36"/>
  <c r="B15" i="36"/>
  <c r="M14" i="36"/>
  <c r="G14" i="36"/>
  <c r="B199" i="35"/>
  <c r="O198" i="35"/>
  <c r="N198" i="35"/>
  <c r="L198" i="35"/>
  <c r="K198" i="35"/>
  <c r="H198" i="35"/>
  <c r="I198" i="35" s="1"/>
  <c r="E198" i="35"/>
  <c r="F198" i="35" s="1"/>
  <c r="O197" i="35"/>
  <c r="N197" i="35"/>
  <c r="K197" i="35"/>
  <c r="L197" i="35" s="1"/>
  <c r="I197" i="35"/>
  <c r="H197" i="35"/>
  <c r="F197" i="35"/>
  <c r="E197" i="35"/>
  <c r="N196" i="35"/>
  <c r="O196" i="35" s="1"/>
  <c r="K196" i="35"/>
  <c r="L196" i="35" s="1"/>
  <c r="I196" i="35"/>
  <c r="H196" i="35"/>
  <c r="F196" i="35"/>
  <c r="E196" i="35"/>
  <c r="O195" i="35"/>
  <c r="N195" i="35"/>
  <c r="K195" i="35"/>
  <c r="L195" i="35" s="1"/>
  <c r="I195" i="35"/>
  <c r="H195" i="35"/>
  <c r="F195" i="35"/>
  <c r="E195" i="35"/>
  <c r="N194" i="35"/>
  <c r="O194" i="35" s="1"/>
  <c r="K194" i="35"/>
  <c r="L194" i="35" s="1"/>
  <c r="I194" i="35"/>
  <c r="H194" i="35"/>
  <c r="F194" i="35"/>
  <c r="E194" i="35"/>
  <c r="O193" i="35"/>
  <c r="N193" i="35"/>
  <c r="K193" i="35"/>
  <c r="L193" i="35" s="1"/>
  <c r="I193" i="35"/>
  <c r="H193" i="35"/>
  <c r="F193" i="35"/>
  <c r="E193" i="35"/>
  <c r="N192" i="35"/>
  <c r="O192" i="35" s="1"/>
  <c r="K192" i="35"/>
  <c r="L192" i="35" s="1"/>
  <c r="I192" i="35"/>
  <c r="H192" i="35"/>
  <c r="F192" i="35"/>
  <c r="E192" i="35"/>
  <c r="O191" i="35"/>
  <c r="N191" i="35"/>
  <c r="K191" i="35"/>
  <c r="L191" i="35" s="1"/>
  <c r="I191" i="35"/>
  <c r="H191" i="35"/>
  <c r="F191" i="35"/>
  <c r="E191" i="35"/>
  <c r="N190" i="35"/>
  <c r="O190" i="35" s="1"/>
  <c r="K190" i="35"/>
  <c r="L190" i="35" s="1"/>
  <c r="I190" i="35"/>
  <c r="H190" i="35"/>
  <c r="F190" i="35"/>
  <c r="E190" i="35"/>
  <c r="O189" i="35"/>
  <c r="N189" i="35"/>
  <c r="K189" i="35"/>
  <c r="L189" i="35" s="1"/>
  <c r="I189" i="35"/>
  <c r="H189" i="35"/>
  <c r="F189" i="35"/>
  <c r="E189" i="35"/>
  <c r="N188" i="35"/>
  <c r="O188" i="35" s="1"/>
  <c r="K188" i="35"/>
  <c r="L188" i="35" s="1"/>
  <c r="I188" i="35"/>
  <c r="H188" i="35"/>
  <c r="F188" i="35"/>
  <c r="E188" i="35"/>
  <c r="O187" i="35"/>
  <c r="N187" i="35"/>
  <c r="K187" i="35"/>
  <c r="L187" i="35" s="1"/>
  <c r="I187" i="35"/>
  <c r="H187" i="35"/>
  <c r="F187" i="35"/>
  <c r="E187" i="35"/>
  <c r="N186" i="35"/>
  <c r="O186" i="35" s="1"/>
  <c r="K186" i="35"/>
  <c r="L186" i="35" s="1"/>
  <c r="I186" i="35"/>
  <c r="H186" i="35"/>
  <c r="E186" i="35"/>
  <c r="F186" i="35" s="1"/>
  <c r="N185" i="35"/>
  <c r="O185" i="35" s="1"/>
  <c r="K185" i="35"/>
  <c r="L185" i="35" s="1"/>
  <c r="H185" i="35"/>
  <c r="I185" i="35" s="1"/>
  <c r="E185" i="35"/>
  <c r="F185" i="35" s="1"/>
  <c r="O184" i="35"/>
  <c r="N184" i="35"/>
  <c r="L184" i="35"/>
  <c r="K184" i="35"/>
  <c r="I184" i="35"/>
  <c r="H184" i="35"/>
  <c r="E184" i="35"/>
  <c r="F184" i="35" s="1"/>
  <c r="N183" i="35"/>
  <c r="O183" i="35" s="1"/>
  <c r="K183" i="35"/>
  <c r="L183" i="35" s="1"/>
  <c r="H183" i="35"/>
  <c r="I183" i="35" s="1"/>
  <c r="E183" i="35"/>
  <c r="F183" i="35" s="1"/>
  <c r="O182" i="35"/>
  <c r="N182" i="35"/>
  <c r="L182" i="35"/>
  <c r="K182" i="35"/>
  <c r="I182" i="35"/>
  <c r="H182" i="35"/>
  <c r="E182" i="35"/>
  <c r="F182" i="35" s="1"/>
  <c r="N181" i="35"/>
  <c r="O181" i="35" s="1"/>
  <c r="L181" i="35"/>
  <c r="K181" i="35"/>
  <c r="H181" i="35"/>
  <c r="I181" i="35" s="1"/>
  <c r="E181" i="35"/>
  <c r="F181" i="35" s="1"/>
  <c r="N180" i="35"/>
  <c r="O180" i="35" s="1"/>
  <c r="K180" i="35"/>
  <c r="L180" i="35" s="1"/>
  <c r="I180" i="35"/>
  <c r="H180" i="35"/>
  <c r="E180" i="35"/>
  <c r="F180" i="35" s="1"/>
  <c r="N179" i="35"/>
  <c r="N199" i="35" s="1"/>
  <c r="L179" i="35"/>
  <c r="K179" i="35"/>
  <c r="K199" i="35" s="1"/>
  <c r="H179" i="35"/>
  <c r="H199" i="35" s="1"/>
  <c r="E179" i="35"/>
  <c r="E199" i="35" s="1"/>
  <c r="M177" i="35"/>
  <c r="J177" i="35"/>
  <c r="G177" i="35"/>
  <c r="D177" i="35"/>
  <c r="B177" i="35"/>
  <c r="M176" i="35"/>
  <c r="G176" i="35"/>
  <c r="B172" i="35"/>
  <c r="N171" i="35"/>
  <c r="O171" i="35" s="1"/>
  <c r="K171" i="35"/>
  <c r="L171" i="35" s="1"/>
  <c r="H171" i="35"/>
  <c r="I171" i="35" s="1"/>
  <c r="E171" i="35"/>
  <c r="F171" i="35" s="1"/>
  <c r="O170" i="35"/>
  <c r="N170" i="35"/>
  <c r="K170" i="35"/>
  <c r="L170" i="35" s="1"/>
  <c r="I170" i="35"/>
  <c r="H170" i="35"/>
  <c r="E170" i="35"/>
  <c r="F170" i="35" s="1"/>
  <c r="O169" i="35"/>
  <c r="N169" i="35"/>
  <c r="L169" i="35"/>
  <c r="K169" i="35"/>
  <c r="I169" i="35"/>
  <c r="H169" i="35"/>
  <c r="E169" i="35"/>
  <c r="F169" i="35" s="1"/>
  <c r="N168" i="35"/>
  <c r="O168" i="35" s="1"/>
  <c r="K168" i="35"/>
  <c r="L168" i="35" s="1"/>
  <c r="H168" i="35"/>
  <c r="I168" i="35" s="1"/>
  <c r="E168" i="35"/>
  <c r="F168" i="35" s="1"/>
  <c r="O167" i="35"/>
  <c r="N167" i="35"/>
  <c r="L167" i="35"/>
  <c r="K167" i="35"/>
  <c r="H167" i="35"/>
  <c r="I167" i="35" s="1"/>
  <c r="E167" i="35"/>
  <c r="F167" i="35" s="1"/>
  <c r="N166" i="35"/>
  <c r="O166" i="35" s="1"/>
  <c r="K166" i="35"/>
  <c r="L166" i="35" s="1"/>
  <c r="I166" i="35"/>
  <c r="H166" i="35"/>
  <c r="E166" i="35"/>
  <c r="F166" i="35" s="1"/>
  <c r="O165" i="35"/>
  <c r="N165" i="35"/>
  <c r="K165" i="35"/>
  <c r="L165" i="35" s="1"/>
  <c r="I165" i="35"/>
  <c r="H165" i="35"/>
  <c r="E165" i="35"/>
  <c r="F165" i="35" s="1"/>
  <c r="N164" i="35"/>
  <c r="O164" i="35" s="1"/>
  <c r="K164" i="35"/>
  <c r="L164" i="35" s="1"/>
  <c r="H164" i="35"/>
  <c r="I164" i="35" s="1"/>
  <c r="E164" i="35"/>
  <c r="F164" i="35" s="1"/>
  <c r="N163" i="35"/>
  <c r="O163" i="35" s="1"/>
  <c r="K163" i="35"/>
  <c r="L163" i="35" s="1"/>
  <c r="H163" i="35"/>
  <c r="I163" i="35" s="1"/>
  <c r="E163" i="35"/>
  <c r="F163" i="35" s="1"/>
  <c r="O162" i="35"/>
  <c r="N162" i="35"/>
  <c r="K162" i="35"/>
  <c r="L162" i="35" s="1"/>
  <c r="I162" i="35"/>
  <c r="H162" i="35"/>
  <c r="E162" i="35"/>
  <c r="F162" i="35" s="1"/>
  <c r="N161" i="35"/>
  <c r="O161" i="35" s="1"/>
  <c r="L161" i="35"/>
  <c r="K161" i="35"/>
  <c r="I161" i="35"/>
  <c r="H161" i="35"/>
  <c r="E161" i="35"/>
  <c r="F161" i="35" s="1"/>
  <c r="N160" i="35"/>
  <c r="O160" i="35" s="1"/>
  <c r="K160" i="35"/>
  <c r="L160" i="35" s="1"/>
  <c r="H160" i="35"/>
  <c r="I160" i="35" s="1"/>
  <c r="E160" i="35"/>
  <c r="F160" i="35" s="1"/>
  <c r="N159" i="35"/>
  <c r="O159" i="35" s="1"/>
  <c r="K159" i="35"/>
  <c r="L159" i="35" s="1"/>
  <c r="H159" i="35"/>
  <c r="I159" i="35" s="1"/>
  <c r="E159" i="35"/>
  <c r="F159" i="35" s="1"/>
  <c r="N158" i="35"/>
  <c r="O158" i="35" s="1"/>
  <c r="K158" i="35"/>
  <c r="L158" i="35" s="1"/>
  <c r="I158" i="35"/>
  <c r="H158" i="35"/>
  <c r="E158" i="35"/>
  <c r="F158" i="35" s="1"/>
  <c r="N157" i="35"/>
  <c r="O157" i="35" s="1"/>
  <c r="K157" i="35"/>
  <c r="L157" i="35" s="1"/>
  <c r="I157" i="35"/>
  <c r="H157" i="35"/>
  <c r="E157" i="35"/>
  <c r="F157" i="35" s="1"/>
  <c r="N156" i="35"/>
  <c r="O156" i="35" s="1"/>
  <c r="K156" i="35"/>
  <c r="L156" i="35" s="1"/>
  <c r="H156" i="35"/>
  <c r="I156" i="35" s="1"/>
  <c r="E156" i="35"/>
  <c r="F156" i="35" s="1"/>
  <c r="O155" i="35"/>
  <c r="N155" i="35"/>
  <c r="K155" i="35"/>
  <c r="L155" i="35" s="1"/>
  <c r="H155" i="35"/>
  <c r="I155" i="35" s="1"/>
  <c r="E155" i="35"/>
  <c r="F155" i="35" s="1"/>
  <c r="N154" i="35"/>
  <c r="O154" i="35" s="1"/>
  <c r="K154" i="35"/>
  <c r="L154" i="35" s="1"/>
  <c r="I154" i="35"/>
  <c r="H154" i="35"/>
  <c r="E154" i="35"/>
  <c r="F154" i="35" s="1"/>
  <c r="N153" i="35"/>
  <c r="O153" i="35" s="1"/>
  <c r="L153" i="35"/>
  <c r="K153" i="35"/>
  <c r="I153" i="35"/>
  <c r="H153" i="35"/>
  <c r="E153" i="35"/>
  <c r="F153" i="35" s="1"/>
  <c r="N152" i="35"/>
  <c r="K152" i="35"/>
  <c r="K172" i="35" s="1"/>
  <c r="H152" i="35"/>
  <c r="H172" i="35" s="1"/>
  <c r="E152" i="35"/>
  <c r="E172" i="35" s="1"/>
  <c r="M150" i="35"/>
  <c r="J150" i="35"/>
  <c r="G150" i="35"/>
  <c r="D150" i="35"/>
  <c r="B150" i="35"/>
  <c r="M149" i="35"/>
  <c r="G149" i="35"/>
  <c r="B145" i="35"/>
  <c r="O144" i="35"/>
  <c r="N144" i="35"/>
  <c r="L144" i="35"/>
  <c r="K144" i="35"/>
  <c r="I144" i="35"/>
  <c r="H144" i="35"/>
  <c r="F144" i="35"/>
  <c r="E144" i="35"/>
  <c r="N143" i="35"/>
  <c r="O143" i="35" s="1"/>
  <c r="L143" i="35"/>
  <c r="K143" i="35"/>
  <c r="H143" i="35"/>
  <c r="I143" i="35" s="1"/>
  <c r="E143" i="35"/>
  <c r="F143" i="35" s="1"/>
  <c r="N142" i="35"/>
  <c r="O142" i="35" s="1"/>
  <c r="K142" i="35"/>
  <c r="L142" i="35" s="1"/>
  <c r="I142" i="35"/>
  <c r="H142" i="35"/>
  <c r="F142" i="35"/>
  <c r="E142" i="35"/>
  <c r="O141" i="35"/>
  <c r="N141" i="35"/>
  <c r="K141" i="35"/>
  <c r="L141" i="35" s="1"/>
  <c r="I141" i="35"/>
  <c r="H141" i="35"/>
  <c r="F141" i="35"/>
  <c r="E141" i="35"/>
  <c r="N140" i="35"/>
  <c r="O140" i="35" s="1"/>
  <c r="K140" i="35"/>
  <c r="L140" i="35" s="1"/>
  <c r="I140" i="35"/>
  <c r="H140" i="35"/>
  <c r="F140" i="35"/>
  <c r="E140" i="35"/>
  <c r="O139" i="35"/>
  <c r="N139" i="35"/>
  <c r="K139" i="35"/>
  <c r="L139" i="35" s="1"/>
  <c r="I139" i="35"/>
  <c r="H139" i="35"/>
  <c r="F139" i="35"/>
  <c r="E139" i="35"/>
  <c r="N138" i="35"/>
  <c r="O138" i="35" s="1"/>
  <c r="K138" i="35"/>
  <c r="L138" i="35" s="1"/>
  <c r="I138" i="35"/>
  <c r="H138" i="35"/>
  <c r="F138" i="35"/>
  <c r="E138" i="35"/>
  <c r="O137" i="35"/>
  <c r="N137" i="35"/>
  <c r="K137" i="35"/>
  <c r="L137" i="35" s="1"/>
  <c r="I137" i="35"/>
  <c r="H137" i="35"/>
  <c r="F137" i="35"/>
  <c r="E137" i="35"/>
  <c r="N136" i="35"/>
  <c r="O136" i="35" s="1"/>
  <c r="K136" i="35"/>
  <c r="L136" i="35" s="1"/>
  <c r="I136" i="35"/>
  <c r="H136" i="35"/>
  <c r="F136" i="35"/>
  <c r="E136" i="35"/>
  <c r="O135" i="35"/>
  <c r="N135" i="35"/>
  <c r="K135" i="35"/>
  <c r="L135" i="35" s="1"/>
  <c r="I135" i="35"/>
  <c r="H135" i="35"/>
  <c r="E135" i="35"/>
  <c r="F135" i="35" s="1"/>
  <c r="O134" i="35"/>
  <c r="N134" i="35"/>
  <c r="K134" i="35"/>
  <c r="L134" i="35" s="1"/>
  <c r="H134" i="35"/>
  <c r="I134" i="35" s="1"/>
  <c r="E134" i="35"/>
  <c r="F134" i="35" s="1"/>
  <c r="N133" i="35"/>
  <c r="O133" i="35" s="1"/>
  <c r="L133" i="35"/>
  <c r="K133" i="35"/>
  <c r="I133" i="35"/>
  <c r="H133" i="35"/>
  <c r="E133" i="35"/>
  <c r="F133" i="35" s="1"/>
  <c r="O132" i="35"/>
  <c r="N132" i="35"/>
  <c r="K132" i="35"/>
  <c r="L132" i="35" s="1"/>
  <c r="H132" i="35"/>
  <c r="I132" i="35" s="1"/>
  <c r="E132" i="35"/>
  <c r="F132" i="35" s="1"/>
  <c r="N131" i="35"/>
  <c r="O131" i="35" s="1"/>
  <c r="L131" i="35"/>
  <c r="K131" i="35"/>
  <c r="I131" i="35"/>
  <c r="H131" i="35"/>
  <c r="E131" i="35"/>
  <c r="F131" i="35" s="1"/>
  <c r="O130" i="35"/>
  <c r="N130" i="35"/>
  <c r="L130" i="35"/>
  <c r="K130" i="35"/>
  <c r="H130" i="35"/>
  <c r="I130" i="35" s="1"/>
  <c r="E130" i="35"/>
  <c r="F130" i="35" s="1"/>
  <c r="O129" i="35"/>
  <c r="N129" i="35"/>
  <c r="K129" i="35"/>
  <c r="L129" i="35" s="1"/>
  <c r="I129" i="35"/>
  <c r="H129" i="35"/>
  <c r="E129" i="35"/>
  <c r="F129" i="35" s="1"/>
  <c r="O128" i="35"/>
  <c r="N128" i="35"/>
  <c r="L128" i="35"/>
  <c r="K128" i="35"/>
  <c r="H128" i="35"/>
  <c r="I128" i="35" s="1"/>
  <c r="E128" i="35"/>
  <c r="F128" i="35" s="1"/>
  <c r="O127" i="35"/>
  <c r="N127" i="35"/>
  <c r="K127" i="35"/>
  <c r="L127" i="35" s="1"/>
  <c r="I127" i="35"/>
  <c r="H127" i="35"/>
  <c r="E127" i="35"/>
  <c r="F127" i="35" s="1"/>
  <c r="O126" i="35"/>
  <c r="N126" i="35"/>
  <c r="K126" i="35"/>
  <c r="L126" i="35" s="1"/>
  <c r="H126" i="35"/>
  <c r="I126" i="35" s="1"/>
  <c r="E126" i="35"/>
  <c r="F126" i="35" s="1"/>
  <c r="O125" i="35"/>
  <c r="N125" i="35"/>
  <c r="L125" i="35"/>
  <c r="K125" i="35"/>
  <c r="K145" i="35" s="1"/>
  <c r="I125" i="35"/>
  <c r="H125" i="35"/>
  <c r="F125" i="35"/>
  <c r="E125" i="35"/>
  <c r="E145" i="35" s="1"/>
  <c r="M123" i="35"/>
  <c r="J123" i="35"/>
  <c r="G123" i="35"/>
  <c r="D123" i="35"/>
  <c r="B123" i="35"/>
  <c r="M122" i="35"/>
  <c r="G122" i="35"/>
  <c r="B118" i="35"/>
  <c r="N117" i="35"/>
  <c r="O117" i="35" s="1"/>
  <c r="K117" i="35"/>
  <c r="L117" i="35" s="1"/>
  <c r="I117" i="35"/>
  <c r="H117" i="35"/>
  <c r="E117" i="35"/>
  <c r="F117" i="35" s="1"/>
  <c r="N116" i="35"/>
  <c r="O116" i="35" s="1"/>
  <c r="L116" i="35"/>
  <c r="K116" i="35"/>
  <c r="H116" i="35"/>
  <c r="I116" i="35" s="1"/>
  <c r="E116" i="35"/>
  <c r="F116" i="35" s="1"/>
  <c r="N115" i="35"/>
  <c r="O115" i="35" s="1"/>
  <c r="K115" i="35"/>
  <c r="L115" i="35" s="1"/>
  <c r="I115" i="35"/>
  <c r="H115" i="35"/>
  <c r="E115" i="35"/>
  <c r="F115" i="35" s="1"/>
  <c r="N114" i="35"/>
  <c r="O114" i="35" s="1"/>
  <c r="K114" i="35"/>
  <c r="L114" i="35" s="1"/>
  <c r="H114" i="35"/>
  <c r="I114" i="35" s="1"/>
  <c r="E114" i="35"/>
  <c r="F114" i="35" s="1"/>
  <c r="O113" i="35"/>
  <c r="N113" i="35"/>
  <c r="K113" i="35"/>
  <c r="L113" i="35" s="1"/>
  <c r="I113" i="35"/>
  <c r="H113" i="35"/>
  <c r="E113" i="35"/>
  <c r="F113" i="35" s="1"/>
  <c r="N112" i="35"/>
  <c r="O112" i="35" s="1"/>
  <c r="K112" i="35"/>
  <c r="L112" i="35" s="1"/>
  <c r="H112" i="35"/>
  <c r="I112" i="35" s="1"/>
  <c r="E112" i="35"/>
  <c r="F112" i="35" s="1"/>
  <c r="N111" i="35"/>
  <c r="O111" i="35" s="1"/>
  <c r="L111" i="35"/>
  <c r="K111" i="35"/>
  <c r="I111" i="35"/>
  <c r="H111" i="35"/>
  <c r="E111" i="35"/>
  <c r="F111" i="35" s="1"/>
  <c r="N110" i="35"/>
  <c r="O110" i="35" s="1"/>
  <c r="K110" i="35"/>
  <c r="L110" i="35" s="1"/>
  <c r="H110" i="35"/>
  <c r="I110" i="35" s="1"/>
  <c r="E110" i="35"/>
  <c r="F110" i="35" s="1"/>
  <c r="N109" i="35"/>
  <c r="O109" i="35" s="1"/>
  <c r="K109" i="35"/>
  <c r="L109" i="35" s="1"/>
  <c r="I109" i="35"/>
  <c r="H109" i="35"/>
  <c r="E109" i="35"/>
  <c r="F109" i="35" s="1"/>
  <c r="N108" i="35"/>
  <c r="O108" i="35" s="1"/>
  <c r="L108" i="35"/>
  <c r="K108" i="35"/>
  <c r="H108" i="35"/>
  <c r="I108" i="35" s="1"/>
  <c r="E108" i="35"/>
  <c r="F108" i="35" s="1"/>
  <c r="N107" i="35"/>
  <c r="O107" i="35" s="1"/>
  <c r="K107" i="35"/>
  <c r="L107" i="35" s="1"/>
  <c r="I107" i="35"/>
  <c r="H107" i="35"/>
  <c r="E107" i="35"/>
  <c r="F107" i="35" s="1"/>
  <c r="N106" i="35"/>
  <c r="O106" i="35" s="1"/>
  <c r="K106" i="35"/>
  <c r="L106" i="35" s="1"/>
  <c r="H106" i="35"/>
  <c r="I106" i="35" s="1"/>
  <c r="E106" i="35"/>
  <c r="F106" i="35" s="1"/>
  <c r="N105" i="35"/>
  <c r="O105" i="35" s="1"/>
  <c r="K105" i="35"/>
  <c r="L105" i="35" s="1"/>
  <c r="I105" i="35"/>
  <c r="H105" i="35"/>
  <c r="E105" i="35"/>
  <c r="F105" i="35" s="1"/>
  <c r="O104" i="35"/>
  <c r="N104" i="35"/>
  <c r="K104" i="35"/>
  <c r="L104" i="35" s="1"/>
  <c r="H104" i="35"/>
  <c r="I104" i="35" s="1"/>
  <c r="E104" i="35"/>
  <c r="F104" i="35" s="1"/>
  <c r="O103" i="35"/>
  <c r="N103" i="35"/>
  <c r="L103" i="35"/>
  <c r="K103" i="35"/>
  <c r="I103" i="35"/>
  <c r="H103" i="35"/>
  <c r="F103" i="35"/>
  <c r="E103" i="35"/>
  <c r="N102" i="35"/>
  <c r="O102" i="35" s="1"/>
  <c r="L102" i="35"/>
  <c r="K102" i="35"/>
  <c r="I102" i="35"/>
  <c r="H102" i="35"/>
  <c r="E102" i="35"/>
  <c r="F102" i="35" s="1"/>
  <c r="O101" i="35"/>
  <c r="N101" i="35"/>
  <c r="K101" i="35"/>
  <c r="L101" i="35" s="1"/>
  <c r="H101" i="35"/>
  <c r="I101" i="35" s="1"/>
  <c r="E101" i="35"/>
  <c r="F101" i="35" s="1"/>
  <c r="O100" i="35"/>
  <c r="N100" i="35"/>
  <c r="K100" i="35"/>
  <c r="L100" i="35" s="1"/>
  <c r="I100" i="35"/>
  <c r="H100" i="35"/>
  <c r="E100" i="35"/>
  <c r="F100" i="35" s="1"/>
  <c r="N99" i="35"/>
  <c r="O99" i="35" s="1"/>
  <c r="L99" i="35"/>
  <c r="K99" i="35"/>
  <c r="H99" i="35"/>
  <c r="I99" i="35" s="1"/>
  <c r="E99" i="35"/>
  <c r="F99" i="35" s="1"/>
  <c r="O98" i="35"/>
  <c r="N98" i="35"/>
  <c r="K98" i="35"/>
  <c r="I98" i="35"/>
  <c r="H98" i="35"/>
  <c r="E98" i="35"/>
  <c r="E118" i="35" s="1"/>
  <c r="M96" i="35"/>
  <c r="J96" i="35"/>
  <c r="G96" i="35"/>
  <c r="D96" i="35"/>
  <c r="B96" i="35"/>
  <c r="M95" i="35"/>
  <c r="G95" i="35"/>
  <c r="B91" i="35"/>
  <c r="N90" i="35"/>
  <c r="O90" i="35" s="1"/>
  <c r="K90" i="35"/>
  <c r="L90" i="35" s="1"/>
  <c r="H90" i="35"/>
  <c r="I90" i="35" s="1"/>
  <c r="E90" i="35"/>
  <c r="F90" i="35" s="1"/>
  <c r="O89" i="35"/>
  <c r="N89" i="35"/>
  <c r="K89" i="35"/>
  <c r="L89" i="35" s="1"/>
  <c r="I89" i="35"/>
  <c r="H89" i="35"/>
  <c r="E89" i="35"/>
  <c r="F89" i="35" s="1"/>
  <c r="O88" i="35"/>
  <c r="N88" i="35"/>
  <c r="L88" i="35"/>
  <c r="K88" i="35"/>
  <c r="H88" i="35"/>
  <c r="I88" i="35" s="1"/>
  <c r="E88" i="35"/>
  <c r="F88" i="35" s="1"/>
  <c r="O87" i="35"/>
  <c r="N87" i="35"/>
  <c r="L87" i="35"/>
  <c r="K87" i="35"/>
  <c r="I87" i="35"/>
  <c r="H87" i="35"/>
  <c r="E87" i="35"/>
  <c r="F87" i="35" s="1"/>
  <c r="N86" i="35"/>
  <c r="O86" i="35" s="1"/>
  <c r="K86" i="35"/>
  <c r="L86" i="35" s="1"/>
  <c r="H86" i="35"/>
  <c r="I86" i="35" s="1"/>
  <c r="E86" i="35"/>
  <c r="F86" i="35" s="1"/>
  <c r="O85" i="35"/>
  <c r="N85" i="35"/>
  <c r="K85" i="35"/>
  <c r="L85" i="35" s="1"/>
  <c r="I85" i="35"/>
  <c r="H85" i="35"/>
  <c r="E85" i="35"/>
  <c r="F85" i="35" s="1"/>
  <c r="O84" i="35"/>
  <c r="N84" i="35"/>
  <c r="L84" i="35"/>
  <c r="K84" i="35"/>
  <c r="H84" i="35"/>
  <c r="I84" i="35" s="1"/>
  <c r="E84" i="35"/>
  <c r="F84" i="35" s="1"/>
  <c r="O83" i="35"/>
  <c r="N83" i="35"/>
  <c r="L83" i="35"/>
  <c r="K83" i="35"/>
  <c r="I83" i="35"/>
  <c r="H83" i="35"/>
  <c r="E83" i="35"/>
  <c r="F83" i="35" s="1"/>
  <c r="N82" i="35"/>
  <c r="O82" i="35" s="1"/>
  <c r="K82" i="35"/>
  <c r="L82" i="35" s="1"/>
  <c r="H82" i="35"/>
  <c r="I82" i="35" s="1"/>
  <c r="E82" i="35"/>
  <c r="F82" i="35" s="1"/>
  <c r="O81" i="35"/>
  <c r="N81" i="35"/>
  <c r="K81" i="35"/>
  <c r="L81" i="35" s="1"/>
  <c r="I81" i="35"/>
  <c r="H81" i="35"/>
  <c r="E81" i="35"/>
  <c r="F81" i="35" s="1"/>
  <c r="O80" i="35"/>
  <c r="N80" i="35"/>
  <c r="K80" i="35"/>
  <c r="L80" i="35" s="1"/>
  <c r="H80" i="35"/>
  <c r="I80" i="35" s="1"/>
  <c r="E80" i="35"/>
  <c r="F80" i="35" s="1"/>
  <c r="N79" i="35"/>
  <c r="O79" i="35" s="1"/>
  <c r="L79" i="35"/>
  <c r="K79" i="35"/>
  <c r="H79" i="35"/>
  <c r="I79" i="35" s="1"/>
  <c r="E79" i="35"/>
  <c r="F79" i="35" s="1"/>
  <c r="O78" i="35"/>
  <c r="N78" i="35"/>
  <c r="L78" i="35"/>
  <c r="K78" i="35"/>
  <c r="H78" i="35"/>
  <c r="I78" i="35" s="1"/>
  <c r="E78" i="35"/>
  <c r="F78" i="35" s="1"/>
  <c r="N77" i="35"/>
  <c r="O77" i="35" s="1"/>
  <c r="L77" i="35"/>
  <c r="K77" i="35"/>
  <c r="I77" i="35"/>
  <c r="H77" i="35"/>
  <c r="E77" i="35"/>
  <c r="F77" i="35" s="1"/>
  <c r="O76" i="35"/>
  <c r="N76" i="35"/>
  <c r="K76" i="35"/>
  <c r="L76" i="35" s="1"/>
  <c r="H76" i="35"/>
  <c r="I76" i="35" s="1"/>
  <c r="E76" i="35"/>
  <c r="F76" i="35" s="1"/>
  <c r="N75" i="35"/>
  <c r="O75" i="35" s="1"/>
  <c r="K75" i="35"/>
  <c r="L75" i="35" s="1"/>
  <c r="I75" i="35"/>
  <c r="H75" i="35"/>
  <c r="E75" i="35"/>
  <c r="F75" i="35" s="1"/>
  <c r="O74" i="35"/>
  <c r="N74" i="35"/>
  <c r="L74" i="35"/>
  <c r="K74" i="35"/>
  <c r="H74" i="35"/>
  <c r="I74" i="35" s="1"/>
  <c r="E74" i="35"/>
  <c r="F74" i="35" s="1"/>
  <c r="N73" i="35"/>
  <c r="O73" i="35" s="1"/>
  <c r="L73" i="35"/>
  <c r="K73" i="35"/>
  <c r="I73" i="35"/>
  <c r="H73" i="35"/>
  <c r="E73" i="35"/>
  <c r="F73" i="35" s="1"/>
  <c r="O72" i="35"/>
  <c r="N72" i="35"/>
  <c r="K72" i="35"/>
  <c r="L72" i="35" s="1"/>
  <c r="H72" i="35"/>
  <c r="I72" i="35" s="1"/>
  <c r="E72" i="35"/>
  <c r="F72" i="35" s="1"/>
  <c r="N71" i="35"/>
  <c r="N91" i="35" s="1"/>
  <c r="K71" i="35"/>
  <c r="K91" i="35" s="1"/>
  <c r="H71" i="35"/>
  <c r="E71" i="35"/>
  <c r="E91" i="35" s="1"/>
  <c r="M69" i="35"/>
  <c r="J69" i="35"/>
  <c r="G69" i="35"/>
  <c r="D69" i="35"/>
  <c r="B69" i="35"/>
  <c r="M68" i="35"/>
  <c r="G68" i="35"/>
  <c r="B64" i="35"/>
  <c r="O63" i="35"/>
  <c r="N63" i="35"/>
  <c r="L63" i="35"/>
  <c r="K63" i="35"/>
  <c r="I63" i="35"/>
  <c r="H63" i="35"/>
  <c r="F63" i="35"/>
  <c r="E63" i="35"/>
  <c r="O62" i="35"/>
  <c r="N62" i="35"/>
  <c r="K62" i="35"/>
  <c r="L62" i="35" s="1"/>
  <c r="H62" i="35"/>
  <c r="I62" i="35" s="1"/>
  <c r="E62" i="35"/>
  <c r="F62" i="35" s="1"/>
  <c r="O61" i="35"/>
  <c r="N61" i="35"/>
  <c r="K61" i="35"/>
  <c r="L61" i="35" s="1"/>
  <c r="I61" i="35"/>
  <c r="H61" i="35"/>
  <c r="E61" i="35"/>
  <c r="F61" i="35" s="1"/>
  <c r="N60" i="35"/>
  <c r="O60" i="35" s="1"/>
  <c r="L60" i="35"/>
  <c r="K60" i="35"/>
  <c r="H60" i="35"/>
  <c r="I60" i="35" s="1"/>
  <c r="E60" i="35"/>
  <c r="F60" i="35" s="1"/>
  <c r="O59" i="35"/>
  <c r="N59" i="35"/>
  <c r="L59" i="35"/>
  <c r="K59" i="35"/>
  <c r="H59" i="35"/>
  <c r="I59" i="35" s="1"/>
  <c r="E59" i="35"/>
  <c r="F59" i="35" s="1"/>
  <c r="N58" i="35"/>
  <c r="O58" i="35" s="1"/>
  <c r="K58" i="35"/>
  <c r="L58" i="35" s="1"/>
  <c r="H58" i="35"/>
  <c r="I58" i="35" s="1"/>
  <c r="E58" i="35"/>
  <c r="F58" i="35" s="1"/>
  <c r="O57" i="35"/>
  <c r="N57" i="35"/>
  <c r="L57" i="35"/>
  <c r="K57" i="35"/>
  <c r="I57" i="35"/>
  <c r="H57" i="35"/>
  <c r="E57" i="35"/>
  <c r="F57" i="35" s="1"/>
  <c r="N56" i="35"/>
  <c r="O56" i="35" s="1"/>
  <c r="K56" i="35"/>
  <c r="L56" i="35" s="1"/>
  <c r="H56" i="35"/>
  <c r="I56" i="35" s="1"/>
  <c r="E56" i="35"/>
  <c r="F56" i="35" s="1"/>
  <c r="O55" i="35"/>
  <c r="N55" i="35"/>
  <c r="K55" i="35"/>
  <c r="L55" i="35" s="1"/>
  <c r="H55" i="35"/>
  <c r="I55" i="35" s="1"/>
  <c r="E55" i="35"/>
  <c r="F55" i="35" s="1"/>
  <c r="O54" i="35"/>
  <c r="N54" i="35"/>
  <c r="K54" i="35"/>
  <c r="L54" i="35" s="1"/>
  <c r="H54" i="35"/>
  <c r="I54" i="35" s="1"/>
  <c r="E54" i="35"/>
  <c r="F54" i="35" s="1"/>
  <c r="N53" i="35"/>
  <c r="O53" i="35" s="1"/>
  <c r="K53" i="35"/>
  <c r="L53" i="35" s="1"/>
  <c r="I53" i="35"/>
  <c r="H53" i="35"/>
  <c r="E53" i="35"/>
  <c r="F53" i="35" s="1"/>
  <c r="O52" i="35"/>
  <c r="N52" i="35"/>
  <c r="L52" i="35"/>
  <c r="K52" i="35"/>
  <c r="H52" i="35"/>
  <c r="I52" i="35" s="1"/>
  <c r="E52" i="35"/>
  <c r="F52" i="35" s="1"/>
  <c r="N51" i="35"/>
  <c r="O51" i="35" s="1"/>
  <c r="L51" i="35"/>
  <c r="K51" i="35"/>
  <c r="H51" i="35"/>
  <c r="I51" i="35" s="1"/>
  <c r="E51" i="35"/>
  <c r="F51" i="35" s="1"/>
  <c r="O50" i="35"/>
  <c r="N50" i="35"/>
  <c r="L50" i="35"/>
  <c r="K50" i="35"/>
  <c r="H50" i="35"/>
  <c r="I50" i="35" s="1"/>
  <c r="E50" i="35"/>
  <c r="F50" i="35" s="1"/>
  <c r="N49" i="35"/>
  <c r="O49" i="35" s="1"/>
  <c r="K49" i="35"/>
  <c r="L49" i="35" s="1"/>
  <c r="I49" i="35"/>
  <c r="H49" i="35"/>
  <c r="E49" i="35"/>
  <c r="F49" i="35" s="1"/>
  <c r="O48" i="35"/>
  <c r="N48" i="35"/>
  <c r="K48" i="35"/>
  <c r="L48" i="35" s="1"/>
  <c r="H48" i="35"/>
  <c r="I48" i="35" s="1"/>
  <c r="E48" i="35"/>
  <c r="F48" i="35" s="1"/>
  <c r="O47" i="35"/>
  <c r="N47" i="35"/>
  <c r="K47" i="35"/>
  <c r="L47" i="35" s="1"/>
  <c r="H47" i="35"/>
  <c r="I47" i="35" s="1"/>
  <c r="E47" i="35"/>
  <c r="F47" i="35" s="1"/>
  <c r="N46" i="35"/>
  <c r="O46" i="35" s="1"/>
  <c r="K46" i="35"/>
  <c r="L46" i="35" s="1"/>
  <c r="H46" i="35"/>
  <c r="I46" i="35" s="1"/>
  <c r="E46" i="35"/>
  <c r="F46" i="35" s="1"/>
  <c r="N45" i="35"/>
  <c r="O45" i="35" s="1"/>
  <c r="K45" i="35"/>
  <c r="L45" i="35" s="1"/>
  <c r="I45" i="35"/>
  <c r="H45" i="35"/>
  <c r="E45" i="35"/>
  <c r="F45" i="35" s="1"/>
  <c r="O44" i="35"/>
  <c r="N44" i="35"/>
  <c r="L44" i="35"/>
  <c r="K44" i="35"/>
  <c r="I44" i="35"/>
  <c r="H44" i="35"/>
  <c r="H64" i="35" s="1"/>
  <c r="F44" i="35"/>
  <c r="E44" i="35"/>
  <c r="E64" i="35" s="1"/>
  <c r="M42" i="35"/>
  <c r="J42" i="35"/>
  <c r="G42" i="35"/>
  <c r="D42" i="35"/>
  <c r="B42" i="35"/>
  <c r="M41" i="35"/>
  <c r="G41" i="35"/>
  <c r="O36" i="35"/>
  <c r="N36" i="35"/>
  <c r="M36" i="35"/>
  <c r="L36" i="35"/>
  <c r="K36" i="35"/>
  <c r="J36" i="35"/>
  <c r="I36" i="35"/>
  <c r="H36" i="35"/>
  <c r="G36" i="35"/>
  <c r="F36" i="35"/>
  <c r="E36" i="35"/>
  <c r="D36" i="35"/>
  <c r="C36" i="35"/>
  <c r="B36" i="35"/>
  <c r="O35" i="35"/>
  <c r="N35" i="35"/>
  <c r="M35" i="35"/>
  <c r="L35" i="35"/>
  <c r="K35" i="35"/>
  <c r="J35" i="35"/>
  <c r="I35" i="35"/>
  <c r="H35" i="35"/>
  <c r="G35" i="35"/>
  <c r="F35" i="35"/>
  <c r="E35" i="35"/>
  <c r="D35" i="35"/>
  <c r="C35" i="35"/>
  <c r="B35" i="35"/>
  <c r="O34" i="35"/>
  <c r="N34" i="35"/>
  <c r="M34" i="35"/>
  <c r="L34" i="35"/>
  <c r="K34" i="35"/>
  <c r="J34" i="35"/>
  <c r="I34" i="35"/>
  <c r="H34" i="35"/>
  <c r="G34" i="35"/>
  <c r="F34" i="35"/>
  <c r="E34" i="35"/>
  <c r="D34" i="35"/>
  <c r="C34" i="35"/>
  <c r="B34" i="35"/>
  <c r="O33" i="35"/>
  <c r="N33" i="35"/>
  <c r="M33" i="35"/>
  <c r="L33" i="35"/>
  <c r="K33" i="35"/>
  <c r="J33" i="35"/>
  <c r="I33" i="35"/>
  <c r="H33" i="35"/>
  <c r="G33" i="35"/>
  <c r="F33" i="35"/>
  <c r="E33" i="35"/>
  <c r="D33" i="35"/>
  <c r="C33" i="35"/>
  <c r="B33" i="35"/>
  <c r="O32" i="35"/>
  <c r="N32" i="35"/>
  <c r="M32" i="35"/>
  <c r="L32" i="35"/>
  <c r="K32" i="35"/>
  <c r="J32" i="35"/>
  <c r="I32" i="35"/>
  <c r="H32" i="35"/>
  <c r="G32" i="35"/>
  <c r="F32" i="35"/>
  <c r="E32" i="35"/>
  <c r="D32" i="35"/>
  <c r="C32" i="35"/>
  <c r="B32" i="35"/>
  <c r="O31" i="35"/>
  <c r="N31" i="35"/>
  <c r="M31" i="35"/>
  <c r="L31" i="35"/>
  <c r="K31" i="35"/>
  <c r="J31" i="35"/>
  <c r="I31" i="35"/>
  <c r="H31" i="35"/>
  <c r="G31" i="35"/>
  <c r="F31" i="35"/>
  <c r="E31" i="35"/>
  <c r="D31" i="35"/>
  <c r="C31" i="35"/>
  <c r="B31" i="35"/>
  <c r="O30" i="35"/>
  <c r="N30" i="35"/>
  <c r="M30" i="35"/>
  <c r="L30" i="35"/>
  <c r="K30" i="35"/>
  <c r="J30" i="35"/>
  <c r="I30" i="35"/>
  <c r="H30" i="35"/>
  <c r="G30" i="35"/>
  <c r="F30" i="35"/>
  <c r="E30" i="35"/>
  <c r="D30" i="35"/>
  <c r="C30" i="35"/>
  <c r="B30" i="35"/>
  <c r="O29" i="35"/>
  <c r="N29" i="35"/>
  <c r="M29" i="35"/>
  <c r="L29" i="35"/>
  <c r="K29" i="35"/>
  <c r="J29" i="35"/>
  <c r="I29" i="35"/>
  <c r="H29" i="35"/>
  <c r="G29" i="35"/>
  <c r="F29" i="35"/>
  <c r="E29" i="35"/>
  <c r="D29" i="35"/>
  <c r="C29" i="35"/>
  <c r="B29" i="35"/>
  <c r="O28" i="35"/>
  <c r="N28" i="35"/>
  <c r="M28" i="35"/>
  <c r="L28" i="35"/>
  <c r="K28" i="35"/>
  <c r="J28" i="35"/>
  <c r="I28" i="35"/>
  <c r="H28" i="35"/>
  <c r="G28" i="35"/>
  <c r="F28" i="35"/>
  <c r="E28" i="35"/>
  <c r="D28" i="35"/>
  <c r="C28" i="35"/>
  <c r="B28" i="35"/>
  <c r="O27" i="35"/>
  <c r="N27" i="35"/>
  <c r="M27" i="35"/>
  <c r="L27" i="35"/>
  <c r="K27" i="35"/>
  <c r="J27" i="35"/>
  <c r="I27" i="35"/>
  <c r="H27" i="35"/>
  <c r="G27" i="35"/>
  <c r="F27" i="35"/>
  <c r="E27" i="35"/>
  <c r="D27" i="35"/>
  <c r="C27" i="35"/>
  <c r="B27" i="35"/>
  <c r="O26" i="35"/>
  <c r="N26" i="35"/>
  <c r="M26" i="35"/>
  <c r="L26" i="35"/>
  <c r="K26" i="35"/>
  <c r="J26" i="35"/>
  <c r="I26" i="35"/>
  <c r="H26" i="35"/>
  <c r="G26" i="35"/>
  <c r="F26" i="35"/>
  <c r="E26" i="35"/>
  <c r="D26" i="35"/>
  <c r="C26" i="35"/>
  <c r="B26" i="35"/>
  <c r="O25" i="35"/>
  <c r="N25" i="35"/>
  <c r="M25" i="35"/>
  <c r="L25" i="35"/>
  <c r="K25" i="35"/>
  <c r="J25" i="35"/>
  <c r="I25" i="35"/>
  <c r="H25" i="35"/>
  <c r="G25" i="35"/>
  <c r="F25" i="35"/>
  <c r="E25" i="35"/>
  <c r="D25" i="35"/>
  <c r="C25" i="35"/>
  <c r="B25" i="35"/>
  <c r="O24" i="35"/>
  <c r="N24" i="35"/>
  <c r="M24" i="35"/>
  <c r="L24" i="35"/>
  <c r="K24" i="35"/>
  <c r="J24" i="35"/>
  <c r="I24" i="35"/>
  <c r="H24" i="35"/>
  <c r="G24" i="35"/>
  <c r="F24" i="35"/>
  <c r="E24" i="35"/>
  <c r="D24" i="35"/>
  <c r="C24" i="35"/>
  <c r="B24" i="35"/>
  <c r="O23" i="35"/>
  <c r="N23" i="35"/>
  <c r="M23" i="35"/>
  <c r="L23" i="35"/>
  <c r="K23" i="35"/>
  <c r="J23" i="35"/>
  <c r="I23" i="35"/>
  <c r="H23" i="35"/>
  <c r="G23" i="35"/>
  <c r="F23" i="35"/>
  <c r="E23" i="35"/>
  <c r="D23" i="35"/>
  <c r="C23" i="35"/>
  <c r="B23" i="35"/>
  <c r="O22" i="35"/>
  <c r="N22" i="35"/>
  <c r="M22" i="35"/>
  <c r="L22" i="35"/>
  <c r="K22" i="35"/>
  <c r="J22" i="35"/>
  <c r="I22" i="35"/>
  <c r="H22" i="35"/>
  <c r="G22" i="35"/>
  <c r="F22" i="35"/>
  <c r="E22" i="35"/>
  <c r="D22" i="35"/>
  <c r="C22" i="35"/>
  <c r="B22" i="35"/>
  <c r="O21" i="35"/>
  <c r="N21" i="35"/>
  <c r="M21" i="35"/>
  <c r="L21" i="35"/>
  <c r="K21" i="35"/>
  <c r="J21" i="35"/>
  <c r="I21" i="35"/>
  <c r="H21" i="35"/>
  <c r="G21" i="35"/>
  <c r="F21" i="35"/>
  <c r="E21" i="35"/>
  <c r="D21" i="35"/>
  <c r="C21" i="35"/>
  <c r="B21" i="35"/>
  <c r="O20" i="35"/>
  <c r="N20" i="35"/>
  <c r="M20" i="35"/>
  <c r="L20" i="35"/>
  <c r="K20" i="35"/>
  <c r="J20" i="35"/>
  <c r="I20" i="35"/>
  <c r="H20" i="35"/>
  <c r="G20" i="35"/>
  <c r="F20" i="35"/>
  <c r="E20" i="35"/>
  <c r="D20" i="35"/>
  <c r="C20" i="35"/>
  <c r="B20" i="35"/>
  <c r="O19" i="35"/>
  <c r="N19" i="35"/>
  <c r="M19" i="35"/>
  <c r="L19" i="35"/>
  <c r="K19" i="35"/>
  <c r="J19" i="35"/>
  <c r="I19" i="35"/>
  <c r="H19" i="35"/>
  <c r="G19" i="35"/>
  <c r="F19" i="35"/>
  <c r="E19" i="35"/>
  <c r="D19" i="35"/>
  <c r="C19" i="35"/>
  <c r="B19" i="35"/>
  <c r="O18" i="35"/>
  <c r="N18" i="35"/>
  <c r="M18" i="35"/>
  <c r="L18" i="35"/>
  <c r="K18" i="35"/>
  <c r="J18" i="35"/>
  <c r="I18" i="35"/>
  <c r="H18" i="35"/>
  <c r="G18" i="35"/>
  <c r="F18" i="35"/>
  <c r="E18" i="35"/>
  <c r="D18" i="35"/>
  <c r="C18" i="35"/>
  <c r="B18" i="35"/>
  <c r="O17" i="35"/>
  <c r="N17" i="35"/>
  <c r="M17" i="35"/>
  <c r="L17" i="35"/>
  <c r="K17" i="35"/>
  <c r="J17" i="35"/>
  <c r="I17" i="35"/>
  <c r="H17" i="35"/>
  <c r="G17" i="35"/>
  <c r="F17" i="35"/>
  <c r="E17" i="35"/>
  <c r="D17" i="35"/>
  <c r="C17" i="35"/>
  <c r="B17" i="35"/>
  <c r="M15" i="35"/>
  <c r="J15" i="35"/>
  <c r="G15" i="35"/>
  <c r="D15" i="35"/>
  <c r="B15" i="35"/>
  <c r="M14" i="35"/>
  <c r="G14" i="35"/>
  <c r="B199" i="34"/>
  <c r="O198" i="34"/>
  <c r="N198" i="34"/>
  <c r="L198" i="34"/>
  <c r="K198" i="34"/>
  <c r="H198" i="34"/>
  <c r="I198" i="34" s="1"/>
  <c r="E198" i="34"/>
  <c r="F198" i="34" s="1"/>
  <c r="N197" i="34"/>
  <c r="O197" i="34" s="1"/>
  <c r="K197" i="34"/>
  <c r="L197" i="34" s="1"/>
  <c r="H197" i="34"/>
  <c r="I197" i="34" s="1"/>
  <c r="E197" i="34"/>
  <c r="F197" i="34" s="1"/>
  <c r="N196" i="34"/>
  <c r="O196" i="34" s="1"/>
  <c r="L196" i="34"/>
  <c r="K196" i="34"/>
  <c r="I196" i="34"/>
  <c r="H196" i="34"/>
  <c r="E196" i="34"/>
  <c r="F196" i="34" s="1"/>
  <c r="N195" i="34"/>
  <c r="O195" i="34" s="1"/>
  <c r="K195" i="34"/>
  <c r="L195" i="34" s="1"/>
  <c r="H195" i="34"/>
  <c r="I195" i="34" s="1"/>
  <c r="E195" i="34"/>
  <c r="F195" i="34" s="1"/>
  <c r="N194" i="34"/>
  <c r="O194" i="34" s="1"/>
  <c r="K194" i="34"/>
  <c r="L194" i="34" s="1"/>
  <c r="H194" i="34"/>
  <c r="I194" i="34" s="1"/>
  <c r="E194" i="34"/>
  <c r="F194" i="34" s="1"/>
  <c r="O193" i="34"/>
  <c r="N193" i="34"/>
  <c r="K193" i="34"/>
  <c r="L193" i="34" s="1"/>
  <c r="H193" i="34"/>
  <c r="I193" i="34" s="1"/>
  <c r="E193" i="34"/>
  <c r="F193" i="34" s="1"/>
  <c r="N192" i="34"/>
  <c r="O192" i="34" s="1"/>
  <c r="K192" i="34"/>
  <c r="L192" i="34" s="1"/>
  <c r="I192" i="34"/>
  <c r="H192" i="34"/>
  <c r="E192" i="34"/>
  <c r="F192" i="34" s="1"/>
  <c r="N191" i="34"/>
  <c r="O191" i="34" s="1"/>
  <c r="L191" i="34"/>
  <c r="K191" i="34"/>
  <c r="H191" i="34"/>
  <c r="I191" i="34" s="1"/>
  <c r="E191" i="34"/>
  <c r="F191" i="34" s="1"/>
  <c r="O190" i="34"/>
  <c r="N190" i="34"/>
  <c r="K190" i="34"/>
  <c r="L190" i="34" s="1"/>
  <c r="H190" i="34"/>
  <c r="I190" i="34" s="1"/>
  <c r="E190" i="34"/>
  <c r="F190" i="34" s="1"/>
  <c r="N189" i="34"/>
  <c r="O189" i="34" s="1"/>
  <c r="L189" i="34"/>
  <c r="K189" i="34"/>
  <c r="H189" i="34"/>
  <c r="I189" i="34" s="1"/>
  <c r="E189" i="34"/>
  <c r="F189" i="34" s="1"/>
  <c r="O188" i="34"/>
  <c r="N188" i="34"/>
  <c r="K188" i="34"/>
  <c r="L188" i="34" s="1"/>
  <c r="I188" i="34"/>
  <c r="H188" i="34"/>
  <c r="E188" i="34"/>
  <c r="F188" i="34" s="1"/>
  <c r="N187" i="34"/>
  <c r="O187" i="34" s="1"/>
  <c r="K187" i="34"/>
  <c r="L187" i="34" s="1"/>
  <c r="H187" i="34"/>
  <c r="I187" i="34" s="1"/>
  <c r="E187" i="34"/>
  <c r="F187" i="34" s="1"/>
  <c r="N186" i="34"/>
  <c r="O186" i="34" s="1"/>
  <c r="K186" i="34"/>
  <c r="L186" i="34" s="1"/>
  <c r="H186" i="34"/>
  <c r="I186" i="34" s="1"/>
  <c r="E186" i="34"/>
  <c r="F186" i="34" s="1"/>
  <c r="O185" i="34"/>
  <c r="N185" i="34"/>
  <c r="K185" i="34"/>
  <c r="L185" i="34" s="1"/>
  <c r="H185" i="34"/>
  <c r="I185" i="34" s="1"/>
  <c r="E185" i="34"/>
  <c r="F185" i="34" s="1"/>
  <c r="N184" i="34"/>
  <c r="O184" i="34" s="1"/>
  <c r="K184" i="34"/>
  <c r="L184" i="34" s="1"/>
  <c r="I184" i="34"/>
  <c r="H184" i="34"/>
  <c r="E184" i="34"/>
  <c r="F184" i="34" s="1"/>
  <c r="N183" i="34"/>
  <c r="O183" i="34" s="1"/>
  <c r="K183" i="34"/>
  <c r="L183" i="34" s="1"/>
  <c r="H183" i="34"/>
  <c r="I183" i="34" s="1"/>
  <c r="E183" i="34"/>
  <c r="F183" i="34" s="1"/>
  <c r="O182" i="34"/>
  <c r="N182" i="34"/>
  <c r="L182" i="34"/>
  <c r="K182" i="34"/>
  <c r="H182" i="34"/>
  <c r="I182" i="34" s="1"/>
  <c r="E182" i="34"/>
  <c r="F182" i="34" s="1"/>
  <c r="N181" i="34"/>
  <c r="O181" i="34" s="1"/>
  <c r="K181" i="34"/>
  <c r="L181" i="34" s="1"/>
  <c r="H181" i="34"/>
  <c r="I181" i="34" s="1"/>
  <c r="E181" i="34"/>
  <c r="F181" i="34" s="1"/>
  <c r="N180" i="34"/>
  <c r="O180" i="34" s="1"/>
  <c r="L180" i="34"/>
  <c r="K180" i="34"/>
  <c r="I180" i="34"/>
  <c r="H180" i="34"/>
  <c r="E180" i="34"/>
  <c r="F180" i="34" s="1"/>
  <c r="N179" i="34"/>
  <c r="K179" i="34"/>
  <c r="K199" i="34" s="1"/>
  <c r="H179" i="34"/>
  <c r="H199" i="34" s="1"/>
  <c r="E179" i="34"/>
  <c r="E199" i="34" s="1"/>
  <c r="M177" i="34"/>
  <c r="J177" i="34"/>
  <c r="G177" i="34"/>
  <c r="D177" i="34"/>
  <c r="B177" i="34"/>
  <c r="M176" i="34"/>
  <c r="G176" i="34"/>
  <c r="B172" i="34"/>
  <c r="N171" i="34"/>
  <c r="O171" i="34" s="1"/>
  <c r="K171" i="34"/>
  <c r="L171" i="34" s="1"/>
  <c r="H171" i="34"/>
  <c r="I171" i="34" s="1"/>
  <c r="F171" i="34"/>
  <c r="E171" i="34"/>
  <c r="N170" i="34"/>
  <c r="O170" i="34" s="1"/>
  <c r="L170" i="34"/>
  <c r="K170" i="34"/>
  <c r="H170" i="34"/>
  <c r="I170" i="34" s="1"/>
  <c r="F170" i="34"/>
  <c r="E170" i="34"/>
  <c r="O169" i="34"/>
  <c r="N169" i="34"/>
  <c r="K169" i="34"/>
  <c r="L169" i="34" s="1"/>
  <c r="H169" i="34"/>
  <c r="I169" i="34" s="1"/>
  <c r="F169" i="34"/>
  <c r="E169" i="34"/>
  <c r="N168" i="34"/>
  <c r="O168" i="34" s="1"/>
  <c r="K168" i="34"/>
  <c r="L168" i="34" s="1"/>
  <c r="H168" i="34"/>
  <c r="I168" i="34" s="1"/>
  <c r="F168" i="34"/>
  <c r="E168" i="34"/>
  <c r="O167" i="34"/>
  <c r="N167" i="34"/>
  <c r="K167" i="34"/>
  <c r="L167" i="34" s="1"/>
  <c r="H167" i="34"/>
  <c r="I167" i="34" s="1"/>
  <c r="F167" i="34"/>
  <c r="E167" i="34"/>
  <c r="N166" i="34"/>
  <c r="O166" i="34" s="1"/>
  <c r="L166" i="34"/>
  <c r="K166" i="34"/>
  <c r="H166" i="34"/>
  <c r="I166" i="34" s="1"/>
  <c r="F166" i="34"/>
  <c r="E166" i="34"/>
  <c r="N165" i="34"/>
  <c r="O165" i="34" s="1"/>
  <c r="K165" i="34"/>
  <c r="L165" i="34" s="1"/>
  <c r="H165" i="34"/>
  <c r="I165" i="34" s="1"/>
  <c r="F165" i="34"/>
  <c r="E165" i="34"/>
  <c r="N164" i="34"/>
  <c r="O164" i="34" s="1"/>
  <c r="L164" i="34"/>
  <c r="K164" i="34"/>
  <c r="H164" i="34"/>
  <c r="I164" i="34" s="1"/>
  <c r="F164" i="34"/>
  <c r="E164" i="34"/>
  <c r="N163" i="34"/>
  <c r="O163" i="34" s="1"/>
  <c r="K163" i="34"/>
  <c r="L163" i="34" s="1"/>
  <c r="H163" i="34"/>
  <c r="I163" i="34" s="1"/>
  <c r="F163" i="34"/>
  <c r="E163" i="34"/>
  <c r="O162" i="34"/>
  <c r="N162" i="34"/>
  <c r="L162" i="34"/>
  <c r="K162" i="34"/>
  <c r="H162" i="34"/>
  <c r="I162" i="34" s="1"/>
  <c r="F162" i="34"/>
  <c r="E162" i="34"/>
  <c r="N161" i="34"/>
  <c r="O161" i="34" s="1"/>
  <c r="K161" i="34"/>
  <c r="L161" i="34" s="1"/>
  <c r="H161" i="34"/>
  <c r="I161" i="34" s="1"/>
  <c r="F161" i="34"/>
  <c r="E161" i="34"/>
  <c r="N160" i="34"/>
  <c r="O160" i="34" s="1"/>
  <c r="K160" i="34"/>
  <c r="L160" i="34" s="1"/>
  <c r="H160" i="34"/>
  <c r="I160" i="34" s="1"/>
  <c r="F160" i="34"/>
  <c r="E160" i="34"/>
  <c r="N159" i="34"/>
  <c r="O159" i="34" s="1"/>
  <c r="K159" i="34"/>
  <c r="L159" i="34" s="1"/>
  <c r="H159" i="34"/>
  <c r="I159" i="34" s="1"/>
  <c r="F159" i="34"/>
  <c r="E159" i="34"/>
  <c r="N158" i="34"/>
  <c r="O158" i="34" s="1"/>
  <c r="L158" i="34"/>
  <c r="K158" i="34"/>
  <c r="H158" i="34"/>
  <c r="I158" i="34" s="1"/>
  <c r="F158" i="34"/>
  <c r="E158" i="34"/>
  <c r="O157" i="34"/>
  <c r="N157" i="34"/>
  <c r="K157" i="34"/>
  <c r="L157" i="34" s="1"/>
  <c r="H157" i="34"/>
  <c r="I157" i="34" s="1"/>
  <c r="F157" i="34"/>
  <c r="E157" i="34"/>
  <c r="N156" i="34"/>
  <c r="O156" i="34" s="1"/>
  <c r="K156" i="34"/>
  <c r="L156" i="34" s="1"/>
  <c r="H156" i="34"/>
  <c r="I156" i="34" s="1"/>
  <c r="F156" i="34"/>
  <c r="E156" i="34"/>
  <c r="O155" i="34"/>
  <c r="N155" i="34"/>
  <c r="K155" i="34"/>
  <c r="L155" i="34" s="1"/>
  <c r="H155" i="34"/>
  <c r="I155" i="34" s="1"/>
  <c r="F155" i="34"/>
  <c r="E155" i="34"/>
  <c r="N154" i="34"/>
  <c r="O154" i="34" s="1"/>
  <c r="L154" i="34"/>
  <c r="K154" i="34"/>
  <c r="H154" i="34"/>
  <c r="I154" i="34" s="1"/>
  <c r="F154" i="34"/>
  <c r="E154" i="34"/>
  <c r="N153" i="34"/>
  <c r="O153" i="34" s="1"/>
  <c r="K153" i="34"/>
  <c r="L153" i="34" s="1"/>
  <c r="H153" i="34"/>
  <c r="I153" i="34" s="1"/>
  <c r="F153" i="34"/>
  <c r="E153" i="34"/>
  <c r="N152" i="34"/>
  <c r="N172" i="34" s="1"/>
  <c r="K152" i="34"/>
  <c r="H152" i="34"/>
  <c r="H172" i="34" s="1"/>
  <c r="F152" i="34"/>
  <c r="F172" i="34" s="1"/>
  <c r="E152" i="34"/>
  <c r="E172" i="34" s="1"/>
  <c r="M150" i="34"/>
  <c r="J150" i="34"/>
  <c r="G150" i="34"/>
  <c r="D150" i="34"/>
  <c r="B150" i="34"/>
  <c r="M149" i="34"/>
  <c r="G149" i="34"/>
  <c r="B145" i="34"/>
  <c r="O144" i="34"/>
  <c r="N144" i="34"/>
  <c r="L144" i="34"/>
  <c r="K144" i="34"/>
  <c r="I144" i="34"/>
  <c r="H144" i="34"/>
  <c r="F144" i="34"/>
  <c r="E144" i="34"/>
  <c r="N143" i="34"/>
  <c r="O143" i="34" s="1"/>
  <c r="K143" i="34"/>
  <c r="L143" i="34" s="1"/>
  <c r="H143" i="34"/>
  <c r="I143" i="34" s="1"/>
  <c r="F143" i="34"/>
  <c r="E143" i="34"/>
  <c r="N142" i="34"/>
  <c r="O142" i="34" s="1"/>
  <c r="L142" i="34"/>
  <c r="K142" i="34"/>
  <c r="H142" i="34"/>
  <c r="I142" i="34" s="1"/>
  <c r="F142" i="34"/>
  <c r="E142" i="34"/>
  <c r="O141" i="34"/>
  <c r="N141" i="34"/>
  <c r="K141" i="34"/>
  <c r="L141" i="34" s="1"/>
  <c r="H141" i="34"/>
  <c r="I141" i="34" s="1"/>
  <c r="F141" i="34"/>
  <c r="E141" i="34"/>
  <c r="O140" i="34"/>
  <c r="N140" i="34"/>
  <c r="K140" i="34"/>
  <c r="L140" i="34" s="1"/>
  <c r="H140" i="34"/>
  <c r="I140" i="34" s="1"/>
  <c r="F140" i="34"/>
  <c r="E140" i="34"/>
  <c r="O139" i="34"/>
  <c r="N139" i="34"/>
  <c r="K139" i="34"/>
  <c r="L139" i="34" s="1"/>
  <c r="H139" i="34"/>
  <c r="I139" i="34" s="1"/>
  <c r="F139" i="34"/>
  <c r="E139" i="34"/>
  <c r="O138" i="34"/>
  <c r="N138" i="34"/>
  <c r="L138" i="34"/>
  <c r="K138" i="34"/>
  <c r="H138" i="34"/>
  <c r="I138" i="34" s="1"/>
  <c r="F138" i="34"/>
  <c r="E138" i="34"/>
  <c r="N137" i="34"/>
  <c r="O137" i="34" s="1"/>
  <c r="K137" i="34"/>
  <c r="L137" i="34" s="1"/>
  <c r="H137" i="34"/>
  <c r="I137" i="34" s="1"/>
  <c r="F137" i="34"/>
  <c r="E137" i="34"/>
  <c r="O136" i="34"/>
  <c r="N136" i="34"/>
  <c r="K136" i="34"/>
  <c r="L136" i="34" s="1"/>
  <c r="H136" i="34"/>
  <c r="I136" i="34" s="1"/>
  <c r="F136" i="34"/>
  <c r="E136" i="34"/>
  <c r="N135" i="34"/>
  <c r="O135" i="34" s="1"/>
  <c r="K135" i="34"/>
  <c r="L135" i="34" s="1"/>
  <c r="H135" i="34"/>
  <c r="I135" i="34" s="1"/>
  <c r="F135" i="34"/>
  <c r="E135" i="34"/>
  <c r="O134" i="34"/>
  <c r="N134" i="34"/>
  <c r="L134" i="34"/>
  <c r="K134" i="34"/>
  <c r="H134" i="34"/>
  <c r="I134" i="34" s="1"/>
  <c r="F134" i="34"/>
  <c r="E134" i="34"/>
  <c r="O133" i="34"/>
  <c r="N133" i="34"/>
  <c r="K133" i="34"/>
  <c r="L133" i="34" s="1"/>
  <c r="H133" i="34"/>
  <c r="I133" i="34" s="1"/>
  <c r="F133" i="34"/>
  <c r="E133" i="34"/>
  <c r="O132" i="34"/>
  <c r="N132" i="34"/>
  <c r="K132" i="34"/>
  <c r="L132" i="34" s="1"/>
  <c r="H132" i="34"/>
  <c r="I132" i="34" s="1"/>
  <c r="F132" i="34"/>
  <c r="E132" i="34"/>
  <c r="O131" i="34"/>
  <c r="N131" i="34"/>
  <c r="K131" i="34"/>
  <c r="L131" i="34" s="1"/>
  <c r="H131" i="34"/>
  <c r="I131" i="34" s="1"/>
  <c r="F131" i="34"/>
  <c r="E131" i="34"/>
  <c r="N130" i="34"/>
  <c r="O130" i="34" s="1"/>
  <c r="L130" i="34"/>
  <c r="K130" i="34"/>
  <c r="H130" i="34"/>
  <c r="I130" i="34" s="1"/>
  <c r="F130" i="34"/>
  <c r="E130" i="34"/>
  <c r="N129" i="34"/>
  <c r="O129" i="34" s="1"/>
  <c r="K129" i="34"/>
  <c r="L129" i="34" s="1"/>
  <c r="H129" i="34"/>
  <c r="I129" i="34" s="1"/>
  <c r="F129" i="34"/>
  <c r="E129" i="34"/>
  <c r="N128" i="34"/>
  <c r="O128" i="34" s="1"/>
  <c r="K128" i="34"/>
  <c r="L128" i="34" s="1"/>
  <c r="H128" i="34"/>
  <c r="I128" i="34" s="1"/>
  <c r="F128" i="34"/>
  <c r="E128" i="34"/>
  <c r="N127" i="34"/>
  <c r="O127" i="34" s="1"/>
  <c r="L127" i="34"/>
  <c r="K127" i="34"/>
  <c r="H127" i="34"/>
  <c r="I127" i="34" s="1"/>
  <c r="F127" i="34"/>
  <c r="E127" i="34"/>
  <c r="O126" i="34"/>
  <c r="N126" i="34"/>
  <c r="L126" i="34"/>
  <c r="K126" i="34"/>
  <c r="H126" i="34"/>
  <c r="I126" i="34" s="1"/>
  <c r="F126" i="34"/>
  <c r="E126" i="34"/>
  <c r="N125" i="34"/>
  <c r="N145" i="34" s="1"/>
  <c r="K125" i="34"/>
  <c r="K145" i="34" s="1"/>
  <c r="H125" i="34"/>
  <c r="H145" i="34" s="1"/>
  <c r="F125" i="34"/>
  <c r="F145" i="34" s="1"/>
  <c r="E125" i="34"/>
  <c r="E145" i="34" s="1"/>
  <c r="M123" i="34"/>
  <c r="J123" i="34"/>
  <c r="G123" i="34"/>
  <c r="D123" i="34"/>
  <c r="B123" i="34"/>
  <c r="M122" i="34"/>
  <c r="G122" i="34"/>
  <c r="B118" i="34"/>
  <c r="N117" i="34"/>
  <c r="O117" i="34" s="1"/>
  <c r="K117" i="34"/>
  <c r="L117" i="34" s="1"/>
  <c r="I117" i="34"/>
  <c r="H117" i="34"/>
  <c r="F117" i="34"/>
  <c r="E117" i="34"/>
  <c r="O116" i="34"/>
  <c r="N116" i="34"/>
  <c r="K116" i="34"/>
  <c r="L116" i="34" s="1"/>
  <c r="I116" i="34"/>
  <c r="H116" i="34"/>
  <c r="F116" i="34"/>
  <c r="E116" i="34"/>
  <c r="N115" i="34"/>
  <c r="O115" i="34" s="1"/>
  <c r="K115" i="34"/>
  <c r="L115" i="34" s="1"/>
  <c r="I115" i="34"/>
  <c r="H115" i="34"/>
  <c r="F115" i="34"/>
  <c r="E115" i="34"/>
  <c r="N114" i="34"/>
  <c r="O114" i="34" s="1"/>
  <c r="K114" i="34"/>
  <c r="L114" i="34" s="1"/>
  <c r="I114" i="34"/>
  <c r="H114" i="34"/>
  <c r="F114" i="34"/>
  <c r="E114" i="34"/>
  <c r="N113" i="34"/>
  <c r="O113" i="34" s="1"/>
  <c r="K113" i="34"/>
  <c r="L113" i="34" s="1"/>
  <c r="I113" i="34"/>
  <c r="H113" i="34"/>
  <c r="F113" i="34"/>
  <c r="E113" i="34"/>
  <c r="O112" i="34"/>
  <c r="N112" i="34"/>
  <c r="K112" i="34"/>
  <c r="L112" i="34" s="1"/>
  <c r="I112" i="34"/>
  <c r="H112" i="34"/>
  <c r="F112" i="34"/>
  <c r="E112" i="34"/>
  <c r="N111" i="34"/>
  <c r="O111" i="34" s="1"/>
  <c r="K111" i="34"/>
  <c r="L111" i="34" s="1"/>
  <c r="I111" i="34"/>
  <c r="H111" i="34"/>
  <c r="F111" i="34"/>
  <c r="E111" i="34"/>
  <c r="N110" i="34"/>
  <c r="O110" i="34" s="1"/>
  <c r="K110" i="34"/>
  <c r="L110" i="34" s="1"/>
  <c r="I110" i="34"/>
  <c r="H110" i="34"/>
  <c r="F110" i="34"/>
  <c r="E110" i="34"/>
  <c r="N109" i="34"/>
  <c r="O109" i="34" s="1"/>
  <c r="K109" i="34"/>
  <c r="L109" i="34" s="1"/>
  <c r="I109" i="34"/>
  <c r="H109" i="34"/>
  <c r="F109" i="34"/>
  <c r="E109" i="34"/>
  <c r="O108" i="34"/>
  <c r="N108" i="34"/>
  <c r="K108" i="34"/>
  <c r="L108" i="34" s="1"/>
  <c r="I108" i="34"/>
  <c r="H108" i="34"/>
  <c r="F108" i="34"/>
  <c r="E108" i="34"/>
  <c r="N107" i="34"/>
  <c r="O107" i="34" s="1"/>
  <c r="K107" i="34"/>
  <c r="L107" i="34" s="1"/>
  <c r="H107" i="34"/>
  <c r="I107" i="34" s="1"/>
  <c r="F107" i="34"/>
  <c r="E107" i="34"/>
  <c r="N106" i="34"/>
  <c r="O106" i="34" s="1"/>
  <c r="K106" i="34"/>
  <c r="L106" i="34" s="1"/>
  <c r="I106" i="34"/>
  <c r="H106" i="34"/>
  <c r="F106" i="34"/>
  <c r="E106" i="34"/>
  <c r="O105" i="34"/>
  <c r="N105" i="34"/>
  <c r="K105" i="34"/>
  <c r="L105" i="34" s="1"/>
  <c r="I105" i="34"/>
  <c r="H105" i="34"/>
  <c r="F105" i="34"/>
  <c r="E105" i="34"/>
  <c r="N104" i="34"/>
  <c r="O104" i="34" s="1"/>
  <c r="K104" i="34"/>
  <c r="L104" i="34" s="1"/>
  <c r="I104" i="34"/>
  <c r="H104" i="34"/>
  <c r="F104" i="34"/>
  <c r="E104" i="34"/>
  <c r="N103" i="34"/>
  <c r="O103" i="34" s="1"/>
  <c r="K103" i="34"/>
  <c r="L103" i="34" s="1"/>
  <c r="I103" i="34"/>
  <c r="H103" i="34"/>
  <c r="F103" i="34"/>
  <c r="E103" i="34"/>
  <c r="N102" i="34"/>
  <c r="O102" i="34" s="1"/>
  <c r="K102" i="34"/>
  <c r="L102" i="34" s="1"/>
  <c r="I102" i="34"/>
  <c r="H102" i="34"/>
  <c r="F102" i="34"/>
  <c r="E102" i="34"/>
  <c r="O101" i="34"/>
  <c r="N101" i="34"/>
  <c r="K101" i="34"/>
  <c r="L101" i="34" s="1"/>
  <c r="I101" i="34"/>
  <c r="H101" i="34"/>
  <c r="F101" i="34"/>
  <c r="E101" i="34"/>
  <c r="N100" i="34"/>
  <c r="O100" i="34" s="1"/>
  <c r="K100" i="34"/>
  <c r="L100" i="34" s="1"/>
  <c r="H100" i="34"/>
  <c r="I100" i="34" s="1"/>
  <c r="F100" i="34"/>
  <c r="E100" i="34"/>
  <c r="N99" i="34"/>
  <c r="O99" i="34" s="1"/>
  <c r="L99" i="34"/>
  <c r="K99" i="34"/>
  <c r="H99" i="34"/>
  <c r="I99" i="34" s="1"/>
  <c r="F99" i="34"/>
  <c r="E99" i="34"/>
  <c r="O98" i="34"/>
  <c r="N98" i="34"/>
  <c r="K98" i="34"/>
  <c r="K118" i="34" s="1"/>
  <c r="H98" i="34"/>
  <c r="H118" i="34" s="1"/>
  <c r="F98" i="34"/>
  <c r="F118" i="34" s="1"/>
  <c r="E98" i="34"/>
  <c r="E118" i="34" s="1"/>
  <c r="M96" i="34"/>
  <c r="J96" i="34"/>
  <c r="G96" i="34"/>
  <c r="D96" i="34"/>
  <c r="B96" i="34"/>
  <c r="M95" i="34"/>
  <c r="G95" i="34"/>
  <c r="B91" i="34"/>
  <c r="O90" i="34"/>
  <c r="N90" i="34"/>
  <c r="L90" i="34"/>
  <c r="K90" i="34"/>
  <c r="H90" i="34"/>
  <c r="I90" i="34" s="1"/>
  <c r="F90" i="34"/>
  <c r="E90" i="34"/>
  <c r="N89" i="34"/>
  <c r="O89" i="34" s="1"/>
  <c r="K89" i="34"/>
  <c r="L89" i="34" s="1"/>
  <c r="H89" i="34"/>
  <c r="I89" i="34" s="1"/>
  <c r="F89" i="34"/>
  <c r="E89" i="34"/>
  <c r="N88" i="34"/>
  <c r="O88" i="34" s="1"/>
  <c r="L88" i="34"/>
  <c r="K88" i="34"/>
  <c r="H88" i="34"/>
  <c r="I88" i="34" s="1"/>
  <c r="F88" i="34"/>
  <c r="E88" i="34"/>
  <c r="O87" i="34"/>
  <c r="N87" i="34"/>
  <c r="K87" i="34"/>
  <c r="L87" i="34" s="1"/>
  <c r="H87" i="34"/>
  <c r="I87" i="34" s="1"/>
  <c r="F87" i="34"/>
  <c r="E87" i="34"/>
  <c r="O86" i="34"/>
  <c r="N86" i="34"/>
  <c r="L86" i="34"/>
  <c r="K86" i="34"/>
  <c r="H86" i="34"/>
  <c r="I86" i="34" s="1"/>
  <c r="F86" i="34"/>
  <c r="E86" i="34"/>
  <c r="N85" i="34"/>
  <c r="O85" i="34" s="1"/>
  <c r="K85" i="34"/>
  <c r="L85" i="34" s="1"/>
  <c r="H85" i="34"/>
  <c r="I85" i="34" s="1"/>
  <c r="F85" i="34"/>
  <c r="E85" i="34"/>
  <c r="N84" i="34"/>
  <c r="O84" i="34" s="1"/>
  <c r="L84" i="34"/>
  <c r="K84" i="34"/>
  <c r="H84" i="34"/>
  <c r="I84" i="34" s="1"/>
  <c r="F84" i="34"/>
  <c r="E84" i="34"/>
  <c r="O83" i="34"/>
  <c r="N83" i="34"/>
  <c r="K83" i="34"/>
  <c r="L83" i="34" s="1"/>
  <c r="H83" i="34"/>
  <c r="I83" i="34" s="1"/>
  <c r="F83" i="34"/>
  <c r="E83" i="34"/>
  <c r="O82" i="34"/>
  <c r="N82" i="34"/>
  <c r="L82" i="34"/>
  <c r="K82" i="34"/>
  <c r="H82" i="34"/>
  <c r="I82" i="34" s="1"/>
  <c r="F82" i="34"/>
  <c r="E82" i="34"/>
  <c r="N81" i="34"/>
  <c r="O81" i="34" s="1"/>
  <c r="K81" i="34"/>
  <c r="L81" i="34" s="1"/>
  <c r="H81" i="34"/>
  <c r="I81" i="34" s="1"/>
  <c r="F81" i="34"/>
  <c r="E81" i="34"/>
  <c r="N80" i="34"/>
  <c r="O80" i="34" s="1"/>
  <c r="L80" i="34"/>
  <c r="K80" i="34"/>
  <c r="H80" i="34"/>
  <c r="I80" i="34" s="1"/>
  <c r="F80" i="34"/>
  <c r="E80" i="34"/>
  <c r="O79" i="34"/>
  <c r="N79" i="34"/>
  <c r="K79" i="34"/>
  <c r="L79" i="34" s="1"/>
  <c r="H79" i="34"/>
  <c r="I79" i="34" s="1"/>
  <c r="F79" i="34"/>
  <c r="E79" i="34"/>
  <c r="O78" i="34"/>
  <c r="N78" i="34"/>
  <c r="L78" i="34"/>
  <c r="K78" i="34"/>
  <c r="H78" i="34"/>
  <c r="I78" i="34" s="1"/>
  <c r="F78" i="34"/>
  <c r="E78" i="34"/>
  <c r="N77" i="34"/>
  <c r="O77" i="34" s="1"/>
  <c r="K77" i="34"/>
  <c r="L77" i="34" s="1"/>
  <c r="H77" i="34"/>
  <c r="I77" i="34" s="1"/>
  <c r="F77" i="34"/>
  <c r="E77" i="34"/>
  <c r="N76" i="34"/>
  <c r="O76" i="34" s="1"/>
  <c r="L76" i="34"/>
  <c r="K76" i="34"/>
  <c r="H76" i="34"/>
  <c r="I76" i="34" s="1"/>
  <c r="F76" i="34"/>
  <c r="E76" i="34"/>
  <c r="O75" i="34"/>
  <c r="N75" i="34"/>
  <c r="K75" i="34"/>
  <c r="L75" i="34" s="1"/>
  <c r="H75" i="34"/>
  <c r="I75" i="34" s="1"/>
  <c r="F75" i="34"/>
  <c r="E75" i="34"/>
  <c r="N74" i="34"/>
  <c r="O74" i="34" s="1"/>
  <c r="L74" i="34"/>
  <c r="K74" i="34"/>
  <c r="H74" i="34"/>
  <c r="I74" i="34" s="1"/>
  <c r="F74" i="34"/>
  <c r="E74" i="34"/>
  <c r="N73" i="34"/>
  <c r="O73" i="34" s="1"/>
  <c r="K73" i="34"/>
  <c r="L73" i="34" s="1"/>
  <c r="H73" i="34"/>
  <c r="I73" i="34" s="1"/>
  <c r="F73" i="34"/>
  <c r="E73" i="34"/>
  <c r="N72" i="34"/>
  <c r="O72" i="34" s="1"/>
  <c r="L72" i="34"/>
  <c r="K72" i="34"/>
  <c r="H72" i="34"/>
  <c r="I72" i="34" s="1"/>
  <c r="F72" i="34"/>
  <c r="E72" i="34"/>
  <c r="O71" i="34"/>
  <c r="N71" i="34"/>
  <c r="K71" i="34"/>
  <c r="K91" i="34" s="1"/>
  <c r="H71" i="34"/>
  <c r="H91" i="34" s="1"/>
  <c r="F71" i="34"/>
  <c r="F91" i="34" s="1"/>
  <c r="E71" i="34"/>
  <c r="E91" i="34" s="1"/>
  <c r="M69" i="34"/>
  <c r="J69" i="34"/>
  <c r="G69" i="34"/>
  <c r="D69" i="34"/>
  <c r="B69" i="34"/>
  <c r="M68" i="34"/>
  <c r="G68" i="34"/>
  <c r="B64" i="34"/>
  <c r="O63" i="34"/>
  <c r="N63" i="34"/>
  <c r="L63" i="34"/>
  <c r="K63" i="34"/>
  <c r="I63" i="34"/>
  <c r="H63" i="34"/>
  <c r="F63" i="34"/>
  <c r="E63" i="34"/>
  <c r="O62" i="34"/>
  <c r="N62" i="34"/>
  <c r="K62" i="34"/>
  <c r="L62" i="34" s="1"/>
  <c r="H62" i="34"/>
  <c r="I62" i="34" s="1"/>
  <c r="E62" i="34"/>
  <c r="F62" i="34" s="1"/>
  <c r="O61" i="34"/>
  <c r="N61" i="34"/>
  <c r="L61" i="34"/>
  <c r="K61" i="34"/>
  <c r="H61" i="34"/>
  <c r="I61" i="34" s="1"/>
  <c r="F61" i="34"/>
  <c r="E61" i="34"/>
  <c r="O60" i="34"/>
  <c r="N60" i="34"/>
  <c r="K60" i="34"/>
  <c r="L60" i="34" s="1"/>
  <c r="H60" i="34"/>
  <c r="I60" i="34" s="1"/>
  <c r="F60" i="34"/>
  <c r="E60" i="34"/>
  <c r="O59" i="34"/>
  <c r="N59" i="34"/>
  <c r="K59" i="34"/>
  <c r="L59" i="34" s="1"/>
  <c r="H59" i="34"/>
  <c r="I59" i="34" s="1"/>
  <c r="F59" i="34"/>
  <c r="E59" i="34"/>
  <c r="O58" i="34"/>
  <c r="N58" i="34"/>
  <c r="K58" i="34"/>
  <c r="L58" i="34" s="1"/>
  <c r="H58" i="34"/>
  <c r="I58" i="34" s="1"/>
  <c r="F58" i="34"/>
  <c r="E58" i="34"/>
  <c r="O57" i="34"/>
  <c r="N57" i="34"/>
  <c r="L57" i="34"/>
  <c r="K57" i="34"/>
  <c r="H57" i="34"/>
  <c r="I57" i="34" s="1"/>
  <c r="F57" i="34"/>
  <c r="E57" i="34"/>
  <c r="O56" i="34"/>
  <c r="N56" i="34"/>
  <c r="K56" i="34"/>
  <c r="L56" i="34" s="1"/>
  <c r="H56" i="34"/>
  <c r="I56" i="34" s="1"/>
  <c r="F56" i="34"/>
  <c r="E56" i="34"/>
  <c r="N55" i="34"/>
  <c r="O55" i="34" s="1"/>
  <c r="K55" i="34"/>
  <c r="L55" i="34" s="1"/>
  <c r="H55" i="34"/>
  <c r="I55" i="34" s="1"/>
  <c r="F55" i="34"/>
  <c r="E55" i="34"/>
  <c r="O54" i="34"/>
  <c r="N54" i="34"/>
  <c r="K54" i="34"/>
  <c r="L54" i="34" s="1"/>
  <c r="H54" i="34"/>
  <c r="I54" i="34" s="1"/>
  <c r="F54" i="34"/>
  <c r="E54" i="34"/>
  <c r="N53" i="34"/>
  <c r="O53" i="34" s="1"/>
  <c r="L53" i="34"/>
  <c r="K53" i="34"/>
  <c r="H53" i="34"/>
  <c r="I53" i="34" s="1"/>
  <c r="E53" i="34"/>
  <c r="F53" i="34" s="1"/>
  <c r="O52" i="34"/>
  <c r="N52" i="34"/>
  <c r="L52" i="34"/>
  <c r="K52" i="34"/>
  <c r="H52" i="34"/>
  <c r="I52" i="34" s="1"/>
  <c r="F52" i="34"/>
  <c r="E52" i="34"/>
  <c r="O51" i="34"/>
  <c r="N51" i="34"/>
  <c r="K51" i="34"/>
  <c r="L51" i="34" s="1"/>
  <c r="H51" i="34"/>
  <c r="I51" i="34" s="1"/>
  <c r="E51" i="34"/>
  <c r="F51" i="34" s="1"/>
  <c r="O50" i="34"/>
  <c r="N50" i="34"/>
  <c r="K50" i="34"/>
  <c r="L50" i="34" s="1"/>
  <c r="I50" i="34"/>
  <c r="H50" i="34"/>
  <c r="E50" i="34"/>
  <c r="F50" i="34" s="1"/>
  <c r="N49" i="34"/>
  <c r="O49" i="34" s="1"/>
  <c r="L49" i="34"/>
  <c r="K49" i="34"/>
  <c r="H49" i="34"/>
  <c r="I49" i="34" s="1"/>
  <c r="E49" i="34"/>
  <c r="F49" i="34" s="1"/>
  <c r="O48" i="34"/>
  <c r="N48" i="34"/>
  <c r="L48" i="34"/>
  <c r="K48" i="34"/>
  <c r="H48" i="34"/>
  <c r="I48" i="34" s="1"/>
  <c r="F48" i="34"/>
  <c r="E48" i="34"/>
  <c r="O47" i="34"/>
  <c r="N47" i="34"/>
  <c r="K47" i="34"/>
  <c r="L47" i="34" s="1"/>
  <c r="H47" i="34"/>
  <c r="I47" i="34" s="1"/>
  <c r="F47" i="34"/>
  <c r="E47" i="34"/>
  <c r="N46" i="34"/>
  <c r="O46" i="34" s="1"/>
  <c r="K46" i="34"/>
  <c r="L46" i="34" s="1"/>
  <c r="H46" i="34"/>
  <c r="I46" i="34" s="1"/>
  <c r="F46" i="34"/>
  <c r="E46" i="34"/>
  <c r="O45" i="34"/>
  <c r="N45" i="34"/>
  <c r="K45" i="34"/>
  <c r="L45" i="34" s="1"/>
  <c r="H45" i="34"/>
  <c r="I45" i="34" s="1"/>
  <c r="F45" i="34"/>
  <c r="E45" i="34"/>
  <c r="N44" i="34"/>
  <c r="L44" i="34"/>
  <c r="K44" i="34"/>
  <c r="H44" i="34"/>
  <c r="H64" i="34" s="1"/>
  <c r="F44" i="34"/>
  <c r="E44" i="34"/>
  <c r="E64" i="34" s="1"/>
  <c r="M42" i="34"/>
  <c r="J42" i="34"/>
  <c r="G42" i="34"/>
  <c r="D42" i="34"/>
  <c r="B42" i="34"/>
  <c r="M41" i="34"/>
  <c r="G41" i="34"/>
  <c r="O36" i="34"/>
  <c r="N36" i="34"/>
  <c r="M36" i="34"/>
  <c r="L36" i="34"/>
  <c r="K36" i="34"/>
  <c r="J36" i="34"/>
  <c r="I36" i="34"/>
  <c r="H36" i="34"/>
  <c r="G36" i="34"/>
  <c r="F36" i="34"/>
  <c r="E36" i="34"/>
  <c r="D36" i="34"/>
  <c r="C36" i="34"/>
  <c r="B36" i="34"/>
  <c r="O35" i="34"/>
  <c r="N35" i="34"/>
  <c r="M35" i="34"/>
  <c r="L35" i="34"/>
  <c r="K35" i="34"/>
  <c r="J35" i="34"/>
  <c r="I35" i="34"/>
  <c r="H35" i="34"/>
  <c r="G35" i="34"/>
  <c r="F35" i="34"/>
  <c r="E35" i="34"/>
  <c r="D35" i="34"/>
  <c r="C35" i="34"/>
  <c r="B35" i="34"/>
  <c r="O34" i="34"/>
  <c r="N34" i="34"/>
  <c r="M34" i="34"/>
  <c r="L34" i="34"/>
  <c r="K34" i="34"/>
  <c r="J34" i="34"/>
  <c r="I34" i="34"/>
  <c r="H34" i="34"/>
  <c r="G34" i="34"/>
  <c r="F34" i="34"/>
  <c r="E34" i="34"/>
  <c r="D34" i="34"/>
  <c r="C34" i="34"/>
  <c r="B34" i="34"/>
  <c r="O33" i="34"/>
  <c r="N33" i="34"/>
  <c r="M33" i="34"/>
  <c r="L33" i="34"/>
  <c r="K33" i="34"/>
  <c r="J33" i="34"/>
  <c r="I33" i="34"/>
  <c r="H33" i="34"/>
  <c r="G33" i="34"/>
  <c r="F33" i="34"/>
  <c r="E33" i="34"/>
  <c r="D33" i="34"/>
  <c r="C33" i="34"/>
  <c r="B33" i="34"/>
  <c r="O32" i="34"/>
  <c r="N32" i="34"/>
  <c r="M32" i="34"/>
  <c r="L32" i="34"/>
  <c r="K32" i="34"/>
  <c r="J32" i="34"/>
  <c r="I32" i="34"/>
  <c r="H32" i="34"/>
  <c r="G32" i="34"/>
  <c r="F32" i="34"/>
  <c r="E32" i="34"/>
  <c r="D32" i="34"/>
  <c r="C32" i="34"/>
  <c r="B32" i="34"/>
  <c r="O31" i="34"/>
  <c r="N31" i="34"/>
  <c r="M31" i="34"/>
  <c r="L31" i="34"/>
  <c r="K31" i="34"/>
  <c r="J31" i="34"/>
  <c r="I31" i="34"/>
  <c r="H31" i="34"/>
  <c r="G31" i="34"/>
  <c r="F31" i="34"/>
  <c r="E31" i="34"/>
  <c r="D31" i="34"/>
  <c r="C31" i="34"/>
  <c r="B31" i="34"/>
  <c r="O30" i="34"/>
  <c r="N30" i="34"/>
  <c r="M30" i="34"/>
  <c r="L30" i="34"/>
  <c r="K30" i="34"/>
  <c r="J30" i="34"/>
  <c r="I30" i="34"/>
  <c r="H30" i="34"/>
  <c r="G30" i="34"/>
  <c r="F30" i="34"/>
  <c r="E30" i="34"/>
  <c r="D30" i="34"/>
  <c r="C30" i="34"/>
  <c r="B30" i="34"/>
  <c r="O29" i="34"/>
  <c r="N29" i="34"/>
  <c r="M29" i="34"/>
  <c r="L29" i="34"/>
  <c r="K29" i="34"/>
  <c r="J29" i="34"/>
  <c r="I29" i="34"/>
  <c r="H29" i="34"/>
  <c r="G29" i="34"/>
  <c r="F29" i="34"/>
  <c r="E29" i="34"/>
  <c r="D29" i="34"/>
  <c r="C29" i="34"/>
  <c r="B29" i="34"/>
  <c r="O28" i="34"/>
  <c r="N28" i="34"/>
  <c r="M28" i="34"/>
  <c r="L28" i="34"/>
  <c r="K28" i="34"/>
  <c r="J28" i="34"/>
  <c r="I28" i="34"/>
  <c r="H28" i="34"/>
  <c r="G28" i="34"/>
  <c r="F28" i="34"/>
  <c r="E28" i="34"/>
  <c r="D28" i="34"/>
  <c r="C28" i="34"/>
  <c r="B28" i="34"/>
  <c r="O27" i="34"/>
  <c r="N27" i="34"/>
  <c r="M27" i="34"/>
  <c r="L27" i="34"/>
  <c r="K27" i="34"/>
  <c r="J27" i="34"/>
  <c r="I27" i="34"/>
  <c r="H27" i="34"/>
  <c r="G27" i="34"/>
  <c r="F27" i="34"/>
  <c r="E27" i="34"/>
  <c r="D27" i="34"/>
  <c r="C27" i="34"/>
  <c r="B27" i="34"/>
  <c r="O26" i="34"/>
  <c r="N26" i="34"/>
  <c r="M26" i="34"/>
  <c r="L26" i="34"/>
  <c r="K26" i="34"/>
  <c r="J26" i="34"/>
  <c r="I26" i="34"/>
  <c r="H26" i="34"/>
  <c r="G26" i="34"/>
  <c r="F26" i="34"/>
  <c r="E26" i="34"/>
  <c r="D26" i="34"/>
  <c r="C26" i="34"/>
  <c r="B26" i="34"/>
  <c r="O25" i="34"/>
  <c r="N25" i="34"/>
  <c r="M25" i="34"/>
  <c r="L25" i="34"/>
  <c r="K25" i="34"/>
  <c r="J25" i="34"/>
  <c r="I25" i="34"/>
  <c r="H25" i="34"/>
  <c r="G25" i="34"/>
  <c r="F25" i="34"/>
  <c r="E25" i="34"/>
  <c r="D25" i="34"/>
  <c r="C25" i="34"/>
  <c r="B25" i="34"/>
  <c r="O24" i="34"/>
  <c r="N24" i="34"/>
  <c r="M24" i="34"/>
  <c r="L24" i="34"/>
  <c r="K24" i="34"/>
  <c r="J24" i="34"/>
  <c r="I24" i="34"/>
  <c r="H24" i="34"/>
  <c r="G24" i="34"/>
  <c r="F24" i="34"/>
  <c r="E24" i="34"/>
  <c r="D24" i="34"/>
  <c r="C24" i="34"/>
  <c r="B24" i="34"/>
  <c r="O23" i="34"/>
  <c r="N23" i="34"/>
  <c r="M23" i="34"/>
  <c r="L23" i="34"/>
  <c r="K23" i="34"/>
  <c r="J23" i="34"/>
  <c r="I23" i="34"/>
  <c r="H23" i="34"/>
  <c r="G23" i="34"/>
  <c r="F23" i="34"/>
  <c r="E23" i="34"/>
  <c r="D23" i="34"/>
  <c r="C23" i="34"/>
  <c r="B23" i="34"/>
  <c r="O22" i="34"/>
  <c r="N22" i="34"/>
  <c r="M22" i="34"/>
  <c r="L22" i="34"/>
  <c r="K22" i="34"/>
  <c r="J22" i="34"/>
  <c r="I22" i="34"/>
  <c r="H22" i="34"/>
  <c r="G22" i="34"/>
  <c r="F22" i="34"/>
  <c r="E22" i="34"/>
  <c r="D22" i="34"/>
  <c r="C22" i="34"/>
  <c r="B22" i="34"/>
  <c r="O21" i="34"/>
  <c r="N21" i="34"/>
  <c r="M21" i="34"/>
  <c r="L21" i="34"/>
  <c r="K21" i="34"/>
  <c r="J21" i="34"/>
  <c r="I21" i="34"/>
  <c r="H21" i="34"/>
  <c r="G21" i="34"/>
  <c r="F21" i="34"/>
  <c r="E21" i="34"/>
  <c r="D21" i="34"/>
  <c r="C21" i="34"/>
  <c r="B21" i="34"/>
  <c r="O20" i="34"/>
  <c r="N20" i="34"/>
  <c r="M20" i="34"/>
  <c r="L20" i="34"/>
  <c r="K20" i="34"/>
  <c r="J20" i="34"/>
  <c r="I20" i="34"/>
  <c r="H20" i="34"/>
  <c r="G20" i="34"/>
  <c r="F20" i="34"/>
  <c r="E20" i="34"/>
  <c r="D20" i="34"/>
  <c r="C20" i="34"/>
  <c r="B20" i="34"/>
  <c r="O19" i="34"/>
  <c r="N19" i="34"/>
  <c r="M19" i="34"/>
  <c r="L19" i="34"/>
  <c r="K19" i="34"/>
  <c r="J19" i="34"/>
  <c r="I19" i="34"/>
  <c r="H19" i="34"/>
  <c r="G19" i="34"/>
  <c r="F19" i="34"/>
  <c r="E19" i="34"/>
  <c r="D19" i="34"/>
  <c r="C19" i="34"/>
  <c r="B19" i="34"/>
  <c r="O18" i="34"/>
  <c r="N18" i="34"/>
  <c r="M18" i="34"/>
  <c r="L18" i="34"/>
  <c r="K18" i="34"/>
  <c r="J18" i="34"/>
  <c r="I18" i="34"/>
  <c r="H18" i="34"/>
  <c r="G18" i="34"/>
  <c r="F18" i="34"/>
  <c r="E18" i="34"/>
  <c r="D18" i="34"/>
  <c r="C18" i="34"/>
  <c r="B18" i="34"/>
  <c r="O17" i="34"/>
  <c r="N17" i="34"/>
  <c r="M17" i="34"/>
  <c r="L17" i="34"/>
  <c r="K17" i="34"/>
  <c r="J17" i="34"/>
  <c r="I17" i="34"/>
  <c r="H17" i="34"/>
  <c r="G17" i="34"/>
  <c r="F17" i="34"/>
  <c r="E17" i="34"/>
  <c r="D17" i="34"/>
  <c r="C17" i="34"/>
  <c r="B17" i="34"/>
  <c r="M15" i="34"/>
  <c r="J15" i="34"/>
  <c r="G15" i="34"/>
  <c r="D15" i="34"/>
  <c r="B15" i="34"/>
  <c r="M14" i="34"/>
  <c r="G14" i="34"/>
  <c r="B199" i="33"/>
  <c r="O198" i="33"/>
  <c r="N198" i="33"/>
  <c r="L198" i="33"/>
  <c r="K198" i="33"/>
  <c r="I198" i="33"/>
  <c r="H198" i="33"/>
  <c r="F198" i="33"/>
  <c r="E198" i="33"/>
  <c r="O197" i="33"/>
  <c r="N197" i="33"/>
  <c r="L197" i="33"/>
  <c r="K197" i="33"/>
  <c r="I197" i="33"/>
  <c r="H197" i="33"/>
  <c r="F197" i="33"/>
  <c r="E197" i="33"/>
  <c r="O196" i="33"/>
  <c r="N196" i="33"/>
  <c r="L196" i="33"/>
  <c r="K196" i="33"/>
  <c r="I196" i="33"/>
  <c r="H196" i="33"/>
  <c r="F196" i="33"/>
  <c r="E196" i="33"/>
  <c r="O195" i="33"/>
  <c r="N195" i="33"/>
  <c r="L195" i="33"/>
  <c r="K195" i="33"/>
  <c r="I195" i="33"/>
  <c r="H195" i="33"/>
  <c r="F195" i="33"/>
  <c r="E195" i="33"/>
  <c r="O194" i="33"/>
  <c r="N194" i="33"/>
  <c r="L194" i="33"/>
  <c r="K194" i="33"/>
  <c r="I194" i="33"/>
  <c r="H194" i="33"/>
  <c r="F194" i="33"/>
  <c r="E194" i="33"/>
  <c r="O193" i="33"/>
  <c r="N193" i="33"/>
  <c r="L193" i="33"/>
  <c r="K193" i="33"/>
  <c r="I193" i="33"/>
  <c r="H193" i="33"/>
  <c r="F193" i="33"/>
  <c r="E193" i="33"/>
  <c r="O192" i="33"/>
  <c r="N192" i="33"/>
  <c r="L192" i="33"/>
  <c r="K192" i="33"/>
  <c r="I192" i="33"/>
  <c r="H192" i="33"/>
  <c r="F192" i="33"/>
  <c r="E192" i="33"/>
  <c r="O191" i="33"/>
  <c r="N191" i="33"/>
  <c r="L191" i="33"/>
  <c r="K191" i="33"/>
  <c r="I191" i="33"/>
  <c r="H191" i="33"/>
  <c r="F191" i="33"/>
  <c r="E191" i="33"/>
  <c r="O190" i="33"/>
  <c r="N190" i="33"/>
  <c r="L190" i="33"/>
  <c r="K190" i="33"/>
  <c r="I190" i="33"/>
  <c r="H190" i="33"/>
  <c r="F190" i="33"/>
  <c r="E190" i="33"/>
  <c r="O189" i="33"/>
  <c r="N189" i="33"/>
  <c r="L189" i="33"/>
  <c r="K189" i="33"/>
  <c r="I189" i="33"/>
  <c r="H189" i="33"/>
  <c r="F189" i="33"/>
  <c r="E189" i="33"/>
  <c r="O188" i="33"/>
  <c r="N188" i="33"/>
  <c r="L188" i="33"/>
  <c r="K188" i="33"/>
  <c r="I188" i="33"/>
  <c r="H188" i="33"/>
  <c r="F188" i="33"/>
  <c r="E188" i="33"/>
  <c r="O187" i="33"/>
  <c r="N187" i="33"/>
  <c r="L187" i="33"/>
  <c r="K187" i="33"/>
  <c r="I187" i="33"/>
  <c r="H187" i="33"/>
  <c r="F187" i="33"/>
  <c r="E187" i="33"/>
  <c r="O186" i="33"/>
  <c r="N186" i="33"/>
  <c r="L186" i="33"/>
  <c r="K186" i="33"/>
  <c r="I186" i="33"/>
  <c r="H186" i="33"/>
  <c r="F186" i="33"/>
  <c r="E186" i="33"/>
  <c r="O185" i="33"/>
  <c r="N185" i="33"/>
  <c r="L185" i="33"/>
  <c r="K185" i="33"/>
  <c r="I185" i="33"/>
  <c r="H185" i="33"/>
  <c r="F185" i="33"/>
  <c r="E185" i="33"/>
  <c r="O184" i="33"/>
  <c r="N184" i="33"/>
  <c r="L184" i="33"/>
  <c r="K184" i="33"/>
  <c r="I184" i="33"/>
  <c r="H184" i="33"/>
  <c r="F184" i="33"/>
  <c r="E184" i="33"/>
  <c r="O183" i="33"/>
  <c r="N183" i="33"/>
  <c r="L183" i="33"/>
  <c r="K183" i="33"/>
  <c r="I183" i="33"/>
  <c r="H183" i="33"/>
  <c r="F183" i="33"/>
  <c r="E183" i="33"/>
  <c r="O182" i="33"/>
  <c r="N182" i="33"/>
  <c r="L182" i="33"/>
  <c r="K182" i="33"/>
  <c r="I182" i="33"/>
  <c r="H182" i="33"/>
  <c r="F182" i="33"/>
  <c r="E182" i="33"/>
  <c r="O181" i="33"/>
  <c r="N181" i="33"/>
  <c r="L181" i="33"/>
  <c r="K181" i="33"/>
  <c r="I181" i="33"/>
  <c r="H181" i="33"/>
  <c r="F181" i="33"/>
  <c r="E181" i="33"/>
  <c r="N180" i="33"/>
  <c r="O180" i="33" s="1"/>
  <c r="L180" i="33"/>
  <c r="K180" i="33"/>
  <c r="I180" i="33"/>
  <c r="H180" i="33"/>
  <c r="F180" i="33"/>
  <c r="E180" i="33"/>
  <c r="O179" i="33"/>
  <c r="N179" i="33"/>
  <c r="N199" i="33" s="1"/>
  <c r="L179" i="33"/>
  <c r="L199" i="33" s="1"/>
  <c r="K179" i="33"/>
  <c r="K199" i="33" s="1"/>
  <c r="I179" i="33"/>
  <c r="I199" i="33" s="1"/>
  <c r="H179" i="33"/>
  <c r="H199" i="33" s="1"/>
  <c r="F179" i="33"/>
  <c r="F199" i="33" s="1"/>
  <c r="E179" i="33"/>
  <c r="E199" i="33" s="1"/>
  <c r="M177" i="33"/>
  <c r="J177" i="33"/>
  <c r="G177" i="33"/>
  <c r="D177" i="33"/>
  <c r="B177" i="33"/>
  <c r="M176" i="33"/>
  <c r="G176" i="33"/>
  <c r="B172" i="33"/>
  <c r="O171" i="33"/>
  <c r="N171" i="33"/>
  <c r="L171" i="33"/>
  <c r="K171" i="33"/>
  <c r="H171" i="33"/>
  <c r="I171" i="33" s="1"/>
  <c r="F171" i="33"/>
  <c r="E171" i="33"/>
  <c r="N170" i="33"/>
  <c r="O170" i="33" s="1"/>
  <c r="K170" i="33"/>
  <c r="L170" i="33" s="1"/>
  <c r="H170" i="33"/>
  <c r="I170" i="33" s="1"/>
  <c r="F170" i="33"/>
  <c r="E170" i="33"/>
  <c r="N169" i="33"/>
  <c r="O169" i="33" s="1"/>
  <c r="K169" i="33"/>
  <c r="L169" i="33" s="1"/>
  <c r="H169" i="33"/>
  <c r="I169" i="33" s="1"/>
  <c r="F169" i="33"/>
  <c r="E169" i="33"/>
  <c r="N168" i="33"/>
  <c r="O168" i="33" s="1"/>
  <c r="K168" i="33"/>
  <c r="L168" i="33" s="1"/>
  <c r="H168" i="33"/>
  <c r="I168" i="33" s="1"/>
  <c r="F168" i="33"/>
  <c r="E168" i="33"/>
  <c r="N167" i="33"/>
  <c r="O167" i="33" s="1"/>
  <c r="L167" i="33"/>
  <c r="K167" i="33"/>
  <c r="H167" i="33"/>
  <c r="I167" i="33" s="1"/>
  <c r="F167" i="33"/>
  <c r="E167" i="33"/>
  <c r="O166" i="33"/>
  <c r="N166" i="33"/>
  <c r="K166" i="33"/>
  <c r="L166" i="33" s="1"/>
  <c r="H166" i="33"/>
  <c r="I166" i="33" s="1"/>
  <c r="F166" i="33"/>
  <c r="E166" i="33"/>
  <c r="O165" i="33"/>
  <c r="N165" i="33"/>
  <c r="K165" i="33"/>
  <c r="L165" i="33" s="1"/>
  <c r="H165" i="33"/>
  <c r="I165" i="33" s="1"/>
  <c r="F165" i="33"/>
  <c r="E165" i="33"/>
  <c r="O164" i="33"/>
  <c r="N164" i="33"/>
  <c r="K164" i="33"/>
  <c r="L164" i="33" s="1"/>
  <c r="H164" i="33"/>
  <c r="I164" i="33" s="1"/>
  <c r="F164" i="33"/>
  <c r="E164" i="33"/>
  <c r="O163" i="33"/>
  <c r="N163" i="33"/>
  <c r="L163" i="33"/>
  <c r="K163" i="33"/>
  <c r="H163" i="33"/>
  <c r="I163" i="33" s="1"/>
  <c r="F163" i="33"/>
  <c r="E163" i="33"/>
  <c r="N162" i="33"/>
  <c r="O162" i="33" s="1"/>
  <c r="K162" i="33"/>
  <c r="L162" i="33" s="1"/>
  <c r="H162" i="33"/>
  <c r="I162" i="33" s="1"/>
  <c r="F162" i="33"/>
  <c r="E162" i="33"/>
  <c r="N161" i="33"/>
  <c r="O161" i="33" s="1"/>
  <c r="K161" i="33"/>
  <c r="L161" i="33" s="1"/>
  <c r="H161" i="33"/>
  <c r="I161" i="33" s="1"/>
  <c r="F161" i="33"/>
  <c r="E161" i="33"/>
  <c r="N160" i="33"/>
  <c r="O160" i="33" s="1"/>
  <c r="L160" i="33"/>
  <c r="K160" i="33"/>
  <c r="H160" i="33"/>
  <c r="I160" i="33" s="1"/>
  <c r="F160" i="33"/>
  <c r="E160" i="33"/>
  <c r="O159" i="33"/>
  <c r="N159" i="33"/>
  <c r="L159" i="33"/>
  <c r="K159" i="33"/>
  <c r="H159" i="33"/>
  <c r="I159" i="33" s="1"/>
  <c r="F159" i="33"/>
  <c r="E159" i="33"/>
  <c r="N158" i="33"/>
  <c r="O158" i="33" s="1"/>
  <c r="K158" i="33"/>
  <c r="L158" i="33" s="1"/>
  <c r="H158" i="33"/>
  <c r="I158" i="33" s="1"/>
  <c r="F158" i="33"/>
  <c r="E158" i="33"/>
  <c r="N157" i="33"/>
  <c r="O157" i="33" s="1"/>
  <c r="K157" i="33"/>
  <c r="L157" i="33" s="1"/>
  <c r="H157" i="33"/>
  <c r="I157" i="33" s="1"/>
  <c r="F157" i="33"/>
  <c r="E157" i="33"/>
  <c r="N156" i="33"/>
  <c r="O156" i="33" s="1"/>
  <c r="L156" i="33"/>
  <c r="K156" i="33"/>
  <c r="H156" i="33"/>
  <c r="I156" i="33" s="1"/>
  <c r="F156" i="33"/>
  <c r="E156" i="33"/>
  <c r="O155" i="33"/>
  <c r="N155" i="33"/>
  <c r="L155" i="33"/>
  <c r="K155" i="33"/>
  <c r="H155" i="33"/>
  <c r="I155" i="33" s="1"/>
  <c r="F155" i="33"/>
  <c r="E155" i="33"/>
  <c r="N154" i="33"/>
  <c r="O154" i="33" s="1"/>
  <c r="K154" i="33"/>
  <c r="L154" i="33" s="1"/>
  <c r="H154" i="33"/>
  <c r="I154" i="33" s="1"/>
  <c r="F154" i="33"/>
  <c r="E154" i="33"/>
  <c r="N153" i="33"/>
  <c r="O153" i="33" s="1"/>
  <c r="K153" i="33"/>
  <c r="L153" i="33" s="1"/>
  <c r="H153" i="33"/>
  <c r="I153" i="33" s="1"/>
  <c r="F153" i="33"/>
  <c r="E153" i="33"/>
  <c r="N152" i="33"/>
  <c r="N172" i="33" s="1"/>
  <c r="L152" i="33"/>
  <c r="K152" i="33"/>
  <c r="H152" i="33"/>
  <c r="H172" i="33" s="1"/>
  <c r="F152" i="33"/>
  <c r="F172" i="33" s="1"/>
  <c r="E152" i="33"/>
  <c r="E172" i="33" s="1"/>
  <c r="M150" i="33"/>
  <c r="J150" i="33"/>
  <c r="G150" i="33"/>
  <c r="D150" i="33"/>
  <c r="B150" i="33"/>
  <c r="M149" i="33"/>
  <c r="G149" i="33"/>
  <c r="B145" i="33"/>
  <c r="O144" i="33"/>
  <c r="N144" i="33"/>
  <c r="L144" i="33"/>
  <c r="K144" i="33"/>
  <c r="I144" i="33"/>
  <c r="H144" i="33"/>
  <c r="F144" i="33"/>
  <c r="E144" i="33"/>
  <c r="N143" i="33"/>
  <c r="O143" i="33" s="1"/>
  <c r="K143" i="33"/>
  <c r="L143" i="33" s="1"/>
  <c r="H143" i="33"/>
  <c r="I143" i="33" s="1"/>
  <c r="E143" i="33"/>
  <c r="F143" i="33" s="1"/>
  <c r="O142" i="33"/>
  <c r="N142" i="33"/>
  <c r="K142" i="33"/>
  <c r="L142" i="33" s="1"/>
  <c r="H142" i="33"/>
  <c r="I142" i="33" s="1"/>
  <c r="F142" i="33"/>
  <c r="E142" i="33"/>
  <c r="O141" i="33"/>
  <c r="N141" i="33"/>
  <c r="K141" i="33"/>
  <c r="L141" i="33" s="1"/>
  <c r="H141" i="33"/>
  <c r="I141" i="33" s="1"/>
  <c r="F141" i="33"/>
  <c r="E141" i="33"/>
  <c r="O140" i="33"/>
  <c r="N140" i="33"/>
  <c r="K140" i="33"/>
  <c r="L140" i="33" s="1"/>
  <c r="H140" i="33"/>
  <c r="I140" i="33" s="1"/>
  <c r="F140" i="33"/>
  <c r="E140" i="33"/>
  <c r="O139" i="33"/>
  <c r="N139" i="33"/>
  <c r="L139" i="33"/>
  <c r="K139" i="33"/>
  <c r="H139" i="33"/>
  <c r="I139" i="33" s="1"/>
  <c r="F139" i="33"/>
  <c r="E139" i="33"/>
  <c r="N138" i="33"/>
  <c r="O138" i="33" s="1"/>
  <c r="K138" i="33"/>
  <c r="L138" i="33" s="1"/>
  <c r="H138" i="33"/>
  <c r="I138" i="33" s="1"/>
  <c r="F138" i="33"/>
  <c r="E138" i="33"/>
  <c r="N137" i="33"/>
  <c r="O137" i="33" s="1"/>
  <c r="K137" i="33"/>
  <c r="L137" i="33" s="1"/>
  <c r="H137" i="33"/>
  <c r="I137" i="33" s="1"/>
  <c r="F137" i="33"/>
  <c r="E137" i="33"/>
  <c r="N136" i="33"/>
  <c r="O136" i="33" s="1"/>
  <c r="K136" i="33"/>
  <c r="L136" i="33" s="1"/>
  <c r="H136" i="33"/>
  <c r="I136" i="33" s="1"/>
  <c r="F136" i="33"/>
  <c r="E136" i="33"/>
  <c r="N135" i="33"/>
  <c r="O135" i="33" s="1"/>
  <c r="L135" i="33"/>
  <c r="K135" i="33"/>
  <c r="H135" i="33"/>
  <c r="I135" i="33" s="1"/>
  <c r="F135" i="33"/>
  <c r="E135" i="33"/>
  <c r="O134" i="33"/>
  <c r="N134" i="33"/>
  <c r="K134" i="33"/>
  <c r="L134" i="33" s="1"/>
  <c r="H134" i="33"/>
  <c r="I134" i="33" s="1"/>
  <c r="F134" i="33"/>
  <c r="E134" i="33"/>
  <c r="O133" i="33"/>
  <c r="N133" i="33"/>
  <c r="K133" i="33"/>
  <c r="L133" i="33" s="1"/>
  <c r="H133" i="33"/>
  <c r="I133" i="33" s="1"/>
  <c r="F133" i="33"/>
  <c r="E133" i="33"/>
  <c r="O132" i="33"/>
  <c r="N132" i="33"/>
  <c r="K132" i="33"/>
  <c r="L132" i="33" s="1"/>
  <c r="H132" i="33"/>
  <c r="I132" i="33" s="1"/>
  <c r="F132" i="33"/>
  <c r="E132" i="33"/>
  <c r="O131" i="33"/>
  <c r="N131" i="33"/>
  <c r="L131" i="33"/>
  <c r="K131" i="33"/>
  <c r="H131" i="33"/>
  <c r="I131" i="33" s="1"/>
  <c r="F131" i="33"/>
  <c r="E131" i="33"/>
  <c r="N130" i="33"/>
  <c r="O130" i="33" s="1"/>
  <c r="K130" i="33"/>
  <c r="L130" i="33" s="1"/>
  <c r="H130" i="33"/>
  <c r="I130" i="33" s="1"/>
  <c r="F130" i="33"/>
  <c r="E130" i="33"/>
  <c r="N129" i="33"/>
  <c r="O129" i="33" s="1"/>
  <c r="K129" i="33"/>
  <c r="L129" i="33" s="1"/>
  <c r="H129" i="33"/>
  <c r="I129" i="33" s="1"/>
  <c r="F129" i="33"/>
  <c r="E129" i="33"/>
  <c r="N128" i="33"/>
  <c r="O128" i="33" s="1"/>
  <c r="K128" i="33"/>
  <c r="L128" i="33" s="1"/>
  <c r="H128" i="33"/>
  <c r="I128" i="33" s="1"/>
  <c r="F128" i="33"/>
  <c r="E128" i="33"/>
  <c r="N127" i="33"/>
  <c r="O127" i="33" s="1"/>
  <c r="L127" i="33"/>
  <c r="K127" i="33"/>
  <c r="H127" i="33"/>
  <c r="I127" i="33" s="1"/>
  <c r="F127" i="33"/>
  <c r="E127" i="33"/>
  <c r="O126" i="33"/>
  <c r="N126" i="33"/>
  <c r="K126" i="33"/>
  <c r="L126" i="33" s="1"/>
  <c r="H126" i="33"/>
  <c r="I126" i="33" s="1"/>
  <c r="F126" i="33"/>
  <c r="E126" i="33"/>
  <c r="O125" i="33"/>
  <c r="N125" i="33"/>
  <c r="N145" i="33" s="1"/>
  <c r="K125" i="33"/>
  <c r="H125" i="33"/>
  <c r="E125" i="33"/>
  <c r="E145" i="33" s="1"/>
  <c r="M123" i="33"/>
  <c r="J123" i="33"/>
  <c r="G123" i="33"/>
  <c r="D123" i="33"/>
  <c r="B123" i="33"/>
  <c r="M122" i="33"/>
  <c r="G122" i="33"/>
  <c r="B118" i="33"/>
  <c r="N117" i="33"/>
  <c r="O117" i="33" s="1"/>
  <c r="L117" i="33"/>
  <c r="K117" i="33"/>
  <c r="H117" i="33"/>
  <c r="I117" i="33" s="1"/>
  <c r="E117" i="33"/>
  <c r="F117" i="33" s="1"/>
  <c r="N116" i="33"/>
  <c r="O116" i="33" s="1"/>
  <c r="K116" i="33"/>
  <c r="L116" i="33" s="1"/>
  <c r="I116" i="33"/>
  <c r="H116" i="33"/>
  <c r="E116" i="33"/>
  <c r="F116" i="33" s="1"/>
  <c r="N115" i="33"/>
  <c r="O115" i="33" s="1"/>
  <c r="K115" i="33"/>
  <c r="L115" i="33" s="1"/>
  <c r="H115" i="33"/>
  <c r="I115" i="33" s="1"/>
  <c r="E115" i="33"/>
  <c r="F115" i="33" s="1"/>
  <c r="O114" i="33"/>
  <c r="N114" i="33"/>
  <c r="K114" i="33"/>
  <c r="L114" i="33" s="1"/>
  <c r="I114" i="33"/>
  <c r="H114" i="33"/>
  <c r="E114" i="33"/>
  <c r="F114" i="33" s="1"/>
  <c r="N113" i="33"/>
  <c r="O113" i="33" s="1"/>
  <c r="K113" i="33"/>
  <c r="L113" i="33" s="1"/>
  <c r="H113" i="33"/>
  <c r="I113" i="33" s="1"/>
  <c r="E113" i="33"/>
  <c r="F113" i="33" s="1"/>
  <c r="N112" i="33"/>
  <c r="O112" i="33" s="1"/>
  <c r="L112" i="33"/>
  <c r="K112" i="33"/>
  <c r="I112" i="33"/>
  <c r="H112" i="33"/>
  <c r="E112" i="33"/>
  <c r="F112" i="33" s="1"/>
  <c r="N111" i="33"/>
  <c r="O111" i="33" s="1"/>
  <c r="K111" i="33"/>
  <c r="L111" i="33" s="1"/>
  <c r="H111" i="33"/>
  <c r="I111" i="33" s="1"/>
  <c r="E111" i="33"/>
  <c r="F111" i="33" s="1"/>
  <c r="N110" i="33"/>
  <c r="O110" i="33" s="1"/>
  <c r="K110" i="33"/>
  <c r="L110" i="33" s="1"/>
  <c r="H110" i="33"/>
  <c r="I110" i="33" s="1"/>
  <c r="E110" i="33"/>
  <c r="F110" i="33" s="1"/>
  <c r="O109" i="33"/>
  <c r="N109" i="33"/>
  <c r="K109" i="33"/>
  <c r="L109" i="33" s="1"/>
  <c r="H109" i="33"/>
  <c r="I109" i="33" s="1"/>
  <c r="E109" i="33"/>
  <c r="F109" i="33" s="1"/>
  <c r="N108" i="33"/>
  <c r="O108" i="33" s="1"/>
  <c r="K108" i="33"/>
  <c r="L108" i="33" s="1"/>
  <c r="I108" i="33"/>
  <c r="H108" i="33"/>
  <c r="E108" i="33"/>
  <c r="F108" i="33" s="1"/>
  <c r="N107" i="33"/>
  <c r="O107" i="33" s="1"/>
  <c r="L107" i="33"/>
  <c r="K107" i="33"/>
  <c r="H107" i="33"/>
  <c r="I107" i="33" s="1"/>
  <c r="E107" i="33"/>
  <c r="F107" i="33" s="1"/>
  <c r="N106" i="33"/>
  <c r="O106" i="33" s="1"/>
  <c r="K106" i="33"/>
  <c r="L106" i="33" s="1"/>
  <c r="H106" i="33"/>
  <c r="I106" i="33" s="1"/>
  <c r="E106" i="33"/>
  <c r="F106" i="33" s="1"/>
  <c r="O105" i="33"/>
  <c r="N105" i="33"/>
  <c r="L105" i="33"/>
  <c r="K105" i="33"/>
  <c r="H105" i="33"/>
  <c r="I105" i="33" s="1"/>
  <c r="E105" i="33"/>
  <c r="F105" i="33" s="1"/>
  <c r="O104" i="33"/>
  <c r="N104" i="33"/>
  <c r="K104" i="33"/>
  <c r="L104" i="33" s="1"/>
  <c r="I104" i="33"/>
  <c r="H104" i="33"/>
  <c r="E104" i="33"/>
  <c r="F104" i="33" s="1"/>
  <c r="N103" i="33"/>
  <c r="O103" i="33" s="1"/>
  <c r="K103" i="33"/>
  <c r="L103" i="33" s="1"/>
  <c r="H103" i="33"/>
  <c r="I103" i="33" s="1"/>
  <c r="E103" i="33"/>
  <c r="F103" i="33" s="1"/>
  <c r="N102" i="33"/>
  <c r="O102" i="33" s="1"/>
  <c r="K102" i="33"/>
  <c r="L102" i="33" s="1"/>
  <c r="H102" i="33"/>
  <c r="I102" i="33" s="1"/>
  <c r="E102" i="33"/>
  <c r="F102" i="33" s="1"/>
  <c r="O101" i="33"/>
  <c r="N101" i="33"/>
  <c r="K101" i="33"/>
  <c r="L101" i="33" s="1"/>
  <c r="H101" i="33"/>
  <c r="I101" i="33" s="1"/>
  <c r="E101" i="33"/>
  <c r="F101" i="33" s="1"/>
  <c r="N100" i="33"/>
  <c r="O100" i="33" s="1"/>
  <c r="K100" i="33"/>
  <c r="L100" i="33" s="1"/>
  <c r="I100" i="33"/>
  <c r="H100" i="33"/>
  <c r="E100" i="33"/>
  <c r="F100" i="33" s="1"/>
  <c r="N99" i="33"/>
  <c r="O99" i="33" s="1"/>
  <c r="K99" i="33"/>
  <c r="L99" i="33" s="1"/>
  <c r="H99" i="33"/>
  <c r="I99" i="33" s="1"/>
  <c r="E99" i="33"/>
  <c r="F99" i="33" s="1"/>
  <c r="O98" i="33"/>
  <c r="N98" i="33"/>
  <c r="L98" i="33"/>
  <c r="K98" i="33"/>
  <c r="H98" i="33"/>
  <c r="E98" i="33"/>
  <c r="E118" i="33" s="1"/>
  <c r="M96" i="33"/>
  <c r="J96" i="33"/>
  <c r="G96" i="33"/>
  <c r="D96" i="33"/>
  <c r="B96" i="33"/>
  <c r="M95" i="33"/>
  <c r="G95" i="33"/>
  <c r="B91" i="33"/>
  <c r="N90" i="33"/>
  <c r="O90" i="33" s="1"/>
  <c r="L90" i="33"/>
  <c r="K90" i="33"/>
  <c r="H90" i="33"/>
  <c r="I90" i="33" s="1"/>
  <c r="E90" i="33"/>
  <c r="F90" i="33" s="1"/>
  <c r="O89" i="33"/>
  <c r="N89" i="33"/>
  <c r="K89" i="33"/>
  <c r="L89" i="33" s="1"/>
  <c r="H89" i="33"/>
  <c r="I89" i="33" s="1"/>
  <c r="E89" i="33"/>
  <c r="F89" i="33" s="1"/>
  <c r="N88" i="33"/>
  <c r="O88" i="33" s="1"/>
  <c r="L88" i="33"/>
  <c r="K88" i="33"/>
  <c r="I88" i="33"/>
  <c r="H88" i="33"/>
  <c r="E88" i="33"/>
  <c r="F88" i="33" s="1"/>
  <c r="N87" i="33"/>
  <c r="O87" i="33" s="1"/>
  <c r="K87" i="33"/>
  <c r="L87" i="33" s="1"/>
  <c r="I87" i="33"/>
  <c r="H87" i="33"/>
  <c r="E87" i="33"/>
  <c r="F87" i="33" s="1"/>
  <c r="N86" i="33"/>
  <c r="O86" i="33" s="1"/>
  <c r="K86" i="33"/>
  <c r="L86" i="33" s="1"/>
  <c r="H86" i="33"/>
  <c r="I86" i="33" s="1"/>
  <c r="E86" i="33"/>
  <c r="F86" i="33" s="1"/>
  <c r="O85" i="33"/>
  <c r="N85" i="33"/>
  <c r="L85" i="33"/>
  <c r="K85" i="33"/>
  <c r="H85" i="33"/>
  <c r="I85" i="33" s="1"/>
  <c r="E85" i="33"/>
  <c r="F85" i="33" s="1"/>
  <c r="N84" i="33"/>
  <c r="O84" i="33" s="1"/>
  <c r="K84" i="33"/>
  <c r="L84" i="33" s="1"/>
  <c r="I84" i="33"/>
  <c r="H84" i="33"/>
  <c r="E84" i="33"/>
  <c r="F84" i="33" s="1"/>
  <c r="O83" i="33"/>
  <c r="N83" i="33"/>
  <c r="K83" i="33"/>
  <c r="L83" i="33" s="1"/>
  <c r="I83" i="33"/>
  <c r="H83" i="33"/>
  <c r="E83" i="33"/>
  <c r="F83" i="33" s="1"/>
  <c r="N82" i="33"/>
  <c r="O82" i="33" s="1"/>
  <c r="L82" i="33"/>
  <c r="K82" i="33"/>
  <c r="H82" i="33"/>
  <c r="I82" i="33" s="1"/>
  <c r="E82" i="33"/>
  <c r="F82" i="33" s="1"/>
  <c r="O81" i="33"/>
  <c r="N81" i="33"/>
  <c r="K81" i="33"/>
  <c r="L81" i="33" s="1"/>
  <c r="H81" i="33"/>
  <c r="I81" i="33" s="1"/>
  <c r="E81" i="33"/>
  <c r="F81" i="33" s="1"/>
  <c r="O80" i="33"/>
  <c r="N80" i="33"/>
  <c r="L80" i="33"/>
  <c r="K80" i="33"/>
  <c r="I80" i="33"/>
  <c r="H80" i="33"/>
  <c r="E80" i="33"/>
  <c r="F80" i="33" s="1"/>
  <c r="O79" i="33"/>
  <c r="N79" i="33"/>
  <c r="K79" i="33"/>
  <c r="L79" i="33" s="1"/>
  <c r="I79" i="33"/>
  <c r="H79" i="33"/>
  <c r="E79" i="33"/>
  <c r="F79" i="33" s="1"/>
  <c r="N78" i="33"/>
  <c r="O78" i="33" s="1"/>
  <c r="K78" i="33"/>
  <c r="L78" i="33" s="1"/>
  <c r="H78" i="33"/>
  <c r="I78" i="33" s="1"/>
  <c r="E78" i="33"/>
  <c r="F78" i="33" s="1"/>
  <c r="N77" i="33"/>
  <c r="O77" i="33" s="1"/>
  <c r="L77" i="33"/>
  <c r="K77" i="33"/>
  <c r="H77" i="33"/>
  <c r="I77" i="33" s="1"/>
  <c r="E77" i="33"/>
  <c r="F77" i="33" s="1"/>
  <c r="N76" i="33"/>
  <c r="O76" i="33" s="1"/>
  <c r="K76" i="33"/>
  <c r="L76" i="33" s="1"/>
  <c r="H76" i="33"/>
  <c r="I76" i="33" s="1"/>
  <c r="E76" i="33"/>
  <c r="F76" i="33" s="1"/>
  <c r="N75" i="33"/>
  <c r="O75" i="33" s="1"/>
  <c r="L75" i="33"/>
  <c r="K75" i="33"/>
  <c r="I75" i="33"/>
  <c r="H75" i="33"/>
  <c r="E75" i="33"/>
  <c r="F75" i="33" s="1"/>
  <c r="N74" i="33"/>
  <c r="O74" i="33" s="1"/>
  <c r="K74" i="33"/>
  <c r="L74" i="33" s="1"/>
  <c r="H74" i="33"/>
  <c r="I74" i="33" s="1"/>
  <c r="E74" i="33"/>
  <c r="F74" i="33" s="1"/>
  <c r="N73" i="33"/>
  <c r="O73" i="33" s="1"/>
  <c r="K73" i="33"/>
  <c r="L73" i="33" s="1"/>
  <c r="H73" i="33"/>
  <c r="I73" i="33" s="1"/>
  <c r="E73" i="33"/>
  <c r="F73" i="33" s="1"/>
  <c r="N72" i="33"/>
  <c r="O72" i="33" s="1"/>
  <c r="K72" i="33"/>
  <c r="L72" i="33" s="1"/>
  <c r="I72" i="33"/>
  <c r="H72" i="33"/>
  <c r="E72" i="33"/>
  <c r="F72" i="33" s="1"/>
  <c r="N71" i="33"/>
  <c r="N91" i="33" s="1"/>
  <c r="K71" i="33"/>
  <c r="L71" i="33" s="1"/>
  <c r="I71" i="33"/>
  <c r="H71" i="33"/>
  <c r="E71" i="33"/>
  <c r="E91" i="33" s="1"/>
  <c r="M69" i="33"/>
  <c r="J69" i="33"/>
  <c r="G69" i="33"/>
  <c r="D69" i="33"/>
  <c r="B69" i="33"/>
  <c r="M68" i="33"/>
  <c r="G68" i="33"/>
  <c r="B64" i="33"/>
  <c r="O63" i="33"/>
  <c r="N63" i="33"/>
  <c r="L63" i="33"/>
  <c r="K63" i="33"/>
  <c r="I63" i="33"/>
  <c r="H63" i="33"/>
  <c r="F63" i="33"/>
  <c r="E63" i="33"/>
  <c r="N62" i="33"/>
  <c r="O62" i="33" s="1"/>
  <c r="K62" i="33"/>
  <c r="L62" i="33" s="1"/>
  <c r="H62" i="33"/>
  <c r="I62" i="33" s="1"/>
  <c r="E62" i="33"/>
  <c r="F62" i="33" s="1"/>
  <c r="O61" i="33"/>
  <c r="N61" i="33"/>
  <c r="K61" i="33"/>
  <c r="L61" i="33" s="1"/>
  <c r="H61" i="33"/>
  <c r="I61" i="33" s="1"/>
  <c r="F61" i="33"/>
  <c r="E61" i="33"/>
  <c r="N60" i="33"/>
  <c r="O60" i="33" s="1"/>
  <c r="L60" i="33"/>
  <c r="K60" i="33"/>
  <c r="H60" i="33"/>
  <c r="I60" i="33" s="1"/>
  <c r="F60" i="33"/>
  <c r="E60" i="33"/>
  <c r="N59" i="33"/>
  <c r="O59" i="33" s="1"/>
  <c r="K59" i="33"/>
  <c r="L59" i="33" s="1"/>
  <c r="H59" i="33"/>
  <c r="I59" i="33" s="1"/>
  <c r="F59" i="33"/>
  <c r="E59" i="33"/>
  <c r="N58" i="33"/>
  <c r="O58" i="33" s="1"/>
  <c r="K58" i="33"/>
  <c r="L58" i="33" s="1"/>
  <c r="H58" i="33"/>
  <c r="I58" i="33" s="1"/>
  <c r="F58" i="33"/>
  <c r="E58" i="33"/>
  <c r="N57" i="33"/>
  <c r="O57" i="33" s="1"/>
  <c r="K57" i="33"/>
  <c r="L57" i="33" s="1"/>
  <c r="H57" i="33"/>
  <c r="I57" i="33" s="1"/>
  <c r="F57" i="33"/>
  <c r="E57" i="33"/>
  <c r="N56" i="33"/>
  <c r="O56" i="33" s="1"/>
  <c r="L56" i="33"/>
  <c r="K56" i="33"/>
  <c r="H56" i="33"/>
  <c r="I56" i="33" s="1"/>
  <c r="F56" i="33"/>
  <c r="E56" i="33"/>
  <c r="N55" i="33"/>
  <c r="O55" i="33" s="1"/>
  <c r="K55" i="33"/>
  <c r="L55" i="33" s="1"/>
  <c r="H55" i="33"/>
  <c r="I55" i="33" s="1"/>
  <c r="F55" i="33"/>
  <c r="E55" i="33"/>
  <c r="O54" i="33"/>
  <c r="N54" i="33"/>
  <c r="K54" i="33"/>
  <c r="L54" i="33" s="1"/>
  <c r="H54" i="33"/>
  <c r="I54" i="33" s="1"/>
  <c r="E54" i="33"/>
  <c r="F54" i="33" s="1"/>
  <c r="N53" i="33"/>
  <c r="O53" i="33" s="1"/>
  <c r="L53" i="33"/>
  <c r="K53" i="33"/>
  <c r="H53" i="33"/>
  <c r="I53" i="33" s="1"/>
  <c r="E53" i="33"/>
  <c r="F53" i="33" s="1"/>
  <c r="N52" i="33"/>
  <c r="O52" i="33" s="1"/>
  <c r="K52" i="33"/>
  <c r="L52" i="33" s="1"/>
  <c r="I52" i="33"/>
  <c r="H52" i="33"/>
  <c r="E52" i="33"/>
  <c r="F52" i="33" s="1"/>
  <c r="N51" i="33"/>
  <c r="O51" i="33" s="1"/>
  <c r="K51" i="33"/>
  <c r="L51" i="33" s="1"/>
  <c r="H51" i="33"/>
  <c r="I51" i="33" s="1"/>
  <c r="E51" i="33"/>
  <c r="F51" i="33" s="1"/>
  <c r="N50" i="33"/>
  <c r="O50" i="33" s="1"/>
  <c r="K50" i="33"/>
  <c r="L50" i="33" s="1"/>
  <c r="H50" i="33"/>
  <c r="I50" i="33" s="1"/>
  <c r="E50" i="33"/>
  <c r="F50" i="33" s="1"/>
  <c r="N49" i="33"/>
  <c r="O49" i="33" s="1"/>
  <c r="K49" i="33"/>
  <c r="L49" i="33" s="1"/>
  <c r="H49" i="33"/>
  <c r="I49" i="33" s="1"/>
  <c r="E49" i="33"/>
  <c r="F49" i="33" s="1"/>
  <c r="O48" i="33"/>
  <c r="N48" i="33"/>
  <c r="K48" i="33"/>
  <c r="L48" i="33" s="1"/>
  <c r="I48" i="33"/>
  <c r="H48" i="33"/>
  <c r="E48" i="33"/>
  <c r="F48" i="33" s="1"/>
  <c r="N47" i="33"/>
  <c r="O47" i="33" s="1"/>
  <c r="K47" i="33"/>
  <c r="L47" i="33" s="1"/>
  <c r="H47" i="33"/>
  <c r="I47" i="33" s="1"/>
  <c r="E47" i="33"/>
  <c r="F47" i="33" s="1"/>
  <c r="N46" i="33"/>
  <c r="O46" i="33" s="1"/>
  <c r="L46" i="33"/>
  <c r="K46" i="33"/>
  <c r="H46" i="33"/>
  <c r="I46" i="33" s="1"/>
  <c r="E46" i="33"/>
  <c r="F46" i="33" s="1"/>
  <c r="N45" i="33"/>
  <c r="O45" i="33" s="1"/>
  <c r="K45" i="33"/>
  <c r="L45" i="33" s="1"/>
  <c r="H45" i="33"/>
  <c r="I45" i="33" s="1"/>
  <c r="E45" i="33"/>
  <c r="F45" i="33" s="1"/>
  <c r="N44" i="33"/>
  <c r="L44" i="33"/>
  <c r="K44" i="33"/>
  <c r="K64" i="33" s="1"/>
  <c r="I44" i="33"/>
  <c r="H44" i="33"/>
  <c r="E44" i="33"/>
  <c r="E64" i="33" s="1"/>
  <c r="M42" i="33"/>
  <c r="J42" i="33"/>
  <c r="G42" i="33"/>
  <c r="D42" i="33"/>
  <c r="B42" i="33"/>
  <c r="M41" i="33"/>
  <c r="G41" i="33"/>
  <c r="O36" i="33"/>
  <c r="N36" i="33"/>
  <c r="M36" i="33"/>
  <c r="L36" i="33"/>
  <c r="K36" i="33"/>
  <c r="J36" i="33"/>
  <c r="I36" i="33"/>
  <c r="H36" i="33"/>
  <c r="G36" i="33"/>
  <c r="F36" i="33"/>
  <c r="E36" i="33"/>
  <c r="D36" i="33"/>
  <c r="C36" i="33"/>
  <c r="B36" i="33"/>
  <c r="O35" i="33"/>
  <c r="N35" i="33"/>
  <c r="M35" i="33"/>
  <c r="L35" i="33"/>
  <c r="K35" i="33"/>
  <c r="J35" i="33"/>
  <c r="I35" i="33"/>
  <c r="H35" i="33"/>
  <c r="G35" i="33"/>
  <c r="F35" i="33"/>
  <c r="E35" i="33"/>
  <c r="D35" i="33"/>
  <c r="C35" i="33"/>
  <c r="B35" i="33"/>
  <c r="O34" i="33"/>
  <c r="N34" i="33"/>
  <c r="M34" i="33"/>
  <c r="L34" i="33"/>
  <c r="K34" i="33"/>
  <c r="J34" i="33"/>
  <c r="I34" i="33"/>
  <c r="H34" i="33"/>
  <c r="G34" i="33"/>
  <c r="F34" i="33"/>
  <c r="E34" i="33"/>
  <c r="D34" i="33"/>
  <c r="C34" i="33"/>
  <c r="B34" i="33"/>
  <c r="O33" i="33"/>
  <c r="N33" i="33"/>
  <c r="M33" i="33"/>
  <c r="L33" i="33"/>
  <c r="K33" i="33"/>
  <c r="J33" i="33"/>
  <c r="I33" i="33"/>
  <c r="H33" i="33"/>
  <c r="G33" i="33"/>
  <c r="F33" i="33"/>
  <c r="E33" i="33"/>
  <c r="D33" i="33"/>
  <c r="C33" i="33"/>
  <c r="B33" i="33"/>
  <c r="O32" i="33"/>
  <c r="N32" i="33"/>
  <c r="M32" i="33"/>
  <c r="L32" i="33"/>
  <c r="K32" i="33"/>
  <c r="J32" i="33"/>
  <c r="I32" i="33"/>
  <c r="H32" i="33"/>
  <c r="G32" i="33"/>
  <c r="F32" i="33"/>
  <c r="E32" i="33"/>
  <c r="D32" i="33"/>
  <c r="C32" i="33"/>
  <c r="B32" i="33"/>
  <c r="O31" i="33"/>
  <c r="N31" i="33"/>
  <c r="M31" i="33"/>
  <c r="L31" i="33"/>
  <c r="K31" i="33"/>
  <c r="J31" i="33"/>
  <c r="I31" i="33"/>
  <c r="H31" i="33"/>
  <c r="G31" i="33"/>
  <c r="F31" i="33"/>
  <c r="E31" i="33"/>
  <c r="D31" i="33"/>
  <c r="C31" i="33"/>
  <c r="B31" i="33"/>
  <c r="O30" i="33"/>
  <c r="N30" i="33"/>
  <c r="M30" i="33"/>
  <c r="L30" i="33"/>
  <c r="K30" i="33"/>
  <c r="J30" i="33"/>
  <c r="I30" i="33"/>
  <c r="H30" i="33"/>
  <c r="G30" i="33"/>
  <c r="F30" i="33"/>
  <c r="E30" i="33"/>
  <c r="D30" i="33"/>
  <c r="C30" i="33"/>
  <c r="B30" i="33"/>
  <c r="O29" i="33"/>
  <c r="N29" i="33"/>
  <c r="M29" i="33"/>
  <c r="L29" i="33"/>
  <c r="K29" i="33"/>
  <c r="J29" i="33"/>
  <c r="I29" i="33"/>
  <c r="H29" i="33"/>
  <c r="G29" i="33"/>
  <c r="F29" i="33"/>
  <c r="E29" i="33"/>
  <c r="D29" i="33"/>
  <c r="C29" i="33"/>
  <c r="B29" i="33"/>
  <c r="O28" i="33"/>
  <c r="N28" i="33"/>
  <c r="M28" i="33"/>
  <c r="L28" i="33"/>
  <c r="K28" i="33"/>
  <c r="J28" i="33"/>
  <c r="I28" i="33"/>
  <c r="H28" i="33"/>
  <c r="G28" i="33"/>
  <c r="F28" i="33"/>
  <c r="E28" i="33"/>
  <c r="D28" i="33"/>
  <c r="C28" i="33"/>
  <c r="B28" i="33"/>
  <c r="O27" i="33"/>
  <c r="N27" i="33"/>
  <c r="M27" i="33"/>
  <c r="L27" i="33"/>
  <c r="K27" i="33"/>
  <c r="J27" i="33"/>
  <c r="I27" i="33"/>
  <c r="H27" i="33"/>
  <c r="G27" i="33"/>
  <c r="F27" i="33"/>
  <c r="E27" i="33"/>
  <c r="D27" i="33"/>
  <c r="C27" i="33"/>
  <c r="B27" i="33"/>
  <c r="O26" i="33"/>
  <c r="N26" i="33"/>
  <c r="M26" i="33"/>
  <c r="L26" i="33"/>
  <c r="K26" i="33"/>
  <c r="J26" i="33"/>
  <c r="I26" i="33"/>
  <c r="H26" i="33"/>
  <c r="G26" i="33"/>
  <c r="F26" i="33"/>
  <c r="E26" i="33"/>
  <c r="D26" i="33"/>
  <c r="C26" i="33"/>
  <c r="B26" i="33"/>
  <c r="O25" i="33"/>
  <c r="N25" i="33"/>
  <c r="M25" i="33"/>
  <c r="L25" i="33"/>
  <c r="K25" i="33"/>
  <c r="J25" i="33"/>
  <c r="I25" i="33"/>
  <c r="H25" i="33"/>
  <c r="G25" i="33"/>
  <c r="F25" i="33"/>
  <c r="E25" i="33"/>
  <c r="D25" i="33"/>
  <c r="C25" i="33"/>
  <c r="B25" i="33"/>
  <c r="O24" i="33"/>
  <c r="N24" i="33"/>
  <c r="M24" i="33"/>
  <c r="L24" i="33"/>
  <c r="K24" i="33"/>
  <c r="J24" i="33"/>
  <c r="I24" i="33"/>
  <c r="H24" i="33"/>
  <c r="G24" i="33"/>
  <c r="F24" i="33"/>
  <c r="E24" i="33"/>
  <c r="D24" i="33"/>
  <c r="C24" i="33"/>
  <c r="B24" i="33"/>
  <c r="O23" i="33"/>
  <c r="N23" i="33"/>
  <c r="M23" i="33"/>
  <c r="L23" i="33"/>
  <c r="K23" i="33"/>
  <c r="J23" i="33"/>
  <c r="I23" i="33"/>
  <c r="H23" i="33"/>
  <c r="G23" i="33"/>
  <c r="F23" i="33"/>
  <c r="E23" i="33"/>
  <c r="D23" i="33"/>
  <c r="C23" i="33"/>
  <c r="B23" i="33"/>
  <c r="O22" i="33"/>
  <c r="N22" i="33"/>
  <c r="M22" i="33"/>
  <c r="L22" i="33"/>
  <c r="K22" i="33"/>
  <c r="J22" i="33"/>
  <c r="I22" i="33"/>
  <c r="H22" i="33"/>
  <c r="G22" i="33"/>
  <c r="F22" i="33"/>
  <c r="E22" i="33"/>
  <c r="D22" i="33"/>
  <c r="C22" i="33"/>
  <c r="B22" i="33"/>
  <c r="O21" i="33"/>
  <c r="N21" i="33"/>
  <c r="M21" i="33"/>
  <c r="L21" i="33"/>
  <c r="K21" i="33"/>
  <c r="J21" i="33"/>
  <c r="I21" i="33"/>
  <c r="H21" i="33"/>
  <c r="G21" i="33"/>
  <c r="F21" i="33"/>
  <c r="E21" i="33"/>
  <c r="D21" i="33"/>
  <c r="C21" i="33"/>
  <c r="B21" i="33"/>
  <c r="O20" i="33"/>
  <c r="N20" i="33"/>
  <c r="M20" i="33"/>
  <c r="L20" i="33"/>
  <c r="K20" i="33"/>
  <c r="J20" i="33"/>
  <c r="I20" i="33"/>
  <c r="H20" i="33"/>
  <c r="G20" i="33"/>
  <c r="F20" i="33"/>
  <c r="E20" i="33"/>
  <c r="D20" i="33"/>
  <c r="C20" i="33"/>
  <c r="B20" i="33"/>
  <c r="O19" i="33"/>
  <c r="N19" i="33"/>
  <c r="M19" i="33"/>
  <c r="L19" i="33"/>
  <c r="K19" i="33"/>
  <c r="J19" i="33"/>
  <c r="I19" i="33"/>
  <c r="H19" i="33"/>
  <c r="G19" i="33"/>
  <c r="F19" i="33"/>
  <c r="E19" i="33"/>
  <c r="D19" i="33"/>
  <c r="C19" i="33"/>
  <c r="B19" i="33"/>
  <c r="O18" i="33"/>
  <c r="N18" i="33"/>
  <c r="M18" i="33"/>
  <c r="L18" i="33"/>
  <c r="K18" i="33"/>
  <c r="J18" i="33"/>
  <c r="I18" i="33"/>
  <c r="H18" i="33"/>
  <c r="G18" i="33"/>
  <c r="F18" i="33"/>
  <c r="E18" i="33"/>
  <c r="D18" i="33"/>
  <c r="C18" i="33"/>
  <c r="B18" i="33"/>
  <c r="O17" i="33"/>
  <c r="N17" i="33"/>
  <c r="M17" i="33"/>
  <c r="L17" i="33"/>
  <c r="K17" i="33"/>
  <c r="J17" i="33"/>
  <c r="I17" i="33"/>
  <c r="H17" i="33"/>
  <c r="G17" i="33"/>
  <c r="F17" i="33"/>
  <c r="E17" i="33"/>
  <c r="D17" i="33"/>
  <c r="C17" i="33"/>
  <c r="B17" i="33"/>
  <c r="M15" i="33"/>
  <c r="J15" i="33"/>
  <c r="G15" i="33"/>
  <c r="D15" i="33"/>
  <c r="B15" i="33"/>
  <c r="M14" i="33"/>
  <c r="G14" i="33"/>
  <c r="B199" i="32"/>
  <c r="O198" i="32"/>
  <c r="N198" i="32"/>
  <c r="L198" i="32"/>
  <c r="K198" i="32"/>
  <c r="I198" i="32"/>
  <c r="H198" i="32"/>
  <c r="F198" i="32"/>
  <c r="E198" i="32"/>
  <c r="O197" i="32"/>
  <c r="N197" i="32"/>
  <c r="L197" i="32"/>
  <c r="K197" i="32"/>
  <c r="I197" i="32"/>
  <c r="H197" i="32"/>
  <c r="F197" i="32"/>
  <c r="E197" i="32"/>
  <c r="O196" i="32"/>
  <c r="N196" i="32"/>
  <c r="L196" i="32"/>
  <c r="K196" i="32"/>
  <c r="I196" i="32"/>
  <c r="H196" i="32"/>
  <c r="F196" i="32"/>
  <c r="E196" i="32"/>
  <c r="O195" i="32"/>
  <c r="N195" i="32"/>
  <c r="L195" i="32"/>
  <c r="K195" i="32"/>
  <c r="I195" i="32"/>
  <c r="H195" i="32"/>
  <c r="F195" i="32"/>
  <c r="E195" i="32"/>
  <c r="O194" i="32"/>
  <c r="N194" i="32"/>
  <c r="L194" i="32"/>
  <c r="K194" i="32"/>
  <c r="I194" i="32"/>
  <c r="H194" i="32"/>
  <c r="F194" i="32"/>
  <c r="E194" i="32"/>
  <c r="O193" i="32"/>
  <c r="N193" i="32"/>
  <c r="L193" i="32"/>
  <c r="K193" i="32"/>
  <c r="I193" i="32"/>
  <c r="H193" i="32"/>
  <c r="F193" i="32"/>
  <c r="E193" i="32"/>
  <c r="O192" i="32"/>
  <c r="N192" i="32"/>
  <c r="L192" i="32"/>
  <c r="K192" i="32"/>
  <c r="I192" i="32"/>
  <c r="H192" i="32"/>
  <c r="F192" i="32"/>
  <c r="E192" i="32"/>
  <c r="O191" i="32"/>
  <c r="N191" i="32"/>
  <c r="L191" i="32"/>
  <c r="K191" i="32"/>
  <c r="I191" i="32"/>
  <c r="H191" i="32"/>
  <c r="F191" i="32"/>
  <c r="E191" i="32"/>
  <c r="O190" i="32"/>
  <c r="N190" i="32"/>
  <c r="L190" i="32"/>
  <c r="K190" i="32"/>
  <c r="I190" i="32"/>
  <c r="H190" i="32"/>
  <c r="F190" i="32"/>
  <c r="E190" i="32"/>
  <c r="O189" i="32"/>
  <c r="N189" i="32"/>
  <c r="L189" i="32"/>
  <c r="K189" i="32"/>
  <c r="I189" i="32"/>
  <c r="H189" i="32"/>
  <c r="F189" i="32"/>
  <c r="E189" i="32"/>
  <c r="O188" i="32"/>
  <c r="N188" i="32"/>
  <c r="L188" i="32"/>
  <c r="K188" i="32"/>
  <c r="I188" i="32"/>
  <c r="H188" i="32"/>
  <c r="F188" i="32"/>
  <c r="E188" i="32"/>
  <c r="O187" i="32"/>
  <c r="N187" i="32"/>
  <c r="L187" i="32"/>
  <c r="K187" i="32"/>
  <c r="I187" i="32"/>
  <c r="H187" i="32"/>
  <c r="F187" i="32"/>
  <c r="E187" i="32"/>
  <c r="O186" i="32"/>
  <c r="N186" i="32"/>
  <c r="L186" i="32"/>
  <c r="K186" i="32"/>
  <c r="I186" i="32"/>
  <c r="H186" i="32"/>
  <c r="F186" i="32"/>
  <c r="E186" i="32"/>
  <c r="O185" i="32"/>
  <c r="N185" i="32"/>
  <c r="L185" i="32"/>
  <c r="K185" i="32"/>
  <c r="I185" i="32"/>
  <c r="H185" i="32"/>
  <c r="F185" i="32"/>
  <c r="E185" i="32"/>
  <c r="O184" i="32"/>
  <c r="N184" i="32"/>
  <c r="L184" i="32"/>
  <c r="K184" i="32"/>
  <c r="I184" i="32"/>
  <c r="H184" i="32"/>
  <c r="F184" i="32"/>
  <c r="E184" i="32"/>
  <c r="O183" i="32"/>
  <c r="N183" i="32"/>
  <c r="L183" i="32"/>
  <c r="K183" i="32"/>
  <c r="I183" i="32"/>
  <c r="H183" i="32"/>
  <c r="F183" i="32"/>
  <c r="E183" i="32"/>
  <c r="O182" i="32"/>
  <c r="N182" i="32"/>
  <c r="L182" i="32"/>
  <c r="K182" i="32"/>
  <c r="I182" i="32"/>
  <c r="H182" i="32"/>
  <c r="F182" i="32"/>
  <c r="E182" i="32"/>
  <c r="O181" i="32"/>
  <c r="N181" i="32"/>
  <c r="L181" i="32"/>
  <c r="K181" i="32"/>
  <c r="I181" i="32"/>
  <c r="H181" i="32"/>
  <c r="F181" i="32"/>
  <c r="E181" i="32"/>
  <c r="O180" i="32"/>
  <c r="N180" i="32"/>
  <c r="L180" i="32"/>
  <c r="K180" i="32"/>
  <c r="I180" i="32"/>
  <c r="H180" i="32"/>
  <c r="F180" i="32"/>
  <c r="E180" i="32"/>
  <c r="O179" i="32"/>
  <c r="N179" i="32"/>
  <c r="N199" i="32" s="1"/>
  <c r="L179" i="32"/>
  <c r="L199" i="32" s="1"/>
  <c r="K179" i="32"/>
  <c r="K199" i="32" s="1"/>
  <c r="I179" i="32"/>
  <c r="I199" i="32" s="1"/>
  <c r="H179" i="32"/>
  <c r="H199" i="32" s="1"/>
  <c r="F179" i="32"/>
  <c r="F199" i="32" s="1"/>
  <c r="E179" i="32"/>
  <c r="E199" i="32" s="1"/>
  <c r="M177" i="32"/>
  <c r="J177" i="32"/>
  <c r="G177" i="32"/>
  <c r="D177" i="32"/>
  <c r="B177" i="32"/>
  <c r="M176" i="32"/>
  <c r="G176" i="32"/>
  <c r="B172" i="32"/>
  <c r="O171" i="32"/>
  <c r="N171" i="32"/>
  <c r="L171" i="32"/>
  <c r="K171" i="32"/>
  <c r="H171" i="32"/>
  <c r="I171" i="32" s="1"/>
  <c r="F171" i="32"/>
  <c r="E171" i="32"/>
  <c r="N170" i="32"/>
  <c r="O170" i="32" s="1"/>
  <c r="K170" i="32"/>
  <c r="L170" i="32" s="1"/>
  <c r="H170" i="32"/>
  <c r="I170" i="32" s="1"/>
  <c r="F170" i="32"/>
  <c r="E170" i="32"/>
  <c r="N169" i="32"/>
  <c r="O169" i="32" s="1"/>
  <c r="L169" i="32"/>
  <c r="K169" i="32"/>
  <c r="H169" i="32"/>
  <c r="I169" i="32" s="1"/>
  <c r="F169" i="32"/>
  <c r="E169" i="32"/>
  <c r="O168" i="32"/>
  <c r="N168" i="32"/>
  <c r="K168" i="32"/>
  <c r="L168" i="32" s="1"/>
  <c r="H168" i="32"/>
  <c r="I168" i="32" s="1"/>
  <c r="F168" i="32"/>
  <c r="E168" i="32"/>
  <c r="O167" i="32"/>
  <c r="N167" i="32"/>
  <c r="L167" i="32"/>
  <c r="K167" i="32"/>
  <c r="H167" i="32"/>
  <c r="I167" i="32" s="1"/>
  <c r="F167" i="32"/>
  <c r="E167" i="32"/>
  <c r="N166" i="32"/>
  <c r="O166" i="32" s="1"/>
  <c r="K166" i="32"/>
  <c r="L166" i="32" s="1"/>
  <c r="H166" i="32"/>
  <c r="I166" i="32" s="1"/>
  <c r="F166" i="32"/>
  <c r="E166" i="32"/>
  <c r="N165" i="32"/>
  <c r="O165" i="32" s="1"/>
  <c r="L165" i="32"/>
  <c r="K165" i="32"/>
  <c r="H165" i="32"/>
  <c r="I165" i="32" s="1"/>
  <c r="F165" i="32"/>
  <c r="E165" i="32"/>
  <c r="O164" i="32"/>
  <c r="N164" i="32"/>
  <c r="K164" i="32"/>
  <c r="L164" i="32" s="1"/>
  <c r="H164" i="32"/>
  <c r="I164" i="32" s="1"/>
  <c r="F164" i="32"/>
  <c r="E164" i="32"/>
  <c r="O163" i="32"/>
  <c r="N163" i="32"/>
  <c r="L163" i="32"/>
  <c r="K163" i="32"/>
  <c r="H163" i="32"/>
  <c r="I163" i="32" s="1"/>
  <c r="F163" i="32"/>
  <c r="E163" i="32"/>
  <c r="N162" i="32"/>
  <c r="O162" i="32" s="1"/>
  <c r="K162" i="32"/>
  <c r="L162" i="32" s="1"/>
  <c r="H162" i="32"/>
  <c r="I162" i="32" s="1"/>
  <c r="F162" i="32"/>
  <c r="E162" i="32"/>
  <c r="N161" i="32"/>
  <c r="O161" i="32" s="1"/>
  <c r="L161" i="32"/>
  <c r="K161" i="32"/>
  <c r="H161" i="32"/>
  <c r="I161" i="32" s="1"/>
  <c r="F161" i="32"/>
  <c r="E161" i="32"/>
  <c r="O160" i="32"/>
  <c r="N160" i="32"/>
  <c r="K160" i="32"/>
  <c r="L160" i="32" s="1"/>
  <c r="H160" i="32"/>
  <c r="I160" i="32" s="1"/>
  <c r="F160" i="32"/>
  <c r="E160" i="32"/>
  <c r="O159" i="32"/>
  <c r="N159" i="32"/>
  <c r="L159" i="32"/>
  <c r="K159" i="32"/>
  <c r="H159" i="32"/>
  <c r="I159" i="32" s="1"/>
  <c r="F159" i="32"/>
  <c r="E159" i="32"/>
  <c r="N158" i="32"/>
  <c r="O158" i="32" s="1"/>
  <c r="K158" i="32"/>
  <c r="L158" i="32" s="1"/>
  <c r="H158" i="32"/>
  <c r="I158" i="32" s="1"/>
  <c r="F158" i="32"/>
  <c r="E158" i="32"/>
  <c r="N157" i="32"/>
  <c r="O157" i="32" s="1"/>
  <c r="L157" i="32"/>
  <c r="K157" i="32"/>
  <c r="H157" i="32"/>
  <c r="I157" i="32" s="1"/>
  <c r="F157" i="32"/>
  <c r="E157" i="32"/>
  <c r="O156" i="32"/>
  <c r="N156" i="32"/>
  <c r="K156" i="32"/>
  <c r="L156" i="32" s="1"/>
  <c r="H156" i="32"/>
  <c r="I156" i="32" s="1"/>
  <c r="F156" i="32"/>
  <c r="E156" i="32"/>
  <c r="O155" i="32"/>
  <c r="N155" i="32"/>
  <c r="L155" i="32"/>
  <c r="K155" i="32"/>
  <c r="H155" i="32"/>
  <c r="I155" i="32" s="1"/>
  <c r="F155" i="32"/>
  <c r="E155" i="32"/>
  <c r="N154" i="32"/>
  <c r="O154" i="32" s="1"/>
  <c r="K154" i="32"/>
  <c r="L154" i="32" s="1"/>
  <c r="H154" i="32"/>
  <c r="I154" i="32" s="1"/>
  <c r="F154" i="32"/>
  <c r="E154" i="32"/>
  <c r="N153" i="32"/>
  <c r="O153" i="32" s="1"/>
  <c r="L153" i="32"/>
  <c r="K153" i="32"/>
  <c r="H153" i="32"/>
  <c r="I153" i="32" s="1"/>
  <c r="F153" i="32"/>
  <c r="E153" i="32"/>
  <c r="O152" i="32"/>
  <c r="N152" i="32"/>
  <c r="K152" i="32"/>
  <c r="H152" i="32"/>
  <c r="H172" i="32" s="1"/>
  <c r="F152" i="32"/>
  <c r="F172" i="32" s="1"/>
  <c r="E152" i="32"/>
  <c r="E172" i="32" s="1"/>
  <c r="M150" i="32"/>
  <c r="J150" i="32"/>
  <c r="G150" i="32"/>
  <c r="D150" i="32"/>
  <c r="B150" i="32"/>
  <c r="M149" i="32"/>
  <c r="G149" i="32"/>
  <c r="B145" i="32"/>
  <c r="O144" i="32"/>
  <c r="N144" i="32"/>
  <c r="L144" i="32"/>
  <c r="K144" i="32"/>
  <c r="I144" i="32"/>
  <c r="H144" i="32"/>
  <c r="F144" i="32"/>
  <c r="E144" i="32"/>
  <c r="N143" i="32"/>
  <c r="O143" i="32" s="1"/>
  <c r="L143" i="32"/>
  <c r="K143" i="32"/>
  <c r="H143" i="32"/>
  <c r="I143" i="32" s="1"/>
  <c r="F143" i="32"/>
  <c r="E143" i="32"/>
  <c r="N142" i="32"/>
  <c r="O142" i="32" s="1"/>
  <c r="K142" i="32"/>
  <c r="L142" i="32" s="1"/>
  <c r="H142" i="32"/>
  <c r="I142" i="32" s="1"/>
  <c r="F142" i="32"/>
  <c r="E142" i="32"/>
  <c r="N141" i="32"/>
  <c r="O141" i="32" s="1"/>
  <c r="K141" i="32"/>
  <c r="L141" i="32" s="1"/>
  <c r="H141" i="32"/>
  <c r="I141" i="32" s="1"/>
  <c r="F141" i="32"/>
  <c r="E141" i="32"/>
  <c r="N140" i="32"/>
  <c r="O140" i="32" s="1"/>
  <c r="L140" i="32"/>
  <c r="K140" i="32"/>
  <c r="H140" i="32"/>
  <c r="I140" i="32" s="1"/>
  <c r="F140" i="32"/>
  <c r="E140" i="32"/>
  <c r="O139" i="32"/>
  <c r="N139" i="32"/>
  <c r="L139" i="32"/>
  <c r="K139" i="32"/>
  <c r="H139" i="32"/>
  <c r="I139" i="32" s="1"/>
  <c r="F139" i="32"/>
  <c r="E139" i="32"/>
  <c r="N138" i="32"/>
  <c r="O138" i="32" s="1"/>
  <c r="K138" i="32"/>
  <c r="L138" i="32" s="1"/>
  <c r="H138" i="32"/>
  <c r="I138" i="32" s="1"/>
  <c r="F138" i="32"/>
  <c r="E138" i="32"/>
  <c r="N137" i="32"/>
  <c r="O137" i="32" s="1"/>
  <c r="K137" i="32"/>
  <c r="L137" i="32" s="1"/>
  <c r="H137" i="32"/>
  <c r="I137" i="32" s="1"/>
  <c r="F137" i="32"/>
  <c r="E137" i="32"/>
  <c r="N136" i="32"/>
  <c r="O136" i="32" s="1"/>
  <c r="L136" i="32"/>
  <c r="K136" i="32"/>
  <c r="H136" i="32"/>
  <c r="I136" i="32" s="1"/>
  <c r="F136" i="32"/>
  <c r="E136" i="32"/>
  <c r="N135" i="32"/>
  <c r="O135" i="32" s="1"/>
  <c r="L135" i="32"/>
  <c r="K135" i="32"/>
  <c r="H135" i="32"/>
  <c r="I135" i="32" s="1"/>
  <c r="F135" i="32"/>
  <c r="E135" i="32"/>
  <c r="N134" i="32"/>
  <c r="O134" i="32" s="1"/>
  <c r="K134" i="32"/>
  <c r="L134" i="32" s="1"/>
  <c r="H134" i="32"/>
  <c r="I134" i="32" s="1"/>
  <c r="F134" i="32"/>
  <c r="E134" i="32"/>
  <c r="N133" i="32"/>
  <c r="O133" i="32" s="1"/>
  <c r="K133" i="32"/>
  <c r="L133" i="32" s="1"/>
  <c r="H133" i="32"/>
  <c r="I133" i="32" s="1"/>
  <c r="F133" i="32"/>
  <c r="E133" i="32"/>
  <c r="N132" i="32"/>
  <c r="O132" i="32" s="1"/>
  <c r="L132" i="32"/>
  <c r="K132" i="32"/>
  <c r="H132" i="32"/>
  <c r="I132" i="32" s="1"/>
  <c r="F132" i="32"/>
  <c r="E132" i="32"/>
  <c r="O131" i="32"/>
  <c r="N131" i="32"/>
  <c r="L131" i="32"/>
  <c r="K131" i="32"/>
  <c r="H131" i="32"/>
  <c r="I131" i="32" s="1"/>
  <c r="F131" i="32"/>
  <c r="E131" i="32"/>
  <c r="N130" i="32"/>
  <c r="O130" i="32" s="1"/>
  <c r="K130" i="32"/>
  <c r="L130" i="32" s="1"/>
  <c r="H130" i="32"/>
  <c r="I130" i="32" s="1"/>
  <c r="F130" i="32"/>
  <c r="E130" i="32"/>
  <c r="N129" i="32"/>
  <c r="O129" i="32" s="1"/>
  <c r="K129" i="32"/>
  <c r="L129" i="32" s="1"/>
  <c r="H129" i="32"/>
  <c r="I129" i="32" s="1"/>
  <c r="E129" i="32"/>
  <c r="F129" i="32" s="1"/>
  <c r="N128" i="32"/>
  <c r="O128" i="32" s="1"/>
  <c r="L128" i="32"/>
  <c r="K128" i="32"/>
  <c r="H128" i="32"/>
  <c r="I128" i="32" s="1"/>
  <c r="F128" i="32"/>
  <c r="E128" i="32"/>
  <c r="N127" i="32"/>
  <c r="O127" i="32" s="1"/>
  <c r="K127" i="32"/>
  <c r="L127" i="32" s="1"/>
  <c r="H127" i="32"/>
  <c r="I127" i="32" s="1"/>
  <c r="F127" i="32"/>
  <c r="E127" i="32"/>
  <c r="N126" i="32"/>
  <c r="O126" i="32" s="1"/>
  <c r="K126" i="32"/>
  <c r="L126" i="32" s="1"/>
  <c r="H126" i="32"/>
  <c r="I126" i="32" s="1"/>
  <c r="E126" i="32"/>
  <c r="F126" i="32" s="1"/>
  <c r="O125" i="32"/>
  <c r="N125" i="32"/>
  <c r="L125" i="32"/>
  <c r="K125" i="32"/>
  <c r="I125" i="32"/>
  <c r="H125" i="32"/>
  <c r="E125" i="32"/>
  <c r="E145" i="32" s="1"/>
  <c r="M123" i="32"/>
  <c r="J123" i="32"/>
  <c r="G123" i="32"/>
  <c r="D123" i="32"/>
  <c r="B123" i="32"/>
  <c r="M122" i="32"/>
  <c r="G122" i="32"/>
  <c r="B118" i="32"/>
  <c r="N117" i="32"/>
  <c r="O117" i="32" s="1"/>
  <c r="L117" i="32"/>
  <c r="K117" i="32"/>
  <c r="I117" i="32"/>
  <c r="H117" i="32"/>
  <c r="E117" i="32"/>
  <c r="F117" i="32" s="1"/>
  <c r="N116" i="32"/>
  <c r="O116" i="32" s="1"/>
  <c r="K116" i="32"/>
  <c r="L116" i="32" s="1"/>
  <c r="H116" i="32"/>
  <c r="I116" i="32" s="1"/>
  <c r="E116" i="32"/>
  <c r="F116" i="32" s="1"/>
  <c r="N115" i="32"/>
  <c r="O115" i="32" s="1"/>
  <c r="K115" i="32"/>
  <c r="L115" i="32" s="1"/>
  <c r="H115" i="32"/>
  <c r="I115" i="32" s="1"/>
  <c r="E115" i="32"/>
  <c r="F115" i="32" s="1"/>
  <c r="O114" i="32"/>
  <c r="N114" i="32"/>
  <c r="K114" i="32"/>
  <c r="L114" i="32" s="1"/>
  <c r="H114" i="32"/>
  <c r="I114" i="32" s="1"/>
  <c r="E114" i="32"/>
  <c r="F114" i="32" s="1"/>
  <c r="O113" i="32"/>
  <c r="N113" i="32"/>
  <c r="K113" i="32"/>
  <c r="L113" i="32" s="1"/>
  <c r="I113" i="32"/>
  <c r="H113" i="32"/>
  <c r="E113" i="32"/>
  <c r="F113" i="32" s="1"/>
  <c r="N112" i="32"/>
  <c r="O112" i="32" s="1"/>
  <c r="L112" i="32"/>
  <c r="K112" i="32"/>
  <c r="H112" i="32"/>
  <c r="I112" i="32" s="1"/>
  <c r="E112" i="32"/>
  <c r="F112" i="32" s="1"/>
  <c r="N111" i="32"/>
  <c r="O111" i="32" s="1"/>
  <c r="L111" i="32"/>
  <c r="K111" i="32"/>
  <c r="H111" i="32"/>
  <c r="I111" i="32" s="1"/>
  <c r="E111" i="32"/>
  <c r="F111" i="32" s="1"/>
  <c r="N110" i="32"/>
  <c r="O110" i="32" s="1"/>
  <c r="L110" i="32"/>
  <c r="K110" i="32"/>
  <c r="H110" i="32"/>
  <c r="I110" i="32" s="1"/>
  <c r="E110" i="32"/>
  <c r="F110" i="32" s="1"/>
  <c r="O109" i="32"/>
  <c r="N109" i="32"/>
  <c r="L109" i="32"/>
  <c r="K109" i="32"/>
  <c r="I109" i="32"/>
  <c r="H109" i="32"/>
  <c r="E109" i="32"/>
  <c r="F109" i="32" s="1"/>
  <c r="O108" i="32"/>
  <c r="N108" i="32"/>
  <c r="K108" i="32"/>
  <c r="L108" i="32" s="1"/>
  <c r="H108" i="32"/>
  <c r="I108" i="32" s="1"/>
  <c r="E108" i="32"/>
  <c r="F108" i="32" s="1"/>
  <c r="O107" i="32"/>
  <c r="N107" i="32"/>
  <c r="K107" i="32"/>
  <c r="L107" i="32" s="1"/>
  <c r="H107" i="32"/>
  <c r="I107" i="32" s="1"/>
  <c r="E107" i="32"/>
  <c r="F107" i="32" s="1"/>
  <c r="N106" i="32"/>
  <c r="O106" i="32" s="1"/>
  <c r="K106" i="32"/>
  <c r="L106" i="32" s="1"/>
  <c r="H106" i="32"/>
  <c r="I106" i="32" s="1"/>
  <c r="E106" i="32"/>
  <c r="F106" i="32" s="1"/>
  <c r="N105" i="32"/>
  <c r="O105" i="32" s="1"/>
  <c r="K105" i="32"/>
  <c r="L105" i="32" s="1"/>
  <c r="I105" i="32"/>
  <c r="H105" i="32"/>
  <c r="E105" i="32"/>
  <c r="F105" i="32" s="1"/>
  <c r="N104" i="32"/>
  <c r="O104" i="32" s="1"/>
  <c r="L104" i="32"/>
  <c r="K104" i="32"/>
  <c r="H104" i="32"/>
  <c r="I104" i="32" s="1"/>
  <c r="E104" i="32"/>
  <c r="F104" i="32" s="1"/>
  <c r="N103" i="32"/>
  <c r="O103" i="32" s="1"/>
  <c r="L103" i="32"/>
  <c r="K103" i="32"/>
  <c r="H103" i="32"/>
  <c r="I103" i="32" s="1"/>
  <c r="E103" i="32"/>
  <c r="F103" i="32" s="1"/>
  <c r="N102" i="32"/>
  <c r="O102" i="32" s="1"/>
  <c r="L102" i="32"/>
  <c r="K102" i="32"/>
  <c r="H102" i="32"/>
  <c r="I102" i="32" s="1"/>
  <c r="E102" i="32"/>
  <c r="F102" i="32" s="1"/>
  <c r="N101" i="32"/>
  <c r="O101" i="32" s="1"/>
  <c r="L101" i="32"/>
  <c r="K101" i="32"/>
  <c r="I101" i="32"/>
  <c r="H101" i="32"/>
  <c r="E101" i="32"/>
  <c r="F101" i="32" s="1"/>
  <c r="N100" i="32"/>
  <c r="O100" i="32" s="1"/>
  <c r="K100" i="32"/>
  <c r="L100" i="32" s="1"/>
  <c r="H100" i="32"/>
  <c r="I100" i="32" s="1"/>
  <c r="E100" i="32"/>
  <c r="F100" i="32" s="1"/>
  <c r="N99" i="32"/>
  <c r="O99" i="32" s="1"/>
  <c r="K99" i="32"/>
  <c r="L99" i="32" s="1"/>
  <c r="H99" i="32"/>
  <c r="I99" i="32" s="1"/>
  <c r="E99" i="32"/>
  <c r="F99" i="32" s="1"/>
  <c r="O98" i="32"/>
  <c r="N98" i="32"/>
  <c r="K98" i="32"/>
  <c r="L98" i="32" s="1"/>
  <c r="H98" i="32"/>
  <c r="E98" i="32"/>
  <c r="E118" i="32" s="1"/>
  <c r="M96" i="32"/>
  <c r="J96" i="32"/>
  <c r="G96" i="32"/>
  <c r="D96" i="32"/>
  <c r="B96" i="32"/>
  <c r="M95" i="32"/>
  <c r="G95" i="32"/>
  <c r="B91" i="32"/>
  <c r="N90" i="32"/>
  <c r="O90" i="32" s="1"/>
  <c r="K90" i="32"/>
  <c r="L90" i="32" s="1"/>
  <c r="H90" i="32"/>
  <c r="I90" i="32" s="1"/>
  <c r="E90" i="32"/>
  <c r="F90" i="32" s="1"/>
  <c r="N89" i="32"/>
  <c r="O89" i="32" s="1"/>
  <c r="L89" i="32"/>
  <c r="K89" i="32"/>
  <c r="I89" i="32"/>
  <c r="H89" i="32"/>
  <c r="E89" i="32"/>
  <c r="F89" i="32" s="1"/>
  <c r="N88" i="32"/>
  <c r="O88" i="32" s="1"/>
  <c r="K88" i="32"/>
  <c r="L88" i="32" s="1"/>
  <c r="H88" i="32"/>
  <c r="I88" i="32" s="1"/>
  <c r="E88" i="32"/>
  <c r="F88" i="32" s="1"/>
  <c r="N87" i="32"/>
  <c r="O87" i="32" s="1"/>
  <c r="K87" i="32"/>
  <c r="L87" i="32" s="1"/>
  <c r="H87" i="32"/>
  <c r="I87" i="32" s="1"/>
  <c r="E87" i="32"/>
  <c r="F87" i="32" s="1"/>
  <c r="N86" i="32"/>
  <c r="O86" i="32" s="1"/>
  <c r="K86" i="32"/>
  <c r="L86" i="32" s="1"/>
  <c r="I86" i="32"/>
  <c r="H86" i="32"/>
  <c r="E86" i="32"/>
  <c r="F86" i="32" s="1"/>
  <c r="N85" i="32"/>
  <c r="O85" i="32" s="1"/>
  <c r="K85" i="32"/>
  <c r="L85" i="32" s="1"/>
  <c r="I85" i="32"/>
  <c r="H85" i="32"/>
  <c r="E85" i="32"/>
  <c r="F85" i="32" s="1"/>
  <c r="N84" i="32"/>
  <c r="O84" i="32" s="1"/>
  <c r="K84" i="32"/>
  <c r="L84" i="32" s="1"/>
  <c r="H84" i="32"/>
  <c r="I84" i="32" s="1"/>
  <c r="E84" i="32"/>
  <c r="F84" i="32" s="1"/>
  <c r="O83" i="32"/>
  <c r="N83" i="32"/>
  <c r="K83" i="32"/>
  <c r="L83" i="32" s="1"/>
  <c r="H83" i="32"/>
  <c r="I83" i="32" s="1"/>
  <c r="E83" i="32"/>
  <c r="F83" i="32" s="1"/>
  <c r="N82" i="32"/>
  <c r="O82" i="32" s="1"/>
  <c r="K82" i="32"/>
  <c r="L82" i="32" s="1"/>
  <c r="I82" i="32"/>
  <c r="H82" i="32"/>
  <c r="E82" i="32"/>
  <c r="F82" i="32" s="1"/>
  <c r="N81" i="32"/>
  <c r="O81" i="32" s="1"/>
  <c r="L81" i="32"/>
  <c r="K81" i="32"/>
  <c r="I81" i="32"/>
  <c r="H81" i="32"/>
  <c r="E81" i="32"/>
  <c r="F81" i="32" s="1"/>
  <c r="N80" i="32"/>
  <c r="O80" i="32" s="1"/>
  <c r="K80" i="32"/>
  <c r="L80" i="32" s="1"/>
  <c r="H80" i="32"/>
  <c r="I80" i="32" s="1"/>
  <c r="E80" i="32"/>
  <c r="F80" i="32" s="1"/>
  <c r="N79" i="32"/>
  <c r="O79" i="32" s="1"/>
  <c r="K79" i="32"/>
  <c r="L79" i="32" s="1"/>
  <c r="H79" i="32"/>
  <c r="I79" i="32" s="1"/>
  <c r="E79" i="32"/>
  <c r="F79" i="32" s="1"/>
  <c r="O78" i="32"/>
  <c r="N78" i="32"/>
  <c r="K78" i="32"/>
  <c r="L78" i="32" s="1"/>
  <c r="H78" i="32"/>
  <c r="I78" i="32" s="1"/>
  <c r="E78" i="32"/>
  <c r="F78" i="32" s="1"/>
  <c r="N77" i="32"/>
  <c r="O77" i="32" s="1"/>
  <c r="K77" i="32"/>
  <c r="L77" i="32" s="1"/>
  <c r="I77" i="32"/>
  <c r="H77" i="32"/>
  <c r="E77" i="32"/>
  <c r="F77" i="32" s="1"/>
  <c r="N76" i="32"/>
  <c r="O76" i="32" s="1"/>
  <c r="L76" i="32"/>
  <c r="K76" i="32"/>
  <c r="H76" i="32"/>
  <c r="I76" i="32" s="1"/>
  <c r="E76" i="32"/>
  <c r="F76" i="32" s="1"/>
  <c r="N75" i="32"/>
  <c r="O75" i="32" s="1"/>
  <c r="K75" i="32"/>
  <c r="L75" i="32" s="1"/>
  <c r="H75" i="32"/>
  <c r="I75" i="32" s="1"/>
  <c r="E75" i="32"/>
  <c r="F75" i="32" s="1"/>
  <c r="N74" i="32"/>
  <c r="O74" i="32" s="1"/>
  <c r="L74" i="32"/>
  <c r="K74" i="32"/>
  <c r="H74" i="32"/>
  <c r="I74" i="32" s="1"/>
  <c r="E74" i="32"/>
  <c r="F74" i="32" s="1"/>
  <c r="O73" i="32"/>
  <c r="N73" i="32"/>
  <c r="K73" i="32"/>
  <c r="L73" i="32" s="1"/>
  <c r="I73" i="32"/>
  <c r="H73" i="32"/>
  <c r="E73" i="32"/>
  <c r="F73" i="32" s="1"/>
  <c r="N72" i="32"/>
  <c r="O72" i="32" s="1"/>
  <c r="K72" i="32"/>
  <c r="L72" i="32" s="1"/>
  <c r="H72" i="32"/>
  <c r="I72" i="32" s="1"/>
  <c r="E72" i="32"/>
  <c r="F72" i="32" s="1"/>
  <c r="N71" i="32"/>
  <c r="N91" i="32" s="1"/>
  <c r="K71" i="32"/>
  <c r="K91" i="32" s="1"/>
  <c r="H71" i="32"/>
  <c r="E71" i="32"/>
  <c r="E91" i="32" s="1"/>
  <c r="M69" i="32"/>
  <c r="J69" i="32"/>
  <c r="G69" i="32"/>
  <c r="D69" i="32"/>
  <c r="B69" i="32"/>
  <c r="M68" i="32"/>
  <c r="G68" i="32"/>
  <c r="B64" i="32"/>
  <c r="O63" i="32"/>
  <c r="N63" i="32"/>
  <c r="L63" i="32"/>
  <c r="K63" i="32"/>
  <c r="I63" i="32"/>
  <c r="H63" i="32"/>
  <c r="F63" i="32"/>
  <c r="E63" i="32"/>
  <c r="O62" i="32"/>
  <c r="N62" i="32"/>
  <c r="L62" i="32"/>
  <c r="K62" i="32"/>
  <c r="I62" i="32"/>
  <c r="H62" i="32"/>
  <c r="F62" i="32"/>
  <c r="E62" i="32"/>
  <c r="O61" i="32"/>
  <c r="N61" i="32"/>
  <c r="L61" i="32"/>
  <c r="K61" i="32"/>
  <c r="I61" i="32"/>
  <c r="H61" i="32"/>
  <c r="F61" i="32"/>
  <c r="E61" i="32"/>
  <c r="O60" i="32"/>
  <c r="N60" i="32"/>
  <c r="K60" i="32"/>
  <c r="L60" i="32" s="1"/>
  <c r="I60" i="32"/>
  <c r="H60" i="32"/>
  <c r="F60" i="32"/>
  <c r="E60" i="32"/>
  <c r="O59" i="32"/>
  <c r="N59" i="32"/>
  <c r="L59" i="32"/>
  <c r="K59" i="32"/>
  <c r="I59" i="32"/>
  <c r="H59" i="32"/>
  <c r="F59" i="32"/>
  <c r="E59" i="32"/>
  <c r="O58" i="32"/>
  <c r="N58" i="32"/>
  <c r="L58" i="32"/>
  <c r="K58" i="32"/>
  <c r="I58" i="32"/>
  <c r="H58" i="32"/>
  <c r="F58" i="32"/>
  <c r="E58" i="32"/>
  <c r="O57" i="32"/>
  <c r="N57" i="32"/>
  <c r="L57" i="32"/>
  <c r="K57" i="32"/>
  <c r="I57" i="32"/>
  <c r="H57" i="32"/>
  <c r="F57" i="32"/>
  <c r="E57" i="32"/>
  <c r="O56" i="32"/>
  <c r="N56" i="32"/>
  <c r="L56" i="32"/>
  <c r="K56" i="32"/>
  <c r="I56" i="32"/>
  <c r="H56" i="32"/>
  <c r="F56" i="32"/>
  <c r="E56" i="32"/>
  <c r="O55" i="32"/>
  <c r="N55" i="32"/>
  <c r="L55" i="32"/>
  <c r="K55" i="32"/>
  <c r="I55" i="32"/>
  <c r="H55" i="32"/>
  <c r="F55" i="32"/>
  <c r="E55" i="32"/>
  <c r="O54" i="32"/>
  <c r="N54" i="32"/>
  <c r="L54" i="32"/>
  <c r="K54" i="32"/>
  <c r="I54" i="32"/>
  <c r="H54" i="32"/>
  <c r="F54" i="32"/>
  <c r="E54" i="32"/>
  <c r="O53" i="32"/>
  <c r="N53" i="32"/>
  <c r="L53" i="32"/>
  <c r="K53" i="32"/>
  <c r="I53" i="32"/>
  <c r="H53" i="32"/>
  <c r="F53" i="32"/>
  <c r="E53" i="32"/>
  <c r="O52" i="32"/>
  <c r="N52" i="32"/>
  <c r="L52" i="32"/>
  <c r="K52" i="32"/>
  <c r="I52" i="32"/>
  <c r="H52" i="32"/>
  <c r="F52" i="32"/>
  <c r="E52" i="32"/>
  <c r="O51" i="32"/>
  <c r="N51" i="32"/>
  <c r="L51" i="32"/>
  <c r="K51" i="32"/>
  <c r="I51" i="32"/>
  <c r="H51" i="32"/>
  <c r="F51" i="32"/>
  <c r="E51" i="32"/>
  <c r="O50" i="32"/>
  <c r="N50" i="32"/>
  <c r="L50" i="32"/>
  <c r="K50" i="32"/>
  <c r="I50" i="32"/>
  <c r="H50" i="32"/>
  <c r="F50" i="32"/>
  <c r="E50" i="32"/>
  <c r="O49" i="32"/>
  <c r="N49" i="32"/>
  <c r="L49" i="32"/>
  <c r="K49" i="32"/>
  <c r="I49" i="32"/>
  <c r="H49" i="32"/>
  <c r="F49" i="32"/>
  <c r="E49" i="32"/>
  <c r="O48" i="32"/>
  <c r="N48" i="32"/>
  <c r="L48" i="32"/>
  <c r="K48" i="32"/>
  <c r="I48" i="32"/>
  <c r="H48" i="32"/>
  <c r="F48" i="32"/>
  <c r="E48" i="32"/>
  <c r="O47" i="32"/>
  <c r="N47" i="32"/>
  <c r="L47" i="32"/>
  <c r="K47" i="32"/>
  <c r="I47" i="32"/>
  <c r="H47" i="32"/>
  <c r="F47" i="32"/>
  <c r="E47" i="32"/>
  <c r="O46" i="32"/>
  <c r="N46" i="32"/>
  <c r="L46" i="32"/>
  <c r="K46" i="32"/>
  <c r="I46" i="32"/>
  <c r="H46" i="32"/>
  <c r="F46" i="32"/>
  <c r="E46" i="32"/>
  <c r="O45" i="32"/>
  <c r="N45" i="32"/>
  <c r="L45" i="32"/>
  <c r="K45" i="32"/>
  <c r="I45" i="32"/>
  <c r="H45" i="32"/>
  <c r="F45" i="32"/>
  <c r="E45" i="32"/>
  <c r="O44" i="32"/>
  <c r="O64" i="32" s="1"/>
  <c r="N44" i="32"/>
  <c r="N64" i="32" s="1"/>
  <c r="L44" i="32"/>
  <c r="K44" i="32"/>
  <c r="K64" i="32" s="1"/>
  <c r="I44" i="32"/>
  <c r="I64" i="32" s="1"/>
  <c r="H44" i="32"/>
  <c r="H64" i="32" s="1"/>
  <c r="F44" i="32"/>
  <c r="F64" i="32" s="1"/>
  <c r="E44" i="32"/>
  <c r="E64" i="32" s="1"/>
  <c r="M42" i="32"/>
  <c r="J42" i="32"/>
  <c r="G42" i="32"/>
  <c r="D42" i="32"/>
  <c r="B42" i="32"/>
  <c r="M41" i="32"/>
  <c r="G41" i="32"/>
  <c r="O36" i="32"/>
  <c r="N36" i="32"/>
  <c r="M36" i="32"/>
  <c r="L36" i="32"/>
  <c r="K36" i="32"/>
  <c r="J36" i="32"/>
  <c r="I36" i="32"/>
  <c r="H36" i="32"/>
  <c r="G36" i="32"/>
  <c r="F36" i="32"/>
  <c r="E36" i="32"/>
  <c r="D36" i="32"/>
  <c r="C36" i="32"/>
  <c r="B36" i="32"/>
  <c r="O35" i="32"/>
  <c r="N35" i="32"/>
  <c r="M35" i="32"/>
  <c r="L35" i="32"/>
  <c r="K35" i="32"/>
  <c r="J35" i="32"/>
  <c r="I35" i="32"/>
  <c r="H35" i="32"/>
  <c r="G35" i="32"/>
  <c r="F35" i="32"/>
  <c r="E35" i="32"/>
  <c r="D35" i="32"/>
  <c r="C35" i="32"/>
  <c r="B35" i="32"/>
  <c r="O34" i="32"/>
  <c r="N34" i="32"/>
  <c r="M34" i="32"/>
  <c r="L34" i="32"/>
  <c r="K34" i="32"/>
  <c r="J34" i="32"/>
  <c r="I34" i="32"/>
  <c r="H34" i="32"/>
  <c r="G34" i="32"/>
  <c r="F34" i="32"/>
  <c r="E34" i="32"/>
  <c r="D34" i="32"/>
  <c r="C34" i="32"/>
  <c r="B34" i="32"/>
  <c r="O33" i="32"/>
  <c r="N33" i="32"/>
  <c r="M33" i="32"/>
  <c r="L33" i="32"/>
  <c r="K33" i="32"/>
  <c r="J33" i="32"/>
  <c r="I33" i="32"/>
  <c r="H33" i="32"/>
  <c r="G33" i="32"/>
  <c r="F33" i="32"/>
  <c r="E33" i="32"/>
  <c r="D33" i="32"/>
  <c r="C33" i="32"/>
  <c r="B33" i="32"/>
  <c r="O32" i="32"/>
  <c r="N32" i="32"/>
  <c r="M32" i="32"/>
  <c r="L32" i="32"/>
  <c r="K32" i="32"/>
  <c r="J32" i="32"/>
  <c r="I32" i="32"/>
  <c r="H32" i="32"/>
  <c r="G32" i="32"/>
  <c r="F32" i="32"/>
  <c r="E32" i="32"/>
  <c r="D32" i="32"/>
  <c r="C32" i="32"/>
  <c r="B32" i="32"/>
  <c r="O31" i="32"/>
  <c r="N31" i="32"/>
  <c r="M31" i="32"/>
  <c r="L31" i="32"/>
  <c r="K31" i="32"/>
  <c r="J31" i="32"/>
  <c r="I31" i="32"/>
  <c r="H31" i="32"/>
  <c r="G31" i="32"/>
  <c r="F31" i="32"/>
  <c r="E31" i="32"/>
  <c r="D31" i="32"/>
  <c r="C31" i="32"/>
  <c r="B31" i="32"/>
  <c r="O30" i="32"/>
  <c r="N30" i="32"/>
  <c r="M30" i="32"/>
  <c r="L30" i="32"/>
  <c r="K30" i="32"/>
  <c r="J30" i="32"/>
  <c r="I30" i="32"/>
  <c r="H30" i="32"/>
  <c r="G30" i="32"/>
  <c r="F30" i="32"/>
  <c r="E30" i="32"/>
  <c r="D30" i="32"/>
  <c r="C30" i="32"/>
  <c r="B30" i="32"/>
  <c r="O29" i="32"/>
  <c r="N29" i="32"/>
  <c r="M29" i="32"/>
  <c r="L29" i="32"/>
  <c r="K29" i="32"/>
  <c r="J29" i="32"/>
  <c r="I29" i="32"/>
  <c r="H29" i="32"/>
  <c r="G29" i="32"/>
  <c r="F29" i="32"/>
  <c r="E29" i="32"/>
  <c r="D29" i="32"/>
  <c r="C29" i="32"/>
  <c r="B29" i="32"/>
  <c r="O28" i="32"/>
  <c r="N28" i="32"/>
  <c r="M28" i="32"/>
  <c r="L28" i="32"/>
  <c r="K28" i="32"/>
  <c r="J28" i="32"/>
  <c r="I28" i="32"/>
  <c r="H28" i="32"/>
  <c r="G28" i="32"/>
  <c r="F28" i="32"/>
  <c r="E28" i="32"/>
  <c r="D28" i="32"/>
  <c r="C28" i="32"/>
  <c r="B28" i="32"/>
  <c r="O27" i="32"/>
  <c r="N27" i="32"/>
  <c r="M27" i="32"/>
  <c r="L27" i="32"/>
  <c r="K27" i="32"/>
  <c r="J27" i="32"/>
  <c r="I27" i="32"/>
  <c r="H27" i="32"/>
  <c r="G27" i="32"/>
  <c r="F27" i="32"/>
  <c r="E27" i="32"/>
  <c r="D27" i="32"/>
  <c r="C27" i="32"/>
  <c r="B27" i="32"/>
  <c r="O26" i="32"/>
  <c r="N26" i="32"/>
  <c r="M26" i="32"/>
  <c r="L26" i="32"/>
  <c r="K26" i="32"/>
  <c r="J26" i="32"/>
  <c r="I26" i="32"/>
  <c r="H26" i="32"/>
  <c r="G26" i="32"/>
  <c r="F26" i="32"/>
  <c r="E26" i="32"/>
  <c r="D26" i="32"/>
  <c r="C26" i="32"/>
  <c r="B26" i="32"/>
  <c r="O25" i="32"/>
  <c r="N25" i="32"/>
  <c r="M25" i="32"/>
  <c r="L25" i="32"/>
  <c r="K25" i="32"/>
  <c r="J25" i="32"/>
  <c r="I25" i="32"/>
  <c r="H25" i="32"/>
  <c r="G25" i="32"/>
  <c r="F25" i="32"/>
  <c r="E25" i="32"/>
  <c r="D25" i="32"/>
  <c r="C25" i="32"/>
  <c r="B25" i="32"/>
  <c r="O24" i="32"/>
  <c r="N24" i="32"/>
  <c r="M24" i="32"/>
  <c r="L24" i="32"/>
  <c r="K24" i="32"/>
  <c r="J24" i="32"/>
  <c r="I24" i="32"/>
  <c r="H24" i="32"/>
  <c r="G24" i="32"/>
  <c r="F24" i="32"/>
  <c r="E24" i="32"/>
  <c r="D24" i="32"/>
  <c r="C24" i="32"/>
  <c r="B24" i="32"/>
  <c r="O23" i="32"/>
  <c r="N23" i="32"/>
  <c r="M23" i="32"/>
  <c r="L23" i="32"/>
  <c r="K23" i="32"/>
  <c r="J23" i="32"/>
  <c r="I23" i="32"/>
  <c r="H23" i="32"/>
  <c r="G23" i="32"/>
  <c r="F23" i="32"/>
  <c r="E23" i="32"/>
  <c r="D23" i="32"/>
  <c r="C23" i="32"/>
  <c r="B23" i="32"/>
  <c r="O22" i="32"/>
  <c r="N22" i="32"/>
  <c r="M22" i="32"/>
  <c r="L22" i="32"/>
  <c r="K22" i="32"/>
  <c r="J22" i="32"/>
  <c r="I22" i="32"/>
  <c r="H22" i="32"/>
  <c r="G22" i="32"/>
  <c r="F22" i="32"/>
  <c r="E22" i="32"/>
  <c r="D22" i="32"/>
  <c r="C22" i="32"/>
  <c r="B22" i="32"/>
  <c r="O21" i="32"/>
  <c r="N21" i="32"/>
  <c r="M21" i="32"/>
  <c r="L21" i="32"/>
  <c r="K21" i="32"/>
  <c r="J21" i="32"/>
  <c r="I21" i="32"/>
  <c r="H21" i="32"/>
  <c r="G21" i="32"/>
  <c r="F21" i="32"/>
  <c r="E21" i="32"/>
  <c r="D21" i="32"/>
  <c r="C21" i="32"/>
  <c r="B21" i="32"/>
  <c r="O20" i="32"/>
  <c r="N20" i="32"/>
  <c r="M20" i="32"/>
  <c r="L20" i="32"/>
  <c r="K20" i="32"/>
  <c r="J20" i="32"/>
  <c r="I20" i="32"/>
  <c r="H20" i="32"/>
  <c r="G20" i="32"/>
  <c r="F20" i="32"/>
  <c r="E20" i="32"/>
  <c r="D20" i="32"/>
  <c r="C20" i="32"/>
  <c r="B20" i="32"/>
  <c r="O19" i="32"/>
  <c r="N19" i="32"/>
  <c r="M19" i="32"/>
  <c r="L19" i="32"/>
  <c r="K19" i="32"/>
  <c r="J19" i="32"/>
  <c r="I19" i="32"/>
  <c r="H19" i="32"/>
  <c r="G19" i="32"/>
  <c r="F19" i="32"/>
  <c r="E19" i="32"/>
  <c r="D19" i="32"/>
  <c r="C19" i="32"/>
  <c r="B19" i="32"/>
  <c r="O18" i="32"/>
  <c r="N18" i="32"/>
  <c r="M18" i="32"/>
  <c r="L18" i="32"/>
  <c r="K18" i="32"/>
  <c r="J18" i="32"/>
  <c r="I18" i="32"/>
  <c r="H18" i="32"/>
  <c r="G18" i="32"/>
  <c r="F18" i="32"/>
  <c r="E18" i="32"/>
  <c r="D18" i="32"/>
  <c r="C18" i="32"/>
  <c r="B18" i="32"/>
  <c r="O17" i="32"/>
  <c r="N17" i="32"/>
  <c r="M17" i="32"/>
  <c r="L17" i="32"/>
  <c r="K17" i="32"/>
  <c r="J17" i="32"/>
  <c r="I17" i="32"/>
  <c r="H17" i="32"/>
  <c r="G17" i="32"/>
  <c r="F17" i="32"/>
  <c r="E17" i="32"/>
  <c r="D17" i="32"/>
  <c r="C17" i="32"/>
  <c r="B17" i="32"/>
  <c r="M15" i="32"/>
  <c r="J15" i="32"/>
  <c r="G15" i="32"/>
  <c r="D15" i="32"/>
  <c r="B15" i="32"/>
  <c r="M14" i="32"/>
  <c r="G14" i="32"/>
  <c r="B199" i="31"/>
  <c r="N198" i="31"/>
  <c r="O198" i="31" s="1"/>
  <c r="L198" i="31"/>
  <c r="K198" i="31"/>
  <c r="H198" i="31"/>
  <c r="I198" i="31" s="1"/>
  <c r="F198" i="31"/>
  <c r="E198" i="31"/>
  <c r="O197" i="31"/>
  <c r="N197" i="31"/>
  <c r="K197" i="31"/>
  <c r="L197" i="31" s="1"/>
  <c r="H197" i="31"/>
  <c r="I197" i="31" s="1"/>
  <c r="F197" i="31"/>
  <c r="E197" i="31"/>
  <c r="O196" i="31"/>
  <c r="N196" i="31"/>
  <c r="K196" i="31"/>
  <c r="L196" i="31" s="1"/>
  <c r="H196" i="31"/>
  <c r="I196" i="31" s="1"/>
  <c r="F196" i="31"/>
  <c r="E196" i="31"/>
  <c r="O195" i="31"/>
  <c r="N195" i="31"/>
  <c r="K195" i="31"/>
  <c r="L195" i="31" s="1"/>
  <c r="H195" i="31"/>
  <c r="I195" i="31" s="1"/>
  <c r="F195" i="31"/>
  <c r="E195" i="31"/>
  <c r="O194" i="31"/>
  <c r="N194" i="31"/>
  <c r="L194" i="31"/>
  <c r="K194" i="31"/>
  <c r="H194" i="31"/>
  <c r="I194" i="31" s="1"/>
  <c r="F194" i="31"/>
  <c r="E194" i="31"/>
  <c r="O193" i="31"/>
  <c r="N193" i="31"/>
  <c r="K193" i="31"/>
  <c r="L193" i="31" s="1"/>
  <c r="H193" i="31"/>
  <c r="I193" i="31" s="1"/>
  <c r="F193" i="31"/>
  <c r="E193" i="31"/>
  <c r="N192" i="31"/>
  <c r="O192" i="31" s="1"/>
  <c r="K192" i="31"/>
  <c r="L192" i="31" s="1"/>
  <c r="H192" i="31"/>
  <c r="I192" i="31" s="1"/>
  <c r="F192" i="31"/>
  <c r="E192" i="31"/>
  <c r="O191" i="31"/>
  <c r="N191" i="31"/>
  <c r="K191" i="31"/>
  <c r="L191" i="31" s="1"/>
  <c r="H191" i="31"/>
  <c r="I191" i="31" s="1"/>
  <c r="F191" i="31"/>
  <c r="E191" i="31"/>
  <c r="N190" i="31"/>
  <c r="O190" i="31" s="1"/>
  <c r="L190" i="31"/>
  <c r="K190" i="31"/>
  <c r="H190" i="31"/>
  <c r="I190" i="31" s="1"/>
  <c r="F190" i="31"/>
  <c r="E190" i="31"/>
  <c r="N189" i="31"/>
  <c r="O189" i="31" s="1"/>
  <c r="K189" i="31"/>
  <c r="L189" i="31" s="1"/>
  <c r="H189" i="31"/>
  <c r="I189" i="31" s="1"/>
  <c r="F189" i="31"/>
  <c r="E189" i="31"/>
  <c r="O188" i="31"/>
  <c r="N188" i="31"/>
  <c r="K188" i="31"/>
  <c r="L188" i="31" s="1"/>
  <c r="H188" i="31"/>
  <c r="I188" i="31" s="1"/>
  <c r="F188" i="31"/>
  <c r="E188" i="31"/>
  <c r="O187" i="31"/>
  <c r="N187" i="31"/>
  <c r="K187" i="31"/>
  <c r="L187" i="31" s="1"/>
  <c r="H187" i="31"/>
  <c r="I187" i="31" s="1"/>
  <c r="F187" i="31"/>
  <c r="E187" i="31"/>
  <c r="O186" i="31"/>
  <c r="N186" i="31"/>
  <c r="L186" i="31"/>
  <c r="K186" i="31"/>
  <c r="H186" i="31"/>
  <c r="I186" i="31" s="1"/>
  <c r="F186" i="31"/>
  <c r="E186" i="31"/>
  <c r="N185" i="31"/>
  <c r="O185" i="31" s="1"/>
  <c r="K185" i="31"/>
  <c r="L185" i="31" s="1"/>
  <c r="H185" i="31"/>
  <c r="I185" i="31" s="1"/>
  <c r="F185" i="31"/>
  <c r="E185" i="31"/>
  <c r="N184" i="31"/>
  <c r="O184" i="31" s="1"/>
  <c r="K184" i="31"/>
  <c r="L184" i="31" s="1"/>
  <c r="H184" i="31"/>
  <c r="I184" i="31" s="1"/>
  <c r="F184" i="31"/>
  <c r="E184" i="31"/>
  <c r="N183" i="31"/>
  <c r="O183" i="31" s="1"/>
  <c r="K183" i="31"/>
  <c r="L183" i="31" s="1"/>
  <c r="H183" i="31"/>
  <c r="I183" i="31" s="1"/>
  <c r="F183" i="31"/>
  <c r="E183" i="31"/>
  <c r="N182" i="31"/>
  <c r="O182" i="31" s="1"/>
  <c r="L182" i="31"/>
  <c r="K182" i="31"/>
  <c r="H182" i="31"/>
  <c r="I182" i="31" s="1"/>
  <c r="F182" i="31"/>
  <c r="E182" i="31"/>
  <c r="O181" i="31"/>
  <c r="N181" i="31"/>
  <c r="K181" i="31"/>
  <c r="L181" i="31" s="1"/>
  <c r="H181" i="31"/>
  <c r="I181" i="31" s="1"/>
  <c r="F181" i="31"/>
  <c r="E181" i="31"/>
  <c r="O180" i="31"/>
  <c r="N180" i="31"/>
  <c r="K180" i="31"/>
  <c r="L180" i="31" s="1"/>
  <c r="H180" i="31"/>
  <c r="I180" i="31" s="1"/>
  <c r="F180" i="31"/>
  <c r="E180" i="31"/>
  <c r="O179" i="31"/>
  <c r="N179" i="31"/>
  <c r="K179" i="31"/>
  <c r="H179" i="31"/>
  <c r="H199" i="31" s="1"/>
  <c r="F179" i="31"/>
  <c r="F199" i="31" s="1"/>
  <c r="E179" i="31"/>
  <c r="E199" i="31" s="1"/>
  <c r="M177" i="31"/>
  <c r="J177" i="31"/>
  <c r="G177" i="31"/>
  <c r="D177" i="31"/>
  <c r="B177" i="31"/>
  <c r="M176" i="31"/>
  <c r="G176" i="31"/>
  <c r="B172" i="31"/>
  <c r="N171" i="31"/>
  <c r="O171" i="31" s="1"/>
  <c r="L171" i="31"/>
  <c r="K171" i="31"/>
  <c r="I171" i="31"/>
  <c r="H171" i="31"/>
  <c r="F171" i="31"/>
  <c r="E171" i="31"/>
  <c r="N170" i="31"/>
  <c r="O170" i="31" s="1"/>
  <c r="L170" i="31"/>
  <c r="K170" i="31"/>
  <c r="I170" i="31"/>
  <c r="H170" i="31"/>
  <c r="F170" i="31"/>
  <c r="E170" i="31"/>
  <c r="N169" i="31"/>
  <c r="O169" i="31" s="1"/>
  <c r="L169" i="31"/>
  <c r="K169" i="31"/>
  <c r="I169" i="31"/>
  <c r="H169" i="31"/>
  <c r="F169" i="31"/>
  <c r="E169" i="31"/>
  <c r="N168" i="31"/>
  <c r="O168" i="31" s="1"/>
  <c r="L168" i="31"/>
  <c r="K168" i="31"/>
  <c r="I168" i="31"/>
  <c r="H168" i="31"/>
  <c r="F168" i="31"/>
  <c r="E168" i="31"/>
  <c r="N167" i="31"/>
  <c r="O167" i="31" s="1"/>
  <c r="L167" i="31"/>
  <c r="K167" i="31"/>
  <c r="I167" i="31"/>
  <c r="H167" i="31"/>
  <c r="F167" i="31"/>
  <c r="E167" i="31"/>
  <c r="N166" i="31"/>
  <c r="O166" i="31" s="1"/>
  <c r="L166" i="31"/>
  <c r="K166" i="31"/>
  <c r="I166" i="31"/>
  <c r="H166" i="31"/>
  <c r="F166" i="31"/>
  <c r="E166" i="31"/>
  <c r="N165" i="31"/>
  <c r="O165" i="31" s="1"/>
  <c r="L165" i="31"/>
  <c r="K165" i="31"/>
  <c r="I165" i="31"/>
  <c r="H165" i="31"/>
  <c r="F165" i="31"/>
  <c r="E165" i="31"/>
  <c r="N164" i="31"/>
  <c r="O164" i="31" s="1"/>
  <c r="L164" i="31"/>
  <c r="K164" i="31"/>
  <c r="I164" i="31"/>
  <c r="H164" i="31"/>
  <c r="F164" i="31"/>
  <c r="E164" i="31"/>
  <c r="N163" i="31"/>
  <c r="O163" i="31" s="1"/>
  <c r="L163" i="31"/>
  <c r="K163" i="31"/>
  <c r="I163" i="31"/>
  <c r="H163" i="31"/>
  <c r="F163" i="31"/>
  <c r="E163" i="31"/>
  <c r="N162" i="31"/>
  <c r="O162" i="31" s="1"/>
  <c r="L162" i="31"/>
  <c r="K162" i="31"/>
  <c r="I162" i="31"/>
  <c r="H162" i="31"/>
  <c r="F162" i="31"/>
  <c r="E162" i="31"/>
  <c r="N161" i="31"/>
  <c r="O161" i="31" s="1"/>
  <c r="L161" i="31"/>
  <c r="K161" i="31"/>
  <c r="I161" i="31"/>
  <c r="H161" i="31"/>
  <c r="F161" i="31"/>
  <c r="E161" i="31"/>
  <c r="N160" i="31"/>
  <c r="O160" i="31" s="1"/>
  <c r="L160" i="31"/>
  <c r="K160" i="31"/>
  <c r="I160" i="31"/>
  <c r="H160" i="31"/>
  <c r="F160" i="31"/>
  <c r="E160" i="31"/>
  <c r="N159" i="31"/>
  <c r="O159" i="31" s="1"/>
  <c r="L159" i="31"/>
  <c r="K159" i="31"/>
  <c r="I159" i="31"/>
  <c r="H159" i="31"/>
  <c r="F159" i="31"/>
  <c r="E159" i="31"/>
  <c r="N158" i="31"/>
  <c r="O158" i="31" s="1"/>
  <c r="L158" i="31"/>
  <c r="K158" i="31"/>
  <c r="I158" i="31"/>
  <c r="H158" i="31"/>
  <c r="F158" i="31"/>
  <c r="E158" i="31"/>
  <c r="N157" i="31"/>
  <c r="O157" i="31" s="1"/>
  <c r="L157" i="31"/>
  <c r="K157" i="31"/>
  <c r="I157" i="31"/>
  <c r="H157" i="31"/>
  <c r="F157" i="31"/>
  <c r="E157" i="31"/>
  <c r="N156" i="31"/>
  <c r="O156" i="31" s="1"/>
  <c r="L156" i="31"/>
  <c r="K156" i="31"/>
  <c r="I156" i="31"/>
  <c r="H156" i="31"/>
  <c r="F156" i="31"/>
  <c r="E156" i="31"/>
  <c r="N155" i="31"/>
  <c r="O155" i="31" s="1"/>
  <c r="L155" i="31"/>
  <c r="K155" i="31"/>
  <c r="I155" i="31"/>
  <c r="H155" i="31"/>
  <c r="F155" i="31"/>
  <c r="E155" i="31"/>
  <c r="N154" i="31"/>
  <c r="O154" i="31" s="1"/>
  <c r="L154" i="31"/>
  <c r="K154" i="31"/>
  <c r="I154" i="31"/>
  <c r="H154" i="31"/>
  <c r="F154" i="31"/>
  <c r="E154" i="31"/>
  <c r="N153" i="31"/>
  <c r="O153" i="31" s="1"/>
  <c r="L153" i="31"/>
  <c r="K153" i="31"/>
  <c r="I153" i="31"/>
  <c r="H153" i="31"/>
  <c r="F153" i="31"/>
  <c r="E153" i="31"/>
  <c r="N152" i="31"/>
  <c r="N172" i="31" s="1"/>
  <c r="L152" i="31"/>
  <c r="L172" i="31" s="1"/>
  <c r="K152" i="31"/>
  <c r="K172" i="31" s="1"/>
  <c r="I152" i="31"/>
  <c r="I172" i="31" s="1"/>
  <c r="H152" i="31"/>
  <c r="H172" i="31" s="1"/>
  <c r="F152" i="31"/>
  <c r="F172" i="31" s="1"/>
  <c r="E152" i="31"/>
  <c r="E172" i="31" s="1"/>
  <c r="M150" i="31"/>
  <c r="J150" i="31"/>
  <c r="G150" i="31"/>
  <c r="D150" i="31"/>
  <c r="B150" i="31"/>
  <c r="M149" i="31"/>
  <c r="G149" i="31"/>
  <c r="B145" i="31"/>
  <c r="O144" i="31"/>
  <c r="N144" i="31"/>
  <c r="L144" i="31"/>
  <c r="K144" i="31"/>
  <c r="I144" i="31"/>
  <c r="H144" i="31"/>
  <c r="F144" i="31"/>
  <c r="E144" i="31"/>
  <c r="O143" i="31"/>
  <c r="N143" i="31"/>
  <c r="L143" i="31"/>
  <c r="K143" i="31"/>
  <c r="I143" i="31"/>
  <c r="H143" i="31"/>
  <c r="F143" i="31"/>
  <c r="E143" i="31"/>
  <c r="O142" i="31"/>
  <c r="N142" i="31"/>
  <c r="L142" i="31"/>
  <c r="K142" i="31"/>
  <c r="H142" i="31"/>
  <c r="I142" i="31" s="1"/>
  <c r="F142" i="31"/>
  <c r="E142" i="31"/>
  <c r="N141" i="31"/>
  <c r="O141" i="31" s="1"/>
  <c r="K141" i="31"/>
  <c r="L141" i="31" s="1"/>
  <c r="H141" i="31"/>
  <c r="I141" i="31" s="1"/>
  <c r="F141" i="31"/>
  <c r="E141" i="31"/>
  <c r="N140" i="31"/>
  <c r="O140" i="31" s="1"/>
  <c r="K140" i="31"/>
  <c r="L140" i="31" s="1"/>
  <c r="H140" i="31"/>
  <c r="I140" i="31" s="1"/>
  <c r="F140" i="31"/>
  <c r="E140" i="31"/>
  <c r="N139" i="31"/>
  <c r="O139" i="31" s="1"/>
  <c r="L139" i="31"/>
  <c r="K139" i="31"/>
  <c r="H139" i="31"/>
  <c r="I139" i="31" s="1"/>
  <c r="F139" i="31"/>
  <c r="E139" i="31"/>
  <c r="O138" i="31"/>
  <c r="N138" i="31"/>
  <c r="L138" i="31"/>
  <c r="K138" i="31"/>
  <c r="H138" i="31"/>
  <c r="I138" i="31" s="1"/>
  <c r="F138" i="31"/>
  <c r="E138" i="31"/>
  <c r="N137" i="31"/>
  <c r="O137" i="31" s="1"/>
  <c r="K137" i="31"/>
  <c r="L137" i="31" s="1"/>
  <c r="H137" i="31"/>
  <c r="I137" i="31" s="1"/>
  <c r="F137" i="31"/>
  <c r="E137" i="31"/>
  <c r="N136" i="31"/>
  <c r="O136" i="31" s="1"/>
  <c r="K136" i="31"/>
  <c r="L136" i="31" s="1"/>
  <c r="H136" i="31"/>
  <c r="I136" i="31" s="1"/>
  <c r="F136" i="31"/>
  <c r="E136" i="31"/>
  <c r="N135" i="31"/>
  <c r="O135" i="31" s="1"/>
  <c r="L135" i="31"/>
  <c r="K135" i="31"/>
  <c r="H135" i="31"/>
  <c r="I135" i="31" s="1"/>
  <c r="F135" i="31"/>
  <c r="E135" i="31"/>
  <c r="N134" i="31"/>
  <c r="O134" i="31" s="1"/>
  <c r="L134" i="31"/>
  <c r="K134" i="31"/>
  <c r="H134" i="31"/>
  <c r="I134" i="31" s="1"/>
  <c r="F134" i="31"/>
  <c r="E134" i="31"/>
  <c r="N133" i="31"/>
  <c r="O133" i="31" s="1"/>
  <c r="K133" i="31"/>
  <c r="L133" i="31" s="1"/>
  <c r="H133" i="31"/>
  <c r="I133" i="31" s="1"/>
  <c r="F133" i="31"/>
  <c r="E133" i="31"/>
  <c r="N132" i="31"/>
  <c r="O132" i="31" s="1"/>
  <c r="K132" i="31"/>
  <c r="L132" i="31" s="1"/>
  <c r="H132" i="31"/>
  <c r="I132" i="31" s="1"/>
  <c r="F132" i="31"/>
  <c r="E132" i="31"/>
  <c r="N131" i="31"/>
  <c r="O131" i="31" s="1"/>
  <c r="L131" i="31"/>
  <c r="K131" i="31"/>
  <c r="H131" i="31"/>
  <c r="I131" i="31" s="1"/>
  <c r="F131" i="31"/>
  <c r="E131" i="31"/>
  <c r="O130" i="31"/>
  <c r="N130" i="31"/>
  <c r="L130" i="31"/>
  <c r="K130" i="31"/>
  <c r="H130" i="31"/>
  <c r="I130" i="31" s="1"/>
  <c r="F130" i="31"/>
  <c r="E130" i="31"/>
  <c r="N129" i="31"/>
  <c r="O129" i="31" s="1"/>
  <c r="K129" i="31"/>
  <c r="L129" i="31" s="1"/>
  <c r="H129" i="31"/>
  <c r="I129" i="31" s="1"/>
  <c r="F129" i="31"/>
  <c r="E129" i="31"/>
  <c r="N128" i="31"/>
  <c r="O128" i="31" s="1"/>
  <c r="K128" i="31"/>
  <c r="L128" i="31" s="1"/>
  <c r="H128" i="31"/>
  <c r="I128" i="31" s="1"/>
  <c r="F128" i="31"/>
  <c r="E128" i="31"/>
  <c r="N127" i="31"/>
  <c r="O127" i="31" s="1"/>
  <c r="L127" i="31"/>
  <c r="K127" i="31"/>
  <c r="H127" i="31"/>
  <c r="I127" i="31" s="1"/>
  <c r="F127" i="31"/>
  <c r="E127" i="31"/>
  <c r="N126" i="31"/>
  <c r="O126" i="31" s="1"/>
  <c r="L126" i="31"/>
  <c r="K126" i="31"/>
  <c r="H126" i="31"/>
  <c r="I126" i="31" s="1"/>
  <c r="F126" i="31"/>
  <c r="E126" i="31"/>
  <c r="N125" i="31"/>
  <c r="K125" i="31"/>
  <c r="K145" i="31" s="1"/>
  <c r="H125" i="31"/>
  <c r="H145" i="31" s="1"/>
  <c r="F125" i="31"/>
  <c r="F145" i="31" s="1"/>
  <c r="E125" i="31"/>
  <c r="E145" i="31" s="1"/>
  <c r="M123" i="31"/>
  <c r="J123" i="31"/>
  <c r="G123" i="31"/>
  <c r="D123" i="31"/>
  <c r="B123" i="31"/>
  <c r="M122" i="31"/>
  <c r="G122" i="31"/>
  <c r="B118" i="31"/>
  <c r="N117" i="31"/>
  <c r="O117" i="31" s="1"/>
  <c r="K117" i="31"/>
  <c r="L117" i="31" s="1"/>
  <c r="I117" i="31"/>
  <c r="H117" i="31"/>
  <c r="E117" i="31"/>
  <c r="F117" i="31" s="1"/>
  <c r="N116" i="31"/>
  <c r="O116" i="31" s="1"/>
  <c r="K116" i="31"/>
  <c r="L116" i="31" s="1"/>
  <c r="H116" i="31"/>
  <c r="I116" i="31" s="1"/>
  <c r="E116" i="31"/>
  <c r="F116" i="31" s="1"/>
  <c r="N115" i="31"/>
  <c r="O115" i="31" s="1"/>
  <c r="K115" i="31"/>
  <c r="L115" i="31" s="1"/>
  <c r="I115" i="31"/>
  <c r="H115" i="31"/>
  <c r="E115" i="31"/>
  <c r="F115" i="31" s="1"/>
  <c r="O114" i="31"/>
  <c r="N114" i="31"/>
  <c r="L114" i="31"/>
  <c r="K114" i="31"/>
  <c r="H114" i="31"/>
  <c r="I114" i="31" s="1"/>
  <c r="E114" i="31"/>
  <c r="F114" i="31" s="1"/>
  <c r="N113" i="31"/>
  <c r="O113" i="31" s="1"/>
  <c r="L113" i="31"/>
  <c r="K113" i="31"/>
  <c r="I113" i="31"/>
  <c r="H113" i="31"/>
  <c r="E113" i="31"/>
  <c r="F113" i="31" s="1"/>
  <c r="N112" i="31"/>
  <c r="O112" i="31" s="1"/>
  <c r="K112" i="31"/>
  <c r="L112" i="31" s="1"/>
  <c r="H112" i="31"/>
  <c r="I112" i="31" s="1"/>
  <c r="E112" i="31"/>
  <c r="F112" i="31" s="1"/>
  <c r="O111" i="31"/>
  <c r="N111" i="31"/>
  <c r="K111" i="31"/>
  <c r="L111" i="31" s="1"/>
  <c r="I111" i="31"/>
  <c r="H111" i="31"/>
  <c r="E111" i="31"/>
  <c r="F111" i="31" s="1"/>
  <c r="O110" i="31"/>
  <c r="N110" i="31"/>
  <c r="L110" i="31"/>
  <c r="K110" i="31"/>
  <c r="H110" i="31"/>
  <c r="I110" i="31" s="1"/>
  <c r="E110" i="31"/>
  <c r="F110" i="31" s="1"/>
  <c r="O109" i="31"/>
  <c r="N109" i="31"/>
  <c r="L109" i="31"/>
  <c r="K109" i="31"/>
  <c r="I109" i="31"/>
  <c r="H109" i="31"/>
  <c r="E109" i="31"/>
  <c r="F109" i="31" s="1"/>
  <c r="N108" i="31"/>
  <c r="O108" i="31" s="1"/>
  <c r="K108" i="31"/>
  <c r="L108" i="31" s="1"/>
  <c r="H108" i="31"/>
  <c r="I108" i="31" s="1"/>
  <c r="E108" i="31"/>
  <c r="F108" i="31" s="1"/>
  <c r="O107" i="31"/>
  <c r="N107" i="31"/>
  <c r="K107" i="31"/>
  <c r="L107" i="31" s="1"/>
  <c r="I107" i="31"/>
  <c r="H107" i="31"/>
  <c r="E107" i="31"/>
  <c r="F107" i="31" s="1"/>
  <c r="O106" i="31"/>
  <c r="N106" i="31"/>
  <c r="L106" i="31"/>
  <c r="K106" i="31"/>
  <c r="H106" i="31"/>
  <c r="I106" i="31" s="1"/>
  <c r="E106" i="31"/>
  <c r="F106" i="31" s="1"/>
  <c r="O105" i="31"/>
  <c r="N105" i="31"/>
  <c r="L105" i="31"/>
  <c r="K105" i="31"/>
  <c r="I105" i="31"/>
  <c r="H105" i="31"/>
  <c r="E105" i="31"/>
  <c r="F105" i="31" s="1"/>
  <c r="N104" i="31"/>
  <c r="O104" i="31" s="1"/>
  <c r="K104" i="31"/>
  <c r="L104" i="31" s="1"/>
  <c r="H104" i="31"/>
  <c r="I104" i="31" s="1"/>
  <c r="E104" i="31"/>
  <c r="F104" i="31" s="1"/>
  <c r="O103" i="31"/>
  <c r="N103" i="31"/>
  <c r="K103" i="31"/>
  <c r="L103" i="31" s="1"/>
  <c r="I103" i="31"/>
  <c r="H103" i="31"/>
  <c r="E103" i="31"/>
  <c r="F103" i="31" s="1"/>
  <c r="O102" i="31"/>
  <c r="N102" i="31"/>
  <c r="L102" i="31"/>
  <c r="K102" i="31"/>
  <c r="H102" i="31"/>
  <c r="I102" i="31" s="1"/>
  <c r="E102" i="31"/>
  <c r="F102" i="31" s="1"/>
  <c r="O101" i="31"/>
  <c r="N101" i="31"/>
  <c r="L101" i="31"/>
  <c r="K101" i="31"/>
  <c r="I101" i="31"/>
  <c r="H101" i="31"/>
  <c r="E101" i="31"/>
  <c r="F101" i="31" s="1"/>
  <c r="N100" i="31"/>
  <c r="O100" i="31" s="1"/>
  <c r="K100" i="31"/>
  <c r="L100" i="31" s="1"/>
  <c r="H100" i="31"/>
  <c r="I100" i="31" s="1"/>
  <c r="E100" i="31"/>
  <c r="F100" i="31" s="1"/>
  <c r="O99" i="31"/>
  <c r="N99" i="31"/>
  <c r="K99" i="31"/>
  <c r="L99" i="31" s="1"/>
  <c r="I99" i="31"/>
  <c r="H99" i="31"/>
  <c r="E99" i="31"/>
  <c r="F99" i="31" s="1"/>
  <c r="O98" i="31"/>
  <c r="N98" i="31"/>
  <c r="K98" i="31"/>
  <c r="H98" i="31"/>
  <c r="H118" i="31" s="1"/>
  <c r="E98" i="31"/>
  <c r="E118" i="31" s="1"/>
  <c r="M96" i="31"/>
  <c r="J96" i="31"/>
  <c r="G96" i="31"/>
  <c r="D96" i="31"/>
  <c r="B96" i="31"/>
  <c r="M95" i="31"/>
  <c r="G95" i="31"/>
  <c r="B91" i="31"/>
  <c r="N90" i="31"/>
  <c r="O90" i="31" s="1"/>
  <c r="L90" i="31"/>
  <c r="K90" i="31"/>
  <c r="H90" i="31"/>
  <c r="I90" i="31" s="1"/>
  <c r="E90" i="31"/>
  <c r="F90" i="31" s="1"/>
  <c r="N89" i="31"/>
  <c r="O89" i="31" s="1"/>
  <c r="L89" i="31"/>
  <c r="K89" i="31"/>
  <c r="H89" i="31"/>
  <c r="I89" i="31" s="1"/>
  <c r="E89" i="31"/>
  <c r="F89" i="31" s="1"/>
  <c r="N88" i="31"/>
  <c r="O88" i="31" s="1"/>
  <c r="L88" i="31"/>
  <c r="K88" i="31"/>
  <c r="I88" i="31"/>
  <c r="H88" i="31"/>
  <c r="E88" i="31"/>
  <c r="F88" i="31" s="1"/>
  <c r="O87" i="31"/>
  <c r="N87" i="31"/>
  <c r="K87" i="31"/>
  <c r="L87" i="31" s="1"/>
  <c r="H87" i="31"/>
  <c r="I87" i="31" s="1"/>
  <c r="E87" i="31"/>
  <c r="F87" i="31" s="1"/>
  <c r="O86" i="31"/>
  <c r="N86" i="31"/>
  <c r="L86" i="31"/>
  <c r="K86" i="31"/>
  <c r="H86" i="31"/>
  <c r="I86" i="31" s="1"/>
  <c r="E86" i="31"/>
  <c r="F86" i="31" s="1"/>
  <c r="N85" i="31"/>
  <c r="O85" i="31" s="1"/>
  <c r="K85" i="31"/>
  <c r="L85" i="31" s="1"/>
  <c r="H85" i="31"/>
  <c r="I85" i="31" s="1"/>
  <c r="E85" i="31"/>
  <c r="F85" i="31" s="1"/>
  <c r="O84" i="31"/>
  <c r="N84" i="31"/>
  <c r="K84" i="31"/>
  <c r="L84" i="31" s="1"/>
  <c r="I84" i="31"/>
  <c r="H84" i="31"/>
  <c r="E84" i="31"/>
  <c r="F84" i="31" s="1"/>
  <c r="N83" i="31"/>
  <c r="O83" i="31" s="1"/>
  <c r="L83" i="31"/>
  <c r="K83" i="31"/>
  <c r="H83" i="31"/>
  <c r="I83" i="31" s="1"/>
  <c r="E83" i="31"/>
  <c r="F83" i="31" s="1"/>
  <c r="O82" i="31"/>
  <c r="N82" i="31"/>
  <c r="L82" i="31"/>
  <c r="K82" i="31"/>
  <c r="H82" i="31"/>
  <c r="I82" i="31" s="1"/>
  <c r="E82" i="31"/>
  <c r="F82" i="31" s="1"/>
  <c r="N81" i="31"/>
  <c r="O81" i="31" s="1"/>
  <c r="L81" i="31"/>
  <c r="K81" i="31"/>
  <c r="H81" i="31"/>
  <c r="I81" i="31" s="1"/>
  <c r="E81" i="31"/>
  <c r="F81" i="31" s="1"/>
  <c r="O80" i="31"/>
  <c r="N80" i="31"/>
  <c r="L80" i="31"/>
  <c r="K80" i="31"/>
  <c r="I80" i="31"/>
  <c r="H80" i="31"/>
  <c r="E80" i="31"/>
  <c r="F80" i="31" s="1"/>
  <c r="N79" i="31"/>
  <c r="O79" i="31" s="1"/>
  <c r="L79" i="31"/>
  <c r="K79" i="31"/>
  <c r="H79" i="31"/>
  <c r="I79" i="31" s="1"/>
  <c r="E79" i="31"/>
  <c r="F79" i="31" s="1"/>
  <c r="O78" i="31"/>
  <c r="N78" i="31"/>
  <c r="K78" i="31"/>
  <c r="L78" i="31" s="1"/>
  <c r="H78" i="31"/>
  <c r="I78" i="31" s="1"/>
  <c r="E78" i="31"/>
  <c r="F78" i="31" s="1"/>
  <c r="N77" i="31"/>
  <c r="O77" i="31" s="1"/>
  <c r="L77" i="31"/>
  <c r="K77" i="31"/>
  <c r="H77" i="31"/>
  <c r="I77" i="31" s="1"/>
  <c r="E77" i="31"/>
  <c r="F77" i="31" s="1"/>
  <c r="O76" i="31"/>
  <c r="N76" i="31"/>
  <c r="K76" i="31"/>
  <c r="L76" i="31" s="1"/>
  <c r="I76" i="31"/>
  <c r="H76" i="31"/>
  <c r="E76" i="31"/>
  <c r="F76" i="31" s="1"/>
  <c r="N75" i="31"/>
  <c r="O75" i="31" s="1"/>
  <c r="L75" i="31"/>
  <c r="K75" i="31"/>
  <c r="H75" i="31"/>
  <c r="I75" i="31" s="1"/>
  <c r="E75" i="31"/>
  <c r="F75" i="31" s="1"/>
  <c r="O74" i="31"/>
  <c r="N74" i="31"/>
  <c r="L74" i="31"/>
  <c r="K74" i="31"/>
  <c r="H74" i="31"/>
  <c r="I74" i="31" s="1"/>
  <c r="E74" i="31"/>
  <c r="F74" i="31" s="1"/>
  <c r="N73" i="31"/>
  <c r="O73" i="31" s="1"/>
  <c r="L73" i="31"/>
  <c r="K73" i="31"/>
  <c r="H73" i="31"/>
  <c r="I73" i="31" s="1"/>
  <c r="E73" i="31"/>
  <c r="F73" i="31" s="1"/>
  <c r="O72" i="31"/>
  <c r="N72" i="31"/>
  <c r="L72" i="31"/>
  <c r="K72" i="31"/>
  <c r="I72" i="31"/>
  <c r="H72" i="31"/>
  <c r="E72" i="31"/>
  <c r="F72" i="31" s="1"/>
  <c r="N71" i="31"/>
  <c r="N91" i="31" s="1"/>
  <c r="K71" i="31"/>
  <c r="K91" i="31" s="1"/>
  <c r="H71" i="31"/>
  <c r="H91" i="31" s="1"/>
  <c r="E71" i="31"/>
  <c r="E91" i="31" s="1"/>
  <c r="M69" i="31"/>
  <c r="J69" i="31"/>
  <c r="G69" i="31"/>
  <c r="D69" i="31"/>
  <c r="B69" i="31"/>
  <c r="M68" i="31"/>
  <c r="G68" i="31"/>
  <c r="B64" i="31"/>
  <c r="O63" i="31"/>
  <c r="N63" i="31"/>
  <c r="L63" i="31"/>
  <c r="K63" i="31"/>
  <c r="I63" i="31"/>
  <c r="H63" i="31"/>
  <c r="F63" i="31"/>
  <c r="E63" i="31"/>
  <c r="O62" i="31"/>
  <c r="N62" i="31"/>
  <c r="L62" i="31"/>
  <c r="K62" i="31"/>
  <c r="I62" i="31"/>
  <c r="H62" i="31"/>
  <c r="F62" i="31"/>
  <c r="E62" i="31"/>
  <c r="O61" i="31"/>
  <c r="N61" i="31"/>
  <c r="K61" i="31"/>
  <c r="L61" i="31" s="1"/>
  <c r="I61" i="31"/>
  <c r="H61" i="31"/>
  <c r="E61" i="31"/>
  <c r="F61" i="31" s="1"/>
  <c r="N60" i="31"/>
  <c r="O60" i="31" s="1"/>
  <c r="L60" i="31"/>
  <c r="K60" i="31"/>
  <c r="H60" i="31"/>
  <c r="I60" i="31" s="1"/>
  <c r="E60" i="31"/>
  <c r="F60" i="31" s="1"/>
  <c r="O59" i="31"/>
  <c r="N59" i="31"/>
  <c r="L59" i="31"/>
  <c r="K59" i="31"/>
  <c r="I59" i="31"/>
  <c r="H59" i="31"/>
  <c r="E59" i="31"/>
  <c r="F59" i="31" s="1"/>
  <c r="N58" i="31"/>
  <c r="O58" i="31" s="1"/>
  <c r="K58" i="31"/>
  <c r="L58" i="31" s="1"/>
  <c r="H58" i="31"/>
  <c r="I58" i="31" s="1"/>
  <c r="E58" i="31"/>
  <c r="F58" i="31" s="1"/>
  <c r="O57" i="31"/>
  <c r="N57" i="31"/>
  <c r="K57" i="31"/>
  <c r="L57" i="31" s="1"/>
  <c r="H57" i="31"/>
  <c r="I57" i="31" s="1"/>
  <c r="E57" i="31"/>
  <c r="F57" i="31" s="1"/>
  <c r="O56" i="31"/>
  <c r="N56" i="31"/>
  <c r="K56" i="31"/>
  <c r="L56" i="31" s="1"/>
  <c r="H56" i="31"/>
  <c r="I56" i="31" s="1"/>
  <c r="E56" i="31"/>
  <c r="F56" i="31" s="1"/>
  <c r="O55" i="31"/>
  <c r="N55" i="31"/>
  <c r="K55" i="31"/>
  <c r="L55" i="31" s="1"/>
  <c r="I55" i="31"/>
  <c r="H55" i="31"/>
  <c r="E55" i="31"/>
  <c r="F55" i="31" s="1"/>
  <c r="O54" i="31"/>
  <c r="N54" i="31"/>
  <c r="L54" i="31"/>
  <c r="K54" i="31"/>
  <c r="H54" i="31"/>
  <c r="I54" i="31" s="1"/>
  <c r="E54" i="31"/>
  <c r="F54" i="31" s="1"/>
  <c r="N53" i="31"/>
  <c r="O53" i="31" s="1"/>
  <c r="L53" i="31"/>
  <c r="K53" i="31"/>
  <c r="I53" i="31"/>
  <c r="H53" i="31"/>
  <c r="E53" i="31"/>
  <c r="F53" i="31" s="1"/>
  <c r="O52" i="31"/>
  <c r="N52" i="31"/>
  <c r="K52" i="31"/>
  <c r="L52" i="31" s="1"/>
  <c r="H52" i="31"/>
  <c r="I52" i="31" s="1"/>
  <c r="E52" i="31"/>
  <c r="F52" i="31" s="1"/>
  <c r="O51" i="31"/>
  <c r="N51" i="31"/>
  <c r="K51" i="31"/>
  <c r="L51" i="31" s="1"/>
  <c r="I51" i="31"/>
  <c r="H51" i="31"/>
  <c r="E51" i="31"/>
  <c r="F51" i="31" s="1"/>
  <c r="O50" i="31"/>
  <c r="N50" i="31"/>
  <c r="L50" i="31"/>
  <c r="K50" i="31"/>
  <c r="H50" i="31"/>
  <c r="I50" i="31" s="1"/>
  <c r="E50" i="31"/>
  <c r="F50" i="31" s="1"/>
  <c r="O49" i="31"/>
  <c r="N49" i="31"/>
  <c r="L49" i="31"/>
  <c r="K49" i="31"/>
  <c r="I49" i="31"/>
  <c r="H49" i="31"/>
  <c r="E49" i="31"/>
  <c r="F49" i="31" s="1"/>
  <c r="O48" i="31"/>
  <c r="N48" i="31"/>
  <c r="K48" i="31"/>
  <c r="L48" i="31" s="1"/>
  <c r="H48" i="31"/>
  <c r="I48" i="31" s="1"/>
  <c r="E48" i="31"/>
  <c r="F48" i="31" s="1"/>
  <c r="O47" i="31"/>
  <c r="N47" i="31"/>
  <c r="K47" i="31"/>
  <c r="L47" i="31" s="1"/>
  <c r="I47" i="31"/>
  <c r="H47" i="31"/>
  <c r="E47" i="31"/>
  <c r="F47" i="31" s="1"/>
  <c r="O46" i="31"/>
  <c r="N46" i="31"/>
  <c r="L46" i="31"/>
  <c r="K46" i="31"/>
  <c r="H46" i="31"/>
  <c r="I46" i="31" s="1"/>
  <c r="E46" i="31"/>
  <c r="F46" i="31" s="1"/>
  <c r="O45" i="31"/>
  <c r="N45" i="31"/>
  <c r="L45" i="31"/>
  <c r="K45" i="31"/>
  <c r="H45" i="31"/>
  <c r="I45" i="31" s="1"/>
  <c r="E45" i="31"/>
  <c r="F45" i="31" s="1"/>
  <c r="O44" i="31"/>
  <c r="N44" i="31"/>
  <c r="L44" i="31"/>
  <c r="K44" i="31"/>
  <c r="H44" i="31"/>
  <c r="E44" i="31"/>
  <c r="E64" i="31" s="1"/>
  <c r="M42" i="31"/>
  <c r="J42" i="31"/>
  <c r="G42" i="31"/>
  <c r="D42" i="31"/>
  <c r="B42" i="31"/>
  <c r="M41" i="31"/>
  <c r="G41" i="31"/>
  <c r="O36" i="31"/>
  <c r="N36" i="31"/>
  <c r="M36" i="31"/>
  <c r="L36" i="31"/>
  <c r="K36" i="31"/>
  <c r="J36" i="31"/>
  <c r="I36" i="31"/>
  <c r="H36" i="31"/>
  <c r="G36" i="31"/>
  <c r="F36" i="31"/>
  <c r="E36" i="31"/>
  <c r="D36" i="31"/>
  <c r="C36" i="31"/>
  <c r="B36" i="31"/>
  <c r="O35" i="31"/>
  <c r="N35" i="31"/>
  <c r="M35" i="31"/>
  <c r="L35" i="31"/>
  <c r="K35" i="31"/>
  <c r="J35" i="31"/>
  <c r="I35" i="31"/>
  <c r="H35" i="31"/>
  <c r="G35" i="31"/>
  <c r="F35" i="31"/>
  <c r="E35" i="31"/>
  <c r="D35" i="31"/>
  <c r="C35" i="31"/>
  <c r="B35" i="31"/>
  <c r="O34" i="31"/>
  <c r="N34" i="31"/>
  <c r="M34" i="31"/>
  <c r="L34" i="31"/>
  <c r="K34" i="31"/>
  <c r="J34" i="31"/>
  <c r="I34" i="31"/>
  <c r="H34" i="31"/>
  <c r="G34" i="31"/>
  <c r="F34" i="31"/>
  <c r="E34" i="31"/>
  <c r="D34" i="31"/>
  <c r="C34" i="31"/>
  <c r="B34" i="31"/>
  <c r="O33" i="31"/>
  <c r="N33" i="31"/>
  <c r="M33" i="31"/>
  <c r="L33" i="31"/>
  <c r="K33" i="31"/>
  <c r="J33" i="31"/>
  <c r="I33" i="31"/>
  <c r="H33" i="31"/>
  <c r="G33" i="31"/>
  <c r="F33" i="31"/>
  <c r="E33" i="31"/>
  <c r="D33" i="31"/>
  <c r="C33" i="31"/>
  <c r="B33" i="31"/>
  <c r="O32" i="31"/>
  <c r="N32" i="31"/>
  <c r="M32" i="31"/>
  <c r="L32" i="31"/>
  <c r="K32" i="31"/>
  <c r="J32" i="31"/>
  <c r="I32" i="31"/>
  <c r="H32" i="31"/>
  <c r="G32" i="31"/>
  <c r="F32" i="31"/>
  <c r="E32" i="31"/>
  <c r="D32" i="31"/>
  <c r="C32" i="31"/>
  <c r="B32" i="31"/>
  <c r="O31" i="31"/>
  <c r="N31" i="31"/>
  <c r="M31" i="31"/>
  <c r="L31" i="31"/>
  <c r="K31" i="31"/>
  <c r="J31" i="31"/>
  <c r="I31" i="31"/>
  <c r="H31" i="31"/>
  <c r="G31" i="31"/>
  <c r="F31" i="31"/>
  <c r="E31" i="31"/>
  <c r="D31" i="31"/>
  <c r="C31" i="31"/>
  <c r="B31" i="31"/>
  <c r="O30" i="31"/>
  <c r="N30" i="31"/>
  <c r="M30" i="31"/>
  <c r="L30" i="31"/>
  <c r="K30" i="31"/>
  <c r="J30" i="31"/>
  <c r="I30" i="31"/>
  <c r="H30" i="31"/>
  <c r="G30" i="31"/>
  <c r="F30" i="31"/>
  <c r="E30" i="31"/>
  <c r="D30" i="31"/>
  <c r="C30" i="31"/>
  <c r="B30" i="31"/>
  <c r="O29" i="31"/>
  <c r="N29" i="31"/>
  <c r="M29" i="31"/>
  <c r="L29" i="31"/>
  <c r="K29" i="31"/>
  <c r="J29" i="31"/>
  <c r="I29" i="31"/>
  <c r="H29" i="31"/>
  <c r="G29" i="31"/>
  <c r="F29" i="31"/>
  <c r="E29" i="31"/>
  <c r="D29" i="31"/>
  <c r="C29" i="31"/>
  <c r="B29" i="31"/>
  <c r="O28" i="31"/>
  <c r="N28" i="31"/>
  <c r="M28" i="31"/>
  <c r="L28" i="31"/>
  <c r="K28" i="31"/>
  <c r="J28" i="31"/>
  <c r="I28" i="31"/>
  <c r="H28" i="31"/>
  <c r="G28" i="31"/>
  <c r="F28" i="31"/>
  <c r="E28" i="31"/>
  <c r="D28" i="31"/>
  <c r="C28" i="31"/>
  <c r="B28" i="31"/>
  <c r="O27" i="31"/>
  <c r="N27" i="31"/>
  <c r="M27" i="31"/>
  <c r="L27" i="31"/>
  <c r="K27" i="31"/>
  <c r="J27" i="31"/>
  <c r="I27" i="31"/>
  <c r="H27" i="31"/>
  <c r="G27" i="31"/>
  <c r="F27" i="31"/>
  <c r="E27" i="31"/>
  <c r="D27" i="31"/>
  <c r="C27" i="31"/>
  <c r="B27" i="31"/>
  <c r="O26" i="31"/>
  <c r="N26" i="31"/>
  <c r="M26" i="31"/>
  <c r="L26" i="31"/>
  <c r="K26" i="31"/>
  <c r="J26" i="31"/>
  <c r="I26" i="31"/>
  <c r="H26" i="31"/>
  <c r="G26" i="31"/>
  <c r="F26" i="31"/>
  <c r="E26" i="31"/>
  <c r="D26" i="31"/>
  <c r="C26" i="31"/>
  <c r="B26" i="31"/>
  <c r="O25" i="31"/>
  <c r="N25" i="31"/>
  <c r="M25" i="31"/>
  <c r="L25" i="31"/>
  <c r="K25" i="31"/>
  <c r="J25" i="31"/>
  <c r="I25" i="31"/>
  <c r="H25" i="31"/>
  <c r="G25" i="31"/>
  <c r="F25" i="31"/>
  <c r="E25" i="31"/>
  <c r="D25" i="31"/>
  <c r="C25" i="31"/>
  <c r="B25" i="31"/>
  <c r="O24" i="31"/>
  <c r="N24" i="31"/>
  <c r="M24" i="31"/>
  <c r="L24" i="31"/>
  <c r="K24" i="31"/>
  <c r="J24" i="31"/>
  <c r="I24" i="31"/>
  <c r="H24" i="31"/>
  <c r="G24" i="31"/>
  <c r="F24" i="31"/>
  <c r="E24" i="31"/>
  <c r="D24" i="31"/>
  <c r="C24" i="31"/>
  <c r="B24" i="31"/>
  <c r="O23" i="31"/>
  <c r="N23" i="31"/>
  <c r="M23" i="31"/>
  <c r="L23" i="31"/>
  <c r="K23" i="31"/>
  <c r="J23" i="31"/>
  <c r="I23" i="31"/>
  <c r="H23" i="31"/>
  <c r="G23" i="31"/>
  <c r="F23" i="31"/>
  <c r="E23" i="31"/>
  <c r="D23" i="31"/>
  <c r="C23" i="31"/>
  <c r="B23" i="31"/>
  <c r="O22" i="31"/>
  <c r="N22" i="31"/>
  <c r="M22" i="31"/>
  <c r="L22" i="31"/>
  <c r="K22" i="31"/>
  <c r="J22" i="31"/>
  <c r="I22" i="31"/>
  <c r="H22" i="31"/>
  <c r="G22" i="31"/>
  <c r="F22" i="31"/>
  <c r="E22" i="31"/>
  <c r="D22" i="31"/>
  <c r="C22" i="31"/>
  <c r="B22" i="31"/>
  <c r="O21" i="31"/>
  <c r="N21" i="31"/>
  <c r="M21" i="31"/>
  <c r="L21" i="31"/>
  <c r="K21" i="31"/>
  <c r="J21" i="31"/>
  <c r="I21" i="31"/>
  <c r="H21" i="31"/>
  <c r="G21" i="31"/>
  <c r="F21" i="31"/>
  <c r="E21" i="31"/>
  <c r="D21" i="31"/>
  <c r="C21" i="31"/>
  <c r="B21" i="31"/>
  <c r="O20" i="31"/>
  <c r="N20" i="31"/>
  <c r="M20" i="31"/>
  <c r="L20" i="31"/>
  <c r="K20" i="31"/>
  <c r="J20" i="31"/>
  <c r="I20" i="31"/>
  <c r="H20" i="31"/>
  <c r="G20" i="31"/>
  <c r="F20" i="31"/>
  <c r="E20" i="31"/>
  <c r="D20" i="31"/>
  <c r="C20" i="31"/>
  <c r="B20" i="31"/>
  <c r="O19" i="31"/>
  <c r="N19" i="31"/>
  <c r="M19" i="31"/>
  <c r="L19" i="31"/>
  <c r="K19" i="31"/>
  <c r="J19" i="31"/>
  <c r="I19" i="31"/>
  <c r="H19" i="31"/>
  <c r="G19" i="31"/>
  <c r="F19" i="31"/>
  <c r="E19" i="31"/>
  <c r="D19" i="31"/>
  <c r="C19" i="31"/>
  <c r="B19" i="31"/>
  <c r="O18" i="31"/>
  <c r="N18" i="31"/>
  <c r="M18" i="31"/>
  <c r="L18" i="31"/>
  <c r="K18" i="31"/>
  <c r="J18" i="31"/>
  <c r="I18" i="31"/>
  <c r="H18" i="31"/>
  <c r="G18" i="31"/>
  <c r="F18" i="31"/>
  <c r="E18" i="31"/>
  <c r="D18" i="31"/>
  <c r="C18" i="31"/>
  <c r="B18" i="31"/>
  <c r="O17" i="31"/>
  <c r="N17" i="31"/>
  <c r="M17" i="31"/>
  <c r="L17" i="31"/>
  <c r="K17" i="31"/>
  <c r="J17" i="31"/>
  <c r="I17" i="31"/>
  <c r="H17" i="31"/>
  <c r="G17" i="31"/>
  <c r="F17" i="31"/>
  <c r="E17" i="31"/>
  <c r="D17" i="31"/>
  <c r="C17" i="31"/>
  <c r="B17" i="31"/>
  <c r="M15" i="31"/>
  <c r="J15" i="31"/>
  <c r="G15" i="31"/>
  <c r="D15" i="31"/>
  <c r="B15" i="31"/>
  <c r="M14" i="31"/>
  <c r="G14" i="31"/>
  <c r="B199" i="30"/>
  <c r="O198" i="30"/>
  <c r="N198" i="30"/>
  <c r="L198" i="30"/>
  <c r="K198" i="30"/>
  <c r="H198" i="30"/>
  <c r="I198" i="30" s="1"/>
  <c r="F198" i="30"/>
  <c r="E198" i="30"/>
  <c r="N197" i="30"/>
  <c r="O197" i="30" s="1"/>
  <c r="K197" i="30"/>
  <c r="L197" i="30" s="1"/>
  <c r="H197" i="30"/>
  <c r="I197" i="30" s="1"/>
  <c r="F197" i="30"/>
  <c r="E197" i="30"/>
  <c r="O196" i="30"/>
  <c r="N196" i="30"/>
  <c r="K196" i="30"/>
  <c r="L196" i="30" s="1"/>
  <c r="H196" i="30"/>
  <c r="I196" i="30" s="1"/>
  <c r="F196" i="30"/>
  <c r="E196" i="30"/>
  <c r="N195" i="30"/>
  <c r="O195" i="30" s="1"/>
  <c r="L195" i="30"/>
  <c r="K195" i="30"/>
  <c r="H195" i="30"/>
  <c r="I195" i="30" s="1"/>
  <c r="F195" i="30"/>
  <c r="E195" i="30"/>
  <c r="N194" i="30"/>
  <c r="O194" i="30" s="1"/>
  <c r="L194" i="30"/>
  <c r="K194" i="30"/>
  <c r="H194" i="30"/>
  <c r="I194" i="30" s="1"/>
  <c r="F194" i="30"/>
  <c r="E194" i="30"/>
  <c r="N193" i="30"/>
  <c r="O193" i="30" s="1"/>
  <c r="K193" i="30"/>
  <c r="L193" i="30" s="1"/>
  <c r="H193" i="30"/>
  <c r="I193" i="30" s="1"/>
  <c r="F193" i="30"/>
  <c r="E193" i="30"/>
  <c r="N192" i="30"/>
  <c r="O192" i="30" s="1"/>
  <c r="K192" i="30"/>
  <c r="L192" i="30" s="1"/>
  <c r="H192" i="30"/>
  <c r="I192" i="30" s="1"/>
  <c r="F192" i="30"/>
  <c r="E192" i="30"/>
  <c r="N191" i="30"/>
  <c r="O191" i="30" s="1"/>
  <c r="K191" i="30"/>
  <c r="L191" i="30" s="1"/>
  <c r="H191" i="30"/>
  <c r="I191" i="30" s="1"/>
  <c r="F191" i="30"/>
  <c r="E191" i="30"/>
  <c r="N190" i="30"/>
  <c r="O190" i="30" s="1"/>
  <c r="L190" i="30"/>
  <c r="K190" i="30"/>
  <c r="H190" i="30"/>
  <c r="I190" i="30" s="1"/>
  <c r="F190" i="30"/>
  <c r="E190" i="30"/>
  <c r="N189" i="30"/>
  <c r="O189" i="30" s="1"/>
  <c r="K189" i="30"/>
  <c r="L189" i="30" s="1"/>
  <c r="H189" i="30"/>
  <c r="I189" i="30" s="1"/>
  <c r="F189" i="30"/>
  <c r="E189" i="30"/>
  <c r="O188" i="30"/>
  <c r="N188" i="30"/>
  <c r="K188" i="30"/>
  <c r="L188" i="30" s="1"/>
  <c r="H188" i="30"/>
  <c r="I188" i="30" s="1"/>
  <c r="F188" i="30"/>
  <c r="E188" i="30"/>
  <c r="N187" i="30"/>
  <c r="O187" i="30" s="1"/>
  <c r="L187" i="30"/>
  <c r="K187" i="30"/>
  <c r="H187" i="30"/>
  <c r="I187" i="30" s="1"/>
  <c r="F187" i="30"/>
  <c r="E187" i="30"/>
  <c r="N186" i="30"/>
  <c r="O186" i="30" s="1"/>
  <c r="L186" i="30"/>
  <c r="K186" i="30"/>
  <c r="H186" i="30"/>
  <c r="I186" i="30" s="1"/>
  <c r="F186" i="30"/>
  <c r="E186" i="30"/>
  <c r="O185" i="30"/>
  <c r="N185" i="30"/>
  <c r="K185" i="30"/>
  <c r="L185" i="30" s="1"/>
  <c r="H185" i="30"/>
  <c r="I185" i="30" s="1"/>
  <c r="F185" i="30"/>
  <c r="E185" i="30"/>
  <c r="N184" i="30"/>
  <c r="O184" i="30" s="1"/>
  <c r="K184" i="30"/>
  <c r="L184" i="30" s="1"/>
  <c r="H184" i="30"/>
  <c r="I184" i="30" s="1"/>
  <c r="F184" i="30"/>
  <c r="E184" i="30"/>
  <c r="O183" i="30"/>
  <c r="N183" i="30"/>
  <c r="K183" i="30"/>
  <c r="L183" i="30" s="1"/>
  <c r="H183" i="30"/>
  <c r="I183" i="30" s="1"/>
  <c r="F183" i="30"/>
  <c r="E183" i="30"/>
  <c r="N182" i="30"/>
  <c r="O182" i="30" s="1"/>
  <c r="L182" i="30"/>
  <c r="K182" i="30"/>
  <c r="H182" i="30"/>
  <c r="I182" i="30" s="1"/>
  <c r="F182" i="30"/>
  <c r="E182" i="30"/>
  <c r="N181" i="30"/>
  <c r="O181" i="30" s="1"/>
  <c r="K181" i="30"/>
  <c r="L181" i="30" s="1"/>
  <c r="H181" i="30"/>
  <c r="I181" i="30" s="1"/>
  <c r="F181" i="30"/>
  <c r="E181" i="30"/>
  <c r="N180" i="30"/>
  <c r="O180" i="30" s="1"/>
  <c r="K180" i="30"/>
  <c r="L180" i="30" s="1"/>
  <c r="H180" i="30"/>
  <c r="I180" i="30" s="1"/>
  <c r="F180" i="30"/>
  <c r="E180" i="30"/>
  <c r="N179" i="30"/>
  <c r="K179" i="30"/>
  <c r="H179" i="30"/>
  <c r="H199" i="30" s="1"/>
  <c r="F179" i="30"/>
  <c r="F199" i="30" s="1"/>
  <c r="E179" i="30"/>
  <c r="E199" i="30" s="1"/>
  <c r="M177" i="30"/>
  <c r="J177" i="30"/>
  <c r="G177" i="30"/>
  <c r="D177" i="30"/>
  <c r="B177" i="30"/>
  <c r="M176" i="30"/>
  <c r="G176" i="30"/>
  <c r="B172" i="30"/>
  <c r="N171" i="30"/>
  <c r="O171" i="30" s="1"/>
  <c r="L171" i="30"/>
  <c r="K171" i="30"/>
  <c r="H171" i="30"/>
  <c r="I171" i="30" s="1"/>
  <c r="F171" i="30"/>
  <c r="E171" i="30"/>
  <c r="N170" i="30"/>
  <c r="O170" i="30" s="1"/>
  <c r="K170" i="30"/>
  <c r="L170" i="30" s="1"/>
  <c r="H170" i="30"/>
  <c r="I170" i="30" s="1"/>
  <c r="F170" i="30"/>
  <c r="E170" i="30"/>
  <c r="O169" i="30"/>
  <c r="N169" i="30"/>
  <c r="K169" i="30"/>
  <c r="L169" i="30" s="1"/>
  <c r="H169" i="30"/>
  <c r="I169" i="30" s="1"/>
  <c r="F169" i="30"/>
  <c r="E169" i="30"/>
  <c r="N168" i="30"/>
  <c r="O168" i="30" s="1"/>
  <c r="K168" i="30"/>
  <c r="L168" i="30" s="1"/>
  <c r="H168" i="30"/>
  <c r="I168" i="30" s="1"/>
  <c r="F168" i="30"/>
  <c r="E168" i="30"/>
  <c r="O167" i="30"/>
  <c r="N167" i="30"/>
  <c r="L167" i="30"/>
  <c r="K167" i="30"/>
  <c r="H167" i="30"/>
  <c r="I167" i="30" s="1"/>
  <c r="F167" i="30"/>
  <c r="E167" i="30"/>
  <c r="N166" i="30"/>
  <c r="O166" i="30" s="1"/>
  <c r="K166" i="30"/>
  <c r="L166" i="30" s="1"/>
  <c r="H166" i="30"/>
  <c r="I166" i="30" s="1"/>
  <c r="F166" i="30"/>
  <c r="E166" i="30"/>
  <c r="N165" i="30"/>
  <c r="O165" i="30" s="1"/>
  <c r="K165" i="30"/>
  <c r="L165" i="30" s="1"/>
  <c r="H165" i="30"/>
  <c r="I165" i="30" s="1"/>
  <c r="F165" i="30"/>
  <c r="E165" i="30"/>
  <c r="N164" i="30"/>
  <c r="O164" i="30" s="1"/>
  <c r="K164" i="30"/>
  <c r="L164" i="30" s="1"/>
  <c r="H164" i="30"/>
  <c r="I164" i="30" s="1"/>
  <c r="F164" i="30"/>
  <c r="E164" i="30"/>
  <c r="N163" i="30"/>
  <c r="O163" i="30" s="1"/>
  <c r="L163" i="30"/>
  <c r="K163" i="30"/>
  <c r="H163" i="30"/>
  <c r="I163" i="30" s="1"/>
  <c r="F163" i="30"/>
  <c r="E163" i="30"/>
  <c r="O162" i="30"/>
  <c r="N162" i="30"/>
  <c r="K162" i="30"/>
  <c r="L162" i="30" s="1"/>
  <c r="H162" i="30"/>
  <c r="I162" i="30" s="1"/>
  <c r="F162" i="30"/>
  <c r="E162" i="30"/>
  <c r="N161" i="30"/>
  <c r="O161" i="30" s="1"/>
  <c r="K161" i="30"/>
  <c r="L161" i="30" s="1"/>
  <c r="H161" i="30"/>
  <c r="I161" i="30" s="1"/>
  <c r="F161" i="30"/>
  <c r="E161" i="30"/>
  <c r="O160" i="30"/>
  <c r="N160" i="30"/>
  <c r="K160" i="30"/>
  <c r="L160" i="30" s="1"/>
  <c r="H160" i="30"/>
  <c r="I160" i="30" s="1"/>
  <c r="F160" i="30"/>
  <c r="E160" i="30"/>
  <c r="N159" i="30"/>
  <c r="O159" i="30" s="1"/>
  <c r="L159" i="30"/>
  <c r="K159" i="30"/>
  <c r="H159" i="30"/>
  <c r="I159" i="30" s="1"/>
  <c r="F159" i="30"/>
  <c r="E159" i="30"/>
  <c r="N158" i="30"/>
  <c r="O158" i="30" s="1"/>
  <c r="K158" i="30"/>
  <c r="L158" i="30" s="1"/>
  <c r="H158" i="30"/>
  <c r="I158" i="30" s="1"/>
  <c r="F158" i="30"/>
  <c r="E158" i="30"/>
  <c r="N157" i="30"/>
  <c r="O157" i="30" s="1"/>
  <c r="K157" i="30"/>
  <c r="L157" i="30" s="1"/>
  <c r="H157" i="30"/>
  <c r="I157" i="30" s="1"/>
  <c r="F157" i="30"/>
  <c r="E157" i="30"/>
  <c r="N156" i="30"/>
  <c r="O156" i="30" s="1"/>
  <c r="K156" i="30"/>
  <c r="L156" i="30" s="1"/>
  <c r="H156" i="30"/>
  <c r="I156" i="30" s="1"/>
  <c r="F156" i="30"/>
  <c r="E156" i="30"/>
  <c r="N155" i="30"/>
  <c r="O155" i="30" s="1"/>
  <c r="L155" i="30"/>
  <c r="K155" i="30"/>
  <c r="H155" i="30"/>
  <c r="I155" i="30" s="1"/>
  <c r="F155" i="30"/>
  <c r="E155" i="30"/>
  <c r="N154" i="30"/>
  <c r="O154" i="30" s="1"/>
  <c r="K154" i="30"/>
  <c r="L154" i="30" s="1"/>
  <c r="H154" i="30"/>
  <c r="I154" i="30" s="1"/>
  <c r="F154" i="30"/>
  <c r="E154" i="30"/>
  <c r="O153" i="30"/>
  <c r="N153" i="30"/>
  <c r="K153" i="30"/>
  <c r="L153" i="30" s="1"/>
  <c r="H153" i="30"/>
  <c r="I153" i="30" s="1"/>
  <c r="F153" i="30"/>
  <c r="E153" i="30"/>
  <c r="N152" i="30"/>
  <c r="O152" i="30" s="1"/>
  <c r="O172" i="30" s="1"/>
  <c r="K152" i="30"/>
  <c r="H152" i="30"/>
  <c r="H172" i="30" s="1"/>
  <c r="F152" i="30"/>
  <c r="F172" i="30" s="1"/>
  <c r="E152" i="30"/>
  <c r="E172" i="30" s="1"/>
  <c r="M150" i="30"/>
  <c r="J150" i="30"/>
  <c r="G150" i="30"/>
  <c r="D150" i="30"/>
  <c r="B150" i="30"/>
  <c r="M149" i="30"/>
  <c r="G149" i="30"/>
  <c r="B145" i="30"/>
  <c r="O144" i="30"/>
  <c r="N144" i="30"/>
  <c r="L144" i="30"/>
  <c r="K144" i="30"/>
  <c r="I144" i="30"/>
  <c r="H144" i="30"/>
  <c r="F144" i="30"/>
  <c r="E144" i="30"/>
  <c r="O143" i="30"/>
  <c r="N143" i="30"/>
  <c r="L143" i="30"/>
  <c r="K143" i="30"/>
  <c r="I143" i="30"/>
  <c r="H143" i="30"/>
  <c r="F143" i="30"/>
  <c r="E143" i="30"/>
  <c r="O142" i="30"/>
  <c r="N142" i="30"/>
  <c r="L142" i="30"/>
  <c r="K142" i="30"/>
  <c r="I142" i="30"/>
  <c r="H142" i="30"/>
  <c r="F142" i="30"/>
  <c r="E142" i="30"/>
  <c r="O141" i="30"/>
  <c r="N141" i="30"/>
  <c r="L141" i="30"/>
  <c r="K141" i="30"/>
  <c r="I141" i="30"/>
  <c r="H141" i="30"/>
  <c r="F141" i="30"/>
  <c r="E141" i="30"/>
  <c r="O140" i="30"/>
  <c r="N140" i="30"/>
  <c r="L140" i="30"/>
  <c r="K140" i="30"/>
  <c r="I140" i="30"/>
  <c r="H140" i="30"/>
  <c r="F140" i="30"/>
  <c r="E140" i="30"/>
  <c r="O139" i="30"/>
  <c r="N139" i="30"/>
  <c r="L139" i="30"/>
  <c r="K139" i="30"/>
  <c r="I139" i="30"/>
  <c r="H139" i="30"/>
  <c r="F139" i="30"/>
  <c r="E139" i="30"/>
  <c r="O138" i="30"/>
  <c r="N138" i="30"/>
  <c r="L138" i="30"/>
  <c r="K138" i="30"/>
  <c r="I138" i="30"/>
  <c r="H138" i="30"/>
  <c r="F138" i="30"/>
  <c r="E138" i="30"/>
  <c r="O137" i="30"/>
  <c r="N137" i="30"/>
  <c r="L137" i="30"/>
  <c r="K137" i="30"/>
  <c r="I137" i="30"/>
  <c r="H137" i="30"/>
  <c r="F137" i="30"/>
  <c r="E137" i="30"/>
  <c r="O136" i="30"/>
  <c r="N136" i="30"/>
  <c r="L136" i="30"/>
  <c r="K136" i="30"/>
  <c r="I136" i="30"/>
  <c r="H136" i="30"/>
  <c r="F136" i="30"/>
  <c r="E136" i="30"/>
  <c r="O135" i="30"/>
  <c r="N135" i="30"/>
  <c r="L135" i="30"/>
  <c r="K135" i="30"/>
  <c r="I135" i="30"/>
  <c r="H135" i="30"/>
  <c r="F135" i="30"/>
  <c r="E135" i="30"/>
  <c r="O134" i="30"/>
  <c r="N134" i="30"/>
  <c r="L134" i="30"/>
  <c r="K134" i="30"/>
  <c r="I134" i="30"/>
  <c r="H134" i="30"/>
  <c r="F134" i="30"/>
  <c r="E134" i="30"/>
  <c r="O133" i="30"/>
  <c r="N133" i="30"/>
  <c r="L133" i="30"/>
  <c r="K133" i="30"/>
  <c r="I133" i="30"/>
  <c r="H133" i="30"/>
  <c r="F133" i="30"/>
  <c r="E133" i="30"/>
  <c r="O132" i="30"/>
  <c r="N132" i="30"/>
  <c r="L132" i="30"/>
  <c r="K132" i="30"/>
  <c r="I132" i="30"/>
  <c r="H132" i="30"/>
  <c r="F132" i="30"/>
  <c r="E132" i="30"/>
  <c r="O131" i="30"/>
  <c r="N131" i="30"/>
  <c r="L131" i="30"/>
  <c r="K131" i="30"/>
  <c r="I131" i="30"/>
  <c r="H131" i="30"/>
  <c r="F131" i="30"/>
  <c r="E131" i="30"/>
  <c r="O130" i="30"/>
  <c r="N130" i="30"/>
  <c r="L130" i="30"/>
  <c r="K130" i="30"/>
  <c r="I130" i="30"/>
  <c r="H130" i="30"/>
  <c r="F130" i="30"/>
  <c r="E130" i="30"/>
  <c r="O129" i="30"/>
  <c r="N129" i="30"/>
  <c r="L129" i="30"/>
  <c r="K129" i="30"/>
  <c r="I129" i="30"/>
  <c r="H129" i="30"/>
  <c r="F129" i="30"/>
  <c r="E129" i="30"/>
  <c r="O128" i="30"/>
  <c r="N128" i="30"/>
  <c r="L128" i="30"/>
  <c r="K128" i="30"/>
  <c r="I128" i="30"/>
  <c r="H128" i="30"/>
  <c r="F128" i="30"/>
  <c r="E128" i="30"/>
  <c r="O127" i="30"/>
  <c r="N127" i="30"/>
  <c r="L127" i="30"/>
  <c r="K127" i="30"/>
  <c r="I127" i="30"/>
  <c r="H127" i="30"/>
  <c r="F127" i="30"/>
  <c r="E127" i="30"/>
  <c r="O126" i="30"/>
  <c r="N126" i="30"/>
  <c r="L126" i="30"/>
  <c r="K126" i="30"/>
  <c r="I126" i="30"/>
  <c r="H126" i="30"/>
  <c r="F126" i="30"/>
  <c r="E126" i="30"/>
  <c r="O125" i="30"/>
  <c r="O145" i="30" s="1"/>
  <c r="N125" i="30"/>
  <c r="N145" i="30" s="1"/>
  <c r="L125" i="30"/>
  <c r="L145" i="30" s="1"/>
  <c r="K125" i="30"/>
  <c r="K145" i="30" s="1"/>
  <c r="I125" i="30"/>
  <c r="I145" i="30" s="1"/>
  <c r="H125" i="30"/>
  <c r="H145" i="30" s="1"/>
  <c r="F125" i="30"/>
  <c r="F145" i="30" s="1"/>
  <c r="E125" i="30"/>
  <c r="E145" i="30" s="1"/>
  <c r="M123" i="30"/>
  <c r="J123" i="30"/>
  <c r="G123" i="30"/>
  <c r="D123" i="30"/>
  <c r="B123" i="30"/>
  <c r="M122" i="30"/>
  <c r="G122" i="30"/>
  <c r="B118" i="30"/>
  <c r="O117" i="30"/>
  <c r="N117" i="30"/>
  <c r="L117" i="30"/>
  <c r="K117" i="30"/>
  <c r="H117" i="30"/>
  <c r="I117" i="30" s="1"/>
  <c r="E117" i="30"/>
  <c r="F117" i="30" s="1"/>
  <c r="O116" i="30"/>
  <c r="N116" i="30"/>
  <c r="K116" i="30"/>
  <c r="L116" i="30" s="1"/>
  <c r="H116" i="30"/>
  <c r="I116" i="30" s="1"/>
  <c r="F116" i="30"/>
  <c r="E116" i="30"/>
  <c r="O115" i="30"/>
  <c r="N115" i="30"/>
  <c r="K115" i="30"/>
  <c r="L115" i="30" s="1"/>
  <c r="H115" i="30"/>
  <c r="I115" i="30" s="1"/>
  <c r="F115" i="30"/>
  <c r="E115" i="30"/>
  <c r="O114" i="30"/>
  <c r="N114" i="30"/>
  <c r="L114" i="30"/>
  <c r="K114" i="30"/>
  <c r="H114" i="30"/>
  <c r="I114" i="30" s="1"/>
  <c r="F114" i="30"/>
  <c r="E114" i="30"/>
  <c r="N113" i="30"/>
  <c r="O113" i="30" s="1"/>
  <c r="K113" i="30"/>
  <c r="L113" i="30" s="1"/>
  <c r="H113" i="30"/>
  <c r="I113" i="30" s="1"/>
  <c r="F113" i="30"/>
  <c r="E113" i="30"/>
  <c r="N112" i="30"/>
  <c r="O112" i="30" s="1"/>
  <c r="K112" i="30"/>
  <c r="L112" i="30" s="1"/>
  <c r="H112" i="30"/>
  <c r="I112" i="30" s="1"/>
  <c r="F112" i="30"/>
  <c r="E112" i="30"/>
  <c r="N111" i="30"/>
  <c r="O111" i="30" s="1"/>
  <c r="K111" i="30"/>
  <c r="L111" i="30" s="1"/>
  <c r="H111" i="30"/>
  <c r="I111" i="30" s="1"/>
  <c r="F111" i="30"/>
  <c r="E111" i="30"/>
  <c r="N110" i="30"/>
  <c r="O110" i="30" s="1"/>
  <c r="L110" i="30"/>
  <c r="K110" i="30"/>
  <c r="H110" i="30"/>
  <c r="I110" i="30" s="1"/>
  <c r="F110" i="30"/>
  <c r="E110" i="30"/>
  <c r="O109" i="30"/>
  <c r="N109" i="30"/>
  <c r="K109" i="30"/>
  <c r="L109" i="30" s="1"/>
  <c r="H109" i="30"/>
  <c r="I109" i="30" s="1"/>
  <c r="E109" i="30"/>
  <c r="F109" i="30" s="1"/>
  <c r="N108" i="30"/>
  <c r="O108" i="30" s="1"/>
  <c r="K108" i="30"/>
  <c r="L108" i="30" s="1"/>
  <c r="H108" i="30"/>
  <c r="I108" i="30" s="1"/>
  <c r="E108" i="30"/>
  <c r="F108" i="30" s="1"/>
  <c r="O107" i="30"/>
  <c r="N107" i="30"/>
  <c r="K107" i="30"/>
  <c r="L107" i="30" s="1"/>
  <c r="I107" i="30"/>
  <c r="H107" i="30"/>
  <c r="E107" i="30"/>
  <c r="F107" i="30" s="1"/>
  <c r="O106" i="30"/>
  <c r="N106" i="30"/>
  <c r="K106" i="30"/>
  <c r="L106" i="30" s="1"/>
  <c r="H106" i="30"/>
  <c r="I106" i="30" s="1"/>
  <c r="E106" i="30"/>
  <c r="F106" i="30" s="1"/>
  <c r="N105" i="30"/>
  <c r="O105" i="30" s="1"/>
  <c r="L105" i="30"/>
  <c r="K105" i="30"/>
  <c r="H105" i="30"/>
  <c r="I105" i="30" s="1"/>
  <c r="E105" i="30"/>
  <c r="F105" i="30" s="1"/>
  <c r="N104" i="30"/>
  <c r="O104" i="30" s="1"/>
  <c r="K104" i="30"/>
  <c r="L104" i="30" s="1"/>
  <c r="H104" i="30"/>
  <c r="I104" i="30" s="1"/>
  <c r="E104" i="30"/>
  <c r="F104" i="30" s="1"/>
  <c r="O103" i="30"/>
  <c r="N103" i="30"/>
  <c r="L103" i="30"/>
  <c r="K103" i="30"/>
  <c r="I103" i="30"/>
  <c r="H103" i="30"/>
  <c r="E103" i="30"/>
  <c r="F103" i="30" s="1"/>
  <c r="N102" i="30"/>
  <c r="O102" i="30" s="1"/>
  <c r="K102" i="30"/>
  <c r="L102" i="30" s="1"/>
  <c r="H102" i="30"/>
  <c r="I102" i="30" s="1"/>
  <c r="E102" i="30"/>
  <c r="F102" i="30" s="1"/>
  <c r="O101" i="30"/>
  <c r="N101" i="30"/>
  <c r="L101" i="30"/>
  <c r="K101" i="30"/>
  <c r="H101" i="30"/>
  <c r="I101" i="30" s="1"/>
  <c r="F101" i="30"/>
  <c r="E101" i="30"/>
  <c r="N100" i="30"/>
  <c r="O100" i="30" s="1"/>
  <c r="L100" i="30"/>
  <c r="K100" i="30"/>
  <c r="H100" i="30"/>
  <c r="I100" i="30" s="1"/>
  <c r="F100" i="30"/>
  <c r="E100" i="30"/>
  <c r="O99" i="30"/>
  <c r="N99" i="30"/>
  <c r="K99" i="30"/>
  <c r="L99" i="30" s="1"/>
  <c r="H99" i="30"/>
  <c r="I99" i="30" s="1"/>
  <c r="F99" i="30"/>
  <c r="E99" i="30"/>
  <c r="O98" i="30"/>
  <c r="N98" i="30"/>
  <c r="K98" i="30"/>
  <c r="H98" i="30"/>
  <c r="H118" i="30" s="1"/>
  <c r="F98" i="30"/>
  <c r="E98" i="30"/>
  <c r="E118" i="30" s="1"/>
  <c r="M96" i="30"/>
  <c r="J96" i="30"/>
  <c r="G96" i="30"/>
  <c r="D96" i="30"/>
  <c r="B96" i="30"/>
  <c r="M95" i="30"/>
  <c r="G95" i="30"/>
  <c r="B91" i="30"/>
  <c r="O90" i="30"/>
  <c r="N90" i="30"/>
  <c r="K90" i="30"/>
  <c r="L90" i="30" s="1"/>
  <c r="I90" i="30"/>
  <c r="H90" i="30"/>
  <c r="E90" i="30"/>
  <c r="F90" i="30" s="1"/>
  <c r="O89" i="30"/>
  <c r="N89" i="30"/>
  <c r="L89" i="30"/>
  <c r="K89" i="30"/>
  <c r="H89" i="30"/>
  <c r="I89" i="30" s="1"/>
  <c r="F89" i="30"/>
  <c r="E89" i="30"/>
  <c r="N88" i="30"/>
  <c r="O88" i="30" s="1"/>
  <c r="K88" i="30"/>
  <c r="L88" i="30" s="1"/>
  <c r="H88" i="30"/>
  <c r="I88" i="30" s="1"/>
  <c r="F88" i="30"/>
  <c r="E88" i="30"/>
  <c r="N87" i="30"/>
  <c r="O87" i="30" s="1"/>
  <c r="K87" i="30"/>
  <c r="L87" i="30" s="1"/>
  <c r="H87" i="30"/>
  <c r="I87" i="30" s="1"/>
  <c r="F87" i="30"/>
  <c r="E87" i="30"/>
  <c r="N86" i="30"/>
  <c r="O86" i="30" s="1"/>
  <c r="K86" i="30"/>
  <c r="L86" i="30" s="1"/>
  <c r="H86" i="30"/>
  <c r="I86" i="30" s="1"/>
  <c r="F86" i="30"/>
  <c r="E86" i="30"/>
  <c r="N85" i="30"/>
  <c r="O85" i="30" s="1"/>
  <c r="L85" i="30"/>
  <c r="K85" i="30"/>
  <c r="H85" i="30"/>
  <c r="I85" i="30" s="1"/>
  <c r="F85" i="30"/>
  <c r="E85" i="30"/>
  <c r="O84" i="30"/>
  <c r="N84" i="30"/>
  <c r="K84" i="30"/>
  <c r="L84" i="30" s="1"/>
  <c r="H84" i="30"/>
  <c r="I84" i="30" s="1"/>
  <c r="E84" i="30"/>
  <c r="F84" i="30" s="1"/>
  <c r="N83" i="30"/>
  <c r="O83" i="30" s="1"/>
  <c r="K83" i="30"/>
  <c r="L83" i="30" s="1"/>
  <c r="I83" i="30"/>
  <c r="H83" i="30"/>
  <c r="E83" i="30"/>
  <c r="F83" i="30" s="1"/>
  <c r="N82" i="30"/>
  <c r="O82" i="30" s="1"/>
  <c r="L82" i="30"/>
  <c r="K82" i="30"/>
  <c r="H82" i="30"/>
  <c r="I82" i="30" s="1"/>
  <c r="E82" i="30"/>
  <c r="F82" i="30" s="1"/>
  <c r="N81" i="30"/>
  <c r="O81" i="30" s="1"/>
  <c r="L81" i="30"/>
  <c r="K81" i="30"/>
  <c r="I81" i="30"/>
  <c r="H81" i="30"/>
  <c r="E81" i="30"/>
  <c r="F81" i="30" s="1"/>
  <c r="N80" i="30"/>
  <c r="O80" i="30" s="1"/>
  <c r="K80" i="30"/>
  <c r="L80" i="30" s="1"/>
  <c r="H80" i="30"/>
  <c r="I80" i="30" s="1"/>
  <c r="E80" i="30"/>
  <c r="F80" i="30" s="1"/>
  <c r="N79" i="30"/>
  <c r="O79" i="30" s="1"/>
  <c r="K79" i="30"/>
  <c r="L79" i="30" s="1"/>
  <c r="I79" i="30"/>
  <c r="H79" i="30"/>
  <c r="F79" i="30"/>
  <c r="E79" i="30"/>
  <c r="O78" i="30"/>
  <c r="N78" i="30"/>
  <c r="K78" i="30"/>
  <c r="L78" i="30" s="1"/>
  <c r="I78" i="30"/>
  <c r="H78" i="30"/>
  <c r="F78" i="30"/>
  <c r="E78" i="30"/>
  <c r="N77" i="30"/>
  <c r="O77" i="30" s="1"/>
  <c r="K77" i="30"/>
  <c r="L77" i="30" s="1"/>
  <c r="I77" i="30"/>
  <c r="H77" i="30"/>
  <c r="F77" i="30"/>
  <c r="E77" i="30"/>
  <c r="O76" i="30"/>
  <c r="N76" i="30"/>
  <c r="K76" i="30"/>
  <c r="L76" i="30" s="1"/>
  <c r="I76" i="30"/>
  <c r="H76" i="30"/>
  <c r="F76" i="30"/>
  <c r="E76" i="30"/>
  <c r="N75" i="30"/>
  <c r="O75" i="30" s="1"/>
  <c r="K75" i="30"/>
  <c r="L75" i="30" s="1"/>
  <c r="I75" i="30"/>
  <c r="H75" i="30"/>
  <c r="F75" i="30"/>
  <c r="E75" i="30"/>
  <c r="O74" i="30"/>
  <c r="N74" i="30"/>
  <c r="K74" i="30"/>
  <c r="L74" i="30" s="1"/>
  <c r="I74" i="30"/>
  <c r="H74" i="30"/>
  <c r="F74" i="30"/>
  <c r="E74" i="30"/>
  <c r="N73" i="30"/>
  <c r="O73" i="30" s="1"/>
  <c r="K73" i="30"/>
  <c r="L73" i="30" s="1"/>
  <c r="I73" i="30"/>
  <c r="H73" i="30"/>
  <c r="F73" i="30"/>
  <c r="E73" i="30"/>
  <c r="O72" i="30"/>
  <c r="N72" i="30"/>
  <c r="K72" i="30"/>
  <c r="L72" i="30" s="1"/>
  <c r="I72" i="30"/>
  <c r="H72" i="30"/>
  <c r="F72" i="30"/>
  <c r="E72" i="30"/>
  <c r="N71" i="30"/>
  <c r="N91" i="30" s="1"/>
  <c r="K71" i="30"/>
  <c r="K91" i="30" s="1"/>
  <c r="I71" i="30"/>
  <c r="H71" i="30"/>
  <c r="F71" i="30"/>
  <c r="E71" i="30"/>
  <c r="E91" i="30" s="1"/>
  <c r="M69" i="30"/>
  <c r="J69" i="30"/>
  <c r="G69" i="30"/>
  <c r="D69" i="30"/>
  <c r="B69" i="30"/>
  <c r="M68" i="30"/>
  <c r="G68" i="30"/>
  <c r="B64" i="30"/>
  <c r="O63" i="30"/>
  <c r="N63" i="30"/>
  <c r="L63" i="30"/>
  <c r="K63" i="30"/>
  <c r="I63" i="30"/>
  <c r="H63" i="30"/>
  <c r="F63" i="30"/>
  <c r="E63" i="30"/>
  <c r="N62" i="30"/>
  <c r="O62" i="30" s="1"/>
  <c r="K62" i="30"/>
  <c r="L62" i="30" s="1"/>
  <c r="I62" i="30"/>
  <c r="H62" i="30"/>
  <c r="E62" i="30"/>
  <c r="F62" i="30" s="1"/>
  <c r="O61" i="30"/>
  <c r="N61" i="30"/>
  <c r="K61" i="30"/>
  <c r="L61" i="30" s="1"/>
  <c r="H61" i="30"/>
  <c r="I61" i="30" s="1"/>
  <c r="E61" i="30"/>
  <c r="F61" i="30" s="1"/>
  <c r="N60" i="30"/>
  <c r="O60" i="30" s="1"/>
  <c r="L60" i="30"/>
  <c r="K60" i="30"/>
  <c r="H60" i="30"/>
  <c r="I60" i="30" s="1"/>
  <c r="E60" i="30"/>
  <c r="F60" i="30" s="1"/>
  <c r="N59" i="30"/>
  <c r="O59" i="30" s="1"/>
  <c r="K59" i="30"/>
  <c r="L59" i="30" s="1"/>
  <c r="I59" i="30"/>
  <c r="H59" i="30"/>
  <c r="E59" i="30"/>
  <c r="F59" i="30" s="1"/>
  <c r="N58" i="30"/>
  <c r="O58" i="30" s="1"/>
  <c r="L58" i="30"/>
  <c r="K58" i="30"/>
  <c r="I58" i="30"/>
  <c r="H58" i="30"/>
  <c r="E58" i="30"/>
  <c r="F58" i="30" s="1"/>
  <c r="O57" i="30"/>
  <c r="N57" i="30"/>
  <c r="L57" i="30"/>
  <c r="K57" i="30"/>
  <c r="H57" i="30"/>
  <c r="I57" i="30" s="1"/>
  <c r="E57" i="30"/>
  <c r="F57" i="30" s="1"/>
  <c r="N56" i="30"/>
  <c r="O56" i="30" s="1"/>
  <c r="K56" i="30"/>
  <c r="L56" i="30" s="1"/>
  <c r="H56" i="30"/>
  <c r="I56" i="30" s="1"/>
  <c r="E56" i="30"/>
  <c r="F56" i="30" s="1"/>
  <c r="N55" i="30"/>
  <c r="O55" i="30" s="1"/>
  <c r="L55" i="30"/>
  <c r="K55" i="30"/>
  <c r="I55" i="30"/>
  <c r="H55" i="30"/>
  <c r="E55" i="30"/>
  <c r="F55" i="30" s="1"/>
  <c r="N54" i="30"/>
  <c r="O54" i="30" s="1"/>
  <c r="K54" i="30"/>
  <c r="L54" i="30" s="1"/>
  <c r="I54" i="30"/>
  <c r="H54" i="30"/>
  <c r="E54" i="30"/>
  <c r="F54" i="30" s="1"/>
  <c r="O53" i="30"/>
  <c r="N53" i="30"/>
  <c r="K53" i="30"/>
  <c r="L53" i="30" s="1"/>
  <c r="H53" i="30"/>
  <c r="I53" i="30" s="1"/>
  <c r="E53" i="30"/>
  <c r="F53" i="30" s="1"/>
  <c r="N52" i="30"/>
  <c r="O52" i="30" s="1"/>
  <c r="L52" i="30"/>
  <c r="K52" i="30"/>
  <c r="H52" i="30"/>
  <c r="I52" i="30" s="1"/>
  <c r="E52" i="30"/>
  <c r="F52" i="30" s="1"/>
  <c r="N51" i="30"/>
  <c r="O51" i="30" s="1"/>
  <c r="K51" i="30"/>
  <c r="L51" i="30" s="1"/>
  <c r="I51" i="30"/>
  <c r="H51" i="30"/>
  <c r="E51" i="30"/>
  <c r="F51" i="30" s="1"/>
  <c r="N50" i="30"/>
  <c r="O50" i="30" s="1"/>
  <c r="L50" i="30"/>
  <c r="K50" i="30"/>
  <c r="I50" i="30"/>
  <c r="H50" i="30"/>
  <c r="E50" i="30"/>
  <c r="F50" i="30" s="1"/>
  <c r="O49" i="30"/>
  <c r="N49" i="30"/>
  <c r="L49" i="30"/>
  <c r="K49" i="30"/>
  <c r="H49" i="30"/>
  <c r="I49" i="30" s="1"/>
  <c r="E49" i="30"/>
  <c r="F49" i="30" s="1"/>
  <c r="N48" i="30"/>
  <c r="O48" i="30" s="1"/>
  <c r="K48" i="30"/>
  <c r="L48" i="30" s="1"/>
  <c r="H48" i="30"/>
  <c r="I48" i="30" s="1"/>
  <c r="E48" i="30"/>
  <c r="F48" i="30" s="1"/>
  <c r="N47" i="30"/>
  <c r="O47" i="30" s="1"/>
  <c r="L47" i="30"/>
  <c r="K47" i="30"/>
  <c r="I47" i="30"/>
  <c r="H47" i="30"/>
  <c r="E47" i="30"/>
  <c r="F47" i="30" s="1"/>
  <c r="N46" i="30"/>
  <c r="O46" i="30" s="1"/>
  <c r="K46" i="30"/>
  <c r="L46" i="30" s="1"/>
  <c r="I46" i="30"/>
  <c r="H46" i="30"/>
  <c r="E46" i="30"/>
  <c r="F46" i="30" s="1"/>
  <c r="O45" i="30"/>
  <c r="N45" i="30"/>
  <c r="K45" i="30"/>
  <c r="L45" i="30" s="1"/>
  <c r="H45" i="30"/>
  <c r="I45" i="30" s="1"/>
  <c r="E45" i="30"/>
  <c r="F45" i="30" s="1"/>
  <c r="O44" i="30"/>
  <c r="N44" i="30"/>
  <c r="L44" i="30"/>
  <c r="K44" i="30"/>
  <c r="H44" i="30"/>
  <c r="E44" i="30"/>
  <c r="E64" i="30" s="1"/>
  <c r="M42" i="30"/>
  <c r="J42" i="30"/>
  <c r="G42" i="30"/>
  <c r="D42" i="30"/>
  <c r="B42" i="30"/>
  <c r="M41" i="30"/>
  <c r="G41" i="30"/>
  <c r="O36" i="30"/>
  <c r="N36" i="30"/>
  <c r="M36" i="30"/>
  <c r="L36" i="30"/>
  <c r="K36" i="30"/>
  <c r="J36" i="30"/>
  <c r="I36" i="30"/>
  <c r="H36" i="30"/>
  <c r="G36" i="30"/>
  <c r="F36" i="30"/>
  <c r="E36" i="30"/>
  <c r="D36" i="30"/>
  <c r="C36" i="30"/>
  <c r="B36" i="30"/>
  <c r="O35" i="30"/>
  <c r="N35" i="30"/>
  <c r="M35" i="30"/>
  <c r="L35" i="30"/>
  <c r="K35" i="30"/>
  <c r="J35" i="30"/>
  <c r="I35" i="30"/>
  <c r="H35" i="30"/>
  <c r="G35" i="30"/>
  <c r="F35" i="30"/>
  <c r="E35" i="30"/>
  <c r="D35" i="30"/>
  <c r="C35" i="30"/>
  <c r="B35" i="30"/>
  <c r="O34" i="30"/>
  <c r="N34" i="30"/>
  <c r="M34" i="30"/>
  <c r="L34" i="30"/>
  <c r="K34" i="30"/>
  <c r="J34" i="30"/>
  <c r="I34" i="30"/>
  <c r="H34" i="30"/>
  <c r="G34" i="30"/>
  <c r="F34" i="30"/>
  <c r="E34" i="30"/>
  <c r="D34" i="30"/>
  <c r="C34" i="30"/>
  <c r="B34" i="30"/>
  <c r="O33" i="30"/>
  <c r="N33" i="30"/>
  <c r="M33" i="30"/>
  <c r="L33" i="30"/>
  <c r="K33" i="30"/>
  <c r="J33" i="30"/>
  <c r="I33" i="30"/>
  <c r="H33" i="30"/>
  <c r="G33" i="30"/>
  <c r="F33" i="30"/>
  <c r="E33" i="30"/>
  <c r="D33" i="30"/>
  <c r="C33" i="30"/>
  <c r="B33" i="30"/>
  <c r="O32" i="30"/>
  <c r="N32" i="30"/>
  <c r="M32" i="30"/>
  <c r="L32" i="30"/>
  <c r="K32" i="30"/>
  <c r="J32" i="30"/>
  <c r="I32" i="30"/>
  <c r="H32" i="30"/>
  <c r="G32" i="30"/>
  <c r="F32" i="30"/>
  <c r="E32" i="30"/>
  <c r="D32" i="30"/>
  <c r="C32" i="30"/>
  <c r="B32" i="30"/>
  <c r="O31" i="30"/>
  <c r="N31" i="30"/>
  <c r="M31" i="30"/>
  <c r="L31" i="30"/>
  <c r="K31" i="30"/>
  <c r="J31" i="30"/>
  <c r="I31" i="30"/>
  <c r="H31" i="30"/>
  <c r="G31" i="30"/>
  <c r="F31" i="30"/>
  <c r="E31" i="30"/>
  <c r="D31" i="30"/>
  <c r="C31" i="30"/>
  <c r="B31" i="30"/>
  <c r="O30" i="30"/>
  <c r="N30" i="30"/>
  <c r="M30" i="30"/>
  <c r="L30" i="30"/>
  <c r="K30" i="30"/>
  <c r="J30" i="30"/>
  <c r="I30" i="30"/>
  <c r="H30" i="30"/>
  <c r="G30" i="30"/>
  <c r="F30" i="30"/>
  <c r="E30" i="30"/>
  <c r="D30" i="30"/>
  <c r="C30" i="30"/>
  <c r="B30" i="30"/>
  <c r="O29" i="30"/>
  <c r="N29" i="30"/>
  <c r="M29" i="30"/>
  <c r="L29" i="30"/>
  <c r="K29" i="30"/>
  <c r="J29" i="30"/>
  <c r="I29" i="30"/>
  <c r="H29" i="30"/>
  <c r="G29" i="30"/>
  <c r="F29" i="30"/>
  <c r="E29" i="30"/>
  <c r="D29" i="30"/>
  <c r="C29" i="30"/>
  <c r="B29" i="30"/>
  <c r="O28" i="30"/>
  <c r="N28" i="30"/>
  <c r="M28" i="30"/>
  <c r="L28" i="30"/>
  <c r="K28" i="30"/>
  <c r="J28" i="30"/>
  <c r="I28" i="30"/>
  <c r="H28" i="30"/>
  <c r="G28" i="30"/>
  <c r="F28" i="30"/>
  <c r="E28" i="30"/>
  <c r="D28" i="30"/>
  <c r="C28" i="30"/>
  <c r="B28" i="30"/>
  <c r="O27" i="30"/>
  <c r="N27" i="30"/>
  <c r="M27" i="30"/>
  <c r="L27" i="30"/>
  <c r="K27" i="30"/>
  <c r="J27" i="30"/>
  <c r="I27" i="30"/>
  <c r="H27" i="30"/>
  <c r="G27" i="30"/>
  <c r="F27" i="30"/>
  <c r="E27" i="30"/>
  <c r="D27" i="30"/>
  <c r="C27" i="30"/>
  <c r="B27" i="30"/>
  <c r="O26" i="30"/>
  <c r="N26" i="30"/>
  <c r="M26" i="30"/>
  <c r="L26" i="30"/>
  <c r="K26" i="30"/>
  <c r="J26" i="30"/>
  <c r="I26" i="30"/>
  <c r="H26" i="30"/>
  <c r="G26" i="30"/>
  <c r="F26" i="30"/>
  <c r="E26" i="30"/>
  <c r="D26" i="30"/>
  <c r="C26" i="30"/>
  <c r="B26" i="30"/>
  <c r="O25" i="30"/>
  <c r="N25" i="30"/>
  <c r="M25" i="30"/>
  <c r="L25" i="30"/>
  <c r="K25" i="30"/>
  <c r="J25" i="30"/>
  <c r="I25" i="30"/>
  <c r="H25" i="30"/>
  <c r="G25" i="30"/>
  <c r="F25" i="30"/>
  <c r="E25" i="30"/>
  <c r="D25" i="30"/>
  <c r="C25" i="30"/>
  <c r="B25" i="30"/>
  <c r="O24" i="30"/>
  <c r="N24" i="30"/>
  <c r="M24" i="30"/>
  <c r="L24" i="30"/>
  <c r="K24" i="30"/>
  <c r="J24" i="30"/>
  <c r="I24" i="30"/>
  <c r="H24" i="30"/>
  <c r="G24" i="30"/>
  <c r="F24" i="30"/>
  <c r="E24" i="30"/>
  <c r="D24" i="30"/>
  <c r="C24" i="30"/>
  <c r="B24" i="30"/>
  <c r="O23" i="30"/>
  <c r="N23" i="30"/>
  <c r="M23" i="30"/>
  <c r="L23" i="30"/>
  <c r="K23" i="30"/>
  <c r="J23" i="30"/>
  <c r="I23" i="30"/>
  <c r="H23" i="30"/>
  <c r="G23" i="30"/>
  <c r="F23" i="30"/>
  <c r="E23" i="30"/>
  <c r="D23" i="30"/>
  <c r="C23" i="30"/>
  <c r="B23" i="30"/>
  <c r="O22" i="30"/>
  <c r="N22" i="30"/>
  <c r="M22" i="30"/>
  <c r="L22" i="30"/>
  <c r="K22" i="30"/>
  <c r="J22" i="30"/>
  <c r="I22" i="30"/>
  <c r="H22" i="30"/>
  <c r="G22" i="30"/>
  <c r="F22" i="30"/>
  <c r="E22" i="30"/>
  <c r="D22" i="30"/>
  <c r="C22" i="30"/>
  <c r="B22" i="30"/>
  <c r="O21" i="30"/>
  <c r="N21" i="30"/>
  <c r="M21" i="30"/>
  <c r="L21" i="30"/>
  <c r="K21" i="30"/>
  <c r="J21" i="30"/>
  <c r="I21" i="30"/>
  <c r="H21" i="30"/>
  <c r="G21" i="30"/>
  <c r="F21" i="30"/>
  <c r="E21" i="30"/>
  <c r="D21" i="30"/>
  <c r="C21" i="30"/>
  <c r="B21" i="30"/>
  <c r="O20" i="30"/>
  <c r="N20" i="30"/>
  <c r="M20" i="30"/>
  <c r="L20" i="30"/>
  <c r="K20" i="30"/>
  <c r="J20" i="30"/>
  <c r="I20" i="30"/>
  <c r="H20" i="30"/>
  <c r="G20" i="30"/>
  <c r="F20" i="30"/>
  <c r="E20" i="30"/>
  <c r="D20" i="30"/>
  <c r="C20" i="30"/>
  <c r="B20" i="30"/>
  <c r="O19" i="30"/>
  <c r="N19" i="30"/>
  <c r="M19" i="30"/>
  <c r="L19" i="30"/>
  <c r="K19" i="30"/>
  <c r="J19" i="30"/>
  <c r="I19" i="30"/>
  <c r="H19" i="30"/>
  <c r="G19" i="30"/>
  <c r="F19" i="30"/>
  <c r="E19" i="30"/>
  <c r="D19" i="30"/>
  <c r="C19" i="30"/>
  <c r="B19" i="30"/>
  <c r="O18" i="30"/>
  <c r="N18" i="30"/>
  <c r="M18" i="30"/>
  <c r="L18" i="30"/>
  <c r="K18" i="30"/>
  <c r="J18" i="30"/>
  <c r="I18" i="30"/>
  <c r="H18" i="30"/>
  <c r="G18" i="30"/>
  <c r="F18" i="30"/>
  <c r="E18" i="30"/>
  <c r="D18" i="30"/>
  <c r="C18" i="30"/>
  <c r="B18" i="30"/>
  <c r="O17" i="30"/>
  <c r="N17" i="30"/>
  <c r="M17" i="30"/>
  <c r="L17" i="30"/>
  <c r="K17" i="30"/>
  <c r="J17" i="30"/>
  <c r="I17" i="30"/>
  <c r="H17" i="30"/>
  <c r="G17" i="30"/>
  <c r="F17" i="30"/>
  <c r="E17" i="30"/>
  <c r="D17" i="30"/>
  <c r="C17" i="30"/>
  <c r="B17" i="30"/>
  <c r="M15" i="30"/>
  <c r="J15" i="30"/>
  <c r="G15" i="30"/>
  <c r="D15" i="30"/>
  <c r="B15" i="30"/>
  <c r="M14" i="30"/>
  <c r="G14" i="30"/>
  <c r="B199" i="29"/>
  <c r="O198" i="29"/>
  <c r="N198" i="29"/>
  <c r="L198" i="29"/>
  <c r="K198" i="29"/>
  <c r="H198" i="29"/>
  <c r="I198" i="29" s="1"/>
  <c r="F198" i="29"/>
  <c r="E198" i="29"/>
  <c r="O197" i="29"/>
  <c r="N197" i="29"/>
  <c r="K197" i="29"/>
  <c r="L197" i="29" s="1"/>
  <c r="H197" i="29"/>
  <c r="I197" i="29" s="1"/>
  <c r="F197" i="29"/>
  <c r="E197" i="29"/>
  <c r="N196" i="29"/>
  <c r="O196" i="29" s="1"/>
  <c r="K196" i="29"/>
  <c r="L196" i="29" s="1"/>
  <c r="H196" i="29"/>
  <c r="I196" i="29" s="1"/>
  <c r="F196" i="29"/>
  <c r="E196" i="29"/>
  <c r="O195" i="29"/>
  <c r="N195" i="29"/>
  <c r="K195" i="29"/>
  <c r="L195" i="29" s="1"/>
  <c r="H195" i="29"/>
  <c r="I195" i="29" s="1"/>
  <c r="F195" i="29"/>
  <c r="E195" i="29"/>
  <c r="N194" i="29"/>
  <c r="O194" i="29" s="1"/>
  <c r="L194" i="29"/>
  <c r="K194" i="29"/>
  <c r="H194" i="29"/>
  <c r="I194" i="29" s="1"/>
  <c r="F194" i="29"/>
  <c r="E194" i="29"/>
  <c r="O193" i="29"/>
  <c r="N193" i="29"/>
  <c r="K193" i="29"/>
  <c r="L193" i="29" s="1"/>
  <c r="H193" i="29"/>
  <c r="I193" i="29" s="1"/>
  <c r="F193" i="29"/>
  <c r="E193" i="29"/>
  <c r="O192" i="29"/>
  <c r="N192" i="29"/>
  <c r="K192" i="29"/>
  <c r="L192" i="29" s="1"/>
  <c r="H192" i="29"/>
  <c r="I192" i="29" s="1"/>
  <c r="F192" i="29"/>
  <c r="E192" i="29"/>
  <c r="O191" i="29"/>
  <c r="N191" i="29"/>
  <c r="K191" i="29"/>
  <c r="L191" i="29" s="1"/>
  <c r="H191" i="29"/>
  <c r="I191" i="29" s="1"/>
  <c r="F191" i="29"/>
  <c r="E191" i="29"/>
  <c r="O190" i="29"/>
  <c r="N190" i="29"/>
  <c r="L190" i="29"/>
  <c r="K190" i="29"/>
  <c r="H190" i="29"/>
  <c r="I190" i="29" s="1"/>
  <c r="F190" i="29"/>
  <c r="E190" i="29"/>
  <c r="N189" i="29"/>
  <c r="O189" i="29" s="1"/>
  <c r="K189" i="29"/>
  <c r="L189" i="29" s="1"/>
  <c r="H189" i="29"/>
  <c r="I189" i="29" s="1"/>
  <c r="F189" i="29"/>
  <c r="E189" i="29"/>
  <c r="O188" i="29"/>
  <c r="N188" i="29"/>
  <c r="K188" i="29"/>
  <c r="L188" i="29" s="1"/>
  <c r="H188" i="29"/>
  <c r="I188" i="29" s="1"/>
  <c r="F188" i="29"/>
  <c r="E188" i="29"/>
  <c r="N187" i="29"/>
  <c r="O187" i="29" s="1"/>
  <c r="K187" i="29"/>
  <c r="L187" i="29" s="1"/>
  <c r="H187" i="29"/>
  <c r="I187" i="29" s="1"/>
  <c r="F187" i="29"/>
  <c r="E187" i="29"/>
  <c r="O186" i="29"/>
  <c r="N186" i="29"/>
  <c r="L186" i="29"/>
  <c r="K186" i="29"/>
  <c r="H186" i="29"/>
  <c r="I186" i="29" s="1"/>
  <c r="F186" i="29"/>
  <c r="E186" i="29"/>
  <c r="O185" i="29"/>
  <c r="N185" i="29"/>
  <c r="K185" i="29"/>
  <c r="L185" i="29" s="1"/>
  <c r="H185" i="29"/>
  <c r="I185" i="29" s="1"/>
  <c r="F185" i="29"/>
  <c r="E185" i="29"/>
  <c r="O184" i="29"/>
  <c r="N184" i="29"/>
  <c r="K184" i="29"/>
  <c r="L184" i="29" s="1"/>
  <c r="H184" i="29"/>
  <c r="I184" i="29" s="1"/>
  <c r="F184" i="29"/>
  <c r="E184" i="29"/>
  <c r="O183" i="29"/>
  <c r="N183" i="29"/>
  <c r="K183" i="29"/>
  <c r="L183" i="29" s="1"/>
  <c r="H183" i="29"/>
  <c r="I183" i="29" s="1"/>
  <c r="F183" i="29"/>
  <c r="E183" i="29"/>
  <c r="O182" i="29"/>
  <c r="N182" i="29"/>
  <c r="L182" i="29"/>
  <c r="K182" i="29"/>
  <c r="H182" i="29"/>
  <c r="I182" i="29" s="1"/>
  <c r="F182" i="29"/>
  <c r="E182" i="29"/>
  <c r="O181" i="29"/>
  <c r="N181" i="29"/>
  <c r="K181" i="29"/>
  <c r="L181" i="29" s="1"/>
  <c r="H181" i="29"/>
  <c r="I181" i="29" s="1"/>
  <c r="F181" i="29"/>
  <c r="E181" i="29"/>
  <c r="N180" i="29"/>
  <c r="O180" i="29" s="1"/>
  <c r="K180" i="29"/>
  <c r="L180" i="29" s="1"/>
  <c r="H180" i="29"/>
  <c r="I180" i="29" s="1"/>
  <c r="F180" i="29"/>
  <c r="E180" i="29"/>
  <c r="O179" i="29"/>
  <c r="N179" i="29"/>
  <c r="K179" i="29"/>
  <c r="H179" i="29"/>
  <c r="H199" i="29" s="1"/>
  <c r="F179" i="29"/>
  <c r="F199" i="29" s="1"/>
  <c r="E179" i="29"/>
  <c r="E199" i="29" s="1"/>
  <c r="M177" i="29"/>
  <c r="J177" i="29"/>
  <c r="G177" i="29"/>
  <c r="D177" i="29"/>
  <c r="B177" i="29"/>
  <c r="M176" i="29"/>
  <c r="G176" i="29"/>
  <c r="B172" i="29"/>
  <c r="N171" i="29"/>
  <c r="O171" i="29" s="1"/>
  <c r="L171" i="29"/>
  <c r="K171" i="29"/>
  <c r="H171" i="29"/>
  <c r="I171" i="29" s="1"/>
  <c r="F171" i="29"/>
  <c r="E171" i="29"/>
  <c r="O170" i="29"/>
  <c r="N170" i="29"/>
  <c r="K170" i="29"/>
  <c r="L170" i="29" s="1"/>
  <c r="H170" i="29"/>
  <c r="I170" i="29" s="1"/>
  <c r="F170" i="29"/>
  <c r="E170" i="29"/>
  <c r="O169" i="29"/>
  <c r="N169" i="29"/>
  <c r="K169" i="29"/>
  <c r="L169" i="29" s="1"/>
  <c r="H169" i="29"/>
  <c r="I169" i="29" s="1"/>
  <c r="F169" i="29"/>
  <c r="E169" i="29"/>
  <c r="O168" i="29"/>
  <c r="N168" i="29"/>
  <c r="L168" i="29"/>
  <c r="K168" i="29"/>
  <c r="H168" i="29"/>
  <c r="I168" i="29" s="1"/>
  <c r="F168" i="29"/>
  <c r="E168" i="29"/>
  <c r="N167" i="29"/>
  <c r="O167" i="29" s="1"/>
  <c r="L167" i="29"/>
  <c r="K167" i="29"/>
  <c r="H167" i="29"/>
  <c r="I167" i="29" s="1"/>
  <c r="F167" i="29"/>
  <c r="E167" i="29"/>
  <c r="O166" i="29"/>
  <c r="N166" i="29"/>
  <c r="K166" i="29"/>
  <c r="L166" i="29" s="1"/>
  <c r="H166" i="29"/>
  <c r="I166" i="29" s="1"/>
  <c r="F166" i="29"/>
  <c r="E166" i="29"/>
  <c r="O165" i="29"/>
  <c r="N165" i="29"/>
  <c r="K165" i="29"/>
  <c r="L165" i="29" s="1"/>
  <c r="H165" i="29"/>
  <c r="I165" i="29" s="1"/>
  <c r="F165" i="29"/>
  <c r="E165" i="29"/>
  <c r="O164" i="29"/>
  <c r="N164" i="29"/>
  <c r="L164" i="29"/>
  <c r="K164" i="29"/>
  <c r="H164" i="29"/>
  <c r="I164" i="29" s="1"/>
  <c r="F164" i="29"/>
  <c r="E164" i="29"/>
  <c r="N163" i="29"/>
  <c r="O163" i="29" s="1"/>
  <c r="L163" i="29"/>
  <c r="K163" i="29"/>
  <c r="H163" i="29"/>
  <c r="I163" i="29" s="1"/>
  <c r="F163" i="29"/>
  <c r="E163" i="29"/>
  <c r="O162" i="29"/>
  <c r="N162" i="29"/>
  <c r="K162" i="29"/>
  <c r="L162" i="29" s="1"/>
  <c r="H162" i="29"/>
  <c r="I162" i="29" s="1"/>
  <c r="F162" i="29"/>
  <c r="E162" i="29"/>
  <c r="O161" i="29"/>
  <c r="N161" i="29"/>
  <c r="K161" i="29"/>
  <c r="L161" i="29" s="1"/>
  <c r="H161" i="29"/>
  <c r="I161" i="29" s="1"/>
  <c r="F161" i="29"/>
  <c r="E161" i="29"/>
  <c r="O160" i="29"/>
  <c r="N160" i="29"/>
  <c r="L160" i="29"/>
  <c r="K160" i="29"/>
  <c r="H160" i="29"/>
  <c r="I160" i="29" s="1"/>
  <c r="F160" i="29"/>
  <c r="E160" i="29"/>
  <c r="N159" i="29"/>
  <c r="O159" i="29" s="1"/>
  <c r="L159" i="29"/>
  <c r="K159" i="29"/>
  <c r="H159" i="29"/>
  <c r="I159" i="29" s="1"/>
  <c r="F159" i="29"/>
  <c r="E159" i="29"/>
  <c r="O158" i="29"/>
  <c r="N158" i="29"/>
  <c r="K158" i="29"/>
  <c r="L158" i="29" s="1"/>
  <c r="H158" i="29"/>
  <c r="I158" i="29" s="1"/>
  <c r="F158" i="29"/>
  <c r="E158" i="29"/>
  <c r="O157" i="29"/>
  <c r="N157" i="29"/>
  <c r="K157" i="29"/>
  <c r="L157" i="29" s="1"/>
  <c r="H157" i="29"/>
  <c r="I157" i="29" s="1"/>
  <c r="F157" i="29"/>
  <c r="E157" i="29"/>
  <c r="O156" i="29"/>
  <c r="N156" i="29"/>
  <c r="L156" i="29"/>
  <c r="K156" i="29"/>
  <c r="H156" i="29"/>
  <c r="I156" i="29" s="1"/>
  <c r="F156" i="29"/>
  <c r="E156" i="29"/>
  <c r="N155" i="29"/>
  <c r="O155" i="29" s="1"/>
  <c r="L155" i="29"/>
  <c r="K155" i="29"/>
  <c r="H155" i="29"/>
  <c r="I155" i="29" s="1"/>
  <c r="F155" i="29"/>
  <c r="E155" i="29"/>
  <c r="O154" i="29"/>
  <c r="N154" i="29"/>
  <c r="K154" i="29"/>
  <c r="L154" i="29" s="1"/>
  <c r="H154" i="29"/>
  <c r="I154" i="29" s="1"/>
  <c r="F154" i="29"/>
  <c r="E154" i="29"/>
  <c r="O153" i="29"/>
  <c r="N153" i="29"/>
  <c r="K153" i="29"/>
  <c r="L153" i="29" s="1"/>
  <c r="H153" i="29"/>
  <c r="I153" i="29" s="1"/>
  <c r="F153" i="29"/>
  <c r="E153" i="29"/>
  <c r="O152" i="29"/>
  <c r="N152" i="29"/>
  <c r="L152" i="29"/>
  <c r="K152" i="29"/>
  <c r="H152" i="29"/>
  <c r="H172" i="29" s="1"/>
  <c r="F152" i="29"/>
  <c r="F172" i="29" s="1"/>
  <c r="E152" i="29"/>
  <c r="E172" i="29" s="1"/>
  <c r="M150" i="29"/>
  <c r="J150" i="29"/>
  <c r="G150" i="29"/>
  <c r="D150" i="29"/>
  <c r="B150" i="29"/>
  <c r="M149" i="29"/>
  <c r="G149" i="29"/>
  <c r="B145" i="29"/>
  <c r="O144" i="29"/>
  <c r="N144" i="29"/>
  <c r="L144" i="29"/>
  <c r="K144" i="29"/>
  <c r="I144" i="29"/>
  <c r="H144" i="29"/>
  <c r="F144" i="29"/>
  <c r="E144" i="29"/>
  <c r="O143" i="29"/>
  <c r="N143" i="29"/>
  <c r="L143" i="29"/>
  <c r="K143" i="29"/>
  <c r="I143" i="29"/>
  <c r="H143" i="29"/>
  <c r="F143" i="29"/>
  <c r="E143" i="29"/>
  <c r="O142" i="29"/>
  <c r="N142" i="29"/>
  <c r="L142" i="29"/>
  <c r="K142" i="29"/>
  <c r="I142" i="29"/>
  <c r="H142" i="29"/>
  <c r="F142" i="29"/>
  <c r="E142" i="29"/>
  <c r="O141" i="29"/>
  <c r="N141" i="29"/>
  <c r="L141" i="29"/>
  <c r="K141" i="29"/>
  <c r="I141" i="29"/>
  <c r="H141" i="29"/>
  <c r="F141" i="29"/>
  <c r="E141" i="29"/>
  <c r="O140" i="29"/>
  <c r="N140" i="29"/>
  <c r="L140" i="29"/>
  <c r="K140" i="29"/>
  <c r="I140" i="29"/>
  <c r="H140" i="29"/>
  <c r="F140" i="29"/>
  <c r="E140" i="29"/>
  <c r="O139" i="29"/>
  <c r="N139" i="29"/>
  <c r="L139" i="29"/>
  <c r="K139" i="29"/>
  <c r="I139" i="29"/>
  <c r="H139" i="29"/>
  <c r="F139" i="29"/>
  <c r="E139" i="29"/>
  <c r="O138" i="29"/>
  <c r="N138" i="29"/>
  <c r="L138" i="29"/>
  <c r="K138" i="29"/>
  <c r="I138" i="29"/>
  <c r="H138" i="29"/>
  <c r="F138" i="29"/>
  <c r="E138" i="29"/>
  <c r="O137" i="29"/>
  <c r="N137" i="29"/>
  <c r="L137" i="29"/>
  <c r="K137" i="29"/>
  <c r="I137" i="29"/>
  <c r="H137" i="29"/>
  <c r="F137" i="29"/>
  <c r="E137" i="29"/>
  <c r="O136" i="29"/>
  <c r="N136" i="29"/>
  <c r="L136" i="29"/>
  <c r="K136" i="29"/>
  <c r="I136" i="29"/>
  <c r="H136" i="29"/>
  <c r="F136" i="29"/>
  <c r="E136" i="29"/>
  <c r="O135" i="29"/>
  <c r="N135" i="29"/>
  <c r="L135" i="29"/>
  <c r="K135" i="29"/>
  <c r="I135" i="29"/>
  <c r="H135" i="29"/>
  <c r="F135" i="29"/>
  <c r="E135" i="29"/>
  <c r="N134" i="29"/>
  <c r="O134" i="29" s="1"/>
  <c r="L134" i="29"/>
  <c r="K134" i="29"/>
  <c r="I134" i="29"/>
  <c r="H134" i="29"/>
  <c r="F134" i="29"/>
  <c r="E134" i="29"/>
  <c r="O133" i="29"/>
  <c r="N133" i="29"/>
  <c r="L133" i="29"/>
  <c r="K133" i="29"/>
  <c r="I133" i="29"/>
  <c r="H133" i="29"/>
  <c r="F133" i="29"/>
  <c r="E133" i="29"/>
  <c r="O132" i="29"/>
  <c r="N132" i="29"/>
  <c r="L132" i="29"/>
  <c r="K132" i="29"/>
  <c r="I132" i="29"/>
  <c r="H132" i="29"/>
  <c r="F132" i="29"/>
  <c r="E132" i="29"/>
  <c r="O131" i="29"/>
  <c r="N131" i="29"/>
  <c r="L131" i="29"/>
  <c r="K131" i="29"/>
  <c r="I131" i="29"/>
  <c r="H131" i="29"/>
  <c r="F131" i="29"/>
  <c r="E131" i="29"/>
  <c r="O130" i="29"/>
  <c r="N130" i="29"/>
  <c r="L130" i="29"/>
  <c r="K130" i="29"/>
  <c r="I130" i="29"/>
  <c r="H130" i="29"/>
  <c r="F130" i="29"/>
  <c r="E130" i="29"/>
  <c r="O129" i="29"/>
  <c r="N129" i="29"/>
  <c r="L129" i="29"/>
  <c r="K129" i="29"/>
  <c r="I129" i="29"/>
  <c r="H129" i="29"/>
  <c r="F129" i="29"/>
  <c r="E129" i="29"/>
  <c r="O128" i="29"/>
  <c r="N128" i="29"/>
  <c r="L128" i="29"/>
  <c r="K128" i="29"/>
  <c r="I128" i="29"/>
  <c r="H128" i="29"/>
  <c r="F128" i="29"/>
  <c r="E128" i="29"/>
  <c r="O127" i="29"/>
  <c r="N127" i="29"/>
  <c r="L127" i="29"/>
  <c r="K127" i="29"/>
  <c r="I127" i="29"/>
  <c r="H127" i="29"/>
  <c r="F127" i="29"/>
  <c r="E127" i="29"/>
  <c r="O126" i="29"/>
  <c r="N126" i="29"/>
  <c r="L126" i="29"/>
  <c r="K126" i="29"/>
  <c r="I126" i="29"/>
  <c r="H126" i="29"/>
  <c r="F126" i="29"/>
  <c r="E126" i="29"/>
  <c r="O125" i="29"/>
  <c r="N125" i="29"/>
  <c r="N145" i="29" s="1"/>
  <c r="L125" i="29"/>
  <c r="L145" i="29" s="1"/>
  <c r="K125" i="29"/>
  <c r="K145" i="29" s="1"/>
  <c r="I125" i="29"/>
  <c r="I145" i="29" s="1"/>
  <c r="H125" i="29"/>
  <c r="H145" i="29" s="1"/>
  <c r="F125" i="29"/>
  <c r="F145" i="29" s="1"/>
  <c r="E125" i="29"/>
  <c r="E145" i="29" s="1"/>
  <c r="M123" i="29"/>
  <c r="J123" i="29"/>
  <c r="G123" i="29"/>
  <c r="D123" i="29"/>
  <c r="B123" i="29"/>
  <c r="M122" i="29"/>
  <c r="G122" i="29"/>
  <c r="B118" i="29"/>
  <c r="N117" i="29"/>
  <c r="O117" i="29" s="1"/>
  <c r="L117" i="29"/>
  <c r="K117" i="29"/>
  <c r="I117" i="29"/>
  <c r="H117" i="29"/>
  <c r="F117" i="29"/>
  <c r="E117" i="29"/>
  <c r="N116" i="29"/>
  <c r="O116" i="29" s="1"/>
  <c r="L116" i="29"/>
  <c r="K116" i="29"/>
  <c r="I116" i="29"/>
  <c r="H116" i="29"/>
  <c r="F116" i="29"/>
  <c r="E116" i="29"/>
  <c r="N115" i="29"/>
  <c r="O115" i="29" s="1"/>
  <c r="L115" i="29"/>
  <c r="K115" i="29"/>
  <c r="I115" i="29"/>
  <c r="H115" i="29"/>
  <c r="F115" i="29"/>
  <c r="E115" i="29"/>
  <c r="N114" i="29"/>
  <c r="O114" i="29" s="1"/>
  <c r="L114" i="29"/>
  <c r="K114" i="29"/>
  <c r="I114" i="29"/>
  <c r="H114" i="29"/>
  <c r="F114" i="29"/>
  <c r="E114" i="29"/>
  <c r="N113" i="29"/>
  <c r="O113" i="29" s="1"/>
  <c r="L113" i="29"/>
  <c r="K113" i="29"/>
  <c r="I113" i="29"/>
  <c r="H113" i="29"/>
  <c r="F113" i="29"/>
  <c r="E113" i="29"/>
  <c r="N112" i="29"/>
  <c r="O112" i="29" s="1"/>
  <c r="L112" i="29"/>
  <c r="K112" i="29"/>
  <c r="I112" i="29"/>
  <c r="H112" i="29"/>
  <c r="F112" i="29"/>
  <c r="E112" i="29"/>
  <c r="N111" i="29"/>
  <c r="O111" i="29" s="1"/>
  <c r="L111" i="29"/>
  <c r="K111" i="29"/>
  <c r="I111" i="29"/>
  <c r="H111" i="29"/>
  <c r="F111" i="29"/>
  <c r="E111" i="29"/>
  <c r="N110" i="29"/>
  <c r="O110" i="29" s="1"/>
  <c r="L110" i="29"/>
  <c r="K110" i="29"/>
  <c r="I110" i="29"/>
  <c r="H110" i="29"/>
  <c r="F110" i="29"/>
  <c r="E110" i="29"/>
  <c r="N109" i="29"/>
  <c r="O109" i="29" s="1"/>
  <c r="L109" i="29"/>
  <c r="K109" i="29"/>
  <c r="I109" i="29"/>
  <c r="H109" i="29"/>
  <c r="F109" i="29"/>
  <c r="E109" i="29"/>
  <c r="N108" i="29"/>
  <c r="O108" i="29" s="1"/>
  <c r="L108" i="29"/>
  <c r="K108" i="29"/>
  <c r="I108" i="29"/>
  <c r="H108" i="29"/>
  <c r="F108" i="29"/>
  <c r="E108" i="29"/>
  <c r="N107" i="29"/>
  <c r="O107" i="29" s="1"/>
  <c r="L107" i="29"/>
  <c r="K107" i="29"/>
  <c r="I107" i="29"/>
  <c r="H107" i="29"/>
  <c r="F107" i="29"/>
  <c r="E107" i="29"/>
  <c r="N106" i="29"/>
  <c r="O106" i="29" s="1"/>
  <c r="L106" i="29"/>
  <c r="K106" i="29"/>
  <c r="I106" i="29"/>
  <c r="H106" i="29"/>
  <c r="F106" i="29"/>
  <c r="E106" i="29"/>
  <c r="N105" i="29"/>
  <c r="O105" i="29" s="1"/>
  <c r="L105" i="29"/>
  <c r="K105" i="29"/>
  <c r="I105" i="29"/>
  <c r="H105" i="29"/>
  <c r="F105" i="29"/>
  <c r="E105" i="29"/>
  <c r="N104" i="29"/>
  <c r="O104" i="29" s="1"/>
  <c r="L104" i="29"/>
  <c r="K104" i="29"/>
  <c r="I104" i="29"/>
  <c r="H104" i="29"/>
  <c r="F104" i="29"/>
  <c r="E104" i="29"/>
  <c r="N103" i="29"/>
  <c r="O103" i="29" s="1"/>
  <c r="L103" i="29"/>
  <c r="K103" i="29"/>
  <c r="I103" i="29"/>
  <c r="H103" i="29"/>
  <c r="F103" i="29"/>
  <c r="E103" i="29"/>
  <c r="N102" i="29"/>
  <c r="O102" i="29" s="1"/>
  <c r="L102" i="29"/>
  <c r="K102" i="29"/>
  <c r="I102" i="29"/>
  <c r="H102" i="29"/>
  <c r="F102" i="29"/>
  <c r="E102" i="29"/>
  <c r="N101" i="29"/>
  <c r="O101" i="29" s="1"/>
  <c r="L101" i="29"/>
  <c r="K101" i="29"/>
  <c r="I101" i="29"/>
  <c r="H101" i="29"/>
  <c r="F101" i="29"/>
  <c r="E101" i="29"/>
  <c r="N100" i="29"/>
  <c r="O100" i="29" s="1"/>
  <c r="L100" i="29"/>
  <c r="K100" i="29"/>
  <c r="I100" i="29"/>
  <c r="H100" i="29"/>
  <c r="F100" i="29"/>
  <c r="E100" i="29"/>
  <c r="N99" i="29"/>
  <c r="O99" i="29" s="1"/>
  <c r="L99" i="29"/>
  <c r="K99" i="29"/>
  <c r="I99" i="29"/>
  <c r="H99" i="29"/>
  <c r="F99" i="29"/>
  <c r="E99" i="29"/>
  <c r="N98" i="29"/>
  <c r="N118" i="29" s="1"/>
  <c r="L98" i="29"/>
  <c r="L118" i="29" s="1"/>
  <c r="K98" i="29"/>
  <c r="K118" i="29" s="1"/>
  <c r="I98" i="29"/>
  <c r="I118" i="29" s="1"/>
  <c r="H98" i="29"/>
  <c r="H118" i="29" s="1"/>
  <c r="F98" i="29"/>
  <c r="F118" i="29" s="1"/>
  <c r="E98" i="29"/>
  <c r="E118" i="29" s="1"/>
  <c r="M96" i="29"/>
  <c r="J96" i="29"/>
  <c r="G96" i="29"/>
  <c r="D96" i="29"/>
  <c r="B96" i="29"/>
  <c r="M95" i="29"/>
  <c r="G95" i="29"/>
  <c r="B91" i="29"/>
  <c r="N90" i="29"/>
  <c r="O90" i="29" s="1"/>
  <c r="L90" i="29"/>
  <c r="K90" i="29"/>
  <c r="H90" i="29"/>
  <c r="I90" i="29" s="1"/>
  <c r="F90" i="29"/>
  <c r="E90" i="29"/>
  <c r="O89" i="29"/>
  <c r="N89" i="29"/>
  <c r="K89" i="29"/>
  <c r="L89" i="29" s="1"/>
  <c r="H89" i="29"/>
  <c r="I89" i="29" s="1"/>
  <c r="F89" i="29"/>
  <c r="E89" i="29"/>
  <c r="N88" i="29"/>
  <c r="O88" i="29" s="1"/>
  <c r="K88" i="29"/>
  <c r="L88" i="29" s="1"/>
  <c r="H88" i="29"/>
  <c r="I88" i="29" s="1"/>
  <c r="F88" i="29"/>
  <c r="E88" i="29"/>
  <c r="O87" i="29"/>
  <c r="N87" i="29"/>
  <c r="K87" i="29"/>
  <c r="L87" i="29" s="1"/>
  <c r="H87" i="29"/>
  <c r="I87" i="29" s="1"/>
  <c r="F87" i="29"/>
  <c r="E87" i="29"/>
  <c r="N86" i="29"/>
  <c r="O86" i="29" s="1"/>
  <c r="L86" i="29"/>
  <c r="K86" i="29"/>
  <c r="H86" i="29"/>
  <c r="I86" i="29" s="1"/>
  <c r="F86" i="29"/>
  <c r="E86" i="29"/>
  <c r="N85" i="29"/>
  <c r="O85" i="29" s="1"/>
  <c r="K85" i="29"/>
  <c r="L85" i="29" s="1"/>
  <c r="H85" i="29"/>
  <c r="I85" i="29" s="1"/>
  <c r="F85" i="29"/>
  <c r="E85" i="29"/>
  <c r="N84" i="29"/>
  <c r="O84" i="29" s="1"/>
  <c r="K84" i="29"/>
  <c r="L84" i="29" s="1"/>
  <c r="H84" i="29"/>
  <c r="I84" i="29" s="1"/>
  <c r="F84" i="29"/>
  <c r="E84" i="29"/>
  <c r="N83" i="29"/>
  <c r="O83" i="29" s="1"/>
  <c r="K83" i="29"/>
  <c r="L83" i="29" s="1"/>
  <c r="H83" i="29"/>
  <c r="I83" i="29" s="1"/>
  <c r="F83" i="29"/>
  <c r="E83" i="29"/>
  <c r="N82" i="29"/>
  <c r="O82" i="29" s="1"/>
  <c r="L82" i="29"/>
  <c r="K82" i="29"/>
  <c r="H82" i="29"/>
  <c r="I82" i="29" s="1"/>
  <c r="F82" i="29"/>
  <c r="E82" i="29"/>
  <c r="N81" i="29"/>
  <c r="O81" i="29" s="1"/>
  <c r="K81" i="29"/>
  <c r="L81" i="29" s="1"/>
  <c r="H81" i="29"/>
  <c r="I81" i="29" s="1"/>
  <c r="F81" i="29"/>
  <c r="E81" i="29"/>
  <c r="O80" i="29"/>
  <c r="N80" i="29"/>
  <c r="K80" i="29"/>
  <c r="L80" i="29" s="1"/>
  <c r="H80" i="29"/>
  <c r="I80" i="29" s="1"/>
  <c r="F80" i="29"/>
  <c r="E80" i="29"/>
  <c r="N79" i="29"/>
  <c r="O79" i="29" s="1"/>
  <c r="K79" i="29"/>
  <c r="L79" i="29" s="1"/>
  <c r="H79" i="29"/>
  <c r="I79" i="29" s="1"/>
  <c r="F79" i="29"/>
  <c r="E79" i="29"/>
  <c r="O78" i="29"/>
  <c r="N78" i="29"/>
  <c r="L78" i="29"/>
  <c r="K78" i="29"/>
  <c r="H78" i="29"/>
  <c r="I78" i="29" s="1"/>
  <c r="F78" i="29"/>
  <c r="E78" i="29"/>
  <c r="N77" i="29"/>
  <c r="O77" i="29" s="1"/>
  <c r="K77" i="29"/>
  <c r="L77" i="29" s="1"/>
  <c r="H77" i="29"/>
  <c r="I77" i="29" s="1"/>
  <c r="F77" i="29"/>
  <c r="E77" i="29"/>
  <c r="N76" i="29"/>
  <c r="O76" i="29" s="1"/>
  <c r="K76" i="29"/>
  <c r="L76" i="29" s="1"/>
  <c r="H76" i="29"/>
  <c r="I76" i="29" s="1"/>
  <c r="F76" i="29"/>
  <c r="E76" i="29"/>
  <c r="N75" i="29"/>
  <c r="O75" i="29" s="1"/>
  <c r="K75" i="29"/>
  <c r="L75" i="29" s="1"/>
  <c r="H75" i="29"/>
  <c r="I75" i="29" s="1"/>
  <c r="F75" i="29"/>
  <c r="E75" i="29"/>
  <c r="N74" i="29"/>
  <c r="O74" i="29" s="1"/>
  <c r="L74" i="29"/>
  <c r="K74" i="29"/>
  <c r="H74" i="29"/>
  <c r="I74" i="29" s="1"/>
  <c r="F74" i="29"/>
  <c r="E74" i="29"/>
  <c r="O73" i="29"/>
  <c r="N73" i="29"/>
  <c r="K73" i="29"/>
  <c r="L73" i="29" s="1"/>
  <c r="H73" i="29"/>
  <c r="I73" i="29" s="1"/>
  <c r="F73" i="29"/>
  <c r="E73" i="29"/>
  <c r="N72" i="29"/>
  <c r="O72" i="29" s="1"/>
  <c r="K72" i="29"/>
  <c r="L72" i="29" s="1"/>
  <c r="H72" i="29"/>
  <c r="I72" i="29" s="1"/>
  <c r="F72" i="29"/>
  <c r="E72" i="29"/>
  <c r="O71" i="29"/>
  <c r="N71" i="29"/>
  <c r="K71" i="29"/>
  <c r="H71" i="29"/>
  <c r="H91" i="29" s="1"/>
  <c r="F71" i="29"/>
  <c r="F91" i="29" s="1"/>
  <c r="E71" i="29"/>
  <c r="E91" i="29" s="1"/>
  <c r="M69" i="29"/>
  <c r="J69" i="29"/>
  <c r="G69" i="29"/>
  <c r="D69" i="29"/>
  <c r="B69" i="29"/>
  <c r="M68" i="29"/>
  <c r="G68" i="29"/>
  <c r="B64" i="29"/>
  <c r="O63" i="29"/>
  <c r="N63" i="29"/>
  <c r="L63" i="29"/>
  <c r="K63" i="29"/>
  <c r="I63" i="29"/>
  <c r="H63" i="29"/>
  <c r="F63" i="29"/>
  <c r="E63" i="29"/>
  <c r="O62" i="29"/>
  <c r="N62" i="29"/>
  <c r="L62" i="29"/>
  <c r="K62" i="29"/>
  <c r="H62" i="29"/>
  <c r="I62" i="29" s="1"/>
  <c r="F62" i="29"/>
  <c r="E62" i="29"/>
  <c r="N61" i="29"/>
  <c r="O61" i="29" s="1"/>
  <c r="K61" i="29"/>
  <c r="L61" i="29" s="1"/>
  <c r="I61" i="29"/>
  <c r="H61" i="29"/>
  <c r="F61" i="29"/>
  <c r="E61" i="29"/>
  <c r="O60" i="29"/>
  <c r="N60" i="29"/>
  <c r="K60" i="29"/>
  <c r="L60" i="29" s="1"/>
  <c r="I60" i="29"/>
  <c r="H60" i="29"/>
  <c r="F60" i="29"/>
  <c r="E60" i="29"/>
  <c r="N59" i="29"/>
  <c r="O59" i="29" s="1"/>
  <c r="K59" i="29"/>
  <c r="L59" i="29" s="1"/>
  <c r="I59" i="29"/>
  <c r="H59" i="29"/>
  <c r="F59" i="29"/>
  <c r="E59" i="29"/>
  <c r="O58" i="29"/>
  <c r="N58" i="29"/>
  <c r="K58" i="29"/>
  <c r="L58" i="29" s="1"/>
  <c r="I58" i="29"/>
  <c r="H58" i="29"/>
  <c r="F58" i="29"/>
  <c r="E58" i="29"/>
  <c r="N57" i="29"/>
  <c r="O57" i="29" s="1"/>
  <c r="K57" i="29"/>
  <c r="L57" i="29" s="1"/>
  <c r="I57" i="29"/>
  <c r="H57" i="29"/>
  <c r="F57" i="29"/>
  <c r="E57" i="29"/>
  <c r="O56" i="29"/>
  <c r="N56" i="29"/>
  <c r="K56" i="29"/>
  <c r="L56" i="29" s="1"/>
  <c r="I56" i="29"/>
  <c r="H56" i="29"/>
  <c r="F56" i="29"/>
  <c r="E56" i="29"/>
  <c r="N55" i="29"/>
  <c r="O55" i="29" s="1"/>
  <c r="K55" i="29"/>
  <c r="L55" i="29" s="1"/>
  <c r="I55" i="29"/>
  <c r="H55" i="29"/>
  <c r="F55" i="29"/>
  <c r="E55" i="29"/>
  <c r="O54" i="29"/>
  <c r="N54" i="29"/>
  <c r="K54" i="29"/>
  <c r="L54" i="29" s="1"/>
  <c r="I54" i="29"/>
  <c r="H54" i="29"/>
  <c r="F54" i="29"/>
  <c r="E54" i="29"/>
  <c r="N53" i="29"/>
  <c r="O53" i="29" s="1"/>
  <c r="K53" i="29"/>
  <c r="L53" i="29" s="1"/>
  <c r="I53" i="29"/>
  <c r="H53" i="29"/>
  <c r="F53" i="29"/>
  <c r="E53" i="29"/>
  <c r="O52" i="29"/>
  <c r="N52" i="29"/>
  <c r="K52" i="29"/>
  <c r="L52" i="29" s="1"/>
  <c r="I52" i="29"/>
  <c r="H52" i="29"/>
  <c r="F52" i="29"/>
  <c r="E52" i="29"/>
  <c r="N51" i="29"/>
  <c r="O51" i="29" s="1"/>
  <c r="K51" i="29"/>
  <c r="L51" i="29" s="1"/>
  <c r="I51" i="29"/>
  <c r="H51" i="29"/>
  <c r="F51" i="29"/>
  <c r="E51" i="29"/>
  <c r="O50" i="29"/>
  <c r="N50" i="29"/>
  <c r="K50" i="29"/>
  <c r="L50" i="29" s="1"/>
  <c r="I50" i="29"/>
  <c r="H50" i="29"/>
  <c r="F50" i="29"/>
  <c r="E50" i="29"/>
  <c r="N49" i="29"/>
  <c r="O49" i="29" s="1"/>
  <c r="K49" i="29"/>
  <c r="L49" i="29" s="1"/>
  <c r="I49" i="29"/>
  <c r="H49" i="29"/>
  <c r="F49" i="29"/>
  <c r="E49" i="29"/>
  <c r="O48" i="29"/>
  <c r="N48" i="29"/>
  <c r="K48" i="29"/>
  <c r="L48" i="29" s="1"/>
  <c r="I48" i="29"/>
  <c r="H48" i="29"/>
  <c r="F48" i="29"/>
  <c r="E48" i="29"/>
  <c r="N47" i="29"/>
  <c r="O47" i="29" s="1"/>
  <c r="K47" i="29"/>
  <c r="L47" i="29" s="1"/>
  <c r="I47" i="29"/>
  <c r="H47" i="29"/>
  <c r="F47" i="29"/>
  <c r="E47" i="29"/>
  <c r="O46" i="29"/>
  <c r="N46" i="29"/>
  <c r="K46" i="29"/>
  <c r="L46" i="29" s="1"/>
  <c r="I46" i="29"/>
  <c r="H46" i="29"/>
  <c r="F46" i="29"/>
  <c r="E46" i="29"/>
  <c r="N45" i="29"/>
  <c r="O45" i="29" s="1"/>
  <c r="K45" i="29"/>
  <c r="L45" i="29" s="1"/>
  <c r="I45" i="29"/>
  <c r="H45" i="29"/>
  <c r="F45" i="29"/>
  <c r="E45" i="29"/>
  <c r="O44" i="29"/>
  <c r="N44" i="29"/>
  <c r="K44" i="29"/>
  <c r="K64" i="29" s="1"/>
  <c r="I44" i="29"/>
  <c r="H44" i="29"/>
  <c r="H64" i="29" s="1"/>
  <c r="F44" i="29"/>
  <c r="F64" i="29" s="1"/>
  <c r="E44" i="29"/>
  <c r="E64" i="29" s="1"/>
  <c r="M42" i="29"/>
  <c r="J42" i="29"/>
  <c r="G42" i="29"/>
  <c r="D42" i="29"/>
  <c r="B42" i="29"/>
  <c r="M41" i="29"/>
  <c r="G41" i="29"/>
  <c r="O36" i="29"/>
  <c r="N36" i="29"/>
  <c r="M36" i="29"/>
  <c r="L36" i="29"/>
  <c r="K36" i="29"/>
  <c r="J36" i="29"/>
  <c r="I36" i="29"/>
  <c r="H36" i="29"/>
  <c r="G36" i="29"/>
  <c r="F36" i="29"/>
  <c r="E36" i="29"/>
  <c r="D36" i="29"/>
  <c r="C36" i="29"/>
  <c r="B36" i="29"/>
  <c r="O35" i="29"/>
  <c r="N35" i="29"/>
  <c r="M35" i="29"/>
  <c r="L35" i="29"/>
  <c r="K35" i="29"/>
  <c r="J35" i="29"/>
  <c r="I35" i="29"/>
  <c r="H35" i="29"/>
  <c r="G35" i="29"/>
  <c r="F35" i="29"/>
  <c r="E35" i="29"/>
  <c r="D35" i="29"/>
  <c r="C35" i="29"/>
  <c r="B35" i="29"/>
  <c r="O34" i="29"/>
  <c r="N34" i="29"/>
  <c r="M34" i="29"/>
  <c r="L34" i="29"/>
  <c r="K34" i="29"/>
  <c r="J34" i="29"/>
  <c r="I34" i="29"/>
  <c r="H34" i="29"/>
  <c r="G34" i="29"/>
  <c r="F34" i="29"/>
  <c r="E34" i="29"/>
  <c r="D34" i="29"/>
  <c r="C34" i="29"/>
  <c r="B34" i="29"/>
  <c r="O33" i="29"/>
  <c r="N33" i="29"/>
  <c r="M33" i="29"/>
  <c r="L33" i="29"/>
  <c r="K33" i="29"/>
  <c r="J33" i="29"/>
  <c r="I33" i="29"/>
  <c r="H33" i="29"/>
  <c r="G33" i="29"/>
  <c r="F33" i="29"/>
  <c r="E33" i="29"/>
  <c r="D33" i="29"/>
  <c r="C33" i="29"/>
  <c r="B33" i="29"/>
  <c r="O32" i="29"/>
  <c r="N32" i="29"/>
  <c r="M32" i="29"/>
  <c r="L32" i="29"/>
  <c r="K32" i="29"/>
  <c r="J32" i="29"/>
  <c r="I32" i="29"/>
  <c r="H32" i="29"/>
  <c r="G32" i="29"/>
  <c r="F32" i="29"/>
  <c r="E32" i="29"/>
  <c r="D32" i="29"/>
  <c r="C32" i="29"/>
  <c r="B32" i="29"/>
  <c r="O31" i="29"/>
  <c r="N31" i="29"/>
  <c r="M31" i="29"/>
  <c r="L31" i="29"/>
  <c r="K31" i="29"/>
  <c r="J31" i="29"/>
  <c r="I31" i="29"/>
  <c r="H31" i="29"/>
  <c r="G31" i="29"/>
  <c r="F31" i="29"/>
  <c r="E31" i="29"/>
  <c r="D31" i="29"/>
  <c r="C31" i="29"/>
  <c r="B31" i="29"/>
  <c r="O30" i="29"/>
  <c r="N30" i="29"/>
  <c r="M30" i="29"/>
  <c r="L30" i="29"/>
  <c r="K30" i="29"/>
  <c r="J30" i="29"/>
  <c r="I30" i="29"/>
  <c r="H30" i="29"/>
  <c r="G30" i="29"/>
  <c r="F30" i="29"/>
  <c r="E30" i="29"/>
  <c r="D30" i="29"/>
  <c r="C30" i="29"/>
  <c r="B30" i="29"/>
  <c r="O29" i="29"/>
  <c r="N29" i="29"/>
  <c r="M29" i="29"/>
  <c r="L29" i="29"/>
  <c r="K29" i="29"/>
  <c r="J29" i="29"/>
  <c r="I29" i="29"/>
  <c r="H29" i="29"/>
  <c r="G29" i="29"/>
  <c r="F29" i="29"/>
  <c r="E29" i="29"/>
  <c r="D29" i="29"/>
  <c r="C29" i="29"/>
  <c r="B29" i="29"/>
  <c r="O28" i="29"/>
  <c r="N28" i="29"/>
  <c r="M28" i="29"/>
  <c r="L28" i="29"/>
  <c r="K28" i="29"/>
  <c r="J28" i="29"/>
  <c r="I28" i="29"/>
  <c r="H28" i="29"/>
  <c r="G28" i="29"/>
  <c r="F28" i="29"/>
  <c r="E28" i="29"/>
  <c r="D28" i="29"/>
  <c r="C28" i="29"/>
  <c r="B28" i="29"/>
  <c r="O27" i="29"/>
  <c r="N27" i="29"/>
  <c r="M27" i="29"/>
  <c r="L27" i="29"/>
  <c r="K27" i="29"/>
  <c r="J27" i="29"/>
  <c r="I27" i="29"/>
  <c r="H27" i="29"/>
  <c r="G27" i="29"/>
  <c r="F27" i="29"/>
  <c r="E27" i="29"/>
  <c r="D27" i="29"/>
  <c r="C27" i="29"/>
  <c r="B27" i="29"/>
  <c r="O26" i="29"/>
  <c r="N26" i="29"/>
  <c r="M26" i="29"/>
  <c r="L26" i="29"/>
  <c r="K26" i="29"/>
  <c r="J26" i="29"/>
  <c r="I26" i="29"/>
  <c r="H26" i="29"/>
  <c r="G26" i="29"/>
  <c r="F26" i="29"/>
  <c r="E26" i="29"/>
  <c r="D26" i="29"/>
  <c r="C26" i="29"/>
  <c r="B26" i="29"/>
  <c r="O25" i="29"/>
  <c r="N25" i="29"/>
  <c r="M25" i="29"/>
  <c r="L25" i="29"/>
  <c r="K25" i="29"/>
  <c r="J25" i="29"/>
  <c r="I25" i="29"/>
  <c r="H25" i="29"/>
  <c r="G25" i="29"/>
  <c r="F25" i="29"/>
  <c r="E25" i="29"/>
  <c r="D25" i="29"/>
  <c r="C25" i="29"/>
  <c r="B25" i="29"/>
  <c r="O24" i="29"/>
  <c r="N24" i="29"/>
  <c r="M24" i="29"/>
  <c r="L24" i="29"/>
  <c r="K24" i="29"/>
  <c r="J24" i="29"/>
  <c r="I24" i="29"/>
  <c r="H24" i="29"/>
  <c r="G24" i="29"/>
  <c r="F24" i="29"/>
  <c r="E24" i="29"/>
  <c r="D24" i="29"/>
  <c r="C24" i="29"/>
  <c r="B24" i="29"/>
  <c r="O23" i="29"/>
  <c r="N23" i="29"/>
  <c r="M23" i="29"/>
  <c r="L23" i="29"/>
  <c r="K23" i="29"/>
  <c r="J23" i="29"/>
  <c r="I23" i="29"/>
  <c r="H23" i="29"/>
  <c r="G23" i="29"/>
  <c r="F23" i="29"/>
  <c r="E23" i="29"/>
  <c r="D23" i="29"/>
  <c r="C23" i="29"/>
  <c r="B23" i="29"/>
  <c r="O22" i="29"/>
  <c r="N22" i="29"/>
  <c r="M22" i="29"/>
  <c r="L22" i="29"/>
  <c r="K22" i="29"/>
  <c r="J22" i="29"/>
  <c r="I22" i="29"/>
  <c r="H22" i="29"/>
  <c r="G22" i="29"/>
  <c r="F22" i="29"/>
  <c r="E22" i="29"/>
  <c r="D22" i="29"/>
  <c r="C22" i="29"/>
  <c r="B22" i="29"/>
  <c r="O21" i="29"/>
  <c r="N21" i="29"/>
  <c r="M21" i="29"/>
  <c r="L21" i="29"/>
  <c r="K21" i="29"/>
  <c r="J21" i="29"/>
  <c r="I21" i="29"/>
  <c r="H21" i="29"/>
  <c r="G21" i="29"/>
  <c r="F21" i="29"/>
  <c r="E21" i="29"/>
  <c r="D21" i="29"/>
  <c r="C21" i="29"/>
  <c r="B21" i="29"/>
  <c r="O20" i="29"/>
  <c r="N20" i="29"/>
  <c r="M20" i="29"/>
  <c r="L20" i="29"/>
  <c r="K20" i="29"/>
  <c r="J20" i="29"/>
  <c r="I20" i="29"/>
  <c r="H20" i="29"/>
  <c r="G20" i="29"/>
  <c r="F20" i="29"/>
  <c r="E20" i="29"/>
  <c r="D20" i="29"/>
  <c r="C20" i="29"/>
  <c r="B20" i="29"/>
  <c r="O19" i="29"/>
  <c r="N19" i="29"/>
  <c r="M19" i="29"/>
  <c r="L19" i="29"/>
  <c r="K19" i="29"/>
  <c r="J19" i="29"/>
  <c r="I19" i="29"/>
  <c r="H19" i="29"/>
  <c r="G19" i="29"/>
  <c r="F19" i="29"/>
  <c r="E19" i="29"/>
  <c r="D19" i="29"/>
  <c r="C19" i="29"/>
  <c r="B19" i="29"/>
  <c r="O18" i="29"/>
  <c r="N18" i="29"/>
  <c r="M18" i="29"/>
  <c r="L18" i="29"/>
  <c r="K18" i="29"/>
  <c r="J18" i="29"/>
  <c r="I18" i="29"/>
  <c r="H18" i="29"/>
  <c r="G18" i="29"/>
  <c r="F18" i="29"/>
  <c r="E18" i="29"/>
  <c r="D18" i="29"/>
  <c r="C18" i="29"/>
  <c r="B18" i="29"/>
  <c r="O17" i="29"/>
  <c r="N17" i="29"/>
  <c r="M17" i="29"/>
  <c r="L17" i="29"/>
  <c r="K17" i="29"/>
  <c r="J17" i="29"/>
  <c r="I17" i="29"/>
  <c r="H17" i="29"/>
  <c r="G17" i="29"/>
  <c r="F17" i="29"/>
  <c r="E17" i="29"/>
  <c r="D17" i="29"/>
  <c r="C17" i="29"/>
  <c r="B17" i="29"/>
  <c r="M15" i="29"/>
  <c r="J15" i="29"/>
  <c r="G15" i="29"/>
  <c r="D15" i="29"/>
  <c r="B15" i="29"/>
  <c r="M14" i="29"/>
  <c r="G14" i="29"/>
  <c r="B199" i="28"/>
  <c r="N198" i="28"/>
  <c r="O198" i="28" s="1"/>
  <c r="L198" i="28"/>
  <c r="K198" i="28"/>
  <c r="I198" i="28"/>
  <c r="H198" i="28"/>
  <c r="F198" i="28"/>
  <c r="E198" i="28"/>
  <c r="N197" i="28"/>
  <c r="O197" i="28" s="1"/>
  <c r="L197" i="28"/>
  <c r="K197" i="28"/>
  <c r="I197" i="28"/>
  <c r="H197" i="28"/>
  <c r="F197" i="28"/>
  <c r="E197" i="28"/>
  <c r="N196" i="28"/>
  <c r="O196" i="28" s="1"/>
  <c r="L196" i="28"/>
  <c r="K196" i="28"/>
  <c r="I196" i="28"/>
  <c r="H196" i="28"/>
  <c r="F196" i="28"/>
  <c r="E196" i="28"/>
  <c r="N195" i="28"/>
  <c r="O195" i="28" s="1"/>
  <c r="L195" i="28"/>
  <c r="K195" i="28"/>
  <c r="I195" i="28"/>
  <c r="H195" i="28"/>
  <c r="F195" i="28"/>
  <c r="E195" i="28"/>
  <c r="N194" i="28"/>
  <c r="O194" i="28" s="1"/>
  <c r="L194" i="28"/>
  <c r="K194" i="28"/>
  <c r="I194" i="28"/>
  <c r="H194" i="28"/>
  <c r="F194" i="28"/>
  <c r="E194" i="28"/>
  <c r="N193" i="28"/>
  <c r="O193" i="28" s="1"/>
  <c r="L193" i="28"/>
  <c r="K193" i="28"/>
  <c r="I193" i="28"/>
  <c r="H193" i="28"/>
  <c r="F193" i="28"/>
  <c r="E193" i="28"/>
  <c r="N192" i="28"/>
  <c r="O192" i="28" s="1"/>
  <c r="L192" i="28"/>
  <c r="K192" i="28"/>
  <c r="I192" i="28"/>
  <c r="H192" i="28"/>
  <c r="F192" i="28"/>
  <c r="E192" i="28"/>
  <c r="N191" i="28"/>
  <c r="O191" i="28" s="1"/>
  <c r="L191" i="28"/>
  <c r="K191" i="28"/>
  <c r="I191" i="28"/>
  <c r="H191" i="28"/>
  <c r="F191" i="28"/>
  <c r="E191" i="28"/>
  <c r="N190" i="28"/>
  <c r="O190" i="28" s="1"/>
  <c r="L190" i="28"/>
  <c r="K190" i="28"/>
  <c r="I190" i="28"/>
  <c r="H190" i="28"/>
  <c r="F190" i="28"/>
  <c r="E190" i="28"/>
  <c r="N189" i="28"/>
  <c r="O189" i="28" s="1"/>
  <c r="L189" i="28"/>
  <c r="K189" i="28"/>
  <c r="I189" i="28"/>
  <c r="H189" i="28"/>
  <c r="F189" i="28"/>
  <c r="E189" i="28"/>
  <c r="N188" i="28"/>
  <c r="O188" i="28" s="1"/>
  <c r="L188" i="28"/>
  <c r="K188" i="28"/>
  <c r="I188" i="28"/>
  <c r="H188" i="28"/>
  <c r="F188" i="28"/>
  <c r="E188" i="28"/>
  <c r="N187" i="28"/>
  <c r="O187" i="28" s="1"/>
  <c r="L187" i="28"/>
  <c r="K187" i="28"/>
  <c r="I187" i="28"/>
  <c r="H187" i="28"/>
  <c r="F187" i="28"/>
  <c r="E187" i="28"/>
  <c r="N186" i="28"/>
  <c r="O186" i="28" s="1"/>
  <c r="L186" i="28"/>
  <c r="K186" i="28"/>
  <c r="I186" i="28"/>
  <c r="H186" i="28"/>
  <c r="F186" i="28"/>
  <c r="E186" i="28"/>
  <c r="N185" i="28"/>
  <c r="O185" i="28" s="1"/>
  <c r="L185" i="28"/>
  <c r="K185" i="28"/>
  <c r="I185" i="28"/>
  <c r="H185" i="28"/>
  <c r="F185" i="28"/>
  <c r="E185" i="28"/>
  <c r="N184" i="28"/>
  <c r="O184" i="28" s="1"/>
  <c r="L184" i="28"/>
  <c r="K184" i="28"/>
  <c r="I184" i="28"/>
  <c r="H184" i="28"/>
  <c r="F184" i="28"/>
  <c r="E184" i="28"/>
  <c r="N183" i="28"/>
  <c r="O183" i="28" s="1"/>
  <c r="L183" i="28"/>
  <c r="K183" i="28"/>
  <c r="I183" i="28"/>
  <c r="H183" i="28"/>
  <c r="F183" i="28"/>
  <c r="E183" i="28"/>
  <c r="N182" i="28"/>
  <c r="O182" i="28" s="1"/>
  <c r="L182" i="28"/>
  <c r="K182" i="28"/>
  <c r="I182" i="28"/>
  <c r="H182" i="28"/>
  <c r="F182" i="28"/>
  <c r="E182" i="28"/>
  <c r="N181" i="28"/>
  <c r="O181" i="28" s="1"/>
  <c r="L181" i="28"/>
  <c r="K181" i="28"/>
  <c r="I181" i="28"/>
  <c r="H181" i="28"/>
  <c r="F181" i="28"/>
  <c r="E181" i="28"/>
  <c r="N180" i="28"/>
  <c r="O180" i="28" s="1"/>
  <c r="L180" i="28"/>
  <c r="K180" i="28"/>
  <c r="I180" i="28"/>
  <c r="H180" i="28"/>
  <c r="F180" i="28"/>
  <c r="E180" i="28"/>
  <c r="N179" i="28"/>
  <c r="N199" i="28" s="1"/>
  <c r="L179" i="28"/>
  <c r="L199" i="28" s="1"/>
  <c r="K179" i="28"/>
  <c r="K199" i="28" s="1"/>
  <c r="I179" i="28"/>
  <c r="I199" i="28" s="1"/>
  <c r="H179" i="28"/>
  <c r="H199" i="28" s="1"/>
  <c r="F179" i="28"/>
  <c r="F199" i="28" s="1"/>
  <c r="E179" i="28"/>
  <c r="E199" i="28" s="1"/>
  <c r="M177" i="28"/>
  <c r="J177" i="28"/>
  <c r="G177" i="28"/>
  <c r="D177" i="28"/>
  <c r="B177" i="28"/>
  <c r="M176" i="28"/>
  <c r="G176" i="28"/>
  <c r="B172" i="28"/>
  <c r="N171" i="28"/>
  <c r="O171" i="28" s="1"/>
  <c r="L171" i="28"/>
  <c r="K171" i="28"/>
  <c r="H171" i="28"/>
  <c r="I171" i="28" s="1"/>
  <c r="F171" i="28"/>
  <c r="E171" i="28"/>
  <c r="O170" i="28"/>
  <c r="N170" i="28"/>
  <c r="K170" i="28"/>
  <c r="L170" i="28" s="1"/>
  <c r="H170" i="28"/>
  <c r="I170" i="28" s="1"/>
  <c r="F170" i="28"/>
  <c r="E170" i="28"/>
  <c r="O169" i="28"/>
  <c r="N169" i="28"/>
  <c r="K169" i="28"/>
  <c r="L169" i="28" s="1"/>
  <c r="H169" i="28"/>
  <c r="I169" i="28" s="1"/>
  <c r="F169" i="28"/>
  <c r="E169" i="28"/>
  <c r="O168" i="28"/>
  <c r="N168" i="28"/>
  <c r="K168" i="28"/>
  <c r="L168" i="28" s="1"/>
  <c r="H168" i="28"/>
  <c r="I168" i="28" s="1"/>
  <c r="F168" i="28"/>
  <c r="E168" i="28"/>
  <c r="O167" i="28"/>
  <c r="N167" i="28"/>
  <c r="L167" i="28"/>
  <c r="K167" i="28"/>
  <c r="H167" i="28"/>
  <c r="I167" i="28" s="1"/>
  <c r="F167" i="28"/>
  <c r="E167" i="28"/>
  <c r="N166" i="28"/>
  <c r="O166" i="28" s="1"/>
  <c r="K166" i="28"/>
  <c r="L166" i="28" s="1"/>
  <c r="H166" i="28"/>
  <c r="I166" i="28" s="1"/>
  <c r="F166" i="28"/>
  <c r="E166" i="28"/>
  <c r="N165" i="28"/>
  <c r="O165" i="28" s="1"/>
  <c r="K165" i="28"/>
  <c r="L165" i="28" s="1"/>
  <c r="H165" i="28"/>
  <c r="I165" i="28" s="1"/>
  <c r="F165" i="28"/>
  <c r="E165" i="28"/>
  <c r="N164" i="28"/>
  <c r="O164" i="28" s="1"/>
  <c r="K164" i="28"/>
  <c r="L164" i="28" s="1"/>
  <c r="H164" i="28"/>
  <c r="I164" i="28" s="1"/>
  <c r="F164" i="28"/>
  <c r="E164" i="28"/>
  <c r="N163" i="28"/>
  <c r="O163" i="28" s="1"/>
  <c r="L163" i="28"/>
  <c r="K163" i="28"/>
  <c r="H163" i="28"/>
  <c r="I163" i="28" s="1"/>
  <c r="F163" i="28"/>
  <c r="E163" i="28"/>
  <c r="N162" i="28"/>
  <c r="O162" i="28" s="1"/>
  <c r="K162" i="28"/>
  <c r="L162" i="28" s="1"/>
  <c r="H162" i="28"/>
  <c r="I162" i="28" s="1"/>
  <c r="F162" i="28"/>
  <c r="E162" i="28"/>
  <c r="O161" i="28"/>
  <c r="N161" i="28"/>
  <c r="K161" i="28"/>
  <c r="L161" i="28" s="1"/>
  <c r="H161" i="28"/>
  <c r="I161" i="28" s="1"/>
  <c r="F161" i="28"/>
  <c r="E161" i="28"/>
  <c r="N160" i="28"/>
  <c r="O160" i="28" s="1"/>
  <c r="K160" i="28"/>
  <c r="L160" i="28" s="1"/>
  <c r="H160" i="28"/>
  <c r="I160" i="28" s="1"/>
  <c r="F160" i="28"/>
  <c r="E160" i="28"/>
  <c r="O159" i="28"/>
  <c r="N159" i="28"/>
  <c r="L159" i="28"/>
  <c r="K159" i="28"/>
  <c r="H159" i="28"/>
  <c r="I159" i="28" s="1"/>
  <c r="F159" i="28"/>
  <c r="E159" i="28"/>
  <c r="N158" i="28"/>
  <c r="O158" i="28" s="1"/>
  <c r="K158" i="28"/>
  <c r="L158" i="28" s="1"/>
  <c r="H158" i="28"/>
  <c r="I158" i="28" s="1"/>
  <c r="F158" i="28"/>
  <c r="E158" i="28"/>
  <c r="N157" i="28"/>
  <c r="O157" i="28" s="1"/>
  <c r="K157" i="28"/>
  <c r="L157" i="28" s="1"/>
  <c r="H157" i="28"/>
  <c r="I157" i="28" s="1"/>
  <c r="F157" i="28"/>
  <c r="E157" i="28"/>
  <c r="N156" i="28"/>
  <c r="O156" i="28" s="1"/>
  <c r="K156" i="28"/>
  <c r="L156" i="28" s="1"/>
  <c r="H156" i="28"/>
  <c r="I156" i="28" s="1"/>
  <c r="F156" i="28"/>
  <c r="E156" i="28"/>
  <c r="N155" i="28"/>
  <c r="O155" i="28" s="1"/>
  <c r="L155" i="28"/>
  <c r="K155" i="28"/>
  <c r="H155" i="28"/>
  <c r="I155" i="28" s="1"/>
  <c r="F155" i="28"/>
  <c r="E155" i="28"/>
  <c r="O154" i="28"/>
  <c r="N154" i="28"/>
  <c r="K154" i="28"/>
  <c r="L154" i="28" s="1"/>
  <c r="H154" i="28"/>
  <c r="I154" i="28" s="1"/>
  <c r="F154" i="28"/>
  <c r="E154" i="28"/>
  <c r="N153" i="28"/>
  <c r="O153" i="28" s="1"/>
  <c r="K153" i="28"/>
  <c r="L153" i="28" s="1"/>
  <c r="H153" i="28"/>
  <c r="I153" i="28" s="1"/>
  <c r="F153" i="28"/>
  <c r="E153" i="28"/>
  <c r="O152" i="28"/>
  <c r="N152" i="28"/>
  <c r="K152" i="28"/>
  <c r="H152" i="28"/>
  <c r="H172" i="28" s="1"/>
  <c r="F152" i="28"/>
  <c r="F172" i="28" s="1"/>
  <c r="E152" i="28"/>
  <c r="E172" i="28" s="1"/>
  <c r="M150" i="28"/>
  <c r="J150" i="28"/>
  <c r="G150" i="28"/>
  <c r="D150" i="28"/>
  <c r="B150" i="28"/>
  <c r="M149" i="28"/>
  <c r="G149" i="28"/>
  <c r="B145" i="28"/>
  <c r="O144" i="28"/>
  <c r="N144" i="28"/>
  <c r="L144" i="28"/>
  <c r="K144" i="28"/>
  <c r="I144" i="28"/>
  <c r="H144" i="28"/>
  <c r="F144" i="28"/>
  <c r="E144" i="28"/>
  <c r="O143" i="28"/>
  <c r="N143" i="28"/>
  <c r="L143" i="28"/>
  <c r="K143" i="28"/>
  <c r="H143" i="28"/>
  <c r="I143" i="28" s="1"/>
  <c r="F143" i="28"/>
  <c r="E143" i="28"/>
  <c r="N142" i="28"/>
  <c r="O142" i="28" s="1"/>
  <c r="K142" i="28"/>
  <c r="L142" i="28" s="1"/>
  <c r="I142" i="28"/>
  <c r="H142" i="28"/>
  <c r="F142" i="28"/>
  <c r="E142" i="28"/>
  <c r="O141" i="28"/>
  <c r="N141" i="28"/>
  <c r="K141" i="28"/>
  <c r="L141" i="28" s="1"/>
  <c r="I141" i="28"/>
  <c r="H141" i="28"/>
  <c r="F141" i="28"/>
  <c r="E141" i="28"/>
  <c r="N140" i="28"/>
  <c r="O140" i="28" s="1"/>
  <c r="K140" i="28"/>
  <c r="L140" i="28" s="1"/>
  <c r="I140" i="28"/>
  <c r="H140" i="28"/>
  <c r="F140" i="28"/>
  <c r="E140" i="28"/>
  <c r="O139" i="28"/>
  <c r="N139" i="28"/>
  <c r="K139" i="28"/>
  <c r="L139" i="28" s="1"/>
  <c r="I139" i="28"/>
  <c r="H139" i="28"/>
  <c r="F139" i="28"/>
  <c r="E139" i="28"/>
  <c r="N138" i="28"/>
  <c r="O138" i="28" s="1"/>
  <c r="K138" i="28"/>
  <c r="L138" i="28" s="1"/>
  <c r="I138" i="28"/>
  <c r="H138" i="28"/>
  <c r="F138" i="28"/>
  <c r="E138" i="28"/>
  <c r="O137" i="28"/>
  <c r="N137" i="28"/>
  <c r="K137" i="28"/>
  <c r="L137" i="28" s="1"/>
  <c r="I137" i="28"/>
  <c r="H137" i="28"/>
  <c r="F137" i="28"/>
  <c r="E137" i="28"/>
  <c r="N136" i="28"/>
  <c r="O136" i="28" s="1"/>
  <c r="K136" i="28"/>
  <c r="L136" i="28" s="1"/>
  <c r="I136" i="28"/>
  <c r="H136" i="28"/>
  <c r="F136" i="28"/>
  <c r="E136" i="28"/>
  <c r="O135" i="28"/>
  <c r="N135" i="28"/>
  <c r="K135" i="28"/>
  <c r="L135" i="28" s="1"/>
  <c r="I135" i="28"/>
  <c r="H135" i="28"/>
  <c r="F135" i="28"/>
  <c r="E135" i="28"/>
  <c r="N134" i="28"/>
  <c r="O134" i="28" s="1"/>
  <c r="K134" i="28"/>
  <c r="L134" i="28" s="1"/>
  <c r="H134" i="28"/>
  <c r="I134" i="28" s="1"/>
  <c r="F134" i="28"/>
  <c r="E134" i="28"/>
  <c r="N133" i="28"/>
  <c r="O133" i="28" s="1"/>
  <c r="K133" i="28"/>
  <c r="L133" i="28" s="1"/>
  <c r="H133" i="28"/>
  <c r="I133" i="28" s="1"/>
  <c r="F133" i="28"/>
  <c r="E133" i="28"/>
  <c r="N132" i="28"/>
  <c r="O132" i="28" s="1"/>
  <c r="L132" i="28"/>
  <c r="K132" i="28"/>
  <c r="I132" i="28"/>
  <c r="H132" i="28"/>
  <c r="F132" i="28"/>
  <c r="E132" i="28"/>
  <c r="N131" i="28"/>
  <c r="O131" i="28" s="1"/>
  <c r="L131" i="28"/>
  <c r="K131" i="28"/>
  <c r="I131" i="28"/>
  <c r="H131" i="28"/>
  <c r="F131" i="28"/>
  <c r="E131" i="28"/>
  <c r="N130" i="28"/>
  <c r="O130" i="28" s="1"/>
  <c r="L130" i="28"/>
  <c r="K130" i="28"/>
  <c r="I130" i="28"/>
  <c r="H130" i="28"/>
  <c r="F130" i="28"/>
  <c r="E130" i="28"/>
  <c r="N129" i="28"/>
  <c r="O129" i="28" s="1"/>
  <c r="L129" i="28"/>
  <c r="K129" i="28"/>
  <c r="I129" i="28"/>
  <c r="H129" i="28"/>
  <c r="F129" i="28"/>
  <c r="E129" i="28"/>
  <c r="N128" i="28"/>
  <c r="O128" i="28" s="1"/>
  <c r="L128" i="28"/>
  <c r="K128" i="28"/>
  <c r="H128" i="28"/>
  <c r="I128" i="28" s="1"/>
  <c r="F128" i="28"/>
  <c r="E128" i="28"/>
  <c r="O127" i="28"/>
  <c r="N127" i="28"/>
  <c r="L127" i="28"/>
  <c r="K127" i="28"/>
  <c r="H127" i="28"/>
  <c r="I127" i="28" s="1"/>
  <c r="F127" i="28"/>
  <c r="E127" i="28"/>
  <c r="N126" i="28"/>
  <c r="O126" i="28" s="1"/>
  <c r="K126" i="28"/>
  <c r="L126" i="28" s="1"/>
  <c r="H126" i="28"/>
  <c r="I126" i="28" s="1"/>
  <c r="F126" i="28"/>
  <c r="E126" i="28"/>
  <c r="N125" i="28"/>
  <c r="K125" i="28"/>
  <c r="H125" i="28"/>
  <c r="H145" i="28" s="1"/>
  <c r="F125" i="28"/>
  <c r="F145" i="28" s="1"/>
  <c r="E125" i="28"/>
  <c r="E145" i="28" s="1"/>
  <c r="M123" i="28"/>
  <c r="J123" i="28"/>
  <c r="G123" i="28"/>
  <c r="D123" i="28"/>
  <c r="B123" i="28"/>
  <c r="M122" i="28"/>
  <c r="G122" i="28"/>
  <c r="B118" i="28"/>
  <c r="N117" i="28"/>
  <c r="O117" i="28" s="1"/>
  <c r="K117" i="28"/>
  <c r="L117" i="28" s="1"/>
  <c r="H117" i="28"/>
  <c r="I117" i="28" s="1"/>
  <c r="F117" i="28"/>
  <c r="E117" i="28"/>
  <c r="N116" i="28"/>
  <c r="O116" i="28" s="1"/>
  <c r="L116" i="28"/>
  <c r="K116" i="28"/>
  <c r="H116" i="28"/>
  <c r="I116" i="28" s="1"/>
  <c r="F116" i="28"/>
  <c r="E116" i="28"/>
  <c r="O115" i="28"/>
  <c r="N115" i="28"/>
  <c r="K115" i="28"/>
  <c r="L115" i="28" s="1"/>
  <c r="H115" i="28"/>
  <c r="I115" i="28" s="1"/>
  <c r="F115" i="28"/>
  <c r="E115" i="28"/>
  <c r="O114" i="28"/>
  <c r="N114" i="28"/>
  <c r="K114" i="28"/>
  <c r="L114" i="28" s="1"/>
  <c r="H114" i="28"/>
  <c r="I114" i="28" s="1"/>
  <c r="F114" i="28"/>
  <c r="E114" i="28"/>
  <c r="O113" i="28"/>
  <c r="N113" i="28"/>
  <c r="K113" i="28"/>
  <c r="L113" i="28" s="1"/>
  <c r="H113" i="28"/>
  <c r="I113" i="28" s="1"/>
  <c r="F113" i="28"/>
  <c r="E113" i="28"/>
  <c r="O112" i="28"/>
  <c r="N112" i="28"/>
  <c r="L112" i="28"/>
  <c r="K112" i="28"/>
  <c r="H112" i="28"/>
  <c r="I112" i="28" s="1"/>
  <c r="F112" i="28"/>
  <c r="E112" i="28"/>
  <c r="N111" i="28"/>
  <c r="O111" i="28" s="1"/>
  <c r="K111" i="28"/>
  <c r="L111" i="28" s="1"/>
  <c r="H111" i="28"/>
  <c r="I111" i="28" s="1"/>
  <c r="F111" i="28"/>
  <c r="E111" i="28"/>
  <c r="N110" i="28"/>
  <c r="O110" i="28" s="1"/>
  <c r="K110" i="28"/>
  <c r="L110" i="28" s="1"/>
  <c r="H110" i="28"/>
  <c r="I110" i="28" s="1"/>
  <c r="F110" i="28"/>
  <c r="E110" i="28"/>
  <c r="N109" i="28"/>
  <c r="O109" i="28" s="1"/>
  <c r="K109" i="28"/>
  <c r="L109" i="28" s="1"/>
  <c r="H109" i="28"/>
  <c r="I109" i="28" s="1"/>
  <c r="F109" i="28"/>
  <c r="E109" i="28"/>
  <c r="N108" i="28"/>
  <c r="O108" i="28" s="1"/>
  <c r="L108" i="28"/>
  <c r="K108" i="28"/>
  <c r="H108" i="28"/>
  <c r="I108" i="28" s="1"/>
  <c r="F108" i="28"/>
  <c r="E108" i="28"/>
  <c r="O107" i="28"/>
  <c r="N107" i="28"/>
  <c r="K107" i="28"/>
  <c r="L107" i="28" s="1"/>
  <c r="H107" i="28"/>
  <c r="I107" i="28" s="1"/>
  <c r="F107" i="28"/>
  <c r="E107" i="28"/>
  <c r="O106" i="28"/>
  <c r="N106" i="28"/>
  <c r="K106" i="28"/>
  <c r="L106" i="28" s="1"/>
  <c r="H106" i="28"/>
  <c r="I106" i="28" s="1"/>
  <c r="F106" i="28"/>
  <c r="E106" i="28"/>
  <c r="O105" i="28"/>
  <c r="N105" i="28"/>
  <c r="K105" i="28"/>
  <c r="L105" i="28" s="1"/>
  <c r="H105" i="28"/>
  <c r="I105" i="28" s="1"/>
  <c r="F105" i="28"/>
  <c r="E105" i="28"/>
  <c r="O104" i="28"/>
  <c r="N104" i="28"/>
  <c r="L104" i="28"/>
  <c r="K104" i="28"/>
  <c r="H104" i="28"/>
  <c r="I104" i="28" s="1"/>
  <c r="F104" i="28"/>
  <c r="E104" i="28"/>
  <c r="N103" i="28"/>
  <c r="O103" i="28" s="1"/>
  <c r="K103" i="28"/>
  <c r="L103" i="28" s="1"/>
  <c r="H103" i="28"/>
  <c r="I103" i="28" s="1"/>
  <c r="F103" i="28"/>
  <c r="E103" i="28"/>
  <c r="N102" i="28"/>
  <c r="O102" i="28" s="1"/>
  <c r="K102" i="28"/>
  <c r="L102" i="28" s="1"/>
  <c r="H102" i="28"/>
  <c r="I102" i="28" s="1"/>
  <c r="F102" i="28"/>
  <c r="E102" i="28"/>
  <c r="N101" i="28"/>
  <c r="O101" i="28" s="1"/>
  <c r="K101" i="28"/>
  <c r="L101" i="28" s="1"/>
  <c r="H101" i="28"/>
  <c r="I101" i="28" s="1"/>
  <c r="F101" i="28"/>
  <c r="E101" i="28"/>
  <c r="N100" i="28"/>
  <c r="O100" i="28" s="1"/>
  <c r="L100" i="28"/>
  <c r="K100" i="28"/>
  <c r="H100" i="28"/>
  <c r="I100" i="28" s="1"/>
  <c r="F100" i="28"/>
  <c r="E100" i="28"/>
  <c r="O99" i="28"/>
  <c r="N99" i="28"/>
  <c r="K99" i="28"/>
  <c r="L99" i="28" s="1"/>
  <c r="H99" i="28"/>
  <c r="I99" i="28" s="1"/>
  <c r="F99" i="28"/>
  <c r="E99" i="28"/>
  <c r="O98" i="28"/>
  <c r="N98" i="28"/>
  <c r="K98" i="28"/>
  <c r="H98" i="28"/>
  <c r="H118" i="28" s="1"/>
  <c r="F98" i="28"/>
  <c r="F118" i="28" s="1"/>
  <c r="E98" i="28"/>
  <c r="E118" i="28" s="1"/>
  <c r="M96" i="28"/>
  <c r="J96" i="28"/>
  <c r="G96" i="28"/>
  <c r="D96" i="28"/>
  <c r="B96" i="28"/>
  <c r="M95" i="28"/>
  <c r="G95" i="28"/>
  <c r="B91" i="28"/>
  <c r="O90" i="28"/>
  <c r="N90" i="28"/>
  <c r="K90" i="28"/>
  <c r="L90" i="28" s="1"/>
  <c r="I90" i="28"/>
  <c r="H90" i="28"/>
  <c r="F90" i="28"/>
  <c r="E90" i="28"/>
  <c r="N89" i="28"/>
  <c r="O89" i="28" s="1"/>
  <c r="K89" i="28"/>
  <c r="L89" i="28" s="1"/>
  <c r="I89" i="28"/>
  <c r="H89" i="28"/>
  <c r="F89" i="28"/>
  <c r="E89" i="28"/>
  <c r="N88" i="28"/>
  <c r="O88" i="28" s="1"/>
  <c r="K88" i="28"/>
  <c r="L88" i="28" s="1"/>
  <c r="I88" i="28"/>
  <c r="H88" i="28"/>
  <c r="F88" i="28"/>
  <c r="E88" i="28"/>
  <c r="N87" i="28"/>
  <c r="O87" i="28" s="1"/>
  <c r="K87" i="28"/>
  <c r="L87" i="28" s="1"/>
  <c r="I87" i="28"/>
  <c r="H87" i="28"/>
  <c r="F87" i="28"/>
  <c r="E87" i="28"/>
  <c r="O86" i="28"/>
  <c r="N86" i="28"/>
  <c r="K86" i="28"/>
  <c r="L86" i="28" s="1"/>
  <c r="I86" i="28"/>
  <c r="H86" i="28"/>
  <c r="F86" i="28"/>
  <c r="E86" i="28"/>
  <c r="N85" i="28"/>
  <c r="O85" i="28" s="1"/>
  <c r="K85" i="28"/>
  <c r="L85" i="28" s="1"/>
  <c r="I85" i="28"/>
  <c r="H85" i="28"/>
  <c r="F85" i="28"/>
  <c r="E85" i="28"/>
  <c r="N84" i="28"/>
  <c r="O84" i="28" s="1"/>
  <c r="K84" i="28"/>
  <c r="L84" i="28" s="1"/>
  <c r="I84" i="28"/>
  <c r="H84" i="28"/>
  <c r="F84" i="28"/>
  <c r="E84" i="28"/>
  <c r="O83" i="28"/>
  <c r="N83" i="28"/>
  <c r="K83" i="28"/>
  <c r="L83" i="28" s="1"/>
  <c r="I83" i="28"/>
  <c r="H83" i="28"/>
  <c r="F83" i="28"/>
  <c r="E83" i="28"/>
  <c r="O82" i="28"/>
  <c r="N82" i="28"/>
  <c r="K82" i="28"/>
  <c r="L82" i="28" s="1"/>
  <c r="I82" i="28"/>
  <c r="H82" i="28"/>
  <c r="F82" i="28"/>
  <c r="E82" i="28"/>
  <c r="N81" i="28"/>
  <c r="O81" i="28" s="1"/>
  <c r="K81" i="28"/>
  <c r="L81" i="28" s="1"/>
  <c r="I81" i="28"/>
  <c r="H81" i="28"/>
  <c r="F81" i="28"/>
  <c r="E81" i="28"/>
  <c r="N80" i="28"/>
  <c r="O80" i="28" s="1"/>
  <c r="K80" i="28"/>
  <c r="L80" i="28" s="1"/>
  <c r="I80" i="28"/>
  <c r="H80" i="28"/>
  <c r="F80" i="28"/>
  <c r="E80" i="28"/>
  <c r="N79" i="28"/>
  <c r="O79" i="28" s="1"/>
  <c r="K79" i="28"/>
  <c r="L79" i="28" s="1"/>
  <c r="I79" i="28"/>
  <c r="H79" i="28"/>
  <c r="F79" i="28"/>
  <c r="E79" i="28"/>
  <c r="O78" i="28"/>
  <c r="N78" i="28"/>
  <c r="K78" i="28"/>
  <c r="L78" i="28" s="1"/>
  <c r="I78" i="28"/>
  <c r="H78" i="28"/>
  <c r="F78" i="28"/>
  <c r="E78" i="28"/>
  <c r="N77" i="28"/>
  <c r="O77" i="28" s="1"/>
  <c r="K77" i="28"/>
  <c r="L77" i="28" s="1"/>
  <c r="I77" i="28"/>
  <c r="H77" i="28"/>
  <c r="F77" i="28"/>
  <c r="E77" i="28"/>
  <c r="N76" i="28"/>
  <c r="O76" i="28" s="1"/>
  <c r="K76" i="28"/>
  <c r="L76" i="28" s="1"/>
  <c r="I76" i="28"/>
  <c r="H76" i="28"/>
  <c r="F76" i="28"/>
  <c r="E76" i="28"/>
  <c r="N75" i="28"/>
  <c r="O75" i="28" s="1"/>
  <c r="K75" i="28"/>
  <c r="L75" i="28" s="1"/>
  <c r="I75" i="28"/>
  <c r="H75" i="28"/>
  <c r="F75" i="28"/>
  <c r="E75" i="28"/>
  <c r="O74" i="28"/>
  <c r="N74" i="28"/>
  <c r="K74" i="28"/>
  <c r="L74" i="28" s="1"/>
  <c r="I74" i="28"/>
  <c r="H74" i="28"/>
  <c r="F74" i="28"/>
  <c r="E74" i="28"/>
  <c r="N73" i="28"/>
  <c r="O73" i="28" s="1"/>
  <c r="K73" i="28"/>
  <c r="L73" i="28" s="1"/>
  <c r="I73" i="28"/>
  <c r="H73" i="28"/>
  <c r="F73" i="28"/>
  <c r="E73" i="28"/>
  <c r="N72" i="28"/>
  <c r="O72" i="28" s="1"/>
  <c r="K72" i="28"/>
  <c r="L72" i="28" s="1"/>
  <c r="I72" i="28"/>
  <c r="H72" i="28"/>
  <c r="F72" i="28"/>
  <c r="E72" i="28"/>
  <c r="N71" i="28"/>
  <c r="K71" i="28"/>
  <c r="K91" i="28" s="1"/>
  <c r="I71" i="28"/>
  <c r="I91" i="28" s="1"/>
  <c r="H71" i="28"/>
  <c r="H91" i="28" s="1"/>
  <c r="F71" i="28"/>
  <c r="F91" i="28" s="1"/>
  <c r="E71" i="28"/>
  <c r="E91" i="28" s="1"/>
  <c r="M69" i="28"/>
  <c r="J69" i="28"/>
  <c r="G69" i="28"/>
  <c r="D69" i="28"/>
  <c r="B69" i="28"/>
  <c r="M68" i="28"/>
  <c r="G68" i="28"/>
  <c r="B64" i="28"/>
  <c r="O63" i="28"/>
  <c r="N63" i="28"/>
  <c r="L63" i="28"/>
  <c r="K63" i="28"/>
  <c r="I63" i="28"/>
  <c r="H63" i="28"/>
  <c r="F63" i="28"/>
  <c r="E63" i="28"/>
  <c r="O62" i="28"/>
  <c r="N62" i="28"/>
  <c r="K62" i="28"/>
  <c r="L62" i="28" s="1"/>
  <c r="H62" i="28"/>
  <c r="I62" i="28" s="1"/>
  <c r="E62" i="28"/>
  <c r="F62" i="28" s="1"/>
  <c r="O61" i="28"/>
  <c r="N61" i="28"/>
  <c r="K61" i="28"/>
  <c r="L61" i="28" s="1"/>
  <c r="H61" i="28"/>
  <c r="I61" i="28" s="1"/>
  <c r="E61" i="28"/>
  <c r="F61" i="28" s="1"/>
  <c r="O60" i="28"/>
  <c r="N60" i="28"/>
  <c r="L60" i="28"/>
  <c r="K60" i="28"/>
  <c r="I60" i="28"/>
  <c r="H60" i="28"/>
  <c r="E60" i="28"/>
  <c r="F60" i="28" s="1"/>
  <c r="O59" i="28"/>
  <c r="N59" i="28"/>
  <c r="L59" i="28"/>
  <c r="K59" i="28"/>
  <c r="H59" i="28"/>
  <c r="I59" i="28" s="1"/>
  <c r="E59" i="28"/>
  <c r="F59" i="28" s="1"/>
  <c r="N58" i="28"/>
  <c r="O58" i="28" s="1"/>
  <c r="L58" i="28"/>
  <c r="K58" i="28"/>
  <c r="H58" i="28"/>
  <c r="I58" i="28" s="1"/>
  <c r="E58" i="28"/>
  <c r="F58" i="28" s="1"/>
  <c r="O57" i="28"/>
  <c r="N57" i="28"/>
  <c r="L57" i="28"/>
  <c r="K57" i="28"/>
  <c r="H57" i="28"/>
  <c r="I57" i="28" s="1"/>
  <c r="E57" i="28"/>
  <c r="F57" i="28" s="1"/>
  <c r="N56" i="28"/>
  <c r="O56" i="28" s="1"/>
  <c r="L56" i="28"/>
  <c r="K56" i="28"/>
  <c r="I56" i="28"/>
  <c r="H56" i="28"/>
  <c r="E56" i="28"/>
  <c r="F56" i="28" s="1"/>
  <c r="N55" i="28"/>
  <c r="O55" i="28" s="1"/>
  <c r="L55" i="28"/>
  <c r="K55" i="28"/>
  <c r="H55" i="28"/>
  <c r="I55" i="28" s="1"/>
  <c r="E55" i="28"/>
  <c r="F55" i="28" s="1"/>
  <c r="O54" i="28"/>
  <c r="N54" i="28"/>
  <c r="K54" i="28"/>
  <c r="L54" i="28" s="1"/>
  <c r="H54" i="28"/>
  <c r="I54" i="28" s="1"/>
  <c r="E54" i="28"/>
  <c r="F54" i="28" s="1"/>
  <c r="O53" i="28"/>
  <c r="N53" i="28"/>
  <c r="L53" i="28"/>
  <c r="K53" i="28"/>
  <c r="H53" i="28"/>
  <c r="I53" i="28" s="1"/>
  <c r="E53" i="28"/>
  <c r="F53" i="28" s="1"/>
  <c r="N52" i="28"/>
  <c r="O52" i="28" s="1"/>
  <c r="K52" i="28"/>
  <c r="L52" i="28" s="1"/>
  <c r="I52" i="28"/>
  <c r="H52" i="28"/>
  <c r="E52" i="28"/>
  <c r="F52" i="28" s="1"/>
  <c r="O51" i="28"/>
  <c r="N51" i="28"/>
  <c r="L51" i="28"/>
  <c r="K51" i="28"/>
  <c r="H51" i="28"/>
  <c r="I51" i="28" s="1"/>
  <c r="E51" i="28"/>
  <c r="F51" i="28" s="1"/>
  <c r="N50" i="28"/>
  <c r="O50" i="28" s="1"/>
  <c r="L50" i="28"/>
  <c r="K50" i="28"/>
  <c r="H50" i="28"/>
  <c r="I50" i="28" s="1"/>
  <c r="E50" i="28"/>
  <c r="F50" i="28" s="1"/>
  <c r="O49" i="28"/>
  <c r="N49" i="28"/>
  <c r="L49" i="28"/>
  <c r="K49" i="28"/>
  <c r="H49" i="28"/>
  <c r="I49" i="28" s="1"/>
  <c r="E49" i="28"/>
  <c r="F49" i="28" s="1"/>
  <c r="N48" i="28"/>
  <c r="O48" i="28" s="1"/>
  <c r="L48" i="28"/>
  <c r="K48" i="28"/>
  <c r="I48" i="28"/>
  <c r="H48" i="28"/>
  <c r="E48" i="28"/>
  <c r="F48" i="28" s="1"/>
  <c r="N47" i="28"/>
  <c r="O47" i="28" s="1"/>
  <c r="K47" i="28"/>
  <c r="L47" i="28" s="1"/>
  <c r="H47" i="28"/>
  <c r="I47" i="28" s="1"/>
  <c r="E47" i="28"/>
  <c r="F47" i="28" s="1"/>
  <c r="N46" i="28"/>
  <c r="O46" i="28" s="1"/>
  <c r="L46" i="28"/>
  <c r="K46" i="28"/>
  <c r="H46" i="28"/>
  <c r="I46" i="28" s="1"/>
  <c r="E46" i="28"/>
  <c r="F46" i="28" s="1"/>
  <c r="N45" i="28"/>
  <c r="O45" i="28" s="1"/>
  <c r="K45" i="28"/>
  <c r="L45" i="28" s="1"/>
  <c r="H45" i="28"/>
  <c r="I45" i="28" s="1"/>
  <c r="E45" i="28"/>
  <c r="F45" i="28" s="1"/>
  <c r="N44" i="28"/>
  <c r="K44" i="28"/>
  <c r="I44" i="28"/>
  <c r="H44" i="28"/>
  <c r="E44" i="28"/>
  <c r="E64" i="28" s="1"/>
  <c r="M42" i="28"/>
  <c r="J42" i="28"/>
  <c r="G42" i="28"/>
  <c r="D42" i="28"/>
  <c r="B42" i="28"/>
  <c r="M41" i="28"/>
  <c r="G41" i="28"/>
  <c r="O36" i="28"/>
  <c r="N36" i="28"/>
  <c r="M36" i="28"/>
  <c r="L36" i="28"/>
  <c r="K36" i="28"/>
  <c r="J36" i="28"/>
  <c r="I36" i="28"/>
  <c r="H36" i="28"/>
  <c r="G36" i="28"/>
  <c r="F36" i="28"/>
  <c r="E36" i="28"/>
  <c r="D36" i="28"/>
  <c r="C36" i="28"/>
  <c r="B36" i="28"/>
  <c r="O35" i="28"/>
  <c r="N35" i="28"/>
  <c r="M35" i="28"/>
  <c r="L35" i="28"/>
  <c r="K35" i="28"/>
  <c r="J35" i="28"/>
  <c r="I35" i="28"/>
  <c r="H35" i="28"/>
  <c r="G35" i="28"/>
  <c r="F35" i="28"/>
  <c r="E35" i="28"/>
  <c r="D35" i="28"/>
  <c r="C35" i="28"/>
  <c r="B35" i="28"/>
  <c r="O34" i="28"/>
  <c r="N34" i="28"/>
  <c r="M34" i="28"/>
  <c r="L34" i="28"/>
  <c r="K34" i="28"/>
  <c r="J34" i="28"/>
  <c r="I34" i="28"/>
  <c r="H34" i="28"/>
  <c r="G34" i="28"/>
  <c r="F34" i="28"/>
  <c r="E34" i="28"/>
  <c r="D34" i="28"/>
  <c r="C34" i="28"/>
  <c r="B34" i="28"/>
  <c r="O33" i="28"/>
  <c r="N33" i="28"/>
  <c r="M33" i="28"/>
  <c r="L33" i="28"/>
  <c r="K33" i="28"/>
  <c r="J33" i="28"/>
  <c r="I33" i="28"/>
  <c r="H33" i="28"/>
  <c r="G33" i="28"/>
  <c r="F33" i="28"/>
  <c r="E33" i="28"/>
  <c r="D33" i="28"/>
  <c r="C33" i="28"/>
  <c r="B33" i="28"/>
  <c r="O32" i="28"/>
  <c r="N32" i="28"/>
  <c r="M32" i="28"/>
  <c r="L32" i="28"/>
  <c r="K32" i="28"/>
  <c r="J32" i="28"/>
  <c r="I32" i="28"/>
  <c r="H32" i="28"/>
  <c r="G32" i="28"/>
  <c r="F32" i="28"/>
  <c r="E32" i="28"/>
  <c r="D32" i="28"/>
  <c r="C32" i="28"/>
  <c r="B32" i="28"/>
  <c r="O31" i="28"/>
  <c r="N31" i="28"/>
  <c r="M31" i="28"/>
  <c r="L31" i="28"/>
  <c r="K31" i="28"/>
  <c r="J31" i="28"/>
  <c r="I31" i="28"/>
  <c r="H31" i="28"/>
  <c r="G31" i="28"/>
  <c r="F31" i="28"/>
  <c r="E31" i="28"/>
  <c r="D31" i="28"/>
  <c r="C31" i="28"/>
  <c r="B31" i="28"/>
  <c r="O30" i="28"/>
  <c r="N30" i="28"/>
  <c r="M30" i="28"/>
  <c r="L30" i="28"/>
  <c r="K30" i="28"/>
  <c r="J30" i="28"/>
  <c r="I30" i="28"/>
  <c r="H30" i="28"/>
  <c r="G30" i="28"/>
  <c r="F30" i="28"/>
  <c r="E30" i="28"/>
  <c r="D30" i="28"/>
  <c r="C30" i="28"/>
  <c r="B30" i="28"/>
  <c r="O29" i="28"/>
  <c r="N29" i="28"/>
  <c r="M29" i="28"/>
  <c r="L29" i="28"/>
  <c r="K29" i="28"/>
  <c r="J29" i="28"/>
  <c r="I29" i="28"/>
  <c r="H29" i="28"/>
  <c r="G29" i="28"/>
  <c r="F29" i="28"/>
  <c r="E29" i="28"/>
  <c r="D29" i="28"/>
  <c r="C29" i="28"/>
  <c r="B29" i="28"/>
  <c r="O28" i="28"/>
  <c r="N28" i="28"/>
  <c r="M28" i="28"/>
  <c r="L28" i="28"/>
  <c r="K28" i="28"/>
  <c r="J28" i="28"/>
  <c r="I28" i="28"/>
  <c r="H28" i="28"/>
  <c r="G28" i="28"/>
  <c r="F28" i="28"/>
  <c r="E28" i="28"/>
  <c r="D28" i="28"/>
  <c r="C28" i="28"/>
  <c r="B28" i="28"/>
  <c r="O27" i="28"/>
  <c r="N27" i="28"/>
  <c r="M27" i="28"/>
  <c r="L27" i="28"/>
  <c r="K27" i="28"/>
  <c r="J27" i="28"/>
  <c r="I27" i="28"/>
  <c r="H27" i="28"/>
  <c r="G27" i="28"/>
  <c r="F27" i="28"/>
  <c r="E27" i="28"/>
  <c r="D27" i="28"/>
  <c r="C27" i="28"/>
  <c r="B27" i="28"/>
  <c r="O26" i="28"/>
  <c r="N26" i="28"/>
  <c r="M26" i="28"/>
  <c r="L26" i="28"/>
  <c r="K26" i="28"/>
  <c r="J26" i="28"/>
  <c r="I26" i="28"/>
  <c r="H26" i="28"/>
  <c r="G26" i="28"/>
  <c r="F26" i="28"/>
  <c r="E26" i="28"/>
  <c r="D26" i="28"/>
  <c r="C26" i="28"/>
  <c r="B26" i="28"/>
  <c r="O25" i="28"/>
  <c r="N25" i="28"/>
  <c r="M25" i="28"/>
  <c r="L25" i="28"/>
  <c r="K25" i="28"/>
  <c r="J25" i="28"/>
  <c r="I25" i="28"/>
  <c r="H25" i="28"/>
  <c r="G25" i="28"/>
  <c r="F25" i="28"/>
  <c r="E25" i="28"/>
  <c r="D25" i="28"/>
  <c r="C25" i="28"/>
  <c r="B25" i="28"/>
  <c r="O24" i="28"/>
  <c r="N24" i="28"/>
  <c r="M24" i="28"/>
  <c r="L24" i="28"/>
  <c r="K24" i="28"/>
  <c r="J24" i="28"/>
  <c r="I24" i="28"/>
  <c r="H24" i="28"/>
  <c r="G24" i="28"/>
  <c r="F24" i="28"/>
  <c r="E24" i="28"/>
  <c r="D24" i="28"/>
  <c r="C24" i="28"/>
  <c r="B24" i="28"/>
  <c r="O23" i="28"/>
  <c r="N23" i="28"/>
  <c r="M23" i="28"/>
  <c r="L23" i="28"/>
  <c r="K23" i="28"/>
  <c r="J23" i="28"/>
  <c r="I23" i="28"/>
  <c r="H23" i="28"/>
  <c r="G23" i="28"/>
  <c r="F23" i="28"/>
  <c r="E23" i="28"/>
  <c r="D23" i="28"/>
  <c r="C23" i="28"/>
  <c r="B23" i="28"/>
  <c r="O22" i="28"/>
  <c r="N22" i="28"/>
  <c r="M22" i="28"/>
  <c r="L22" i="28"/>
  <c r="K22" i="28"/>
  <c r="J22" i="28"/>
  <c r="I22" i="28"/>
  <c r="H22" i="28"/>
  <c r="G22" i="28"/>
  <c r="F22" i="28"/>
  <c r="E22" i="28"/>
  <c r="D22" i="28"/>
  <c r="C22" i="28"/>
  <c r="B22" i="28"/>
  <c r="O21" i="28"/>
  <c r="N21" i="28"/>
  <c r="M21" i="28"/>
  <c r="L21" i="28"/>
  <c r="K21" i="28"/>
  <c r="J21" i="28"/>
  <c r="I21" i="28"/>
  <c r="H21" i="28"/>
  <c r="G21" i="28"/>
  <c r="F21" i="28"/>
  <c r="E21" i="28"/>
  <c r="D21" i="28"/>
  <c r="C21" i="28"/>
  <c r="B21" i="28"/>
  <c r="O20" i="28"/>
  <c r="N20" i="28"/>
  <c r="M20" i="28"/>
  <c r="L20" i="28"/>
  <c r="K20" i="28"/>
  <c r="J20" i="28"/>
  <c r="I20" i="28"/>
  <c r="H20" i="28"/>
  <c r="G20" i="28"/>
  <c r="F20" i="28"/>
  <c r="E20" i="28"/>
  <c r="D20" i="28"/>
  <c r="C20" i="28"/>
  <c r="B20" i="28"/>
  <c r="O19" i="28"/>
  <c r="N19" i="28"/>
  <c r="M19" i="28"/>
  <c r="L19" i="28"/>
  <c r="K19" i="28"/>
  <c r="J19" i="28"/>
  <c r="I19" i="28"/>
  <c r="H19" i="28"/>
  <c r="G19" i="28"/>
  <c r="F19" i="28"/>
  <c r="E19" i="28"/>
  <c r="D19" i="28"/>
  <c r="C19" i="28"/>
  <c r="B19" i="28"/>
  <c r="O18" i="28"/>
  <c r="N18" i="28"/>
  <c r="M18" i="28"/>
  <c r="L18" i="28"/>
  <c r="K18" i="28"/>
  <c r="J18" i="28"/>
  <c r="I18" i="28"/>
  <c r="H18" i="28"/>
  <c r="G18" i="28"/>
  <c r="F18" i="28"/>
  <c r="E18" i="28"/>
  <c r="D18" i="28"/>
  <c r="C18" i="28"/>
  <c r="B18" i="28"/>
  <c r="O17" i="28"/>
  <c r="N17" i="28"/>
  <c r="M17" i="28"/>
  <c r="L17" i="28"/>
  <c r="K17" i="28"/>
  <c r="J17" i="28"/>
  <c r="I17" i="28"/>
  <c r="H17" i="28"/>
  <c r="G17" i="28"/>
  <c r="F17" i="28"/>
  <c r="E17" i="28"/>
  <c r="D17" i="28"/>
  <c r="C17" i="28"/>
  <c r="B17" i="28"/>
  <c r="M15" i="28"/>
  <c r="J15" i="28"/>
  <c r="G15" i="28"/>
  <c r="D15" i="28"/>
  <c r="B15" i="28"/>
  <c r="M14" i="28"/>
  <c r="G14" i="28"/>
  <c r="B199" i="27"/>
  <c r="N198" i="27"/>
  <c r="O198" i="27" s="1"/>
  <c r="L198" i="27"/>
  <c r="K198" i="27"/>
  <c r="H198" i="27"/>
  <c r="I198" i="27" s="1"/>
  <c r="F198" i="27"/>
  <c r="E198" i="27"/>
  <c r="O197" i="27"/>
  <c r="N197" i="27"/>
  <c r="K197" i="27"/>
  <c r="L197" i="27" s="1"/>
  <c r="H197" i="27"/>
  <c r="I197" i="27" s="1"/>
  <c r="F197" i="27"/>
  <c r="E197" i="27"/>
  <c r="N196" i="27"/>
  <c r="O196" i="27" s="1"/>
  <c r="K196" i="27"/>
  <c r="L196" i="27" s="1"/>
  <c r="H196" i="27"/>
  <c r="I196" i="27" s="1"/>
  <c r="F196" i="27"/>
  <c r="E196" i="27"/>
  <c r="O195" i="27"/>
  <c r="N195" i="27"/>
  <c r="K195" i="27"/>
  <c r="L195" i="27" s="1"/>
  <c r="H195" i="27"/>
  <c r="I195" i="27" s="1"/>
  <c r="F195" i="27"/>
  <c r="E195" i="27"/>
  <c r="N194" i="27"/>
  <c r="O194" i="27" s="1"/>
  <c r="L194" i="27"/>
  <c r="K194" i="27"/>
  <c r="H194" i="27"/>
  <c r="I194" i="27" s="1"/>
  <c r="F194" i="27"/>
  <c r="E194" i="27"/>
  <c r="N193" i="27"/>
  <c r="O193" i="27" s="1"/>
  <c r="K193" i="27"/>
  <c r="L193" i="27" s="1"/>
  <c r="H193" i="27"/>
  <c r="I193" i="27" s="1"/>
  <c r="F193" i="27"/>
  <c r="E193" i="27"/>
  <c r="O192" i="27"/>
  <c r="N192" i="27"/>
  <c r="K192" i="27"/>
  <c r="L192" i="27" s="1"/>
  <c r="H192" i="27"/>
  <c r="I192" i="27" s="1"/>
  <c r="F192" i="27"/>
  <c r="E192" i="27"/>
  <c r="N191" i="27"/>
  <c r="O191" i="27" s="1"/>
  <c r="K191" i="27"/>
  <c r="L191" i="27" s="1"/>
  <c r="H191" i="27"/>
  <c r="I191" i="27" s="1"/>
  <c r="F191" i="27"/>
  <c r="E191" i="27"/>
  <c r="O190" i="27"/>
  <c r="N190" i="27"/>
  <c r="L190" i="27"/>
  <c r="K190" i="27"/>
  <c r="H190" i="27"/>
  <c r="I190" i="27" s="1"/>
  <c r="F190" i="27"/>
  <c r="E190" i="27"/>
  <c r="N189" i="27"/>
  <c r="O189" i="27" s="1"/>
  <c r="K189" i="27"/>
  <c r="L189" i="27" s="1"/>
  <c r="H189" i="27"/>
  <c r="I189" i="27" s="1"/>
  <c r="F189" i="27"/>
  <c r="E189" i="27"/>
  <c r="O188" i="27"/>
  <c r="N188" i="27"/>
  <c r="K188" i="27"/>
  <c r="L188" i="27" s="1"/>
  <c r="H188" i="27"/>
  <c r="I188" i="27" s="1"/>
  <c r="F188" i="27"/>
  <c r="E188" i="27"/>
  <c r="N187" i="27"/>
  <c r="O187" i="27" s="1"/>
  <c r="K187" i="27"/>
  <c r="L187" i="27" s="1"/>
  <c r="H187" i="27"/>
  <c r="I187" i="27" s="1"/>
  <c r="F187" i="27"/>
  <c r="E187" i="27"/>
  <c r="O186" i="27"/>
  <c r="N186" i="27"/>
  <c r="L186" i="27"/>
  <c r="K186" i="27"/>
  <c r="H186" i="27"/>
  <c r="I186" i="27" s="1"/>
  <c r="F186" i="27"/>
  <c r="E186" i="27"/>
  <c r="O185" i="27"/>
  <c r="N185" i="27"/>
  <c r="K185" i="27"/>
  <c r="L185" i="27" s="1"/>
  <c r="H185" i="27"/>
  <c r="I185" i="27" s="1"/>
  <c r="F185" i="27"/>
  <c r="E185" i="27"/>
  <c r="N184" i="27"/>
  <c r="O184" i="27" s="1"/>
  <c r="K184" i="27"/>
  <c r="L184" i="27" s="1"/>
  <c r="H184" i="27"/>
  <c r="I184" i="27" s="1"/>
  <c r="F184" i="27"/>
  <c r="E184" i="27"/>
  <c r="O183" i="27"/>
  <c r="N183" i="27"/>
  <c r="K183" i="27"/>
  <c r="L183" i="27" s="1"/>
  <c r="H183" i="27"/>
  <c r="I183" i="27" s="1"/>
  <c r="F183" i="27"/>
  <c r="E183" i="27"/>
  <c r="N182" i="27"/>
  <c r="O182" i="27" s="1"/>
  <c r="L182" i="27"/>
  <c r="K182" i="27"/>
  <c r="H182" i="27"/>
  <c r="I182" i="27" s="1"/>
  <c r="F182" i="27"/>
  <c r="E182" i="27"/>
  <c r="O181" i="27"/>
  <c r="N181" i="27"/>
  <c r="K181" i="27"/>
  <c r="L181" i="27" s="1"/>
  <c r="H181" i="27"/>
  <c r="I181" i="27" s="1"/>
  <c r="F181" i="27"/>
  <c r="E181" i="27"/>
  <c r="N180" i="27"/>
  <c r="O180" i="27" s="1"/>
  <c r="K180" i="27"/>
  <c r="L180" i="27" s="1"/>
  <c r="H180" i="27"/>
  <c r="I180" i="27" s="1"/>
  <c r="F180" i="27"/>
  <c r="E180" i="27"/>
  <c r="O179" i="27"/>
  <c r="N179" i="27"/>
  <c r="K179" i="27"/>
  <c r="H179" i="27"/>
  <c r="H199" i="27" s="1"/>
  <c r="F179" i="27"/>
  <c r="F199" i="27" s="1"/>
  <c r="E179" i="27"/>
  <c r="E199" i="27" s="1"/>
  <c r="M177" i="27"/>
  <c r="J177" i="27"/>
  <c r="G177" i="27"/>
  <c r="D177" i="27"/>
  <c r="B177" i="27"/>
  <c r="M176" i="27"/>
  <c r="G176" i="27"/>
  <c r="B172" i="27"/>
  <c r="N171" i="27"/>
  <c r="O171" i="27" s="1"/>
  <c r="L171" i="27"/>
  <c r="K171" i="27"/>
  <c r="H171" i="27"/>
  <c r="I171" i="27" s="1"/>
  <c r="E171" i="27"/>
  <c r="F171" i="27" s="1"/>
  <c r="N170" i="27"/>
  <c r="O170" i="27" s="1"/>
  <c r="K170" i="27"/>
  <c r="L170" i="27" s="1"/>
  <c r="I170" i="27"/>
  <c r="H170" i="27"/>
  <c r="E170" i="27"/>
  <c r="F170" i="27" s="1"/>
  <c r="N169" i="27"/>
  <c r="O169" i="27" s="1"/>
  <c r="L169" i="27"/>
  <c r="K169" i="27"/>
  <c r="I169" i="27"/>
  <c r="H169" i="27"/>
  <c r="E169" i="27"/>
  <c r="F169" i="27" s="1"/>
  <c r="N168" i="27"/>
  <c r="O168" i="27" s="1"/>
  <c r="L168" i="27"/>
  <c r="K168" i="27"/>
  <c r="H168" i="27"/>
  <c r="I168" i="27" s="1"/>
  <c r="E168" i="27"/>
  <c r="F168" i="27" s="1"/>
  <c r="O167" i="27"/>
  <c r="N167" i="27"/>
  <c r="K167" i="27"/>
  <c r="L167" i="27" s="1"/>
  <c r="H167" i="27"/>
  <c r="I167" i="27" s="1"/>
  <c r="E167" i="27"/>
  <c r="F167" i="27" s="1"/>
  <c r="N166" i="27"/>
  <c r="O166" i="27" s="1"/>
  <c r="L166" i="27"/>
  <c r="K166" i="27"/>
  <c r="I166" i="27"/>
  <c r="H166" i="27"/>
  <c r="E166" i="27"/>
  <c r="F166" i="27" s="1"/>
  <c r="O165" i="27"/>
  <c r="N165" i="27"/>
  <c r="K165" i="27"/>
  <c r="L165" i="27" s="1"/>
  <c r="I165" i="27"/>
  <c r="H165" i="27"/>
  <c r="E165" i="27"/>
  <c r="F165" i="27" s="1"/>
  <c r="N164" i="27"/>
  <c r="O164" i="27" s="1"/>
  <c r="K164" i="27"/>
  <c r="L164" i="27" s="1"/>
  <c r="H164" i="27"/>
  <c r="I164" i="27" s="1"/>
  <c r="E164" i="27"/>
  <c r="F164" i="27" s="1"/>
  <c r="N163" i="27"/>
  <c r="O163" i="27" s="1"/>
  <c r="L163" i="27"/>
  <c r="K163" i="27"/>
  <c r="H163" i="27"/>
  <c r="I163" i="27" s="1"/>
  <c r="E163" i="27"/>
  <c r="F163" i="27" s="1"/>
  <c r="N162" i="27"/>
  <c r="O162" i="27" s="1"/>
  <c r="K162" i="27"/>
  <c r="L162" i="27" s="1"/>
  <c r="I162" i="27"/>
  <c r="H162" i="27"/>
  <c r="E162" i="27"/>
  <c r="F162" i="27" s="1"/>
  <c r="N161" i="27"/>
  <c r="O161" i="27" s="1"/>
  <c r="L161" i="27"/>
  <c r="K161" i="27"/>
  <c r="I161" i="27"/>
  <c r="H161" i="27"/>
  <c r="E161" i="27"/>
  <c r="F161" i="27" s="1"/>
  <c r="N160" i="27"/>
  <c r="O160" i="27" s="1"/>
  <c r="L160" i="27"/>
  <c r="K160" i="27"/>
  <c r="H160" i="27"/>
  <c r="I160" i="27" s="1"/>
  <c r="E160" i="27"/>
  <c r="F160" i="27" s="1"/>
  <c r="O159" i="27"/>
  <c r="N159" i="27"/>
  <c r="K159" i="27"/>
  <c r="L159" i="27" s="1"/>
  <c r="H159" i="27"/>
  <c r="I159" i="27" s="1"/>
  <c r="E159" i="27"/>
  <c r="F159" i="27" s="1"/>
  <c r="N158" i="27"/>
  <c r="O158" i="27" s="1"/>
  <c r="L158" i="27"/>
  <c r="K158" i="27"/>
  <c r="I158" i="27"/>
  <c r="H158" i="27"/>
  <c r="E158" i="27"/>
  <c r="F158" i="27" s="1"/>
  <c r="O157" i="27"/>
  <c r="N157" i="27"/>
  <c r="K157" i="27"/>
  <c r="L157" i="27" s="1"/>
  <c r="I157" i="27"/>
  <c r="H157" i="27"/>
  <c r="E157" i="27"/>
  <c r="F157" i="27" s="1"/>
  <c r="N156" i="27"/>
  <c r="O156" i="27" s="1"/>
  <c r="K156" i="27"/>
  <c r="L156" i="27" s="1"/>
  <c r="H156" i="27"/>
  <c r="I156" i="27" s="1"/>
  <c r="E156" i="27"/>
  <c r="F156" i="27" s="1"/>
  <c r="N155" i="27"/>
  <c r="O155" i="27" s="1"/>
  <c r="L155" i="27"/>
  <c r="K155" i="27"/>
  <c r="H155" i="27"/>
  <c r="I155" i="27" s="1"/>
  <c r="E155" i="27"/>
  <c r="F155" i="27" s="1"/>
  <c r="N154" i="27"/>
  <c r="O154" i="27" s="1"/>
  <c r="K154" i="27"/>
  <c r="L154" i="27" s="1"/>
  <c r="I154" i="27"/>
  <c r="H154" i="27"/>
  <c r="E154" i="27"/>
  <c r="F154" i="27" s="1"/>
  <c r="N153" i="27"/>
  <c r="O153" i="27" s="1"/>
  <c r="L153" i="27"/>
  <c r="K153" i="27"/>
  <c r="I153" i="27"/>
  <c r="H153" i="27"/>
  <c r="E153" i="27"/>
  <c r="F153" i="27" s="1"/>
  <c r="N152" i="27"/>
  <c r="L152" i="27"/>
  <c r="K152" i="27"/>
  <c r="H152" i="27"/>
  <c r="H172" i="27" s="1"/>
  <c r="E152" i="27"/>
  <c r="E172" i="27" s="1"/>
  <c r="M150" i="27"/>
  <c r="J150" i="27"/>
  <c r="G150" i="27"/>
  <c r="D150" i="27"/>
  <c r="B150" i="27"/>
  <c r="M149" i="27"/>
  <c r="G149" i="27"/>
  <c r="B145" i="27"/>
  <c r="O144" i="27"/>
  <c r="N144" i="27"/>
  <c r="L144" i="27"/>
  <c r="K144" i="27"/>
  <c r="I144" i="27"/>
  <c r="H144" i="27"/>
  <c r="F144" i="27"/>
  <c r="E144" i="27"/>
  <c r="O143" i="27"/>
  <c r="N143" i="27"/>
  <c r="L143" i="27"/>
  <c r="K143" i="27"/>
  <c r="I143" i="27"/>
  <c r="H143" i="27"/>
  <c r="F143" i="27"/>
  <c r="E143" i="27"/>
  <c r="O142" i="27"/>
  <c r="N142" i="27"/>
  <c r="L142" i="27"/>
  <c r="K142" i="27"/>
  <c r="I142" i="27"/>
  <c r="H142" i="27"/>
  <c r="F142" i="27"/>
  <c r="E142" i="27"/>
  <c r="O141" i="27"/>
  <c r="N141" i="27"/>
  <c r="L141" i="27"/>
  <c r="K141" i="27"/>
  <c r="I141" i="27"/>
  <c r="H141" i="27"/>
  <c r="F141" i="27"/>
  <c r="E141" i="27"/>
  <c r="O140" i="27"/>
  <c r="N140" i="27"/>
  <c r="K140" i="27"/>
  <c r="L140" i="27" s="1"/>
  <c r="H140" i="27"/>
  <c r="I140" i="27" s="1"/>
  <c r="F140" i="27"/>
  <c r="E140" i="27"/>
  <c r="N139" i="27"/>
  <c r="O139" i="27" s="1"/>
  <c r="K139" i="27"/>
  <c r="L139" i="27" s="1"/>
  <c r="I139" i="27"/>
  <c r="H139" i="27"/>
  <c r="E139" i="27"/>
  <c r="F139" i="27" s="1"/>
  <c r="O138" i="27"/>
  <c r="N138" i="27"/>
  <c r="L138" i="27"/>
  <c r="K138" i="27"/>
  <c r="H138" i="27"/>
  <c r="I138" i="27" s="1"/>
  <c r="F138" i="27"/>
  <c r="E138" i="27"/>
  <c r="N137" i="27"/>
  <c r="O137" i="27" s="1"/>
  <c r="K137" i="27"/>
  <c r="L137" i="27" s="1"/>
  <c r="H137" i="27"/>
  <c r="I137" i="27" s="1"/>
  <c r="F137" i="27"/>
  <c r="E137" i="27"/>
  <c r="O136" i="27"/>
  <c r="N136" i="27"/>
  <c r="K136" i="27"/>
  <c r="L136" i="27" s="1"/>
  <c r="H136" i="27"/>
  <c r="I136" i="27" s="1"/>
  <c r="F136" i="27"/>
  <c r="E136" i="27"/>
  <c r="N135" i="27"/>
  <c r="O135" i="27" s="1"/>
  <c r="K135" i="27"/>
  <c r="L135" i="27" s="1"/>
  <c r="H135" i="27"/>
  <c r="I135" i="27" s="1"/>
  <c r="F135" i="27"/>
  <c r="E135" i="27"/>
  <c r="O134" i="27"/>
  <c r="N134" i="27"/>
  <c r="L134" i="27"/>
  <c r="K134" i="27"/>
  <c r="H134" i="27"/>
  <c r="I134" i="27" s="1"/>
  <c r="F134" i="27"/>
  <c r="E134" i="27"/>
  <c r="O133" i="27"/>
  <c r="N133" i="27"/>
  <c r="K133" i="27"/>
  <c r="L133" i="27" s="1"/>
  <c r="H133" i="27"/>
  <c r="I133" i="27" s="1"/>
  <c r="F133" i="27"/>
  <c r="E133" i="27"/>
  <c r="N132" i="27"/>
  <c r="O132" i="27" s="1"/>
  <c r="K132" i="27"/>
  <c r="L132" i="27" s="1"/>
  <c r="H132" i="27"/>
  <c r="I132" i="27" s="1"/>
  <c r="E132" i="27"/>
  <c r="F132" i="27" s="1"/>
  <c r="N131" i="27"/>
  <c r="O131" i="27" s="1"/>
  <c r="L131" i="27"/>
  <c r="K131" i="27"/>
  <c r="I131" i="27"/>
  <c r="H131" i="27"/>
  <c r="E131" i="27"/>
  <c r="F131" i="27" s="1"/>
  <c r="N130" i="27"/>
  <c r="O130" i="27" s="1"/>
  <c r="K130" i="27"/>
  <c r="L130" i="27" s="1"/>
  <c r="H130" i="27"/>
  <c r="I130" i="27" s="1"/>
  <c r="E130" i="27"/>
  <c r="F130" i="27" s="1"/>
  <c r="N129" i="27"/>
  <c r="O129" i="27" s="1"/>
  <c r="L129" i="27"/>
  <c r="K129" i="27"/>
  <c r="I129" i="27"/>
  <c r="H129" i="27"/>
  <c r="E129" i="27"/>
  <c r="F129" i="27" s="1"/>
  <c r="N128" i="27"/>
  <c r="O128" i="27" s="1"/>
  <c r="L128" i="27"/>
  <c r="K128" i="27"/>
  <c r="H128" i="27"/>
  <c r="I128" i="27" s="1"/>
  <c r="E128" i="27"/>
  <c r="F128" i="27" s="1"/>
  <c r="O127" i="27"/>
  <c r="N127" i="27"/>
  <c r="K127" i="27"/>
  <c r="L127" i="27" s="1"/>
  <c r="I127" i="27"/>
  <c r="H127" i="27"/>
  <c r="E127" i="27"/>
  <c r="F127" i="27" s="1"/>
  <c r="N126" i="27"/>
  <c r="O126" i="27" s="1"/>
  <c r="L126" i="27"/>
  <c r="K126" i="27"/>
  <c r="H126" i="27"/>
  <c r="I126" i="27" s="1"/>
  <c r="E126" i="27"/>
  <c r="F126" i="27" s="1"/>
  <c r="O125" i="27"/>
  <c r="N125" i="27"/>
  <c r="K125" i="27"/>
  <c r="K145" i="27" s="1"/>
  <c r="I125" i="27"/>
  <c r="H125" i="27"/>
  <c r="E125" i="27"/>
  <c r="E145" i="27" s="1"/>
  <c r="M123" i="27"/>
  <c r="J123" i="27"/>
  <c r="G123" i="27"/>
  <c r="D123" i="27"/>
  <c r="B123" i="27"/>
  <c r="M122" i="27"/>
  <c r="G122" i="27"/>
  <c r="B118" i="27"/>
  <c r="N117" i="27"/>
  <c r="O117" i="27" s="1"/>
  <c r="L117" i="27"/>
  <c r="K117" i="27"/>
  <c r="H117" i="27"/>
  <c r="I117" i="27" s="1"/>
  <c r="E117" i="27"/>
  <c r="F117" i="27" s="1"/>
  <c r="O116" i="27"/>
  <c r="N116" i="27"/>
  <c r="K116" i="27"/>
  <c r="L116" i="27" s="1"/>
  <c r="H116" i="27"/>
  <c r="I116" i="27" s="1"/>
  <c r="E116" i="27"/>
  <c r="F116" i="27" s="1"/>
  <c r="N115" i="27"/>
  <c r="O115" i="27" s="1"/>
  <c r="L115" i="27"/>
  <c r="K115" i="27"/>
  <c r="H115" i="27"/>
  <c r="I115" i="27" s="1"/>
  <c r="E115" i="27"/>
  <c r="F115" i="27" s="1"/>
  <c r="O114" i="27"/>
  <c r="N114" i="27"/>
  <c r="K114" i="27"/>
  <c r="L114" i="27" s="1"/>
  <c r="I114" i="27"/>
  <c r="H114" i="27"/>
  <c r="E114" i="27"/>
  <c r="F114" i="27" s="1"/>
  <c r="N113" i="27"/>
  <c r="O113" i="27" s="1"/>
  <c r="L113" i="27"/>
  <c r="K113" i="27"/>
  <c r="H113" i="27"/>
  <c r="I113" i="27" s="1"/>
  <c r="E113" i="27"/>
  <c r="F113" i="27" s="1"/>
  <c r="O112" i="27"/>
  <c r="N112" i="27"/>
  <c r="K112" i="27"/>
  <c r="L112" i="27" s="1"/>
  <c r="H112" i="27"/>
  <c r="I112" i="27" s="1"/>
  <c r="E112" i="27"/>
  <c r="F112" i="27" s="1"/>
  <c r="O111" i="27"/>
  <c r="N111" i="27"/>
  <c r="L111" i="27"/>
  <c r="K111" i="27"/>
  <c r="H111" i="27"/>
  <c r="I111" i="27" s="1"/>
  <c r="E111" i="27"/>
  <c r="F111" i="27" s="1"/>
  <c r="N110" i="27"/>
  <c r="O110" i="27" s="1"/>
  <c r="K110" i="27"/>
  <c r="L110" i="27" s="1"/>
  <c r="I110" i="27"/>
  <c r="H110" i="27"/>
  <c r="E110" i="27"/>
  <c r="F110" i="27" s="1"/>
  <c r="N109" i="27"/>
  <c r="O109" i="27" s="1"/>
  <c r="K109" i="27"/>
  <c r="L109" i="27" s="1"/>
  <c r="H109" i="27"/>
  <c r="I109" i="27" s="1"/>
  <c r="E109" i="27"/>
  <c r="F109" i="27" s="1"/>
  <c r="N108" i="27"/>
  <c r="O108" i="27" s="1"/>
  <c r="L108" i="27"/>
  <c r="K108" i="27"/>
  <c r="H108" i="27"/>
  <c r="I108" i="27" s="1"/>
  <c r="E108" i="27"/>
  <c r="F108" i="27" s="1"/>
  <c r="O107" i="27"/>
  <c r="N107" i="27"/>
  <c r="K107" i="27"/>
  <c r="L107" i="27" s="1"/>
  <c r="H107" i="27"/>
  <c r="I107" i="27" s="1"/>
  <c r="E107" i="27"/>
  <c r="F107" i="27" s="1"/>
  <c r="O106" i="27"/>
  <c r="N106" i="27"/>
  <c r="L106" i="27"/>
  <c r="K106" i="27"/>
  <c r="I106" i="27"/>
  <c r="H106" i="27"/>
  <c r="E106" i="27"/>
  <c r="F106" i="27" s="1"/>
  <c r="O105" i="27"/>
  <c r="N105" i="27"/>
  <c r="K105" i="27"/>
  <c r="L105" i="27" s="1"/>
  <c r="H105" i="27"/>
  <c r="I105" i="27" s="1"/>
  <c r="E105" i="27"/>
  <c r="F105" i="27" s="1"/>
  <c r="O104" i="27"/>
  <c r="N104" i="27"/>
  <c r="L104" i="27"/>
  <c r="K104" i="27"/>
  <c r="H104" i="27"/>
  <c r="I104" i="27" s="1"/>
  <c r="E104" i="27"/>
  <c r="F104" i="27" s="1"/>
  <c r="N103" i="27"/>
  <c r="O103" i="27" s="1"/>
  <c r="K103" i="27"/>
  <c r="K118" i="27" s="1"/>
  <c r="H103" i="27"/>
  <c r="I103" i="27" s="1"/>
  <c r="E103" i="27"/>
  <c r="F103" i="27" s="1"/>
  <c r="O102" i="27"/>
  <c r="N102" i="27"/>
  <c r="L102" i="27"/>
  <c r="K102" i="27"/>
  <c r="I102" i="27"/>
  <c r="H102" i="27"/>
  <c r="E102" i="27"/>
  <c r="F102" i="27" s="1"/>
  <c r="N101" i="27"/>
  <c r="O101" i="27" s="1"/>
  <c r="L101" i="27"/>
  <c r="K101" i="27"/>
  <c r="H101" i="27"/>
  <c r="I101" i="27" s="1"/>
  <c r="E101" i="27"/>
  <c r="F101" i="27" s="1"/>
  <c r="O100" i="27"/>
  <c r="N100" i="27"/>
  <c r="K100" i="27"/>
  <c r="L100" i="27" s="1"/>
  <c r="H100" i="27"/>
  <c r="I100" i="27" s="1"/>
  <c r="E100" i="27"/>
  <c r="F100" i="27" s="1"/>
  <c r="N99" i="27"/>
  <c r="O99" i="27" s="1"/>
  <c r="L99" i="27"/>
  <c r="K99" i="27"/>
  <c r="H99" i="27"/>
  <c r="I99" i="27" s="1"/>
  <c r="E99" i="27"/>
  <c r="F99" i="27" s="1"/>
  <c r="O98" i="27"/>
  <c r="N98" i="27"/>
  <c r="N118" i="27" s="1"/>
  <c r="K98" i="27"/>
  <c r="L98" i="27" s="1"/>
  <c r="I98" i="27"/>
  <c r="H98" i="27"/>
  <c r="E98" i="27"/>
  <c r="E118" i="27" s="1"/>
  <c r="M96" i="27"/>
  <c r="J96" i="27"/>
  <c r="G96" i="27"/>
  <c r="D96" i="27"/>
  <c r="B96" i="27"/>
  <c r="M95" i="27"/>
  <c r="G95" i="27"/>
  <c r="B91" i="27"/>
  <c r="N90" i="27"/>
  <c r="O90" i="27" s="1"/>
  <c r="K90" i="27"/>
  <c r="L90" i="27" s="1"/>
  <c r="H90" i="27"/>
  <c r="I90" i="27" s="1"/>
  <c r="E90" i="27"/>
  <c r="F90" i="27" s="1"/>
  <c r="N89" i="27"/>
  <c r="O89" i="27" s="1"/>
  <c r="K89" i="27"/>
  <c r="L89" i="27" s="1"/>
  <c r="H89" i="27"/>
  <c r="I89" i="27" s="1"/>
  <c r="E89" i="27"/>
  <c r="F89" i="27" s="1"/>
  <c r="O88" i="27"/>
  <c r="N88" i="27"/>
  <c r="K88" i="27"/>
  <c r="L88" i="27" s="1"/>
  <c r="H88" i="27"/>
  <c r="I88" i="27" s="1"/>
  <c r="E88" i="27"/>
  <c r="F88" i="27" s="1"/>
  <c r="N87" i="27"/>
  <c r="O87" i="27" s="1"/>
  <c r="K87" i="27"/>
  <c r="L87" i="27" s="1"/>
  <c r="I87" i="27"/>
  <c r="H87" i="27"/>
  <c r="E87" i="27"/>
  <c r="F87" i="27" s="1"/>
  <c r="N86" i="27"/>
  <c r="O86" i="27" s="1"/>
  <c r="K86" i="27"/>
  <c r="L86" i="27" s="1"/>
  <c r="H86" i="27"/>
  <c r="I86" i="27" s="1"/>
  <c r="E86" i="27"/>
  <c r="F86" i="27" s="1"/>
  <c r="O85" i="27"/>
  <c r="N85" i="27"/>
  <c r="L85" i="27"/>
  <c r="K85" i="27"/>
  <c r="H85" i="27"/>
  <c r="I85" i="27" s="1"/>
  <c r="E85" i="27"/>
  <c r="F85" i="27" s="1"/>
  <c r="N84" i="27"/>
  <c r="O84" i="27" s="1"/>
  <c r="K84" i="27"/>
  <c r="L84" i="27" s="1"/>
  <c r="H84" i="27"/>
  <c r="I84" i="27" s="1"/>
  <c r="E84" i="27"/>
  <c r="F84" i="27" s="1"/>
  <c r="N83" i="27"/>
  <c r="O83" i="27" s="1"/>
  <c r="L83" i="27"/>
  <c r="K83" i="27"/>
  <c r="I83" i="27"/>
  <c r="H83" i="27"/>
  <c r="E83" i="27"/>
  <c r="F83" i="27" s="1"/>
  <c r="N82" i="27"/>
  <c r="O82" i="27" s="1"/>
  <c r="K82" i="27"/>
  <c r="L82" i="27" s="1"/>
  <c r="H82" i="27"/>
  <c r="I82" i="27" s="1"/>
  <c r="E82" i="27"/>
  <c r="F82" i="27" s="1"/>
  <c r="N81" i="27"/>
  <c r="O81" i="27" s="1"/>
  <c r="K81" i="27"/>
  <c r="L81" i="27" s="1"/>
  <c r="H81" i="27"/>
  <c r="I81" i="27" s="1"/>
  <c r="E81" i="27"/>
  <c r="F81" i="27" s="1"/>
  <c r="O80" i="27"/>
  <c r="N80" i="27"/>
  <c r="K80" i="27"/>
  <c r="L80" i="27" s="1"/>
  <c r="H80" i="27"/>
  <c r="I80" i="27" s="1"/>
  <c r="E80" i="27"/>
  <c r="F80" i="27" s="1"/>
  <c r="O79" i="27"/>
  <c r="N79" i="27"/>
  <c r="K79" i="27"/>
  <c r="L79" i="27" s="1"/>
  <c r="I79" i="27"/>
  <c r="H79" i="27"/>
  <c r="E79" i="27"/>
  <c r="F79" i="27" s="1"/>
  <c r="N78" i="27"/>
  <c r="O78" i="27" s="1"/>
  <c r="L78" i="27"/>
  <c r="K78" i="27"/>
  <c r="H78" i="27"/>
  <c r="I78" i="27" s="1"/>
  <c r="E78" i="27"/>
  <c r="F78" i="27" s="1"/>
  <c r="O77" i="27"/>
  <c r="N77" i="27"/>
  <c r="K77" i="27"/>
  <c r="L77" i="27" s="1"/>
  <c r="H77" i="27"/>
  <c r="I77" i="27" s="1"/>
  <c r="E77" i="27"/>
  <c r="F77" i="27" s="1"/>
  <c r="N76" i="27"/>
  <c r="O76" i="27" s="1"/>
  <c r="L76" i="27"/>
  <c r="K76" i="27"/>
  <c r="H76" i="27"/>
  <c r="I76" i="27" s="1"/>
  <c r="E76" i="27"/>
  <c r="F76" i="27" s="1"/>
  <c r="O75" i="27"/>
  <c r="N75" i="27"/>
  <c r="K75" i="27"/>
  <c r="L75" i="27" s="1"/>
  <c r="I75" i="27"/>
  <c r="H75" i="27"/>
  <c r="E75" i="27"/>
  <c r="F75" i="27" s="1"/>
  <c r="N74" i="27"/>
  <c r="O74" i="27" s="1"/>
  <c r="K74" i="27"/>
  <c r="L74" i="27" s="1"/>
  <c r="H74" i="27"/>
  <c r="I74" i="27" s="1"/>
  <c r="E74" i="27"/>
  <c r="F74" i="27" s="1"/>
  <c r="N73" i="27"/>
  <c r="O73" i="27" s="1"/>
  <c r="K73" i="27"/>
  <c r="L73" i="27" s="1"/>
  <c r="H73" i="27"/>
  <c r="I73" i="27" s="1"/>
  <c r="E73" i="27"/>
  <c r="F73" i="27" s="1"/>
  <c r="O72" i="27"/>
  <c r="N72" i="27"/>
  <c r="K72" i="27"/>
  <c r="L72" i="27" s="1"/>
  <c r="H72" i="27"/>
  <c r="I72" i="27" s="1"/>
  <c r="E72" i="27"/>
  <c r="F72" i="27" s="1"/>
  <c r="O71" i="27"/>
  <c r="N71" i="27"/>
  <c r="K71" i="27"/>
  <c r="K91" i="27" s="1"/>
  <c r="I71" i="27"/>
  <c r="H71" i="27"/>
  <c r="E71" i="27"/>
  <c r="E91" i="27" s="1"/>
  <c r="M69" i="27"/>
  <c r="J69" i="27"/>
  <c r="G69" i="27"/>
  <c r="D69" i="27"/>
  <c r="B69" i="27"/>
  <c r="M68" i="27"/>
  <c r="G68" i="27"/>
  <c r="B64" i="27"/>
  <c r="O63" i="27"/>
  <c r="N63" i="27"/>
  <c r="L63" i="27"/>
  <c r="K63" i="27"/>
  <c r="I63" i="27"/>
  <c r="H63" i="27"/>
  <c r="F63" i="27"/>
  <c r="E63" i="27"/>
  <c r="O62" i="27"/>
  <c r="N62" i="27"/>
  <c r="L62" i="27"/>
  <c r="K62" i="27"/>
  <c r="I62" i="27"/>
  <c r="H62" i="27"/>
  <c r="F62" i="27"/>
  <c r="E62" i="27"/>
  <c r="O61" i="27"/>
  <c r="N61" i="27"/>
  <c r="L61" i="27"/>
  <c r="K61" i="27"/>
  <c r="I61" i="27"/>
  <c r="H61" i="27"/>
  <c r="F61" i="27"/>
  <c r="E61" i="27"/>
  <c r="O60" i="27"/>
  <c r="N60" i="27"/>
  <c r="L60" i="27"/>
  <c r="K60" i="27"/>
  <c r="I60" i="27"/>
  <c r="H60" i="27"/>
  <c r="F60" i="27"/>
  <c r="E60" i="27"/>
  <c r="N59" i="27"/>
  <c r="O59" i="27" s="1"/>
  <c r="K59" i="27"/>
  <c r="L59" i="27" s="1"/>
  <c r="H59" i="27"/>
  <c r="I59" i="27" s="1"/>
  <c r="E59" i="27"/>
  <c r="F59" i="27" s="1"/>
  <c r="O58" i="27"/>
  <c r="N58" i="27"/>
  <c r="L58" i="27"/>
  <c r="K58" i="27"/>
  <c r="H58" i="27"/>
  <c r="I58" i="27" s="1"/>
  <c r="F58" i="27"/>
  <c r="E58" i="27"/>
  <c r="N57" i="27"/>
  <c r="O57" i="27" s="1"/>
  <c r="K57" i="27"/>
  <c r="L57" i="27" s="1"/>
  <c r="H57" i="27"/>
  <c r="I57" i="27" s="1"/>
  <c r="F57" i="27"/>
  <c r="E57" i="27"/>
  <c r="N56" i="27"/>
  <c r="O56" i="27" s="1"/>
  <c r="K56" i="27"/>
  <c r="L56" i="27" s="1"/>
  <c r="H56" i="27"/>
  <c r="I56" i="27" s="1"/>
  <c r="F56" i="27"/>
  <c r="E56" i="27"/>
  <c r="N55" i="27"/>
  <c r="O55" i="27" s="1"/>
  <c r="K55" i="27"/>
  <c r="L55" i="27" s="1"/>
  <c r="H55" i="27"/>
  <c r="I55" i="27" s="1"/>
  <c r="F55" i="27"/>
  <c r="E55" i="27"/>
  <c r="N54" i="27"/>
  <c r="O54" i="27" s="1"/>
  <c r="L54" i="27"/>
  <c r="K54" i="27"/>
  <c r="H54" i="27"/>
  <c r="I54" i="27" s="1"/>
  <c r="F54" i="27"/>
  <c r="E54" i="27"/>
  <c r="O53" i="27"/>
  <c r="N53" i="27"/>
  <c r="K53" i="27"/>
  <c r="L53" i="27" s="1"/>
  <c r="H53" i="27"/>
  <c r="I53" i="27" s="1"/>
  <c r="F53" i="27"/>
  <c r="E53" i="27"/>
  <c r="O52" i="27"/>
  <c r="N52" i="27"/>
  <c r="K52" i="27"/>
  <c r="L52" i="27" s="1"/>
  <c r="H52" i="27"/>
  <c r="I52" i="27" s="1"/>
  <c r="F52" i="27"/>
  <c r="E52" i="27"/>
  <c r="O51" i="27"/>
  <c r="N51" i="27"/>
  <c r="K51" i="27"/>
  <c r="L51" i="27" s="1"/>
  <c r="H51" i="27"/>
  <c r="I51" i="27" s="1"/>
  <c r="F51" i="27"/>
  <c r="E51" i="27"/>
  <c r="O50" i="27"/>
  <c r="N50" i="27"/>
  <c r="L50" i="27"/>
  <c r="K50" i="27"/>
  <c r="H50" i="27"/>
  <c r="I50" i="27" s="1"/>
  <c r="F50" i="27"/>
  <c r="E50" i="27"/>
  <c r="N49" i="27"/>
  <c r="O49" i="27" s="1"/>
  <c r="K49" i="27"/>
  <c r="L49" i="27" s="1"/>
  <c r="H49" i="27"/>
  <c r="I49" i="27" s="1"/>
  <c r="E49" i="27"/>
  <c r="F49" i="27" s="1"/>
  <c r="O48" i="27"/>
  <c r="N48" i="27"/>
  <c r="K48" i="27"/>
  <c r="L48" i="27" s="1"/>
  <c r="H48" i="27"/>
  <c r="I48" i="27" s="1"/>
  <c r="E48" i="27"/>
  <c r="F48" i="27" s="1"/>
  <c r="N47" i="27"/>
  <c r="O47" i="27" s="1"/>
  <c r="K47" i="27"/>
  <c r="L47" i="27" s="1"/>
  <c r="I47" i="27"/>
  <c r="H47" i="27"/>
  <c r="F47" i="27"/>
  <c r="E47" i="27"/>
  <c r="O46" i="27"/>
  <c r="N46" i="27"/>
  <c r="K46" i="27"/>
  <c r="L46" i="27" s="1"/>
  <c r="I46" i="27"/>
  <c r="H46" i="27"/>
  <c r="F46" i="27"/>
  <c r="E46" i="27"/>
  <c r="N45" i="27"/>
  <c r="O45" i="27" s="1"/>
  <c r="K45" i="27"/>
  <c r="L45" i="27" s="1"/>
  <c r="I45" i="27"/>
  <c r="H45" i="27"/>
  <c r="F45" i="27"/>
  <c r="E45" i="27"/>
  <c r="O44" i="27"/>
  <c r="N44" i="27"/>
  <c r="K44" i="27"/>
  <c r="K64" i="27" s="1"/>
  <c r="I44" i="27"/>
  <c r="H44" i="27"/>
  <c r="F44" i="27"/>
  <c r="E44" i="27"/>
  <c r="E64" i="27" s="1"/>
  <c r="M42" i="27"/>
  <c r="J42" i="27"/>
  <c r="G42" i="27"/>
  <c r="D42" i="27"/>
  <c r="B42" i="27"/>
  <c r="M41" i="27"/>
  <c r="G41" i="27"/>
  <c r="O36" i="27"/>
  <c r="N36" i="27"/>
  <c r="M36" i="27"/>
  <c r="L36" i="27"/>
  <c r="K36" i="27"/>
  <c r="J36" i="27"/>
  <c r="I36" i="27"/>
  <c r="H36" i="27"/>
  <c r="G36" i="27"/>
  <c r="F36" i="27"/>
  <c r="E36" i="27"/>
  <c r="D36" i="27"/>
  <c r="C36" i="27"/>
  <c r="B36" i="27"/>
  <c r="O35" i="27"/>
  <c r="N35" i="27"/>
  <c r="M35" i="27"/>
  <c r="L35" i="27"/>
  <c r="K35" i="27"/>
  <c r="J35" i="27"/>
  <c r="I35" i="27"/>
  <c r="H35" i="27"/>
  <c r="G35" i="27"/>
  <c r="F35" i="27"/>
  <c r="E35" i="27"/>
  <c r="D35" i="27"/>
  <c r="C35" i="27"/>
  <c r="B35" i="27"/>
  <c r="O34" i="27"/>
  <c r="N34" i="27"/>
  <c r="M34" i="27"/>
  <c r="L34" i="27"/>
  <c r="K34" i="27"/>
  <c r="J34" i="27"/>
  <c r="I34" i="27"/>
  <c r="H34" i="27"/>
  <c r="G34" i="27"/>
  <c r="F34" i="27"/>
  <c r="E34" i="27"/>
  <c r="D34" i="27"/>
  <c r="C34" i="27"/>
  <c r="B34" i="27"/>
  <c r="O33" i="27"/>
  <c r="N33" i="27"/>
  <c r="M33" i="27"/>
  <c r="L33" i="27"/>
  <c r="K33" i="27"/>
  <c r="J33" i="27"/>
  <c r="I33" i="27"/>
  <c r="H33" i="27"/>
  <c r="G33" i="27"/>
  <c r="F33" i="27"/>
  <c r="E33" i="27"/>
  <c r="D33" i="27"/>
  <c r="C33" i="27"/>
  <c r="B33" i="27"/>
  <c r="O32" i="27"/>
  <c r="N32" i="27"/>
  <c r="M32" i="27"/>
  <c r="L32" i="27"/>
  <c r="K32" i="27"/>
  <c r="J32" i="27"/>
  <c r="I32" i="27"/>
  <c r="H32" i="27"/>
  <c r="G32" i="27"/>
  <c r="F32" i="27"/>
  <c r="E32" i="27"/>
  <c r="D32" i="27"/>
  <c r="C32" i="27"/>
  <c r="B32" i="27"/>
  <c r="O31" i="27"/>
  <c r="N31" i="27"/>
  <c r="M31" i="27"/>
  <c r="L31" i="27"/>
  <c r="K31" i="27"/>
  <c r="J31" i="27"/>
  <c r="I31" i="27"/>
  <c r="H31" i="27"/>
  <c r="G31" i="27"/>
  <c r="F31" i="27"/>
  <c r="E31" i="27"/>
  <c r="D31" i="27"/>
  <c r="C31" i="27"/>
  <c r="B31" i="27"/>
  <c r="O30" i="27"/>
  <c r="N30" i="27"/>
  <c r="M30" i="27"/>
  <c r="L30" i="27"/>
  <c r="K30" i="27"/>
  <c r="J30" i="27"/>
  <c r="I30" i="27"/>
  <c r="H30" i="27"/>
  <c r="G30" i="27"/>
  <c r="F30" i="27"/>
  <c r="E30" i="27"/>
  <c r="D30" i="27"/>
  <c r="C30" i="27"/>
  <c r="B30" i="27"/>
  <c r="O29" i="27"/>
  <c r="N29" i="27"/>
  <c r="M29" i="27"/>
  <c r="L29" i="27"/>
  <c r="K29" i="27"/>
  <c r="J29" i="27"/>
  <c r="I29" i="27"/>
  <c r="H29" i="27"/>
  <c r="G29" i="27"/>
  <c r="F29" i="27"/>
  <c r="E29" i="27"/>
  <c r="D29" i="27"/>
  <c r="C29" i="27"/>
  <c r="B29" i="27"/>
  <c r="O28" i="27"/>
  <c r="N28" i="27"/>
  <c r="M28" i="27"/>
  <c r="L28" i="27"/>
  <c r="K28" i="27"/>
  <c r="J28" i="27"/>
  <c r="I28" i="27"/>
  <c r="H28" i="27"/>
  <c r="G28" i="27"/>
  <c r="F28" i="27"/>
  <c r="E28" i="27"/>
  <c r="D28" i="27"/>
  <c r="C28" i="27"/>
  <c r="B28" i="27"/>
  <c r="O27" i="27"/>
  <c r="N27" i="27"/>
  <c r="M27" i="27"/>
  <c r="L27" i="27"/>
  <c r="K27" i="27"/>
  <c r="J27" i="27"/>
  <c r="I27" i="27"/>
  <c r="H27" i="27"/>
  <c r="G27" i="27"/>
  <c r="F27" i="27"/>
  <c r="E27" i="27"/>
  <c r="D27" i="27"/>
  <c r="C27" i="27"/>
  <c r="B27" i="27"/>
  <c r="O26" i="27"/>
  <c r="N26" i="27"/>
  <c r="M26" i="27"/>
  <c r="L26" i="27"/>
  <c r="K26" i="27"/>
  <c r="J26" i="27"/>
  <c r="I26" i="27"/>
  <c r="H26" i="27"/>
  <c r="G26" i="27"/>
  <c r="F26" i="27"/>
  <c r="E26" i="27"/>
  <c r="D26" i="27"/>
  <c r="C26" i="27"/>
  <c r="B26" i="27"/>
  <c r="O25" i="27"/>
  <c r="N25" i="27"/>
  <c r="M25" i="27"/>
  <c r="L25" i="27"/>
  <c r="K25" i="27"/>
  <c r="J25" i="27"/>
  <c r="I25" i="27"/>
  <c r="H25" i="27"/>
  <c r="G25" i="27"/>
  <c r="F25" i="27"/>
  <c r="E25" i="27"/>
  <c r="D25" i="27"/>
  <c r="C25" i="27"/>
  <c r="B25" i="27"/>
  <c r="O24" i="27"/>
  <c r="N24" i="27"/>
  <c r="M24" i="27"/>
  <c r="L24" i="27"/>
  <c r="K24" i="27"/>
  <c r="J24" i="27"/>
  <c r="I24" i="27"/>
  <c r="H24" i="27"/>
  <c r="G24" i="27"/>
  <c r="F24" i="27"/>
  <c r="E24" i="27"/>
  <c r="D24" i="27"/>
  <c r="C24" i="27"/>
  <c r="B24" i="27"/>
  <c r="O23" i="27"/>
  <c r="N23" i="27"/>
  <c r="M23" i="27"/>
  <c r="L23" i="27"/>
  <c r="K23" i="27"/>
  <c r="J23" i="27"/>
  <c r="I23" i="27"/>
  <c r="H23" i="27"/>
  <c r="G23" i="27"/>
  <c r="F23" i="27"/>
  <c r="E23" i="27"/>
  <c r="D23" i="27"/>
  <c r="C23" i="27"/>
  <c r="B23" i="27"/>
  <c r="O22" i="27"/>
  <c r="N22" i="27"/>
  <c r="M22" i="27"/>
  <c r="L22" i="27"/>
  <c r="K22" i="27"/>
  <c r="J22" i="27"/>
  <c r="I22" i="27"/>
  <c r="H22" i="27"/>
  <c r="G22" i="27"/>
  <c r="F22" i="27"/>
  <c r="E22" i="27"/>
  <c r="D22" i="27"/>
  <c r="C22" i="27"/>
  <c r="B22" i="27"/>
  <c r="O21" i="27"/>
  <c r="N21" i="27"/>
  <c r="M21" i="27"/>
  <c r="L21" i="27"/>
  <c r="K21" i="27"/>
  <c r="J21" i="27"/>
  <c r="I21" i="27"/>
  <c r="H21" i="27"/>
  <c r="G21" i="27"/>
  <c r="F21" i="27"/>
  <c r="E21" i="27"/>
  <c r="D21" i="27"/>
  <c r="C21" i="27"/>
  <c r="B21" i="27"/>
  <c r="O20" i="27"/>
  <c r="N20" i="27"/>
  <c r="M20" i="27"/>
  <c r="L20" i="27"/>
  <c r="K20" i="27"/>
  <c r="J20" i="27"/>
  <c r="I20" i="27"/>
  <c r="H20" i="27"/>
  <c r="G20" i="27"/>
  <c r="F20" i="27"/>
  <c r="E20" i="27"/>
  <c r="D20" i="27"/>
  <c r="C20" i="27"/>
  <c r="B20" i="27"/>
  <c r="O19" i="27"/>
  <c r="N19" i="27"/>
  <c r="M19" i="27"/>
  <c r="L19" i="27"/>
  <c r="K19" i="27"/>
  <c r="J19" i="27"/>
  <c r="I19" i="27"/>
  <c r="H19" i="27"/>
  <c r="G19" i="27"/>
  <c r="F19" i="27"/>
  <c r="E19" i="27"/>
  <c r="D19" i="27"/>
  <c r="C19" i="27"/>
  <c r="B19" i="27"/>
  <c r="O18" i="27"/>
  <c r="N18" i="27"/>
  <c r="M18" i="27"/>
  <c r="L18" i="27"/>
  <c r="K18" i="27"/>
  <c r="J18" i="27"/>
  <c r="I18" i="27"/>
  <c r="H18" i="27"/>
  <c r="G18" i="27"/>
  <c r="F18" i="27"/>
  <c r="E18" i="27"/>
  <c r="D18" i="27"/>
  <c r="C18" i="27"/>
  <c r="B18" i="27"/>
  <c r="O17" i="27"/>
  <c r="N17" i="27"/>
  <c r="M17" i="27"/>
  <c r="L17" i="27"/>
  <c r="K17" i="27"/>
  <c r="J17" i="27"/>
  <c r="I17" i="27"/>
  <c r="H17" i="27"/>
  <c r="G17" i="27"/>
  <c r="F17" i="27"/>
  <c r="E17" i="27"/>
  <c r="D17" i="27"/>
  <c r="C17" i="27"/>
  <c r="B17" i="27"/>
  <c r="M15" i="27"/>
  <c r="J15" i="27"/>
  <c r="G15" i="27"/>
  <c r="D15" i="27"/>
  <c r="B15" i="27"/>
  <c r="M14" i="27"/>
  <c r="G14" i="27"/>
  <c r="B199" i="26"/>
  <c r="O198" i="26"/>
  <c r="N198" i="26"/>
  <c r="L198" i="26"/>
  <c r="K198" i="26"/>
  <c r="H198" i="26"/>
  <c r="I198" i="26" s="1"/>
  <c r="F198" i="26"/>
  <c r="E198" i="26"/>
  <c r="N197" i="26"/>
  <c r="O197" i="26" s="1"/>
  <c r="K197" i="26"/>
  <c r="L197" i="26" s="1"/>
  <c r="H197" i="26"/>
  <c r="I197" i="26" s="1"/>
  <c r="F197" i="26"/>
  <c r="E197" i="26"/>
  <c r="O196" i="26"/>
  <c r="N196" i="26"/>
  <c r="K196" i="26"/>
  <c r="L196" i="26" s="1"/>
  <c r="H196" i="26"/>
  <c r="I196" i="26" s="1"/>
  <c r="F196" i="26"/>
  <c r="E196" i="26"/>
  <c r="N195" i="26"/>
  <c r="O195" i="26" s="1"/>
  <c r="L195" i="26"/>
  <c r="K195" i="26"/>
  <c r="H195" i="26"/>
  <c r="I195" i="26" s="1"/>
  <c r="F195" i="26"/>
  <c r="E195" i="26"/>
  <c r="N194" i="26"/>
  <c r="O194" i="26" s="1"/>
  <c r="L194" i="26"/>
  <c r="K194" i="26"/>
  <c r="H194" i="26"/>
  <c r="I194" i="26" s="1"/>
  <c r="F194" i="26"/>
  <c r="E194" i="26"/>
  <c r="N193" i="26"/>
  <c r="O193" i="26" s="1"/>
  <c r="K193" i="26"/>
  <c r="L193" i="26" s="1"/>
  <c r="H193" i="26"/>
  <c r="I193" i="26" s="1"/>
  <c r="F193" i="26"/>
  <c r="E193" i="26"/>
  <c r="N192" i="26"/>
  <c r="O192" i="26" s="1"/>
  <c r="K192" i="26"/>
  <c r="L192" i="26" s="1"/>
  <c r="H192" i="26"/>
  <c r="I192" i="26" s="1"/>
  <c r="F192" i="26"/>
  <c r="E192" i="26"/>
  <c r="N191" i="26"/>
  <c r="O191" i="26" s="1"/>
  <c r="L191" i="26"/>
  <c r="K191" i="26"/>
  <c r="H191" i="26"/>
  <c r="I191" i="26" s="1"/>
  <c r="F191" i="26"/>
  <c r="E191" i="26"/>
  <c r="O190" i="26"/>
  <c r="N190" i="26"/>
  <c r="L190" i="26"/>
  <c r="K190" i="26"/>
  <c r="H190" i="26"/>
  <c r="I190" i="26" s="1"/>
  <c r="F190" i="26"/>
  <c r="E190" i="26"/>
  <c r="N189" i="26"/>
  <c r="O189" i="26" s="1"/>
  <c r="K189" i="26"/>
  <c r="L189" i="26" s="1"/>
  <c r="H189" i="26"/>
  <c r="I189" i="26" s="1"/>
  <c r="F189" i="26"/>
  <c r="E189" i="26"/>
  <c r="N188" i="26"/>
  <c r="O188" i="26" s="1"/>
  <c r="K188" i="26"/>
  <c r="L188" i="26" s="1"/>
  <c r="H188" i="26"/>
  <c r="I188" i="26" s="1"/>
  <c r="F188" i="26"/>
  <c r="E188" i="26"/>
  <c r="N187" i="26"/>
  <c r="O187" i="26" s="1"/>
  <c r="L187" i="26"/>
  <c r="K187" i="26"/>
  <c r="H187" i="26"/>
  <c r="I187" i="26" s="1"/>
  <c r="F187" i="26"/>
  <c r="E187" i="26"/>
  <c r="N186" i="26"/>
  <c r="O186" i="26" s="1"/>
  <c r="L186" i="26"/>
  <c r="K186" i="26"/>
  <c r="H186" i="26"/>
  <c r="I186" i="26" s="1"/>
  <c r="F186" i="26"/>
  <c r="E186" i="26"/>
  <c r="N185" i="26"/>
  <c r="O185" i="26" s="1"/>
  <c r="K185" i="26"/>
  <c r="L185" i="26" s="1"/>
  <c r="H185" i="26"/>
  <c r="I185" i="26" s="1"/>
  <c r="F185" i="26"/>
  <c r="E185" i="26"/>
  <c r="N184" i="26"/>
  <c r="O184" i="26" s="1"/>
  <c r="K184" i="26"/>
  <c r="L184" i="26" s="1"/>
  <c r="H184" i="26"/>
  <c r="I184" i="26" s="1"/>
  <c r="F184" i="26"/>
  <c r="E184" i="26"/>
  <c r="N183" i="26"/>
  <c r="O183" i="26" s="1"/>
  <c r="L183" i="26"/>
  <c r="K183" i="26"/>
  <c r="H183" i="26"/>
  <c r="I183" i="26" s="1"/>
  <c r="F183" i="26"/>
  <c r="E183" i="26"/>
  <c r="O182" i="26"/>
  <c r="N182" i="26"/>
  <c r="L182" i="26"/>
  <c r="K182" i="26"/>
  <c r="H182" i="26"/>
  <c r="I182" i="26" s="1"/>
  <c r="F182" i="26"/>
  <c r="E182" i="26"/>
  <c r="N181" i="26"/>
  <c r="O181" i="26" s="1"/>
  <c r="K181" i="26"/>
  <c r="L181" i="26" s="1"/>
  <c r="H181" i="26"/>
  <c r="I181" i="26" s="1"/>
  <c r="F181" i="26"/>
  <c r="E181" i="26"/>
  <c r="N180" i="26"/>
  <c r="O180" i="26" s="1"/>
  <c r="K180" i="26"/>
  <c r="L180" i="26" s="1"/>
  <c r="H180" i="26"/>
  <c r="I180" i="26" s="1"/>
  <c r="F180" i="26"/>
  <c r="E180" i="26"/>
  <c r="N179" i="26"/>
  <c r="N199" i="26" s="1"/>
  <c r="L179" i="26"/>
  <c r="K179" i="26"/>
  <c r="H179" i="26"/>
  <c r="H199" i="26" s="1"/>
  <c r="F179" i="26"/>
  <c r="F199" i="26" s="1"/>
  <c r="E179" i="26"/>
  <c r="E199" i="26" s="1"/>
  <c r="M177" i="26"/>
  <c r="J177" i="26"/>
  <c r="G177" i="26"/>
  <c r="D177" i="26"/>
  <c r="B177" i="26"/>
  <c r="M176" i="26"/>
  <c r="G176" i="26"/>
  <c r="B172" i="26"/>
  <c r="N171" i="26"/>
  <c r="O171" i="26" s="1"/>
  <c r="L171" i="26"/>
  <c r="K171" i="26"/>
  <c r="I171" i="26"/>
  <c r="H171" i="26"/>
  <c r="F171" i="26"/>
  <c r="E171" i="26"/>
  <c r="N170" i="26"/>
  <c r="O170" i="26" s="1"/>
  <c r="L170" i="26"/>
  <c r="K170" i="26"/>
  <c r="I170" i="26"/>
  <c r="H170" i="26"/>
  <c r="F170" i="26"/>
  <c r="E170" i="26"/>
  <c r="N169" i="26"/>
  <c r="O169" i="26" s="1"/>
  <c r="L169" i="26"/>
  <c r="K169" i="26"/>
  <c r="I169" i="26"/>
  <c r="H169" i="26"/>
  <c r="F169" i="26"/>
  <c r="E169" i="26"/>
  <c r="N168" i="26"/>
  <c r="O168" i="26" s="1"/>
  <c r="L168" i="26"/>
  <c r="K168" i="26"/>
  <c r="I168" i="26"/>
  <c r="H168" i="26"/>
  <c r="F168" i="26"/>
  <c r="E168" i="26"/>
  <c r="N167" i="26"/>
  <c r="O167" i="26" s="1"/>
  <c r="L167" i="26"/>
  <c r="K167" i="26"/>
  <c r="I167" i="26"/>
  <c r="H167" i="26"/>
  <c r="F167" i="26"/>
  <c r="E167" i="26"/>
  <c r="N166" i="26"/>
  <c r="O166" i="26" s="1"/>
  <c r="L166" i="26"/>
  <c r="K166" i="26"/>
  <c r="I166" i="26"/>
  <c r="H166" i="26"/>
  <c r="F166" i="26"/>
  <c r="E166" i="26"/>
  <c r="N165" i="26"/>
  <c r="O165" i="26" s="1"/>
  <c r="L165" i="26"/>
  <c r="K165" i="26"/>
  <c r="I165" i="26"/>
  <c r="H165" i="26"/>
  <c r="F165" i="26"/>
  <c r="E165" i="26"/>
  <c r="N164" i="26"/>
  <c r="O164" i="26" s="1"/>
  <c r="L164" i="26"/>
  <c r="K164" i="26"/>
  <c r="I164" i="26"/>
  <c r="H164" i="26"/>
  <c r="F164" i="26"/>
  <c r="E164" i="26"/>
  <c r="N163" i="26"/>
  <c r="O163" i="26" s="1"/>
  <c r="L163" i="26"/>
  <c r="K163" i="26"/>
  <c r="I163" i="26"/>
  <c r="H163" i="26"/>
  <c r="F163" i="26"/>
  <c r="E163" i="26"/>
  <c r="N162" i="26"/>
  <c r="O162" i="26" s="1"/>
  <c r="L162" i="26"/>
  <c r="K162" i="26"/>
  <c r="I162" i="26"/>
  <c r="H162" i="26"/>
  <c r="F162" i="26"/>
  <c r="E162" i="26"/>
  <c r="N161" i="26"/>
  <c r="O161" i="26" s="1"/>
  <c r="L161" i="26"/>
  <c r="K161" i="26"/>
  <c r="I161" i="26"/>
  <c r="H161" i="26"/>
  <c r="F161" i="26"/>
  <c r="E161" i="26"/>
  <c r="N160" i="26"/>
  <c r="O160" i="26" s="1"/>
  <c r="L160" i="26"/>
  <c r="K160" i="26"/>
  <c r="I160" i="26"/>
  <c r="H160" i="26"/>
  <c r="F160" i="26"/>
  <c r="E160" i="26"/>
  <c r="N159" i="26"/>
  <c r="O159" i="26" s="1"/>
  <c r="L159" i="26"/>
  <c r="K159" i="26"/>
  <c r="I159" i="26"/>
  <c r="H159" i="26"/>
  <c r="F159" i="26"/>
  <c r="E159" i="26"/>
  <c r="N158" i="26"/>
  <c r="O158" i="26" s="1"/>
  <c r="L158" i="26"/>
  <c r="K158" i="26"/>
  <c r="I158" i="26"/>
  <c r="H158" i="26"/>
  <c r="F158" i="26"/>
  <c r="E158" i="26"/>
  <c r="N157" i="26"/>
  <c r="O157" i="26" s="1"/>
  <c r="L157" i="26"/>
  <c r="K157" i="26"/>
  <c r="I157" i="26"/>
  <c r="H157" i="26"/>
  <c r="F157" i="26"/>
  <c r="E157" i="26"/>
  <c r="N156" i="26"/>
  <c r="O156" i="26" s="1"/>
  <c r="L156" i="26"/>
  <c r="K156" i="26"/>
  <c r="I156" i="26"/>
  <c r="H156" i="26"/>
  <c r="F156" i="26"/>
  <c r="E156" i="26"/>
  <c r="N155" i="26"/>
  <c r="O155" i="26" s="1"/>
  <c r="L155" i="26"/>
  <c r="K155" i="26"/>
  <c r="I155" i="26"/>
  <c r="H155" i="26"/>
  <c r="F155" i="26"/>
  <c r="E155" i="26"/>
  <c r="N154" i="26"/>
  <c r="O154" i="26" s="1"/>
  <c r="L154" i="26"/>
  <c r="K154" i="26"/>
  <c r="I154" i="26"/>
  <c r="H154" i="26"/>
  <c r="F154" i="26"/>
  <c r="E154" i="26"/>
  <c r="N153" i="26"/>
  <c r="O153" i="26" s="1"/>
  <c r="L153" i="26"/>
  <c r="K153" i="26"/>
  <c r="I153" i="26"/>
  <c r="H153" i="26"/>
  <c r="F153" i="26"/>
  <c r="E153" i="26"/>
  <c r="N152" i="26"/>
  <c r="N172" i="26" s="1"/>
  <c r="L152" i="26"/>
  <c r="L172" i="26" s="1"/>
  <c r="K152" i="26"/>
  <c r="K172" i="26" s="1"/>
  <c r="I152" i="26"/>
  <c r="I172" i="26" s="1"/>
  <c r="H152" i="26"/>
  <c r="H172" i="26" s="1"/>
  <c r="F152" i="26"/>
  <c r="F172" i="26" s="1"/>
  <c r="E152" i="26"/>
  <c r="E172" i="26" s="1"/>
  <c r="M150" i="26"/>
  <c r="J150" i="26"/>
  <c r="G150" i="26"/>
  <c r="D150" i="26"/>
  <c r="B150" i="26"/>
  <c r="M149" i="26"/>
  <c r="G149" i="26"/>
  <c r="B145" i="26"/>
  <c r="O144" i="26"/>
  <c r="N144" i="26"/>
  <c r="L144" i="26"/>
  <c r="K144" i="26"/>
  <c r="I144" i="26"/>
  <c r="H144" i="26"/>
  <c r="F144" i="26"/>
  <c r="E144" i="26"/>
  <c r="O143" i="26"/>
  <c r="N143" i="26"/>
  <c r="L143" i="26"/>
  <c r="K143" i="26"/>
  <c r="I143" i="26"/>
  <c r="H143" i="26"/>
  <c r="F143" i="26"/>
  <c r="E143" i="26"/>
  <c r="O142" i="26"/>
  <c r="N142" i="26"/>
  <c r="L142" i="26"/>
  <c r="K142" i="26"/>
  <c r="I142" i="26"/>
  <c r="H142" i="26"/>
  <c r="F142" i="26"/>
  <c r="E142" i="26"/>
  <c r="O141" i="26"/>
  <c r="N141" i="26"/>
  <c r="L141" i="26"/>
  <c r="K141" i="26"/>
  <c r="I141" i="26"/>
  <c r="H141" i="26"/>
  <c r="F141" i="26"/>
  <c r="E141" i="26"/>
  <c r="O140" i="26"/>
  <c r="N140" i="26"/>
  <c r="K140" i="26"/>
  <c r="L140" i="26" s="1"/>
  <c r="H140" i="26"/>
  <c r="I140" i="26" s="1"/>
  <c r="E140" i="26"/>
  <c r="F140" i="26" s="1"/>
  <c r="N139" i="26"/>
  <c r="O139" i="26" s="1"/>
  <c r="K139" i="26"/>
  <c r="L139" i="26" s="1"/>
  <c r="H139" i="26"/>
  <c r="I139" i="26" s="1"/>
  <c r="E139" i="26"/>
  <c r="F139" i="26" s="1"/>
  <c r="O138" i="26"/>
  <c r="N138" i="26"/>
  <c r="K138" i="26"/>
  <c r="L138" i="26" s="1"/>
  <c r="H138" i="26"/>
  <c r="I138" i="26" s="1"/>
  <c r="E138" i="26"/>
  <c r="F138" i="26" s="1"/>
  <c r="N137" i="26"/>
  <c r="O137" i="26" s="1"/>
  <c r="K137" i="26"/>
  <c r="L137" i="26" s="1"/>
  <c r="I137" i="26"/>
  <c r="H137" i="26"/>
  <c r="E137" i="26"/>
  <c r="F137" i="26" s="1"/>
  <c r="N136" i="26"/>
  <c r="O136" i="26" s="1"/>
  <c r="K136" i="26"/>
  <c r="L136" i="26" s="1"/>
  <c r="H136" i="26"/>
  <c r="I136" i="26" s="1"/>
  <c r="E136" i="26"/>
  <c r="F136" i="26" s="1"/>
  <c r="O135" i="26"/>
  <c r="N135" i="26"/>
  <c r="L135" i="26"/>
  <c r="K135" i="26"/>
  <c r="H135" i="26"/>
  <c r="I135" i="26" s="1"/>
  <c r="E135" i="26"/>
  <c r="F135" i="26" s="1"/>
  <c r="O134" i="26"/>
  <c r="N134" i="26"/>
  <c r="K134" i="26"/>
  <c r="L134" i="26" s="1"/>
  <c r="H134" i="26"/>
  <c r="I134" i="26" s="1"/>
  <c r="E134" i="26"/>
  <c r="F134" i="26" s="1"/>
  <c r="N133" i="26"/>
  <c r="O133" i="26" s="1"/>
  <c r="L133" i="26"/>
  <c r="K133" i="26"/>
  <c r="I133" i="26"/>
  <c r="H133" i="26"/>
  <c r="E133" i="26"/>
  <c r="F133" i="26" s="1"/>
  <c r="O132" i="26"/>
  <c r="N132" i="26"/>
  <c r="K132" i="26"/>
  <c r="L132" i="26" s="1"/>
  <c r="H132" i="26"/>
  <c r="I132" i="26" s="1"/>
  <c r="E132" i="26"/>
  <c r="F132" i="26" s="1"/>
  <c r="N131" i="26"/>
  <c r="O131" i="26" s="1"/>
  <c r="L131" i="26"/>
  <c r="K131" i="26"/>
  <c r="H131" i="26"/>
  <c r="I131" i="26" s="1"/>
  <c r="E131" i="26"/>
  <c r="F131" i="26" s="1"/>
  <c r="N130" i="26"/>
  <c r="O130" i="26" s="1"/>
  <c r="K130" i="26"/>
  <c r="L130" i="26" s="1"/>
  <c r="H130" i="26"/>
  <c r="I130" i="26" s="1"/>
  <c r="E130" i="26"/>
  <c r="F130" i="26" s="1"/>
  <c r="O129" i="26"/>
  <c r="N129" i="26"/>
  <c r="L129" i="26"/>
  <c r="K129" i="26"/>
  <c r="I129" i="26"/>
  <c r="H129" i="26"/>
  <c r="E129" i="26"/>
  <c r="F129" i="26" s="1"/>
  <c r="N128" i="26"/>
  <c r="O128" i="26" s="1"/>
  <c r="L128" i="26"/>
  <c r="K128" i="26"/>
  <c r="H128" i="26"/>
  <c r="I128" i="26" s="1"/>
  <c r="E128" i="26"/>
  <c r="F128" i="26" s="1"/>
  <c r="N127" i="26"/>
  <c r="O127" i="26" s="1"/>
  <c r="K127" i="26"/>
  <c r="L127" i="26" s="1"/>
  <c r="H127" i="26"/>
  <c r="I127" i="26" s="1"/>
  <c r="E127" i="26"/>
  <c r="F127" i="26" s="1"/>
  <c r="O126" i="26"/>
  <c r="N126" i="26"/>
  <c r="L126" i="26"/>
  <c r="K126" i="26"/>
  <c r="H126" i="26"/>
  <c r="I126" i="26" s="1"/>
  <c r="E126" i="26"/>
  <c r="F126" i="26" s="1"/>
  <c r="O125" i="26"/>
  <c r="N125" i="26"/>
  <c r="K125" i="26"/>
  <c r="K145" i="26" s="1"/>
  <c r="I125" i="26"/>
  <c r="H125" i="26"/>
  <c r="E125" i="26"/>
  <c r="E145" i="26" s="1"/>
  <c r="M123" i="26"/>
  <c r="J123" i="26"/>
  <c r="G123" i="26"/>
  <c r="D123" i="26"/>
  <c r="B123" i="26"/>
  <c r="M122" i="26"/>
  <c r="G122" i="26"/>
  <c r="B118" i="26"/>
  <c r="O117" i="26"/>
  <c r="N117" i="26"/>
  <c r="K117" i="26"/>
  <c r="L117" i="26" s="1"/>
  <c r="H117" i="26"/>
  <c r="I117" i="26" s="1"/>
  <c r="F117" i="26"/>
  <c r="E117" i="26"/>
  <c r="N116" i="26"/>
  <c r="O116" i="26" s="1"/>
  <c r="L116" i="26"/>
  <c r="K116" i="26"/>
  <c r="H116" i="26"/>
  <c r="I116" i="26" s="1"/>
  <c r="F116" i="26"/>
  <c r="E116" i="26"/>
  <c r="N115" i="26"/>
  <c r="O115" i="26" s="1"/>
  <c r="K115" i="26"/>
  <c r="L115" i="26" s="1"/>
  <c r="H115" i="26"/>
  <c r="I115" i="26" s="1"/>
  <c r="F115" i="26"/>
  <c r="E115" i="26"/>
  <c r="N114" i="26"/>
  <c r="O114" i="26" s="1"/>
  <c r="L114" i="26"/>
  <c r="K114" i="26"/>
  <c r="H114" i="26"/>
  <c r="I114" i="26" s="1"/>
  <c r="F114" i="26"/>
  <c r="E114" i="26"/>
  <c r="N113" i="26"/>
  <c r="O113" i="26" s="1"/>
  <c r="K113" i="26"/>
  <c r="L113" i="26" s="1"/>
  <c r="H113" i="26"/>
  <c r="I113" i="26" s="1"/>
  <c r="F113" i="26"/>
  <c r="E113" i="26"/>
  <c r="O112" i="26"/>
  <c r="N112" i="26"/>
  <c r="L112" i="26"/>
  <c r="K112" i="26"/>
  <c r="H112" i="26"/>
  <c r="I112" i="26" s="1"/>
  <c r="F112" i="26"/>
  <c r="E112" i="26"/>
  <c r="N111" i="26"/>
  <c r="O111" i="26" s="1"/>
  <c r="K111" i="26"/>
  <c r="L111" i="26" s="1"/>
  <c r="H111" i="26"/>
  <c r="I111" i="26" s="1"/>
  <c r="F111" i="26"/>
  <c r="E111" i="26"/>
  <c r="O110" i="26"/>
  <c r="N110" i="26"/>
  <c r="L110" i="26"/>
  <c r="K110" i="26"/>
  <c r="H110" i="26"/>
  <c r="I110" i="26" s="1"/>
  <c r="E110" i="26"/>
  <c r="F110" i="26" s="1"/>
  <c r="N109" i="26"/>
  <c r="O109" i="26" s="1"/>
  <c r="L109" i="26"/>
  <c r="K109" i="26"/>
  <c r="H109" i="26"/>
  <c r="I109" i="26" s="1"/>
  <c r="F109" i="26"/>
  <c r="E109" i="26"/>
  <c r="N108" i="26"/>
  <c r="O108" i="26" s="1"/>
  <c r="K108" i="26"/>
  <c r="L108" i="26" s="1"/>
  <c r="H108" i="26"/>
  <c r="I108" i="26" s="1"/>
  <c r="F108" i="26"/>
  <c r="E108" i="26"/>
  <c r="O107" i="26"/>
  <c r="N107" i="26"/>
  <c r="L107" i="26"/>
  <c r="K107" i="26"/>
  <c r="H107" i="26"/>
  <c r="I107" i="26" s="1"/>
  <c r="F107" i="26"/>
  <c r="E107" i="26"/>
  <c r="N106" i="26"/>
  <c r="O106" i="26" s="1"/>
  <c r="K106" i="26"/>
  <c r="L106" i="26" s="1"/>
  <c r="H106" i="26"/>
  <c r="I106" i="26" s="1"/>
  <c r="F106" i="26"/>
  <c r="E106" i="26"/>
  <c r="N105" i="26"/>
  <c r="O105" i="26" s="1"/>
  <c r="L105" i="26"/>
  <c r="K105" i="26"/>
  <c r="H105" i="26"/>
  <c r="I105" i="26" s="1"/>
  <c r="F105" i="26"/>
  <c r="E105" i="26"/>
  <c r="O104" i="26"/>
  <c r="N104" i="26"/>
  <c r="K104" i="26"/>
  <c r="L104" i="26" s="1"/>
  <c r="H104" i="26"/>
  <c r="I104" i="26" s="1"/>
  <c r="F104" i="26"/>
  <c r="E104" i="26"/>
  <c r="N103" i="26"/>
  <c r="O103" i="26" s="1"/>
  <c r="L103" i="26"/>
  <c r="K103" i="26"/>
  <c r="H103" i="26"/>
  <c r="I103" i="26" s="1"/>
  <c r="F103" i="26"/>
  <c r="E103" i="26"/>
  <c r="N102" i="26"/>
  <c r="O102" i="26" s="1"/>
  <c r="K102" i="26"/>
  <c r="L102" i="26" s="1"/>
  <c r="H102" i="26"/>
  <c r="I102" i="26" s="1"/>
  <c r="F102" i="26"/>
  <c r="E102" i="26"/>
  <c r="N101" i="26"/>
  <c r="O101" i="26" s="1"/>
  <c r="L101" i="26"/>
  <c r="K101" i="26"/>
  <c r="H101" i="26"/>
  <c r="I101" i="26" s="1"/>
  <c r="F101" i="26"/>
  <c r="E101" i="26"/>
  <c r="N100" i="26"/>
  <c r="O100" i="26" s="1"/>
  <c r="K100" i="26"/>
  <c r="L100" i="26" s="1"/>
  <c r="H100" i="26"/>
  <c r="I100" i="26" s="1"/>
  <c r="F100" i="26"/>
  <c r="E100" i="26"/>
  <c r="O99" i="26"/>
  <c r="N99" i="26"/>
  <c r="K99" i="26"/>
  <c r="L99" i="26" s="1"/>
  <c r="H99" i="26"/>
  <c r="I99" i="26" s="1"/>
  <c r="E99" i="26"/>
  <c r="F99" i="26" s="1"/>
  <c r="N98" i="26"/>
  <c r="L98" i="26"/>
  <c r="K98" i="26"/>
  <c r="H98" i="26"/>
  <c r="E98" i="26"/>
  <c r="E118" i="26" s="1"/>
  <c r="M96" i="26"/>
  <c r="J96" i="26"/>
  <c r="G96" i="26"/>
  <c r="D96" i="26"/>
  <c r="B96" i="26"/>
  <c r="M95" i="26"/>
  <c r="G95" i="26"/>
  <c r="B91" i="26"/>
  <c r="N90" i="26"/>
  <c r="O90" i="26" s="1"/>
  <c r="K90" i="26"/>
  <c r="L90" i="26" s="1"/>
  <c r="I90" i="26"/>
  <c r="H90" i="26"/>
  <c r="E90" i="26"/>
  <c r="F90" i="26" s="1"/>
  <c r="N89" i="26"/>
  <c r="O89" i="26" s="1"/>
  <c r="K89" i="26"/>
  <c r="L89" i="26" s="1"/>
  <c r="H89" i="26"/>
  <c r="I89" i="26" s="1"/>
  <c r="E89" i="26"/>
  <c r="F89" i="26" s="1"/>
  <c r="N88" i="26"/>
  <c r="O88" i="26" s="1"/>
  <c r="K88" i="26"/>
  <c r="L88" i="26" s="1"/>
  <c r="H88" i="26"/>
  <c r="I88" i="26" s="1"/>
  <c r="E88" i="26"/>
  <c r="F88" i="26" s="1"/>
  <c r="N87" i="26"/>
  <c r="O87" i="26" s="1"/>
  <c r="K87" i="26"/>
  <c r="L87" i="26" s="1"/>
  <c r="H87" i="26"/>
  <c r="I87" i="26" s="1"/>
  <c r="E87" i="26"/>
  <c r="F87" i="26" s="1"/>
  <c r="O86" i="26"/>
  <c r="N86" i="26"/>
  <c r="K86" i="26"/>
  <c r="L86" i="26" s="1"/>
  <c r="I86" i="26"/>
  <c r="H86" i="26"/>
  <c r="E86" i="26"/>
  <c r="F86" i="26" s="1"/>
  <c r="N85" i="26"/>
  <c r="O85" i="26" s="1"/>
  <c r="K85" i="26"/>
  <c r="L85" i="26" s="1"/>
  <c r="H85" i="26"/>
  <c r="I85" i="26" s="1"/>
  <c r="E85" i="26"/>
  <c r="F85" i="26" s="1"/>
  <c r="N84" i="26"/>
  <c r="O84" i="26" s="1"/>
  <c r="L84" i="26"/>
  <c r="K84" i="26"/>
  <c r="H84" i="26"/>
  <c r="I84" i="26" s="1"/>
  <c r="E84" i="26"/>
  <c r="F84" i="26" s="1"/>
  <c r="N83" i="26"/>
  <c r="O83" i="26" s="1"/>
  <c r="K83" i="26"/>
  <c r="L83" i="26" s="1"/>
  <c r="H83" i="26"/>
  <c r="I83" i="26" s="1"/>
  <c r="E83" i="26"/>
  <c r="F83" i="26" s="1"/>
  <c r="N82" i="26"/>
  <c r="O82" i="26" s="1"/>
  <c r="L82" i="26"/>
  <c r="K82" i="26"/>
  <c r="I82" i="26"/>
  <c r="H82" i="26"/>
  <c r="E82" i="26"/>
  <c r="F82" i="26" s="1"/>
  <c r="N81" i="26"/>
  <c r="O81" i="26" s="1"/>
  <c r="K81" i="26"/>
  <c r="L81" i="26" s="1"/>
  <c r="H81" i="26"/>
  <c r="I81" i="26" s="1"/>
  <c r="E81" i="26"/>
  <c r="F81" i="26" s="1"/>
  <c r="N80" i="26"/>
  <c r="O80" i="26" s="1"/>
  <c r="K80" i="26"/>
  <c r="L80" i="26" s="1"/>
  <c r="H80" i="26"/>
  <c r="I80" i="26" s="1"/>
  <c r="E80" i="26"/>
  <c r="F80" i="26" s="1"/>
  <c r="N79" i="26"/>
  <c r="O79" i="26" s="1"/>
  <c r="K79" i="26"/>
  <c r="L79" i="26" s="1"/>
  <c r="H79" i="26"/>
  <c r="I79" i="26" s="1"/>
  <c r="E79" i="26"/>
  <c r="F79" i="26" s="1"/>
  <c r="O78" i="26"/>
  <c r="N78" i="26"/>
  <c r="K78" i="26"/>
  <c r="L78" i="26" s="1"/>
  <c r="I78" i="26"/>
  <c r="H78" i="26"/>
  <c r="E78" i="26"/>
  <c r="F78" i="26" s="1"/>
  <c r="N77" i="26"/>
  <c r="O77" i="26" s="1"/>
  <c r="L77" i="26"/>
  <c r="K77" i="26"/>
  <c r="H77" i="26"/>
  <c r="I77" i="26" s="1"/>
  <c r="E77" i="26"/>
  <c r="F77" i="26" s="1"/>
  <c r="O76" i="26"/>
  <c r="N76" i="26"/>
  <c r="K76" i="26"/>
  <c r="L76" i="26" s="1"/>
  <c r="H76" i="26"/>
  <c r="I76" i="26" s="1"/>
  <c r="E76" i="26"/>
  <c r="F76" i="26" s="1"/>
  <c r="N75" i="26"/>
  <c r="O75" i="26" s="1"/>
  <c r="L75" i="26"/>
  <c r="K75" i="26"/>
  <c r="H75" i="26"/>
  <c r="I75" i="26" s="1"/>
  <c r="E75" i="26"/>
  <c r="F75" i="26" s="1"/>
  <c r="N74" i="26"/>
  <c r="O74" i="26" s="1"/>
  <c r="K74" i="26"/>
  <c r="L74" i="26" s="1"/>
  <c r="I74" i="26"/>
  <c r="H74" i="26"/>
  <c r="E74" i="26"/>
  <c r="F74" i="26" s="1"/>
  <c r="N73" i="26"/>
  <c r="O73" i="26" s="1"/>
  <c r="K73" i="26"/>
  <c r="L73" i="26" s="1"/>
  <c r="H73" i="26"/>
  <c r="I73" i="26" s="1"/>
  <c r="E73" i="26"/>
  <c r="F73" i="26" s="1"/>
  <c r="N72" i="26"/>
  <c r="O72" i="26" s="1"/>
  <c r="K72" i="26"/>
  <c r="L72" i="26" s="1"/>
  <c r="H72" i="26"/>
  <c r="I72" i="26" s="1"/>
  <c r="E72" i="26"/>
  <c r="F72" i="26" s="1"/>
  <c r="N71" i="26"/>
  <c r="K71" i="26"/>
  <c r="H71" i="26"/>
  <c r="E71" i="26"/>
  <c r="E91" i="26" s="1"/>
  <c r="M69" i="26"/>
  <c r="J69" i="26"/>
  <c r="G69" i="26"/>
  <c r="D69" i="26"/>
  <c r="B69" i="26"/>
  <c r="M68" i="26"/>
  <c r="G68" i="26"/>
  <c r="B64" i="26"/>
  <c r="O63" i="26"/>
  <c r="N63" i="26"/>
  <c r="L63" i="26"/>
  <c r="K63" i="26"/>
  <c r="I63" i="26"/>
  <c r="H63" i="26"/>
  <c r="F63" i="26"/>
  <c r="E63" i="26"/>
  <c r="O62" i="26"/>
  <c r="N62" i="26"/>
  <c r="L62" i="26"/>
  <c r="K62" i="26"/>
  <c r="I62" i="26"/>
  <c r="H62" i="26"/>
  <c r="F62" i="26"/>
  <c r="E62" i="26"/>
  <c r="O61" i="26"/>
  <c r="N61" i="26"/>
  <c r="L61" i="26"/>
  <c r="K61" i="26"/>
  <c r="I61" i="26"/>
  <c r="H61" i="26"/>
  <c r="F61" i="26"/>
  <c r="E61" i="26"/>
  <c r="O60" i="26"/>
  <c r="N60" i="26"/>
  <c r="L60" i="26"/>
  <c r="K60" i="26"/>
  <c r="I60" i="26"/>
  <c r="H60" i="26"/>
  <c r="F60" i="26"/>
  <c r="E60" i="26"/>
  <c r="O59" i="26"/>
  <c r="N59" i="26"/>
  <c r="K59" i="26"/>
  <c r="L59" i="26" s="1"/>
  <c r="I59" i="26"/>
  <c r="H59" i="26"/>
  <c r="E59" i="26"/>
  <c r="F59" i="26" s="1"/>
  <c r="O58" i="26"/>
  <c r="N58" i="26"/>
  <c r="K58" i="26"/>
  <c r="L58" i="26" s="1"/>
  <c r="H58" i="26"/>
  <c r="I58" i="26" s="1"/>
  <c r="E58" i="26"/>
  <c r="F58" i="26" s="1"/>
  <c r="N57" i="26"/>
  <c r="O57" i="26" s="1"/>
  <c r="L57" i="26"/>
  <c r="K57" i="26"/>
  <c r="I57" i="26"/>
  <c r="H57" i="26"/>
  <c r="E57" i="26"/>
  <c r="F57" i="26" s="1"/>
  <c r="N56" i="26"/>
  <c r="O56" i="26" s="1"/>
  <c r="K56" i="26"/>
  <c r="L56" i="26" s="1"/>
  <c r="H56" i="26"/>
  <c r="I56" i="26" s="1"/>
  <c r="E56" i="26"/>
  <c r="F56" i="26" s="1"/>
  <c r="N55" i="26"/>
  <c r="O55" i="26" s="1"/>
  <c r="K55" i="26"/>
  <c r="L55" i="26" s="1"/>
  <c r="I55" i="26"/>
  <c r="H55" i="26"/>
  <c r="E55" i="26"/>
  <c r="F55" i="26" s="1"/>
  <c r="O54" i="26"/>
  <c r="N54" i="26"/>
  <c r="L54" i="26"/>
  <c r="K54" i="26"/>
  <c r="H54" i="26"/>
  <c r="I54" i="26" s="1"/>
  <c r="E54" i="26"/>
  <c r="F54" i="26" s="1"/>
  <c r="N53" i="26"/>
  <c r="O53" i="26" s="1"/>
  <c r="K53" i="26"/>
  <c r="L53" i="26" s="1"/>
  <c r="I53" i="26"/>
  <c r="H53" i="26"/>
  <c r="E53" i="26"/>
  <c r="F53" i="26" s="1"/>
  <c r="O52" i="26"/>
  <c r="N52" i="26"/>
  <c r="K52" i="26"/>
  <c r="L52" i="26" s="1"/>
  <c r="H52" i="26"/>
  <c r="I52" i="26" s="1"/>
  <c r="E52" i="26"/>
  <c r="F52" i="26" s="1"/>
  <c r="O51" i="26"/>
  <c r="N51" i="26"/>
  <c r="K51" i="26"/>
  <c r="L51" i="26" s="1"/>
  <c r="I51" i="26"/>
  <c r="H51" i="26"/>
  <c r="E51" i="26"/>
  <c r="F51" i="26" s="1"/>
  <c r="O50" i="26"/>
  <c r="N50" i="26"/>
  <c r="K50" i="26"/>
  <c r="L50" i="26" s="1"/>
  <c r="H50" i="26"/>
  <c r="I50" i="26" s="1"/>
  <c r="E50" i="26"/>
  <c r="F50" i="26" s="1"/>
  <c r="O49" i="26"/>
  <c r="N49" i="26"/>
  <c r="L49" i="26"/>
  <c r="K49" i="26"/>
  <c r="I49" i="26"/>
  <c r="H49" i="26"/>
  <c r="E49" i="26"/>
  <c r="F49" i="26" s="1"/>
  <c r="O48" i="26"/>
  <c r="N48" i="26"/>
  <c r="K48" i="26"/>
  <c r="L48" i="26" s="1"/>
  <c r="H48" i="26"/>
  <c r="I48" i="26" s="1"/>
  <c r="E48" i="26"/>
  <c r="F48" i="26" s="1"/>
  <c r="O47" i="26"/>
  <c r="N47" i="26"/>
  <c r="K47" i="26"/>
  <c r="L47" i="26" s="1"/>
  <c r="I47" i="26"/>
  <c r="H47" i="26"/>
  <c r="E47" i="26"/>
  <c r="F47" i="26" s="1"/>
  <c r="N46" i="26"/>
  <c r="O46" i="26" s="1"/>
  <c r="L46" i="26"/>
  <c r="K46" i="26"/>
  <c r="H46" i="26"/>
  <c r="I46" i="26" s="1"/>
  <c r="E46" i="26"/>
  <c r="F46" i="26" s="1"/>
  <c r="O45" i="26"/>
  <c r="N45" i="26"/>
  <c r="K45" i="26"/>
  <c r="L45" i="26" s="1"/>
  <c r="I45" i="26"/>
  <c r="H45" i="26"/>
  <c r="E45" i="26"/>
  <c r="F45" i="26" s="1"/>
  <c r="N44" i="26"/>
  <c r="N64" i="26" s="1"/>
  <c r="K44" i="26"/>
  <c r="H44" i="26"/>
  <c r="E44" i="26"/>
  <c r="E64" i="26" s="1"/>
  <c r="M42" i="26"/>
  <c r="J42" i="26"/>
  <c r="G42" i="26"/>
  <c r="D42" i="26"/>
  <c r="B42" i="26"/>
  <c r="M41" i="26"/>
  <c r="G41" i="26"/>
  <c r="O36" i="26"/>
  <c r="N36" i="26"/>
  <c r="M36" i="26"/>
  <c r="L36" i="26"/>
  <c r="K36" i="26"/>
  <c r="J36" i="26"/>
  <c r="I36" i="26"/>
  <c r="H36" i="26"/>
  <c r="G36" i="26"/>
  <c r="F36" i="26"/>
  <c r="E36" i="26"/>
  <c r="D36" i="26"/>
  <c r="C36" i="26"/>
  <c r="B36" i="26"/>
  <c r="O35" i="26"/>
  <c r="N35" i="26"/>
  <c r="M35" i="26"/>
  <c r="L35" i="26"/>
  <c r="K35" i="26"/>
  <c r="J35" i="26"/>
  <c r="I35" i="26"/>
  <c r="H35" i="26"/>
  <c r="G35" i="26"/>
  <c r="F35" i="26"/>
  <c r="E35" i="26"/>
  <c r="D35" i="26"/>
  <c r="C35" i="26"/>
  <c r="B35" i="26"/>
  <c r="O34" i="26"/>
  <c r="N34" i="26"/>
  <c r="M34" i="26"/>
  <c r="L34" i="26"/>
  <c r="K34" i="26"/>
  <c r="J34" i="26"/>
  <c r="I34" i="26"/>
  <c r="H34" i="26"/>
  <c r="G34" i="26"/>
  <c r="F34" i="26"/>
  <c r="E34" i="26"/>
  <c r="D34" i="26"/>
  <c r="C34" i="26"/>
  <c r="B34" i="26"/>
  <c r="O33" i="26"/>
  <c r="N33" i="26"/>
  <c r="M33" i="26"/>
  <c r="L33" i="26"/>
  <c r="K33" i="26"/>
  <c r="J33" i="26"/>
  <c r="I33" i="26"/>
  <c r="H33" i="26"/>
  <c r="G33" i="26"/>
  <c r="F33" i="26"/>
  <c r="E33" i="26"/>
  <c r="D33" i="26"/>
  <c r="C33" i="26"/>
  <c r="B33" i="26"/>
  <c r="O32" i="26"/>
  <c r="N32" i="26"/>
  <c r="M32" i="26"/>
  <c r="L32" i="26"/>
  <c r="K32" i="26"/>
  <c r="J32" i="26"/>
  <c r="I32" i="26"/>
  <c r="H32" i="26"/>
  <c r="G32" i="26"/>
  <c r="F32" i="26"/>
  <c r="E32" i="26"/>
  <c r="D32" i="26"/>
  <c r="C32" i="26"/>
  <c r="B32" i="26"/>
  <c r="O31" i="26"/>
  <c r="N31" i="26"/>
  <c r="M31" i="26"/>
  <c r="L31" i="26"/>
  <c r="K31" i="26"/>
  <c r="J31" i="26"/>
  <c r="I31" i="26"/>
  <c r="H31" i="26"/>
  <c r="G31" i="26"/>
  <c r="F31" i="26"/>
  <c r="E31" i="26"/>
  <c r="D31" i="26"/>
  <c r="C31" i="26"/>
  <c r="B31" i="26"/>
  <c r="O30" i="26"/>
  <c r="N30" i="26"/>
  <c r="M30" i="26"/>
  <c r="L30" i="26"/>
  <c r="K30" i="26"/>
  <c r="J30" i="26"/>
  <c r="I30" i="26"/>
  <c r="H30" i="26"/>
  <c r="G30" i="26"/>
  <c r="F30" i="26"/>
  <c r="E30" i="26"/>
  <c r="D30" i="26"/>
  <c r="C30" i="26"/>
  <c r="B30" i="26"/>
  <c r="O29" i="26"/>
  <c r="N29" i="26"/>
  <c r="M29" i="26"/>
  <c r="L29" i="26"/>
  <c r="K29" i="26"/>
  <c r="J29" i="26"/>
  <c r="I29" i="26"/>
  <c r="H29" i="26"/>
  <c r="G29" i="26"/>
  <c r="F29" i="26"/>
  <c r="E29" i="26"/>
  <c r="D29" i="26"/>
  <c r="C29" i="26"/>
  <c r="B29" i="26"/>
  <c r="O28" i="26"/>
  <c r="N28" i="26"/>
  <c r="M28" i="26"/>
  <c r="L28" i="26"/>
  <c r="K28" i="26"/>
  <c r="J28" i="26"/>
  <c r="I28" i="26"/>
  <c r="H28" i="26"/>
  <c r="G28" i="26"/>
  <c r="F28" i="26"/>
  <c r="E28" i="26"/>
  <c r="D28" i="26"/>
  <c r="C28" i="26"/>
  <c r="B28" i="26"/>
  <c r="O27" i="26"/>
  <c r="N27" i="26"/>
  <c r="M27" i="26"/>
  <c r="L27" i="26"/>
  <c r="K27" i="26"/>
  <c r="J27" i="26"/>
  <c r="I27" i="26"/>
  <c r="H27" i="26"/>
  <c r="G27" i="26"/>
  <c r="F27" i="26"/>
  <c r="E27" i="26"/>
  <c r="D27" i="26"/>
  <c r="C27" i="26"/>
  <c r="B27" i="26"/>
  <c r="O26" i="26"/>
  <c r="N26" i="26"/>
  <c r="M26" i="26"/>
  <c r="L26" i="26"/>
  <c r="K26" i="26"/>
  <c r="J26" i="26"/>
  <c r="I26" i="26"/>
  <c r="H26" i="26"/>
  <c r="G26" i="26"/>
  <c r="F26" i="26"/>
  <c r="E26" i="26"/>
  <c r="D26" i="26"/>
  <c r="C26" i="26"/>
  <c r="B26" i="26"/>
  <c r="O25" i="26"/>
  <c r="N25" i="26"/>
  <c r="M25" i="26"/>
  <c r="L25" i="26"/>
  <c r="K25" i="26"/>
  <c r="J25" i="26"/>
  <c r="I25" i="26"/>
  <c r="H25" i="26"/>
  <c r="G25" i="26"/>
  <c r="F25" i="26"/>
  <c r="E25" i="26"/>
  <c r="D25" i="26"/>
  <c r="C25" i="26"/>
  <c r="B25" i="26"/>
  <c r="O24" i="26"/>
  <c r="N24" i="26"/>
  <c r="M24" i="26"/>
  <c r="L24" i="26"/>
  <c r="K24" i="26"/>
  <c r="J24" i="26"/>
  <c r="I24" i="26"/>
  <c r="H24" i="26"/>
  <c r="G24" i="26"/>
  <c r="F24" i="26"/>
  <c r="E24" i="26"/>
  <c r="D24" i="26"/>
  <c r="C24" i="26"/>
  <c r="B24" i="26"/>
  <c r="O23" i="26"/>
  <c r="N23" i="26"/>
  <c r="M23" i="26"/>
  <c r="L23" i="26"/>
  <c r="K23" i="26"/>
  <c r="J23" i="26"/>
  <c r="I23" i="26"/>
  <c r="H23" i="26"/>
  <c r="G23" i="26"/>
  <c r="F23" i="26"/>
  <c r="E23" i="26"/>
  <c r="D23" i="26"/>
  <c r="C23" i="26"/>
  <c r="B23" i="26"/>
  <c r="O22" i="26"/>
  <c r="N22" i="26"/>
  <c r="M22" i="26"/>
  <c r="L22" i="26"/>
  <c r="K22" i="26"/>
  <c r="J22" i="26"/>
  <c r="I22" i="26"/>
  <c r="H22" i="26"/>
  <c r="G22" i="26"/>
  <c r="F22" i="26"/>
  <c r="E22" i="26"/>
  <c r="D22" i="26"/>
  <c r="C22" i="26"/>
  <c r="B22" i="26"/>
  <c r="O21" i="26"/>
  <c r="N21" i="26"/>
  <c r="M21" i="26"/>
  <c r="L21" i="26"/>
  <c r="K21" i="26"/>
  <c r="J21" i="26"/>
  <c r="I21" i="26"/>
  <c r="H21" i="26"/>
  <c r="G21" i="26"/>
  <c r="F21" i="26"/>
  <c r="E21" i="26"/>
  <c r="D21" i="26"/>
  <c r="C21" i="26"/>
  <c r="B21" i="26"/>
  <c r="O20" i="26"/>
  <c r="N20" i="26"/>
  <c r="M20" i="26"/>
  <c r="L20" i="26"/>
  <c r="K20" i="26"/>
  <c r="J20" i="26"/>
  <c r="I20" i="26"/>
  <c r="H20" i="26"/>
  <c r="G20" i="26"/>
  <c r="F20" i="26"/>
  <c r="E20" i="26"/>
  <c r="D20" i="26"/>
  <c r="C20" i="26"/>
  <c r="B20" i="26"/>
  <c r="O19" i="26"/>
  <c r="N19" i="26"/>
  <c r="M19" i="26"/>
  <c r="L19" i="26"/>
  <c r="K19" i="26"/>
  <c r="J19" i="26"/>
  <c r="I19" i="26"/>
  <c r="H19" i="26"/>
  <c r="G19" i="26"/>
  <c r="F19" i="26"/>
  <c r="E19" i="26"/>
  <c r="D19" i="26"/>
  <c r="C19" i="26"/>
  <c r="B19" i="26"/>
  <c r="O18" i="26"/>
  <c r="N18" i="26"/>
  <c r="M18" i="26"/>
  <c r="L18" i="26"/>
  <c r="K18" i="26"/>
  <c r="J18" i="26"/>
  <c r="I18" i="26"/>
  <c r="H18" i="26"/>
  <c r="G18" i="26"/>
  <c r="F18" i="26"/>
  <c r="E18" i="26"/>
  <c r="D18" i="26"/>
  <c r="C18" i="26"/>
  <c r="B18" i="26"/>
  <c r="O17" i="26"/>
  <c r="N17" i="26"/>
  <c r="M17" i="26"/>
  <c r="L17" i="26"/>
  <c r="K17" i="26"/>
  <c r="J17" i="26"/>
  <c r="I17" i="26"/>
  <c r="H17" i="26"/>
  <c r="G17" i="26"/>
  <c r="F17" i="26"/>
  <c r="E17" i="26"/>
  <c r="D17" i="26"/>
  <c r="C17" i="26"/>
  <c r="B17" i="26"/>
  <c r="M15" i="26"/>
  <c r="J15" i="26"/>
  <c r="G15" i="26"/>
  <c r="D15" i="26"/>
  <c r="B15" i="26"/>
  <c r="M14" i="26"/>
  <c r="G14" i="26"/>
  <c r="B199" i="25"/>
  <c r="N198" i="25"/>
  <c r="O198" i="25" s="1"/>
  <c r="L198" i="25"/>
  <c r="K198" i="25"/>
  <c r="I198" i="25"/>
  <c r="H198" i="25"/>
  <c r="F198" i="25"/>
  <c r="E198" i="25"/>
  <c r="N197" i="25"/>
  <c r="O197" i="25" s="1"/>
  <c r="L197" i="25"/>
  <c r="K197" i="25"/>
  <c r="I197" i="25"/>
  <c r="H197" i="25"/>
  <c r="F197" i="25"/>
  <c r="E197" i="25"/>
  <c r="N196" i="25"/>
  <c r="O196" i="25" s="1"/>
  <c r="L196" i="25"/>
  <c r="K196" i="25"/>
  <c r="I196" i="25"/>
  <c r="H196" i="25"/>
  <c r="F196" i="25"/>
  <c r="E196" i="25"/>
  <c r="N195" i="25"/>
  <c r="O195" i="25" s="1"/>
  <c r="L195" i="25"/>
  <c r="K195" i="25"/>
  <c r="I195" i="25"/>
  <c r="H195" i="25"/>
  <c r="F195" i="25"/>
  <c r="E195" i="25"/>
  <c r="N194" i="25"/>
  <c r="O194" i="25" s="1"/>
  <c r="L194" i="25"/>
  <c r="K194" i="25"/>
  <c r="I194" i="25"/>
  <c r="H194" i="25"/>
  <c r="F194" i="25"/>
  <c r="E194" i="25"/>
  <c r="N193" i="25"/>
  <c r="O193" i="25" s="1"/>
  <c r="L193" i="25"/>
  <c r="K193" i="25"/>
  <c r="I193" i="25"/>
  <c r="H193" i="25"/>
  <c r="F193" i="25"/>
  <c r="E193" i="25"/>
  <c r="N192" i="25"/>
  <c r="O192" i="25" s="1"/>
  <c r="L192" i="25"/>
  <c r="K192" i="25"/>
  <c r="I192" i="25"/>
  <c r="H192" i="25"/>
  <c r="F192" i="25"/>
  <c r="E192" i="25"/>
  <c r="N191" i="25"/>
  <c r="O191" i="25" s="1"/>
  <c r="L191" i="25"/>
  <c r="K191" i="25"/>
  <c r="I191" i="25"/>
  <c r="H191" i="25"/>
  <c r="F191" i="25"/>
  <c r="E191" i="25"/>
  <c r="N190" i="25"/>
  <c r="O190" i="25" s="1"/>
  <c r="L190" i="25"/>
  <c r="K190" i="25"/>
  <c r="I190" i="25"/>
  <c r="H190" i="25"/>
  <c r="F190" i="25"/>
  <c r="E190" i="25"/>
  <c r="N189" i="25"/>
  <c r="O189" i="25" s="1"/>
  <c r="L189" i="25"/>
  <c r="K189" i="25"/>
  <c r="I189" i="25"/>
  <c r="H189" i="25"/>
  <c r="F189" i="25"/>
  <c r="E189" i="25"/>
  <c r="N188" i="25"/>
  <c r="O188" i="25" s="1"/>
  <c r="L188" i="25"/>
  <c r="K188" i="25"/>
  <c r="I188" i="25"/>
  <c r="H188" i="25"/>
  <c r="F188" i="25"/>
  <c r="E188" i="25"/>
  <c r="N187" i="25"/>
  <c r="O187" i="25" s="1"/>
  <c r="L187" i="25"/>
  <c r="K187" i="25"/>
  <c r="I187" i="25"/>
  <c r="H187" i="25"/>
  <c r="F187" i="25"/>
  <c r="E187" i="25"/>
  <c r="N186" i="25"/>
  <c r="O186" i="25" s="1"/>
  <c r="L186" i="25"/>
  <c r="K186" i="25"/>
  <c r="I186" i="25"/>
  <c r="H186" i="25"/>
  <c r="F186" i="25"/>
  <c r="E186" i="25"/>
  <c r="N185" i="25"/>
  <c r="O185" i="25" s="1"/>
  <c r="L185" i="25"/>
  <c r="K185" i="25"/>
  <c r="I185" i="25"/>
  <c r="H185" i="25"/>
  <c r="F185" i="25"/>
  <c r="E185" i="25"/>
  <c r="N184" i="25"/>
  <c r="O184" i="25" s="1"/>
  <c r="L184" i="25"/>
  <c r="K184" i="25"/>
  <c r="I184" i="25"/>
  <c r="H184" i="25"/>
  <c r="F184" i="25"/>
  <c r="E184" i="25"/>
  <c r="N183" i="25"/>
  <c r="O183" i="25" s="1"/>
  <c r="L183" i="25"/>
  <c r="K183" i="25"/>
  <c r="I183" i="25"/>
  <c r="H183" i="25"/>
  <c r="F183" i="25"/>
  <c r="E183" i="25"/>
  <c r="N182" i="25"/>
  <c r="O182" i="25" s="1"/>
  <c r="L182" i="25"/>
  <c r="K182" i="25"/>
  <c r="I182" i="25"/>
  <c r="H182" i="25"/>
  <c r="F182" i="25"/>
  <c r="E182" i="25"/>
  <c r="N181" i="25"/>
  <c r="O181" i="25" s="1"/>
  <c r="L181" i="25"/>
  <c r="K181" i="25"/>
  <c r="I181" i="25"/>
  <c r="H181" i="25"/>
  <c r="F181" i="25"/>
  <c r="E181" i="25"/>
  <c r="N180" i="25"/>
  <c r="O180" i="25" s="1"/>
  <c r="L180" i="25"/>
  <c r="K180" i="25"/>
  <c r="I180" i="25"/>
  <c r="H180" i="25"/>
  <c r="F180" i="25"/>
  <c r="E180" i="25"/>
  <c r="N179" i="25"/>
  <c r="N199" i="25" s="1"/>
  <c r="L179" i="25"/>
  <c r="L199" i="25" s="1"/>
  <c r="K179" i="25"/>
  <c r="K199" i="25" s="1"/>
  <c r="I179" i="25"/>
  <c r="I199" i="25" s="1"/>
  <c r="H179" i="25"/>
  <c r="H199" i="25" s="1"/>
  <c r="F179" i="25"/>
  <c r="F199" i="25" s="1"/>
  <c r="E179" i="25"/>
  <c r="E199" i="25" s="1"/>
  <c r="M177" i="25"/>
  <c r="J177" i="25"/>
  <c r="G177" i="25"/>
  <c r="D177" i="25"/>
  <c r="B177" i="25"/>
  <c r="M176" i="25"/>
  <c r="G176" i="25"/>
  <c r="B172" i="25"/>
  <c r="N171" i="25"/>
  <c r="O171" i="25" s="1"/>
  <c r="L171" i="25"/>
  <c r="K171" i="25"/>
  <c r="I171" i="25"/>
  <c r="H171" i="25"/>
  <c r="F171" i="25"/>
  <c r="E171" i="25"/>
  <c r="N170" i="25"/>
  <c r="O170" i="25" s="1"/>
  <c r="L170" i="25"/>
  <c r="K170" i="25"/>
  <c r="I170" i="25"/>
  <c r="H170" i="25"/>
  <c r="F170" i="25"/>
  <c r="E170" i="25"/>
  <c r="N169" i="25"/>
  <c r="O169" i="25" s="1"/>
  <c r="L169" i="25"/>
  <c r="K169" i="25"/>
  <c r="I169" i="25"/>
  <c r="H169" i="25"/>
  <c r="F169" i="25"/>
  <c r="E169" i="25"/>
  <c r="N168" i="25"/>
  <c r="O168" i="25" s="1"/>
  <c r="L168" i="25"/>
  <c r="K168" i="25"/>
  <c r="I168" i="25"/>
  <c r="H168" i="25"/>
  <c r="F168" i="25"/>
  <c r="E168" i="25"/>
  <c r="N167" i="25"/>
  <c r="O167" i="25" s="1"/>
  <c r="L167" i="25"/>
  <c r="K167" i="25"/>
  <c r="I167" i="25"/>
  <c r="H167" i="25"/>
  <c r="F167" i="25"/>
  <c r="E167" i="25"/>
  <c r="N166" i="25"/>
  <c r="O166" i="25" s="1"/>
  <c r="L166" i="25"/>
  <c r="K166" i="25"/>
  <c r="I166" i="25"/>
  <c r="H166" i="25"/>
  <c r="F166" i="25"/>
  <c r="E166" i="25"/>
  <c r="N165" i="25"/>
  <c r="O165" i="25" s="1"/>
  <c r="L165" i="25"/>
  <c r="K165" i="25"/>
  <c r="I165" i="25"/>
  <c r="H165" i="25"/>
  <c r="F165" i="25"/>
  <c r="E165" i="25"/>
  <c r="N164" i="25"/>
  <c r="O164" i="25" s="1"/>
  <c r="L164" i="25"/>
  <c r="K164" i="25"/>
  <c r="I164" i="25"/>
  <c r="H164" i="25"/>
  <c r="F164" i="25"/>
  <c r="E164" i="25"/>
  <c r="N163" i="25"/>
  <c r="O163" i="25" s="1"/>
  <c r="L163" i="25"/>
  <c r="K163" i="25"/>
  <c r="I163" i="25"/>
  <c r="H163" i="25"/>
  <c r="F163" i="25"/>
  <c r="E163" i="25"/>
  <c r="N162" i="25"/>
  <c r="O162" i="25" s="1"/>
  <c r="L162" i="25"/>
  <c r="K162" i="25"/>
  <c r="I162" i="25"/>
  <c r="H162" i="25"/>
  <c r="F162" i="25"/>
  <c r="E162" i="25"/>
  <c r="N161" i="25"/>
  <c r="O161" i="25" s="1"/>
  <c r="L161" i="25"/>
  <c r="K161" i="25"/>
  <c r="I161" i="25"/>
  <c r="H161" i="25"/>
  <c r="F161" i="25"/>
  <c r="E161" i="25"/>
  <c r="N160" i="25"/>
  <c r="O160" i="25" s="1"/>
  <c r="L160" i="25"/>
  <c r="K160" i="25"/>
  <c r="I160" i="25"/>
  <c r="H160" i="25"/>
  <c r="F160" i="25"/>
  <c r="E160" i="25"/>
  <c r="N159" i="25"/>
  <c r="O159" i="25" s="1"/>
  <c r="L159" i="25"/>
  <c r="K159" i="25"/>
  <c r="I159" i="25"/>
  <c r="H159" i="25"/>
  <c r="F159" i="25"/>
  <c r="E159" i="25"/>
  <c r="N158" i="25"/>
  <c r="O158" i="25" s="1"/>
  <c r="L158" i="25"/>
  <c r="K158" i="25"/>
  <c r="I158" i="25"/>
  <c r="H158" i="25"/>
  <c r="F158" i="25"/>
  <c r="E158" i="25"/>
  <c r="N157" i="25"/>
  <c r="O157" i="25" s="1"/>
  <c r="L157" i="25"/>
  <c r="K157" i="25"/>
  <c r="I157" i="25"/>
  <c r="H157" i="25"/>
  <c r="F157" i="25"/>
  <c r="E157" i="25"/>
  <c r="N156" i="25"/>
  <c r="O156" i="25" s="1"/>
  <c r="L156" i="25"/>
  <c r="K156" i="25"/>
  <c r="I156" i="25"/>
  <c r="H156" i="25"/>
  <c r="F156" i="25"/>
  <c r="E156" i="25"/>
  <c r="N155" i="25"/>
  <c r="O155" i="25" s="1"/>
  <c r="L155" i="25"/>
  <c r="K155" i="25"/>
  <c r="I155" i="25"/>
  <c r="H155" i="25"/>
  <c r="F155" i="25"/>
  <c r="E155" i="25"/>
  <c r="N154" i="25"/>
  <c r="O154" i="25" s="1"/>
  <c r="L154" i="25"/>
  <c r="K154" i="25"/>
  <c r="I154" i="25"/>
  <c r="H154" i="25"/>
  <c r="F154" i="25"/>
  <c r="E154" i="25"/>
  <c r="N153" i="25"/>
  <c r="O153" i="25" s="1"/>
  <c r="L153" i="25"/>
  <c r="K153" i="25"/>
  <c r="I153" i="25"/>
  <c r="H153" i="25"/>
  <c r="F153" i="25"/>
  <c r="E153" i="25"/>
  <c r="N152" i="25"/>
  <c r="N172" i="25" s="1"/>
  <c r="L152" i="25"/>
  <c r="L172" i="25" s="1"/>
  <c r="K152" i="25"/>
  <c r="K172" i="25" s="1"/>
  <c r="I152" i="25"/>
  <c r="I172" i="25" s="1"/>
  <c r="H152" i="25"/>
  <c r="H172" i="25" s="1"/>
  <c r="F152" i="25"/>
  <c r="F172" i="25" s="1"/>
  <c r="E152" i="25"/>
  <c r="E172" i="25" s="1"/>
  <c r="M150" i="25"/>
  <c r="J150" i="25"/>
  <c r="G150" i="25"/>
  <c r="D150" i="25"/>
  <c r="B150" i="25"/>
  <c r="M149" i="25"/>
  <c r="G149" i="25"/>
  <c r="B145" i="25"/>
  <c r="O144" i="25"/>
  <c r="N144" i="25"/>
  <c r="L144" i="25"/>
  <c r="K144" i="25"/>
  <c r="I144" i="25"/>
  <c r="H144" i="25"/>
  <c r="F144" i="25"/>
  <c r="E144" i="25"/>
  <c r="O143" i="25"/>
  <c r="N143" i="25"/>
  <c r="L143" i="25"/>
  <c r="K143" i="25"/>
  <c r="I143" i="25"/>
  <c r="H143" i="25"/>
  <c r="F143" i="25"/>
  <c r="E143" i="25"/>
  <c r="O142" i="25"/>
  <c r="N142" i="25"/>
  <c r="L142" i="25"/>
  <c r="K142" i="25"/>
  <c r="I142" i="25"/>
  <c r="H142" i="25"/>
  <c r="F142" i="25"/>
  <c r="E142" i="25"/>
  <c r="O141" i="25"/>
  <c r="N141" i="25"/>
  <c r="L141" i="25"/>
  <c r="K141" i="25"/>
  <c r="I141" i="25"/>
  <c r="H141" i="25"/>
  <c r="F141" i="25"/>
  <c r="E141" i="25"/>
  <c r="O140" i="25"/>
  <c r="N140" i="25"/>
  <c r="L140" i="25"/>
  <c r="K140" i="25"/>
  <c r="I140" i="25"/>
  <c r="H140" i="25"/>
  <c r="F140" i="25"/>
  <c r="E140" i="25"/>
  <c r="N139" i="25"/>
  <c r="O139" i="25" s="1"/>
  <c r="L139" i="25"/>
  <c r="K139" i="25"/>
  <c r="H139" i="25"/>
  <c r="I139" i="25" s="1"/>
  <c r="F139" i="25"/>
  <c r="E139" i="25"/>
  <c r="N138" i="25"/>
  <c r="O138" i="25" s="1"/>
  <c r="K138" i="25"/>
  <c r="L138" i="25" s="1"/>
  <c r="H138" i="25"/>
  <c r="I138" i="25" s="1"/>
  <c r="F138" i="25"/>
  <c r="E138" i="25"/>
  <c r="O137" i="25"/>
  <c r="N137" i="25"/>
  <c r="K137" i="25"/>
  <c r="L137" i="25" s="1"/>
  <c r="H137" i="25"/>
  <c r="I137" i="25" s="1"/>
  <c r="F137" i="25"/>
  <c r="E137" i="25"/>
  <c r="N136" i="25"/>
  <c r="O136" i="25" s="1"/>
  <c r="L136" i="25"/>
  <c r="K136" i="25"/>
  <c r="H136" i="25"/>
  <c r="I136" i="25" s="1"/>
  <c r="F136" i="25"/>
  <c r="E136" i="25"/>
  <c r="N135" i="25"/>
  <c r="O135" i="25" s="1"/>
  <c r="L135" i="25"/>
  <c r="K135" i="25"/>
  <c r="H135" i="25"/>
  <c r="I135" i="25" s="1"/>
  <c r="F135" i="25"/>
  <c r="E135" i="25"/>
  <c r="O134" i="25"/>
  <c r="N134" i="25"/>
  <c r="K134" i="25"/>
  <c r="L134" i="25" s="1"/>
  <c r="H134" i="25"/>
  <c r="I134" i="25" s="1"/>
  <c r="F134" i="25"/>
  <c r="E134" i="25"/>
  <c r="N133" i="25"/>
  <c r="O133" i="25" s="1"/>
  <c r="K133" i="25"/>
  <c r="L133" i="25" s="1"/>
  <c r="H133" i="25"/>
  <c r="I133" i="25" s="1"/>
  <c r="F133" i="25"/>
  <c r="E133" i="25"/>
  <c r="O132" i="25"/>
  <c r="N132" i="25"/>
  <c r="L132" i="25"/>
  <c r="K132" i="25"/>
  <c r="H132" i="25"/>
  <c r="I132" i="25" s="1"/>
  <c r="F132" i="25"/>
  <c r="E132" i="25"/>
  <c r="N131" i="25"/>
  <c r="O131" i="25" s="1"/>
  <c r="L131" i="25"/>
  <c r="K131" i="25"/>
  <c r="H131" i="25"/>
  <c r="I131" i="25" s="1"/>
  <c r="F131" i="25"/>
  <c r="E131" i="25"/>
  <c r="N130" i="25"/>
  <c r="O130" i="25" s="1"/>
  <c r="K130" i="25"/>
  <c r="L130" i="25" s="1"/>
  <c r="H130" i="25"/>
  <c r="I130" i="25" s="1"/>
  <c r="F130" i="25"/>
  <c r="E130" i="25"/>
  <c r="O129" i="25"/>
  <c r="N129" i="25"/>
  <c r="K129" i="25"/>
  <c r="L129" i="25" s="1"/>
  <c r="H129" i="25"/>
  <c r="I129" i="25" s="1"/>
  <c r="F129" i="25"/>
  <c r="E129" i="25"/>
  <c r="N128" i="25"/>
  <c r="O128" i="25" s="1"/>
  <c r="L128" i="25"/>
  <c r="K128" i="25"/>
  <c r="H128" i="25"/>
  <c r="I128" i="25" s="1"/>
  <c r="F128" i="25"/>
  <c r="E128" i="25"/>
  <c r="N127" i="25"/>
  <c r="O127" i="25" s="1"/>
  <c r="L127" i="25"/>
  <c r="K127" i="25"/>
  <c r="H127" i="25"/>
  <c r="I127" i="25" s="1"/>
  <c r="F127" i="25"/>
  <c r="E127" i="25"/>
  <c r="O126" i="25"/>
  <c r="N126" i="25"/>
  <c r="K126" i="25"/>
  <c r="L126" i="25" s="1"/>
  <c r="H126" i="25"/>
  <c r="I126" i="25" s="1"/>
  <c r="F126" i="25"/>
  <c r="E126" i="25"/>
  <c r="N125" i="25"/>
  <c r="O125" i="25" s="1"/>
  <c r="O145" i="25" s="1"/>
  <c r="K125" i="25"/>
  <c r="H125" i="25"/>
  <c r="H145" i="25" s="1"/>
  <c r="F125" i="25"/>
  <c r="F145" i="25" s="1"/>
  <c r="E125" i="25"/>
  <c r="E145" i="25" s="1"/>
  <c r="M123" i="25"/>
  <c r="J123" i="25"/>
  <c r="G123" i="25"/>
  <c r="D123" i="25"/>
  <c r="B123" i="25"/>
  <c r="M122" i="25"/>
  <c r="G122" i="25"/>
  <c r="B118" i="25"/>
  <c r="O117" i="25"/>
  <c r="N117" i="25"/>
  <c r="K117" i="25"/>
  <c r="L117" i="25" s="1"/>
  <c r="H117" i="25"/>
  <c r="I117" i="25" s="1"/>
  <c r="F117" i="25"/>
  <c r="E117" i="25"/>
  <c r="N116" i="25"/>
  <c r="O116" i="25" s="1"/>
  <c r="L116" i="25"/>
  <c r="K116" i="25"/>
  <c r="H116" i="25"/>
  <c r="I116" i="25" s="1"/>
  <c r="F116" i="25"/>
  <c r="E116" i="25"/>
  <c r="N115" i="25"/>
  <c r="O115" i="25" s="1"/>
  <c r="K115" i="25"/>
  <c r="L115" i="25" s="1"/>
  <c r="H115" i="25"/>
  <c r="I115" i="25" s="1"/>
  <c r="F115" i="25"/>
  <c r="E115" i="25"/>
  <c r="N114" i="25"/>
  <c r="O114" i="25" s="1"/>
  <c r="L114" i="25"/>
  <c r="K114" i="25"/>
  <c r="H114" i="25"/>
  <c r="I114" i="25" s="1"/>
  <c r="F114" i="25"/>
  <c r="E114" i="25"/>
  <c r="N113" i="25"/>
  <c r="O113" i="25" s="1"/>
  <c r="K113" i="25"/>
  <c r="L113" i="25" s="1"/>
  <c r="H113" i="25"/>
  <c r="I113" i="25" s="1"/>
  <c r="F113" i="25"/>
  <c r="E113" i="25"/>
  <c r="O112" i="25"/>
  <c r="N112" i="25"/>
  <c r="L112" i="25"/>
  <c r="K112" i="25"/>
  <c r="H112" i="25"/>
  <c r="I112" i="25" s="1"/>
  <c r="F112" i="25"/>
  <c r="E112" i="25"/>
  <c r="N111" i="25"/>
  <c r="O111" i="25" s="1"/>
  <c r="K111" i="25"/>
  <c r="L111" i="25" s="1"/>
  <c r="H111" i="25"/>
  <c r="I111" i="25" s="1"/>
  <c r="F111" i="25"/>
  <c r="E111" i="25"/>
  <c r="O110" i="25"/>
  <c r="N110" i="25"/>
  <c r="L110" i="25"/>
  <c r="K110" i="25"/>
  <c r="H110" i="25"/>
  <c r="I110" i="25" s="1"/>
  <c r="F110" i="25"/>
  <c r="E110" i="25"/>
  <c r="O109" i="25"/>
  <c r="N109" i="25"/>
  <c r="K109" i="25"/>
  <c r="L109" i="25" s="1"/>
  <c r="H109" i="25"/>
  <c r="I109" i="25" s="1"/>
  <c r="F109" i="25"/>
  <c r="E109" i="25"/>
  <c r="N108" i="25"/>
  <c r="O108" i="25" s="1"/>
  <c r="L108" i="25"/>
  <c r="K108" i="25"/>
  <c r="H108" i="25"/>
  <c r="I108" i="25" s="1"/>
  <c r="F108" i="25"/>
  <c r="E108" i="25"/>
  <c r="O107" i="25"/>
  <c r="N107" i="25"/>
  <c r="K107" i="25"/>
  <c r="L107" i="25" s="1"/>
  <c r="H107" i="25"/>
  <c r="I107" i="25" s="1"/>
  <c r="F107" i="25"/>
  <c r="E107" i="25"/>
  <c r="N106" i="25"/>
  <c r="O106" i="25" s="1"/>
  <c r="L106" i="25"/>
  <c r="K106" i="25"/>
  <c r="H106" i="25"/>
  <c r="I106" i="25" s="1"/>
  <c r="F106" i="25"/>
  <c r="E106" i="25"/>
  <c r="N105" i="25"/>
  <c r="O105" i="25" s="1"/>
  <c r="K105" i="25"/>
  <c r="L105" i="25" s="1"/>
  <c r="H105" i="25"/>
  <c r="I105" i="25" s="1"/>
  <c r="F105" i="25"/>
  <c r="E105" i="25"/>
  <c r="O104" i="25"/>
  <c r="N104" i="25"/>
  <c r="L104" i="25"/>
  <c r="K104" i="25"/>
  <c r="H104" i="25"/>
  <c r="I104" i="25" s="1"/>
  <c r="F104" i="25"/>
  <c r="E104" i="25"/>
  <c r="N103" i="25"/>
  <c r="O103" i="25" s="1"/>
  <c r="K103" i="25"/>
  <c r="L103" i="25" s="1"/>
  <c r="H103" i="25"/>
  <c r="I103" i="25" s="1"/>
  <c r="F103" i="25"/>
  <c r="E103" i="25"/>
  <c r="O102" i="25"/>
  <c r="N102" i="25"/>
  <c r="L102" i="25"/>
  <c r="K102" i="25"/>
  <c r="H102" i="25"/>
  <c r="I102" i="25" s="1"/>
  <c r="F102" i="25"/>
  <c r="E102" i="25"/>
  <c r="O101" i="25"/>
  <c r="N101" i="25"/>
  <c r="K101" i="25"/>
  <c r="L101" i="25" s="1"/>
  <c r="H101" i="25"/>
  <c r="I101" i="25" s="1"/>
  <c r="F101" i="25"/>
  <c r="E101" i="25"/>
  <c r="O100" i="25"/>
  <c r="N100" i="25"/>
  <c r="L100" i="25"/>
  <c r="K100" i="25"/>
  <c r="H100" i="25"/>
  <c r="I100" i="25" s="1"/>
  <c r="F100" i="25"/>
  <c r="E100" i="25"/>
  <c r="O99" i="25"/>
  <c r="N99" i="25"/>
  <c r="K99" i="25"/>
  <c r="L99" i="25" s="1"/>
  <c r="H99" i="25"/>
  <c r="I99" i="25" s="1"/>
  <c r="F99" i="25"/>
  <c r="E99" i="25"/>
  <c r="N98" i="25"/>
  <c r="N118" i="25" s="1"/>
  <c r="L98" i="25"/>
  <c r="K98" i="25"/>
  <c r="H98" i="25"/>
  <c r="H118" i="25" s="1"/>
  <c r="F98" i="25"/>
  <c r="F118" i="25" s="1"/>
  <c r="E98" i="25"/>
  <c r="E118" i="25" s="1"/>
  <c r="M96" i="25"/>
  <c r="J96" i="25"/>
  <c r="G96" i="25"/>
  <c r="D96" i="25"/>
  <c r="B96" i="25"/>
  <c r="M95" i="25"/>
  <c r="G95" i="25"/>
  <c r="B91" i="25"/>
  <c r="N90" i="25"/>
  <c r="O90" i="25" s="1"/>
  <c r="K90" i="25"/>
  <c r="L90" i="25" s="1"/>
  <c r="H90" i="25"/>
  <c r="I90" i="25" s="1"/>
  <c r="F90" i="25"/>
  <c r="E90" i="25"/>
  <c r="O89" i="25"/>
  <c r="N89" i="25"/>
  <c r="L89" i="25"/>
  <c r="K89" i="25"/>
  <c r="H89" i="25"/>
  <c r="I89" i="25" s="1"/>
  <c r="F89" i="25"/>
  <c r="E89" i="25"/>
  <c r="N88" i="25"/>
  <c r="O88" i="25" s="1"/>
  <c r="K88" i="25"/>
  <c r="L88" i="25" s="1"/>
  <c r="H88" i="25"/>
  <c r="I88" i="25" s="1"/>
  <c r="F88" i="25"/>
  <c r="E88" i="25"/>
  <c r="N87" i="25"/>
  <c r="O87" i="25" s="1"/>
  <c r="L87" i="25"/>
  <c r="K87" i="25"/>
  <c r="H87" i="25"/>
  <c r="I87" i="25" s="1"/>
  <c r="F87" i="25"/>
  <c r="E87" i="25"/>
  <c r="O86" i="25"/>
  <c r="N86" i="25"/>
  <c r="K86" i="25"/>
  <c r="L86" i="25" s="1"/>
  <c r="H86" i="25"/>
  <c r="I86" i="25" s="1"/>
  <c r="F86" i="25"/>
  <c r="E86" i="25"/>
  <c r="N85" i="25"/>
  <c r="O85" i="25" s="1"/>
  <c r="L85" i="25"/>
  <c r="K85" i="25"/>
  <c r="H85" i="25"/>
  <c r="I85" i="25" s="1"/>
  <c r="F85" i="25"/>
  <c r="E85" i="25"/>
  <c r="N84" i="25"/>
  <c r="O84" i="25" s="1"/>
  <c r="K84" i="25"/>
  <c r="L84" i="25" s="1"/>
  <c r="H84" i="25"/>
  <c r="I84" i="25" s="1"/>
  <c r="F84" i="25"/>
  <c r="E84" i="25"/>
  <c r="N83" i="25"/>
  <c r="O83" i="25" s="1"/>
  <c r="L83" i="25"/>
  <c r="K83" i="25"/>
  <c r="H83" i="25"/>
  <c r="I83" i="25" s="1"/>
  <c r="F83" i="25"/>
  <c r="E83" i="25"/>
  <c r="N82" i="25"/>
  <c r="O82" i="25" s="1"/>
  <c r="K82" i="25"/>
  <c r="L82" i="25" s="1"/>
  <c r="H82" i="25"/>
  <c r="I82" i="25" s="1"/>
  <c r="F82" i="25"/>
  <c r="E82" i="25"/>
  <c r="O81" i="25"/>
  <c r="N81" i="25"/>
  <c r="L81" i="25"/>
  <c r="K81" i="25"/>
  <c r="H81" i="25"/>
  <c r="I81" i="25" s="1"/>
  <c r="F81" i="25"/>
  <c r="E81" i="25"/>
  <c r="N80" i="25"/>
  <c r="O80" i="25" s="1"/>
  <c r="K80" i="25"/>
  <c r="L80" i="25" s="1"/>
  <c r="H80" i="25"/>
  <c r="I80" i="25" s="1"/>
  <c r="F80" i="25"/>
  <c r="E80" i="25"/>
  <c r="N79" i="25"/>
  <c r="O79" i="25" s="1"/>
  <c r="L79" i="25"/>
  <c r="K79" i="25"/>
  <c r="H79" i="25"/>
  <c r="I79" i="25" s="1"/>
  <c r="F79" i="25"/>
  <c r="E79" i="25"/>
  <c r="O78" i="25"/>
  <c r="N78" i="25"/>
  <c r="K78" i="25"/>
  <c r="L78" i="25" s="1"/>
  <c r="H78" i="25"/>
  <c r="I78" i="25" s="1"/>
  <c r="F78" i="25"/>
  <c r="E78" i="25"/>
  <c r="N77" i="25"/>
  <c r="O77" i="25" s="1"/>
  <c r="L77" i="25"/>
  <c r="K77" i="25"/>
  <c r="H77" i="25"/>
  <c r="I77" i="25" s="1"/>
  <c r="F77" i="25"/>
  <c r="E77" i="25"/>
  <c r="N76" i="25"/>
  <c r="O76" i="25" s="1"/>
  <c r="K76" i="25"/>
  <c r="L76" i="25" s="1"/>
  <c r="H76" i="25"/>
  <c r="I76" i="25" s="1"/>
  <c r="F76" i="25"/>
  <c r="E76" i="25"/>
  <c r="N75" i="25"/>
  <c r="O75" i="25" s="1"/>
  <c r="L75" i="25"/>
  <c r="K75" i="25"/>
  <c r="H75" i="25"/>
  <c r="I75" i="25" s="1"/>
  <c r="F75" i="25"/>
  <c r="E75" i="25"/>
  <c r="N74" i="25"/>
  <c r="O74" i="25" s="1"/>
  <c r="K74" i="25"/>
  <c r="L74" i="25" s="1"/>
  <c r="H74" i="25"/>
  <c r="I74" i="25" s="1"/>
  <c r="F74" i="25"/>
  <c r="E74" i="25"/>
  <c r="O73" i="25"/>
  <c r="N73" i="25"/>
  <c r="L73" i="25"/>
  <c r="K73" i="25"/>
  <c r="H73" i="25"/>
  <c r="I73" i="25" s="1"/>
  <c r="F73" i="25"/>
  <c r="E73" i="25"/>
  <c r="N72" i="25"/>
  <c r="O72" i="25" s="1"/>
  <c r="K72" i="25"/>
  <c r="L72" i="25" s="1"/>
  <c r="H72" i="25"/>
  <c r="I72" i="25" s="1"/>
  <c r="F72" i="25"/>
  <c r="E72" i="25"/>
  <c r="N71" i="25"/>
  <c r="L71" i="25"/>
  <c r="K71" i="25"/>
  <c r="H71" i="25"/>
  <c r="H91" i="25" s="1"/>
  <c r="F71" i="25"/>
  <c r="F91" i="25" s="1"/>
  <c r="E71" i="25"/>
  <c r="E91" i="25" s="1"/>
  <c r="M69" i="25"/>
  <c r="J69" i="25"/>
  <c r="G69" i="25"/>
  <c r="D69" i="25"/>
  <c r="B69" i="25"/>
  <c r="M68" i="25"/>
  <c r="G68" i="25"/>
  <c r="B64" i="25"/>
  <c r="O63" i="25"/>
  <c r="N63" i="25"/>
  <c r="L63" i="25"/>
  <c r="K63" i="25"/>
  <c r="I63" i="25"/>
  <c r="H63" i="25"/>
  <c r="F63" i="25"/>
  <c r="E63" i="25"/>
  <c r="O62" i="25"/>
  <c r="N62" i="25"/>
  <c r="L62" i="25"/>
  <c r="K62" i="25"/>
  <c r="I62" i="25"/>
  <c r="H62" i="25"/>
  <c r="F62" i="25"/>
  <c r="E62" i="25"/>
  <c r="O61" i="25"/>
  <c r="N61" i="25"/>
  <c r="L61" i="25"/>
  <c r="K61" i="25"/>
  <c r="I61" i="25"/>
  <c r="H61" i="25"/>
  <c r="F61" i="25"/>
  <c r="E61" i="25"/>
  <c r="O60" i="25"/>
  <c r="N60" i="25"/>
  <c r="L60" i="25"/>
  <c r="K60" i="25"/>
  <c r="I60" i="25"/>
  <c r="H60" i="25"/>
  <c r="F60" i="25"/>
  <c r="E60" i="25"/>
  <c r="O59" i="25"/>
  <c r="N59" i="25"/>
  <c r="L59" i="25"/>
  <c r="K59" i="25"/>
  <c r="I59" i="25"/>
  <c r="H59" i="25"/>
  <c r="F59" i="25"/>
  <c r="E59" i="25"/>
  <c r="O58" i="25"/>
  <c r="N58" i="25"/>
  <c r="L58" i="25"/>
  <c r="K58" i="25"/>
  <c r="H58" i="25"/>
  <c r="I58" i="25" s="1"/>
  <c r="E58" i="25"/>
  <c r="F58" i="25" s="1"/>
  <c r="N57" i="25"/>
  <c r="O57" i="25" s="1"/>
  <c r="L57" i="25"/>
  <c r="K57" i="25"/>
  <c r="H57" i="25"/>
  <c r="I57" i="25" s="1"/>
  <c r="E57" i="25"/>
  <c r="F57" i="25" s="1"/>
  <c r="O56" i="25"/>
  <c r="N56" i="25"/>
  <c r="L56" i="25"/>
  <c r="K56" i="25"/>
  <c r="H56" i="25"/>
  <c r="I56" i="25" s="1"/>
  <c r="E56" i="25"/>
  <c r="F56" i="25" s="1"/>
  <c r="N55" i="25"/>
  <c r="O55" i="25" s="1"/>
  <c r="L55" i="25"/>
  <c r="K55" i="25"/>
  <c r="I55" i="25"/>
  <c r="H55" i="25"/>
  <c r="E55" i="25"/>
  <c r="F55" i="25" s="1"/>
  <c r="O54" i="25"/>
  <c r="N54" i="25"/>
  <c r="K54" i="25"/>
  <c r="L54" i="25" s="1"/>
  <c r="H54" i="25"/>
  <c r="I54" i="25" s="1"/>
  <c r="E54" i="25"/>
  <c r="F54" i="25" s="1"/>
  <c r="O53" i="25"/>
  <c r="N53" i="25"/>
  <c r="K53" i="25"/>
  <c r="L53" i="25" s="1"/>
  <c r="H53" i="25"/>
  <c r="I53" i="25" s="1"/>
  <c r="E53" i="25"/>
  <c r="F53" i="25" s="1"/>
  <c r="N52" i="25"/>
  <c r="O52" i="25" s="1"/>
  <c r="K52" i="25"/>
  <c r="L52" i="25" s="1"/>
  <c r="I52" i="25"/>
  <c r="H52" i="25"/>
  <c r="E52" i="25"/>
  <c r="F52" i="25" s="1"/>
  <c r="O51" i="25"/>
  <c r="N51" i="25"/>
  <c r="L51" i="25"/>
  <c r="K51" i="25"/>
  <c r="I51" i="25"/>
  <c r="H51" i="25"/>
  <c r="E51" i="25"/>
  <c r="F51" i="25" s="1"/>
  <c r="O50" i="25"/>
  <c r="N50" i="25"/>
  <c r="K50" i="25"/>
  <c r="L50" i="25" s="1"/>
  <c r="H50" i="25"/>
  <c r="I50" i="25" s="1"/>
  <c r="E50" i="25"/>
  <c r="F50" i="25" s="1"/>
  <c r="O49" i="25"/>
  <c r="N49" i="25"/>
  <c r="K49" i="25"/>
  <c r="L49" i="25" s="1"/>
  <c r="H49" i="25"/>
  <c r="I49" i="25" s="1"/>
  <c r="E49" i="25"/>
  <c r="F49" i="25" s="1"/>
  <c r="O48" i="25"/>
  <c r="N48" i="25"/>
  <c r="K48" i="25"/>
  <c r="L48" i="25" s="1"/>
  <c r="I48" i="25"/>
  <c r="H48" i="25"/>
  <c r="E48" i="25"/>
  <c r="F48" i="25" s="1"/>
  <c r="O47" i="25"/>
  <c r="N47" i="25"/>
  <c r="L47" i="25"/>
  <c r="K47" i="25"/>
  <c r="I47" i="25"/>
  <c r="H47" i="25"/>
  <c r="E47" i="25"/>
  <c r="F47" i="25" s="1"/>
  <c r="N46" i="25"/>
  <c r="O46" i="25" s="1"/>
  <c r="K46" i="25"/>
  <c r="L46" i="25" s="1"/>
  <c r="H46" i="25"/>
  <c r="I46" i="25" s="1"/>
  <c r="E46" i="25"/>
  <c r="F46" i="25" s="1"/>
  <c r="O45" i="25"/>
  <c r="N45" i="25"/>
  <c r="K45" i="25"/>
  <c r="L45" i="25" s="1"/>
  <c r="H45" i="25"/>
  <c r="I45" i="25" s="1"/>
  <c r="E45" i="25"/>
  <c r="F45" i="25" s="1"/>
  <c r="O44" i="25"/>
  <c r="N44" i="25"/>
  <c r="K44" i="25"/>
  <c r="K64" i="25" s="1"/>
  <c r="I44" i="25"/>
  <c r="H44" i="25"/>
  <c r="E44" i="25"/>
  <c r="E64" i="25" s="1"/>
  <c r="M42" i="25"/>
  <c r="J42" i="25"/>
  <c r="G42" i="25"/>
  <c r="D42" i="25"/>
  <c r="B42" i="25"/>
  <c r="M41" i="25"/>
  <c r="G41" i="25"/>
  <c r="O36" i="25"/>
  <c r="N36" i="25"/>
  <c r="M36" i="25"/>
  <c r="L36" i="25"/>
  <c r="K36" i="25"/>
  <c r="J36" i="25"/>
  <c r="I36" i="25"/>
  <c r="H36" i="25"/>
  <c r="G36" i="25"/>
  <c r="F36" i="25"/>
  <c r="E36" i="25"/>
  <c r="D36" i="25"/>
  <c r="C36" i="25"/>
  <c r="B36" i="25"/>
  <c r="O35" i="25"/>
  <c r="N35" i="25"/>
  <c r="M35" i="25"/>
  <c r="L35" i="25"/>
  <c r="K35" i="25"/>
  <c r="J35" i="25"/>
  <c r="I35" i="25"/>
  <c r="H35" i="25"/>
  <c r="G35" i="25"/>
  <c r="F35" i="25"/>
  <c r="E35" i="25"/>
  <c r="D35" i="25"/>
  <c r="C35" i="25"/>
  <c r="B35" i="25"/>
  <c r="O34" i="25"/>
  <c r="N34" i="25"/>
  <c r="M34" i="25"/>
  <c r="L34" i="25"/>
  <c r="K34" i="25"/>
  <c r="J34" i="25"/>
  <c r="I34" i="25"/>
  <c r="H34" i="25"/>
  <c r="G34" i="25"/>
  <c r="F34" i="25"/>
  <c r="E34" i="25"/>
  <c r="D34" i="25"/>
  <c r="C34" i="25"/>
  <c r="B34" i="25"/>
  <c r="O33" i="25"/>
  <c r="N33" i="25"/>
  <c r="M33" i="25"/>
  <c r="L33" i="25"/>
  <c r="K33" i="25"/>
  <c r="J33" i="25"/>
  <c r="I33" i="25"/>
  <c r="H33" i="25"/>
  <c r="G33" i="25"/>
  <c r="F33" i="25"/>
  <c r="E33" i="25"/>
  <c r="D33" i="25"/>
  <c r="C33" i="25"/>
  <c r="B33" i="25"/>
  <c r="O32" i="25"/>
  <c r="N32" i="25"/>
  <c r="M32" i="25"/>
  <c r="L32" i="25"/>
  <c r="K32" i="25"/>
  <c r="J32" i="25"/>
  <c r="I32" i="25"/>
  <c r="H32" i="25"/>
  <c r="G32" i="25"/>
  <c r="F32" i="25"/>
  <c r="E32" i="25"/>
  <c r="D32" i="25"/>
  <c r="C32" i="25"/>
  <c r="B32" i="25"/>
  <c r="O31" i="25"/>
  <c r="N31" i="25"/>
  <c r="M31" i="25"/>
  <c r="L31" i="25"/>
  <c r="K31" i="25"/>
  <c r="J31" i="25"/>
  <c r="I31" i="25"/>
  <c r="H31" i="25"/>
  <c r="G31" i="25"/>
  <c r="F31" i="25"/>
  <c r="E31" i="25"/>
  <c r="D31" i="25"/>
  <c r="C31" i="25"/>
  <c r="B31" i="25"/>
  <c r="O30" i="25"/>
  <c r="N30" i="25"/>
  <c r="M30" i="25"/>
  <c r="L30" i="25"/>
  <c r="K30" i="25"/>
  <c r="J30" i="25"/>
  <c r="I30" i="25"/>
  <c r="H30" i="25"/>
  <c r="G30" i="25"/>
  <c r="F30" i="25"/>
  <c r="E30" i="25"/>
  <c r="D30" i="25"/>
  <c r="C30" i="25"/>
  <c r="B30" i="25"/>
  <c r="O29" i="25"/>
  <c r="N29" i="25"/>
  <c r="M29" i="25"/>
  <c r="L29" i="25"/>
  <c r="K29" i="25"/>
  <c r="J29" i="25"/>
  <c r="I29" i="25"/>
  <c r="H29" i="25"/>
  <c r="G29" i="25"/>
  <c r="F29" i="25"/>
  <c r="E29" i="25"/>
  <c r="D29" i="25"/>
  <c r="C29" i="25"/>
  <c r="B29" i="25"/>
  <c r="O28" i="25"/>
  <c r="N28" i="25"/>
  <c r="M28" i="25"/>
  <c r="L28" i="25"/>
  <c r="K28" i="25"/>
  <c r="J28" i="25"/>
  <c r="I28" i="25"/>
  <c r="H28" i="25"/>
  <c r="G28" i="25"/>
  <c r="F28" i="25"/>
  <c r="E28" i="25"/>
  <c r="D28" i="25"/>
  <c r="C28" i="25"/>
  <c r="B28" i="25"/>
  <c r="O27" i="25"/>
  <c r="N27" i="25"/>
  <c r="M27" i="25"/>
  <c r="L27" i="25"/>
  <c r="K27" i="25"/>
  <c r="J27" i="25"/>
  <c r="I27" i="25"/>
  <c r="H27" i="25"/>
  <c r="G27" i="25"/>
  <c r="F27" i="25"/>
  <c r="E27" i="25"/>
  <c r="D27" i="25"/>
  <c r="C27" i="25"/>
  <c r="B27" i="25"/>
  <c r="O26" i="25"/>
  <c r="N26" i="25"/>
  <c r="M26" i="25"/>
  <c r="L26" i="25"/>
  <c r="K26" i="25"/>
  <c r="J26" i="25"/>
  <c r="I26" i="25"/>
  <c r="H26" i="25"/>
  <c r="G26" i="25"/>
  <c r="F26" i="25"/>
  <c r="E26" i="25"/>
  <c r="D26" i="25"/>
  <c r="C26" i="25"/>
  <c r="B26" i="25"/>
  <c r="O25" i="25"/>
  <c r="N25" i="25"/>
  <c r="M25" i="25"/>
  <c r="L25" i="25"/>
  <c r="K25" i="25"/>
  <c r="J25" i="25"/>
  <c r="I25" i="25"/>
  <c r="H25" i="25"/>
  <c r="G25" i="25"/>
  <c r="F25" i="25"/>
  <c r="E25" i="25"/>
  <c r="D25" i="25"/>
  <c r="C25" i="25"/>
  <c r="B25" i="25"/>
  <c r="O24" i="25"/>
  <c r="N24" i="25"/>
  <c r="M24" i="25"/>
  <c r="L24" i="25"/>
  <c r="K24" i="25"/>
  <c r="J24" i="25"/>
  <c r="I24" i="25"/>
  <c r="H24" i="25"/>
  <c r="G24" i="25"/>
  <c r="F24" i="25"/>
  <c r="E24" i="25"/>
  <c r="D24" i="25"/>
  <c r="C24" i="25"/>
  <c r="B24" i="25"/>
  <c r="O23" i="25"/>
  <c r="N23" i="25"/>
  <c r="M23" i="25"/>
  <c r="L23" i="25"/>
  <c r="K23" i="25"/>
  <c r="J23" i="25"/>
  <c r="I23" i="25"/>
  <c r="H23" i="25"/>
  <c r="G23" i="25"/>
  <c r="F23" i="25"/>
  <c r="E23" i="25"/>
  <c r="D23" i="25"/>
  <c r="C23" i="25"/>
  <c r="B23" i="25"/>
  <c r="O22" i="25"/>
  <c r="N22" i="25"/>
  <c r="M22" i="25"/>
  <c r="L22" i="25"/>
  <c r="K22" i="25"/>
  <c r="J22" i="25"/>
  <c r="I22" i="25"/>
  <c r="H22" i="25"/>
  <c r="G22" i="25"/>
  <c r="F22" i="25"/>
  <c r="E22" i="25"/>
  <c r="D22" i="25"/>
  <c r="C22" i="25"/>
  <c r="B22" i="25"/>
  <c r="O21" i="25"/>
  <c r="N21" i="25"/>
  <c r="M21" i="25"/>
  <c r="L21" i="25"/>
  <c r="K21" i="25"/>
  <c r="J21" i="25"/>
  <c r="I21" i="25"/>
  <c r="H21" i="25"/>
  <c r="G21" i="25"/>
  <c r="F21" i="25"/>
  <c r="E21" i="25"/>
  <c r="D21" i="25"/>
  <c r="C21" i="25"/>
  <c r="B21" i="25"/>
  <c r="O20" i="25"/>
  <c r="N20" i="25"/>
  <c r="M20" i="25"/>
  <c r="L20" i="25"/>
  <c r="K20" i="25"/>
  <c r="J20" i="25"/>
  <c r="I20" i="25"/>
  <c r="H20" i="25"/>
  <c r="G20" i="25"/>
  <c r="F20" i="25"/>
  <c r="E20" i="25"/>
  <c r="D20" i="25"/>
  <c r="C20" i="25"/>
  <c r="B20" i="25"/>
  <c r="O19" i="25"/>
  <c r="N19" i="25"/>
  <c r="M19" i="25"/>
  <c r="L19" i="25"/>
  <c r="K19" i="25"/>
  <c r="J19" i="25"/>
  <c r="I19" i="25"/>
  <c r="H19" i="25"/>
  <c r="G19" i="25"/>
  <c r="F19" i="25"/>
  <c r="E19" i="25"/>
  <c r="D19" i="25"/>
  <c r="C19" i="25"/>
  <c r="B19" i="25"/>
  <c r="O18" i="25"/>
  <c r="N18" i="25"/>
  <c r="M18" i="25"/>
  <c r="L18" i="25"/>
  <c r="K18" i="25"/>
  <c r="J18" i="25"/>
  <c r="I18" i="25"/>
  <c r="H18" i="25"/>
  <c r="G18" i="25"/>
  <c r="F18" i="25"/>
  <c r="E18" i="25"/>
  <c r="D18" i="25"/>
  <c r="C18" i="25"/>
  <c r="B18" i="25"/>
  <c r="O17" i="25"/>
  <c r="N17" i="25"/>
  <c r="M17" i="25"/>
  <c r="L17" i="25"/>
  <c r="K17" i="25"/>
  <c r="J17" i="25"/>
  <c r="I17" i="25"/>
  <c r="H17" i="25"/>
  <c r="G17" i="25"/>
  <c r="F17" i="25"/>
  <c r="E17" i="25"/>
  <c r="D17" i="25"/>
  <c r="C17" i="25"/>
  <c r="B17" i="25"/>
  <c r="M15" i="25"/>
  <c r="J15" i="25"/>
  <c r="G15" i="25"/>
  <c r="D15" i="25"/>
  <c r="B15" i="25"/>
  <c r="M14" i="25"/>
  <c r="G14" i="25"/>
  <c r="B199" i="24"/>
  <c r="N198" i="24"/>
  <c r="O198" i="24" s="1"/>
  <c r="L198" i="24"/>
  <c r="K198" i="24"/>
  <c r="H198" i="24"/>
  <c r="I198" i="24" s="1"/>
  <c r="F198" i="24"/>
  <c r="E198" i="24"/>
  <c r="N197" i="24"/>
  <c r="O197" i="24" s="1"/>
  <c r="K197" i="24"/>
  <c r="L197" i="24" s="1"/>
  <c r="H197" i="24"/>
  <c r="I197" i="24" s="1"/>
  <c r="F197" i="24"/>
  <c r="E197" i="24"/>
  <c r="N196" i="24"/>
  <c r="O196" i="24" s="1"/>
  <c r="K196" i="24"/>
  <c r="L196" i="24" s="1"/>
  <c r="H196" i="24"/>
  <c r="I196" i="24" s="1"/>
  <c r="F196" i="24"/>
  <c r="E196" i="24"/>
  <c r="N195" i="24"/>
  <c r="O195" i="24" s="1"/>
  <c r="K195" i="24"/>
  <c r="L195" i="24" s="1"/>
  <c r="H195" i="24"/>
  <c r="I195" i="24" s="1"/>
  <c r="F195" i="24"/>
  <c r="E195" i="24"/>
  <c r="N194" i="24"/>
  <c r="O194" i="24" s="1"/>
  <c r="L194" i="24"/>
  <c r="K194" i="24"/>
  <c r="H194" i="24"/>
  <c r="I194" i="24" s="1"/>
  <c r="F194" i="24"/>
  <c r="E194" i="24"/>
  <c r="N193" i="24"/>
  <c r="O193" i="24" s="1"/>
  <c r="K193" i="24"/>
  <c r="L193" i="24" s="1"/>
  <c r="H193" i="24"/>
  <c r="I193" i="24" s="1"/>
  <c r="F193" i="24"/>
  <c r="E193" i="24"/>
  <c r="O192" i="24"/>
  <c r="N192" i="24"/>
  <c r="K192" i="24"/>
  <c r="L192" i="24" s="1"/>
  <c r="H192" i="24"/>
  <c r="I192" i="24" s="1"/>
  <c r="F192" i="24"/>
  <c r="E192" i="24"/>
  <c r="N191" i="24"/>
  <c r="O191" i="24" s="1"/>
  <c r="K191" i="24"/>
  <c r="L191" i="24" s="1"/>
  <c r="H191" i="24"/>
  <c r="I191" i="24" s="1"/>
  <c r="F191" i="24"/>
  <c r="E191" i="24"/>
  <c r="O190" i="24"/>
  <c r="N190" i="24"/>
  <c r="L190" i="24"/>
  <c r="K190" i="24"/>
  <c r="H190" i="24"/>
  <c r="I190" i="24" s="1"/>
  <c r="F190" i="24"/>
  <c r="E190" i="24"/>
  <c r="N189" i="24"/>
  <c r="O189" i="24" s="1"/>
  <c r="K189" i="24"/>
  <c r="L189" i="24" s="1"/>
  <c r="H189" i="24"/>
  <c r="I189" i="24" s="1"/>
  <c r="F189" i="24"/>
  <c r="E189" i="24"/>
  <c r="N188" i="24"/>
  <c r="O188" i="24" s="1"/>
  <c r="K188" i="24"/>
  <c r="L188" i="24" s="1"/>
  <c r="H188" i="24"/>
  <c r="I188" i="24" s="1"/>
  <c r="F188" i="24"/>
  <c r="E188" i="24"/>
  <c r="N187" i="24"/>
  <c r="O187" i="24" s="1"/>
  <c r="K187" i="24"/>
  <c r="L187" i="24" s="1"/>
  <c r="H187" i="24"/>
  <c r="I187" i="24" s="1"/>
  <c r="F187" i="24"/>
  <c r="E187" i="24"/>
  <c r="N186" i="24"/>
  <c r="O186" i="24" s="1"/>
  <c r="L186" i="24"/>
  <c r="K186" i="24"/>
  <c r="H186" i="24"/>
  <c r="I186" i="24" s="1"/>
  <c r="F186" i="24"/>
  <c r="E186" i="24"/>
  <c r="O185" i="24"/>
  <c r="N185" i="24"/>
  <c r="K185" i="24"/>
  <c r="L185" i="24" s="1"/>
  <c r="H185" i="24"/>
  <c r="I185" i="24" s="1"/>
  <c r="F185" i="24"/>
  <c r="E185" i="24"/>
  <c r="N184" i="24"/>
  <c r="O184" i="24" s="1"/>
  <c r="K184" i="24"/>
  <c r="L184" i="24" s="1"/>
  <c r="H184" i="24"/>
  <c r="I184" i="24" s="1"/>
  <c r="F184" i="24"/>
  <c r="E184" i="24"/>
  <c r="O183" i="24"/>
  <c r="N183" i="24"/>
  <c r="K183" i="24"/>
  <c r="L183" i="24" s="1"/>
  <c r="H183" i="24"/>
  <c r="I183" i="24" s="1"/>
  <c r="F183" i="24"/>
  <c r="E183" i="24"/>
  <c r="N182" i="24"/>
  <c r="O182" i="24" s="1"/>
  <c r="L182" i="24"/>
  <c r="K182" i="24"/>
  <c r="H182" i="24"/>
  <c r="I182" i="24" s="1"/>
  <c r="F182" i="24"/>
  <c r="E182" i="24"/>
  <c r="N181" i="24"/>
  <c r="O181" i="24" s="1"/>
  <c r="K181" i="24"/>
  <c r="L181" i="24" s="1"/>
  <c r="H181" i="24"/>
  <c r="I181" i="24" s="1"/>
  <c r="F181" i="24"/>
  <c r="E181" i="24"/>
  <c r="N180" i="24"/>
  <c r="O180" i="24" s="1"/>
  <c r="K180" i="24"/>
  <c r="L180" i="24" s="1"/>
  <c r="H180" i="24"/>
  <c r="I180" i="24" s="1"/>
  <c r="F180" i="24"/>
  <c r="E180" i="24"/>
  <c r="N179" i="24"/>
  <c r="K179" i="24"/>
  <c r="H179" i="24"/>
  <c r="H199" i="24" s="1"/>
  <c r="F179" i="24"/>
  <c r="F199" i="24" s="1"/>
  <c r="E179" i="24"/>
  <c r="E199" i="24" s="1"/>
  <c r="M177" i="24"/>
  <c r="J177" i="24"/>
  <c r="G177" i="24"/>
  <c r="D177" i="24"/>
  <c r="B177" i="24"/>
  <c r="M176" i="24"/>
  <c r="G176" i="24"/>
  <c r="B172" i="24"/>
  <c r="N171" i="24"/>
  <c r="O171" i="24" s="1"/>
  <c r="L171" i="24"/>
  <c r="K171" i="24"/>
  <c r="H171" i="24"/>
  <c r="I171" i="24" s="1"/>
  <c r="F171" i="24"/>
  <c r="E171" i="24"/>
  <c r="N170" i="24"/>
  <c r="O170" i="24" s="1"/>
  <c r="K170" i="24"/>
  <c r="L170" i="24" s="1"/>
  <c r="H170" i="24"/>
  <c r="I170" i="24" s="1"/>
  <c r="F170" i="24"/>
  <c r="E170" i="24"/>
  <c r="O169" i="24"/>
  <c r="N169" i="24"/>
  <c r="K169" i="24"/>
  <c r="L169" i="24" s="1"/>
  <c r="H169" i="24"/>
  <c r="I169" i="24" s="1"/>
  <c r="F169" i="24"/>
  <c r="E169" i="24"/>
  <c r="N168" i="24"/>
  <c r="O168" i="24" s="1"/>
  <c r="K168" i="24"/>
  <c r="L168" i="24" s="1"/>
  <c r="H168" i="24"/>
  <c r="I168" i="24" s="1"/>
  <c r="F168" i="24"/>
  <c r="E168" i="24"/>
  <c r="O167" i="24"/>
  <c r="N167" i="24"/>
  <c r="L167" i="24"/>
  <c r="K167" i="24"/>
  <c r="H167" i="24"/>
  <c r="I167" i="24" s="1"/>
  <c r="F167" i="24"/>
  <c r="E167" i="24"/>
  <c r="N166" i="24"/>
  <c r="O166" i="24" s="1"/>
  <c r="K166" i="24"/>
  <c r="L166" i="24" s="1"/>
  <c r="H166" i="24"/>
  <c r="I166" i="24" s="1"/>
  <c r="F166" i="24"/>
  <c r="E166" i="24"/>
  <c r="N165" i="24"/>
  <c r="O165" i="24" s="1"/>
  <c r="K165" i="24"/>
  <c r="L165" i="24" s="1"/>
  <c r="H165" i="24"/>
  <c r="I165" i="24" s="1"/>
  <c r="F165" i="24"/>
  <c r="E165" i="24"/>
  <c r="N164" i="24"/>
  <c r="O164" i="24" s="1"/>
  <c r="K164" i="24"/>
  <c r="L164" i="24" s="1"/>
  <c r="H164" i="24"/>
  <c r="I164" i="24" s="1"/>
  <c r="F164" i="24"/>
  <c r="E164" i="24"/>
  <c r="N163" i="24"/>
  <c r="O163" i="24" s="1"/>
  <c r="L163" i="24"/>
  <c r="K163" i="24"/>
  <c r="H163" i="24"/>
  <c r="I163" i="24" s="1"/>
  <c r="F163" i="24"/>
  <c r="E163" i="24"/>
  <c r="O162" i="24"/>
  <c r="N162" i="24"/>
  <c r="K162" i="24"/>
  <c r="L162" i="24" s="1"/>
  <c r="H162" i="24"/>
  <c r="I162" i="24" s="1"/>
  <c r="F162" i="24"/>
  <c r="E162" i="24"/>
  <c r="N161" i="24"/>
  <c r="O161" i="24" s="1"/>
  <c r="K161" i="24"/>
  <c r="L161" i="24" s="1"/>
  <c r="H161" i="24"/>
  <c r="I161" i="24" s="1"/>
  <c r="F161" i="24"/>
  <c r="E161" i="24"/>
  <c r="O160" i="24"/>
  <c r="N160" i="24"/>
  <c r="K160" i="24"/>
  <c r="L160" i="24" s="1"/>
  <c r="H160" i="24"/>
  <c r="I160" i="24" s="1"/>
  <c r="F160" i="24"/>
  <c r="E160" i="24"/>
  <c r="N159" i="24"/>
  <c r="O159" i="24" s="1"/>
  <c r="L159" i="24"/>
  <c r="K159" i="24"/>
  <c r="I159" i="24"/>
  <c r="H159" i="24"/>
  <c r="F159" i="24"/>
  <c r="E159" i="24"/>
  <c r="N158" i="24"/>
  <c r="O158" i="24" s="1"/>
  <c r="L158" i="24"/>
  <c r="K158" i="24"/>
  <c r="I158" i="24"/>
  <c r="H158" i="24"/>
  <c r="F158" i="24"/>
  <c r="E158" i="24"/>
  <c r="N157" i="24"/>
  <c r="O157" i="24" s="1"/>
  <c r="L157" i="24"/>
  <c r="K157" i="24"/>
  <c r="I157" i="24"/>
  <c r="H157" i="24"/>
  <c r="F157" i="24"/>
  <c r="E157" i="24"/>
  <c r="N156" i="24"/>
  <c r="O156" i="24" s="1"/>
  <c r="L156" i="24"/>
  <c r="K156" i="24"/>
  <c r="I156" i="24"/>
  <c r="H156" i="24"/>
  <c r="F156" i="24"/>
  <c r="E156" i="24"/>
  <c r="N155" i="24"/>
  <c r="O155" i="24" s="1"/>
  <c r="L155" i="24"/>
  <c r="K155" i="24"/>
  <c r="I155" i="24"/>
  <c r="H155" i="24"/>
  <c r="F155" i="24"/>
  <c r="E155" i="24"/>
  <c r="N154" i="24"/>
  <c r="O154" i="24" s="1"/>
  <c r="L154" i="24"/>
  <c r="K154" i="24"/>
  <c r="I154" i="24"/>
  <c r="H154" i="24"/>
  <c r="F154" i="24"/>
  <c r="E154" i="24"/>
  <c r="N153" i="24"/>
  <c r="O153" i="24" s="1"/>
  <c r="L153" i="24"/>
  <c r="K153" i="24"/>
  <c r="I153" i="24"/>
  <c r="H153" i="24"/>
  <c r="F153" i="24"/>
  <c r="E153" i="24"/>
  <c r="N152" i="24"/>
  <c r="L152" i="24"/>
  <c r="K152" i="24"/>
  <c r="H152" i="24"/>
  <c r="H172" i="24" s="1"/>
  <c r="F152" i="24"/>
  <c r="F172" i="24" s="1"/>
  <c r="E152" i="24"/>
  <c r="E172" i="24" s="1"/>
  <c r="M150" i="24"/>
  <c r="J150" i="24"/>
  <c r="G150" i="24"/>
  <c r="D150" i="24"/>
  <c r="B150" i="24"/>
  <c r="M149" i="24"/>
  <c r="G149" i="24"/>
  <c r="B145" i="24"/>
  <c r="O144" i="24"/>
  <c r="N144" i="24"/>
  <c r="L144" i="24"/>
  <c r="K144" i="24"/>
  <c r="I144" i="24"/>
  <c r="H144" i="24"/>
  <c r="F144" i="24"/>
  <c r="E144" i="24"/>
  <c r="O143" i="24"/>
  <c r="N143" i="24"/>
  <c r="L143" i="24"/>
  <c r="K143" i="24"/>
  <c r="I143" i="24"/>
  <c r="H143" i="24"/>
  <c r="F143" i="24"/>
  <c r="E143" i="24"/>
  <c r="O142" i="24"/>
  <c r="N142" i="24"/>
  <c r="L142" i="24"/>
  <c r="K142" i="24"/>
  <c r="I142" i="24"/>
  <c r="H142" i="24"/>
  <c r="F142" i="24"/>
  <c r="E142" i="24"/>
  <c r="O141" i="24"/>
  <c r="N141" i="24"/>
  <c r="L141" i="24"/>
  <c r="K141" i="24"/>
  <c r="I141" i="24"/>
  <c r="H141" i="24"/>
  <c r="F141" i="24"/>
  <c r="E141" i="24"/>
  <c r="N140" i="24"/>
  <c r="O140" i="24" s="1"/>
  <c r="L140" i="24"/>
  <c r="K140" i="24"/>
  <c r="H140" i="24"/>
  <c r="I140" i="24" s="1"/>
  <c r="E140" i="24"/>
  <c r="F140" i="24" s="1"/>
  <c r="N139" i="24"/>
  <c r="O139" i="24" s="1"/>
  <c r="K139" i="24"/>
  <c r="L139" i="24" s="1"/>
  <c r="H139" i="24"/>
  <c r="I139" i="24" s="1"/>
  <c r="E139" i="24"/>
  <c r="F139" i="24" s="1"/>
  <c r="O138" i="24"/>
  <c r="N138" i="24"/>
  <c r="L138" i="24"/>
  <c r="K138" i="24"/>
  <c r="H138" i="24"/>
  <c r="I138" i="24" s="1"/>
  <c r="E138" i="24"/>
  <c r="F138" i="24" s="1"/>
  <c r="N137" i="24"/>
  <c r="O137" i="24" s="1"/>
  <c r="K137" i="24"/>
  <c r="L137" i="24" s="1"/>
  <c r="I137" i="24"/>
  <c r="H137" i="24"/>
  <c r="E137" i="24"/>
  <c r="F137" i="24" s="1"/>
  <c r="O136" i="24"/>
  <c r="N136" i="24"/>
  <c r="L136" i="24"/>
  <c r="K136" i="24"/>
  <c r="H136" i="24"/>
  <c r="I136" i="24" s="1"/>
  <c r="E136" i="24"/>
  <c r="F136" i="24" s="1"/>
  <c r="N135" i="24"/>
  <c r="O135" i="24" s="1"/>
  <c r="K135" i="24"/>
  <c r="L135" i="24" s="1"/>
  <c r="H135" i="24"/>
  <c r="I135" i="24" s="1"/>
  <c r="E135" i="24"/>
  <c r="F135" i="24" s="1"/>
  <c r="N134" i="24"/>
  <c r="O134" i="24" s="1"/>
  <c r="K134" i="24"/>
  <c r="L134" i="24" s="1"/>
  <c r="H134" i="24"/>
  <c r="I134" i="24" s="1"/>
  <c r="E134" i="24"/>
  <c r="F134" i="24" s="1"/>
  <c r="O133" i="24"/>
  <c r="N133" i="24"/>
  <c r="K133" i="24"/>
  <c r="L133" i="24" s="1"/>
  <c r="I133" i="24"/>
  <c r="H133" i="24"/>
  <c r="E133" i="24"/>
  <c r="F133" i="24" s="1"/>
  <c r="N132" i="24"/>
  <c r="O132" i="24" s="1"/>
  <c r="K132" i="24"/>
  <c r="L132" i="24" s="1"/>
  <c r="H132" i="24"/>
  <c r="I132" i="24" s="1"/>
  <c r="E132" i="24"/>
  <c r="F132" i="24" s="1"/>
  <c r="N131" i="24"/>
  <c r="O131" i="24" s="1"/>
  <c r="L131" i="24"/>
  <c r="K131" i="24"/>
  <c r="H131" i="24"/>
  <c r="I131" i="24" s="1"/>
  <c r="E131" i="24"/>
  <c r="F131" i="24" s="1"/>
  <c r="N130" i="24"/>
  <c r="O130" i="24" s="1"/>
  <c r="K130" i="24"/>
  <c r="L130" i="24" s="1"/>
  <c r="H130" i="24"/>
  <c r="I130" i="24" s="1"/>
  <c r="E130" i="24"/>
  <c r="F130" i="24" s="1"/>
  <c r="N129" i="24"/>
  <c r="O129" i="24" s="1"/>
  <c r="L129" i="24"/>
  <c r="K129" i="24"/>
  <c r="I129" i="24"/>
  <c r="H129" i="24"/>
  <c r="E129" i="24"/>
  <c r="F129" i="24" s="1"/>
  <c r="N128" i="24"/>
  <c r="O128" i="24" s="1"/>
  <c r="K128" i="24"/>
  <c r="L128" i="24" s="1"/>
  <c r="H128" i="24"/>
  <c r="I128" i="24" s="1"/>
  <c r="E128" i="24"/>
  <c r="F128" i="24" s="1"/>
  <c r="N127" i="24"/>
  <c r="O127" i="24" s="1"/>
  <c r="K127" i="24"/>
  <c r="L127" i="24" s="1"/>
  <c r="H127" i="24"/>
  <c r="I127" i="24" s="1"/>
  <c r="E127" i="24"/>
  <c r="F127" i="24" s="1"/>
  <c r="N126" i="24"/>
  <c r="O126" i="24" s="1"/>
  <c r="K126" i="24"/>
  <c r="K145" i="24" s="1"/>
  <c r="H126" i="24"/>
  <c r="I126" i="24" s="1"/>
  <c r="E126" i="24"/>
  <c r="F126" i="24" s="1"/>
  <c r="O125" i="24"/>
  <c r="N125" i="24"/>
  <c r="K125" i="24"/>
  <c r="L125" i="24" s="1"/>
  <c r="I125" i="24"/>
  <c r="H125" i="24"/>
  <c r="E125" i="24"/>
  <c r="E145" i="24" s="1"/>
  <c r="M123" i="24"/>
  <c r="J123" i="24"/>
  <c r="G123" i="24"/>
  <c r="D123" i="24"/>
  <c r="B123" i="24"/>
  <c r="M122" i="24"/>
  <c r="G122" i="24"/>
  <c r="B118" i="24"/>
  <c r="N117" i="24"/>
  <c r="O117" i="24" s="1"/>
  <c r="L117" i="24"/>
  <c r="K117" i="24"/>
  <c r="H117" i="24"/>
  <c r="I117" i="24" s="1"/>
  <c r="F117" i="24"/>
  <c r="E117" i="24"/>
  <c r="N116" i="24"/>
  <c r="O116" i="24" s="1"/>
  <c r="K116" i="24"/>
  <c r="L116" i="24" s="1"/>
  <c r="H116" i="24"/>
  <c r="I116" i="24" s="1"/>
  <c r="F116" i="24"/>
  <c r="E116" i="24"/>
  <c r="O115" i="24"/>
  <c r="N115" i="24"/>
  <c r="L115" i="24"/>
  <c r="K115" i="24"/>
  <c r="H115" i="24"/>
  <c r="I115" i="24" s="1"/>
  <c r="F115" i="24"/>
  <c r="E115" i="24"/>
  <c r="N114" i="24"/>
  <c r="O114" i="24" s="1"/>
  <c r="K114" i="24"/>
  <c r="L114" i="24" s="1"/>
  <c r="H114" i="24"/>
  <c r="I114" i="24" s="1"/>
  <c r="F114" i="24"/>
  <c r="E114" i="24"/>
  <c r="O113" i="24"/>
  <c r="N113" i="24"/>
  <c r="L113" i="24"/>
  <c r="K113" i="24"/>
  <c r="H113" i="24"/>
  <c r="I113" i="24" s="1"/>
  <c r="F113" i="24"/>
  <c r="E113" i="24"/>
  <c r="O112" i="24"/>
  <c r="N112" i="24"/>
  <c r="K112" i="24"/>
  <c r="L112" i="24" s="1"/>
  <c r="H112" i="24"/>
  <c r="I112" i="24" s="1"/>
  <c r="F112" i="24"/>
  <c r="E112" i="24"/>
  <c r="N111" i="24"/>
  <c r="O111" i="24" s="1"/>
  <c r="L111" i="24"/>
  <c r="K111" i="24"/>
  <c r="H111" i="24"/>
  <c r="I111" i="24" s="1"/>
  <c r="F111" i="24"/>
  <c r="E111" i="24"/>
  <c r="O110" i="24"/>
  <c r="N110" i="24"/>
  <c r="K110" i="24"/>
  <c r="L110" i="24" s="1"/>
  <c r="H110" i="24"/>
  <c r="I110" i="24" s="1"/>
  <c r="F110" i="24"/>
  <c r="E110" i="24"/>
  <c r="N109" i="24"/>
  <c r="O109" i="24" s="1"/>
  <c r="K109" i="24"/>
  <c r="L109" i="24" s="1"/>
  <c r="H109" i="24"/>
  <c r="I109" i="24" s="1"/>
  <c r="F109" i="24"/>
  <c r="E109" i="24"/>
  <c r="N108" i="24"/>
  <c r="O108" i="24" s="1"/>
  <c r="K108" i="24"/>
  <c r="L108" i="24" s="1"/>
  <c r="H108" i="24"/>
  <c r="I108" i="24" s="1"/>
  <c r="F108" i="24"/>
  <c r="E108" i="24"/>
  <c r="N107" i="24"/>
  <c r="O107" i="24" s="1"/>
  <c r="L107" i="24"/>
  <c r="K107" i="24"/>
  <c r="H107" i="24"/>
  <c r="I107" i="24" s="1"/>
  <c r="F107" i="24"/>
  <c r="E107" i="24"/>
  <c r="N106" i="24"/>
  <c r="O106" i="24" s="1"/>
  <c r="K106" i="24"/>
  <c r="L106" i="24" s="1"/>
  <c r="H106" i="24"/>
  <c r="I106" i="24" s="1"/>
  <c r="F106" i="24"/>
  <c r="E106" i="24"/>
  <c r="O105" i="24"/>
  <c r="N105" i="24"/>
  <c r="L105" i="24"/>
  <c r="K105" i="24"/>
  <c r="H105" i="24"/>
  <c r="I105" i="24" s="1"/>
  <c r="F105" i="24"/>
  <c r="E105" i="24"/>
  <c r="N104" i="24"/>
  <c r="O104" i="24" s="1"/>
  <c r="K104" i="24"/>
  <c r="L104" i="24" s="1"/>
  <c r="H104" i="24"/>
  <c r="I104" i="24" s="1"/>
  <c r="F104" i="24"/>
  <c r="E104" i="24"/>
  <c r="N103" i="24"/>
  <c r="O103" i="24" s="1"/>
  <c r="L103" i="24"/>
  <c r="K103" i="24"/>
  <c r="H103" i="24"/>
  <c r="I103" i="24" s="1"/>
  <c r="F103" i="24"/>
  <c r="E103" i="24"/>
  <c r="O102" i="24"/>
  <c r="N102" i="24"/>
  <c r="K102" i="24"/>
  <c r="L102" i="24" s="1"/>
  <c r="H102" i="24"/>
  <c r="I102" i="24" s="1"/>
  <c r="F102" i="24"/>
  <c r="E102" i="24"/>
  <c r="N101" i="24"/>
  <c r="O101" i="24" s="1"/>
  <c r="K101" i="24"/>
  <c r="L101" i="24" s="1"/>
  <c r="H101" i="24"/>
  <c r="I101" i="24" s="1"/>
  <c r="F101" i="24"/>
  <c r="E101" i="24"/>
  <c r="O100" i="24"/>
  <c r="N100" i="24"/>
  <c r="K100" i="24"/>
  <c r="L100" i="24" s="1"/>
  <c r="H100" i="24"/>
  <c r="I100" i="24" s="1"/>
  <c r="F100" i="24"/>
  <c r="E100" i="24"/>
  <c r="N99" i="24"/>
  <c r="O99" i="24" s="1"/>
  <c r="L99" i="24"/>
  <c r="K99" i="24"/>
  <c r="H99" i="24"/>
  <c r="I99" i="24" s="1"/>
  <c r="F99" i="24"/>
  <c r="E99" i="24"/>
  <c r="N98" i="24"/>
  <c r="N118" i="24" s="1"/>
  <c r="K98" i="24"/>
  <c r="K118" i="24" s="1"/>
  <c r="H98" i="24"/>
  <c r="H118" i="24" s="1"/>
  <c r="F98" i="24"/>
  <c r="F118" i="24" s="1"/>
  <c r="E98" i="24"/>
  <c r="E118" i="24" s="1"/>
  <c r="M96" i="24"/>
  <c r="J96" i="24"/>
  <c r="G96" i="24"/>
  <c r="D96" i="24"/>
  <c r="B96" i="24"/>
  <c r="M95" i="24"/>
  <c r="G95" i="24"/>
  <c r="B91" i="24"/>
  <c r="N90" i="24"/>
  <c r="O90" i="24" s="1"/>
  <c r="K90" i="24"/>
  <c r="L90" i="24" s="1"/>
  <c r="I90" i="24"/>
  <c r="H90" i="24"/>
  <c r="F90" i="24"/>
  <c r="E90" i="24"/>
  <c r="O89" i="24"/>
  <c r="N89" i="24"/>
  <c r="K89" i="24"/>
  <c r="L89" i="24" s="1"/>
  <c r="I89" i="24"/>
  <c r="H89" i="24"/>
  <c r="F89" i="24"/>
  <c r="E89" i="24"/>
  <c r="N88" i="24"/>
  <c r="O88" i="24" s="1"/>
  <c r="K88" i="24"/>
  <c r="L88" i="24" s="1"/>
  <c r="I88" i="24"/>
  <c r="H88" i="24"/>
  <c r="F88" i="24"/>
  <c r="E88" i="24"/>
  <c r="O87" i="24"/>
  <c r="N87" i="24"/>
  <c r="K87" i="24"/>
  <c r="L87" i="24" s="1"/>
  <c r="I87" i="24"/>
  <c r="H87" i="24"/>
  <c r="F87" i="24"/>
  <c r="E87" i="24"/>
  <c r="N86" i="24"/>
  <c r="O86" i="24" s="1"/>
  <c r="K86" i="24"/>
  <c r="L86" i="24" s="1"/>
  <c r="I86" i="24"/>
  <c r="H86" i="24"/>
  <c r="F86" i="24"/>
  <c r="E86" i="24"/>
  <c r="O85" i="24"/>
  <c r="N85" i="24"/>
  <c r="K85" i="24"/>
  <c r="L85" i="24" s="1"/>
  <c r="I85" i="24"/>
  <c r="H85" i="24"/>
  <c r="F85" i="24"/>
  <c r="E85" i="24"/>
  <c r="N84" i="24"/>
  <c r="O84" i="24" s="1"/>
  <c r="K84" i="24"/>
  <c r="L84" i="24" s="1"/>
  <c r="I84" i="24"/>
  <c r="H84" i="24"/>
  <c r="F84" i="24"/>
  <c r="E84" i="24"/>
  <c r="O83" i="24"/>
  <c r="N83" i="24"/>
  <c r="K83" i="24"/>
  <c r="L83" i="24" s="1"/>
  <c r="I83" i="24"/>
  <c r="H83" i="24"/>
  <c r="F83" i="24"/>
  <c r="E83" i="24"/>
  <c r="N82" i="24"/>
  <c r="O82" i="24" s="1"/>
  <c r="K82" i="24"/>
  <c r="L82" i="24" s="1"/>
  <c r="I82" i="24"/>
  <c r="H82" i="24"/>
  <c r="F82" i="24"/>
  <c r="E82" i="24"/>
  <c r="O81" i="24"/>
  <c r="N81" i="24"/>
  <c r="K81" i="24"/>
  <c r="L81" i="24" s="1"/>
  <c r="I81" i="24"/>
  <c r="H81" i="24"/>
  <c r="F81" i="24"/>
  <c r="E81" i="24"/>
  <c r="N80" i="24"/>
  <c r="O80" i="24" s="1"/>
  <c r="K80" i="24"/>
  <c r="L80" i="24" s="1"/>
  <c r="I80" i="24"/>
  <c r="H80" i="24"/>
  <c r="F80" i="24"/>
  <c r="E80" i="24"/>
  <c r="O79" i="24"/>
  <c r="N79" i="24"/>
  <c r="K79" i="24"/>
  <c r="L79" i="24" s="1"/>
  <c r="I79" i="24"/>
  <c r="H79" i="24"/>
  <c r="F79" i="24"/>
  <c r="E79" i="24"/>
  <c r="N78" i="24"/>
  <c r="O78" i="24" s="1"/>
  <c r="K78" i="24"/>
  <c r="L78" i="24" s="1"/>
  <c r="I78" i="24"/>
  <c r="H78" i="24"/>
  <c r="F78" i="24"/>
  <c r="E78" i="24"/>
  <c r="O77" i="24"/>
  <c r="N77" i="24"/>
  <c r="K77" i="24"/>
  <c r="L77" i="24" s="1"/>
  <c r="I77" i="24"/>
  <c r="H77" i="24"/>
  <c r="F77" i="24"/>
  <c r="E77" i="24"/>
  <c r="N76" i="24"/>
  <c r="O76" i="24" s="1"/>
  <c r="K76" i="24"/>
  <c r="L76" i="24" s="1"/>
  <c r="I76" i="24"/>
  <c r="H76" i="24"/>
  <c r="F76" i="24"/>
  <c r="E76" i="24"/>
  <c r="O75" i="24"/>
  <c r="N75" i="24"/>
  <c r="K75" i="24"/>
  <c r="L75" i="24" s="1"/>
  <c r="I75" i="24"/>
  <c r="H75" i="24"/>
  <c r="F75" i="24"/>
  <c r="E75" i="24"/>
  <c r="N74" i="24"/>
  <c r="O74" i="24" s="1"/>
  <c r="K74" i="24"/>
  <c r="L74" i="24" s="1"/>
  <c r="I74" i="24"/>
  <c r="H74" i="24"/>
  <c r="F74" i="24"/>
  <c r="E74" i="24"/>
  <c r="O73" i="24"/>
  <c r="N73" i="24"/>
  <c r="K73" i="24"/>
  <c r="L73" i="24" s="1"/>
  <c r="I73" i="24"/>
  <c r="H73" i="24"/>
  <c r="F73" i="24"/>
  <c r="E73" i="24"/>
  <c r="N72" i="24"/>
  <c r="O72" i="24" s="1"/>
  <c r="K72" i="24"/>
  <c r="L72" i="24" s="1"/>
  <c r="I72" i="24"/>
  <c r="H72" i="24"/>
  <c r="F72" i="24"/>
  <c r="E72" i="24"/>
  <c r="O71" i="24"/>
  <c r="N71" i="24"/>
  <c r="K71" i="24"/>
  <c r="K91" i="24" s="1"/>
  <c r="I71" i="24"/>
  <c r="I91" i="24" s="1"/>
  <c r="H71" i="24"/>
  <c r="H91" i="24" s="1"/>
  <c r="F71" i="24"/>
  <c r="F91" i="24" s="1"/>
  <c r="E71" i="24"/>
  <c r="E91" i="24" s="1"/>
  <c r="M69" i="24"/>
  <c r="J69" i="24"/>
  <c r="G69" i="24"/>
  <c r="D69" i="24"/>
  <c r="B69" i="24"/>
  <c r="M68" i="24"/>
  <c r="G68" i="24"/>
  <c r="B64" i="24"/>
  <c r="O63" i="24"/>
  <c r="N63" i="24"/>
  <c r="L63" i="24"/>
  <c r="K63" i="24"/>
  <c r="I63" i="24"/>
  <c r="H63" i="24"/>
  <c r="F63" i="24"/>
  <c r="E63" i="24"/>
  <c r="O62" i="24"/>
  <c r="N62" i="24"/>
  <c r="L62" i="24"/>
  <c r="K62" i="24"/>
  <c r="I62" i="24"/>
  <c r="H62" i="24"/>
  <c r="F62" i="24"/>
  <c r="E62" i="24"/>
  <c r="O61" i="24"/>
  <c r="N61" i="24"/>
  <c r="L61" i="24"/>
  <c r="K61" i="24"/>
  <c r="I61" i="24"/>
  <c r="H61" i="24"/>
  <c r="F61" i="24"/>
  <c r="E61" i="24"/>
  <c r="O60" i="24"/>
  <c r="N60" i="24"/>
  <c r="L60" i="24"/>
  <c r="K60" i="24"/>
  <c r="I60" i="24"/>
  <c r="H60" i="24"/>
  <c r="F60" i="24"/>
  <c r="E60" i="24"/>
  <c r="N59" i="24"/>
  <c r="O59" i="24" s="1"/>
  <c r="L59" i="24"/>
  <c r="K59" i="24"/>
  <c r="H59" i="24"/>
  <c r="I59" i="24" s="1"/>
  <c r="E59" i="24"/>
  <c r="F59" i="24" s="1"/>
  <c r="N58" i="24"/>
  <c r="O58" i="24" s="1"/>
  <c r="L58" i="24"/>
  <c r="K58" i="24"/>
  <c r="H58" i="24"/>
  <c r="I58" i="24" s="1"/>
  <c r="E58" i="24"/>
  <c r="F58" i="24" s="1"/>
  <c r="N57" i="24"/>
  <c r="O57" i="24" s="1"/>
  <c r="L57" i="24"/>
  <c r="K57" i="24"/>
  <c r="I57" i="24"/>
  <c r="H57" i="24"/>
  <c r="E57" i="24"/>
  <c r="F57" i="24" s="1"/>
  <c r="N56" i="24"/>
  <c r="O56" i="24" s="1"/>
  <c r="L56" i="24"/>
  <c r="K56" i="24"/>
  <c r="I56" i="24"/>
  <c r="H56" i="24"/>
  <c r="E56" i="24"/>
  <c r="F56" i="24" s="1"/>
  <c r="N55" i="24"/>
  <c r="O55" i="24" s="1"/>
  <c r="L55" i="24"/>
  <c r="K55" i="24"/>
  <c r="H55" i="24"/>
  <c r="I55" i="24" s="1"/>
  <c r="E55" i="24"/>
  <c r="F55" i="24" s="1"/>
  <c r="N54" i="24"/>
  <c r="O54" i="24" s="1"/>
  <c r="L54" i="24"/>
  <c r="K54" i="24"/>
  <c r="H54" i="24"/>
  <c r="I54" i="24" s="1"/>
  <c r="E54" i="24"/>
  <c r="F54" i="24" s="1"/>
  <c r="N53" i="24"/>
  <c r="O53" i="24" s="1"/>
  <c r="L53" i="24"/>
  <c r="K53" i="24"/>
  <c r="I53" i="24"/>
  <c r="H53" i="24"/>
  <c r="E53" i="24"/>
  <c r="F53" i="24" s="1"/>
  <c r="O52" i="24"/>
  <c r="N52" i="24"/>
  <c r="K52" i="24"/>
  <c r="L52" i="24" s="1"/>
  <c r="I52" i="24"/>
  <c r="H52" i="24"/>
  <c r="E52" i="24"/>
  <c r="F52" i="24" s="1"/>
  <c r="N51" i="24"/>
  <c r="O51" i="24" s="1"/>
  <c r="L51" i="24"/>
  <c r="K51" i="24"/>
  <c r="H51" i="24"/>
  <c r="I51" i="24" s="1"/>
  <c r="E51" i="24"/>
  <c r="F51" i="24" s="1"/>
  <c r="O50" i="24"/>
  <c r="N50" i="24"/>
  <c r="L50" i="24"/>
  <c r="K50" i="24"/>
  <c r="H50" i="24"/>
  <c r="I50" i="24" s="1"/>
  <c r="E50" i="24"/>
  <c r="F50" i="24" s="1"/>
  <c r="N49" i="24"/>
  <c r="O49" i="24" s="1"/>
  <c r="L49" i="24"/>
  <c r="K49" i="24"/>
  <c r="I49" i="24"/>
  <c r="H49" i="24"/>
  <c r="E49" i="24"/>
  <c r="F49" i="24" s="1"/>
  <c r="N48" i="24"/>
  <c r="O48" i="24" s="1"/>
  <c r="L48" i="24"/>
  <c r="K48" i="24"/>
  <c r="I48" i="24"/>
  <c r="H48" i="24"/>
  <c r="E48" i="24"/>
  <c r="F48" i="24" s="1"/>
  <c r="O47" i="24"/>
  <c r="N47" i="24"/>
  <c r="L47" i="24"/>
  <c r="K47" i="24"/>
  <c r="H47" i="24"/>
  <c r="I47" i="24" s="1"/>
  <c r="E47" i="24"/>
  <c r="F47" i="24" s="1"/>
  <c r="N46" i="24"/>
  <c r="O46" i="24" s="1"/>
  <c r="L46" i="24"/>
  <c r="K46" i="24"/>
  <c r="H46" i="24"/>
  <c r="I46" i="24" s="1"/>
  <c r="E46" i="24"/>
  <c r="F46" i="24" s="1"/>
  <c r="O45" i="24"/>
  <c r="N45" i="24"/>
  <c r="L45" i="24"/>
  <c r="K45" i="24"/>
  <c r="I45" i="24"/>
  <c r="H45" i="24"/>
  <c r="E45" i="24"/>
  <c r="F45" i="24" s="1"/>
  <c r="N44" i="24"/>
  <c r="N64" i="24" s="1"/>
  <c r="K44" i="24"/>
  <c r="K64" i="24" s="1"/>
  <c r="I44" i="24"/>
  <c r="H44" i="24"/>
  <c r="H64" i="24" s="1"/>
  <c r="E44" i="24"/>
  <c r="E64" i="24" s="1"/>
  <c r="M42" i="24"/>
  <c r="J42" i="24"/>
  <c r="G42" i="24"/>
  <c r="D42" i="24"/>
  <c r="B42" i="24"/>
  <c r="M41" i="24"/>
  <c r="G41" i="24"/>
  <c r="O36" i="24"/>
  <c r="N36" i="24"/>
  <c r="M36" i="24"/>
  <c r="L36" i="24"/>
  <c r="K36" i="24"/>
  <c r="J36" i="24"/>
  <c r="I36" i="24"/>
  <c r="H36" i="24"/>
  <c r="G36" i="24"/>
  <c r="F36" i="24"/>
  <c r="E36" i="24"/>
  <c r="D36" i="24"/>
  <c r="C36" i="24"/>
  <c r="B36" i="24"/>
  <c r="O35" i="24"/>
  <c r="N35" i="24"/>
  <c r="M35" i="24"/>
  <c r="L35" i="24"/>
  <c r="K35" i="24"/>
  <c r="J35" i="24"/>
  <c r="I35" i="24"/>
  <c r="H35" i="24"/>
  <c r="G35" i="24"/>
  <c r="F35" i="24"/>
  <c r="E35" i="24"/>
  <c r="D35" i="24"/>
  <c r="C35" i="24"/>
  <c r="B35" i="24"/>
  <c r="O34" i="24"/>
  <c r="N34" i="24"/>
  <c r="M34" i="24"/>
  <c r="L34" i="24"/>
  <c r="K34" i="24"/>
  <c r="J34" i="24"/>
  <c r="I34" i="24"/>
  <c r="H34" i="24"/>
  <c r="G34" i="24"/>
  <c r="F34" i="24"/>
  <c r="E34" i="24"/>
  <c r="D34" i="24"/>
  <c r="C34" i="24"/>
  <c r="B34" i="24"/>
  <c r="O33" i="24"/>
  <c r="N33" i="24"/>
  <c r="M33" i="24"/>
  <c r="L33" i="24"/>
  <c r="K33" i="24"/>
  <c r="J33" i="24"/>
  <c r="I33" i="24"/>
  <c r="H33" i="24"/>
  <c r="G33" i="24"/>
  <c r="F33" i="24"/>
  <c r="E33" i="24"/>
  <c r="D33" i="24"/>
  <c r="C33" i="24"/>
  <c r="B33" i="24"/>
  <c r="O32" i="24"/>
  <c r="N32" i="24"/>
  <c r="M32" i="24"/>
  <c r="L32" i="24"/>
  <c r="K32" i="24"/>
  <c r="J32" i="24"/>
  <c r="I32" i="24"/>
  <c r="H32" i="24"/>
  <c r="G32" i="24"/>
  <c r="F32" i="24"/>
  <c r="E32" i="24"/>
  <c r="D32" i="24"/>
  <c r="C32" i="24"/>
  <c r="B32" i="24"/>
  <c r="O31" i="24"/>
  <c r="N31" i="24"/>
  <c r="M31" i="24"/>
  <c r="L31" i="24"/>
  <c r="K31" i="24"/>
  <c r="J31" i="24"/>
  <c r="I31" i="24"/>
  <c r="H31" i="24"/>
  <c r="G31" i="24"/>
  <c r="F31" i="24"/>
  <c r="E31" i="24"/>
  <c r="D31" i="24"/>
  <c r="C31" i="24"/>
  <c r="B31" i="24"/>
  <c r="O30" i="24"/>
  <c r="N30" i="24"/>
  <c r="M30" i="24"/>
  <c r="L30" i="24"/>
  <c r="K30" i="24"/>
  <c r="J30" i="24"/>
  <c r="I30" i="24"/>
  <c r="H30" i="24"/>
  <c r="G30" i="24"/>
  <c r="F30" i="24"/>
  <c r="E30" i="24"/>
  <c r="D30" i="24"/>
  <c r="C30" i="24"/>
  <c r="B30" i="24"/>
  <c r="O29" i="24"/>
  <c r="N29" i="24"/>
  <c r="M29" i="24"/>
  <c r="L29" i="24"/>
  <c r="K29" i="24"/>
  <c r="J29" i="24"/>
  <c r="I29" i="24"/>
  <c r="H29" i="24"/>
  <c r="G29" i="24"/>
  <c r="F29" i="24"/>
  <c r="E29" i="24"/>
  <c r="D29" i="24"/>
  <c r="C29" i="24"/>
  <c r="B29" i="24"/>
  <c r="O28" i="24"/>
  <c r="N28" i="24"/>
  <c r="M28" i="24"/>
  <c r="L28" i="24"/>
  <c r="K28" i="24"/>
  <c r="J28" i="24"/>
  <c r="I28" i="24"/>
  <c r="H28" i="24"/>
  <c r="G28" i="24"/>
  <c r="F28" i="24"/>
  <c r="E28" i="24"/>
  <c r="D28" i="24"/>
  <c r="C28" i="24"/>
  <c r="B28" i="24"/>
  <c r="O27" i="24"/>
  <c r="N27" i="24"/>
  <c r="M27" i="24"/>
  <c r="L27" i="24"/>
  <c r="K27" i="24"/>
  <c r="J27" i="24"/>
  <c r="I27" i="24"/>
  <c r="H27" i="24"/>
  <c r="G27" i="24"/>
  <c r="F27" i="24"/>
  <c r="E27" i="24"/>
  <c r="D27" i="24"/>
  <c r="C27" i="24"/>
  <c r="B27" i="24"/>
  <c r="O26" i="24"/>
  <c r="N26" i="24"/>
  <c r="M26" i="24"/>
  <c r="L26" i="24"/>
  <c r="K26" i="24"/>
  <c r="J26" i="24"/>
  <c r="I26" i="24"/>
  <c r="H26" i="24"/>
  <c r="G26" i="24"/>
  <c r="F26" i="24"/>
  <c r="E26" i="24"/>
  <c r="D26" i="24"/>
  <c r="C26" i="24"/>
  <c r="B26" i="24"/>
  <c r="O25" i="24"/>
  <c r="N25" i="24"/>
  <c r="M25" i="24"/>
  <c r="L25" i="24"/>
  <c r="K25" i="24"/>
  <c r="J25" i="24"/>
  <c r="I25" i="24"/>
  <c r="H25" i="24"/>
  <c r="G25" i="24"/>
  <c r="F25" i="24"/>
  <c r="E25" i="24"/>
  <c r="D25" i="24"/>
  <c r="C25" i="24"/>
  <c r="B25" i="24"/>
  <c r="O24" i="24"/>
  <c r="N24" i="24"/>
  <c r="M24" i="24"/>
  <c r="L24" i="24"/>
  <c r="K24" i="24"/>
  <c r="J24" i="24"/>
  <c r="I24" i="24"/>
  <c r="H24" i="24"/>
  <c r="G24" i="24"/>
  <c r="F24" i="24"/>
  <c r="E24" i="24"/>
  <c r="D24" i="24"/>
  <c r="C24" i="24"/>
  <c r="B24" i="24"/>
  <c r="O23" i="24"/>
  <c r="N23" i="24"/>
  <c r="M23" i="24"/>
  <c r="L23" i="24"/>
  <c r="K23" i="24"/>
  <c r="J23" i="24"/>
  <c r="I23" i="24"/>
  <c r="H23" i="24"/>
  <c r="G23" i="24"/>
  <c r="F23" i="24"/>
  <c r="E23" i="24"/>
  <c r="D23" i="24"/>
  <c r="C23" i="24"/>
  <c r="B23" i="24"/>
  <c r="O22" i="24"/>
  <c r="N22" i="24"/>
  <c r="M22" i="24"/>
  <c r="L22" i="24"/>
  <c r="K22" i="24"/>
  <c r="J22" i="24"/>
  <c r="I22" i="24"/>
  <c r="H22" i="24"/>
  <c r="G22" i="24"/>
  <c r="F22" i="24"/>
  <c r="E22" i="24"/>
  <c r="D22" i="24"/>
  <c r="C22" i="24"/>
  <c r="B22" i="24"/>
  <c r="O21" i="24"/>
  <c r="N21" i="24"/>
  <c r="M21" i="24"/>
  <c r="L21" i="24"/>
  <c r="K21" i="24"/>
  <c r="J21" i="24"/>
  <c r="I21" i="24"/>
  <c r="H21" i="24"/>
  <c r="G21" i="24"/>
  <c r="F21" i="24"/>
  <c r="E21" i="24"/>
  <c r="D21" i="24"/>
  <c r="C21" i="24"/>
  <c r="B21" i="24"/>
  <c r="O20" i="24"/>
  <c r="N20" i="24"/>
  <c r="M20" i="24"/>
  <c r="L20" i="24"/>
  <c r="K20" i="24"/>
  <c r="J20" i="24"/>
  <c r="I20" i="24"/>
  <c r="H20" i="24"/>
  <c r="G20" i="24"/>
  <c r="F20" i="24"/>
  <c r="E20" i="24"/>
  <c r="D20" i="24"/>
  <c r="C20" i="24"/>
  <c r="B20" i="24"/>
  <c r="O19" i="24"/>
  <c r="N19" i="24"/>
  <c r="M19" i="24"/>
  <c r="L19" i="24"/>
  <c r="K19" i="24"/>
  <c r="J19" i="24"/>
  <c r="I19" i="24"/>
  <c r="H19" i="24"/>
  <c r="G19" i="24"/>
  <c r="F19" i="24"/>
  <c r="E19" i="24"/>
  <c r="D19" i="24"/>
  <c r="C19" i="24"/>
  <c r="B19" i="24"/>
  <c r="O18" i="24"/>
  <c r="N18" i="24"/>
  <c r="M18" i="24"/>
  <c r="L18" i="24"/>
  <c r="K18" i="24"/>
  <c r="J18" i="24"/>
  <c r="I18" i="24"/>
  <c r="H18" i="24"/>
  <c r="G18" i="24"/>
  <c r="F18" i="24"/>
  <c r="E18" i="24"/>
  <c r="D18" i="24"/>
  <c r="C18" i="24"/>
  <c r="B18" i="24"/>
  <c r="O17" i="24"/>
  <c r="N17" i="24"/>
  <c r="M17" i="24"/>
  <c r="L17" i="24"/>
  <c r="K17" i="24"/>
  <c r="J17" i="24"/>
  <c r="I17" i="24"/>
  <c r="H17" i="24"/>
  <c r="G17" i="24"/>
  <c r="F17" i="24"/>
  <c r="E17" i="24"/>
  <c r="D17" i="24"/>
  <c r="C17" i="24"/>
  <c r="B17" i="24"/>
  <c r="M15" i="24"/>
  <c r="J15" i="24"/>
  <c r="G15" i="24"/>
  <c r="D15" i="24"/>
  <c r="B15" i="24"/>
  <c r="M14" i="24"/>
  <c r="G14" i="24"/>
  <c r="B250" i="9"/>
  <c r="B251" i="9"/>
  <c r="B252" i="9"/>
  <c r="B253" i="9"/>
  <c r="B254" i="9"/>
  <c r="B255" i="9"/>
  <c r="B256" i="9"/>
  <c r="B257" i="9"/>
  <c r="B258" i="9"/>
  <c r="B259" i="9"/>
  <c r="B260" i="9"/>
  <c r="B261" i="9"/>
  <c r="B262" i="9"/>
  <c r="B263" i="9"/>
  <c r="B264" i="9"/>
  <c r="B265" i="9"/>
  <c r="B266" i="9"/>
  <c r="B267" i="9"/>
  <c r="B268" i="9"/>
  <c r="B269" i="9"/>
  <c r="B270" i="9"/>
  <c r="B271" i="9"/>
  <c r="B272" i="9"/>
  <c r="B273" i="9"/>
  <c r="B274" i="9"/>
  <c r="B275" i="9"/>
  <c r="B276" i="9"/>
  <c r="B277" i="9"/>
  <c r="B278" i="9"/>
  <c r="B279" i="9"/>
  <c r="B280" i="9"/>
  <c r="B212" i="9"/>
  <c r="B213" i="9"/>
  <c r="B214" i="9"/>
  <c r="B215" i="9"/>
  <c r="B216" i="9"/>
  <c r="B217" i="9"/>
  <c r="B218" i="9"/>
  <c r="B219" i="9"/>
  <c r="B220" i="9"/>
  <c r="B221" i="9"/>
  <c r="B222" i="9"/>
  <c r="B223" i="9"/>
  <c r="B224" i="9"/>
  <c r="B225" i="9"/>
  <c r="B226" i="9"/>
  <c r="B227" i="9"/>
  <c r="B228" i="9"/>
  <c r="B229" i="9"/>
  <c r="B230" i="9"/>
  <c r="B231" i="9"/>
  <c r="B232" i="9"/>
  <c r="B233" i="9"/>
  <c r="B234" i="9"/>
  <c r="B235" i="9"/>
  <c r="B236" i="9"/>
  <c r="B237" i="9"/>
  <c r="B238" i="9"/>
  <c r="B239" i="9"/>
  <c r="B240" i="9"/>
  <c r="B241" i="9"/>
  <c r="B242" i="9"/>
  <c r="B174" i="9"/>
  <c r="B175" i="9"/>
  <c r="B176" i="9"/>
  <c r="B177" i="9"/>
  <c r="B178" i="9"/>
  <c r="B179" i="9"/>
  <c r="B180" i="9"/>
  <c r="B181" i="9"/>
  <c r="B182" i="9"/>
  <c r="B183" i="9"/>
  <c r="B184" i="9"/>
  <c r="B185" i="9"/>
  <c r="B186" i="9"/>
  <c r="B187" i="9"/>
  <c r="B188" i="9"/>
  <c r="B189" i="9"/>
  <c r="B190" i="9"/>
  <c r="B191" i="9"/>
  <c r="B192" i="9"/>
  <c r="B193" i="9"/>
  <c r="B194" i="9"/>
  <c r="B195" i="9"/>
  <c r="B196" i="9"/>
  <c r="B197" i="9"/>
  <c r="B198" i="9"/>
  <c r="B199" i="9"/>
  <c r="B200" i="9"/>
  <c r="B201" i="9"/>
  <c r="B202" i="9"/>
  <c r="B203" i="9"/>
  <c r="B204" i="9"/>
  <c r="B136" i="9"/>
  <c r="B137" i="9"/>
  <c r="B138" i="9"/>
  <c r="B139" i="9"/>
  <c r="B140" i="9"/>
  <c r="B141" i="9"/>
  <c r="B142" i="9"/>
  <c r="B143" i="9"/>
  <c r="B144" i="9"/>
  <c r="B145" i="9"/>
  <c r="B146" i="9"/>
  <c r="B147" i="9"/>
  <c r="B148" i="9"/>
  <c r="B149" i="9"/>
  <c r="B150" i="9"/>
  <c r="B151" i="9"/>
  <c r="B152" i="9"/>
  <c r="B153" i="9"/>
  <c r="B154" i="9"/>
  <c r="B155" i="9"/>
  <c r="B156" i="9"/>
  <c r="B157" i="9"/>
  <c r="B158" i="9"/>
  <c r="B159" i="9"/>
  <c r="B160" i="9"/>
  <c r="B161" i="9"/>
  <c r="B162" i="9"/>
  <c r="B163" i="9"/>
  <c r="B164" i="9"/>
  <c r="B165" i="9"/>
  <c r="B166" i="9"/>
  <c r="B98" i="9"/>
  <c r="B99" i="9"/>
  <c r="B100" i="9"/>
  <c r="B101" i="9"/>
  <c r="B102" i="9"/>
  <c r="B103" i="9"/>
  <c r="B104" i="9"/>
  <c r="B105" i="9"/>
  <c r="B106" i="9"/>
  <c r="B107" i="9"/>
  <c r="B108" i="9"/>
  <c r="B109" i="9"/>
  <c r="B110" i="9"/>
  <c r="B111" i="9"/>
  <c r="B112" i="9"/>
  <c r="B113" i="9"/>
  <c r="B114" i="9"/>
  <c r="B115" i="9"/>
  <c r="B116" i="9"/>
  <c r="B117" i="9"/>
  <c r="B118" i="9"/>
  <c r="B119" i="9"/>
  <c r="B120" i="9"/>
  <c r="B121" i="9"/>
  <c r="B122" i="9"/>
  <c r="B123" i="9"/>
  <c r="B124" i="9"/>
  <c r="B125" i="9"/>
  <c r="B126" i="9"/>
  <c r="B127" i="9"/>
  <c r="B128" i="9"/>
  <c r="B60" i="9"/>
  <c r="B61" i="9"/>
  <c r="B62" i="9"/>
  <c r="B63" i="9"/>
  <c r="B64" i="9"/>
  <c r="B65" i="9"/>
  <c r="B66" i="9"/>
  <c r="B67" i="9"/>
  <c r="B68" i="9"/>
  <c r="B69" i="9"/>
  <c r="B70" i="9"/>
  <c r="B71" i="9"/>
  <c r="B72" i="9"/>
  <c r="B73" i="9"/>
  <c r="B74" i="9"/>
  <c r="B75" i="9"/>
  <c r="B76" i="9"/>
  <c r="B77" i="9"/>
  <c r="B78" i="9"/>
  <c r="B79" i="9"/>
  <c r="B80" i="9"/>
  <c r="B81" i="9"/>
  <c r="B82" i="9"/>
  <c r="B83" i="9"/>
  <c r="B84" i="9"/>
  <c r="B85" i="9"/>
  <c r="B86" i="9"/>
  <c r="B87" i="9"/>
  <c r="B88" i="9"/>
  <c r="B89" i="9"/>
  <c r="B90" i="9"/>
  <c r="B22" i="9"/>
  <c r="B23" i="9"/>
  <c r="B24" i="9"/>
  <c r="B25" i="9"/>
  <c r="B26" i="9"/>
  <c r="B27" i="9"/>
  <c r="B28" i="9"/>
  <c r="B29" i="9"/>
  <c r="B30" i="9"/>
  <c r="B31" i="9"/>
  <c r="B32" i="9"/>
  <c r="B33" i="9"/>
  <c r="B34" i="9"/>
  <c r="B35" i="9"/>
  <c r="B36" i="9"/>
  <c r="B37" i="9"/>
  <c r="B38" i="9"/>
  <c r="B39" i="9"/>
  <c r="B40" i="9"/>
  <c r="B41" i="9"/>
  <c r="B42" i="9"/>
  <c r="B43" i="9"/>
  <c r="B44" i="9"/>
  <c r="B45" i="9"/>
  <c r="B46" i="9"/>
  <c r="B47" i="9"/>
  <c r="B48" i="9"/>
  <c r="B49" i="9"/>
  <c r="B50" i="9"/>
  <c r="B51" i="9"/>
  <c r="B52" i="9"/>
  <c r="A19" i="9"/>
  <c r="A247" i="9"/>
  <c r="A209" i="9"/>
  <c r="A171" i="9"/>
  <c r="A133" i="9"/>
  <c r="A95" i="9"/>
  <c r="A57" i="9"/>
  <c r="K199" i="39" l="1"/>
  <c r="L199" i="39"/>
  <c r="K145" i="39"/>
  <c r="L125" i="39"/>
  <c r="L145" i="39" s="1"/>
  <c r="L118" i="39"/>
  <c r="K118" i="39"/>
  <c r="L91" i="39"/>
  <c r="K91" i="39"/>
  <c r="K64" i="39"/>
  <c r="L44" i="39"/>
  <c r="L64" i="39" s="1"/>
  <c r="I179" i="39"/>
  <c r="I199" i="39" s="1"/>
  <c r="I145" i="39"/>
  <c r="I118" i="39"/>
  <c r="H118" i="39"/>
  <c r="H91" i="39"/>
  <c r="I71" i="39"/>
  <c r="I91" i="39" s="1"/>
  <c r="H64" i="39"/>
  <c r="I44" i="39"/>
  <c r="I64" i="39" s="1"/>
  <c r="F98" i="39"/>
  <c r="F118" i="39" s="1"/>
  <c r="F71" i="39"/>
  <c r="F91" i="39" s="1"/>
  <c r="F44" i="39"/>
  <c r="F64" i="39" s="1"/>
  <c r="O179" i="38"/>
  <c r="O199" i="38" s="1"/>
  <c r="O125" i="38"/>
  <c r="O145" i="38" s="1"/>
  <c r="O118" i="38"/>
  <c r="N118" i="38"/>
  <c r="O91" i="38"/>
  <c r="N64" i="38"/>
  <c r="O44" i="38"/>
  <c r="O64" i="38" s="1"/>
  <c r="N91" i="39"/>
  <c r="K37" i="39"/>
  <c r="O37" i="39"/>
  <c r="F37" i="39"/>
  <c r="N37" i="39"/>
  <c r="H37" i="39"/>
  <c r="L37" i="39"/>
  <c r="E37" i="39"/>
  <c r="I37" i="39"/>
  <c r="G5" i="39"/>
  <c r="G3" i="39"/>
  <c r="G7" i="39"/>
  <c r="G9" i="39"/>
  <c r="K199" i="38"/>
  <c r="L179" i="38"/>
  <c r="L199" i="38" s="1"/>
  <c r="L125" i="38"/>
  <c r="L98" i="38"/>
  <c r="L118" i="38" s="1"/>
  <c r="K91" i="38"/>
  <c r="L64" i="38"/>
  <c r="K64" i="38"/>
  <c r="I179" i="38"/>
  <c r="I199" i="38" s="1"/>
  <c r="I145" i="38"/>
  <c r="H145" i="38"/>
  <c r="I98" i="38"/>
  <c r="I118" i="38" s="1"/>
  <c r="H91" i="38"/>
  <c r="I71" i="38"/>
  <c r="I91" i="38" s="1"/>
  <c r="H64" i="38"/>
  <c r="I64" i="38"/>
  <c r="F125" i="38"/>
  <c r="F145" i="38" s="1"/>
  <c r="F71" i="38"/>
  <c r="F91" i="38" s="1"/>
  <c r="F44" i="38"/>
  <c r="F64" i="38" s="1"/>
  <c r="O199" i="37"/>
  <c r="N199" i="37"/>
  <c r="N172" i="37"/>
  <c r="O152" i="37"/>
  <c r="O172" i="37" s="1"/>
  <c r="O125" i="37"/>
  <c r="O145" i="37" s="1"/>
  <c r="O118" i="37"/>
  <c r="N118" i="37"/>
  <c r="O91" i="37"/>
  <c r="N91" i="37"/>
  <c r="N64" i="37"/>
  <c r="O44" i="37"/>
  <c r="O64" i="37" s="1"/>
  <c r="L145" i="38"/>
  <c r="K37" i="38"/>
  <c r="O37" i="38"/>
  <c r="H37" i="38"/>
  <c r="L37" i="38"/>
  <c r="E37" i="38"/>
  <c r="I37" i="38"/>
  <c r="F37" i="38"/>
  <c r="N37" i="38"/>
  <c r="G5" i="38"/>
  <c r="G7" i="38"/>
  <c r="G3" i="38"/>
  <c r="G9" i="38"/>
  <c r="K199" i="37"/>
  <c r="L179" i="37"/>
  <c r="L199" i="37" s="1"/>
  <c r="K172" i="37"/>
  <c r="L172" i="37"/>
  <c r="K145" i="37"/>
  <c r="L125" i="37"/>
  <c r="L145" i="37" s="1"/>
  <c r="K118" i="37"/>
  <c r="L118" i="37"/>
  <c r="L91" i="37"/>
  <c r="K91" i="37"/>
  <c r="K64" i="37"/>
  <c r="L44" i="37"/>
  <c r="L64" i="37" s="1"/>
  <c r="I179" i="37"/>
  <c r="I199" i="37" s="1"/>
  <c r="I152" i="37"/>
  <c r="I172" i="37" s="1"/>
  <c r="I125" i="37"/>
  <c r="I145" i="37" s="1"/>
  <c r="I98" i="37"/>
  <c r="I118" i="37" s="1"/>
  <c r="I71" i="37"/>
  <c r="I91" i="37" s="1"/>
  <c r="G7" i="37" s="1"/>
  <c r="I44" i="37"/>
  <c r="I64" i="37" s="1"/>
  <c r="O179" i="36"/>
  <c r="O199" i="36" s="1"/>
  <c r="O172" i="36"/>
  <c r="N172" i="36"/>
  <c r="O125" i="36"/>
  <c r="O145" i="36" s="1"/>
  <c r="N118" i="36"/>
  <c r="O98" i="36"/>
  <c r="O118" i="36" s="1"/>
  <c r="O71" i="36"/>
  <c r="O91" i="36" s="1"/>
  <c r="N64" i="36"/>
  <c r="O44" i="36"/>
  <c r="O64" i="36" s="1"/>
  <c r="G5" i="36" s="1"/>
  <c r="F71" i="37"/>
  <c r="F91" i="37" s="1"/>
  <c r="F44" i="37"/>
  <c r="F64" i="37" s="1"/>
  <c r="K37" i="37"/>
  <c r="O37" i="37"/>
  <c r="H37" i="37"/>
  <c r="L37" i="37"/>
  <c r="E37" i="37"/>
  <c r="I37" i="37"/>
  <c r="F37" i="37"/>
  <c r="N37" i="37"/>
  <c r="G9" i="37"/>
  <c r="G3" i="37"/>
  <c r="K172" i="36"/>
  <c r="L152" i="36"/>
  <c r="L172" i="36" s="1"/>
  <c r="K145" i="36"/>
  <c r="L125" i="36"/>
  <c r="L145" i="36" s="1"/>
  <c r="K118" i="36"/>
  <c r="L98" i="36"/>
  <c r="L118" i="36" s="1"/>
  <c r="L91" i="36"/>
  <c r="K91" i="36"/>
  <c r="L64" i="36"/>
  <c r="K64" i="36"/>
  <c r="I152" i="36"/>
  <c r="I172" i="36" s="1"/>
  <c r="I125" i="36"/>
  <c r="I145" i="36" s="1"/>
  <c r="I98" i="36"/>
  <c r="I118" i="36" s="1"/>
  <c r="G3" i="36" s="1"/>
  <c r="I91" i="36"/>
  <c r="H64" i="36"/>
  <c r="I44" i="36"/>
  <c r="I64" i="36" s="1"/>
  <c r="F71" i="36"/>
  <c r="F91" i="36" s="1"/>
  <c r="F64" i="36"/>
  <c r="O179" i="35"/>
  <c r="O199" i="35" s="1"/>
  <c r="N172" i="35"/>
  <c r="O152" i="35"/>
  <c r="O172" i="35" s="1"/>
  <c r="N145" i="35"/>
  <c r="O145" i="35"/>
  <c r="N118" i="35"/>
  <c r="O118" i="35"/>
  <c r="O71" i="35"/>
  <c r="O91" i="35" s="1"/>
  <c r="N64" i="35"/>
  <c r="O64" i="35"/>
  <c r="H37" i="36"/>
  <c r="L37" i="36"/>
  <c r="E37" i="36"/>
  <c r="I37" i="36"/>
  <c r="N37" i="36"/>
  <c r="F37" i="36"/>
  <c r="K37" i="36"/>
  <c r="O37" i="36"/>
  <c r="G9" i="36"/>
  <c r="G7" i="36"/>
  <c r="L199" i="35"/>
  <c r="L152" i="35"/>
  <c r="L172" i="35" s="1"/>
  <c r="L145" i="35"/>
  <c r="K118" i="35"/>
  <c r="L98" i="35"/>
  <c r="L118" i="35" s="1"/>
  <c r="L71" i="35"/>
  <c r="L91" i="35" s="1"/>
  <c r="K64" i="35"/>
  <c r="L64" i="35"/>
  <c r="G5" i="35" s="1"/>
  <c r="I179" i="35"/>
  <c r="I199" i="35" s="1"/>
  <c r="I152" i="35"/>
  <c r="I172" i="35" s="1"/>
  <c r="I145" i="35"/>
  <c r="H145" i="35"/>
  <c r="H118" i="35"/>
  <c r="I118" i="35"/>
  <c r="H91" i="35"/>
  <c r="I71" i="35"/>
  <c r="I91" i="35" s="1"/>
  <c r="I64" i="35"/>
  <c r="F179" i="35"/>
  <c r="F199" i="35" s="1"/>
  <c r="F152" i="35"/>
  <c r="F172" i="35" s="1"/>
  <c r="F145" i="35"/>
  <c r="F98" i="35"/>
  <c r="F118" i="35" s="1"/>
  <c r="F71" i="35"/>
  <c r="F91" i="35" s="1"/>
  <c r="G7" i="35" s="1"/>
  <c r="F64" i="35"/>
  <c r="N199" i="34"/>
  <c r="O179" i="34"/>
  <c r="O199" i="34" s="1"/>
  <c r="O152" i="34"/>
  <c r="O172" i="34" s="1"/>
  <c r="O125" i="34"/>
  <c r="O145" i="34" s="1"/>
  <c r="O118" i="34"/>
  <c r="N118" i="34"/>
  <c r="N91" i="34"/>
  <c r="O91" i="34"/>
  <c r="N64" i="34"/>
  <c r="O44" i="34"/>
  <c r="O64" i="34" s="1"/>
  <c r="G5" i="34" s="1"/>
  <c r="K37" i="35"/>
  <c r="E37" i="35"/>
  <c r="I37" i="35"/>
  <c r="H37" i="35"/>
  <c r="L37" i="35"/>
  <c r="F37" i="35"/>
  <c r="N37" i="35"/>
  <c r="O37" i="35"/>
  <c r="G9" i="35"/>
  <c r="G3" i="35"/>
  <c r="L179" i="34"/>
  <c r="L199" i="34" s="1"/>
  <c r="K172" i="34"/>
  <c r="L152" i="34"/>
  <c r="L172" i="34" s="1"/>
  <c r="L125" i="34"/>
  <c r="L145" i="34" s="1"/>
  <c r="L98" i="34"/>
  <c r="L118" i="34" s="1"/>
  <c r="L71" i="34"/>
  <c r="L91" i="34" s="1"/>
  <c r="L64" i="34"/>
  <c r="K64" i="34"/>
  <c r="I179" i="34"/>
  <c r="I199" i="34" s="1"/>
  <c r="I152" i="34"/>
  <c r="I172" i="34" s="1"/>
  <c r="I125" i="34"/>
  <c r="I145" i="34" s="1"/>
  <c r="I98" i="34"/>
  <c r="I118" i="34" s="1"/>
  <c r="I71" i="34"/>
  <c r="I91" i="34" s="1"/>
  <c r="I44" i="34"/>
  <c r="I64" i="34" s="1"/>
  <c r="F179" i="34"/>
  <c r="F199" i="34" s="1"/>
  <c r="F64" i="34"/>
  <c r="O199" i="33"/>
  <c r="O152" i="33"/>
  <c r="O172" i="33" s="1"/>
  <c r="O145" i="33"/>
  <c r="O118" i="33"/>
  <c r="N118" i="33"/>
  <c r="O71" i="33"/>
  <c r="O91" i="33" s="1"/>
  <c r="N64" i="33"/>
  <c r="O44" i="33"/>
  <c r="O64" i="33" s="1"/>
  <c r="K37" i="34"/>
  <c r="O37" i="34"/>
  <c r="E37" i="34"/>
  <c r="I37" i="34"/>
  <c r="F37" i="34"/>
  <c r="N37" i="34"/>
  <c r="H37" i="34"/>
  <c r="L37" i="34"/>
  <c r="G3" i="34"/>
  <c r="G7" i="34"/>
  <c r="G9" i="34"/>
  <c r="K172" i="33"/>
  <c r="L172" i="33"/>
  <c r="K145" i="33"/>
  <c r="L125" i="33"/>
  <c r="L145" i="33" s="1"/>
  <c r="L118" i="33"/>
  <c r="K118" i="33"/>
  <c r="L91" i="33"/>
  <c r="K91" i="33"/>
  <c r="L64" i="33"/>
  <c r="I152" i="33"/>
  <c r="I172" i="33" s="1"/>
  <c r="H145" i="33"/>
  <c r="I125" i="33"/>
  <c r="I145" i="33" s="1"/>
  <c r="H118" i="33"/>
  <c r="I98" i="33"/>
  <c r="I118" i="33" s="1"/>
  <c r="I91" i="33"/>
  <c r="H91" i="33"/>
  <c r="I64" i="33"/>
  <c r="G5" i="33" s="1"/>
  <c r="H64" i="33"/>
  <c r="F125" i="33"/>
  <c r="F145" i="33" s="1"/>
  <c r="F98" i="33"/>
  <c r="F118" i="33" s="1"/>
  <c r="F71" i="33"/>
  <c r="F91" i="33" s="1"/>
  <c r="F44" i="33"/>
  <c r="F64" i="33" s="1"/>
  <c r="O172" i="32"/>
  <c r="N172" i="32"/>
  <c r="O145" i="32"/>
  <c r="N145" i="32"/>
  <c r="O118" i="32"/>
  <c r="N118" i="32"/>
  <c r="O71" i="32"/>
  <c r="O91" i="32" s="1"/>
  <c r="E37" i="33"/>
  <c r="I37" i="33"/>
  <c r="H37" i="33"/>
  <c r="L37" i="33"/>
  <c r="K37" i="33"/>
  <c r="O37" i="33"/>
  <c r="F37" i="33"/>
  <c r="N37" i="33"/>
  <c r="G7" i="33"/>
  <c r="G3" i="33"/>
  <c r="G9" i="33"/>
  <c r="K172" i="32"/>
  <c r="L152" i="32"/>
  <c r="L172" i="32" s="1"/>
  <c r="L145" i="32"/>
  <c r="K145" i="32"/>
  <c r="L118" i="32"/>
  <c r="K118" i="32"/>
  <c r="G3" i="32" s="1"/>
  <c r="L71" i="32"/>
  <c r="L91" i="32" s="1"/>
  <c r="L64" i="32"/>
  <c r="I152" i="32"/>
  <c r="I172" i="32" s="1"/>
  <c r="I145" i="32"/>
  <c r="H145" i="32"/>
  <c r="H118" i="32"/>
  <c r="I98" i="32"/>
  <c r="I118" i="32" s="1"/>
  <c r="H91" i="32"/>
  <c r="I71" i="32"/>
  <c r="I91" i="32" s="1"/>
  <c r="F125" i="32"/>
  <c r="F145" i="32" s="1"/>
  <c r="F98" i="32"/>
  <c r="F118" i="32" s="1"/>
  <c r="F71" i="32"/>
  <c r="F91" i="32" s="1"/>
  <c r="O199" i="31"/>
  <c r="N199" i="31"/>
  <c r="O152" i="31"/>
  <c r="O172" i="31" s="1"/>
  <c r="N145" i="31"/>
  <c r="O125" i="31"/>
  <c r="O145" i="31" s="1"/>
  <c r="O118" i="31"/>
  <c r="N118" i="31"/>
  <c r="O71" i="31"/>
  <c r="O91" i="31" s="1"/>
  <c r="O64" i="31"/>
  <c r="N64" i="31"/>
  <c r="O199" i="32"/>
  <c r="G9" i="32" s="1"/>
  <c r="E37" i="32"/>
  <c r="K37" i="32"/>
  <c r="O37" i="32"/>
  <c r="H37" i="32"/>
  <c r="L37" i="32"/>
  <c r="I37" i="32"/>
  <c r="F37" i="32"/>
  <c r="N37" i="32"/>
  <c r="G5" i="32"/>
  <c r="G7" i="32"/>
  <c r="K199" i="31"/>
  <c r="L179" i="31"/>
  <c r="L199" i="31" s="1"/>
  <c r="L125" i="31"/>
  <c r="L145" i="31" s="1"/>
  <c r="K118" i="31"/>
  <c r="L98" i="31"/>
  <c r="L118" i="31" s="1"/>
  <c r="G3" i="31" s="1"/>
  <c r="L71" i="31"/>
  <c r="L91" i="31" s="1"/>
  <c r="K64" i="31"/>
  <c r="L64" i="31"/>
  <c r="I179" i="31"/>
  <c r="I199" i="31" s="1"/>
  <c r="I125" i="31"/>
  <c r="I145" i="31" s="1"/>
  <c r="I98" i="31"/>
  <c r="I118" i="31" s="1"/>
  <c r="I71" i="31"/>
  <c r="I91" i="31" s="1"/>
  <c r="H64" i="31"/>
  <c r="I44" i="31"/>
  <c r="I64" i="31" s="1"/>
  <c r="F98" i="31"/>
  <c r="F118" i="31" s="1"/>
  <c r="F71" i="31"/>
  <c r="F91" i="31" s="1"/>
  <c r="F44" i="31"/>
  <c r="F64" i="31" s="1"/>
  <c r="N199" i="30"/>
  <c r="O179" i="30"/>
  <c r="O199" i="30" s="1"/>
  <c r="N172" i="30"/>
  <c r="N118" i="30"/>
  <c r="O118" i="30"/>
  <c r="O71" i="30"/>
  <c r="O91" i="30" s="1"/>
  <c r="N64" i="30"/>
  <c r="O64" i="30"/>
  <c r="F37" i="31"/>
  <c r="N37" i="31"/>
  <c r="E37" i="31"/>
  <c r="I37" i="31"/>
  <c r="K37" i="31"/>
  <c r="O37" i="31"/>
  <c r="H37" i="31"/>
  <c r="L37" i="31"/>
  <c r="G9" i="31"/>
  <c r="K199" i="30"/>
  <c r="L179" i="30"/>
  <c r="L199" i="30" s="1"/>
  <c r="K172" i="30"/>
  <c r="L152" i="30"/>
  <c r="L172" i="30" s="1"/>
  <c r="K118" i="30"/>
  <c r="L98" i="30"/>
  <c r="L118" i="30" s="1"/>
  <c r="L71" i="30"/>
  <c r="L91" i="30" s="1"/>
  <c r="L64" i="30"/>
  <c r="K64" i="30"/>
  <c r="I179" i="30"/>
  <c r="I199" i="30" s="1"/>
  <c r="I152" i="30"/>
  <c r="I172" i="30" s="1"/>
  <c r="I98" i="30"/>
  <c r="I118" i="30" s="1"/>
  <c r="I91" i="30"/>
  <c r="H91" i="30"/>
  <c r="H64" i="30"/>
  <c r="I44" i="30"/>
  <c r="I64" i="30" s="1"/>
  <c r="F118" i="30"/>
  <c r="F91" i="30"/>
  <c r="F44" i="30"/>
  <c r="F64" i="30" s="1"/>
  <c r="G5" i="30" s="1"/>
  <c r="N199" i="29"/>
  <c r="O199" i="29"/>
  <c r="G9" i="29" s="1"/>
  <c r="N172" i="29"/>
  <c r="O172" i="29"/>
  <c r="O145" i="29"/>
  <c r="O98" i="29"/>
  <c r="O118" i="29" s="1"/>
  <c r="O91" i="29"/>
  <c r="N91" i="29"/>
  <c r="O64" i="29"/>
  <c r="N64" i="29"/>
  <c r="K37" i="30"/>
  <c r="O37" i="30"/>
  <c r="F37" i="30"/>
  <c r="N37" i="30"/>
  <c r="H37" i="30"/>
  <c r="L37" i="30"/>
  <c r="E37" i="30"/>
  <c r="I37" i="30"/>
  <c r="G7" i="30"/>
  <c r="G9" i="30"/>
  <c r="G3" i="30"/>
  <c r="K199" i="29"/>
  <c r="L179" i="29"/>
  <c r="L199" i="29" s="1"/>
  <c r="K172" i="29"/>
  <c r="L172" i="29"/>
  <c r="K91" i="29"/>
  <c r="L71" i="29"/>
  <c r="L91" i="29" s="1"/>
  <c r="L44" i="29"/>
  <c r="L64" i="29" s="1"/>
  <c r="I179" i="29"/>
  <c r="I199" i="29" s="1"/>
  <c r="I152" i="29"/>
  <c r="I172" i="29" s="1"/>
  <c r="I71" i="29"/>
  <c r="I91" i="29" s="1"/>
  <c r="I64" i="29"/>
  <c r="E37" i="29"/>
  <c r="I37" i="29"/>
  <c r="O179" i="28"/>
  <c r="O199" i="28" s="1"/>
  <c r="G9" i="28" s="1"/>
  <c r="O172" i="28"/>
  <c r="N172" i="28"/>
  <c r="N145" i="28"/>
  <c r="O125" i="28"/>
  <c r="O145" i="28" s="1"/>
  <c r="N118" i="28"/>
  <c r="O118" i="28"/>
  <c r="N91" i="28"/>
  <c r="O71" i="28"/>
  <c r="O91" i="28" s="1"/>
  <c r="G7" i="28" s="1"/>
  <c r="N64" i="28"/>
  <c r="O44" i="28"/>
  <c r="O64" i="28" s="1"/>
  <c r="H37" i="29"/>
  <c r="L37" i="29"/>
  <c r="K37" i="29"/>
  <c r="O37" i="29"/>
  <c r="F37" i="29"/>
  <c r="N37" i="29"/>
  <c r="G5" i="29"/>
  <c r="G7" i="29"/>
  <c r="G3" i="29"/>
  <c r="K172" i="28"/>
  <c r="L152" i="28"/>
  <c r="L172" i="28" s="1"/>
  <c r="K145" i="28"/>
  <c r="L125" i="28"/>
  <c r="L145" i="28" s="1"/>
  <c r="K118" i="28"/>
  <c r="L98" i="28"/>
  <c r="L118" i="28" s="1"/>
  <c r="L71" i="28"/>
  <c r="L91" i="28" s="1"/>
  <c r="K64" i="28"/>
  <c r="L44" i="28"/>
  <c r="L64" i="28" s="1"/>
  <c r="G5" i="28" s="1"/>
  <c r="I152" i="28"/>
  <c r="I172" i="28" s="1"/>
  <c r="I125" i="28"/>
  <c r="I145" i="28" s="1"/>
  <c r="I98" i="28"/>
  <c r="I118" i="28" s="1"/>
  <c r="I64" i="28"/>
  <c r="H64" i="28"/>
  <c r="F44" i="28"/>
  <c r="F64" i="28" s="1"/>
  <c r="E37" i="28"/>
  <c r="N199" i="27"/>
  <c r="O199" i="27"/>
  <c r="N172" i="27"/>
  <c r="O152" i="27"/>
  <c r="O172" i="27" s="1"/>
  <c r="O145" i="27"/>
  <c r="N145" i="27"/>
  <c r="O118" i="27"/>
  <c r="N91" i="27"/>
  <c r="O91" i="27"/>
  <c r="O64" i="27"/>
  <c r="N64" i="27"/>
  <c r="F37" i="28"/>
  <c r="N37" i="28"/>
  <c r="K37" i="28"/>
  <c r="O37" i="28"/>
  <c r="H37" i="28"/>
  <c r="L37" i="28"/>
  <c r="I37" i="28"/>
  <c r="G3" i="28"/>
  <c r="K199" i="27"/>
  <c r="L179" i="27"/>
  <c r="L199" i="27" s="1"/>
  <c r="L172" i="27"/>
  <c r="K172" i="27"/>
  <c r="L125" i="27"/>
  <c r="L145" i="27" s="1"/>
  <c r="L103" i="27"/>
  <c r="L118" i="27" s="1"/>
  <c r="G3" i="27" s="1"/>
  <c r="L71" i="27"/>
  <c r="L91" i="27" s="1"/>
  <c r="G7" i="27" s="1"/>
  <c r="L44" i="27"/>
  <c r="L64" i="27" s="1"/>
  <c r="I179" i="27"/>
  <c r="I199" i="27" s="1"/>
  <c r="I152" i="27"/>
  <c r="I172" i="27" s="1"/>
  <c r="H145" i="27"/>
  <c r="I145" i="27"/>
  <c r="I118" i="27"/>
  <c r="H118" i="27"/>
  <c r="I91" i="27"/>
  <c r="H91" i="27"/>
  <c r="I64" i="27"/>
  <c r="H64" i="27"/>
  <c r="F152" i="27"/>
  <c r="F172" i="27" s="1"/>
  <c r="F125" i="27"/>
  <c r="F145" i="27" s="1"/>
  <c r="F98" i="27"/>
  <c r="F118" i="27" s="1"/>
  <c r="F71" i="27"/>
  <c r="F91" i="27" s="1"/>
  <c r="F64" i="27"/>
  <c r="O179" i="26"/>
  <c r="O199" i="26" s="1"/>
  <c r="O152" i="26"/>
  <c r="O172" i="26" s="1"/>
  <c r="N145" i="26"/>
  <c r="O145" i="26"/>
  <c r="N118" i="26"/>
  <c r="O98" i="26"/>
  <c r="O118" i="26" s="1"/>
  <c r="N91" i="26"/>
  <c r="O71" i="26"/>
  <c r="O91" i="26" s="1"/>
  <c r="O44" i="26"/>
  <c r="O64" i="26" s="1"/>
  <c r="E37" i="27"/>
  <c r="F37" i="27"/>
  <c r="N37" i="27"/>
  <c r="K37" i="27"/>
  <c r="O37" i="27"/>
  <c r="H37" i="27"/>
  <c r="L37" i="27"/>
  <c r="I37" i="27"/>
  <c r="G5" i="27"/>
  <c r="G9" i="27"/>
  <c r="K199" i="26"/>
  <c r="L199" i="26"/>
  <c r="L125" i="26"/>
  <c r="L145" i="26" s="1"/>
  <c r="L118" i="26"/>
  <c r="K118" i="26"/>
  <c r="K91" i="26"/>
  <c r="L71" i="26"/>
  <c r="L91" i="26" s="1"/>
  <c r="K64" i="26"/>
  <c r="L44" i="26"/>
  <c r="L64" i="26" s="1"/>
  <c r="I179" i="26"/>
  <c r="I199" i="26" s="1"/>
  <c r="I145" i="26"/>
  <c r="H145" i="26"/>
  <c r="H118" i="26"/>
  <c r="I98" i="26"/>
  <c r="I118" i="26" s="1"/>
  <c r="H91" i="26"/>
  <c r="I71" i="26"/>
  <c r="I91" i="26" s="1"/>
  <c r="H64" i="26"/>
  <c r="I44" i="26"/>
  <c r="I64" i="26" s="1"/>
  <c r="F125" i="26"/>
  <c r="F145" i="26" s="1"/>
  <c r="F98" i="26"/>
  <c r="F118" i="26" s="1"/>
  <c r="F71" i="26"/>
  <c r="F91" i="26" s="1"/>
  <c r="F44" i="26"/>
  <c r="F64" i="26" s="1"/>
  <c r="O179" i="25"/>
  <c r="O199" i="25" s="1"/>
  <c r="O152" i="25"/>
  <c r="O172" i="25" s="1"/>
  <c r="N145" i="25"/>
  <c r="O98" i="25"/>
  <c r="O118" i="25" s="1"/>
  <c r="N91" i="25"/>
  <c r="O71" i="25"/>
  <c r="O91" i="25" s="1"/>
  <c r="N64" i="25"/>
  <c r="O64" i="25"/>
  <c r="K37" i="26"/>
  <c r="O37" i="26"/>
  <c r="H37" i="26"/>
  <c r="L37" i="26"/>
  <c r="E37" i="26"/>
  <c r="I37" i="26"/>
  <c r="F37" i="26"/>
  <c r="N37" i="26"/>
  <c r="G9" i="26"/>
  <c r="G5" i="26"/>
  <c r="K145" i="25"/>
  <c r="L125" i="25"/>
  <c r="L145" i="25" s="1"/>
  <c r="K118" i="25"/>
  <c r="L118" i="25"/>
  <c r="K91" i="25"/>
  <c r="L91" i="25"/>
  <c r="L44" i="25"/>
  <c r="L64" i="25" s="1"/>
  <c r="I125" i="25"/>
  <c r="I145" i="25" s="1"/>
  <c r="I98" i="25"/>
  <c r="I118" i="25" s="1"/>
  <c r="I71" i="25"/>
  <c r="I91" i="25" s="1"/>
  <c r="H64" i="25"/>
  <c r="I64" i="25"/>
  <c r="F44" i="25"/>
  <c r="F64" i="25" s="1"/>
  <c r="N199" i="24"/>
  <c r="O179" i="24"/>
  <c r="O199" i="24" s="1"/>
  <c r="N172" i="24"/>
  <c r="O152" i="24"/>
  <c r="O172" i="24" s="1"/>
  <c r="O145" i="24"/>
  <c r="N145" i="24"/>
  <c r="O98" i="24"/>
  <c r="O91" i="24"/>
  <c r="N91" i="24"/>
  <c r="O44" i="24"/>
  <c r="O64" i="24" s="1"/>
  <c r="E37" i="25"/>
  <c r="G9" i="25"/>
  <c r="K37" i="25"/>
  <c r="F37" i="25"/>
  <c r="N37" i="25"/>
  <c r="I37" i="25"/>
  <c r="O37" i="25"/>
  <c r="H37" i="25"/>
  <c r="L37" i="25"/>
  <c r="G7" i="25"/>
  <c r="G3" i="25"/>
  <c r="K199" i="24"/>
  <c r="L179" i="24"/>
  <c r="L199" i="24" s="1"/>
  <c r="L172" i="24"/>
  <c r="K172" i="24"/>
  <c r="L126" i="24"/>
  <c r="L145" i="24" s="1"/>
  <c r="L98" i="24"/>
  <c r="L118" i="24" s="1"/>
  <c r="L71" i="24"/>
  <c r="L91" i="24" s="1"/>
  <c r="L44" i="24"/>
  <c r="L64" i="24" s="1"/>
  <c r="I179" i="24"/>
  <c r="I199" i="24" s="1"/>
  <c r="I152" i="24"/>
  <c r="I172" i="24" s="1"/>
  <c r="I145" i="24"/>
  <c r="H145" i="24"/>
  <c r="I98" i="24"/>
  <c r="I118" i="24" s="1"/>
  <c r="I64" i="24"/>
  <c r="F125" i="24"/>
  <c r="F145" i="24" s="1"/>
  <c r="F44" i="24"/>
  <c r="F64" i="24" s="1"/>
  <c r="O118" i="24"/>
  <c r="K37" i="24"/>
  <c r="O37" i="24"/>
  <c r="H37" i="24"/>
  <c r="L37" i="24"/>
  <c r="E37" i="24"/>
  <c r="I37" i="24"/>
  <c r="F37" i="24"/>
  <c r="N37" i="24"/>
  <c r="G5" i="24"/>
  <c r="G7" i="24"/>
  <c r="G3" i="24"/>
  <c r="G9" i="24"/>
  <c r="A1" i="9"/>
  <c r="E199" i="23"/>
  <c r="B199" i="23"/>
  <c r="O198" i="23"/>
  <c r="N198" i="23"/>
  <c r="L198" i="23"/>
  <c r="K198" i="23"/>
  <c r="I198" i="23"/>
  <c r="H198" i="23"/>
  <c r="F198" i="23"/>
  <c r="E198" i="23"/>
  <c r="O197" i="23"/>
  <c r="N197" i="23"/>
  <c r="L197" i="23"/>
  <c r="K197" i="23"/>
  <c r="I197" i="23"/>
  <c r="H197" i="23"/>
  <c r="F197" i="23"/>
  <c r="E197" i="23"/>
  <c r="O196" i="23"/>
  <c r="N196" i="23"/>
  <c r="L196" i="23"/>
  <c r="K196" i="23"/>
  <c r="I196" i="23"/>
  <c r="H196" i="23"/>
  <c r="F196" i="23"/>
  <c r="E196" i="23"/>
  <c r="O195" i="23"/>
  <c r="N195" i="23"/>
  <c r="L195" i="23"/>
  <c r="K195" i="23"/>
  <c r="I195" i="23"/>
  <c r="H195" i="23"/>
  <c r="F195" i="23"/>
  <c r="E195" i="23"/>
  <c r="O194" i="23"/>
  <c r="N194" i="23"/>
  <c r="L194" i="23"/>
  <c r="K194" i="23"/>
  <c r="I194" i="23"/>
  <c r="H194" i="23"/>
  <c r="F194" i="23"/>
  <c r="E194" i="23"/>
  <c r="O193" i="23"/>
  <c r="N193" i="23"/>
  <c r="L193" i="23"/>
  <c r="K193" i="23"/>
  <c r="I193" i="23"/>
  <c r="H193" i="23"/>
  <c r="F193" i="23"/>
  <c r="E193" i="23"/>
  <c r="O192" i="23"/>
  <c r="N192" i="23"/>
  <c r="L192" i="23"/>
  <c r="K192" i="23"/>
  <c r="I192" i="23"/>
  <c r="H192" i="23"/>
  <c r="F192" i="23"/>
  <c r="E192" i="23"/>
  <c r="O191" i="23"/>
  <c r="N191" i="23"/>
  <c r="L191" i="23"/>
  <c r="K191" i="23"/>
  <c r="I191" i="23"/>
  <c r="H191" i="23"/>
  <c r="F191" i="23"/>
  <c r="E191" i="23"/>
  <c r="O190" i="23"/>
  <c r="N190" i="23"/>
  <c r="L190" i="23"/>
  <c r="K190" i="23"/>
  <c r="I190" i="23"/>
  <c r="H190" i="23"/>
  <c r="F190" i="23"/>
  <c r="E190" i="23"/>
  <c r="O189" i="23"/>
  <c r="N189" i="23"/>
  <c r="L189" i="23"/>
  <c r="K189" i="23"/>
  <c r="I189" i="23"/>
  <c r="H189" i="23"/>
  <c r="F189" i="23"/>
  <c r="E189" i="23"/>
  <c r="O188" i="23"/>
  <c r="N188" i="23"/>
  <c r="L188" i="23"/>
  <c r="K188" i="23"/>
  <c r="I188" i="23"/>
  <c r="H188" i="23"/>
  <c r="F188" i="23"/>
  <c r="E188" i="23"/>
  <c r="O187" i="23"/>
  <c r="N187" i="23"/>
  <c r="L187" i="23"/>
  <c r="K187" i="23"/>
  <c r="I187" i="23"/>
  <c r="H187" i="23"/>
  <c r="F187" i="23"/>
  <c r="E187" i="23"/>
  <c r="O186" i="23"/>
  <c r="N186" i="23"/>
  <c r="L186" i="23"/>
  <c r="K186" i="23"/>
  <c r="I186" i="23"/>
  <c r="H186" i="23"/>
  <c r="F186" i="23"/>
  <c r="E186" i="23"/>
  <c r="O185" i="23"/>
  <c r="N185" i="23"/>
  <c r="L185" i="23"/>
  <c r="K185" i="23"/>
  <c r="I185" i="23"/>
  <c r="H185" i="23"/>
  <c r="F185" i="23"/>
  <c r="E185" i="23"/>
  <c r="O184" i="23"/>
  <c r="N184" i="23"/>
  <c r="L184" i="23"/>
  <c r="K184" i="23"/>
  <c r="I184" i="23"/>
  <c r="H184" i="23"/>
  <c r="F184" i="23"/>
  <c r="E184" i="23"/>
  <c r="O183" i="23"/>
  <c r="N183" i="23"/>
  <c r="L183" i="23"/>
  <c r="K183" i="23"/>
  <c r="I183" i="23"/>
  <c r="H183" i="23"/>
  <c r="F183" i="23"/>
  <c r="E183" i="23"/>
  <c r="O182" i="23"/>
  <c r="N182" i="23"/>
  <c r="L182" i="23"/>
  <c r="K182" i="23"/>
  <c r="I182" i="23"/>
  <c r="H182" i="23"/>
  <c r="F182" i="23"/>
  <c r="E182" i="23"/>
  <c r="O181" i="23"/>
  <c r="N181" i="23"/>
  <c r="L181" i="23"/>
  <c r="K181" i="23"/>
  <c r="I181" i="23"/>
  <c r="H181" i="23"/>
  <c r="F181" i="23"/>
  <c r="E181" i="23"/>
  <c r="O180" i="23"/>
  <c r="N180" i="23"/>
  <c r="L180" i="23"/>
  <c r="K180" i="23"/>
  <c r="I180" i="23"/>
  <c r="H180" i="23"/>
  <c r="F180" i="23"/>
  <c r="E180" i="23"/>
  <c r="O179" i="23"/>
  <c r="O199" i="23" s="1"/>
  <c r="N179" i="23"/>
  <c r="N199" i="23" s="1"/>
  <c r="L179" i="23"/>
  <c r="L199" i="23" s="1"/>
  <c r="K179" i="23"/>
  <c r="K199" i="23" s="1"/>
  <c r="I179" i="23"/>
  <c r="I199" i="23" s="1"/>
  <c r="H179" i="23"/>
  <c r="H199" i="23" s="1"/>
  <c r="F179" i="23"/>
  <c r="F199" i="23" s="1"/>
  <c r="E179" i="23"/>
  <c r="M177" i="23"/>
  <c r="J177" i="23"/>
  <c r="G177" i="23"/>
  <c r="D177" i="23"/>
  <c r="B177" i="23"/>
  <c r="M176" i="23"/>
  <c r="G176" i="23"/>
  <c r="B172" i="23"/>
  <c r="O171" i="23"/>
  <c r="N171" i="23"/>
  <c r="L171" i="23"/>
  <c r="K171" i="23"/>
  <c r="I171" i="23"/>
  <c r="H171" i="23"/>
  <c r="F171" i="23"/>
  <c r="E171" i="23"/>
  <c r="O170" i="23"/>
  <c r="N170" i="23"/>
  <c r="L170" i="23"/>
  <c r="K170" i="23"/>
  <c r="I170" i="23"/>
  <c r="H170" i="23"/>
  <c r="F170" i="23"/>
  <c r="E170" i="23"/>
  <c r="O169" i="23"/>
  <c r="N169" i="23"/>
  <c r="L169" i="23"/>
  <c r="K169" i="23"/>
  <c r="I169" i="23"/>
  <c r="H169" i="23"/>
  <c r="F169" i="23"/>
  <c r="E169" i="23"/>
  <c r="O168" i="23"/>
  <c r="N168" i="23"/>
  <c r="L168" i="23"/>
  <c r="K168" i="23"/>
  <c r="I168" i="23"/>
  <c r="H168" i="23"/>
  <c r="F168" i="23"/>
  <c r="E168" i="23"/>
  <c r="O167" i="23"/>
  <c r="N167" i="23"/>
  <c r="L167" i="23"/>
  <c r="K167" i="23"/>
  <c r="I167" i="23"/>
  <c r="H167" i="23"/>
  <c r="F167" i="23"/>
  <c r="E167" i="23"/>
  <c r="O166" i="23"/>
  <c r="N166" i="23"/>
  <c r="L166" i="23"/>
  <c r="K166" i="23"/>
  <c r="I166" i="23"/>
  <c r="H166" i="23"/>
  <c r="F166" i="23"/>
  <c r="E166" i="23"/>
  <c r="O165" i="23"/>
  <c r="N165" i="23"/>
  <c r="L165" i="23"/>
  <c r="K165" i="23"/>
  <c r="I165" i="23"/>
  <c r="H165" i="23"/>
  <c r="F165" i="23"/>
  <c r="E165" i="23"/>
  <c r="O164" i="23"/>
  <c r="N164" i="23"/>
  <c r="L164" i="23"/>
  <c r="K164" i="23"/>
  <c r="I164" i="23"/>
  <c r="H164" i="23"/>
  <c r="F164" i="23"/>
  <c r="E164" i="23"/>
  <c r="O163" i="23"/>
  <c r="N163" i="23"/>
  <c r="L163" i="23"/>
  <c r="K163" i="23"/>
  <c r="I163" i="23"/>
  <c r="H163" i="23"/>
  <c r="F163" i="23"/>
  <c r="E163" i="23"/>
  <c r="O162" i="23"/>
  <c r="N162" i="23"/>
  <c r="L162" i="23"/>
  <c r="K162" i="23"/>
  <c r="I162" i="23"/>
  <c r="H162" i="23"/>
  <c r="F162" i="23"/>
  <c r="E162" i="23"/>
  <c r="O161" i="23"/>
  <c r="N161" i="23"/>
  <c r="L161" i="23"/>
  <c r="K161" i="23"/>
  <c r="I161" i="23"/>
  <c r="H161" i="23"/>
  <c r="F161" i="23"/>
  <c r="E161" i="23"/>
  <c r="O160" i="23"/>
  <c r="N160" i="23"/>
  <c r="L160" i="23"/>
  <c r="K160" i="23"/>
  <c r="I160" i="23"/>
  <c r="H160" i="23"/>
  <c r="F160" i="23"/>
  <c r="E160" i="23"/>
  <c r="O159" i="23"/>
  <c r="N159" i="23"/>
  <c r="L159" i="23"/>
  <c r="K159" i="23"/>
  <c r="I159" i="23"/>
  <c r="H159" i="23"/>
  <c r="F159" i="23"/>
  <c r="E159" i="23"/>
  <c r="O158" i="23"/>
  <c r="N158" i="23"/>
  <c r="L158" i="23"/>
  <c r="K158" i="23"/>
  <c r="I158" i="23"/>
  <c r="H158" i="23"/>
  <c r="F158" i="23"/>
  <c r="E158" i="23"/>
  <c r="O157" i="23"/>
  <c r="N157" i="23"/>
  <c r="L157" i="23"/>
  <c r="K157" i="23"/>
  <c r="I157" i="23"/>
  <c r="H157" i="23"/>
  <c r="F157" i="23"/>
  <c r="E157" i="23"/>
  <c r="O156" i="23"/>
  <c r="N156" i="23"/>
  <c r="L156" i="23"/>
  <c r="K156" i="23"/>
  <c r="I156" i="23"/>
  <c r="H156" i="23"/>
  <c r="F156" i="23"/>
  <c r="E156" i="23"/>
  <c r="O155" i="23"/>
  <c r="N155" i="23"/>
  <c r="L155" i="23"/>
  <c r="K155" i="23"/>
  <c r="I155" i="23"/>
  <c r="H155" i="23"/>
  <c r="F155" i="23"/>
  <c r="E155" i="23"/>
  <c r="O154" i="23"/>
  <c r="N154" i="23"/>
  <c r="L154" i="23"/>
  <c r="K154" i="23"/>
  <c r="I154" i="23"/>
  <c r="H154" i="23"/>
  <c r="F154" i="23"/>
  <c r="E154" i="23"/>
  <c r="O153" i="23"/>
  <c r="N153" i="23"/>
  <c r="L153" i="23"/>
  <c r="K153" i="23"/>
  <c r="I153" i="23"/>
  <c r="H153" i="23"/>
  <c r="F153" i="23"/>
  <c r="E153" i="23"/>
  <c r="O152" i="23"/>
  <c r="O172" i="23" s="1"/>
  <c r="N152" i="23"/>
  <c r="N172" i="23" s="1"/>
  <c r="L152" i="23"/>
  <c r="L172" i="23" s="1"/>
  <c r="K152" i="23"/>
  <c r="K172" i="23" s="1"/>
  <c r="I152" i="23"/>
  <c r="I172" i="23" s="1"/>
  <c r="H152" i="23"/>
  <c r="H172" i="23" s="1"/>
  <c r="F152" i="23"/>
  <c r="F172" i="23" s="1"/>
  <c r="E152" i="23"/>
  <c r="E172" i="23" s="1"/>
  <c r="M150" i="23"/>
  <c r="J150" i="23"/>
  <c r="G150" i="23"/>
  <c r="D150" i="23"/>
  <c r="B150" i="23"/>
  <c r="M149" i="23"/>
  <c r="G149" i="23"/>
  <c r="N145" i="23"/>
  <c r="K145" i="23"/>
  <c r="B145" i="23"/>
  <c r="O144" i="23"/>
  <c r="N144" i="23"/>
  <c r="L144" i="23"/>
  <c r="K144" i="23"/>
  <c r="I144" i="23"/>
  <c r="H144" i="23"/>
  <c r="F144" i="23"/>
  <c r="E144" i="23"/>
  <c r="O143" i="23"/>
  <c r="N143" i="23"/>
  <c r="L143" i="23"/>
  <c r="K143" i="23"/>
  <c r="I143" i="23"/>
  <c r="H143" i="23"/>
  <c r="F143" i="23"/>
  <c r="E143" i="23"/>
  <c r="O142" i="23"/>
  <c r="N142" i="23"/>
  <c r="L142" i="23"/>
  <c r="K142" i="23"/>
  <c r="I142" i="23"/>
  <c r="H142" i="23"/>
  <c r="F142" i="23"/>
  <c r="E142" i="23"/>
  <c r="O141" i="23"/>
  <c r="N141" i="23"/>
  <c r="L141" i="23"/>
  <c r="K141" i="23"/>
  <c r="I141" i="23"/>
  <c r="H141" i="23"/>
  <c r="F141" i="23"/>
  <c r="E141" i="23"/>
  <c r="O140" i="23"/>
  <c r="N140" i="23"/>
  <c r="L140" i="23"/>
  <c r="K140" i="23"/>
  <c r="I140" i="23"/>
  <c r="H140" i="23"/>
  <c r="F140" i="23"/>
  <c r="E140" i="23"/>
  <c r="O139" i="23"/>
  <c r="N139" i="23"/>
  <c r="L139" i="23"/>
  <c r="K139" i="23"/>
  <c r="I139" i="23"/>
  <c r="H139" i="23"/>
  <c r="F139" i="23"/>
  <c r="E139" i="23"/>
  <c r="O138" i="23"/>
  <c r="N138" i="23"/>
  <c r="L138" i="23"/>
  <c r="K138" i="23"/>
  <c r="I138" i="23"/>
  <c r="H138" i="23"/>
  <c r="F138" i="23"/>
  <c r="E138" i="23"/>
  <c r="O137" i="23"/>
  <c r="N137" i="23"/>
  <c r="L137" i="23"/>
  <c r="K137" i="23"/>
  <c r="I137" i="23"/>
  <c r="H137" i="23"/>
  <c r="F137" i="23"/>
  <c r="E137" i="23"/>
  <c r="O136" i="23"/>
  <c r="N136" i="23"/>
  <c r="L136" i="23"/>
  <c r="K136" i="23"/>
  <c r="I136" i="23"/>
  <c r="H136" i="23"/>
  <c r="F136" i="23"/>
  <c r="E136" i="23"/>
  <c r="O135" i="23"/>
  <c r="N135" i="23"/>
  <c r="L135" i="23"/>
  <c r="K135" i="23"/>
  <c r="I135" i="23"/>
  <c r="H135" i="23"/>
  <c r="F135" i="23"/>
  <c r="E135" i="23"/>
  <c r="O134" i="23"/>
  <c r="N134" i="23"/>
  <c r="L134" i="23"/>
  <c r="K134" i="23"/>
  <c r="I134" i="23"/>
  <c r="H134" i="23"/>
  <c r="F134" i="23"/>
  <c r="E134" i="23"/>
  <c r="O133" i="23"/>
  <c r="N133" i="23"/>
  <c r="L133" i="23"/>
  <c r="K133" i="23"/>
  <c r="I133" i="23"/>
  <c r="H133" i="23"/>
  <c r="F133" i="23"/>
  <c r="E133" i="23"/>
  <c r="O132" i="23"/>
  <c r="N132" i="23"/>
  <c r="L132" i="23"/>
  <c r="K132" i="23"/>
  <c r="I132" i="23"/>
  <c r="H132" i="23"/>
  <c r="F132" i="23"/>
  <c r="E132" i="23"/>
  <c r="O131" i="23"/>
  <c r="N131" i="23"/>
  <c r="L131" i="23"/>
  <c r="K131" i="23"/>
  <c r="I131" i="23"/>
  <c r="H131" i="23"/>
  <c r="F131" i="23"/>
  <c r="E131" i="23"/>
  <c r="O130" i="23"/>
  <c r="N130" i="23"/>
  <c r="L130" i="23"/>
  <c r="K130" i="23"/>
  <c r="I130" i="23"/>
  <c r="H130" i="23"/>
  <c r="F130" i="23"/>
  <c r="E130" i="23"/>
  <c r="O129" i="23"/>
  <c r="N129" i="23"/>
  <c r="L129" i="23"/>
  <c r="K129" i="23"/>
  <c r="I129" i="23"/>
  <c r="H129" i="23"/>
  <c r="F129" i="23"/>
  <c r="E129" i="23"/>
  <c r="O128" i="23"/>
  <c r="N128" i="23"/>
  <c r="L128" i="23"/>
  <c r="K128" i="23"/>
  <c r="I128" i="23"/>
  <c r="H128" i="23"/>
  <c r="F128" i="23"/>
  <c r="E128" i="23"/>
  <c r="O127" i="23"/>
  <c r="N127" i="23"/>
  <c r="L127" i="23"/>
  <c r="K127" i="23"/>
  <c r="I127" i="23"/>
  <c r="H127" i="23"/>
  <c r="F127" i="23"/>
  <c r="E127" i="23"/>
  <c r="O126" i="23"/>
  <c r="N126" i="23"/>
  <c r="L126" i="23"/>
  <c r="K126" i="23"/>
  <c r="I126" i="23"/>
  <c r="H126" i="23"/>
  <c r="F126" i="23"/>
  <c r="E126" i="23"/>
  <c r="O125" i="23"/>
  <c r="O145" i="23" s="1"/>
  <c r="N125" i="23"/>
  <c r="L125" i="23"/>
  <c r="L145" i="23" s="1"/>
  <c r="K125" i="23"/>
  <c r="I125" i="23"/>
  <c r="I145" i="23" s="1"/>
  <c r="H125" i="23"/>
  <c r="H145" i="23" s="1"/>
  <c r="F125" i="23"/>
  <c r="F145" i="23" s="1"/>
  <c r="E125" i="23"/>
  <c r="E145" i="23" s="1"/>
  <c r="M123" i="23"/>
  <c r="J123" i="23"/>
  <c r="G123" i="23"/>
  <c r="D123" i="23"/>
  <c r="B123" i="23"/>
  <c r="M122" i="23"/>
  <c r="G122" i="23"/>
  <c r="N118" i="23"/>
  <c r="K118" i="23"/>
  <c r="B118" i="23"/>
  <c r="O117" i="23"/>
  <c r="N117" i="23"/>
  <c r="L117" i="23"/>
  <c r="K117" i="23"/>
  <c r="I117" i="23"/>
  <c r="H117" i="23"/>
  <c r="F117" i="23"/>
  <c r="E117" i="23"/>
  <c r="O116" i="23"/>
  <c r="N116" i="23"/>
  <c r="L116" i="23"/>
  <c r="K116" i="23"/>
  <c r="I116" i="23"/>
  <c r="H116" i="23"/>
  <c r="F116" i="23"/>
  <c r="E116" i="23"/>
  <c r="O115" i="23"/>
  <c r="N115" i="23"/>
  <c r="L115" i="23"/>
  <c r="K115" i="23"/>
  <c r="I115" i="23"/>
  <c r="H115" i="23"/>
  <c r="F115" i="23"/>
  <c r="E115" i="23"/>
  <c r="O114" i="23"/>
  <c r="N114" i="23"/>
  <c r="L114" i="23"/>
  <c r="K114" i="23"/>
  <c r="I114" i="23"/>
  <c r="H114" i="23"/>
  <c r="F114" i="23"/>
  <c r="E114" i="23"/>
  <c r="O113" i="23"/>
  <c r="N113" i="23"/>
  <c r="L113" i="23"/>
  <c r="K113" i="23"/>
  <c r="I113" i="23"/>
  <c r="H113" i="23"/>
  <c r="F113" i="23"/>
  <c r="E113" i="23"/>
  <c r="O112" i="23"/>
  <c r="N112" i="23"/>
  <c r="L112" i="23"/>
  <c r="K112" i="23"/>
  <c r="I112" i="23"/>
  <c r="H112" i="23"/>
  <c r="F112" i="23"/>
  <c r="E112" i="23"/>
  <c r="O111" i="23"/>
  <c r="N111" i="23"/>
  <c r="L111" i="23"/>
  <c r="K111" i="23"/>
  <c r="I111" i="23"/>
  <c r="H111" i="23"/>
  <c r="F111" i="23"/>
  <c r="E111" i="23"/>
  <c r="O110" i="23"/>
  <c r="N110" i="23"/>
  <c r="L110" i="23"/>
  <c r="K110" i="23"/>
  <c r="I110" i="23"/>
  <c r="H110" i="23"/>
  <c r="F110" i="23"/>
  <c r="E110" i="23"/>
  <c r="O109" i="23"/>
  <c r="N109" i="23"/>
  <c r="L109" i="23"/>
  <c r="K109" i="23"/>
  <c r="I109" i="23"/>
  <c r="H109" i="23"/>
  <c r="F109" i="23"/>
  <c r="E109" i="23"/>
  <c r="O108" i="23"/>
  <c r="N108" i="23"/>
  <c r="L108" i="23"/>
  <c r="K108" i="23"/>
  <c r="I108" i="23"/>
  <c r="H108" i="23"/>
  <c r="F108" i="23"/>
  <c r="E108" i="23"/>
  <c r="O107" i="23"/>
  <c r="N107" i="23"/>
  <c r="L107" i="23"/>
  <c r="K107" i="23"/>
  <c r="I107" i="23"/>
  <c r="H107" i="23"/>
  <c r="F107" i="23"/>
  <c r="E107" i="23"/>
  <c r="O106" i="23"/>
  <c r="N106" i="23"/>
  <c r="L106" i="23"/>
  <c r="K106" i="23"/>
  <c r="I106" i="23"/>
  <c r="H106" i="23"/>
  <c r="F106" i="23"/>
  <c r="E106" i="23"/>
  <c r="O105" i="23"/>
  <c r="N105" i="23"/>
  <c r="L105" i="23"/>
  <c r="K105" i="23"/>
  <c r="I105" i="23"/>
  <c r="H105" i="23"/>
  <c r="F105" i="23"/>
  <c r="E105" i="23"/>
  <c r="O104" i="23"/>
  <c r="N104" i="23"/>
  <c r="L104" i="23"/>
  <c r="K104" i="23"/>
  <c r="I104" i="23"/>
  <c r="H104" i="23"/>
  <c r="F104" i="23"/>
  <c r="E104" i="23"/>
  <c r="O103" i="23"/>
  <c r="N103" i="23"/>
  <c r="L103" i="23"/>
  <c r="K103" i="23"/>
  <c r="I103" i="23"/>
  <c r="H103" i="23"/>
  <c r="F103" i="23"/>
  <c r="E103" i="23"/>
  <c r="O102" i="23"/>
  <c r="N102" i="23"/>
  <c r="L102" i="23"/>
  <c r="K102" i="23"/>
  <c r="I102" i="23"/>
  <c r="H102" i="23"/>
  <c r="F102" i="23"/>
  <c r="E102" i="23"/>
  <c r="O101" i="23"/>
  <c r="N101" i="23"/>
  <c r="L101" i="23"/>
  <c r="K101" i="23"/>
  <c r="I101" i="23"/>
  <c r="H101" i="23"/>
  <c r="F101" i="23"/>
  <c r="E101" i="23"/>
  <c r="O100" i="23"/>
  <c r="N100" i="23"/>
  <c r="L100" i="23"/>
  <c r="K100" i="23"/>
  <c r="I100" i="23"/>
  <c r="H100" i="23"/>
  <c r="F100" i="23"/>
  <c r="E100" i="23"/>
  <c r="O99" i="23"/>
  <c r="N99" i="23"/>
  <c r="L99" i="23"/>
  <c r="K99" i="23"/>
  <c r="I99" i="23"/>
  <c r="H99" i="23"/>
  <c r="F99" i="23"/>
  <c r="E99" i="23"/>
  <c r="O98" i="23"/>
  <c r="O118" i="23" s="1"/>
  <c r="N98" i="23"/>
  <c r="L98" i="23"/>
  <c r="L118" i="23" s="1"/>
  <c r="K98" i="23"/>
  <c r="I98" i="23"/>
  <c r="I118" i="23" s="1"/>
  <c r="H98" i="23"/>
  <c r="H118" i="23" s="1"/>
  <c r="F98" i="23"/>
  <c r="F118" i="23" s="1"/>
  <c r="E98" i="23"/>
  <c r="E118" i="23" s="1"/>
  <c r="M96" i="23"/>
  <c r="J96" i="23"/>
  <c r="G96" i="23"/>
  <c r="D96" i="23"/>
  <c r="B96" i="23"/>
  <c r="M95" i="23"/>
  <c r="G95" i="23"/>
  <c r="N91" i="23"/>
  <c r="K91" i="23"/>
  <c r="B91" i="23"/>
  <c r="O90" i="23"/>
  <c r="N90" i="23"/>
  <c r="L90" i="23"/>
  <c r="K90" i="23"/>
  <c r="I90" i="23"/>
  <c r="H90" i="23"/>
  <c r="F90" i="23"/>
  <c r="E90" i="23"/>
  <c r="O89" i="23"/>
  <c r="N89" i="23"/>
  <c r="L89" i="23"/>
  <c r="K89" i="23"/>
  <c r="I89" i="23"/>
  <c r="H89" i="23"/>
  <c r="F89" i="23"/>
  <c r="E89" i="23"/>
  <c r="O88" i="23"/>
  <c r="N88" i="23"/>
  <c r="L88" i="23"/>
  <c r="K88" i="23"/>
  <c r="I88" i="23"/>
  <c r="H88" i="23"/>
  <c r="F88" i="23"/>
  <c r="E88" i="23"/>
  <c r="O87" i="23"/>
  <c r="N87" i="23"/>
  <c r="L87" i="23"/>
  <c r="K87" i="23"/>
  <c r="I87" i="23"/>
  <c r="H87" i="23"/>
  <c r="F87" i="23"/>
  <c r="E87" i="23"/>
  <c r="O86" i="23"/>
  <c r="N86" i="23"/>
  <c r="L86" i="23"/>
  <c r="K86" i="23"/>
  <c r="I86" i="23"/>
  <c r="H86" i="23"/>
  <c r="F86" i="23"/>
  <c r="E86" i="23"/>
  <c r="O85" i="23"/>
  <c r="N85" i="23"/>
  <c r="L85" i="23"/>
  <c r="K85" i="23"/>
  <c r="I85" i="23"/>
  <c r="H85" i="23"/>
  <c r="F85" i="23"/>
  <c r="E85" i="23"/>
  <c r="O84" i="23"/>
  <c r="N84" i="23"/>
  <c r="L84" i="23"/>
  <c r="K84" i="23"/>
  <c r="I84" i="23"/>
  <c r="H84" i="23"/>
  <c r="F84" i="23"/>
  <c r="E84" i="23"/>
  <c r="O83" i="23"/>
  <c r="N83" i="23"/>
  <c r="L83" i="23"/>
  <c r="K83" i="23"/>
  <c r="I83" i="23"/>
  <c r="H83" i="23"/>
  <c r="F83" i="23"/>
  <c r="E83" i="23"/>
  <c r="O82" i="23"/>
  <c r="N82" i="23"/>
  <c r="L82" i="23"/>
  <c r="K82" i="23"/>
  <c r="I82" i="23"/>
  <c r="H82" i="23"/>
  <c r="F82" i="23"/>
  <c r="E82" i="23"/>
  <c r="O81" i="23"/>
  <c r="N81" i="23"/>
  <c r="L81" i="23"/>
  <c r="K81" i="23"/>
  <c r="I81" i="23"/>
  <c r="H81" i="23"/>
  <c r="F81" i="23"/>
  <c r="E81" i="23"/>
  <c r="O80" i="23"/>
  <c r="N80" i="23"/>
  <c r="L80" i="23"/>
  <c r="K80" i="23"/>
  <c r="I80" i="23"/>
  <c r="H80" i="23"/>
  <c r="F80" i="23"/>
  <c r="E80" i="23"/>
  <c r="O79" i="23"/>
  <c r="N79" i="23"/>
  <c r="L79" i="23"/>
  <c r="K79" i="23"/>
  <c r="I79" i="23"/>
  <c r="H79" i="23"/>
  <c r="F79" i="23"/>
  <c r="E79" i="23"/>
  <c r="O78" i="23"/>
  <c r="N78" i="23"/>
  <c r="L78" i="23"/>
  <c r="K78" i="23"/>
  <c r="I78" i="23"/>
  <c r="H78" i="23"/>
  <c r="F78" i="23"/>
  <c r="E78" i="23"/>
  <c r="O77" i="23"/>
  <c r="N77" i="23"/>
  <c r="L77" i="23"/>
  <c r="K77" i="23"/>
  <c r="I77" i="23"/>
  <c r="H77" i="23"/>
  <c r="F77" i="23"/>
  <c r="E77" i="23"/>
  <c r="O76" i="23"/>
  <c r="N76" i="23"/>
  <c r="L76" i="23"/>
  <c r="K76" i="23"/>
  <c r="I76" i="23"/>
  <c r="H76" i="23"/>
  <c r="F76" i="23"/>
  <c r="E76" i="23"/>
  <c r="O75" i="23"/>
  <c r="N75" i="23"/>
  <c r="L75" i="23"/>
  <c r="K75" i="23"/>
  <c r="I75" i="23"/>
  <c r="H75" i="23"/>
  <c r="F75" i="23"/>
  <c r="E75" i="23"/>
  <c r="O74" i="23"/>
  <c r="N74" i="23"/>
  <c r="L74" i="23"/>
  <c r="K74" i="23"/>
  <c r="I74" i="23"/>
  <c r="H74" i="23"/>
  <c r="F74" i="23"/>
  <c r="E74" i="23"/>
  <c r="O73" i="23"/>
  <c r="N73" i="23"/>
  <c r="L73" i="23"/>
  <c r="K73" i="23"/>
  <c r="I73" i="23"/>
  <c r="H73" i="23"/>
  <c r="F73" i="23"/>
  <c r="E73" i="23"/>
  <c r="O72" i="23"/>
  <c r="N72" i="23"/>
  <c r="L72" i="23"/>
  <c r="K72" i="23"/>
  <c r="I72" i="23"/>
  <c r="H72" i="23"/>
  <c r="F72" i="23"/>
  <c r="E72" i="23"/>
  <c r="O71" i="23"/>
  <c r="O91" i="23" s="1"/>
  <c r="N71" i="23"/>
  <c r="L71" i="23"/>
  <c r="L91" i="23" s="1"/>
  <c r="K71" i="23"/>
  <c r="I71" i="23"/>
  <c r="I91" i="23" s="1"/>
  <c r="H71" i="23"/>
  <c r="H91" i="23" s="1"/>
  <c r="F71" i="23"/>
  <c r="F91" i="23" s="1"/>
  <c r="E71" i="23"/>
  <c r="E91" i="23" s="1"/>
  <c r="M69" i="23"/>
  <c r="J69" i="23"/>
  <c r="G69" i="23"/>
  <c r="D69" i="23"/>
  <c r="B69" i="23"/>
  <c r="M68" i="23"/>
  <c r="G68" i="23"/>
  <c r="K64" i="23"/>
  <c r="B64" i="23"/>
  <c r="O63" i="23"/>
  <c r="N63" i="23"/>
  <c r="L63" i="23"/>
  <c r="K63" i="23"/>
  <c r="I63" i="23"/>
  <c r="H63" i="23"/>
  <c r="F63" i="23"/>
  <c r="E63" i="23"/>
  <c r="O62" i="23"/>
  <c r="N62" i="23"/>
  <c r="L62" i="23"/>
  <c r="K62" i="23"/>
  <c r="I62" i="23"/>
  <c r="H62" i="23"/>
  <c r="F62" i="23"/>
  <c r="E62" i="23"/>
  <c r="O61" i="23"/>
  <c r="N61" i="23"/>
  <c r="L61" i="23"/>
  <c r="K61" i="23"/>
  <c r="I61" i="23"/>
  <c r="H61" i="23"/>
  <c r="F61" i="23"/>
  <c r="E61" i="23"/>
  <c r="O60" i="23"/>
  <c r="N60" i="23"/>
  <c r="L60" i="23"/>
  <c r="K60" i="23"/>
  <c r="I60" i="23"/>
  <c r="H60" i="23"/>
  <c r="F60" i="23"/>
  <c r="E60" i="23"/>
  <c r="O59" i="23"/>
  <c r="N59" i="23"/>
  <c r="L59" i="23"/>
  <c r="K59" i="23"/>
  <c r="I59" i="23"/>
  <c r="H59" i="23"/>
  <c r="F59" i="23"/>
  <c r="E59" i="23"/>
  <c r="O58" i="23"/>
  <c r="N58" i="23"/>
  <c r="L58" i="23"/>
  <c r="K58" i="23"/>
  <c r="I58" i="23"/>
  <c r="H58" i="23"/>
  <c r="F58" i="23"/>
  <c r="E58" i="23"/>
  <c r="O57" i="23"/>
  <c r="N57" i="23"/>
  <c r="L57" i="23"/>
  <c r="K57" i="23"/>
  <c r="I57" i="23"/>
  <c r="H57" i="23"/>
  <c r="F57" i="23"/>
  <c r="E57" i="23"/>
  <c r="O56" i="23"/>
  <c r="N56" i="23"/>
  <c r="L56" i="23"/>
  <c r="K56" i="23"/>
  <c r="I56" i="23"/>
  <c r="H56" i="23"/>
  <c r="F56" i="23"/>
  <c r="E56" i="23"/>
  <c r="O55" i="23"/>
  <c r="N55" i="23"/>
  <c r="L55" i="23"/>
  <c r="K55" i="23"/>
  <c r="I55" i="23"/>
  <c r="H55" i="23"/>
  <c r="F55" i="23"/>
  <c r="E55" i="23"/>
  <c r="O54" i="23"/>
  <c r="N54" i="23"/>
  <c r="L54" i="23"/>
  <c r="K54" i="23"/>
  <c r="I54" i="23"/>
  <c r="H54" i="23"/>
  <c r="F54" i="23"/>
  <c r="E54" i="23"/>
  <c r="O53" i="23"/>
  <c r="N53" i="23"/>
  <c r="L53" i="23"/>
  <c r="K53" i="23"/>
  <c r="I53" i="23"/>
  <c r="H53" i="23"/>
  <c r="F53" i="23"/>
  <c r="E53" i="23"/>
  <c r="O52" i="23"/>
  <c r="N52" i="23"/>
  <c r="L52" i="23"/>
  <c r="K52" i="23"/>
  <c r="I52" i="23"/>
  <c r="H52" i="23"/>
  <c r="F52" i="23"/>
  <c r="E52" i="23"/>
  <c r="O51" i="23"/>
  <c r="N51" i="23"/>
  <c r="L51" i="23"/>
  <c r="K51" i="23"/>
  <c r="I51" i="23"/>
  <c r="H51" i="23"/>
  <c r="F51" i="23"/>
  <c r="E51" i="23"/>
  <c r="O50" i="23"/>
  <c r="N50" i="23"/>
  <c r="L50" i="23"/>
  <c r="K50" i="23"/>
  <c r="I50" i="23"/>
  <c r="H50" i="23"/>
  <c r="F50" i="23"/>
  <c r="E50" i="23"/>
  <c r="O49" i="23"/>
  <c r="N49" i="23"/>
  <c r="L49" i="23"/>
  <c r="K49" i="23"/>
  <c r="I49" i="23"/>
  <c r="H49" i="23"/>
  <c r="F49" i="23"/>
  <c r="E49" i="23"/>
  <c r="O48" i="23"/>
  <c r="N48" i="23"/>
  <c r="L48" i="23"/>
  <c r="K48" i="23"/>
  <c r="I48" i="23"/>
  <c r="H48" i="23"/>
  <c r="F48" i="23"/>
  <c r="E48" i="23"/>
  <c r="O47" i="23"/>
  <c r="N47" i="23"/>
  <c r="L47" i="23"/>
  <c r="K47" i="23"/>
  <c r="I47" i="23"/>
  <c r="H47" i="23"/>
  <c r="F47" i="23"/>
  <c r="E47" i="23"/>
  <c r="O46" i="23"/>
  <c r="N46" i="23"/>
  <c r="L46" i="23"/>
  <c r="K46" i="23"/>
  <c r="I46" i="23"/>
  <c r="H46" i="23"/>
  <c r="F46" i="23"/>
  <c r="E46" i="23"/>
  <c r="O45" i="23"/>
  <c r="N45" i="23"/>
  <c r="L45" i="23"/>
  <c r="K45" i="23"/>
  <c r="I45" i="23"/>
  <c r="H45" i="23"/>
  <c r="F45" i="23"/>
  <c r="E45" i="23"/>
  <c r="O44" i="23"/>
  <c r="O64" i="23" s="1"/>
  <c r="N44" i="23"/>
  <c r="N64" i="23" s="1"/>
  <c r="L44" i="23"/>
  <c r="L64" i="23" s="1"/>
  <c r="K44" i="23"/>
  <c r="I44" i="23"/>
  <c r="I64" i="23" s="1"/>
  <c r="H44" i="23"/>
  <c r="H64" i="23" s="1"/>
  <c r="F44" i="23"/>
  <c r="F64" i="23" s="1"/>
  <c r="E44" i="23"/>
  <c r="E64" i="23" s="1"/>
  <c r="M42" i="23"/>
  <c r="J42" i="23"/>
  <c r="G42" i="23"/>
  <c r="D42" i="23"/>
  <c r="B42" i="23"/>
  <c r="M41" i="23"/>
  <c r="G41" i="23"/>
  <c r="O36" i="23"/>
  <c r="N36" i="23"/>
  <c r="M36" i="23"/>
  <c r="L36" i="23"/>
  <c r="K36" i="23"/>
  <c r="J36" i="23"/>
  <c r="I36" i="23"/>
  <c r="H36" i="23"/>
  <c r="G36" i="23"/>
  <c r="F36" i="23"/>
  <c r="E36" i="23"/>
  <c r="D36" i="23"/>
  <c r="C36" i="23"/>
  <c r="B36" i="23"/>
  <c r="O35" i="23"/>
  <c r="N35" i="23"/>
  <c r="M35" i="23"/>
  <c r="L35" i="23"/>
  <c r="K35" i="23"/>
  <c r="J35" i="23"/>
  <c r="I35" i="23"/>
  <c r="H35" i="23"/>
  <c r="G35" i="23"/>
  <c r="F35" i="23"/>
  <c r="E35" i="23"/>
  <c r="D35" i="23"/>
  <c r="C35" i="23"/>
  <c r="B35" i="23"/>
  <c r="O34" i="23"/>
  <c r="N34" i="23"/>
  <c r="M34" i="23"/>
  <c r="L34" i="23"/>
  <c r="K34" i="23"/>
  <c r="J34" i="23"/>
  <c r="I34" i="23"/>
  <c r="H34" i="23"/>
  <c r="G34" i="23"/>
  <c r="F34" i="23"/>
  <c r="E34" i="23"/>
  <c r="D34" i="23"/>
  <c r="C34" i="23"/>
  <c r="B34" i="23"/>
  <c r="O33" i="23"/>
  <c r="N33" i="23"/>
  <c r="M33" i="23"/>
  <c r="L33" i="23"/>
  <c r="K33" i="23"/>
  <c r="J33" i="23"/>
  <c r="I33" i="23"/>
  <c r="H33" i="23"/>
  <c r="G33" i="23"/>
  <c r="F33" i="23"/>
  <c r="E33" i="23"/>
  <c r="D33" i="23"/>
  <c r="C33" i="23"/>
  <c r="B33" i="23"/>
  <c r="O32" i="23"/>
  <c r="N32" i="23"/>
  <c r="M32" i="23"/>
  <c r="L32" i="23"/>
  <c r="K32" i="23"/>
  <c r="J32" i="23"/>
  <c r="I32" i="23"/>
  <c r="H32" i="23"/>
  <c r="G32" i="23"/>
  <c r="F32" i="23"/>
  <c r="E32" i="23"/>
  <c r="D32" i="23"/>
  <c r="C32" i="23"/>
  <c r="B32" i="23"/>
  <c r="O31" i="23"/>
  <c r="N31" i="23"/>
  <c r="M31" i="23"/>
  <c r="L31" i="23"/>
  <c r="K31" i="23"/>
  <c r="J31" i="23"/>
  <c r="I31" i="23"/>
  <c r="H31" i="23"/>
  <c r="G31" i="23"/>
  <c r="F31" i="23"/>
  <c r="E31" i="23"/>
  <c r="D31" i="23"/>
  <c r="C31" i="23"/>
  <c r="B31" i="23"/>
  <c r="O30" i="23"/>
  <c r="N30" i="23"/>
  <c r="M30" i="23"/>
  <c r="L30" i="23"/>
  <c r="K30" i="23"/>
  <c r="J30" i="23"/>
  <c r="I30" i="23"/>
  <c r="H30" i="23"/>
  <c r="G30" i="23"/>
  <c r="F30" i="23"/>
  <c r="E30" i="23"/>
  <c r="D30" i="23"/>
  <c r="C30" i="23"/>
  <c r="B30" i="23"/>
  <c r="O29" i="23"/>
  <c r="N29" i="23"/>
  <c r="M29" i="23"/>
  <c r="L29" i="23"/>
  <c r="K29" i="23"/>
  <c r="J29" i="23"/>
  <c r="I29" i="23"/>
  <c r="H29" i="23"/>
  <c r="G29" i="23"/>
  <c r="F29" i="23"/>
  <c r="E29" i="23"/>
  <c r="D29" i="23"/>
  <c r="C29" i="23"/>
  <c r="B29" i="23"/>
  <c r="O28" i="23"/>
  <c r="N28" i="23"/>
  <c r="M28" i="23"/>
  <c r="L28" i="23"/>
  <c r="K28" i="23"/>
  <c r="J28" i="23"/>
  <c r="I28" i="23"/>
  <c r="H28" i="23"/>
  <c r="G28" i="23"/>
  <c r="F28" i="23"/>
  <c r="E28" i="23"/>
  <c r="D28" i="23"/>
  <c r="C28" i="23"/>
  <c r="B28" i="23"/>
  <c r="O27" i="23"/>
  <c r="N27" i="23"/>
  <c r="M27" i="23"/>
  <c r="L27" i="23"/>
  <c r="K27" i="23"/>
  <c r="J27" i="23"/>
  <c r="I27" i="23"/>
  <c r="H27" i="23"/>
  <c r="G27" i="23"/>
  <c r="F27" i="23"/>
  <c r="E27" i="23"/>
  <c r="D27" i="23"/>
  <c r="C27" i="23"/>
  <c r="B27" i="23"/>
  <c r="O26" i="23"/>
  <c r="N26" i="23"/>
  <c r="M26" i="23"/>
  <c r="L26" i="23"/>
  <c r="K26" i="23"/>
  <c r="J26" i="23"/>
  <c r="I26" i="23"/>
  <c r="H26" i="23"/>
  <c r="G26" i="23"/>
  <c r="F26" i="23"/>
  <c r="E26" i="23"/>
  <c r="D26" i="23"/>
  <c r="C26" i="23"/>
  <c r="B26" i="23"/>
  <c r="O25" i="23"/>
  <c r="N25" i="23"/>
  <c r="M25" i="23"/>
  <c r="L25" i="23"/>
  <c r="K25" i="23"/>
  <c r="J25" i="23"/>
  <c r="I25" i="23"/>
  <c r="H25" i="23"/>
  <c r="G25" i="23"/>
  <c r="F25" i="23"/>
  <c r="E25" i="23"/>
  <c r="D25" i="23"/>
  <c r="C25" i="23"/>
  <c r="B25" i="23"/>
  <c r="O24" i="23"/>
  <c r="N24" i="23"/>
  <c r="M24" i="23"/>
  <c r="L24" i="23"/>
  <c r="K24" i="23"/>
  <c r="J24" i="23"/>
  <c r="I24" i="23"/>
  <c r="H24" i="23"/>
  <c r="G24" i="23"/>
  <c r="F24" i="23"/>
  <c r="E24" i="23"/>
  <c r="D24" i="23"/>
  <c r="C24" i="23"/>
  <c r="B24" i="23"/>
  <c r="O23" i="23"/>
  <c r="N23" i="23"/>
  <c r="M23" i="23"/>
  <c r="L23" i="23"/>
  <c r="K23" i="23"/>
  <c r="J23" i="23"/>
  <c r="I23" i="23"/>
  <c r="H23" i="23"/>
  <c r="G23" i="23"/>
  <c r="F23" i="23"/>
  <c r="E23" i="23"/>
  <c r="D23" i="23"/>
  <c r="C23" i="23"/>
  <c r="B23" i="23"/>
  <c r="O22" i="23"/>
  <c r="N22" i="23"/>
  <c r="M22" i="23"/>
  <c r="L22" i="23"/>
  <c r="K22" i="23"/>
  <c r="J22" i="23"/>
  <c r="I22" i="23"/>
  <c r="H22" i="23"/>
  <c r="G22" i="23"/>
  <c r="F22" i="23"/>
  <c r="E22" i="23"/>
  <c r="D22" i="23"/>
  <c r="C22" i="23"/>
  <c r="B22" i="23"/>
  <c r="O21" i="23"/>
  <c r="N21" i="23"/>
  <c r="M21" i="23"/>
  <c r="L21" i="23"/>
  <c r="K21" i="23"/>
  <c r="J21" i="23"/>
  <c r="I21" i="23"/>
  <c r="H21" i="23"/>
  <c r="G21" i="23"/>
  <c r="F21" i="23"/>
  <c r="E21" i="23"/>
  <c r="D21" i="23"/>
  <c r="C21" i="23"/>
  <c r="B21" i="23"/>
  <c r="O20" i="23"/>
  <c r="N20" i="23"/>
  <c r="M20" i="23"/>
  <c r="L20" i="23"/>
  <c r="K20" i="23"/>
  <c r="J20" i="23"/>
  <c r="I20" i="23"/>
  <c r="H20" i="23"/>
  <c r="G20" i="23"/>
  <c r="F20" i="23"/>
  <c r="E20" i="23"/>
  <c r="D20" i="23"/>
  <c r="C20" i="23"/>
  <c r="B20" i="23"/>
  <c r="O19" i="23"/>
  <c r="N19" i="23"/>
  <c r="M19" i="23"/>
  <c r="L19" i="23"/>
  <c r="K19" i="23"/>
  <c r="J19" i="23"/>
  <c r="I19" i="23"/>
  <c r="H19" i="23"/>
  <c r="G19" i="23"/>
  <c r="F19" i="23"/>
  <c r="E19" i="23"/>
  <c r="D19" i="23"/>
  <c r="C19" i="23"/>
  <c r="B19" i="23"/>
  <c r="O18" i="23"/>
  <c r="N18" i="23"/>
  <c r="M18" i="23"/>
  <c r="L18" i="23"/>
  <c r="K18" i="23"/>
  <c r="J18" i="23"/>
  <c r="I18" i="23"/>
  <c r="H18" i="23"/>
  <c r="G18" i="23"/>
  <c r="F18" i="23"/>
  <c r="E18" i="23"/>
  <c r="D18" i="23"/>
  <c r="C18" i="23"/>
  <c r="B18" i="23"/>
  <c r="O17" i="23"/>
  <c r="N17" i="23"/>
  <c r="M17" i="23"/>
  <c r="L17" i="23"/>
  <c r="K17" i="23"/>
  <c r="J17" i="23"/>
  <c r="I17" i="23"/>
  <c r="H17" i="23"/>
  <c r="G17" i="23"/>
  <c r="F17" i="23"/>
  <c r="E17" i="23"/>
  <c r="D17" i="23"/>
  <c r="C17" i="23"/>
  <c r="B17" i="23"/>
  <c r="M15" i="23"/>
  <c r="J15" i="23"/>
  <c r="G15" i="23"/>
  <c r="D15" i="23"/>
  <c r="B15" i="23"/>
  <c r="M14" i="23"/>
  <c r="G14" i="23"/>
  <c r="K199" i="6"/>
  <c r="E199" i="6"/>
  <c r="B199" i="6"/>
  <c r="O198" i="6"/>
  <c r="N198" i="6"/>
  <c r="L198" i="6"/>
  <c r="K198" i="6"/>
  <c r="I198" i="6"/>
  <c r="H198" i="6"/>
  <c r="F198" i="6"/>
  <c r="E198" i="6"/>
  <c r="O197" i="6"/>
  <c r="N197" i="6"/>
  <c r="L197" i="6"/>
  <c r="K197" i="6"/>
  <c r="I197" i="6"/>
  <c r="H197" i="6"/>
  <c r="F197" i="6"/>
  <c r="E197" i="6"/>
  <c r="O196" i="6"/>
  <c r="N196" i="6"/>
  <c r="L196" i="6"/>
  <c r="K196" i="6"/>
  <c r="I196" i="6"/>
  <c r="H196" i="6"/>
  <c r="F196" i="6"/>
  <c r="E196" i="6"/>
  <c r="O195" i="6"/>
  <c r="N195" i="6"/>
  <c r="L195" i="6"/>
  <c r="K195" i="6"/>
  <c r="I195" i="6"/>
  <c r="H195" i="6"/>
  <c r="F195" i="6"/>
  <c r="E195" i="6"/>
  <c r="O194" i="6"/>
  <c r="N194" i="6"/>
  <c r="L194" i="6"/>
  <c r="K194" i="6"/>
  <c r="I194" i="6"/>
  <c r="H194" i="6"/>
  <c r="F194" i="6"/>
  <c r="E194" i="6"/>
  <c r="O193" i="6"/>
  <c r="N193" i="6"/>
  <c r="L193" i="6"/>
  <c r="K193" i="6"/>
  <c r="I193" i="6"/>
  <c r="H193" i="6"/>
  <c r="F193" i="6"/>
  <c r="E193" i="6"/>
  <c r="O192" i="6"/>
  <c r="N192" i="6"/>
  <c r="L192" i="6"/>
  <c r="K192" i="6"/>
  <c r="I192" i="6"/>
  <c r="H192" i="6"/>
  <c r="F192" i="6"/>
  <c r="E192" i="6"/>
  <c r="O191" i="6"/>
  <c r="N191" i="6"/>
  <c r="L191" i="6"/>
  <c r="K191" i="6"/>
  <c r="I191" i="6"/>
  <c r="H191" i="6"/>
  <c r="F191" i="6"/>
  <c r="E191" i="6"/>
  <c r="O190" i="6"/>
  <c r="N190" i="6"/>
  <c r="L190" i="6"/>
  <c r="K190" i="6"/>
  <c r="I190" i="6"/>
  <c r="H190" i="6"/>
  <c r="F190" i="6"/>
  <c r="E190" i="6"/>
  <c r="O189" i="6"/>
  <c r="N189" i="6"/>
  <c r="L189" i="6"/>
  <c r="K189" i="6"/>
  <c r="I189" i="6"/>
  <c r="H189" i="6"/>
  <c r="F189" i="6"/>
  <c r="E189" i="6"/>
  <c r="O188" i="6"/>
  <c r="N188" i="6"/>
  <c r="L188" i="6"/>
  <c r="K188" i="6"/>
  <c r="I188" i="6"/>
  <c r="H188" i="6"/>
  <c r="F188" i="6"/>
  <c r="E188" i="6"/>
  <c r="O187" i="6"/>
  <c r="N187" i="6"/>
  <c r="L187" i="6"/>
  <c r="K187" i="6"/>
  <c r="I187" i="6"/>
  <c r="H187" i="6"/>
  <c r="F187" i="6"/>
  <c r="E187" i="6"/>
  <c r="O186" i="6"/>
  <c r="N186" i="6"/>
  <c r="L186" i="6"/>
  <c r="K186" i="6"/>
  <c r="I186" i="6"/>
  <c r="H186" i="6"/>
  <c r="F186" i="6"/>
  <c r="E186" i="6"/>
  <c r="O185" i="6"/>
  <c r="N185" i="6"/>
  <c r="L185" i="6"/>
  <c r="K185" i="6"/>
  <c r="I185" i="6"/>
  <c r="H185" i="6"/>
  <c r="F185" i="6"/>
  <c r="E185" i="6"/>
  <c r="O184" i="6"/>
  <c r="N184" i="6"/>
  <c r="L184" i="6"/>
  <c r="K184" i="6"/>
  <c r="I184" i="6"/>
  <c r="H184" i="6"/>
  <c r="F184" i="6"/>
  <c r="E184" i="6"/>
  <c r="O183" i="6"/>
  <c r="N183" i="6"/>
  <c r="L183" i="6"/>
  <c r="K183" i="6"/>
  <c r="I183" i="6"/>
  <c r="H183" i="6"/>
  <c r="F183" i="6"/>
  <c r="E183" i="6"/>
  <c r="O182" i="6"/>
  <c r="N182" i="6"/>
  <c r="L182" i="6"/>
  <c r="K182" i="6"/>
  <c r="I182" i="6"/>
  <c r="H182" i="6"/>
  <c r="F182" i="6"/>
  <c r="E182" i="6"/>
  <c r="O181" i="6"/>
  <c r="N181" i="6"/>
  <c r="L181" i="6"/>
  <c r="K181" i="6"/>
  <c r="I181" i="6"/>
  <c r="H181" i="6"/>
  <c r="F181" i="6"/>
  <c r="E181" i="6"/>
  <c r="O180" i="6"/>
  <c r="N180" i="6"/>
  <c r="L180" i="6"/>
  <c r="K180" i="6"/>
  <c r="I180" i="6"/>
  <c r="H180" i="6"/>
  <c r="F180" i="6"/>
  <c r="E180" i="6"/>
  <c r="O179" i="6"/>
  <c r="O199" i="6" s="1"/>
  <c r="N179" i="6"/>
  <c r="N199" i="6" s="1"/>
  <c r="L179" i="6"/>
  <c r="L199" i="6" s="1"/>
  <c r="K179" i="6"/>
  <c r="I179" i="6"/>
  <c r="I199" i="6" s="1"/>
  <c r="H179" i="6"/>
  <c r="H199" i="6" s="1"/>
  <c r="F179" i="6"/>
  <c r="F199" i="6" s="1"/>
  <c r="E179" i="6"/>
  <c r="M177" i="6"/>
  <c r="J177" i="6"/>
  <c r="G177" i="6"/>
  <c r="D177" i="6"/>
  <c r="B177" i="6"/>
  <c r="M176" i="6"/>
  <c r="G176" i="6"/>
  <c r="B172" i="6"/>
  <c r="O171" i="6"/>
  <c r="N171" i="6"/>
  <c r="L171" i="6"/>
  <c r="K171" i="6"/>
  <c r="I171" i="6"/>
  <c r="H171" i="6"/>
  <c r="F171" i="6"/>
  <c r="E171" i="6"/>
  <c r="O170" i="6"/>
  <c r="N170" i="6"/>
  <c r="L170" i="6"/>
  <c r="K170" i="6"/>
  <c r="I170" i="6"/>
  <c r="H170" i="6"/>
  <c r="F170" i="6"/>
  <c r="E170" i="6"/>
  <c r="O169" i="6"/>
  <c r="N169" i="6"/>
  <c r="L169" i="6"/>
  <c r="K169" i="6"/>
  <c r="I169" i="6"/>
  <c r="H169" i="6"/>
  <c r="F169" i="6"/>
  <c r="E169" i="6"/>
  <c r="O168" i="6"/>
  <c r="N168" i="6"/>
  <c r="L168" i="6"/>
  <c r="K168" i="6"/>
  <c r="I168" i="6"/>
  <c r="H168" i="6"/>
  <c r="F168" i="6"/>
  <c r="E168" i="6"/>
  <c r="O167" i="6"/>
  <c r="N167" i="6"/>
  <c r="L167" i="6"/>
  <c r="K167" i="6"/>
  <c r="I167" i="6"/>
  <c r="H167" i="6"/>
  <c r="F167" i="6"/>
  <c r="E167" i="6"/>
  <c r="O166" i="6"/>
  <c r="N166" i="6"/>
  <c r="L166" i="6"/>
  <c r="K166" i="6"/>
  <c r="I166" i="6"/>
  <c r="H166" i="6"/>
  <c r="F166" i="6"/>
  <c r="E166" i="6"/>
  <c r="O165" i="6"/>
  <c r="N165" i="6"/>
  <c r="L165" i="6"/>
  <c r="K165" i="6"/>
  <c r="I165" i="6"/>
  <c r="H165" i="6"/>
  <c r="F165" i="6"/>
  <c r="E165" i="6"/>
  <c r="O164" i="6"/>
  <c r="N164" i="6"/>
  <c r="L164" i="6"/>
  <c r="K164" i="6"/>
  <c r="I164" i="6"/>
  <c r="H164" i="6"/>
  <c r="F164" i="6"/>
  <c r="E164" i="6"/>
  <c r="O163" i="6"/>
  <c r="N163" i="6"/>
  <c r="L163" i="6"/>
  <c r="K163" i="6"/>
  <c r="I163" i="6"/>
  <c r="H163" i="6"/>
  <c r="F163" i="6"/>
  <c r="E163" i="6"/>
  <c r="O162" i="6"/>
  <c r="N162" i="6"/>
  <c r="L162" i="6"/>
  <c r="K162" i="6"/>
  <c r="I162" i="6"/>
  <c r="H162" i="6"/>
  <c r="F162" i="6"/>
  <c r="E162" i="6"/>
  <c r="O161" i="6"/>
  <c r="N161" i="6"/>
  <c r="L161" i="6"/>
  <c r="K161" i="6"/>
  <c r="I161" i="6"/>
  <c r="H161" i="6"/>
  <c r="F161" i="6"/>
  <c r="E161" i="6"/>
  <c r="O160" i="6"/>
  <c r="N160" i="6"/>
  <c r="L160" i="6"/>
  <c r="K160" i="6"/>
  <c r="I160" i="6"/>
  <c r="H160" i="6"/>
  <c r="F160" i="6"/>
  <c r="E160" i="6"/>
  <c r="O159" i="6"/>
  <c r="N159" i="6"/>
  <c r="L159" i="6"/>
  <c r="K159" i="6"/>
  <c r="I159" i="6"/>
  <c r="H159" i="6"/>
  <c r="F159" i="6"/>
  <c r="E159" i="6"/>
  <c r="O158" i="6"/>
  <c r="N158" i="6"/>
  <c r="L158" i="6"/>
  <c r="K158" i="6"/>
  <c r="I158" i="6"/>
  <c r="H158" i="6"/>
  <c r="F158" i="6"/>
  <c r="E158" i="6"/>
  <c r="O157" i="6"/>
  <c r="N157" i="6"/>
  <c r="L157" i="6"/>
  <c r="K157" i="6"/>
  <c r="I157" i="6"/>
  <c r="H157" i="6"/>
  <c r="F157" i="6"/>
  <c r="E157" i="6"/>
  <c r="O156" i="6"/>
  <c r="N156" i="6"/>
  <c r="L156" i="6"/>
  <c r="K156" i="6"/>
  <c r="I156" i="6"/>
  <c r="H156" i="6"/>
  <c r="F156" i="6"/>
  <c r="E156" i="6"/>
  <c r="O155" i="6"/>
  <c r="N155" i="6"/>
  <c r="L155" i="6"/>
  <c r="K155" i="6"/>
  <c r="I155" i="6"/>
  <c r="H155" i="6"/>
  <c r="F155" i="6"/>
  <c r="E155" i="6"/>
  <c r="O154" i="6"/>
  <c r="N154" i="6"/>
  <c r="L154" i="6"/>
  <c r="K154" i="6"/>
  <c r="I154" i="6"/>
  <c r="H154" i="6"/>
  <c r="F154" i="6"/>
  <c r="E154" i="6"/>
  <c r="O153" i="6"/>
  <c r="N153" i="6"/>
  <c r="L153" i="6"/>
  <c r="K153" i="6"/>
  <c r="I153" i="6"/>
  <c r="H153" i="6"/>
  <c r="F153" i="6"/>
  <c r="E153" i="6"/>
  <c r="O152" i="6"/>
  <c r="N152" i="6"/>
  <c r="N172" i="6" s="1"/>
  <c r="L152" i="6"/>
  <c r="L172" i="6" s="1"/>
  <c r="K152" i="6"/>
  <c r="K172" i="6" s="1"/>
  <c r="I152" i="6"/>
  <c r="I172" i="6" s="1"/>
  <c r="H152" i="6"/>
  <c r="H172" i="6" s="1"/>
  <c r="F152" i="6"/>
  <c r="F172" i="6" s="1"/>
  <c r="E152" i="6"/>
  <c r="E172" i="6" s="1"/>
  <c r="M150" i="6"/>
  <c r="J150" i="6"/>
  <c r="G150" i="6"/>
  <c r="D150" i="6"/>
  <c r="B150" i="6"/>
  <c r="M149" i="6"/>
  <c r="G149" i="6"/>
  <c r="K145" i="6"/>
  <c r="E145" i="6"/>
  <c r="B145" i="6"/>
  <c r="O144" i="6"/>
  <c r="N144" i="6"/>
  <c r="L144" i="6"/>
  <c r="K144" i="6"/>
  <c r="I144" i="6"/>
  <c r="H144" i="6"/>
  <c r="F144" i="6"/>
  <c r="E144" i="6"/>
  <c r="O143" i="6"/>
  <c r="N143" i="6"/>
  <c r="L143" i="6"/>
  <c r="K143" i="6"/>
  <c r="I143" i="6"/>
  <c r="H143" i="6"/>
  <c r="F143" i="6"/>
  <c r="E143" i="6"/>
  <c r="O142" i="6"/>
  <c r="N142" i="6"/>
  <c r="L142" i="6"/>
  <c r="K142" i="6"/>
  <c r="I142" i="6"/>
  <c r="H142" i="6"/>
  <c r="F142" i="6"/>
  <c r="E142" i="6"/>
  <c r="O141" i="6"/>
  <c r="N141" i="6"/>
  <c r="L141" i="6"/>
  <c r="K141" i="6"/>
  <c r="I141" i="6"/>
  <c r="H141" i="6"/>
  <c r="F141" i="6"/>
  <c r="E141" i="6"/>
  <c r="O140" i="6"/>
  <c r="N140" i="6"/>
  <c r="L140" i="6"/>
  <c r="K140" i="6"/>
  <c r="I140" i="6"/>
  <c r="H140" i="6"/>
  <c r="F140" i="6"/>
  <c r="E140" i="6"/>
  <c r="O139" i="6"/>
  <c r="N139" i="6"/>
  <c r="L139" i="6"/>
  <c r="K139" i="6"/>
  <c r="I139" i="6"/>
  <c r="H139" i="6"/>
  <c r="F139" i="6"/>
  <c r="E139" i="6"/>
  <c r="O138" i="6"/>
  <c r="N138" i="6"/>
  <c r="L138" i="6"/>
  <c r="K138" i="6"/>
  <c r="I138" i="6"/>
  <c r="H138" i="6"/>
  <c r="F138" i="6"/>
  <c r="E138" i="6"/>
  <c r="O137" i="6"/>
  <c r="N137" i="6"/>
  <c r="L137" i="6"/>
  <c r="K137" i="6"/>
  <c r="I137" i="6"/>
  <c r="H137" i="6"/>
  <c r="F137" i="6"/>
  <c r="E137" i="6"/>
  <c r="O136" i="6"/>
  <c r="N136" i="6"/>
  <c r="L136" i="6"/>
  <c r="K136" i="6"/>
  <c r="I136" i="6"/>
  <c r="H136" i="6"/>
  <c r="F136" i="6"/>
  <c r="E136" i="6"/>
  <c r="O135" i="6"/>
  <c r="N135" i="6"/>
  <c r="L135" i="6"/>
  <c r="K135" i="6"/>
  <c r="I135" i="6"/>
  <c r="H135" i="6"/>
  <c r="F135" i="6"/>
  <c r="E135" i="6"/>
  <c r="O134" i="6"/>
  <c r="N134" i="6"/>
  <c r="L134" i="6"/>
  <c r="K134" i="6"/>
  <c r="I134" i="6"/>
  <c r="H134" i="6"/>
  <c r="F134" i="6"/>
  <c r="E134" i="6"/>
  <c r="O133" i="6"/>
  <c r="N133" i="6"/>
  <c r="L133" i="6"/>
  <c r="K133" i="6"/>
  <c r="I133" i="6"/>
  <c r="H133" i="6"/>
  <c r="F133" i="6"/>
  <c r="E133" i="6"/>
  <c r="O132" i="6"/>
  <c r="N132" i="6"/>
  <c r="L132" i="6"/>
  <c r="K132" i="6"/>
  <c r="I132" i="6"/>
  <c r="H132" i="6"/>
  <c r="F132" i="6"/>
  <c r="E132" i="6"/>
  <c r="O131" i="6"/>
  <c r="N131" i="6"/>
  <c r="L131" i="6"/>
  <c r="K131" i="6"/>
  <c r="I131" i="6"/>
  <c r="H131" i="6"/>
  <c r="F131" i="6"/>
  <c r="E131" i="6"/>
  <c r="O130" i="6"/>
  <c r="N130" i="6"/>
  <c r="L130" i="6"/>
  <c r="K130" i="6"/>
  <c r="I130" i="6"/>
  <c r="H130" i="6"/>
  <c r="F130" i="6"/>
  <c r="E130" i="6"/>
  <c r="O129" i="6"/>
  <c r="N129" i="6"/>
  <c r="L129" i="6"/>
  <c r="K129" i="6"/>
  <c r="I129" i="6"/>
  <c r="H129" i="6"/>
  <c r="F129" i="6"/>
  <c r="E129" i="6"/>
  <c r="O128" i="6"/>
  <c r="N128" i="6"/>
  <c r="L128" i="6"/>
  <c r="K128" i="6"/>
  <c r="I128" i="6"/>
  <c r="H128" i="6"/>
  <c r="F128" i="6"/>
  <c r="E128" i="6"/>
  <c r="O127" i="6"/>
  <c r="N127" i="6"/>
  <c r="L127" i="6"/>
  <c r="K127" i="6"/>
  <c r="I127" i="6"/>
  <c r="H127" i="6"/>
  <c r="F127" i="6"/>
  <c r="E127" i="6"/>
  <c r="O126" i="6"/>
  <c r="N126" i="6"/>
  <c r="L126" i="6"/>
  <c r="K126" i="6"/>
  <c r="I126" i="6"/>
  <c r="H126" i="6"/>
  <c r="F126" i="6"/>
  <c r="E126" i="6"/>
  <c r="O125" i="6"/>
  <c r="N125" i="6"/>
  <c r="N145" i="6" s="1"/>
  <c r="L125" i="6"/>
  <c r="L145" i="6" s="1"/>
  <c r="K125" i="6"/>
  <c r="I125" i="6"/>
  <c r="I145" i="6" s="1"/>
  <c r="H125" i="6"/>
  <c r="H145" i="6" s="1"/>
  <c r="F125" i="6"/>
  <c r="F145" i="6" s="1"/>
  <c r="E125" i="6"/>
  <c r="M123" i="6"/>
  <c r="J123" i="6"/>
  <c r="G123" i="6"/>
  <c r="D123" i="6"/>
  <c r="B123" i="6"/>
  <c r="M122" i="6"/>
  <c r="G122" i="6"/>
  <c r="B118" i="6"/>
  <c r="O117" i="6"/>
  <c r="N117" i="6"/>
  <c r="L117" i="6"/>
  <c r="K117" i="6"/>
  <c r="I117" i="6"/>
  <c r="H117" i="6"/>
  <c r="F117" i="6"/>
  <c r="E117" i="6"/>
  <c r="O116" i="6"/>
  <c r="N116" i="6"/>
  <c r="L116" i="6"/>
  <c r="K116" i="6"/>
  <c r="I116" i="6"/>
  <c r="H116" i="6"/>
  <c r="F116" i="6"/>
  <c r="E116" i="6"/>
  <c r="O115" i="6"/>
  <c r="N115" i="6"/>
  <c r="L115" i="6"/>
  <c r="K115" i="6"/>
  <c r="I115" i="6"/>
  <c r="H115" i="6"/>
  <c r="F115" i="6"/>
  <c r="E115" i="6"/>
  <c r="O114" i="6"/>
  <c r="N114" i="6"/>
  <c r="L114" i="6"/>
  <c r="K114" i="6"/>
  <c r="I114" i="6"/>
  <c r="H114" i="6"/>
  <c r="F114" i="6"/>
  <c r="E114" i="6"/>
  <c r="O113" i="6"/>
  <c r="N113" i="6"/>
  <c r="L113" i="6"/>
  <c r="K113" i="6"/>
  <c r="I113" i="6"/>
  <c r="H113" i="6"/>
  <c r="F113" i="6"/>
  <c r="E113" i="6"/>
  <c r="O112" i="6"/>
  <c r="N112" i="6"/>
  <c r="L112" i="6"/>
  <c r="K112" i="6"/>
  <c r="I112" i="6"/>
  <c r="H112" i="6"/>
  <c r="F112" i="6"/>
  <c r="E112" i="6"/>
  <c r="O111" i="6"/>
  <c r="N111" i="6"/>
  <c r="L111" i="6"/>
  <c r="K111" i="6"/>
  <c r="I111" i="6"/>
  <c r="H111" i="6"/>
  <c r="F111" i="6"/>
  <c r="E111" i="6"/>
  <c r="O110" i="6"/>
  <c r="N110" i="6"/>
  <c r="L110" i="6"/>
  <c r="K110" i="6"/>
  <c r="I110" i="6"/>
  <c r="H110" i="6"/>
  <c r="F110" i="6"/>
  <c r="E110" i="6"/>
  <c r="O109" i="6"/>
  <c r="N109" i="6"/>
  <c r="L109" i="6"/>
  <c r="K109" i="6"/>
  <c r="I109" i="6"/>
  <c r="H109" i="6"/>
  <c r="F109" i="6"/>
  <c r="E109" i="6"/>
  <c r="O108" i="6"/>
  <c r="N108" i="6"/>
  <c r="L108" i="6"/>
  <c r="K108" i="6"/>
  <c r="I108" i="6"/>
  <c r="H108" i="6"/>
  <c r="F108" i="6"/>
  <c r="E108" i="6"/>
  <c r="O107" i="6"/>
  <c r="N107" i="6"/>
  <c r="L107" i="6"/>
  <c r="K107" i="6"/>
  <c r="I107" i="6"/>
  <c r="H107" i="6"/>
  <c r="F107" i="6"/>
  <c r="E107" i="6"/>
  <c r="O106" i="6"/>
  <c r="N106" i="6"/>
  <c r="L106" i="6"/>
  <c r="K106" i="6"/>
  <c r="I106" i="6"/>
  <c r="H106" i="6"/>
  <c r="F106" i="6"/>
  <c r="E106" i="6"/>
  <c r="O105" i="6"/>
  <c r="N105" i="6"/>
  <c r="L105" i="6"/>
  <c r="K105" i="6"/>
  <c r="I105" i="6"/>
  <c r="H105" i="6"/>
  <c r="F105" i="6"/>
  <c r="E105" i="6"/>
  <c r="O104" i="6"/>
  <c r="N104" i="6"/>
  <c r="L104" i="6"/>
  <c r="K104" i="6"/>
  <c r="I104" i="6"/>
  <c r="H104" i="6"/>
  <c r="F104" i="6"/>
  <c r="E104" i="6"/>
  <c r="O103" i="6"/>
  <c r="N103" i="6"/>
  <c r="L103" i="6"/>
  <c r="K103" i="6"/>
  <c r="I103" i="6"/>
  <c r="H103" i="6"/>
  <c r="F103" i="6"/>
  <c r="E103" i="6"/>
  <c r="O102" i="6"/>
  <c r="N102" i="6"/>
  <c r="L102" i="6"/>
  <c r="K102" i="6"/>
  <c r="I102" i="6"/>
  <c r="H102" i="6"/>
  <c r="F102" i="6"/>
  <c r="E102" i="6"/>
  <c r="O101" i="6"/>
  <c r="N101" i="6"/>
  <c r="L101" i="6"/>
  <c r="K101" i="6"/>
  <c r="I101" i="6"/>
  <c r="H101" i="6"/>
  <c r="F101" i="6"/>
  <c r="E101" i="6"/>
  <c r="O100" i="6"/>
  <c r="N100" i="6"/>
  <c r="L100" i="6"/>
  <c r="K100" i="6"/>
  <c r="I100" i="6"/>
  <c r="H100" i="6"/>
  <c r="F100" i="6"/>
  <c r="E100" i="6"/>
  <c r="O99" i="6"/>
  <c r="N99" i="6"/>
  <c r="L99" i="6"/>
  <c r="K99" i="6"/>
  <c r="I99" i="6"/>
  <c r="H99" i="6"/>
  <c r="F99" i="6"/>
  <c r="E99" i="6"/>
  <c r="O98" i="6"/>
  <c r="O118" i="6" s="1"/>
  <c r="N98" i="6"/>
  <c r="N118" i="6" s="1"/>
  <c r="L98" i="6"/>
  <c r="L118" i="6" s="1"/>
  <c r="K98" i="6"/>
  <c r="K118" i="6" s="1"/>
  <c r="I98" i="6"/>
  <c r="I118" i="6" s="1"/>
  <c r="H98" i="6"/>
  <c r="H118" i="6" s="1"/>
  <c r="F98" i="6"/>
  <c r="F118" i="6" s="1"/>
  <c r="E98" i="6"/>
  <c r="E118" i="6" s="1"/>
  <c r="M96" i="6"/>
  <c r="J96" i="6"/>
  <c r="G96" i="6"/>
  <c r="D96" i="6"/>
  <c r="B96" i="6"/>
  <c r="M95" i="6"/>
  <c r="G95" i="6"/>
  <c r="K91" i="6"/>
  <c r="E91" i="6"/>
  <c r="B91" i="6"/>
  <c r="O90" i="6"/>
  <c r="N90" i="6"/>
  <c r="L90" i="6"/>
  <c r="K90" i="6"/>
  <c r="I90" i="6"/>
  <c r="H90" i="6"/>
  <c r="F90" i="6"/>
  <c r="E90" i="6"/>
  <c r="O89" i="6"/>
  <c r="N89" i="6"/>
  <c r="L89" i="6"/>
  <c r="K89" i="6"/>
  <c r="I89" i="6"/>
  <c r="H89" i="6"/>
  <c r="F89" i="6"/>
  <c r="E89" i="6"/>
  <c r="O88" i="6"/>
  <c r="N88" i="6"/>
  <c r="L88" i="6"/>
  <c r="K88" i="6"/>
  <c r="I88" i="6"/>
  <c r="H88" i="6"/>
  <c r="F88" i="6"/>
  <c r="E88" i="6"/>
  <c r="O87" i="6"/>
  <c r="N87" i="6"/>
  <c r="L87" i="6"/>
  <c r="K87" i="6"/>
  <c r="I87" i="6"/>
  <c r="H87" i="6"/>
  <c r="F87" i="6"/>
  <c r="E87" i="6"/>
  <c r="O86" i="6"/>
  <c r="N86" i="6"/>
  <c r="L86" i="6"/>
  <c r="K86" i="6"/>
  <c r="I86" i="6"/>
  <c r="H86" i="6"/>
  <c r="F86" i="6"/>
  <c r="E86" i="6"/>
  <c r="O85" i="6"/>
  <c r="N85" i="6"/>
  <c r="L85" i="6"/>
  <c r="K85" i="6"/>
  <c r="I85" i="6"/>
  <c r="H85" i="6"/>
  <c r="F85" i="6"/>
  <c r="E85" i="6"/>
  <c r="O84" i="6"/>
  <c r="N84" i="6"/>
  <c r="L84" i="6"/>
  <c r="K84" i="6"/>
  <c r="I84" i="6"/>
  <c r="H84" i="6"/>
  <c r="F84" i="6"/>
  <c r="E84" i="6"/>
  <c r="O83" i="6"/>
  <c r="N83" i="6"/>
  <c r="L83" i="6"/>
  <c r="K83" i="6"/>
  <c r="I83" i="6"/>
  <c r="H83" i="6"/>
  <c r="F83" i="6"/>
  <c r="E83" i="6"/>
  <c r="O82" i="6"/>
  <c r="N82" i="6"/>
  <c r="L82" i="6"/>
  <c r="K82" i="6"/>
  <c r="I82" i="6"/>
  <c r="H82" i="6"/>
  <c r="F82" i="6"/>
  <c r="E82" i="6"/>
  <c r="O81" i="6"/>
  <c r="N81" i="6"/>
  <c r="L81" i="6"/>
  <c r="K81" i="6"/>
  <c r="I81" i="6"/>
  <c r="H81" i="6"/>
  <c r="F81" i="6"/>
  <c r="E81" i="6"/>
  <c r="O80" i="6"/>
  <c r="N80" i="6"/>
  <c r="L80" i="6"/>
  <c r="K80" i="6"/>
  <c r="I80" i="6"/>
  <c r="H80" i="6"/>
  <c r="F80" i="6"/>
  <c r="E80" i="6"/>
  <c r="O79" i="6"/>
  <c r="N79" i="6"/>
  <c r="L79" i="6"/>
  <c r="K79" i="6"/>
  <c r="I79" i="6"/>
  <c r="H79" i="6"/>
  <c r="F79" i="6"/>
  <c r="E79" i="6"/>
  <c r="O78" i="6"/>
  <c r="N78" i="6"/>
  <c r="L78" i="6"/>
  <c r="K78" i="6"/>
  <c r="I78" i="6"/>
  <c r="H78" i="6"/>
  <c r="F78" i="6"/>
  <c r="E78" i="6"/>
  <c r="O77" i="6"/>
  <c r="N77" i="6"/>
  <c r="L77" i="6"/>
  <c r="K77" i="6"/>
  <c r="I77" i="6"/>
  <c r="H77" i="6"/>
  <c r="F77" i="6"/>
  <c r="E77" i="6"/>
  <c r="O76" i="6"/>
  <c r="N76" i="6"/>
  <c r="L76" i="6"/>
  <c r="K76" i="6"/>
  <c r="I76" i="6"/>
  <c r="H76" i="6"/>
  <c r="F76" i="6"/>
  <c r="E76" i="6"/>
  <c r="O75" i="6"/>
  <c r="N75" i="6"/>
  <c r="L75" i="6"/>
  <c r="K75" i="6"/>
  <c r="I75" i="6"/>
  <c r="H75" i="6"/>
  <c r="F75" i="6"/>
  <c r="E75" i="6"/>
  <c r="O74" i="6"/>
  <c r="N74" i="6"/>
  <c r="L74" i="6"/>
  <c r="K74" i="6"/>
  <c r="I74" i="6"/>
  <c r="H74" i="6"/>
  <c r="F74" i="6"/>
  <c r="E74" i="6"/>
  <c r="O73" i="6"/>
  <c r="N73" i="6"/>
  <c r="L73" i="6"/>
  <c r="K73" i="6"/>
  <c r="I73" i="6"/>
  <c r="H73" i="6"/>
  <c r="F73" i="6"/>
  <c r="E73" i="6"/>
  <c r="O72" i="6"/>
  <c r="N72" i="6"/>
  <c r="L72" i="6"/>
  <c r="K72" i="6"/>
  <c r="I72" i="6"/>
  <c r="H72" i="6"/>
  <c r="F72" i="6"/>
  <c r="E72" i="6"/>
  <c r="O71" i="6"/>
  <c r="O91" i="6" s="1"/>
  <c r="N71" i="6"/>
  <c r="N91" i="6" s="1"/>
  <c r="L71" i="6"/>
  <c r="K71" i="6"/>
  <c r="I71" i="6"/>
  <c r="H71" i="6"/>
  <c r="H91" i="6" s="1"/>
  <c r="F71" i="6"/>
  <c r="F91" i="6" s="1"/>
  <c r="E71" i="6"/>
  <c r="M69" i="6"/>
  <c r="J69" i="6"/>
  <c r="G69" i="6"/>
  <c r="D69" i="6"/>
  <c r="B69" i="6"/>
  <c r="M68" i="6"/>
  <c r="G68" i="6"/>
  <c r="G41" i="6"/>
  <c r="M41" i="6"/>
  <c r="B42" i="6"/>
  <c r="D42" i="6"/>
  <c r="G42" i="6"/>
  <c r="J42" i="6"/>
  <c r="M42" i="6"/>
  <c r="E44" i="6"/>
  <c r="F44" i="6"/>
  <c r="H44" i="6"/>
  <c r="H64" i="6" s="1"/>
  <c r="I44" i="6"/>
  <c r="I64" i="6" s="1"/>
  <c r="K44" i="6"/>
  <c r="L44" i="6"/>
  <c r="N44" i="6"/>
  <c r="O44" i="6"/>
  <c r="E45" i="6"/>
  <c r="F45" i="6"/>
  <c r="H45" i="6"/>
  <c r="I45" i="6"/>
  <c r="K45" i="6"/>
  <c r="L45" i="6"/>
  <c r="N45" i="6"/>
  <c r="O45" i="6"/>
  <c r="E46" i="6"/>
  <c r="F46" i="6"/>
  <c r="H46" i="6"/>
  <c r="I46" i="6"/>
  <c r="K46" i="6"/>
  <c r="L46" i="6"/>
  <c r="N46" i="6"/>
  <c r="O46" i="6"/>
  <c r="E47" i="6"/>
  <c r="F47" i="6"/>
  <c r="H47" i="6"/>
  <c r="I47" i="6"/>
  <c r="K47" i="6"/>
  <c r="L47" i="6"/>
  <c r="N47" i="6"/>
  <c r="O47" i="6"/>
  <c r="E48" i="6"/>
  <c r="F48" i="6"/>
  <c r="H48" i="6"/>
  <c r="I48" i="6"/>
  <c r="K48" i="6"/>
  <c r="L48" i="6"/>
  <c r="N48" i="6"/>
  <c r="O48" i="6"/>
  <c r="E49" i="6"/>
  <c r="F49" i="6"/>
  <c r="H49" i="6"/>
  <c r="I49" i="6"/>
  <c r="K49" i="6"/>
  <c r="L49" i="6"/>
  <c r="N49" i="6"/>
  <c r="O49" i="6"/>
  <c r="E50" i="6"/>
  <c r="F50" i="6"/>
  <c r="H50" i="6"/>
  <c r="I50" i="6"/>
  <c r="K50" i="6"/>
  <c r="L50" i="6"/>
  <c r="N50" i="6"/>
  <c r="O50" i="6"/>
  <c r="E51" i="6"/>
  <c r="F51" i="6"/>
  <c r="H51" i="6"/>
  <c r="I51" i="6"/>
  <c r="K51" i="6"/>
  <c r="L51" i="6"/>
  <c r="N51" i="6"/>
  <c r="O51" i="6"/>
  <c r="E52" i="6"/>
  <c r="F52" i="6"/>
  <c r="H52" i="6"/>
  <c r="I52" i="6"/>
  <c r="K52" i="6"/>
  <c r="L52" i="6"/>
  <c r="N52" i="6"/>
  <c r="O52" i="6"/>
  <c r="E53" i="6"/>
  <c r="F53" i="6"/>
  <c r="H53" i="6"/>
  <c r="I53" i="6"/>
  <c r="K53" i="6"/>
  <c r="L53" i="6"/>
  <c r="N53" i="6"/>
  <c r="O53" i="6"/>
  <c r="E54" i="6"/>
  <c r="F54" i="6"/>
  <c r="H54" i="6"/>
  <c r="I54" i="6"/>
  <c r="K54" i="6"/>
  <c r="L54" i="6"/>
  <c r="N54" i="6"/>
  <c r="O54" i="6"/>
  <c r="E55" i="6"/>
  <c r="F55" i="6"/>
  <c r="H55" i="6"/>
  <c r="I55" i="6"/>
  <c r="K55" i="6"/>
  <c r="L55" i="6"/>
  <c r="N55" i="6"/>
  <c r="O55" i="6"/>
  <c r="E56" i="6"/>
  <c r="F56" i="6"/>
  <c r="H56" i="6"/>
  <c r="I56" i="6"/>
  <c r="K56" i="6"/>
  <c r="L56" i="6"/>
  <c r="N56" i="6"/>
  <c r="O56" i="6"/>
  <c r="E57" i="6"/>
  <c r="F57" i="6"/>
  <c r="H57" i="6"/>
  <c r="I57" i="6"/>
  <c r="K57" i="6"/>
  <c r="L57" i="6"/>
  <c r="N57" i="6"/>
  <c r="O57" i="6"/>
  <c r="E58" i="6"/>
  <c r="F58" i="6"/>
  <c r="H58" i="6"/>
  <c r="I58" i="6"/>
  <c r="K58" i="6"/>
  <c r="L58" i="6"/>
  <c r="N58" i="6"/>
  <c r="O58" i="6"/>
  <c r="E59" i="6"/>
  <c r="F59" i="6"/>
  <c r="H59" i="6"/>
  <c r="I59" i="6"/>
  <c r="K59" i="6"/>
  <c r="L59" i="6"/>
  <c r="N59" i="6"/>
  <c r="O59" i="6"/>
  <c r="E60" i="6"/>
  <c r="F60" i="6"/>
  <c r="H60" i="6"/>
  <c r="I60" i="6"/>
  <c r="K60" i="6"/>
  <c r="L60" i="6"/>
  <c r="N60" i="6"/>
  <c r="O60" i="6"/>
  <c r="E61" i="6"/>
  <c r="F61" i="6"/>
  <c r="H61" i="6"/>
  <c r="I61" i="6"/>
  <c r="K61" i="6"/>
  <c r="L61" i="6"/>
  <c r="N61" i="6"/>
  <c r="O61" i="6"/>
  <c r="E62" i="6"/>
  <c r="F62" i="6"/>
  <c r="H62" i="6"/>
  <c r="I62" i="6"/>
  <c r="K62" i="6"/>
  <c r="L62" i="6"/>
  <c r="N62" i="6"/>
  <c r="O62" i="6"/>
  <c r="E63" i="6"/>
  <c r="F63" i="6"/>
  <c r="H63" i="6"/>
  <c r="I63" i="6"/>
  <c r="K63" i="6"/>
  <c r="L63" i="6"/>
  <c r="N63" i="6"/>
  <c r="O63" i="6"/>
  <c r="B64" i="6"/>
  <c r="N64" i="6"/>
  <c r="O64" i="6"/>
  <c r="B18" i="6"/>
  <c r="C18" i="6"/>
  <c r="D18" i="6"/>
  <c r="E18" i="6"/>
  <c r="F18" i="6"/>
  <c r="G18" i="6"/>
  <c r="H18" i="6"/>
  <c r="I18" i="6"/>
  <c r="J18" i="6"/>
  <c r="K18" i="6"/>
  <c r="L18" i="6"/>
  <c r="M18" i="6"/>
  <c r="N18" i="6"/>
  <c r="O18" i="6"/>
  <c r="B19" i="6"/>
  <c r="C19" i="6"/>
  <c r="D19" i="6"/>
  <c r="E19" i="6"/>
  <c r="F19" i="6"/>
  <c r="G19" i="6"/>
  <c r="H19" i="6"/>
  <c r="I19" i="6"/>
  <c r="J19" i="6"/>
  <c r="K19" i="6"/>
  <c r="L19" i="6"/>
  <c r="M19" i="6"/>
  <c r="N19" i="6"/>
  <c r="O19" i="6"/>
  <c r="B20" i="6"/>
  <c r="C20" i="6"/>
  <c r="D20" i="6"/>
  <c r="E20" i="6"/>
  <c r="F20" i="6"/>
  <c r="G20" i="6"/>
  <c r="H20" i="6"/>
  <c r="I20" i="6"/>
  <c r="J20" i="6"/>
  <c r="K20" i="6"/>
  <c r="L20" i="6"/>
  <c r="M20" i="6"/>
  <c r="N20" i="6"/>
  <c r="O20" i="6"/>
  <c r="B21" i="6"/>
  <c r="C21" i="6"/>
  <c r="D21" i="6"/>
  <c r="E21" i="6"/>
  <c r="F21" i="6"/>
  <c r="G21" i="6"/>
  <c r="H21" i="6"/>
  <c r="I21" i="6"/>
  <c r="J21" i="6"/>
  <c r="K21" i="6"/>
  <c r="L21" i="6"/>
  <c r="M21" i="6"/>
  <c r="N21" i="6"/>
  <c r="O21" i="6"/>
  <c r="B22" i="6"/>
  <c r="C22" i="6"/>
  <c r="D22" i="6"/>
  <c r="E22" i="6"/>
  <c r="F22" i="6"/>
  <c r="G22" i="6"/>
  <c r="H22" i="6"/>
  <c r="I22" i="6"/>
  <c r="J22" i="6"/>
  <c r="K22" i="6"/>
  <c r="L22" i="6"/>
  <c r="M22" i="6"/>
  <c r="N22" i="6"/>
  <c r="O22" i="6"/>
  <c r="B23" i="6"/>
  <c r="C23" i="6"/>
  <c r="D23" i="6"/>
  <c r="E23" i="6"/>
  <c r="F23" i="6"/>
  <c r="G23" i="6"/>
  <c r="H23" i="6"/>
  <c r="I23" i="6"/>
  <c r="J23" i="6"/>
  <c r="K23" i="6"/>
  <c r="L23" i="6"/>
  <c r="M23" i="6"/>
  <c r="N23" i="6"/>
  <c r="O23" i="6"/>
  <c r="B24" i="6"/>
  <c r="C24" i="6"/>
  <c r="D24" i="6"/>
  <c r="E24" i="6"/>
  <c r="F24" i="6"/>
  <c r="G24" i="6"/>
  <c r="H24" i="6"/>
  <c r="I24" i="6"/>
  <c r="J24" i="6"/>
  <c r="K24" i="6"/>
  <c r="L24" i="6"/>
  <c r="M24" i="6"/>
  <c r="N24" i="6"/>
  <c r="O24" i="6"/>
  <c r="B25" i="6"/>
  <c r="C25" i="6"/>
  <c r="D25" i="6"/>
  <c r="E25" i="6"/>
  <c r="F25" i="6"/>
  <c r="G25" i="6"/>
  <c r="H25" i="6"/>
  <c r="I25" i="6"/>
  <c r="J25" i="6"/>
  <c r="K25" i="6"/>
  <c r="L25" i="6"/>
  <c r="M25" i="6"/>
  <c r="N25" i="6"/>
  <c r="O25" i="6"/>
  <c r="B26" i="6"/>
  <c r="C26" i="6"/>
  <c r="D26" i="6"/>
  <c r="E26" i="6"/>
  <c r="F26" i="6"/>
  <c r="G26" i="6"/>
  <c r="H26" i="6"/>
  <c r="I26" i="6"/>
  <c r="J26" i="6"/>
  <c r="K26" i="6"/>
  <c r="L26" i="6"/>
  <c r="M26" i="6"/>
  <c r="N26" i="6"/>
  <c r="O26" i="6"/>
  <c r="B27" i="6"/>
  <c r="C27" i="6"/>
  <c r="D27" i="6"/>
  <c r="E27" i="6"/>
  <c r="F27" i="6"/>
  <c r="G27" i="6"/>
  <c r="H27" i="6"/>
  <c r="I27" i="6"/>
  <c r="J27" i="6"/>
  <c r="K27" i="6"/>
  <c r="L27" i="6"/>
  <c r="M27" i="6"/>
  <c r="N27" i="6"/>
  <c r="O27" i="6"/>
  <c r="B28" i="6"/>
  <c r="C28" i="6"/>
  <c r="D28" i="6"/>
  <c r="E28" i="6"/>
  <c r="F28" i="6"/>
  <c r="G28" i="6"/>
  <c r="H28" i="6"/>
  <c r="I28" i="6"/>
  <c r="J28" i="6"/>
  <c r="K28" i="6"/>
  <c r="L28" i="6"/>
  <c r="M28" i="6"/>
  <c r="N28" i="6"/>
  <c r="O28" i="6"/>
  <c r="B29" i="6"/>
  <c r="C29" i="6"/>
  <c r="D29" i="6"/>
  <c r="E29" i="6"/>
  <c r="F29" i="6"/>
  <c r="G29" i="6"/>
  <c r="H29" i="6"/>
  <c r="I29" i="6"/>
  <c r="J29" i="6"/>
  <c r="K29" i="6"/>
  <c r="L29" i="6"/>
  <c r="M29" i="6"/>
  <c r="N29" i="6"/>
  <c r="O29" i="6"/>
  <c r="B30" i="6"/>
  <c r="C30" i="6"/>
  <c r="D30" i="6"/>
  <c r="E30" i="6"/>
  <c r="F30" i="6"/>
  <c r="G30" i="6"/>
  <c r="H30" i="6"/>
  <c r="I30" i="6"/>
  <c r="J30" i="6"/>
  <c r="K30" i="6"/>
  <c r="L30" i="6"/>
  <c r="M30" i="6"/>
  <c r="N30" i="6"/>
  <c r="O30" i="6"/>
  <c r="B31" i="6"/>
  <c r="C31" i="6"/>
  <c r="D31" i="6"/>
  <c r="E31" i="6"/>
  <c r="F31" i="6"/>
  <c r="G31" i="6"/>
  <c r="H31" i="6"/>
  <c r="I31" i="6"/>
  <c r="J31" i="6"/>
  <c r="K31" i="6"/>
  <c r="L31" i="6"/>
  <c r="M31" i="6"/>
  <c r="N31" i="6"/>
  <c r="O31" i="6"/>
  <c r="B32" i="6"/>
  <c r="C32" i="6"/>
  <c r="D32" i="6"/>
  <c r="E32" i="6"/>
  <c r="F32" i="6"/>
  <c r="G32" i="6"/>
  <c r="H32" i="6"/>
  <c r="I32" i="6"/>
  <c r="J32" i="6"/>
  <c r="K32" i="6"/>
  <c r="L32" i="6"/>
  <c r="M32" i="6"/>
  <c r="N32" i="6"/>
  <c r="O32" i="6"/>
  <c r="B33" i="6"/>
  <c r="C33" i="6"/>
  <c r="D33" i="6"/>
  <c r="E33" i="6"/>
  <c r="F33" i="6"/>
  <c r="G33" i="6"/>
  <c r="H33" i="6"/>
  <c r="I33" i="6"/>
  <c r="J33" i="6"/>
  <c r="K33" i="6"/>
  <c r="L33" i="6"/>
  <c r="M33" i="6"/>
  <c r="N33" i="6"/>
  <c r="O33" i="6"/>
  <c r="B34" i="6"/>
  <c r="C34" i="6"/>
  <c r="D34" i="6"/>
  <c r="E34" i="6"/>
  <c r="F34" i="6"/>
  <c r="G34" i="6"/>
  <c r="H34" i="6"/>
  <c r="I34" i="6"/>
  <c r="J34" i="6"/>
  <c r="K34" i="6"/>
  <c r="L34" i="6"/>
  <c r="M34" i="6"/>
  <c r="N34" i="6"/>
  <c r="O34" i="6"/>
  <c r="B35" i="6"/>
  <c r="C35" i="6"/>
  <c r="D35" i="6"/>
  <c r="E35" i="6"/>
  <c r="F35" i="6"/>
  <c r="G35" i="6"/>
  <c r="H35" i="6"/>
  <c r="I35" i="6"/>
  <c r="J35" i="6"/>
  <c r="K35" i="6"/>
  <c r="L35" i="6"/>
  <c r="M35" i="6"/>
  <c r="N35" i="6"/>
  <c r="O35" i="6"/>
  <c r="B36" i="6"/>
  <c r="C36" i="6"/>
  <c r="D36" i="6"/>
  <c r="E36" i="6"/>
  <c r="F36" i="6"/>
  <c r="G36" i="6"/>
  <c r="H36" i="6"/>
  <c r="I36" i="6"/>
  <c r="J36" i="6"/>
  <c r="K36" i="6"/>
  <c r="L36" i="6"/>
  <c r="M36" i="6"/>
  <c r="N36" i="6"/>
  <c r="O36" i="6"/>
  <c r="O17" i="6"/>
  <c r="N17" i="6"/>
  <c r="M17" i="6"/>
  <c r="L17" i="6"/>
  <c r="K17" i="6"/>
  <c r="J17" i="6"/>
  <c r="I17" i="6"/>
  <c r="H17" i="6"/>
  <c r="G17" i="6"/>
  <c r="F17" i="6"/>
  <c r="E17" i="6"/>
  <c r="D17" i="6"/>
  <c r="C17" i="6"/>
  <c r="B17" i="6"/>
  <c r="M15" i="6"/>
  <c r="J15" i="6"/>
  <c r="G15" i="6"/>
  <c r="D15" i="6"/>
  <c r="B15" i="6"/>
  <c r="P54" i="5"/>
  <c r="L54" i="5"/>
  <c r="H54" i="5"/>
  <c r="P29" i="5"/>
  <c r="L29" i="5"/>
  <c r="H29" i="5"/>
  <c r="P4" i="5"/>
  <c r="L4" i="5"/>
  <c r="P54" i="3"/>
  <c r="L54" i="3"/>
  <c r="H54" i="3"/>
  <c r="P29" i="3"/>
  <c r="L29" i="3"/>
  <c r="H29" i="3"/>
  <c r="P4" i="3"/>
  <c r="L4" i="3"/>
  <c r="M14" i="6"/>
  <c r="G14" i="6"/>
  <c r="N50" i="5"/>
  <c r="N49" i="5"/>
  <c r="N48" i="5"/>
  <c r="N47" i="5"/>
  <c r="N46" i="5"/>
  <c r="N45" i="5"/>
  <c r="N44" i="5"/>
  <c r="N43" i="5"/>
  <c r="N42" i="5"/>
  <c r="N41" i="5"/>
  <c r="N40" i="5"/>
  <c r="N39" i="5"/>
  <c r="N38" i="5"/>
  <c r="N37" i="5"/>
  <c r="N36" i="5"/>
  <c r="N35" i="5"/>
  <c r="N34" i="5"/>
  <c r="N33" i="5"/>
  <c r="N32" i="5"/>
  <c r="N31" i="5"/>
  <c r="J56" i="5"/>
  <c r="J57" i="5"/>
  <c r="J58" i="5"/>
  <c r="J59" i="5"/>
  <c r="J60" i="5"/>
  <c r="J61" i="5"/>
  <c r="J62" i="5"/>
  <c r="J63" i="5"/>
  <c r="J64" i="5"/>
  <c r="J65" i="5"/>
  <c r="H66" i="5"/>
  <c r="I67" i="5"/>
  <c r="H68" i="5"/>
  <c r="I69" i="5"/>
  <c r="H70" i="5"/>
  <c r="I71" i="5"/>
  <c r="H72" i="5"/>
  <c r="I73" i="5"/>
  <c r="H74" i="5"/>
  <c r="I75" i="5"/>
  <c r="J31" i="5"/>
  <c r="J50" i="5"/>
  <c r="J49" i="5"/>
  <c r="J48" i="5"/>
  <c r="J47" i="5"/>
  <c r="J46" i="5"/>
  <c r="J45" i="5"/>
  <c r="J44" i="5"/>
  <c r="J43" i="5"/>
  <c r="J42" i="5"/>
  <c r="J41" i="5"/>
  <c r="J40" i="5"/>
  <c r="J39" i="5"/>
  <c r="J38" i="5"/>
  <c r="J37" i="5"/>
  <c r="J36" i="5"/>
  <c r="J35" i="5"/>
  <c r="J34" i="5"/>
  <c r="J33" i="5"/>
  <c r="J32" i="5"/>
  <c r="Q25" i="5"/>
  <c r="Q24" i="5"/>
  <c r="H24" i="5"/>
  <c r="G24" i="5"/>
  <c r="Q23" i="5"/>
  <c r="P22" i="5"/>
  <c r="Q21" i="5"/>
  <c r="P20" i="5"/>
  <c r="Q19" i="5"/>
  <c r="P18" i="5"/>
  <c r="Q17" i="5"/>
  <c r="H17" i="5"/>
  <c r="G17" i="5"/>
  <c r="Q16" i="5"/>
  <c r="Q15" i="5"/>
  <c r="Q14" i="5"/>
  <c r="Q13" i="5"/>
  <c r="Q12" i="5"/>
  <c r="Q11" i="5"/>
  <c r="Q10" i="5"/>
  <c r="H10" i="5"/>
  <c r="G10" i="5"/>
  <c r="Q9" i="5"/>
  <c r="Q8" i="5"/>
  <c r="Q7" i="5"/>
  <c r="Q6" i="5"/>
  <c r="O25" i="3"/>
  <c r="P25" i="3" s="1"/>
  <c r="O24" i="3"/>
  <c r="P24" i="3" s="1"/>
  <c r="O23" i="3"/>
  <c r="Q23" i="3" s="1"/>
  <c r="O22" i="3"/>
  <c r="P22" i="3" s="1"/>
  <c r="O21" i="3"/>
  <c r="P21" i="3" s="1"/>
  <c r="O20" i="3"/>
  <c r="R20" i="3" s="1"/>
  <c r="O19" i="3"/>
  <c r="P19" i="3" s="1"/>
  <c r="O18" i="3"/>
  <c r="P18" i="3" s="1"/>
  <c r="O17" i="3"/>
  <c r="R17" i="3" s="1"/>
  <c r="O16" i="3"/>
  <c r="R16" i="3" s="1"/>
  <c r="O15" i="3"/>
  <c r="Q15" i="3" s="1"/>
  <c r="O14" i="3"/>
  <c r="Q14" i="3" s="1"/>
  <c r="O13" i="3"/>
  <c r="Q13" i="3" s="1"/>
  <c r="O12" i="3"/>
  <c r="P12" i="3" s="1"/>
  <c r="O11" i="3"/>
  <c r="Q11" i="3" s="1"/>
  <c r="O10" i="3"/>
  <c r="Q10" i="3" s="1"/>
  <c r="O9" i="3"/>
  <c r="Q9" i="3" s="1"/>
  <c r="O8" i="3"/>
  <c r="Q8" i="3" s="1"/>
  <c r="O7" i="3"/>
  <c r="Q7" i="3" s="1"/>
  <c r="O6" i="3"/>
  <c r="P6" i="3" s="1"/>
  <c r="H24" i="3"/>
  <c r="G24" i="3"/>
  <c r="H17" i="3"/>
  <c r="G17" i="3"/>
  <c r="H10" i="3"/>
  <c r="G10" i="3"/>
  <c r="G11" i="39" l="1"/>
  <c r="G11" i="38"/>
  <c r="G5" i="37"/>
  <c r="G11" i="37"/>
  <c r="G11" i="36"/>
  <c r="G11" i="35"/>
  <c r="G11" i="34"/>
  <c r="G11" i="33"/>
  <c r="G5" i="31"/>
  <c r="G11" i="32"/>
  <c r="G7" i="31"/>
  <c r="G11" i="31"/>
  <c r="G11" i="30"/>
  <c r="G11" i="29"/>
  <c r="G11" i="28"/>
  <c r="G3" i="26"/>
  <c r="G7" i="26"/>
  <c r="G11" i="27"/>
  <c r="G11" i="26"/>
  <c r="G5" i="25"/>
  <c r="G11" i="25"/>
  <c r="G11" i="24"/>
  <c r="O172" i="6"/>
  <c r="G7" i="23"/>
  <c r="L91" i="6"/>
  <c r="K64" i="6"/>
  <c r="E64" i="6"/>
  <c r="I91" i="6"/>
  <c r="O145" i="6"/>
  <c r="L64" i="6"/>
  <c r="F64" i="6"/>
  <c r="E37" i="6"/>
  <c r="I37" i="6"/>
  <c r="F37" i="6"/>
  <c r="N37" i="6"/>
  <c r="K37" i="6"/>
  <c r="O37" i="6"/>
  <c r="H37" i="6"/>
  <c r="L37" i="6"/>
  <c r="F37" i="23"/>
  <c r="N37" i="23"/>
  <c r="E37" i="23"/>
  <c r="K37" i="23"/>
  <c r="O37" i="23"/>
  <c r="I37" i="23"/>
  <c r="H37" i="23"/>
  <c r="L37" i="23"/>
  <c r="G3" i="23"/>
  <c r="G5" i="23"/>
  <c r="G9" i="23"/>
  <c r="Q20" i="3"/>
  <c r="Q16" i="3"/>
  <c r="Q25" i="3"/>
  <c r="R15" i="3"/>
  <c r="R19" i="3"/>
  <c r="Q17" i="3"/>
  <c r="R7" i="3"/>
  <c r="R23" i="3"/>
  <c r="P17" i="3"/>
  <c r="R11" i="3"/>
  <c r="P20" i="3"/>
  <c r="P16" i="3"/>
  <c r="R8" i="3"/>
  <c r="R12" i="3"/>
  <c r="R24" i="3"/>
  <c r="P8" i="3"/>
  <c r="Q24" i="3"/>
  <c r="R9" i="3"/>
  <c r="R13" i="3"/>
  <c r="R21" i="3"/>
  <c r="R25" i="3"/>
  <c r="R6" i="3"/>
  <c r="R10" i="3"/>
  <c r="R14" i="3"/>
  <c r="R18" i="3"/>
  <c r="R22" i="3"/>
  <c r="R11" i="5"/>
  <c r="R15" i="5"/>
  <c r="R19" i="5"/>
  <c r="R7" i="5"/>
  <c r="R23" i="5"/>
  <c r="J69" i="5"/>
  <c r="R8" i="5"/>
  <c r="R12" i="5"/>
  <c r="R16" i="5"/>
  <c r="R20" i="5"/>
  <c r="R24" i="5"/>
  <c r="J66" i="5"/>
  <c r="J70" i="5"/>
  <c r="J74" i="5"/>
  <c r="R9" i="5"/>
  <c r="R13" i="5"/>
  <c r="R17" i="5"/>
  <c r="R21" i="5"/>
  <c r="R25" i="5"/>
  <c r="J67" i="5"/>
  <c r="J71" i="5"/>
  <c r="J75" i="5"/>
  <c r="J73" i="5"/>
  <c r="R6" i="5"/>
  <c r="R10" i="5"/>
  <c r="R14" i="5"/>
  <c r="R18" i="5"/>
  <c r="R22" i="5"/>
  <c r="J68" i="5"/>
  <c r="J72" i="5"/>
  <c r="H69" i="5"/>
  <c r="H75" i="5"/>
  <c r="H67" i="5"/>
  <c r="H73" i="5"/>
  <c r="H71" i="5"/>
  <c r="Q22" i="5"/>
  <c r="I74" i="5"/>
  <c r="I72" i="5"/>
  <c r="I70" i="5"/>
  <c r="I68" i="5"/>
  <c r="I66" i="5"/>
  <c r="P17" i="5"/>
  <c r="P7" i="5"/>
  <c r="P9" i="5"/>
  <c r="P21" i="5"/>
  <c r="P10" i="5"/>
  <c r="P12" i="5"/>
  <c r="P14" i="5"/>
  <c r="P16" i="5"/>
  <c r="P23" i="5"/>
  <c r="P24" i="5"/>
  <c r="I35" i="5"/>
  <c r="H35" i="5"/>
  <c r="M40" i="5"/>
  <c r="L40" i="5"/>
  <c r="I56" i="5"/>
  <c r="H56" i="5"/>
  <c r="I39" i="5"/>
  <c r="H39" i="5"/>
  <c r="M44" i="5"/>
  <c r="L44" i="5"/>
  <c r="I60" i="5"/>
  <c r="H60" i="5"/>
  <c r="M32" i="5"/>
  <c r="L32" i="5"/>
  <c r="I43" i="5"/>
  <c r="H43" i="5"/>
  <c r="M48" i="5"/>
  <c r="L48" i="5"/>
  <c r="I64" i="5"/>
  <c r="H64" i="5"/>
  <c r="I31" i="5"/>
  <c r="H31" i="5"/>
  <c r="M36" i="5"/>
  <c r="L36" i="5"/>
  <c r="I47" i="5"/>
  <c r="H47" i="5"/>
  <c r="I32" i="5"/>
  <c r="H32" i="5"/>
  <c r="M33" i="5"/>
  <c r="L33" i="5"/>
  <c r="I36" i="5"/>
  <c r="H36" i="5"/>
  <c r="M37" i="5"/>
  <c r="L37" i="5"/>
  <c r="I40" i="5"/>
  <c r="H40" i="5"/>
  <c r="M41" i="5"/>
  <c r="L41" i="5"/>
  <c r="I44" i="5"/>
  <c r="H44" i="5"/>
  <c r="M45" i="5"/>
  <c r="L45" i="5"/>
  <c r="I48" i="5"/>
  <c r="H48" i="5"/>
  <c r="M49" i="5"/>
  <c r="L49" i="5"/>
  <c r="I57" i="5"/>
  <c r="H57" i="5"/>
  <c r="I61" i="5"/>
  <c r="H61" i="5"/>
  <c r="I65" i="5"/>
  <c r="H65" i="5"/>
  <c r="H33" i="5"/>
  <c r="I33" i="5"/>
  <c r="L34" i="5"/>
  <c r="M34" i="5"/>
  <c r="H37" i="5"/>
  <c r="I37" i="5"/>
  <c r="L38" i="5"/>
  <c r="M38" i="5"/>
  <c r="H41" i="5"/>
  <c r="I41" i="5"/>
  <c r="L42" i="5"/>
  <c r="M42" i="5"/>
  <c r="H45" i="5"/>
  <c r="I45" i="5"/>
  <c r="L46" i="5"/>
  <c r="M46" i="5"/>
  <c r="H49" i="5"/>
  <c r="I49" i="5"/>
  <c r="L50" i="5"/>
  <c r="M50" i="5"/>
  <c r="H58" i="5"/>
  <c r="I58" i="5"/>
  <c r="H62" i="5"/>
  <c r="I62" i="5"/>
  <c r="M31" i="5"/>
  <c r="L31" i="5"/>
  <c r="I34" i="5"/>
  <c r="H34" i="5"/>
  <c r="M35" i="5"/>
  <c r="L35" i="5"/>
  <c r="I38" i="5"/>
  <c r="H38" i="5"/>
  <c r="M39" i="5"/>
  <c r="L39" i="5"/>
  <c r="I42" i="5"/>
  <c r="H42" i="5"/>
  <c r="M43" i="5"/>
  <c r="L43" i="5"/>
  <c r="I46" i="5"/>
  <c r="H46" i="5"/>
  <c r="M47" i="5"/>
  <c r="L47" i="5"/>
  <c r="I50" i="5"/>
  <c r="H50" i="5"/>
  <c r="I59" i="5"/>
  <c r="H59" i="5"/>
  <c r="I63" i="5"/>
  <c r="H63" i="5"/>
  <c r="P6" i="5"/>
  <c r="P8" i="5"/>
  <c r="P11" i="5"/>
  <c r="P13" i="5"/>
  <c r="P15" i="5"/>
  <c r="Q18" i="5"/>
  <c r="P19" i="5"/>
  <c r="Q20" i="5"/>
  <c r="P25" i="5"/>
  <c r="Q19" i="3"/>
  <c r="Q18" i="3"/>
  <c r="Q22" i="3"/>
  <c r="P14" i="3"/>
  <c r="P15" i="3"/>
  <c r="P23" i="3"/>
  <c r="Q21" i="3"/>
  <c r="P13" i="3"/>
  <c r="Q12" i="3"/>
  <c r="P11" i="3"/>
  <c r="P10" i="3"/>
  <c r="P9" i="3"/>
  <c r="P7" i="3"/>
  <c r="Q6" i="3"/>
  <c r="G11" i="23" l="1"/>
  <c r="G3" i="6"/>
  <c r="G7" i="6"/>
  <c r="R75" i="5"/>
  <c r="R65" i="5"/>
  <c r="R72" i="5"/>
  <c r="R66" i="5"/>
  <c r="R62" i="5"/>
  <c r="R64" i="5"/>
  <c r="R61" i="5"/>
  <c r="R63" i="5"/>
  <c r="R68" i="5"/>
  <c r="R69" i="5"/>
  <c r="R60" i="5"/>
  <c r="R59" i="5"/>
  <c r="R74" i="5"/>
  <c r="R67" i="5"/>
  <c r="R70" i="5"/>
  <c r="R57" i="5"/>
  <c r="R56" i="5"/>
  <c r="R71" i="5"/>
  <c r="R58" i="5"/>
  <c r="R73" i="5"/>
  <c r="N67" i="5"/>
  <c r="N56" i="5"/>
  <c r="N65" i="5"/>
  <c r="N72" i="5"/>
  <c r="N61" i="5"/>
  <c r="N58" i="5"/>
  <c r="N59" i="5"/>
  <c r="N60" i="5"/>
  <c r="N66" i="5"/>
  <c r="N64" i="5"/>
  <c r="N57" i="5"/>
  <c r="N69" i="5"/>
  <c r="N75" i="5"/>
  <c r="N68" i="5"/>
  <c r="N62" i="5"/>
  <c r="N71" i="5"/>
  <c r="N70" i="5"/>
  <c r="N74" i="5"/>
  <c r="N63" i="5"/>
  <c r="N73" i="5"/>
  <c r="R34" i="5"/>
  <c r="R42" i="5"/>
  <c r="R38" i="5"/>
  <c r="R32" i="5"/>
  <c r="R35" i="5"/>
  <c r="R31" i="5"/>
  <c r="R33" i="5"/>
  <c r="R36" i="5"/>
  <c r="R46" i="5"/>
  <c r="R48" i="5"/>
  <c r="R41" i="5"/>
  <c r="R45" i="5"/>
  <c r="R44" i="5"/>
  <c r="R37" i="5"/>
  <c r="R39" i="5"/>
  <c r="R50" i="5"/>
  <c r="R40" i="5"/>
  <c r="R47" i="5"/>
  <c r="R43" i="5"/>
  <c r="R49" i="5"/>
  <c r="M71" i="5"/>
  <c r="L71" i="5"/>
  <c r="P61" i="5"/>
  <c r="Q61" i="5"/>
  <c r="P33" i="5"/>
  <c r="Q33" i="5"/>
  <c r="L70" i="5"/>
  <c r="M70" i="5"/>
  <c r="M57" i="5"/>
  <c r="L57" i="5"/>
  <c r="Q34" i="5"/>
  <c r="P34" i="5"/>
  <c r="P32" i="5"/>
  <c r="Q32" i="5"/>
  <c r="Q63" i="5"/>
  <c r="P63" i="5"/>
  <c r="P68" i="5"/>
  <c r="Q68" i="5"/>
  <c r="M67" i="5"/>
  <c r="L67" i="5"/>
  <c r="L74" i="5"/>
  <c r="M74" i="5"/>
  <c r="Q75" i="5"/>
  <c r="P75" i="5"/>
  <c r="M58" i="5"/>
  <c r="L58" i="5"/>
  <c r="Q39" i="5"/>
  <c r="P39" i="5"/>
  <c r="P69" i="5"/>
  <c r="Q69" i="5"/>
  <c r="P42" i="5"/>
  <c r="Q42" i="5"/>
  <c r="Q35" i="5"/>
  <c r="P35" i="5"/>
  <c r="P36" i="5"/>
  <c r="Q36" i="5"/>
  <c r="Q50" i="5"/>
  <c r="P50" i="5"/>
  <c r="Q44" i="5"/>
  <c r="P44" i="5"/>
  <c r="P31" i="5"/>
  <c r="Q31" i="5"/>
  <c r="P37" i="5"/>
  <c r="Q37" i="5"/>
  <c r="L62" i="5"/>
  <c r="M62" i="5"/>
  <c r="M59" i="5"/>
  <c r="L59" i="5"/>
  <c r="Q57" i="5"/>
  <c r="P57" i="5"/>
  <c r="Q65" i="5"/>
  <c r="P65" i="5"/>
  <c r="P46" i="5"/>
  <c r="Q46" i="5"/>
  <c r="P40" i="5"/>
  <c r="Q40" i="5"/>
  <c r="M60" i="5"/>
  <c r="L60" i="5"/>
  <c r="P72" i="5"/>
  <c r="Q72" i="5"/>
  <c r="P48" i="5"/>
  <c r="Q48" i="5"/>
  <c r="Q67" i="5"/>
  <c r="P67" i="5"/>
  <c r="L65" i="5"/>
  <c r="M65" i="5"/>
  <c r="P60" i="5"/>
  <c r="Q60" i="5"/>
  <c r="P59" i="5"/>
  <c r="Q59" i="5"/>
  <c r="Q56" i="5"/>
  <c r="P56" i="5"/>
  <c r="L56" i="5"/>
  <c r="M56" i="5"/>
  <c r="M69" i="5"/>
  <c r="L69" i="5"/>
  <c r="L72" i="5"/>
  <c r="M72" i="5"/>
  <c r="L66" i="5"/>
  <c r="M66" i="5"/>
  <c r="P47" i="5"/>
  <c r="Q47" i="5"/>
  <c r="L61" i="5"/>
  <c r="M61" i="5"/>
  <c r="Q41" i="5"/>
  <c r="P41" i="5"/>
  <c r="P71" i="5"/>
  <c r="Q71" i="5"/>
  <c r="Q66" i="5"/>
  <c r="P66" i="5"/>
  <c r="L63" i="5"/>
  <c r="M63" i="5"/>
  <c r="P58" i="5"/>
  <c r="Q58" i="5"/>
  <c r="M75" i="5"/>
  <c r="L75" i="5"/>
  <c r="P38" i="5"/>
  <c r="Q38" i="5"/>
  <c r="P45" i="5"/>
  <c r="Q45" i="5"/>
  <c r="L68" i="5"/>
  <c r="M68" i="5"/>
  <c r="Q64" i="5"/>
  <c r="P64" i="5"/>
  <c r="L64" i="5"/>
  <c r="M64" i="5"/>
  <c r="Q43" i="5"/>
  <c r="P43" i="5"/>
  <c r="P62" i="5"/>
  <c r="Q62" i="5"/>
  <c r="P70" i="5"/>
  <c r="Q70" i="5"/>
  <c r="P49" i="5"/>
  <c r="Q49" i="5"/>
  <c r="L73" i="5"/>
  <c r="M73" i="5"/>
  <c r="Q74" i="5"/>
  <c r="P74" i="5"/>
  <c r="Q73" i="5"/>
  <c r="P73" i="5"/>
  <c r="G9" i="6" l="1"/>
  <c r="G11" i="6"/>
  <c r="G5" i="6" l="1"/>
  <c r="E125" i="9"/>
  <c r="O234" i="9"/>
  <c r="O218" i="9"/>
  <c r="F277" i="9"/>
  <c r="K270" i="9"/>
  <c r="K265" i="9"/>
  <c r="O70" i="3"/>
  <c r="H215" i="9"/>
  <c r="H212" i="9"/>
  <c r="F193" i="9"/>
  <c r="F235" i="9"/>
  <c r="E238" i="9"/>
  <c r="N188" i="9"/>
  <c r="K199" i="9"/>
  <c r="N236" i="9"/>
  <c r="K86" i="9"/>
  <c r="H136" i="9"/>
  <c r="E233" i="9"/>
  <c r="O213" i="9"/>
  <c r="L231" i="9"/>
  <c r="F79" i="9"/>
  <c r="E123" i="9"/>
  <c r="O42" i="3"/>
  <c r="C183" i="9"/>
  <c r="H154" i="9"/>
  <c r="F115" i="9"/>
  <c r="H193" i="9"/>
  <c r="E235" i="9"/>
  <c r="C161" i="9"/>
  <c r="K264" i="9"/>
  <c r="I194" i="9"/>
  <c r="L226" i="9"/>
  <c r="L78" i="9"/>
  <c r="H44" i="9"/>
  <c r="C62" i="9"/>
  <c r="H269" i="9"/>
  <c r="N22" i="9"/>
  <c r="I28" i="9"/>
  <c r="C37" i="9"/>
  <c r="N73" i="9"/>
  <c r="L195" i="9"/>
  <c r="I24" i="9"/>
  <c r="I140" i="9"/>
  <c r="K50" i="9"/>
  <c r="F238" i="9"/>
  <c r="K9" i="3"/>
  <c r="K76" i="9"/>
  <c r="O60" i="9"/>
  <c r="N47" i="9"/>
  <c r="E100" i="9"/>
  <c r="H228" i="9"/>
  <c r="H119" i="9"/>
  <c r="O67" i="3"/>
  <c r="K59" i="3"/>
  <c r="N149" i="9"/>
  <c r="F110" i="9"/>
  <c r="C235" i="9"/>
  <c r="F74" i="9"/>
  <c r="H226" i="9"/>
  <c r="N41" i="9"/>
  <c r="H255" i="9"/>
  <c r="O39" i="9"/>
  <c r="K22" i="5"/>
  <c r="F67" i="9"/>
  <c r="L279" i="9"/>
  <c r="C67" i="9"/>
  <c r="E40" i="9"/>
  <c r="K39" i="3"/>
  <c r="H84" i="9"/>
  <c r="I153" i="9"/>
  <c r="N105" i="9"/>
  <c r="H219" i="9"/>
  <c r="K26" i="9"/>
  <c r="C125" i="9"/>
  <c r="I217" i="9"/>
  <c r="L177" i="9"/>
  <c r="O264" i="9"/>
  <c r="C147" i="9"/>
  <c r="I181" i="9"/>
  <c r="H66" i="9"/>
  <c r="G70" i="3"/>
  <c r="F250" i="9"/>
  <c r="C104" i="9"/>
  <c r="C201" i="9"/>
  <c r="C122" i="9"/>
  <c r="F47" i="9"/>
  <c r="K98" i="9"/>
  <c r="E196" i="9"/>
  <c r="F166" i="9"/>
  <c r="K280" i="9"/>
  <c r="I126" i="9"/>
  <c r="H22" i="9"/>
  <c r="L192" i="9"/>
  <c r="O159" i="9"/>
  <c r="K12" i="5"/>
  <c r="L29" i="9"/>
  <c r="K15" i="3"/>
  <c r="N226" i="9"/>
  <c r="I34" i="9"/>
  <c r="N217" i="9"/>
  <c r="O136" i="9"/>
  <c r="N269" i="9"/>
  <c r="L264" i="9"/>
  <c r="I214" i="9"/>
  <c r="N161" i="9"/>
  <c r="K111" i="9"/>
  <c r="E65" i="9"/>
  <c r="O33" i="3"/>
  <c r="L98" i="9"/>
  <c r="N115" i="9"/>
  <c r="I32" i="9"/>
  <c r="I142" i="9"/>
  <c r="H110" i="9"/>
  <c r="F177" i="9"/>
  <c r="F260" i="9"/>
  <c r="K148" i="9"/>
  <c r="I33" i="9"/>
  <c r="C141" i="9"/>
  <c r="E279" i="9"/>
  <c r="I107" i="9"/>
  <c r="K85" i="9"/>
  <c r="L144" i="9"/>
  <c r="H99" i="9"/>
  <c r="L44" i="9"/>
  <c r="O180" i="9"/>
  <c r="O217" i="9"/>
  <c r="N123" i="9"/>
  <c r="C149" i="9"/>
  <c r="K114" i="9"/>
  <c r="N89" i="9"/>
  <c r="O116" i="9"/>
  <c r="N229" i="9"/>
  <c r="F229" i="9"/>
  <c r="L116" i="9"/>
  <c r="C61" i="9"/>
  <c r="K45" i="3"/>
  <c r="N185" i="9"/>
  <c r="K181" i="9"/>
  <c r="E149" i="9"/>
  <c r="F106" i="9"/>
  <c r="K226" i="9"/>
  <c r="H42" i="9"/>
  <c r="H202" i="9"/>
  <c r="H213" i="9"/>
  <c r="I146" i="9"/>
  <c r="E75" i="9"/>
  <c r="H101" i="9"/>
  <c r="K17" i="5"/>
  <c r="E174" i="9"/>
  <c r="E76" i="9"/>
  <c r="F121" i="9"/>
  <c r="F138" i="9"/>
  <c r="C60" i="9"/>
  <c r="H225" i="9"/>
  <c r="C273" i="9"/>
  <c r="O280" i="9"/>
  <c r="O59" i="3"/>
  <c r="O263" i="9"/>
  <c r="N213" i="9"/>
  <c r="H109" i="9"/>
  <c r="I117" i="9"/>
  <c r="O201" i="9"/>
  <c r="L268" i="9"/>
  <c r="H90" i="9"/>
  <c r="K49" i="3"/>
  <c r="F149" i="9"/>
  <c r="K74" i="9"/>
  <c r="K60" i="3"/>
  <c r="C261" i="9"/>
  <c r="C49" i="9"/>
  <c r="G63" i="3"/>
  <c r="F196" i="9"/>
  <c r="F201" i="9"/>
  <c r="C253" i="9"/>
  <c r="H218" i="9"/>
  <c r="I151" i="9"/>
  <c r="I237" i="9"/>
  <c r="C39" i="9"/>
  <c r="H87" i="9"/>
  <c r="I185" i="9"/>
  <c r="E35" i="9"/>
  <c r="F194" i="9"/>
  <c r="F28" i="9"/>
  <c r="E178" i="9"/>
  <c r="F216" i="9"/>
  <c r="F274" i="9"/>
  <c r="E43" i="9"/>
  <c r="G74" i="3"/>
  <c r="N61" i="9"/>
  <c r="I197" i="9"/>
  <c r="C120" i="9"/>
  <c r="H216" i="9"/>
  <c r="I75" i="9"/>
  <c r="C237" i="9"/>
  <c r="N90" i="9"/>
  <c r="H69" i="9"/>
  <c r="F165" i="9"/>
  <c r="C145" i="9"/>
  <c r="N99" i="9"/>
  <c r="C163" i="9"/>
  <c r="K82" i="9"/>
  <c r="L261" i="9"/>
  <c r="K17" i="3"/>
  <c r="O186" i="9"/>
  <c r="C85" i="9"/>
  <c r="L236" i="9"/>
  <c r="N70" i="9"/>
  <c r="K18" i="3"/>
  <c r="C77" i="9"/>
  <c r="F213" i="9"/>
  <c r="I136" i="9"/>
  <c r="N78" i="9"/>
  <c r="K278" i="9"/>
  <c r="H254" i="9"/>
  <c r="O108" i="9"/>
  <c r="E22" i="9"/>
  <c r="H48" i="9"/>
  <c r="L199" i="9"/>
  <c r="L148" i="9"/>
  <c r="E32" i="9"/>
  <c r="C64" i="9"/>
  <c r="F70" i="9"/>
  <c r="I255" i="9"/>
  <c r="C127" i="9"/>
  <c r="O271" i="9"/>
  <c r="N65" i="9"/>
  <c r="C179" i="9"/>
  <c r="L136" i="9"/>
  <c r="K44" i="9"/>
  <c r="E215" i="9"/>
  <c r="K119" i="9"/>
  <c r="E63" i="9"/>
  <c r="H45" i="9"/>
  <c r="L157" i="9"/>
  <c r="N260" i="9"/>
  <c r="K71" i="3"/>
  <c r="L120" i="9"/>
  <c r="C142" i="9"/>
  <c r="H65" i="9"/>
  <c r="O27" i="9"/>
  <c r="O199" i="9"/>
  <c r="L275" i="9"/>
  <c r="L49" i="9"/>
  <c r="H43" i="9"/>
  <c r="E41" i="9"/>
  <c r="O117" i="9"/>
  <c r="N126" i="9"/>
  <c r="E201" i="9"/>
  <c r="O235" i="9"/>
  <c r="K149" i="9"/>
  <c r="I110" i="9"/>
  <c r="K70" i="9"/>
  <c r="H24" i="9"/>
  <c r="E271" i="9"/>
  <c r="K32" i="3"/>
  <c r="L160" i="9"/>
  <c r="H100" i="9"/>
  <c r="E74" i="9"/>
  <c r="K36" i="9"/>
  <c r="L269" i="9"/>
  <c r="G46" i="3"/>
  <c r="O90" i="9"/>
  <c r="N37" i="9"/>
  <c r="L140" i="9"/>
  <c r="K84" i="9"/>
  <c r="L39" i="9"/>
  <c r="H106" i="9"/>
  <c r="L33" i="9"/>
  <c r="C73" i="9"/>
  <c r="O58" i="3"/>
  <c r="E274" i="9"/>
  <c r="L118" i="9"/>
  <c r="H272" i="9"/>
  <c r="H74" i="9"/>
  <c r="F273" i="9"/>
  <c r="F99" i="9"/>
  <c r="O279" i="9"/>
  <c r="K231" i="9"/>
  <c r="I257" i="9"/>
  <c r="O144" i="9"/>
  <c r="C254" i="9"/>
  <c r="I35" i="9"/>
  <c r="L22" i="9"/>
  <c r="K48" i="9"/>
  <c r="F104" i="9"/>
  <c r="F231" i="9"/>
  <c r="N111" i="9"/>
  <c r="F100" i="9"/>
  <c r="I187" i="9"/>
  <c r="I189" i="9"/>
  <c r="N156" i="9"/>
  <c r="H259" i="9"/>
  <c r="K38" i="9"/>
  <c r="I264" i="9"/>
  <c r="K58" i="3"/>
  <c r="I268" i="9"/>
  <c r="C90" i="9"/>
  <c r="F191" i="9"/>
  <c r="O83" i="9"/>
  <c r="F226" i="9"/>
  <c r="N175" i="9"/>
  <c r="F118" i="9"/>
  <c r="I260" i="9"/>
  <c r="H161" i="9"/>
  <c r="K201" i="9"/>
  <c r="L174" i="9"/>
  <c r="K161" i="9"/>
  <c r="L262" i="9"/>
  <c r="L217" i="9"/>
  <c r="I192" i="9"/>
  <c r="H190" i="9"/>
  <c r="H180" i="9"/>
  <c r="N238" i="9"/>
  <c r="I79" i="9"/>
  <c r="F24" i="9"/>
  <c r="O241" i="9"/>
  <c r="K142" i="9"/>
  <c r="C152" i="9"/>
  <c r="E112" i="9"/>
  <c r="I105" i="9"/>
  <c r="K200" i="9"/>
  <c r="N146" i="9"/>
  <c r="O274" i="9"/>
  <c r="C154" i="9"/>
  <c r="F120" i="9"/>
  <c r="N177" i="9"/>
  <c r="F48" i="9"/>
  <c r="O62" i="9"/>
  <c r="N235" i="9"/>
  <c r="K214" i="9"/>
  <c r="F143" i="9"/>
  <c r="C128" i="9"/>
  <c r="I118" i="9"/>
  <c r="H235" i="9"/>
  <c r="I101" i="9"/>
  <c r="E161" i="9"/>
  <c r="O178" i="9"/>
  <c r="K113" i="9"/>
  <c r="I72" i="9"/>
  <c r="F43" i="9"/>
  <c r="K241" i="9"/>
  <c r="O77" i="9"/>
  <c r="O189" i="9"/>
  <c r="E60" i="9"/>
  <c r="C156" i="9"/>
  <c r="O230" i="9"/>
  <c r="O78" i="9"/>
  <c r="F224" i="9"/>
  <c r="I139" i="9"/>
  <c r="F182" i="9"/>
  <c r="C30" i="9"/>
  <c r="F126" i="9"/>
  <c r="K123" i="9"/>
  <c r="I88" i="9"/>
  <c r="F279" i="9"/>
  <c r="C215" i="9"/>
  <c r="C105" i="9"/>
  <c r="N77" i="9"/>
  <c r="E118" i="9"/>
  <c r="O185" i="9"/>
  <c r="H73" i="9"/>
  <c r="K89" i="9"/>
  <c r="N228" i="9"/>
  <c r="E66" i="9"/>
  <c r="O232" i="9"/>
  <c r="O40" i="3"/>
  <c r="E47" i="9"/>
  <c r="N127" i="9"/>
  <c r="L164" i="9"/>
  <c r="H152" i="9"/>
  <c r="N85" i="9"/>
  <c r="L277" i="9"/>
  <c r="K177" i="9"/>
  <c r="H27" i="9"/>
  <c r="O38" i="9"/>
  <c r="F234" i="9"/>
  <c r="K221" i="9"/>
  <c r="C121" i="9"/>
  <c r="K279" i="9"/>
  <c r="F200" i="9"/>
  <c r="C228" i="9"/>
  <c r="N143" i="9"/>
  <c r="K38" i="3"/>
  <c r="L80" i="9"/>
  <c r="E237" i="9"/>
  <c r="I203" i="9"/>
  <c r="E160" i="9"/>
  <c r="O221" i="9"/>
  <c r="F68" i="9"/>
  <c r="G49" i="3"/>
  <c r="E224" i="9"/>
  <c r="O200" i="9"/>
  <c r="C103" i="9"/>
  <c r="E79" i="9"/>
  <c r="E73" i="9"/>
  <c r="H35" i="9"/>
  <c r="K117" i="9"/>
  <c r="G57" i="3"/>
  <c r="N280" i="9"/>
  <c r="I87" i="9"/>
  <c r="E177" i="9"/>
  <c r="E179" i="9"/>
  <c r="K19" i="3"/>
  <c r="O75" i="9"/>
  <c r="O121" i="9"/>
  <c r="I89" i="9"/>
  <c r="O193" i="9"/>
  <c r="E225" i="9"/>
  <c r="H126" i="9"/>
  <c r="I44" i="9"/>
  <c r="O39" i="3"/>
  <c r="E45" i="9"/>
  <c r="O261" i="9"/>
  <c r="H263" i="9"/>
  <c r="C176" i="9"/>
  <c r="E61" i="9"/>
  <c r="H164" i="9"/>
  <c r="I39" i="9"/>
  <c r="F85" i="9"/>
  <c r="L179" i="9"/>
  <c r="L32" i="9"/>
  <c r="O268" i="9"/>
  <c r="H163" i="9"/>
  <c r="F112" i="9"/>
  <c r="L189" i="9"/>
  <c r="E48" i="9"/>
  <c r="F266" i="9"/>
  <c r="C272" i="9"/>
  <c r="F241" i="9"/>
  <c r="N117" i="9"/>
  <c r="K37" i="9"/>
  <c r="O61" i="3"/>
  <c r="L36" i="9"/>
  <c r="C275" i="9"/>
  <c r="F40" i="9"/>
  <c r="L124" i="9"/>
  <c r="L43" i="9"/>
  <c r="C271" i="9"/>
  <c r="K48" i="3"/>
  <c r="F84" i="9"/>
  <c r="H165" i="9"/>
  <c r="H23" i="9"/>
  <c r="N84" i="9"/>
  <c r="F25" i="9"/>
  <c r="C111" i="9"/>
  <c r="K263" i="9"/>
  <c r="N274" i="9"/>
  <c r="H75" i="9"/>
  <c r="K204" i="9"/>
  <c r="H118" i="9"/>
  <c r="E277" i="9"/>
  <c r="N150" i="9"/>
  <c r="N24" i="9"/>
  <c r="L68" i="9"/>
  <c r="I37" i="9"/>
  <c r="N48" i="9"/>
  <c r="H50" i="9"/>
  <c r="H186" i="9"/>
  <c r="N144" i="9"/>
  <c r="G32" i="3"/>
  <c r="E82" i="9"/>
  <c r="O183" i="9"/>
  <c r="L222" i="9"/>
  <c r="E119" i="9"/>
  <c r="F267" i="9"/>
  <c r="E31" i="9"/>
  <c r="K29" i="9"/>
  <c r="L194" i="9"/>
  <c r="C26" i="9"/>
  <c r="N180" i="9"/>
  <c r="N49" i="9"/>
  <c r="E193" i="9"/>
  <c r="O222" i="9"/>
  <c r="K44" i="3"/>
  <c r="N69" i="9"/>
  <c r="L141" i="9"/>
  <c r="F119" i="9"/>
  <c r="K66" i="3"/>
  <c r="O68" i="9"/>
  <c r="E108" i="9"/>
  <c r="K24" i="9"/>
  <c r="K67" i="3"/>
  <c r="L50" i="9"/>
  <c r="I200" i="9"/>
  <c r="H198" i="9"/>
  <c r="N191" i="9"/>
  <c r="N27" i="9"/>
  <c r="K87" i="9"/>
  <c r="K274" i="9"/>
  <c r="K237" i="9"/>
  <c r="H267" i="9"/>
  <c r="H177" i="9"/>
  <c r="H250" i="9"/>
  <c r="I267" i="9"/>
  <c r="I232" i="9"/>
  <c r="I120" i="9"/>
  <c r="I150" i="9"/>
  <c r="K182" i="9"/>
  <c r="N258" i="9"/>
  <c r="F111" i="9"/>
  <c r="K158" i="9"/>
  <c r="C239" i="9"/>
  <c r="L184" i="9"/>
  <c r="F146" i="9"/>
  <c r="F23" i="9"/>
  <c r="L41" i="9"/>
  <c r="E221" i="9"/>
  <c r="K225" i="9"/>
  <c r="F89" i="9"/>
  <c r="C84" i="9"/>
  <c r="L65" i="9"/>
  <c r="L156" i="9"/>
  <c r="F116" i="9"/>
  <c r="N176" i="9"/>
  <c r="C280" i="9"/>
  <c r="I100" i="9"/>
  <c r="L47" i="9"/>
  <c r="I186" i="9"/>
  <c r="L241" i="9"/>
  <c r="F142" i="9"/>
  <c r="F98" i="9"/>
  <c r="C212" i="9"/>
  <c r="N86" i="9"/>
  <c r="E62" i="9"/>
  <c r="K105" i="9"/>
  <c r="C223" i="9"/>
  <c r="O164" i="9"/>
  <c r="I114" i="9"/>
  <c r="N50" i="9"/>
  <c r="N234" i="9"/>
  <c r="L197" i="9"/>
  <c r="I99" i="9"/>
  <c r="C112" i="9"/>
  <c r="C250" i="9"/>
  <c r="F162" i="9"/>
  <c r="L85" i="9"/>
  <c r="F180" i="9"/>
  <c r="L103" i="9"/>
  <c r="H181" i="9"/>
  <c r="K22" i="3"/>
  <c r="K46" i="3"/>
  <c r="I222" i="9"/>
  <c r="K257" i="9"/>
  <c r="G69" i="3"/>
  <c r="H89" i="9"/>
  <c r="I154" i="9"/>
  <c r="L235" i="9"/>
  <c r="O46" i="3"/>
  <c r="H116" i="9"/>
  <c r="K100" i="9"/>
  <c r="K262" i="9"/>
  <c r="E194" i="9"/>
  <c r="K164" i="9"/>
  <c r="L273" i="9"/>
  <c r="K63" i="3"/>
  <c r="L66" i="9"/>
  <c r="O111" i="9"/>
  <c r="I231" i="9"/>
  <c r="I67" i="9"/>
  <c r="F280" i="9"/>
  <c r="K47" i="3"/>
  <c r="C182" i="9"/>
  <c r="L37" i="9"/>
  <c r="O48" i="3"/>
  <c r="K7" i="5"/>
  <c r="I158" i="9"/>
  <c r="H159" i="9"/>
  <c r="C139" i="9"/>
  <c r="L240" i="9"/>
  <c r="E199" i="9"/>
  <c r="K109" i="9"/>
  <c r="I127" i="9"/>
  <c r="I184" i="9"/>
  <c r="C165" i="9"/>
  <c r="K271" i="9"/>
  <c r="I30" i="9"/>
  <c r="I137" i="9"/>
  <c r="E200" i="9"/>
  <c r="I256" i="9"/>
  <c r="F222" i="9"/>
  <c r="I74" i="9"/>
  <c r="N122" i="9"/>
  <c r="C260" i="9"/>
  <c r="G68" i="3"/>
  <c r="F275" i="9"/>
  <c r="K31" i="9"/>
  <c r="G59" i="3"/>
  <c r="K136" i="9"/>
  <c r="O240" i="9"/>
  <c r="H60" i="9"/>
  <c r="C87" i="9"/>
  <c r="L187" i="9"/>
  <c r="F62" i="9"/>
  <c r="L137" i="9"/>
  <c r="F271" i="9"/>
  <c r="K252" i="9"/>
  <c r="E236" i="9"/>
  <c r="C118" i="9"/>
  <c r="E239" i="9"/>
  <c r="F147" i="9"/>
  <c r="K203" i="9"/>
  <c r="C36" i="9"/>
  <c r="O157" i="9"/>
  <c r="H29" i="9"/>
  <c r="L23" i="9"/>
  <c r="H41" i="9"/>
  <c r="N98" i="9"/>
  <c r="L166" i="9"/>
  <c r="F33" i="9"/>
  <c r="O127" i="9"/>
  <c r="K151" i="9"/>
  <c r="O267" i="9"/>
  <c r="L228" i="9"/>
  <c r="O124" i="9"/>
  <c r="K72" i="9"/>
  <c r="G43" i="3"/>
  <c r="K28" i="9"/>
  <c r="K110" i="9"/>
  <c r="E232" i="9"/>
  <c r="H261" i="9"/>
  <c r="L175" i="9"/>
  <c r="O61" i="9"/>
  <c r="O103" i="9"/>
  <c r="C174" i="9"/>
  <c r="L74" i="9"/>
  <c r="I69" i="9"/>
  <c r="K223" i="9"/>
  <c r="N261" i="9"/>
  <c r="E264" i="9"/>
  <c r="K78" i="9"/>
  <c r="O42" i="9"/>
  <c r="K198" i="9"/>
  <c r="O233" i="9"/>
  <c r="C47" i="9"/>
  <c r="K179" i="9"/>
  <c r="K194" i="9"/>
  <c r="N147" i="9"/>
  <c r="L139" i="9"/>
  <c r="L127" i="9"/>
  <c r="E86" i="9"/>
  <c r="N194" i="9"/>
  <c r="H88" i="9"/>
  <c r="N264" i="9"/>
  <c r="O148" i="9"/>
  <c r="E165" i="9"/>
  <c r="H64" i="9"/>
  <c r="O63" i="3"/>
  <c r="H279" i="9"/>
  <c r="E145" i="9"/>
  <c r="L186" i="9"/>
  <c r="N267" i="9"/>
  <c r="E265" i="9"/>
  <c r="F164" i="9"/>
  <c r="E153" i="9"/>
  <c r="G60" i="3"/>
  <c r="K36" i="3"/>
  <c r="I224" i="9"/>
  <c r="N64" i="9"/>
  <c r="C106" i="9"/>
  <c r="F46" i="9"/>
  <c r="L40" i="9"/>
  <c r="F264" i="9"/>
  <c r="N231" i="9"/>
  <c r="K73" i="3"/>
  <c r="C269" i="9"/>
  <c r="N256" i="9"/>
  <c r="L234" i="9"/>
  <c r="G50" i="3"/>
  <c r="F144" i="9"/>
  <c r="H127" i="9"/>
  <c r="K43" i="3"/>
  <c r="N128" i="9"/>
  <c r="K11" i="5"/>
  <c r="I26" i="9"/>
  <c r="I254" i="9"/>
  <c r="C191" i="9"/>
  <c r="C177" i="9"/>
  <c r="N222" i="9"/>
  <c r="N268" i="9"/>
  <c r="C102" i="9"/>
  <c r="F155" i="9"/>
  <c r="K261" i="9"/>
  <c r="K196" i="9"/>
  <c r="L200" i="9"/>
  <c r="N44" i="9"/>
  <c r="G39" i="3"/>
  <c r="I29" i="9"/>
  <c r="O109" i="9"/>
  <c r="L35" i="9"/>
  <c r="F107" i="9"/>
  <c r="K224" i="9"/>
  <c r="N87" i="9"/>
  <c r="H260" i="9"/>
  <c r="H194" i="9"/>
  <c r="E147" i="9"/>
  <c r="O105" i="9"/>
  <c r="N230" i="9"/>
  <c r="L165" i="9"/>
  <c r="O98" i="9"/>
  <c r="O119" i="9"/>
  <c r="E241" i="9"/>
  <c r="F190" i="9"/>
  <c r="O80" i="9"/>
  <c r="N106" i="9"/>
  <c r="L251" i="9"/>
  <c r="O162" i="9"/>
  <c r="H62" i="9"/>
  <c r="O255" i="9"/>
  <c r="K178" i="9"/>
  <c r="H81" i="9"/>
  <c r="G44" i="3"/>
  <c r="I165" i="9"/>
  <c r="O26" i="9"/>
  <c r="L161" i="9"/>
  <c r="E154" i="9"/>
  <c r="H150" i="9"/>
  <c r="K25" i="3"/>
  <c r="N273" i="9"/>
  <c r="O81" i="9"/>
  <c r="I73" i="9"/>
  <c r="F240" i="9"/>
  <c r="N200" i="9"/>
  <c r="N110" i="9"/>
  <c r="L274" i="9"/>
  <c r="O37" i="3"/>
  <c r="F251" i="9"/>
  <c r="O66" i="9"/>
  <c r="K25" i="9"/>
  <c r="H37" i="9"/>
  <c r="O52" i="9"/>
  <c r="O125" i="9"/>
  <c r="E240" i="9"/>
  <c r="H117" i="9"/>
  <c r="I148" i="9"/>
  <c r="K219" i="9"/>
  <c r="C69" i="9"/>
  <c r="F219" i="9"/>
  <c r="C83" i="9"/>
  <c r="F136" i="9"/>
  <c r="L232" i="9"/>
  <c r="L242" i="9"/>
  <c r="H162" i="9"/>
  <c r="C46" i="9"/>
  <c r="C79" i="9"/>
  <c r="L259" i="9"/>
  <c r="H227" i="9"/>
  <c r="L215" i="9"/>
  <c r="O203" i="9"/>
  <c r="N263" i="9"/>
  <c r="E203" i="9"/>
  <c r="E34" i="9"/>
  <c r="H224" i="9"/>
  <c r="H63" i="9"/>
  <c r="O161" i="9"/>
  <c r="I156" i="9"/>
  <c r="E191" i="9"/>
  <c r="F272" i="9"/>
  <c r="K69" i="3"/>
  <c r="E272" i="9"/>
  <c r="C279" i="9"/>
  <c r="O36" i="9"/>
  <c r="E101" i="9"/>
  <c r="K260" i="9"/>
  <c r="N160" i="9"/>
  <c r="C203" i="9"/>
  <c r="O212" i="9"/>
  <c r="K277" i="9"/>
  <c r="C114" i="9"/>
  <c r="I141" i="9"/>
  <c r="O65" i="9"/>
  <c r="K83" i="9"/>
  <c r="N120" i="9"/>
  <c r="O254" i="9"/>
  <c r="F22" i="9"/>
  <c r="C277" i="9"/>
  <c r="N197" i="9"/>
  <c r="K61" i="3"/>
  <c r="H137" i="9"/>
  <c r="F156" i="9"/>
  <c r="O25" i="9"/>
  <c r="O242" i="9"/>
  <c r="C33" i="9"/>
  <c r="I226" i="9"/>
  <c r="F174" i="9"/>
  <c r="O38" i="3"/>
  <c r="E186" i="9"/>
  <c r="L147" i="9"/>
  <c r="K234" i="9"/>
  <c r="E69" i="9"/>
  <c r="K240" i="9"/>
  <c r="N214" i="9"/>
  <c r="K145" i="9"/>
  <c r="O237" i="9"/>
  <c r="I128" i="9"/>
  <c r="N39" i="9"/>
  <c r="H67" i="9"/>
  <c r="O238" i="9"/>
  <c r="N25" i="9"/>
  <c r="N66" i="9"/>
  <c r="L216" i="9"/>
  <c r="I196" i="9"/>
  <c r="O220" i="9"/>
  <c r="E157" i="9"/>
  <c r="O120" i="9"/>
  <c r="N32" i="9"/>
  <c r="N174" i="9"/>
  <c r="I212" i="9"/>
  <c r="L239" i="9"/>
  <c r="O175" i="9"/>
  <c r="O181" i="9"/>
  <c r="F257" i="9"/>
  <c r="L70" i="9"/>
  <c r="G41" i="3"/>
  <c r="C199" i="9"/>
  <c r="N124" i="9"/>
  <c r="K33" i="3"/>
  <c r="I230" i="9"/>
  <c r="C262" i="9"/>
  <c r="F123" i="9"/>
  <c r="H268" i="9"/>
  <c r="C219" i="9"/>
  <c r="K184" i="9"/>
  <c r="F148" i="9"/>
  <c r="O224" i="9"/>
  <c r="I201" i="9"/>
  <c r="C45" i="9"/>
  <c r="E192" i="9"/>
  <c r="N112" i="9"/>
  <c r="F37" i="9"/>
  <c r="O223" i="9"/>
  <c r="O87" i="9"/>
  <c r="F225" i="9"/>
  <c r="E83" i="9"/>
  <c r="L258" i="9"/>
  <c r="L61" i="9"/>
  <c r="F105" i="9"/>
  <c r="C119" i="9"/>
  <c r="C198" i="9"/>
  <c r="N254" i="9"/>
  <c r="C222" i="9"/>
  <c r="L108" i="9"/>
  <c r="F151" i="9"/>
  <c r="I61" i="9"/>
  <c r="K37" i="3"/>
  <c r="O36" i="3"/>
  <c r="I225" i="9"/>
  <c r="G45" i="3"/>
  <c r="O41" i="3"/>
  <c r="H275" i="9"/>
  <c r="K40" i="3"/>
  <c r="L64" i="9"/>
  <c r="O34" i="9"/>
  <c r="L62" i="9"/>
  <c r="H86" i="9"/>
  <c r="F215" i="9"/>
  <c r="N232" i="9"/>
  <c r="E137" i="9"/>
  <c r="O151" i="9"/>
  <c r="L81" i="9"/>
  <c r="L188" i="9"/>
  <c r="E64" i="9"/>
  <c r="K21" i="5"/>
  <c r="I25" i="9"/>
  <c r="H85" i="9"/>
  <c r="G33" i="3"/>
  <c r="K63" i="9"/>
  <c r="K140" i="9"/>
  <c r="L51" i="9"/>
  <c r="I143" i="9"/>
  <c r="N42" i="9"/>
  <c r="N159" i="9"/>
  <c r="I98" i="9"/>
  <c r="H233" i="9"/>
  <c r="L193" i="9"/>
  <c r="C185" i="9"/>
  <c r="E38" i="9"/>
  <c r="I62" i="9"/>
  <c r="I27" i="9"/>
  <c r="N29" i="9"/>
  <c r="K157" i="9"/>
  <c r="L182" i="9"/>
  <c r="K74" i="3"/>
  <c r="C140" i="9"/>
  <c r="C126" i="9"/>
  <c r="F178" i="9"/>
  <c r="C217" i="9"/>
  <c r="K10" i="5"/>
  <c r="C227" i="9"/>
  <c r="I176" i="9"/>
  <c r="C160" i="9"/>
  <c r="K191" i="9"/>
  <c r="F75" i="9"/>
  <c r="C38" i="9"/>
  <c r="O84" i="9"/>
  <c r="N157" i="9"/>
  <c r="F38" i="9"/>
  <c r="O141" i="9"/>
  <c r="L26" i="9"/>
  <c r="E138" i="9"/>
  <c r="H166" i="9"/>
  <c r="K107" i="9"/>
  <c r="I113" i="9"/>
  <c r="O142" i="9"/>
  <c r="K126" i="9"/>
  <c r="F141" i="9"/>
  <c r="F258" i="9"/>
  <c r="L145" i="9"/>
  <c r="K41" i="3"/>
  <c r="G40" i="3"/>
  <c r="E81" i="9"/>
  <c r="I46" i="9"/>
  <c r="O50" i="9"/>
  <c r="O79" i="9"/>
  <c r="I272" i="9"/>
  <c r="K45" i="9"/>
  <c r="O197" i="9"/>
  <c r="C63" i="9"/>
  <c r="E98" i="9"/>
  <c r="E146" i="9"/>
  <c r="C264" i="9"/>
  <c r="C218" i="9"/>
  <c r="N158" i="9"/>
  <c r="N107" i="9"/>
  <c r="O128" i="9"/>
  <c r="N34" i="9"/>
  <c r="E136" i="9"/>
  <c r="L151" i="9"/>
  <c r="I40" i="9"/>
  <c r="H151" i="9"/>
  <c r="N198" i="9"/>
  <c r="K127" i="9"/>
  <c r="K212" i="9"/>
  <c r="K272" i="9"/>
  <c r="K101" i="9"/>
  <c r="C43" i="9"/>
  <c r="O182" i="9"/>
  <c r="H160" i="9"/>
  <c r="I159" i="9"/>
  <c r="F42" i="9"/>
  <c r="L28" i="9"/>
  <c r="L255" i="9"/>
  <c r="H276" i="9"/>
  <c r="F263" i="9"/>
  <c r="K139" i="9"/>
  <c r="N219" i="9"/>
  <c r="O257" i="9"/>
  <c r="F72" i="9"/>
  <c r="C137" i="9"/>
  <c r="H141" i="9"/>
  <c r="F276" i="9"/>
  <c r="E50" i="9"/>
  <c r="L117" i="9"/>
  <c r="K112" i="9"/>
  <c r="L79" i="9"/>
  <c r="N62" i="9"/>
  <c r="O118" i="9"/>
  <c r="C238" i="9"/>
  <c r="F44" i="9"/>
  <c r="O50" i="3"/>
  <c r="F186" i="9"/>
  <c r="H72" i="9"/>
  <c r="E90" i="9"/>
  <c r="N225" i="9"/>
  <c r="K153" i="9"/>
  <c r="O44" i="9"/>
  <c r="I43" i="9"/>
  <c r="O29" i="9"/>
  <c r="O56" i="3"/>
  <c r="O114" i="9"/>
  <c r="O277" i="9"/>
  <c r="F218" i="9"/>
  <c r="F78" i="9"/>
  <c r="H105" i="9"/>
  <c r="N118" i="9"/>
  <c r="N184" i="9"/>
  <c r="O195" i="9"/>
  <c r="K233" i="9"/>
  <c r="K266" i="9"/>
  <c r="E164" i="9"/>
  <c r="N72" i="9"/>
  <c r="E30" i="9"/>
  <c r="F265" i="9"/>
  <c r="K6" i="3"/>
  <c r="H157" i="9"/>
  <c r="F63" i="9"/>
  <c r="N80" i="9"/>
  <c r="C82" i="9"/>
  <c r="L123" i="9"/>
  <c r="N145" i="9"/>
  <c r="N278" i="9"/>
  <c r="C34" i="9"/>
  <c r="O102" i="9"/>
  <c r="N189" i="9"/>
  <c r="C109" i="9"/>
  <c r="F233" i="9"/>
  <c r="I265" i="9"/>
  <c r="I81" i="9"/>
  <c r="E162" i="9"/>
  <c r="L253" i="9"/>
  <c r="I70" i="9"/>
  <c r="O69" i="3"/>
  <c r="N204" i="9"/>
  <c r="C158" i="9"/>
  <c r="L86" i="9"/>
  <c r="I31" i="9"/>
  <c r="O147" i="9"/>
  <c r="K31" i="3"/>
  <c r="C44" i="9"/>
  <c r="K118" i="9"/>
  <c r="L76" i="9"/>
  <c r="E189" i="9"/>
  <c r="E229" i="9"/>
  <c r="I236" i="9"/>
  <c r="N187" i="9"/>
  <c r="O122" i="9"/>
  <c r="N139" i="9"/>
  <c r="I174" i="9"/>
  <c r="O231" i="9"/>
  <c r="K69" i="9"/>
  <c r="O66" i="3"/>
  <c r="H123" i="9"/>
  <c r="C189" i="9"/>
  <c r="E51" i="9"/>
  <c r="E49" i="9"/>
  <c r="C116" i="9"/>
  <c r="F217" i="9"/>
  <c r="F124" i="9"/>
  <c r="O176" i="9"/>
  <c r="N196" i="9"/>
  <c r="C138" i="9"/>
  <c r="K128" i="9"/>
  <c r="O275" i="9"/>
  <c r="H241" i="9"/>
  <c r="C263" i="9"/>
  <c r="E270" i="9"/>
  <c r="K65" i="3"/>
  <c r="E257" i="9"/>
  <c r="N215" i="9"/>
  <c r="I180" i="9"/>
  <c r="N178" i="9"/>
  <c r="E105" i="9"/>
  <c r="H234" i="9"/>
  <c r="L220" i="9"/>
  <c r="C278" i="9"/>
  <c r="C124" i="9"/>
  <c r="O47" i="9"/>
  <c r="O273" i="9"/>
  <c r="C75" i="9"/>
  <c r="K267" i="9"/>
  <c r="N262" i="9"/>
  <c r="O74" i="9"/>
  <c r="C236" i="9"/>
  <c r="O139" i="9"/>
  <c r="O30" i="9"/>
  <c r="K202" i="9"/>
  <c r="I179" i="9"/>
  <c r="O65" i="3"/>
  <c r="C74" i="9"/>
  <c r="O145" i="9"/>
  <c r="K108" i="9"/>
  <c r="O152" i="9"/>
  <c r="O216" i="9"/>
  <c r="N163" i="9"/>
  <c r="I270" i="9"/>
  <c r="K124" i="9"/>
  <c r="H221" i="9"/>
  <c r="H108" i="9"/>
  <c r="C48" i="9"/>
  <c r="L257" i="9"/>
  <c r="I78" i="9"/>
  <c r="C136" i="9"/>
  <c r="N233" i="9"/>
  <c r="E258" i="9"/>
  <c r="O100" i="9"/>
  <c r="C225" i="9"/>
  <c r="C204" i="9"/>
  <c r="H185" i="9"/>
  <c r="F236" i="9"/>
  <c r="I36" i="9"/>
  <c r="L112" i="9"/>
  <c r="C78" i="9"/>
  <c r="L181" i="9"/>
  <c r="H26" i="9"/>
  <c r="L119" i="9"/>
  <c r="F212" i="9"/>
  <c r="N75" i="9"/>
  <c r="K90" i="9"/>
  <c r="C232" i="9"/>
  <c r="C216" i="9"/>
  <c r="E116" i="9"/>
  <c r="H196" i="9"/>
  <c r="E87" i="9"/>
  <c r="O31" i="3"/>
  <c r="I66" i="9"/>
  <c r="H145" i="9"/>
  <c r="L254" i="9"/>
  <c r="H143" i="9"/>
  <c r="E190" i="9"/>
  <c r="K67" i="9"/>
  <c r="N51" i="9"/>
  <c r="F153" i="9"/>
  <c r="K273" i="9"/>
  <c r="C25" i="9"/>
  <c r="L106" i="9"/>
  <c r="O43" i="3"/>
  <c r="K70" i="3"/>
  <c r="L25" i="9"/>
  <c r="N165" i="9"/>
  <c r="K176" i="9"/>
  <c r="I116" i="9"/>
  <c r="L256" i="9"/>
  <c r="L48" i="9"/>
  <c r="K122" i="9"/>
  <c r="H121" i="9"/>
  <c r="N181" i="9"/>
  <c r="E110" i="9"/>
  <c r="H140" i="9"/>
  <c r="I193" i="9"/>
  <c r="O48" i="9"/>
  <c r="E181" i="9"/>
  <c r="I90" i="9"/>
  <c r="I86" i="9"/>
  <c r="N45" i="9"/>
  <c r="I279" i="9"/>
  <c r="K154" i="9"/>
  <c r="F253" i="9"/>
  <c r="N253" i="9"/>
  <c r="H71" i="9"/>
  <c r="O99" i="9"/>
  <c r="H120" i="9"/>
  <c r="L46" i="9"/>
  <c r="K81" i="9"/>
  <c r="K275" i="9"/>
  <c r="I234" i="9"/>
  <c r="L267" i="9"/>
  <c r="N119" i="9"/>
  <c r="O40" i="9"/>
  <c r="C240" i="9"/>
  <c r="O76" i="9"/>
  <c r="K152" i="9"/>
  <c r="I124" i="9"/>
  <c r="E231" i="9"/>
  <c r="L191" i="9"/>
  <c r="F223" i="9"/>
  <c r="F50" i="9"/>
  <c r="C113" i="9"/>
  <c r="I164" i="9"/>
  <c r="F228" i="9"/>
  <c r="L125" i="9"/>
  <c r="K187" i="9"/>
  <c r="K183" i="9"/>
  <c r="O70" i="9"/>
  <c r="C151" i="9"/>
  <c r="H230" i="9"/>
  <c r="O44" i="3"/>
  <c r="L223" i="9"/>
  <c r="K99" i="9"/>
  <c r="O82" i="9"/>
  <c r="N201" i="9"/>
  <c r="L67" i="9"/>
  <c r="H49" i="9"/>
  <c r="C31" i="9"/>
  <c r="H155" i="9"/>
  <c r="E28" i="9"/>
  <c r="G36" i="3"/>
  <c r="F51" i="9"/>
  <c r="C23" i="9"/>
  <c r="I190" i="9"/>
  <c r="E163" i="9"/>
  <c r="F64" i="9"/>
  <c r="K75" i="9"/>
  <c r="H139" i="9"/>
  <c r="N218" i="9"/>
  <c r="O101" i="9"/>
  <c r="K238" i="9"/>
  <c r="F102" i="9"/>
  <c r="F65" i="9"/>
  <c r="C72" i="9"/>
  <c r="N270" i="9"/>
  <c r="L213" i="9"/>
  <c r="O49" i="3"/>
  <c r="N276" i="9"/>
  <c r="E253" i="9"/>
  <c r="I125" i="9"/>
  <c r="H33" i="9"/>
  <c r="N202" i="9"/>
  <c r="K56" i="3"/>
  <c r="L115" i="9"/>
  <c r="C29" i="9"/>
  <c r="C197" i="9"/>
  <c r="N46" i="9"/>
  <c r="C100" i="9"/>
  <c r="F39" i="9"/>
  <c r="C101" i="9"/>
  <c r="N142" i="9"/>
  <c r="E44" i="9"/>
  <c r="E77" i="9"/>
  <c r="L221" i="9"/>
  <c r="C274" i="9"/>
  <c r="H187" i="9"/>
  <c r="L162" i="9"/>
  <c r="K61" i="9"/>
  <c r="O64" i="9"/>
  <c r="L111" i="9"/>
  <c r="O71" i="9"/>
  <c r="K57" i="3"/>
  <c r="C123" i="9"/>
  <c r="I238" i="9"/>
  <c r="C195" i="9"/>
  <c r="F268" i="9"/>
  <c r="I263" i="9"/>
  <c r="K62" i="3"/>
  <c r="O153" i="9"/>
  <c r="K115" i="9"/>
  <c r="N275" i="9"/>
  <c r="I149" i="9"/>
  <c r="E256" i="9"/>
  <c r="O262" i="9"/>
  <c r="N266" i="9"/>
  <c r="H256" i="9"/>
  <c r="I65" i="9"/>
  <c r="L42" i="9"/>
  <c r="I144" i="9"/>
  <c r="E29" i="9"/>
  <c r="E150" i="9"/>
  <c r="I218" i="9"/>
  <c r="O214" i="9"/>
  <c r="O33" i="9"/>
  <c r="O47" i="3"/>
  <c r="L250" i="9"/>
  <c r="E158" i="9"/>
  <c r="L265" i="9"/>
  <c r="F188" i="9"/>
  <c r="K146" i="9"/>
  <c r="L238" i="9"/>
  <c r="N74" i="9"/>
  <c r="F214" i="9"/>
  <c r="I48" i="9"/>
  <c r="N35" i="9"/>
  <c r="I111" i="9"/>
  <c r="O86" i="9"/>
  <c r="I251" i="9"/>
  <c r="H80" i="9"/>
  <c r="K192" i="9"/>
  <c r="G58" i="3"/>
  <c r="I63" i="9"/>
  <c r="K258" i="9"/>
  <c r="C52" i="9"/>
  <c r="I122" i="9"/>
  <c r="E124" i="9"/>
  <c r="K156" i="9"/>
  <c r="N195" i="9"/>
  <c r="N239" i="9"/>
  <c r="L100" i="9"/>
  <c r="H174" i="9"/>
  <c r="H122" i="9"/>
  <c r="I278" i="9"/>
  <c r="L276" i="9"/>
  <c r="G73" i="3"/>
  <c r="C108" i="9"/>
  <c r="I219" i="9"/>
  <c r="O140" i="9"/>
  <c r="N40" i="9"/>
  <c r="I157" i="9"/>
  <c r="L34" i="9"/>
  <c r="H197" i="9"/>
  <c r="O72" i="3"/>
  <c r="E251" i="9"/>
  <c r="L219" i="9"/>
  <c r="K254" i="9"/>
  <c r="H178" i="9"/>
  <c r="K40" i="9"/>
  <c r="I71" i="9"/>
  <c r="H107" i="9"/>
  <c r="E126" i="9"/>
  <c r="I266" i="9"/>
  <c r="G72" i="3"/>
  <c r="N154" i="9"/>
  <c r="N164" i="9"/>
  <c r="H257" i="9"/>
  <c r="N155" i="9"/>
  <c r="E202" i="9"/>
  <c r="H203" i="9"/>
  <c r="L180" i="9"/>
  <c r="K197" i="9"/>
  <c r="C115" i="9"/>
  <c r="H270" i="9"/>
  <c r="N28" i="9"/>
  <c r="E71" i="9"/>
  <c r="H39" i="9"/>
  <c r="O46" i="9"/>
  <c r="O28" i="9"/>
  <c r="I160" i="9"/>
  <c r="E25" i="9"/>
  <c r="L126" i="9"/>
  <c r="H240" i="9"/>
  <c r="O64" i="3"/>
  <c r="E187" i="9"/>
  <c r="C196" i="9"/>
  <c r="E88" i="9"/>
  <c r="F36" i="9"/>
  <c r="H146" i="9"/>
  <c r="N71" i="9"/>
  <c r="I22" i="9"/>
  <c r="I52" i="9"/>
  <c r="N141" i="9"/>
  <c r="K22" i="9"/>
  <c r="L105" i="9"/>
  <c r="E222" i="9"/>
  <c r="K24" i="3"/>
  <c r="G67" i="3"/>
  <c r="O143" i="9"/>
  <c r="K121" i="9"/>
  <c r="H199" i="9"/>
  <c r="L104" i="9"/>
  <c r="L201" i="9"/>
  <c r="O88" i="9"/>
  <c r="F176" i="9"/>
  <c r="G42" i="3"/>
  <c r="K125" i="9"/>
  <c r="F90" i="9"/>
  <c r="E117" i="9"/>
  <c r="L178" i="9"/>
  <c r="O163" i="9"/>
  <c r="I213" i="9"/>
  <c r="O191" i="9"/>
  <c r="K188" i="9"/>
  <c r="L73" i="9"/>
  <c r="F227" i="9"/>
  <c r="K75" i="3"/>
  <c r="K23" i="5"/>
  <c r="L75" i="9"/>
  <c r="I83" i="9"/>
  <c r="O256" i="9"/>
  <c r="E127" i="9"/>
  <c r="I163" i="9"/>
  <c r="C146" i="9"/>
  <c r="F77" i="9"/>
  <c r="F30" i="9"/>
  <c r="K180" i="9"/>
  <c r="C194" i="9"/>
  <c r="E89" i="9"/>
  <c r="K43" i="9"/>
  <c r="C193" i="9"/>
  <c r="F203" i="9"/>
  <c r="L190" i="9"/>
  <c r="K16" i="5"/>
  <c r="N30" i="9"/>
  <c r="E114" i="9"/>
  <c r="N104" i="9"/>
  <c r="O73" i="9"/>
  <c r="H103" i="9"/>
  <c r="E259" i="9"/>
  <c r="K68" i="9"/>
  <c r="L271" i="9"/>
  <c r="K13" i="5"/>
  <c r="F52" i="9"/>
  <c r="H147" i="9"/>
  <c r="K71" i="9"/>
  <c r="I269" i="9"/>
  <c r="H78" i="9"/>
  <c r="N82" i="9"/>
  <c r="H142" i="9"/>
  <c r="K80" i="9"/>
  <c r="N148" i="9"/>
  <c r="C181" i="9"/>
  <c r="K23" i="9"/>
  <c r="F117" i="9"/>
  <c r="O278" i="9"/>
  <c r="L218" i="9"/>
  <c r="H189" i="9"/>
  <c r="K228" i="9"/>
  <c r="O22" i="9"/>
  <c r="L225" i="9"/>
  <c r="I274" i="9"/>
  <c r="H115" i="9"/>
  <c r="C41" i="9"/>
  <c r="L196" i="9"/>
  <c r="H274" i="9"/>
  <c r="H184" i="9"/>
  <c r="F269" i="9"/>
  <c r="L149" i="9"/>
  <c r="E27" i="9"/>
  <c r="F122" i="9"/>
  <c r="I42" i="9"/>
  <c r="O107" i="9"/>
  <c r="E152" i="9"/>
  <c r="E218" i="9"/>
  <c r="K216" i="9"/>
  <c r="N223" i="9"/>
  <c r="E104" i="9"/>
  <c r="N113" i="9"/>
  <c r="K242" i="9"/>
  <c r="K60" i="9"/>
  <c r="O158" i="9"/>
  <c r="I280" i="9"/>
  <c r="K162" i="9"/>
  <c r="E121" i="9"/>
  <c r="C242" i="9"/>
  <c r="C164" i="9"/>
  <c r="K33" i="9"/>
  <c r="I119" i="9"/>
  <c r="K49" i="9"/>
  <c r="F232" i="9"/>
  <c r="K106" i="9"/>
  <c r="K20" i="3"/>
  <c r="K163" i="9"/>
  <c r="H112" i="9"/>
  <c r="K73" i="9"/>
  <c r="F152" i="9"/>
  <c r="K20" i="5"/>
  <c r="C233" i="9"/>
  <c r="F199" i="9"/>
  <c r="E78" i="9"/>
  <c r="E228" i="9"/>
  <c r="C187" i="9"/>
  <c r="C202" i="9"/>
  <c r="L280" i="9"/>
  <c r="K213" i="9"/>
  <c r="E250" i="9"/>
  <c r="E85" i="9"/>
  <c r="N68" i="9"/>
  <c r="H273" i="9"/>
  <c r="L30" i="9"/>
  <c r="H238" i="9"/>
  <c r="C190" i="9"/>
  <c r="N224" i="9"/>
  <c r="O150" i="9"/>
  <c r="K42" i="3"/>
  <c r="C192" i="9"/>
  <c r="E46" i="9"/>
  <c r="E111" i="9"/>
  <c r="K137" i="9"/>
  <c r="C234" i="9"/>
  <c r="C251" i="9"/>
  <c r="F270" i="9"/>
  <c r="E42" i="9"/>
  <c r="K195" i="9"/>
  <c r="L102" i="9"/>
  <c r="F183" i="9"/>
  <c r="H271" i="9"/>
  <c r="I147" i="9"/>
  <c r="G65" i="3"/>
  <c r="H265" i="9"/>
  <c r="K190" i="9"/>
  <c r="N221" i="9"/>
  <c r="O250" i="9"/>
  <c r="O204" i="9"/>
  <c r="C252" i="9"/>
  <c r="E176" i="9"/>
  <c r="H264" i="9"/>
  <c r="I177" i="9"/>
  <c r="N203" i="9"/>
  <c r="I258" i="9"/>
  <c r="G62" i="3"/>
  <c r="L138" i="9"/>
  <c r="K34" i="3"/>
  <c r="I252" i="9"/>
  <c r="O62" i="3"/>
  <c r="E33" i="9"/>
  <c r="H201" i="9"/>
  <c r="L121" i="9"/>
  <c r="E188" i="9"/>
  <c r="I68" i="9"/>
  <c r="L109" i="9"/>
  <c r="C50" i="9"/>
  <c r="E156" i="9"/>
  <c r="O165" i="9"/>
  <c r="E109" i="9"/>
  <c r="C200" i="9"/>
  <c r="I273" i="9"/>
  <c r="C98" i="9"/>
  <c r="F128" i="9"/>
  <c r="K147" i="9"/>
  <c r="E275" i="9"/>
  <c r="C186" i="9"/>
  <c r="H113" i="9"/>
  <c r="N271" i="9"/>
  <c r="F139" i="9"/>
  <c r="E254" i="9"/>
  <c r="L270" i="9"/>
  <c r="H175" i="9"/>
  <c r="H153" i="9"/>
  <c r="N182" i="9"/>
  <c r="G38" i="3"/>
  <c r="E143" i="9"/>
  <c r="F256" i="9"/>
  <c r="O155" i="9"/>
  <c r="K14" i="3"/>
  <c r="N250" i="9"/>
  <c r="C81" i="9"/>
  <c r="K14" i="5"/>
  <c r="I276" i="9"/>
  <c r="N121" i="9"/>
  <c r="C150" i="9"/>
  <c r="N192" i="9"/>
  <c r="E276" i="9"/>
  <c r="L27" i="9"/>
  <c r="I235" i="9"/>
  <c r="K51" i="9"/>
  <c r="F262" i="9"/>
  <c r="L114" i="9"/>
  <c r="L198" i="9"/>
  <c r="C166" i="9"/>
  <c r="N31" i="9"/>
  <c r="C258" i="9"/>
  <c r="H191" i="9"/>
  <c r="H192" i="9"/>
  <c r="K15" i="5"/>
  <c r="K166" i="9"/>
  <c r="E227" i="9"/>
  <c r="C276" i="9"/>
  <c r="E278" i="9"/>
  <c r="E220" i="9"/>
  <c r="K116" i="9"/>
  <c r="H114" i="9"/>
  <c r="F198" i="9"/>
  <c r="K276" i="9"/>
  <c r="E115" i="9"/>
  <c r="K50" i="3"/>
  <c r="H83" i="9"/>
  <c r="F29" i="9"/>
  <c r="H124" i="9"/>
  <c r="F60" i="9"/>
  <c r="C110" i="9"/>
  <c r="H31" i="9"/>
  <c r="N151" i="9"/>
  <c r="F125" i="9"/>
  <c r="K42" i="9"/>
  <c r="F237" i="9"/>
  <c r="F261" i="9"/>
  <c r="E280" i="9"/>
  <c r="K189" i="9"/>
  <c r="H251" i="9"/>
  <c r="C213" i="9"/>
  <c r="F195" i="9"/>
  <c r="N88" i="9"/>
  <c r="F108" i="9"/>
  <c r="I41" i="9"/>
  <c r="F41" i="9"/>
  <c r="N137" i="9"/>
  <c r="G56" i="3"/>
  <c r="I241" i="9"/>
  <c r="C230" i="9"/>
  <c r="G47" i="3"/>
  <c r="L152" i="9"/>
  <c r="K35" i="3"/>
  <c r="O225" i="9"/>
  <c r="I227" i="9"/>
  <c r="O115" i="9"/>
  <c r="O35" i="9"/>
  <c r="N63" i="9"/>
  <c r="N36" i="9"/>
  <c r="O190" i="9"/>
  <c r="I80" i="9"/>
  <c r="I277" i="9"/>
  <c r="I155" i="9"/>
  <c r="C214" i="9"/>
  <c r="K255" i="9"/>
  <c r="F158" i="9"/>
  <c r="F181" i="9"/>
  <c r="L229" i="9"/>
  <c r="L24" i="9"/>
  <c r="O149" i="9"/>
  <c r="H266" i="9"/>
  <c r="I104" i="9"/>
  <c r="G37" i="3"/>
  <c r="E261" i="9"/>
  <c r="H98" i="9"/>
  <c r="C76" i="9"/>
  <c r="G34" i="3"/>
  <c r="E252" i="9"/>
  <c r="N162" i="9"/>
  <c r="K218" i="9"/>
  <c r="L202" i="9"/>
  <c r="E141" i="9"/>
  <c r="K253" i="9"/>
  <c r="O73" i="3"/>
  <c r="F26" i="9"/>
  <c r="H220" i="9"/>
  <c r="L87" i="9"/>
  <c r="O215" i="9"/>
  <c r="C51" i="9"/>
  <c r="N33" i="9"/>
  <c r="F69" i="9"/>
  <c r="H182" i="9"/>
  <c r="L183" i="9"/>
  <c r="H30" i="9"/>
  <c r="O51" i="9"/>
  <c r="F163" i="9"/>
  <c r="C229" i="9"/>
  <c r="K46" i="9"/>
  <c r="L185" i="9"/>
  <c r="E80" i="9"/>
  <c r="H229" i="9"/>
  <c r="E204" i="9"/>
  <c r="I115" i="9"/>
  <c r="H280" i="9"/>
  <c r="I271" i="9"/>
  <c r="O192" i="9"/>
  <c r="I106" i="9"/>
  <c r="O34" i="3"/>
  <c r="I102" i="9"/>
  <c r="E106" i="9"/>
  <c r="E139" i="9"/>
  <c r="H111" i="9"/>
  <c r="G61" i="3"/>
  <c r="I152" i="9"/>
  <c r="N26" i="9"/>
  <c r="C27" i="9"/>
  <c r="N140" i="9"/>
  <c r="F204" i="9"/>
  <c r="K268" i="9"/>
  <c r="I239" i="9"/>
  <c r="L252" i="9"/>
  <c r="K160" i="9"/>
  <c r="K186" i="9"/>
  <c r="L212" i="9"/>
  <c r="I60" i="9"/>
  <c r="O32" i="9"/>
  <c r="N183" i="9"/>
  <c r="H104" i="9"/>
  <c r="F101" i="9"/>
  <c r="C162" i="9"/>
  <c r="I51" i="9"/>
  <c r="I261" i="9"/>
  <c r="F175" i="9"/>
  <c r="E268" i="9"/>
  <c r="L38" i="9"/>
  <c r="N116" i="9"/>
  <c r="C268" i="9"/>
  <c r="I253" i="9"/>
  <c r="H278" i="9"/>
  <c r="F189" i="9"/>
  <c r="K103" i="9"/>
  <c r="L69" i="9"/>
  <c r="C24" i="9"/>
  <c r="F140" i="9"/>
  <c r="C143" i="9"/>
  <c r="F184" i="9"/>
  <c r="H217" i="9"/>
  <c r="H277" i="9"/>
  <c r="K120" i="9"/>
  <c r="E23" i="9"/>
  <c r="F114" i="9"/>
  <c r="N38" i="9"/>
  <c r="G35" i="3"/>
  <c r="O75" i="3"/>
  <c r="E24" i="9"/>
  <c r="C35" i="9"/>
  <c r="E68" i="9"/>
  <c r="E166" i="9"/>
  <c r="K236" i="9"/>
  <c r="E26" i="9"/>
  <c r="F66" i="9"/>
  <c r="O156" i="9"/>
  <c r="N100" i="9"/>
  <c r="I103" i="9"/>
  <c r="O112" i="9"/>
  <c r="K66" i="9"/>
  <c r="O259" i="9"/>
  <c r="O32" i="3"/>
  <c r="N108" i="9"/>
  <c r="F31" i="9"/>
  <c r="C68" i="9"/>
  <c r="F157" i="9"/>
  <c r="E67" i="9"/>
  <c r="H223" i="9"/>
  <c r="O41" i="9"/>
  <c r="L155" i="9"/>
  <c r="K217" i="9"/>
  <c r="H232" i="9"/>
  <c r="C221" i="9"/>
  <c r="I45" i="9"/>
  <c r="I121" i="9"/>
  <c r="L88" i="9"/>
  <c r="O154" i="9"/>
  <c r="I161" i="9"/>
  <c r="N257" i="9"/>
  <c r="I221" i="9"/>
  <c r="I240" i="9"/>
  <c r="O85" i="9"/>
  <c r="I23" i="9"/>
  <c r="E223" i="9"/>
  <c r="K159" i="9"/>
  <c r="E230" i="9"/>
  <c r="E198" i="9"/>
  <c r="E183" i="9"/>
  <c r="I259" i="9"/>
  <c r="F230" i="9"/>
  <c r="C65" i="9"/>
  <c r="O24" i="9"/>
  <c r="H61" i="9"/>
  <c r="O236" i="9"/>
  <c r="N241" i="9"/>
  <c r="H195" i="9"/>
  <c r="C70" i="9"/>
  <c r="C178" i="9"/>
  <c r="K8" i="3"/>
  <c r="I50" i="9"/>
  <c r="L272" i="9"/>
  <c r="N153" i="9"/>
  <c r="O138" i="9"/>
  <c r="O113" i="9"/>
  <c r="K23" i="3"/>
  <c r="K174" i="9"/>
  <c r="K16" i="3"/>
  <c r="E214" i="9"/>
  <c r="L107" i="9"/>
  <c r="F61" i="9"/>
  <c r="O228" i="9"/>
  <c r="O194" i="9"/>
  <c r="K222" i="9"/>
  <c r="E273" i="9"/>
  <c r="O226" i="9"/>
  <c r="O69" i="9"/>
  <c r="K52" i="9"/>
  <c r="K65" i="9"/>
  <c r="C265" i="9"/>
  <c r="E113" i="9"/>
  <c r="O123" i="9"/>
  <c r="K165" i="9"/>
  <c r="K150" i="9"/>
  <c r="E37" i="9"/>
  <c r="E151" i="9"/>
  <c r="K41" i="9"/>
  <c r="E70" i="9"/>
  <c r="I47" i="9"/>
  <c r="L72" i="9"/>
  <c r="K235" i="9"/>
  <c r="I166" i="9"/>
  <c r="F159" i="9"/>
  <c r="L278" i="9"/>
  <c r="H25" i="9"/>
  <c r="H188" i="9"/>
  <c r="E39" i="9"/>
  <c r="H40" i="9"/>
  <c r="C99" i="9"/>
  <c r="N279" i="9"/>
  <c r="F109" i="9"/>
  <c r="O260" i="9"/>
  <c r="L153" i="9"/>
  <c r="K68" i="3"/>
  <c r="L203" i="9"/>
  <c r="I242" i="9"/>
  <c r="I76" i="9"/>
  <c r="F34" i="9"/>
  <c r="E197" i="9"/>
  <c r="C148" i="9"/>
  <c r="C107" i="9"/>
  <c r="O106" i="9"/>
  <c r="I138" i="9"/>
  <c r="I204" i="9"/>
  <c r="G64" i="3"/>
  <c r="C153" i="9"/>
  <c r="C259" i="9"/>
  <c r="K7" i="3"/>
  <c r="E255" i="9"/>
  <c r="O272" i="9"/>
  <c r="E260" i="9"/>
  <c r="K215" i="9"/>
  <c r="H144" i="9"/>
  <c r="O229" i="9"/>
  <c r="E103" i="9"/>
  <c r="E122" i="9"/>
  <c r="H76" i="9"/>
  <c r="K64" i="3"/>
  <c r="H102" i="9"/>
  <c r="E159" i="9"/>
  <c r="L263" i="9"/>
  <c r="O146" i="9"/>
  <c r="I49" i="9"/>
  <c r="C157" i="9"/>
  <c r="N114" i="9"/>
  <c r="L83" i="9"/>
  <c r="F73" i="9"/>
  <c r="H28" i="9"/>
  <c r="O202" i="9"/>
  <c r="N125" i="9"/>
  <c r="F179" i="9"/>
  <c r="O265" i="9"/>
  <c r="C220" i="9"/>
  <c r="O45" i="9"/>
  <c r="O71" i="3"/>
  <c r="N109" i="9"/>
  <c r="K138" i="9"/>
  <c r="O74" i="3"/>
  <c r="H138" i="9"/>
  <c r="H183" i="9"/>
  <c r="F254" i="9"/>
  <c r="L82" i="9"/>
  <c r="C117" i="9"/>
  <c r="O126" i="9"/>
  <c r="E195" i="9"/>
  <c r="K25" i="5"/>
  <c r="K269" i="9"/>
  <c r="I250" i="9"/>
  <c r="I262" i="9"/>
  <c r="K34" i="9"/>
  <c r="C66" i="9"/>
  <c r="L63" i="9"/>
  <c r="K79" i="9"/>
  <c r="F154" i="9"/>
  <c r="K232" i="9"/>
  <c r="O184" i="9"/>
  <c r="L233" i="9"/>
  <c r="N23" i="9"/>
  <c r="L163" i="9"/>
  <c r="N220" i="9"/>
  <c r="L90" i="9"/>
  <c r="H70" i="9"/>
  <c r="I64" i="9"/>
  <c r="O68" i="3"/>
  <c r="E262" i="9"/>
  <c r="C224" i="9"/>
  <c r="H200" i="9"/>
  <c r="H179" i="9"/>
  <c r="H32" i="9"/>
  <c r="H68" i="9"/>
  <c r="H204" i="9"/>
  <c r="O35" i="3"/>
  <c r="E212" i="9"/>
  <c r="F187" i="9"/>
  <c r="I229" i="9"/>
  <c r="I77" i="9"/>
  <c r="K12" i="3"/>
  <c r="K39" i="9"/>
  <c r="K250" i="9"/>
  <c r="H51" i="9"/>
  <c r="L230" i="9"/>
  <c r="L71" i="9"/>
  <c r="E217" i="9"/>
  <c r="O160" i="9"/>
  <c r="F252" i="9"/>
  <c r="O258" i="9"/>
  <c r="O43" i="9"/>
  <c r="C266" i="9"/>
  <c r="C32" i="9"/>
  <c r="O166" i="9"/>
  <c r="O89" i="9"/>
  <c r="C80" i="9"/>
  <c r="F127" i="9"/>
  <c r="I84" i="9"/>
  <c r="N76" i="9"/>
  <c r="K230" i="9"/>
  <c r="H148" i="9"/>
  <c r="I215" i="9"/>
  <c r="F83" i="9"/>
  <c r="L110" i="9"/>
  <c r="H222" i="9"/>
  <c r="I112" i="9"/>
  <c r="O276" i="9"/>
  <c r="E180" i="9"/>
  <c r="K9" i="5"/>
  <c r="H82" i="9"/>
  <c r="O110" i="9"/>
  <c r="H77" i="9"/>
  <c r="H156" i="9"/>
  <c r="F145" i="9"/>
  <c r="N138" i="9"/>
  <c r="N242" i="9"/>
  <c r="F197" i="9"/>
  <c r="N136" i="9"/>
  <c r="C40" i="9"/>
  <c r="E72" i="9"/>
  <c r="N79" i="9"/>
  <c r="K11" i="3"/>
  <c r="E185" i="9"/>
  <c r="E269" i="9"/>
  <c r="N277" i="9"/>
  <c r="K35" i="9"/>
  <c r="E84" i="9"/>
  <c r="C241" i="9"/>
  <c r="K10" i="3"/>
  <c r="N199" i="9"/>
  <c r="L113" i="9"/>
  <c r="N240" i="9"/>
  <c r="E184" i="9"/>
  <c r="H46" i="9"/>
  <c r="E182" i="9"/>
  <c r="H214" i="9"/>
  <c r="L99" i="9"/>
  <c r="F150" i="9"/>
  <c r="K21" i="3"/>
  <c r="K143" i="9"/>
  <c r="L77" i="9"/>
  <c r="O60" i="3"/>
  <c r="N259" i="9"/>
  <c r="F32" i="9"/>
  <c r="H176" i="9"/>
  <c r="K13" i="3"/>
  <c r="C71" i="9"/>
  <c r="C188" i="9"/>
  <c r="H236" i="9"/>
  <c r="E263" i="9"/>
  <c r="H149" i="9"/>
  <c r="N83" i="9"/>
  <c r="I220" i="9"/>
  <c r="K64" i="9"/>
  <c r="F185" i="9"/>
  <c r="L101" i="9"/>
  <c r="C28" i="9"/>
  <c r="H231" i="9"/>
  <c r="H47" i="9"/>
  <c r="L237" i="9"/>
  <c r="C22" i="9"/>
  <c r="F86" i="9"/>
  <c r="C231" i="9"/>
  <c r="H252" i="9"/>
  <c r="O31" i="9"/>
  <c r="I182" i="9"/>
  <c r="E148" i="9"/>
  <c r="E36" i="9"/>
  <c r="N186" i="9"/>
  <c r="C180" i="9"/>
  <c r="E219" i="9"/>
  <c r="L122" i="9"/>
  <c r="C257" i="9"/>
  <c r="K24" i="5"/>
  <c r="O45" i="3"/>
  <c r="F82" i="9"/>
  <c r="F87" i="9"/>
  <c r="N216" i="9"/>
  <c r="L143" i="9"/>
  <c r="H34" i="9"/>
  <c r="E120" i="9"/>
  <c r="K72" i="3"/>
  <c r="C86" i="9"/>
  <c r="O266" i="9"/>
  <c r="L158" i="9"/>
  <c r="L142" i="9"/>
  <c r="N237" i="9"/>
  <c r="L260" i="9"/>
  <c r="L150" i="9"/>
  <c r="E267" i="9"/>
  <c r="C256" i="9"/>
  <c r="F35" i="9"/>
  <c r="H239" i="9"/>
  <c r="C255" i="9"/>
  <c r="F220" i="9"/>
  <c r="O37" i="9"/>
  <c r="K220" i="9"/>
  <c r="E52" i="9"/>
  <c r="N251" i="9"/>
  <c r="F137" i="9"/>
  <c r="O63" i="9"/>
  <c r="H36" i="9"/>
  <c r="K88" i="9"/>
  <c r="O174" i="9"/>
  <c r="K175" i="9"/>
  <c r="N255" i="9"/>
  <c r="O196" i="9"/>
  <c r="L214" i="9"/>
  <c r="K229" i="9"/>
  <c r="E102" i="9"/>
  <c r="N101" i="9"/>
  <c r="F81" i="9"/>
  <c r="I108" i="9"/>
  <c r="K102" i="9"/>
  <c r="F80" i="9"/>
  <c r="I175" i="9"/>
  <c r="N103" i="9"/>
  <c r="N252" i="9"/>
  <c r="L31" i="9"/>
  <c r="O198" i="9"/>
  <c r="I109" i="9"/>
  <c r="O179" i="9"/>
  <c r="O72" i="9"/>
  <c r="K8" i="5"/>
  <c r="H253" i="9"/>
  <c r="F103" i="9"/>
  <c r="E142" i="9"/>
  <c r="N193" i="9"/>
  <c r="K259" i="9"/>
  <c r="O227" i="9"/>
  <c r="G31" i="3"/>
  <c r="L224" i="9"/>
  <c r="F45" i="9"/>
  <c r="K19" i="5"/>
  <c r="E242" i="9"/>
  <c r="L89" i="9"/>
  <c r="O219" i="9"/>
  <c r="O23" i="9"/>
  <c r="L159" i="9"/>
  <c r="E226" i="9"/>
  <c r="L227" i="9"/>
  <c r="K185" i="9"/>
  <c r="N81" i="9"/>
  <c r="I85" i="9"/>
  <c r="O269" i="9"/>
  <c r="K18" i="5"/>
  <c r="E175" i="9"/>
  <c r="N102" i="9"/>
  <c r="N265" i="9"/>
  <c r="L60" i="9"/>
  <c r="L84" i="9"/>
  <c r="O67" i="9"/>
  <c r="H158" i="9"/>
  <c r="H125" i="9"/>
  <c r="O57" i="3"/>
  <c r="H79" i="9"/>
  <c r="L146" i="9"/>
  <c r="O177" i="9"/>
  <c r="N60" i="9"/>
  <c r="C88" i="9"/>
  <c r="C144" i="9"/>
  <c r="E216" i="9"/>
  <c r="K77" i="9"/>
  <c r="I216" i="9"/>
  <c r="O253" i="9"/>
  <c r="H52" i="9"/>
  <c r="I82" i="9"/>
  <c r="K6" i="5"/>
  <c r="I223" i="9"/>
  <c r="O239" i="9"/>
  <c r="K193" i="9"/>
  <c r="E213" i="9"/>
  <c r="E155" i="9"/>
  <c r="N227" i="9"/>
  <c r="F113" i="9"/>
  <c r="O49" i="9"/>
  <c r="K155" i="9"/>
  <c r="I233" i="9"/>
  <c r="E234" i="9"/>
  <c r="O252" i="9"/>
  <c r="I202" i="9"/>
  <c r="L154" i="9"/>
  <c r="K32" i="9"/>
  <c r="N166" i="9"/>
  <c r="K47" i="9"/>
  <c r="C226" i="9"/>
  <c r="F161" i="9"/>
  <c r="F242" i="9"/>
  <c r="F49" i="9"/>
  <c r="K227" i="9"/>
  <c r="C175" i="9"/>
  <c r="I188" i="9"/>
  <c r="K251" i="9"/>
  <c r="F278" i="9"/>
  <c r="H262" i="9"/>
  <c r="C42" i="9"/>
  <c r="F88" i="9"/>
  <c r="F259" i="9"/>
  <c r="F202" i="9"/>
  <c r="K30" i="9"/>
  <c r="L45" i="9"/>
  <c r="L52" i="9"/>
  <c r="I191" i="9"/>
  <c r="N52" i="9"/>
  <c r="G48" i="3"/>
  <c r="O104" i="9"/>
  <c r="K239" i="9"/>
  <c r="I198" i="9"/>
  <c r="I123" i="9"/>
  <c r="F76" i="9"/>
  <c r="E107" i="9"/>
  <c r="G75" i="3"/>
  <c r="O188" i="9"/>
  <c r="E140" i="9"/>
  <c r="L266" i="9"/>
  <c r="C159" i="9"/>
  <c r="K62" i="9"/>
  <c r="E266" i="9"/>
  <c r="H258" i="9"/>
  <c r="N272" i="9"/>
  <c r="L128" i="9"/>
  <c r="E128" i="9"/>
  <c r="K104" i="9"/>
  <c r="I228" i="9"/>
  <c r="F192" i="9"/>
  <c r="N212" i="9"/>
  <c r="N67" i="9"/>
  <c r="L204" i="9"/>
  <c r="N179" i="9"/>
  <c r="I145" i="9"/>
  <c r="I275" i="9"/>
  <c r="K27" i="9"/>
  <c r="F255" i="9"/>
  <c r="C89" i="9"/>
  <c r="G71" i="3"/>
  <c r="F160" i="9"/>
  <c r="N43" i="9"/>
  <c r="N152" i="9"/>
  <c r="N190" i="9"/>
  <c r="H38" i="9"/>
  <c r="K141" i="9"/>
  <c r="K256" i="9"/>
  <c r="F71" i="9"/>
  <c r="I178" i="9"/>
  <c r="F27" i="9"/>
  <c r="F221" i="9"/>
  <c r="C184" i="9"/>
  <c r="I195" i="9"/>
  <c r="L176" i="9"/>
  <c r="H128" i="9"/>
  <c r="O251" i="9"/>
  <c r="E144" i="9"/>
  <c r="E99" i="9"/>
  <c r="C270" i="9"/>
  <c r="O137" i="9"/>
  <c r="O270" i="9"/>
  <c r="I199" i="9"/>
  <c r="G66" i="3"/>
  <c r="K144" i="9"/>
  <c r="I183" i="9"/>
  <c r="O187" i="9"/>
  <c r="C267" i="9"/>
  <c r="C155" i="9"/>
  <c r="F239" i="9"/>
  <c r="H237" i="9"/>
  <c r="H242" i="9"/>
  <c r="I38" i="9"/>
  <c r="I162" i="9"/>
  <c r="G155" i="9" l="1"/>
  <c r="M155" i="9"/>
  <c r="J155" i="9"/>
  <c r="D155" i="9"/>
  <c r="J267" i="9"/>
  <c r="D267" i="9"/>
  <c r="G267" i="9"/>
  <c r="M267" i="9"/>
  <c r="H66" i="3"/>
  <c r="J66" i="3"/>
  <c r="I66" i="3"/>
  <c r="M270" i="9"/>
  <c r="J270" i="9"/>
  <c r="G270" i="9"/>
  <c r="D270" i="9"/>
  <c r="G184" i="9"/>
  <c r="J184" i="9"/>
  <c r="M184" i="9"/>
  <c r="D184" i="9"/>
  <c r="H71" i="3"/>
  <c r="I71" i="3"/>
  <c r="J71" i="3"/>
  <c r="J89" i="9"/>
  <c r="D89" i="9"/>
  <c r="M89" i="9"/>
  <c r="G89" i="9"/>
  <c r="J159" i="9"/>
  <c r="G159" i="9"/>
  <c r="M159" i="9"/>
  <c r="D159" i="9"/>
  <c r="I75" i="3"/>
  <c r="J75" i="3"/>
  <c r="H75" i="3"/>
  <c r="I48" i="3"/>
  <c r="J48" i="3"/>
  <c r="H48" i="3"/>
  <c r="J42" i="9"/>
  <c r="M42" i="9"/>
  <c r="D42" i="9"/>
  <c r="G42" i="9"/>
  <c r="J175" i="9"/>
  <c r="M175" i="9"/>
  <c r="G175" i="9"/>
  <c r="D175" i="9"/>
  <c r="G226" i="9"/>
  <c r="D226" i="9"/>
  <c r="M226" i="9"/>
  <c r="J226" i="9"/>
  <c r="N6" i="5"/>
  <c r="M6" i="5"/>
  <c r="L6" i="5"/>
  <c r="D144" i="9"/>
  <c r="G144" i="9"/>
  <c r="J144" i="9"/>
  <c r="M144" i="9"/>
  <c r="M88" i="9"/>
  <c r="D88" i="9"/>
  <c r="J88" i="9"/>
  <c r="G88" i="9"/>
  <c r="R57" i="3"/>
  <c r="P57" i="3"/>
  <c r="Q57" i="3"/>
  <c r="L92" i="9"/>
  <c r="K92" i="9" s="1"/>
  <c r="J4" i="9" s="1"/>
  <c r="M18" i="5"/>
  <c r="L18" i="5"/>
  <c r="N18" i="5"/>
  <c r="L19" i="5"/>
  <c r="N19" i="5"/>
  <c r="M19" i="5"/>
  <c r="J31" i="3"/>
  <c r="I31" i="3"/>
  <c r="H31" i="3"/>
  <c r="L8" i="5"/>
  <c r="N8" i="5"/>
  <c r="M8" i="5"/>
  <c r="O206" i="9"/>
  <c r="N206" i="9" s="1"/>
  <c r="M8" i="9" s="1"/>
  <c r="M255" i="9"/>
  <c r="D255" i="9"/>
  <c r="G255" i="9"/>
  <c r="J255" i="9"/>
  <c r="D256" i="9"/>
  <c r="J256" i="9"/>
  <c r="G256" i="9"/>
  <c r="M256" i="9"/>
  <c r="G86" i="9"/>
  <c r="J86" i="9"/>
  <c r="D86" i="9"/>
  <c r="M86" i="9"/>
  <c r="N72" i="3"/>
  <c r="M72" i="3"/>
  <c r="L72" i="3"/>
  <c r="P45" i="3"/>
  <c r="Q45" i="3"/>
  <c r="R45" i="3"/>
  <c r="M24" i="5"/>
  <c r="N24" i="5"/>
  <c r="L24" i="5"/>
  <c r="D257" i="9"/>
  <c r="M257" i="9"/>
  <c r="J257" i="9"/>
  <c r="G257" i="9"/>
  <c r="D180" i="9"/>
  <c r="M180" i="9"/>
  <c r="J180" i="9"/>
  <c r="G180" i="9"/>
  <c r="G231" i="9"/>
  <c r="D231" i="9"/>
  <c r="M231" i="9"/>
  <c r="J231" i="9"/>
  <c r="D22" i="9"/>
  <c r="M22" i="9"/>
  <c r="J22" i="9"/>
  <c r="C54" i="9"/>
  <c r="G22" i="9"/>
  <c r="M28" i="9"/>
  <c r="D28" i="9"/>
  <c r="G28" i="9"/>
  <c r="J28" i="9"/>
  <c r="D188" i="9"/>
  <c r="G188" i="9"/>
  <c r="J188" i="9"/>
  <c r="M188" i="9"/>
  <c r="G71" i="9"/>
  <c r="J71" i="9"/>
  <c r="D71" i="9"/>
  <c r="M71" i="9"/>
  <c r="M13" i="3"/>
  <c r="L13" i="3"/>
  <c r="N13" i="3"/>
  <c r="P60" i="3"/>
  <c r="Q60" i="3"/>
  <c r="R60" i="3"/>
  <c r="N21" i="3"/>
  <c r="M21" i="3"/>
  <c r="L21" i="3"/>
  <c r="N10" i="3"/>
  <c r="L10" i="3"/>
  <c r="M10" i="3"/>
  <c r="J241" i="9"/>
  <c r="D241" i="9"/>
  <c r="G241" i="9"/>
  <c r="M241" i="9"/>
  <c r="L11" i="3"/>
  <c r="M11" i="3"/>
  <c r="N11" i="3"/>
  <c r="G40" i="9"/>
  <c r="M40" i="9"/>
  <c r="J40" i="9"/>
  <c r="D40" i="9"/>
  <c r="L9" i="5"/>
  <c r="M9" i="5"/>
  <c r="N9" i="5"/>
  <c r="D80" i="9"/>
  <c r="J80" i="9"/>
  <c r="G80" i="9"/>
  <c r="M80" i="9"/>
  <c r="J32" i="9"/>
  <c r="M32" i="9"/>
  <c r="D32" i="9"/>
  <c r="G32" i="9"/>
  <c r="M266" i="9"/>
  <c r="D266" i="9"/>
  <c r="G266" i="9"/>
  <c r="J266" i="9"/>
  <c r="L12" i="3"/>
  <c r="N12" i="3"/>
  <c r="M12" i="3"/>
  <c r="R35" i="3"/>
  <c r="Q35" i="3"/>
  <c r="P35" i="3"/>
  <c r="G224" i="9"/>
  <c r="D224" i="9"/>
  <c r="M224" i="9"/>
  <c r="J224" i="9"/>
  <c r="Q68" i="3"/>
  <c r="P68" i="3"/>
  <c r="R68" i="3"/>
  <c r="G66" i="9"/>
  <c r="D66" i="9"/>
  <c r="J66" i="9"/>
  <c r="M66" i="9"/>
  <c r="I282" i="9"/>
  <c r="H282" i="9" s="1"/>
  <c r="G14" i="9" s="1"/>
  <c r="L25" i="5"/>
  <c r="N25" i="5"/>
  <c r="M25" i="5"/>
  <c r="G117" i="9"/>
  <c r="M117" i="9"/>
  <c r="J117" i="9"/>
  <c r="D117" i="9"/>
  <c r="R74" i="3"/>
  <c r="P74" i="3"/>
  <c r="Q74" i="3"/>
  <c r="P71" i="3"/>
  <c r="R71" i="3"/>
  <c r="Q71" i="3"/>
  <c r="J220" i="9"/>
  <c r="M220" i="9"/>
  <c r="G220" i="9"/>
  <c r="D220" i="9"/>
  <c r="G157" i="9"/>
  <c r="J157" i="9"/>
  <c r="M157" i="9"/>
  <c r="D157" i="9"/>
  <c r="N64" i="3"/>
  <c r="L64" i="3"/>
  <c r="M64" i="3"/>
  <c r="M7" i="3"/>
  <c r="N7" i="3"/>
  <c r="L7" i="3"/>
  <c r="J259" i="9"/>
  <c r="D259" i="9"/>
  <c r="M259" i="9"/>
  <c r="G259" i="9"/>
  <c r="D153" i="9"/>
  <c r="G153" i="9"/>
  <c r="M153" i="9"/>
  <c r="J153" i="9"/>
  <c r="J64" i="3"/>
  <c r="I64" i="3"/>
  <c r="H64" i="3"/>
  <c r="J107" i="9"/>
  <c r="G107" i="9"/>
  <c r="M107" i="9"/>
  <c r="D107" i="9"/>
  <c r="M148" i="9"/>
  <c r="J148" i="9"/>
  <c r="G148" i="9"/>
  <c r="D148" i="9"/>
  <c r="N68" i="3"/>
  <c r="L68" i="3"/>
  <c r="M68" i="3"/>
  <c r="D99" i="9"/>
  <c r="J99" i="9"/>
  <c r="M99" i="9"/>
  <c r="G99" i="9"/>
  <c r="G265" i="9"/>
  <c r="D265" i="9"/>
  <c r="J265" i="9"/>
  <c r="M265" i="9"/>
  <c r="L16" i="3"/>
  <c r="N16" i="3"/>
  <c r="M16" i="3"/>
  <c r="L23" i="3"/>
  <c r="M23" i="3"/>
  <c r="N23" i="3"/>
  <c r="L8" i="3"/>
  <c r="M8" i="3"/>
  <c r="N8" i="3"/>
  <c r="J178" i="9"/>
  <c r="G178" i="9"/>
  <c r="M178" i="9"/>
  <c r="D178" i="9"/>
  <c r="D70" i="9"/>
  <c r="J70" i="9"/>
  <c r="G70" i="9"/>
  <c r="M70" i="9"/>
  <c r="M65" i="9"/>
  <c r="G65" i="9"/>
  <c r="D65" i="9"/>
  <c r="J65" i="9"/>
  <c r="G221" i="9"/>
  <c r="D221" i="9"/>
  <c r="J221" i="9"/>
  <c r="M221" i="9"/>
  <c r="J68" i="9"/>
  <c r="M68" i="9"/>
  <c r="D68" i="9"/>
  <c r="G68" i="9"/>
  <c r="P32" i="3"/>
  <c r="R32" i="3"/>
  <c r="Q32" i="3"/>
  <c r="M35" i="9"/>
  <c r="D35" i="9"/>
  <c r="G35" i="9"/>
  <c r="J35" i="9"/>
  <c r="R75" i="3"/>
  <c r="Q75" i="3"/>
  <c r="P75" i="3"/>
  <c r="H35" i="3"/>
  <c r="J35" i="3"/>
  <c r="I35" i="3"/>
  <c r="D143" i="9"/>
  <c r="J143" i="9"/>
  <c r="G143" i="9"/>
  <c r="M143" i="9"/>
  <c r="G24" i="9"/>
  <c r="D24" i="9"/>
  <c r="M24" i="9"/>
  <c r="J24" i="9"/>
  <c r="J268" i="9"/>
  <c r="G268" i="9"/>
  <c r="D268" i="9"/>
  <c r="M268" i="9"/>
  <c r="M162" i="9"/>
  <c r="G162" i="9"/>
  <c r="J162" i="9"/>
  <c r="D162" i="9"/>
  <c r="I92" i="9"/>
  <c r="H92" i="9" s="1"/>
  <c r="G4" i="9" s="1"/>
  <c r="L244" i="9"/>
  <c r="K244" i="9" s="1"/>
  <c r="J10" i="9" s="1"/>
  <c r="D27" i="9"/>
  <c r="M27" i="9"/>
  <c r="J27" i="9"/>
  <c r="G27" i="9"/>
  <c r="J61" i="3"/>
  <c r="H61" i="3"/>
  <c r="I61" i="3"/>
  <c r="Q34" i="3"/>
  <c r="R34" i="3"/>
  <c r="P34" i="3"/>
  <c r="D229" i="9"/>
  <c r="M229" i="9"/>
  <c r="J229" i="9"/>
  <c r="G229" i="9"/>
  <c r="J51" i="9"/>
  <c r="M51" i="9"/>
  <c r="D51" i="9"/>
  <c r="G51" i="9"/>
  <c r="R73" i="3"/>
  <c r="P73" i="3"/>
  <c r="Q73" i="3"/>
  <c r="H34" i="3"/>
  <c r="I34" i="3"/>
  <c r="J34" i="3"/>
  <c r="G76" i="9"/>
  <c r="M76" i="9"/>
  <c r="D76" i="9"/>
  <c r="J76" i="9"/>
  <c r="I37" i="3"/>
  <c r="J37" i="3"/>
  <c r="H37" i="3"/>
  <c r="G214" i="9"/>
  <c r="M214" i="9"/>
  <c r="J214" i="9"/>
  <c r="D214" i="9"/>
  <c r="M35" i="3"/>
  <c r="L35" i="3"/>
  <c r="N35" i="3"/>
  <c r="I47" i="3"/>
  <c r="H47" i="3"/>
  <c r="J47" i="3"/>
  <c r="M230" i="9"/>
  <c r="D230" i="9"/>
  <c r="G230" i="9"/>
  <c r="J230" i="9"/>
  <c r="J56" i="3"/>
  <c r="H56" i="3"/>
  <c r="I56" i="3"/>
  <c r="G213" i="9"/>
  <c r="M213" i="9"/>
  <c r="D213" i="9"/>
  <c r="J213" i="9"/>
  <c r="D110" i="9"/>
  <c r="M110" i="9"/>
  <c r="G110" i="9"/>
  <c r="J110" i="9"/>
  <c r="F92" i="9"/>
  <c r="E92" i="9" s="1"/>
  <c r="D4" i="9" s="1"/>
  <c r="N50" i="3"/>
  <c r="M50" i="3"/>
  <c r="L50" i="3"/>
  <c r="J276" i="9"/>
  <c r="G276" i="9"/>
  <c r="D276" i="9"/>
  <c r="M276" i="9"/>
  <c r="L15" i="5"/>
  <c r="M15" i="5"/>
  <c r="N15" i="5"/>
  <c r="D258" i="9"/>
  <c r="J258" i="9"/>
  <c r="M258" i="9"/>
  <c r="G258" i="9"/>
  <c r="G166" i="9"/>
  <c r="D166" i="9"/>
  <c r="M166" i="9"/>
  <c r="J166" i="9"/>
  <c r="D150" i="9"/>
  <c r="J150" i="9"/>
  <c r="G150" i="9"/>
  <c r="M150" i="9"/>
  <c r="M14" i="5"/>
  <c r="N14" i="5"/>
  <c r="L14" i="5"/>
  <c r="M81" i="9"/>
  <c r="D81" i="9"/>
  <c r="G81" i="9"/>
  <c r="J81" i="9"/>
  <c r="M14" i="3"/>
  <c r="L14" i="3"/>
  <c r="N14" i="3"/>
  <c r="I38" i="3"/>
  <c r="J38" i="3"/>
  <c r="H38" i="3"/>
  <c r="M186" i="9"/>
  <c r="G186" i="9"/>
  <c r="D186" i="9"/>
  <c r="J186" i="9"/>
  <c r="G98" i="9"/>
  <c r="J98" i="9"/>
  <c r="D98" i="9"/>
  <c r="M98" i="9"/>
  <c r="C130" i="9"/>
  <c r="G200" i="9"/>
  <c r="D200" i="9"/>
  <c r="J200" i="9"/>
  <c r="M200" i="9"/>
  <c r="D50" i="9"/>
  <c r="M50" i="9"/>
  <c r="G50" i="9"/>
  <c r="J50" i="9"/>
  <c r="R62" i="3"/>
  <c r="P62" i="3"/>
  <c r="Q62" i="3"/>
  <c r="M34" i="3"/>
  <c r="N34" i="3"/>
  <c r="L34" i="3"/>
  <c r="H62" i="3"/>
  <c r="J62" i="3"/>
  <c r="I62" i="3"/>
  <c r="J252" i="9"/>
  <c r="G252" i="9"/>
  <c r="M252" i="9"/>
  <c r="D252" i="9"/>
  <c r="O282" i="9"/>
  <c r="N282" i="9" s="1"/>
  <c r="M14" i="9" s="1"/>
  <c r="I65" i="3"/>
  <c r="J65" i="3"/>
  <c r="H65" i="3"/>
  <c r="J251" i="9"/>
  <c r="G251" i="9"/>
  <c r="D251" i="9"/>
  <c r="M251" i="9"/>
  <c r="D234" i="9"/>
  <c r="G234" i="9"/>
  <c r="J234" i="9"/>
  <c r="M234" i="9"/>
  <c r="D192" i="9"/>
  <c r="J192" i="9"/>
  <c r="G192" i="9"/>
  <c r="M192" i="9"/>
  <c r="M42" i="3"/>
  <c r="N42" i="3"/>
  <c r="L42" i="3"/>
  <c r="D190" i="9"/>
  <c r="G190" i="9"/>
  <c r="J190" i="9"/>
  <c r="M190" i="9"/>
  <c r="D202" i="9"/>
  <c r="M202" i="9"/>
  <c r="G202" i="9"/>
  <c r="J202" i="9"/>
  <c r="D187" i="9"/>
  <c r="J187" i="9"/>
  <c r="M187" i="9"/>
  <c r="G187" i="9"/>
  <c r="G233" i="9"/>
  <c r="D233" i="9"/>
  <c r="M233" i="9"/>
  <c r="J233" i="9"/>
  <c r="N20" i="5"/>
  <c r="M20" i="5"/>
  <c r="L20" i="5"/>
  <c r="N20" i="3"/>
  <c r="M20" i="3"/>
  <c r="L20" i="3"/>
  <c r="D164" i="9"/>
  <c r="M164" i="9"/>
  <c r="J164" i="9"/>
  <c r="G164" i="9"/>
  <c r="J242" i="9"/>
  <c r="D242" i="9"/>
  <c r="M242" i="9"/>
  <c r="G242" i="9"/>
  <c r="J41" i="9"/>
  <c r="D41" i="9"/>
  <c r="G41" i="9"/>
  <c r="M41" i="9"/>
  <c r="O54" i="9"/>
  <c r="N54" i="9" s="1"/>
  <c r="M16" i="9" s="1"/>
  <c r="M181" i="9"/>
  <c r="J181" i="9"/>
  <c r="G181" i="9"/>
  <c r="D181" i="9"/>
  <c r="N13" i="5"/>
  <c r="M13" i="5"/>
  <c r="L13" i="5"/>
  <c r="N16" i="5"/>
  <c r="M16" i="5"/>
  <c r="L16" i="5"/>
  <c r="D193" i="9"/>
  <c r="M193" i="9"/>
  <c r="J193" i="9"/>
  <c r="G193" i="9"/>
  <c r="J194" i="9"/>
  <c r="G194" i="9"/>
  <c r="M194" i="9"/>
  <c r="D194" i="9"/>
  <c r="M146" i="9"/>
  <c r="G146" i="9"/>
  <c r="J146" i="9"/>
  <c r="D146" i="9"/>
  <c r="M23" i="5"/>
  <c r="L23" i="5"/>
  <c r="N23" i="5"/>
  <c r="L75" i="3"/>
  <c r="N75" i="3"/>
  <c r="M75" i="3"/>
  <c r="H42" i="3"/>
  <c r="I42" i="3"/>
  <c r="J42" i="3"/>
  <c r="I67" i="3"/>
  <c r="H67" i="3"/>
  <c r="J67" i="3"/>
  <c r="L24" i="3"/>
  <c r="N24" i="3"/>
  <c r="M24" i="3"/>
  <c r="I54" i="9"/>
  <c r="H54" i="9" s="1"/>
  <c r="G16" i="9" s="1"/>
  <c r="J196" i="9"/>
  <c r="M196" i="9"/>
  <c r="D196" i="9"/>
  <c r="G196" i="9"/>
  <c r="P64" i="3"/>
  <c r="Q64" i="3"/>
  <c r="R64" i="3"/>
  <c r="G115" i="9"/>
  <c r="J115" i="9"/>
  <c r="M115" i="9"/>
  <c r="D115" i="9"/>
  <c r="I72" i="3"/>
  <c r="H72" i="3"/>
  <c r="J72" i="3"/>
  <c r="R72" i="3"/>
  <c r="Q72" i="3"/>
  <c r="P72" i="3"/>
  <c r="M108" i="9"/>
  <c r="J108" i="9"/>
  <c r="G108" i="9"/>
  <c r="D108" i="9"/>
  <c r="J73" i="3"/>
  <c r="H73" i="3"/>
  <c r="I73" i="3"/>
  <c r="D52" i="9"/>
  <c r="G52" i="9"/>
  <c r="M52" i="9"/>
  <c r="J52" i="9"/>
  <c r="J58" i="3"/>
  <c r="I58" i="3"/>
  <c r="H58" i="3"/>
  <c r="L282" i="9"/>
  <c r="K282" i="9" s="1"/>
  <c r="J14" i="9" s="1"/>
  <c r="Q47" i="3"/>
  <c r="P47" i="3"/>
  <c r="R47" i="3"/>
  <c r="M62" i="3"/>
  <c r="L62" i="3"/>
  <c r="N62" i="3"/>
  <c r="M195" i="9"/>
  <c r="D195" i="9"/>
  <c r="G195" i="9"/>
  <c r="J195" i="9"/>
  <c r="G123" i="9"/>
  <c r="M123" i="9"/>
  <c r="J123" i="9"/>
  <c r="D123" i="9"/>
  <c r="L57" i="3"/>
  <c r="M57" i="3"/>
  <c r="N57" i="3"/>
  <c r="M274" i="9"/>
  <c r="D274" i="9"/>
  <c r="G274" i="9"/>
  <c r="J274" i="9"/>
  <c r="M101" i="9"/>
  <c r="J101" i="9"/>
  <c r="D101" i="9"/>
  <c r="G101" i="9"/>
  <c r="J100" i="9"/>
  <c r="G100" i="9"/>
  <c r="M100" i="9"/>
  <c r="D100" i="9"/>
  <c r="M197" i="9"/>
  <c r="J197" i="9"/>
  <c r="G197" i="9"/>
  <c r="D197" i="9"/>
  <c r="M29" i="9"/>
  <c r="D29" i="9"/>
  <c r="J29" i="9"/>
  <c r="G29" i="9"/>
  <c r="N56" i="3"/>
  <c r="L56" i="3"/>
  <c r="M56" i="3"/>
  <c r="Q49" i="3"/>
  <c r="P49" i="3"/>
  <c r="R49" i="3"/>
  <c r="J72" i="9"/>
  <c r="M72" i="9"/>
  <c r="G72" i="9"/>
  <c r="D72" i="9"/>
  <c r="J23" i="9"/>
  <c r="D23" i="9"/>
  <c r="G23" i="9"/>
  <c r="M23" i="9"/>
  <c r="J36" i="3"/>
  <c r="I36" i="3"/>
  <c r="H36" i="3"/>
  <c r="D31" i="9"/>
  <c r="J31" i="9"/>
  <c r="M31" i="9"/>
  <c r="G31" i="9"/>
  <c r="R44" i="3"/>
  <c r="P44" i="3"/>
  <c r="Q44" i="3"/>
  <c r="D151" i="9"/>
  <c r="J151" i="9"/>
  <c r="M151" i="9"/>
  <c r="G151" i="9"/>
  <c r="D113" i="9"/>
  <c r="M113" i="9"/>
  <c r="J113" i="9"/>
  <c r="G113" i="9"/>
  <c r="D240" i="9"/>
  <c r="G240" i="9"/>
  <c r="J240" i="9"/>
  <c r="M240" i="9"/>
  <c r="N70" i="3"/>
  <c r="L70" i="3"/>
  <c r="M70" i="3"/>
  <c r="P43" i="3"/>
  <c r="R43" i="3"/>
  <c r="Q43" i="3"/>
  <c r="J25" i="9"/>
  <c r="M25" i="9"/>
  <c r="G25" i="9"/>
  <c r="D25" i="9"/>
  <c r="P31" i="3"/>
  <c r="Q31" i="3"/>
  <c r="R31" i="3"/>
  <c r="J216" i="9"/>
  <c r="M216" i="9"/>
  <c r="G216" i="9"/>
  <c r="D216" i="9"/>
  <c r="J232" i="9"/>
  <c r="D232" i="9"/>
  <c r="M232" i="9"/>
  <c r="G232" i="9"/>
  <c r="F244" i="9"/>
  <c r="E244" i="9" s="1"/>
  <c r="D10" i="9" s="1"/>
  <c r="M78" i="9"/>
  <c r="D78" i="9"/>
  <c r="G78" i="9"/>
  <c r="J78" i="9"/>
  <c r="D204" i="9"/>
  <c r="G204" i="9"/>
  <c r="J204" i="9"/>
  <c r="M204" i="9"/>
  <c r="G225" i="9"/>
  <c r="D225" i="9"/>
  <c r="J225" i="9"/>
  <c r="M225" i="9"/>
  <c r="G136" i="9"/>
  <c r="C168" i="9"/>
  <c r="D136" i="9"/>
  <c r="J136" i="9"/>
  <c r="M136" i="9"/>
  <c r="D48" i="9"/>
  <c r="J48" i="9"/>
  <c r="M48" i="9"/>
  <c r="G48" i="9"/>
  <c r="M74" i="9"/>
  <c r="D74" i="9"/>
  <c r="J74" i="9"/>
  <c r="G74" i="9"/>
  <c r="R65" i="3"/>
  <c r="Q65" i="3"/>
  <c r="P65" i="3"/>
  <c r="M236" i="9"/>
  <c r="D236" i="9"/>
  <c r="J236" i="9"/>
  <c r="G236" i="9"/>
  <c r="G75" i="9"/>
  <c r="J75" i="9"/>
  <c r="D75" i="9"/>
  <c r="M75" i="9"/>
  <c r="G124" i="9"/>
  <c r="J124" i="9"/>
  <c r="D124" i="9"/>
  <c r="M124" i="9"/>
  <c r="D278" i="9"/>
  <c r="G278" i="9"/>
  <c r="M278" i="9"/>
  <c r="J278" i="9"/>
  <c r="N65" i="3"/>
  <c r="M65" i="3"/>
  <c r="L65" i="3"/>
  <c r="J263" i="9"/>
  <c r="D263" i="9"/>
  <c r="G263" i="9"/>
  <c r="M263" i="9"/>
  <c r="J138" i="9"/>
  <c r="D138" i="9"/>
  <c r="M138" i="9"/>
  <c r="G138" i="9"/>
  <c r="M116" i="9"/>
  <c r="G116" i="9"/>
  <c r="J116" i="9"/>
  <c r="D116" i="9"/>
  <c r="G189" i="9"/>
  <c r="M189" i="9"/>
  <c r="J189" i="9"/>
  <c r="D189" i="9"/>
  <c r="P66" i="3"/>
  <c r="R66" i="3"/>
  <c r="Q66" i="3"/>
  <c r="I206" i="9"/>
  <c r="H206" i="9" s="1"/>
  <c r="G8" i="9" s="1"/>
  <c r="J44" i="9"/>
  <c r="M44" i="9"/>
  <c r="G44" i="9"/>
  <c r="D44" i="9"/>
  <c r="M31" i="3"/>
  <c r="N31" i="3"/>
  <c r="L31" i="3"/>
  <c r="J158" i="9"/>
  <c r="G158" i="9"/>
  <c r="D158" i="9"/>
  <c r="M158" i="9"/>
  <c r="R69" i="3"/>
  <c r="Q69" i="3"/>
  <c r="P69" i="3"/>
  <c r="G109" i="9"/>
  <c r="M109" i="9"/>
  <c r="J109" i="9"/>
  <c r="D109" i="9"/>
  <c r="G34" i="9"/>
  <c r="J34" i="9"/>
  <c r="D34" i="9"/>
  <c r="M34" i="9"/>
  <c r="J82" i="9"/>
  <c r="D82" i="9"/>
  <c r="G82" i="9"/>
  <c r="M82" i="9"/>
  <c r="M6" i="3"/>
  <c r="L6" i="3"/>
  <c r="N6" i="3"/>
  <c r="Q56" i="3"/>
  <c r="P56" i="3"/>
  <c r="R56" i="3"/>
  <c r="P50" i="3"/>
  <c r="R50" i="3"/>
  <c r="Q50" i="3"/>
  <c r="J238" i="9"/>
  <c r="M238" i="9"/>
  <c r="D238" i="9"/>
  <c r="G238" i="9"/>
  <c r="J137" i="9"/>
  <c r="D137" i="9"/>
  <c r="M137" i="9"/>
  <c r="G137" i="9"/>
  <c r="G43" i="9"/>
  <c r="J43" i="9"/>
  <c r="M43" i="9"/>
  <c r="D43" i="9"/>
  <c r="M218" i="9"/>
  <c r="D218" i="9"/>
  <c r="J218" i="9"/>
  <c r="G218" i="9"/>
  <c r="M264" i="9"/>
  <c r="D264" i="9"/>
  <c r="J264" i="9"/>
  <c r="G264" i="9"/>
  <c r="J63" i="9"/>
  <c r="G63" i="9"/>
  <c r="D63" i="9"/>
  <c r="M63" i="9"/>
  <c r="H40" i="3"/>
  <c r="J40" i="3"/>
  <c r="I40" i="3"/>
  <c r="N41" i="3"/>
  <c r="L41" i="3"/>
  <c r="M41" i="3"/>
  <c r="J38" i="9"/>
  <c r="M38" i="9"/>
  <c r="G38" i="9"/>
  <c r="D38" i="9"/>
  <c r="J160" i="9"/>
  <c r="G160" i="9"/>
  <c r="M160" i="9"/>
  <c r="D160" i="9"/>
  <c r="J227" i="9"/>
  <c r="D227" i="9"/>
  <c r="G227" i="9"/>
  <c r="M227" i="9"/>
  <c r="M10" i="5"/>
  <c r="N10" i="5"/>
  <c r="L10" i="5"/>
  <c r="G217" i="9"/>
  <c r="D217" i="9"/>
  <c r="M217" i="9"/>
  <c r="J217" i="9"/>
  <c r="J126" i="9"/>
  <c r="D126" i="9"/>
  <c r="M126" i="9"/>
  <c r="G126" i="9"/>
  <c r="G140" i="9"/>
  <c r="M140" i="9"/>
  <c r="J140" i="9"/>
  <c r="D140" i="9"/>
  <c r="L74" i="3"/>
  <c r="N74" i="3"/>
  <c r="M74" i="3"/>
  <c r="G185" i="9"/>
  <c r="D185" i="9"/>
  <c r="M185" i="9"/>
  <c r="J185" i="9"/>
  <c r="I130" i="9"/>
  <c r="H130" i="9" s="1"/>
  <c r="G6" i="9" s="1"/>
  <c r="J33" i="3"/>
  <c r="H33" i="3"/>
  <c r="I33" i="3"/>
  <c r="N21" i="5"/>
  <c r="L21" i="5"/>
  <c r="M21" i="5"/>
  <c r="L40" i="3"/>
  <c r="M40" i="3"/>
  <c r="N40" i="3"/>
  <c r="P41" i="3"/>
  <c r="R41" i="3"/>
  <c r="Q41" i="3"/>
  <c r="I45" i="3"/>
  <c r="H45" i="3"/>
  <c r="J45" i="3"/>
  <c r="P36" i="3"/>
  <c r="Q36" i="3"/>
  <c r="R36" i="3"/>
  <c r="L37" i="3"/>
  <c r="M37" i="3"/>
  <c r="N37" i="3"/>
  <c r="G222" i="9"/>
  <c r="M222" i="9"/>
  <c r="D222" i="9"/>
  <c r="J222" i="9"/>
  <c r="G198" i="9"/>
  <c r="J198" i="9"/>
  <c r="M198" i="9"/>
  <c r="D198" i="9"/>
  <c r="M119" i="9"/>
  <c r="G119" i="9"/>
  <c r="J119" i="9"/>
  <c r="D119" i="9"/>
  <c r="M45" i="9"/>
  <c r="G45" i="9"/>
  <c r="J45" i="9"/>
  <c r="D45" i="9"/>
  <c r="M219" i="9"/>
  <c r="D219" i="9"/>
  <c r="J219" i="9"/>
  <c r="G219" i="9"/>
  <c r="G262" i="9"/>
  <c r="J262" i="9"/>
  <c r="D262" i="9"/>
  <c r="M262" i="9"/>
  <c r="M33" i="3"/>
  <c r="N33" i="3"/>
  <c r="L33" i="3"/>
  <c r="M199" i="9"/>
  <c r="D199" i="9"/>
  <c r="G199" i="9"/>
  <c r="J199" i="9"/>
  <c r="I41" i="3"/>
  <c r="H41" i="3"/>
  <c r="J41" i="3"/>
  <c r="I244" i="9"/>
  <c r="H244" i="9" s="1"/>
  <c r="G10" i="9" s="1"/>
  <c r="R38" i="3"/>
  <c r="Q38" i="3"/>
  <c r="P38" i="3"/>
  <c r="F206" i="9"/>
  <c r="E206" i="9" s="1"/>
  <c r="D8" i="9" s="1"/>
  <c r="J33" i="9"/>
  <c r="D33" i="9"/>
  <c r="G33" i="9"/>
  <c r="M33" i="9"/>
  <c r="L61" i="3"/>
  <c r="M61" i="3"/>
  <c r="N61" i="3"/>
  <c r="G277" i="9"/>
  <c r="D277" i="9"/>
  <c r="J277" i="9"/>
  <c r="M277" i="9"/>
  <c r="F54" i="9"/>
  <c r="D114" i="9"/>
  <c r="J114" i="9"/>
  <c r="M114" i="9"/>
  <c r="G114" i="9"/>
  <c r="O244" i="9"/>
  <c r="N244" i="9" s="1"/>
  <c r="M10" i="9" s="1"/>
  <c r="G203" i="9"/>
  <c r="M203" i="9"/>
  <c r="J203" i="9"/>
  <c r="D203" i="9"/>
  <c r="J279" i="9"/>
  <c r="G279" i="9"/>
  <c r="M279" i="9"/>
  <c r="D279" i="9"/>
  <c r="M69" i="3"/>
  <c r="L69" i="3"/>
  <c r="N69" i="3"/>
  <c r="D79" i="9"/>
  <c r="G79" i="9"/>
  <c r="J79" i="9"/>
  <c r="M79" i="9"/>
  <c r="G46" i="9"/>
  <c r="D46" i="9"/>
  <c r="J46" i="9"/>
  <c r="M46" i="9"/>
  <c r="F168" i="9"/>
  <c r="E168" i="9" s="1"/>
  <c r="D12" i="9" s="1"/>
  <c r="D83" i="9"/>
  <c r="J83" i="9"/>
  <c r="G83" i="9"/>
  <c r="M83" i="9"/>
  <c r="G69" i="9"/>
  <c r="J69" i="9"/>
  <c r="D69" i="9"/>
  <c r="M69" i="9"/>
  <c r="Q37" i="3"/>
  <c r="P37" i="3"/>
  <c r="R37" i="3"/>
  <c r="N25" i="3"/>
  <c r="L25" i="3"/>
  <c r="M25" i="3"/>
  <c r="I44" i="3"/>
  <c r="J44" i="3"/>
  <c r="H44" i="3"/>
  <c r="O130" i="9"/>
  <c r="N130" i="9" s="1"/>
  <c r="M6" i="9" s="1"/>
  <c r="I39" i="3"/>
  <c r="J39" i="3"/>
  <c r="H39" i="3"/>
  <c r="J102" i="9"/>
  <c r="G102" i="9"/>
  <c r="M102" i="9"/>
  <c r="D102" i="9"/>
  <c r="D177" i="9"/>
  <c r="M177" i="9"/>
  <c r="J177" i="9"/>
  <c r="G177" i="9"/>
  <c r="M191" i="9"/>
  <c r="D191" i="9"/>
  <c r="J191" i="9"/>
  <c r="G191" i="9"/>
  <c r="L11" i="5"/>
  <c r="N11" i="5"/>
  <c r="M11" i="5"/>
  <c r="M43" i="3"/>
  <c r="L43" i="3"/>
  <c r="N43" i="3"/>
  <c r="J50" i="3"/>
  <c r="H50" i="3"/>
  <c r="I50" i="3"/>
  <c r="G269" i="9"/>
  <c r="J269" i="9"/>
  <c r="D269" i="9"/>
  <c r="M269" i="9"/>
  <c r="M73" i="3"/>
  <c r="L73" i="3"/>
  <c r="N73" i="3"/>
  <c r="D106" i="9"/>
  <c r="M106" i="9"/>
  <c r="G106" i="9"/>
  <c r="J106" i="9"/>
  <c r="N36" i="3"/>
  <c r="M36" i="3"/>
  <c r="L36" i="3"/>
  <c r="J60" i="3"/>
  <c r="I60" i="3"/>
  <c r="H60" i="3"/>
  <c r="Q63" i="3"/>
  <c r="R63" i="3"/>
  <c r="P63" i="3"/>
  <c r="D47" i="9"/>
  <c r="M47" i="9"/>
  <c r="G47" i="9"/>
  <c r="J47" i="9"/>
  <c r="M174" i="9"/>
  <c r="G174" i="9"/>
  <c r="J174" i="9"/>
  <c r="D174" i="9"/>
  <c r="C206" i="9"/>
  <c r="J43" i="3"/>
  <c r="H43" i="3"/>
  <c r="I43" i="3"/>
  <c r="J36" i="9"/>
  <c r="G36" i="9"/>
  <c r="D36" i="9"/>
  <c r="M36" i="9"/>
  <c r="M118" i="9"/>
  <c r="G118" i="9"/>
  <c r="J118" i="9"/>
  <c r="D118" i="9"/>
  <c r="G87" i="9"/>
  <c r="J87" i="9"/>
  <c r="D87" i="9"/>
  <c r="M87" i="9"/>
  <c r="I59" i="3"/>
  <c r="H59" i="3"/>
  <c r="J59" i="3"/>
  <c r="J68" i="3"/>
  <c r="H68" i="3"/>
  <c r="I68" i="3"/>
  <c r="D260" i="9"/>
  <c r="G260" i="9"/>
  <c r="M260" i="9"/>
  <c r="J260" i="9"/>
  <c r="J165" i="9"/>
  <c r="M165" i="9"/>
  <c r="G165" i="9"/>
  <c r="D165" i="9"/>
  <c r="J139" i="9"/>
  <c r="D139" i="9"/>
  <c r="G139" i="9"/>
  <c r="M139" i="9"/>
  <c r="L7" i="5"/>
  <c r="M7" i="5"/>
  <c r="N7" i="5"/>
  <c r="R48" i="3"/>
  <c r="Q48" i="3"/>
  <c r="P48" i="3"/>
  <c r="J182" i="9"/>
  <c r="D182" i="9"/>
  <c r="G182" i="9"/>
  <c r="M182" i="9"/>
  <c r="N47" i="3"/>
  <c r="L47" i="3"/>
  <c r="M47" i="3"/>
  <c r="M63" i="3"/>
  <c r="N63" i="3"/>
  <c r="L63" i="3"/>
  <c r="P46" i="3"/>
  <c r="Q46" i="3"/>
  <c r="R46" i="3"/>
  <c r="I69" i="3"/>
  <c r="H69" i="3"/>
  <c r="J69" i="3"/>
  <c r="M46" i="3"/>
  <c r="N46" i="3"/>
  <c r="L46" i="3"/>
  <c r="L22" i="3"/>
  <c r="N22" i="3"/>
  <c r="M22" i="3"/>
  <c r="M250" i="9"/>
  <c r="D250" i="9"/>
  <c r="C282" i="9"/>
  <c r="J250" i="9"/>
  <c r="G250" i="9"/>
  <c r="D112" i="9"/>
  <c r="J112" i="9"/>
  <c r="G112" i="9"/>
  <c r="M112" i="9"/>
  <c r="M223" i="9"/>
  <c r="G223" i="9"/>
  <c r="D223" i="9"/>
  <c r="J223" i="9"/>
  <c r="M212" i="9"/>
  <c r="G212" i="9"/>
  <c r="D212" i="9"/>
  <c r="J212" i="9"/>
  <c r="C244" i="9"/>
  <c r="F130" i="9"/>
  <c r="E130" i="9" s="1"/>
  <c r="D6" i="9" s="1"/>
  <c r="M280" i="9"/>
  <c r="D280" i="9"/>
  <c r="J280" i="9"/>
  <c r="G280" i="9"/>
  <c r="D84" i="9"/>
  <c r="G84" i="9"/>
  <c r="M84" i="9"/>
  <c r="J84" i="9"/>
  <c r="M239" i="9"/>
  <c r="G239" i="9"/>
  <c r="J239" i="9"/>
  <c r="D239" i="9"/>
  <c r="M67" i="3"/>
  <c r="N67" i="3"/>
  <c r="L67" i="3"/>
  <c r="M66" i="3"/>
  <c r="N66" i="3"/>
  <c r="L66" i="3"/>
  <c r="L44" i="3"/>
  <c r="N44" i="3"/>
  <c r="M44" i="3"/>
  <c r="M26" i="9"/>
  <c r="G26" i="9"/>
  <c r="J26" i="9"/>
  <c r="D26" i="9"/>
  <c r="H32" i="3"/>
  <c r="I32" i="3"/>
  <c r="J32" i="3"/>
  <c r="G111" i="9"/>
  <c r="J111" i="9"/>
  <c r="D111" i="9"/>
  <c r="M111" i="9"/>
  <c r="N48" i="3"/>
  <c r="L48" i="3"/>
  <c r="M48" i="3"/>
  <c r="J271" i="9"/>
  <c r="G271" i="9"/>
  <c r="M271" i="9"/>
  <c r="D271" i="9"/>
  <c r="G275" i="9"/>
  <c r="M275" i="9"/>
  <c r="D275" i="9"/>
  <c r="J275" i="9"/>
  <c r="Q61" i="3"/>
  <c r="P61" i="3"/>
  <c r="R61" i="3"/>
  <c r="D272" i="9"/>
  <c r="M272" i="9"/>
  <c r="G272" i="9"/>
  <c r="J272" i="9"/>
  <c r="J176" i="9"/>
  <c r="M176" i="9"/>
  <c r="D176" i="9"/>
  <c r="G176" i="9"/>
  <c r="Q39" i="3"/>
  <c r="R39" i="3"/>
  <c r="P39" i="3"/>
  <c r="L19" i="3"/>
  <c r="M19" i="3"/>
  <c r="N19" i="3"/>
  <c r="H57" i="3"/>
  <c r="I57" i="3"/>
  <c r="J57" i="3"/>
  <c r="D103" i="9"/>
  <c r="G103" i="9"/>
  <c r="M103" i="9"/>
  <c r="J103" i="9"/>
  <c r="J49" i="3"/>
  <c r="H49" i="3"/>
  <c r="I49" i="3"/>
  <c r="N38" i="3"/>
  <c r="M38" i="3"/>
  <c r="L38" i="3"/>
  <c r="M228" i="9"/>
  <c r="J228" i="9"/>
  <c r="G228" i="9"/>
  <c r="D228" i="9"/>
  <c r="D121" i="9"/>
  <c r="G121" i="9"/>
  <c r="M121" i="9"/>
  <c r="J121" i="9"/>
  <c r="Q40" i="3"/>
  <c r="R40" i="3"/>
  <c r="P40" i="3"/>
  <c r="M105" i="9"/>
  <c r="J105" i="9"/>
  <c r="D105" i="9"/>
  <c r="G105" i="9"/>
  <c r="M215" i="9"/>
  <c r="D215" i="9"/>
  <c r="J215" i="9"/>
  <c r="G215" i="9"/>
  <c r="G30" i="9"/>
  <c r="D30" i="9"/>
  <c r="J30" i="9"/>
  <c r="M30" i="9"/>
  <c r="J156" i="9"/>
  <c r="D156" i="9"/>
  <c r="G156" i="9"/>
  <c r="M156" i="9"/>
  <c r="M128" i="9"/>
  <c r="D128" i="9"/>
  <c r="J128" i="9"/>
  <c r="G128" i="9"/>
  <c r="J154" i="9"/>
  <c r="M154" i="9"/>
  <c r="D154" i="9"/>
  <c r="G154" i="9"/>
  <c r="J152" i="9"/>
  <c r="G152" i="9"/>
  <c r="M152" i="9"/>
  <c r="D152" i="9"/>
  <c r="L206" i="9"/>
  <c r="K206" i="9" s="1"/>
  <c r="J8" i="9" s="1"/>
  <c r="J90" i="9"/>
  <c r="G90" i="9"/>
  <c r="M90" i="9"/>
  <c r="D90" i="9"/>
  <c r="N58" i="3"/>
  <c r="L58" i="3"/>
  <c r="M58" i="3"/>
  <c r="L54" i="9"/>
  <c r="K54" i="9" s="1"/>
  <c r="J16" i="9" s="1"/>
  <c r="M254" i="9"/>
  <c r="J254" i="9"/>
  <c r="D254" i="9"/>
  <c r="G254" i="9"/>
  <c r="Q58" i="3"/>
  <c r="R58" i="3"/>
  <c r="P58" i="3"/>
  <c r="D73" i="9"/>
  <c r="G73" i="9"/>
  <c r="J73" i="9"/>
  <c r="M73" i="9"/>
  <c r="I46" i="3"/>
  <c r="H46" i="3"/>
  <c r="J46" i="3"/>
  <c r="L32" i="3"/>
  <c r="M32" i="3"/>
  <c r="N32" i="3"/>
  <c r="G142" i="9"/>
  <c r="J142" i="9"/>
  <c r="D142" i="9"/>
  <c r="M142" i="9"/>
  <c r="N71" i="3"/>
  <c r="L71" i="3"/>
  <c r="M71" i="3"/>
  <c r="L168" i="9"/>
  <c r="K168" i="9" s="1"/>
  <c r="J12" i="9" s="1"/>
  <c r="M179" i="9"/>
  <c r="J179" i="9"/>
  <c r="G179" i="9"/>
  <c r="D179" i="9"/>
  <c r="G127" i="9"/>
  <c r="D127" i="9"/>
  <c r="M127" i="9"/>
  <c r="J127" i="9"/>
  <c r="G64" i="9"/>
  <c r="M64" i="9"/>
  <c r="D64" i="9"/>
  <c r="J64" i="9"/>
  <c r="I168" i="9"/>
  <c r="H168" i="9" s="1"/>
  <c r="G12" i="9" s="1"/>
  <c r="D77" i="9"/>
  <c r="J77" i="9"/>
  <c r="G77" i="9"/>
  <c r="M77" i="9"/>
  <c r="L18" i="3"/>
  <c r="M18" i="3"/>
  <c r="N18" i="3"/>
  <c r="G85" i="9"/>
  <c r="D85" i="9"/>
  <c r="J85" i="9"/>
  <c r="M85" i="9"/>
  <c r="N17" i="3"/>
  <c r="L17" i="3"/>
  <c r="M17" i="3"/>
  <c r="M163" i="9"/>
  <c r="G163" i="9"/>
  <c r="D163" i="9"/>
  <c r="J163" i="9"/>
  <c r="G145" i="9"/>
  <c r="D145" i="9"/>
  <c r="M145" i="9"/>
  <c r="J145" i="9"/>
  <c r="M237" i="9"/>
  <c r="D237" i="9"/>
  <c r="J237" i="9"/>
  <c r="G237" i="9"/>
  <c r="J120" i="9"/>
  <c r="G120" i="9"/>
  <c r="M120" i="9"/>
  <c r="D120" i="9"/>
  <c r="I74" i="3"/>
  <c r="H74" i="3"/>
  <c r="J74" i="3"/>
  <c r="G39" i="9"/>
  <c r="M39" i="9"/>
  <c r="D39" i="9"/>
  <c r="J39" i="9"/>
  <c r="G253" i="9"/>
  <c r="M253" i="9"/>
  <c r="J253" i="9"/>
  <c r="D253" i="9"/>
  <c r="H63" i="3"/>
  <c r="J63" i="3"/>
  <c r="I63" i="3"/>
  <c r="D49" i="9"/>
  <c r="J49" i="9"/>
  <c r="M49" i="9"/>
  <c r="G49" i="9"/>
  <c r="G261" i="9"/>
  <c r="M261" i="9"/>
  <c r="J261" i="9"/>
  <c r="D261" i="9"/>
  <c r="N60" i="3"/>
  <c r="L60" i="3"/>
  <c r="M60" i="3"/>
  <c r="M49" i="3"/>
  <c r="N49" i="3"/>
  <c r="L49" i="3"/>
  <c r="P59" i="3"/>
  <c r="Q59" i="3"/>
  <c r="R59" i="3"/>
  <c r="G273" i="9"/>
  <c r="J273" i="9"/>
  <c r="D273" i="9"/>
  <c r="M273" i="9"/>
  <c r="C92" i="9"/>
  <c r="D60" i="9"/>
  <c r="G60" i="9"/>
  <c r="J60" i="9"/>
  <c r="M60" i="9"/>
  <c r="N17" i="5"/>
  <c r="M17" i="5"/>
  <c r="L17" i="5"/>
  <c r="M45" i="3"/>
  <c r="N45" i="3"/>
  <c r="L45" i="3"/>
  <c r="D61" i="9"/>
  <c r="G61" i="9"/>
  <c r="M61" i="9"/>
  <c r="J61" i="9"/>
  <c r="G149" i="9"/>
  <c r="J149" i="9"/>
  <c r="D149" i="9"/>
  <c r="M149" i="9"/>
  <c r="M141" i="9"/>
  <c r="J141" i="9"/>
  <c r="G141" i="9"/>
  <c r="D141" i="9"/>
  <c r="L130" i="9"/>
  <c r="K130" i="9" s="1"/>
  <c r="J6" i="9" s="1"/>
  <c r="P33" i="3"/>
  <c r="Q33" i="3"/>
  <c r="R33" i="3"/>
  <c r="O168" i="9"/>
  <c r="N168" i="9" s="1"/>
  <c r="M12" i="9" s="1"/>
  <c r="N15" i="3"/>
  <c r="M15" i="3"/>
  <c r="L15" i="3"/>
  <c r="M12" i="5"/>
  <c r="L12" i="5"/>
  <c r="N12" i="5"/>
  <c r="D122" i="9"/>
  <c r="J122" i="9"/>
  <c r="M122" i="9"/>
  <c r="G122" i="9"/>
  <c r="M201" i="9"/>
  <c r="J201" i="9"/>
  <c r="G201" i="9"/>
  <c r="D201" i="9"/>
  <c r="J104" i="9"/>
  <c r="D104" i="9"/>
  <c r="G104" i="9"/>
  <c r="M104" i="9"/>
  <c r="F282" i="9"/>
  <c r="E282" i="9" s="1"/>
  <c r="D14" i="9" s="1"/>
  <c r="H70" i="3"/>
  <c r="I70" i="3"/>
  <c r="J70" i="3"/>
  <c r="J147" i="9"/>
  <c r="D147" i="9"/>
  <c r="G147" i="9"/>
  <c r="M147" i="9"/>
  <c r="D125" i="9"/>
  <c r="J125" i="9"/>
  <c r="G125" i="9"/>
  <c r="M125" i="9"/>
  <c r="N39" i="3"/>
  <c r="L39" i="3"/>
  <c r="M39" i="3"/>
  <c r="J67" i="9"/>
  <c r="M67" i="9"/>
  <c r="D67" i="9"/>
  <c r="G67" i="9"/>
  <c r="L22" i="5"/>
  <c r="N22" i="5"/>
  <c r="M22" i="5"/>
  <c r="J235" i="9"/>
  <c r="M235" i="9"/>
  <c r="G235" i="9"/>
  <c r="D235" i="9"/>
  <c r="L59" i="3"/>
  <c r="N59" i="3"/>
  <c r="M59" i="3"/>
  <c r="P67" i="3"/>
  <c r="R67" i="3"/>
  <c r="Q67" i="3"/>
  <c r="O92" i="9"/>
  <c r="N92" i="9" s="1"/>
  <c r="M4" i="9" s="1"/>
  <c r="L9" i="3"/>
  <c r="M9" i="3"/>
  <c r="N9" i="3"/>
  <c r="M37" i="9"/>
  <c r="D37" i="9"/>
  <c r="G37" i="9"/>
  <c r="J37" i="9"/>
  <c r="G62" i="9"/>
  <c r="J62" i="9"/>
  <c r="M62" i="9"/>
  <c r="D62" i="9"/>
  <c r="J161" i="9"/>
  <c r="G161" i="9"/>
  <c r="M161" i="9"/>
  <c r="D161" i="9"/>
  <c r="M183" i="9"/>
  <c r="G183" i="9"/>
  <c r="J183" i="9"/>
  <c r="D183" i="9"/>
  <c r="R42" i="3"/>
  <c r="P42" i="3"/>
  <c r="Q42" i="3"/>
  <c r="Q70" i="3"/>
  <c r="R70" i="3"/>
  <c r="P70" i="3"/>
  <c r="J282" i="9" l="1"/>
  <c r="J54" i="9"/>
  <c r="G244" i="9"/>
  <c r="M206" i="9"/>
  <c r="E54" i="9"/>
  <c r="D16" i="9" s="1"/>
  <c r="B12" i="9" s="1"/>
  <c r="B16" i="9"/>
  <c r="B6" i="9"/>
  <c r="B4" i="9"/>
  <c r="M92" i="9"/>
  <c r="D244" i="9"/>
  <c r="G206" i="9"/>
  <c r="J168" i="9"/>
  <c r="G130" i="9"/>
  <c r="J92" i="9"/>
  <c r="D168" i="9"/>
  <c r="M130" i="9"/>
  <c r="M54" i="9"/>
  <c r="G92" i="9"/>
  <c r="M244" i="9"/>
  <c r="D282" i="9"/>
  <c r="D206" i="9"/>
  <c r="D130" i="9"/>
  <c r="G54" i="9"/>
  <c r="D54" i="9"/>
  <c r="D92" i="9"/>
  <c r="J244" i="9"/>
  <c r="G282" i="9"/>
  <c r="M282" i="9"/>
  <c r="J206" i="9"/>
  <c r="M168" i="9"/>
  <c r="G168" i="9"/>
  <c r="J130" i="9"/>
  <c r="B5" i="9" l="1"/>
  <c r="B15" i="9"/>
  <c r="B11" i="9"/>
  <c r="B14" i="9"/>
  <c r="B13" i="9"/>
  <c r="B10" i="9"/>
  <c r="B7" i="9"/>
  <c r="B9" i="9"/>
  <c r="B3" i="9"/>
  <c r="B8" i="9"/>
</calcChain>
</file>

<file path=xl/sharedStrings.xml><?xml version="1.0" encoding="utf-8"?>
<sst xmlns="http://schemas.openxmlformats.org/spreadsheetml/2006/main" count="7073" uniqueCount="346">
  <si>
    <t>투자규칙</t>
    <phoneticPr fontId="1" type="noConversion"/>
  </si>
  <si>
    <t>시장특징</t>
    <phoneticPr fontId="1" type="noConversion"/>
  </si>
  <si>
    <t>변동성이 큰 시간대</t>
    <phoneticPr fontId="1" type="noConversion"/>
  </si>
  <si>
    <t>#01</t>
    <phoneticPr fontId="1" type="noConversion"/>
  </si>
  <si>
    <t>1000원 미만의 동전/엽전 코인을 대상으로 한다.</t>
    <phoneticPr fontId="1" type="noConversion"/>
  </si>
  <si>
    <t>대체적으로 19:00~22:00 사이에 상승한다.(매도)</t>
    <phoneticPr fontId="1" type="noConversion"/>
  </si>
  <si>
    <t>1차 변동</t>
    <phoneticPr fontId="1" type="noConversion"/>
  </si>
  <si>
    <t>#02</t>
    <phoneticPr fontId="1" type="noConversion"/>
  </si>
  <si>
    <t>매수체결은 00:00에 진행한다.</t>
    <phoneticPr fontId="1" type="noConversion"/>
  </si>
  <si>
    <t>대체적으로 22:00~23:00 사이에 하락한다.(관망)</t>
    <phoneticPr fontId="1" type="noConversion"/>
  </si>
  <si>
    <t>2차 변동</t>
    <phoneticPr fontId="1" type="noConversion"/>
  </si>
  <si>
    <t>#03</t>
    <phoneticPr fontId="1" type="noConversion"/>
  </si>
  <si>
    <t>매도청산은 21:00에 진행한다.</t>
    <phoneticPr fontId="1" type="noConversion"/>
  </si>
  <si>
    <t>대체적으로 23:00~01:00 사이에 상승한다.(매수)</t>
    <phoneticPr fontId="1" type="noConversion"/>
  </si>
  <si>
    <t>3차 변동</t>
    <phoneticPr fontId="1" type="noConversion"/>
  </si>
  <si>
    <t>#04</t>
  </si>
  <si>
    <t>평균익절라인은 +10%~20%</t>
    <phoneticPr fontId="1" type="noConversion"/>
  </si>
  <si>
    <t>대체적으로 01:00~09:00 사이에 하락한다.(관망)</t>
    <phoneticPr fontId="1" type="noConversion"/>
  </si>
  <si>
    <t>#05</t>
  </si>
  <si>
    <t>평균손절라인은 -4%~10%</t>
    <phoneticPr fontId="1" type="noConversion"/>
  </si>
  <si>
    <t>대체적으로 09:00~11:00 사이에 상승한다.(관망)</t>
    <phoneticPr fontId="1" type="noConversion"/>
  </si>
  <si>
    <t>#06</t>
  </si>
  <si>
    <t>매도청산시간이 아니더라도 -4%를 넘으면 손절한다?</t>
    <phoneticPr fontId="1" type="noConversion"/>
  </si>
  <si>
    <t>대체적으로 11:00~19:00 사이에 점진적으로 상승한다.(관망)</t>
    <phoneticPr fontId="1" type="noConversion"/>
  </si>
  <si>
    <t>#07</t>
  </si>
  <si>
    <t>하락장에는 5%에 매도 걸어둔다?</t>
    <phoneticPr fontId="1" type="noConversion"/>
  </si>
  <si>
    <t>대체적으로 금요일 3차변동은 불장이다?</t>
    <phoneticPr fontId="1" type="noConversion"/>
  </si>
  <si>
    <t>코인종류</t>
    <phoneticPr fontId="1" type="noConversion"/>
  </si>
  <si>
    <t>#08</t>
  </si>
  <si>
    <t>엽전코인</t>
    <phoneticPr fontId="1" type="noConversion"/>
  </si>
  <si>
    <t>#09</t>
  </si>
  <si>
    <t>동전코인</t>
    <phoneticPr fontId="1" type="noConversion"/>
  </si>
  <si>
    <t>#10</t>
  </si>
  <si>
    <t>지폐코인</t>
    <phoneticPr fontId="1" type="noConversion"/>
  </si>
  <si>
    <t>실거래 종목</t>
    <phoneticPr fontId="1" type="noConversion"/>
  </si>
  <si>
    <t>코인명검색</t>
    <phoneticPr fontId="1" type="noConversion"/>
  </si>
  <si>
    <t>비트코인</t>
    <phoneticPr fontId="1" type="noConversion"/>
  </si>
  <si>
    <t>현재가</t>
    <phoneticPr fontId="1" type="noConversion"/>
  </si>
  <si>
    <t>전일대비</t>
    <phoneticPr fontId="1" type="noConversion"/>
  </si>
  <si>
    <t>코인명</t>
    <phoneticPr fontId="1" type="noConversion"/>
  </si>
  <si>
    <t>상승률</t>
    <phoneticPr fontId="1" type="noConversion"/>
  </si>
  <si>
    <t>평가손익</t>
    <phoneticPr fontId="1" type="noConversion"/>
  </si>
  <si>
    <t>매수금액</t>
    <phoneticPr fontId="1" type="noConversion"/>
  </si>
  <si>
    <t>합계</t>
    <phoneticPr fontId="1" type="noConversion"/>
  </si>
  <si>
    <t>[엽전코인] 전일대비 상승률 Top20</t>
    <phoneticPr fontId="1" type="noConversion"/>
  </si>
  <si>
    <t>[동전코인] 전일대비 상승률 Top20</t>
    <phoneticPr fontId="1" type="noConversion"/>
  </si>
  <si>
    <t>전일대비 상승률 Top20</t>
    <phoneticPr fontId="1" type="noConversion"/>
  </si>
  <si>
    <t>실거래종목</t>
    <phoneticPr fontId="1" type="noConversion"/>
  </si>
  <si>
    <t>KRW-BTC</t>
  </si>
  <si>
    <t>비트코인</t>
  </si>
  <si>
    <t>KRW-XLM</t>
  </si>
  <si>
    <t>스텔라루멘</t>
  </si>
  <si>
    <t>코인검색기1</t>
    <phoneticPr fontId="1" type="noConversion"/>
  </si>
  <si>
    <t>KRW-HBAR</t>
  </si>
  <si>
    <t>코인명</t>
  </si>
  <si>
    <t>KRW-XEM</t>
  </si>
  <si>
    <t>넴</t>
  </si>
  <si>
    <t>현재가</t>
  </si>
  <si>
    <t>전일대비</t>
  </si>
  <si>
    <t>KRW-MANA</t>
  </si>
  <si>
    <t>디센트럴랜드</t>
  </si>
  <si>
    <t>KRW-NEO</t>
  </si>
  <si>
    <t>네오</t>
  </si>
  <si>
    <t>KRW-IOST</t>
  </si>
  <si>
    <t>아이오에스티</t>
  </si>
  <si>
    <t>KRW-CBK</t>
  </si>
  <si>
    <t>코박토큰</t>
  </si>
  <si>
    <t>KRW-SRM</t>
  </si>
  <si>
    <t>세럼</t>
  </si>
  <si>
    <t>코인검색기2</t>
    <phoneticPr fontId="1" type="noConversion"/>
  </si>
  <si>
    <t>KRW-QKC</t>
  </si>
  <si>
    <t>쿼크체인</t>
  </si>
  <si>
    <t>KRW-ATOM</t>
  </si>
  <si>
    <t>코스모스</t>
  </si>
  <si>
    <t>KRW-LINK</t>
  </si>
  <si>
    <t>체인링크</t>
  </si>
  <si>
    <t>KRW-BCH</t>
  </si>
  <si>
    <t>비트코인캐시</t>
  </si>
  <si>
    <t>KRW-BAT</t>
  </si>
  <si>
    <t>베이직어텐션토큰</t>
  </si>
  <si>
    <t>KRW-ADA</t>
  </si>
  <si>
    <t>에이다</t>
  </si>
  <si>
    <t>KRW-EOS</t>
  </si>
  <si>
    <t>이오스</t>
  </si>
  <si>
    <t>KRW-CHZ</t>
  </si>
  <si>
    <t>칠리즈</t>
  </si>
  <si>
    <t>KRW-BSV</t>
  </si>
  <si>
    <t>비트코인에스브이</t>
  </si>
  <si>
    <t>KRW-XRP</t>
  </si>
  <si>
    <t>리플</t>
  </si>
  <si>
    <t>KRW-BTG</t>
  </si>
  <si>
    <t>비트코인골드</t>
  </si>
  <si>
    <t>KRW-ETH</t>
  </si>
  <si>
    <t>이더리움</t>
  </si>
  <si>
    <t>KRW-XTZ</t>
  </si>
  <si>
    <t>테조스</t>
  </si>
  <si>
    <t>KRW-BTT</t>
  </si>
  <si>
    <t>비트토렌트</t>
  </si>
  <si>
    <t>KRW-ETC</t>
  </si>
  <si>
    <t>이더리움클래식</t>
  </si>
  <si>
    <t>KRW-ONT</t>
  </si>
  <si>
    <t>온톨로지</t>
  </si>
  <si>
    <t>KRW-ZRX</t>
  </si>
  <si>
    <t>제로엑스</t>
  </si>
  <si>
    <t>KRW-ICX</t>
  </si>
  <si>
    <t>아이콘</t>
  </si>
  <si>
    <t>KRW-DKA</t>
  </si>
  <si>
    <t>디카르고</t>
  </si>
  <si>
    <t>KRW-THETA</t>
  </si>
  <si>
    <t>쎄타토큰</t>
  </si>
  <si>
    <t>KRW-SAND</t>
  </si>
  <si>
    <t>샌드박스</t>
  </si>
  <si>
    <t>KRW-KAVA</t>
  </si>
  <si>
    <t>카바</t>
  </si>
  <si>
    <t>KRW-CRO</t>
  </si>
  <si>
    <t>크립토닷컴체인</t>
  </si>
  <si>
    <t>KRW-AQT</t>
  </si>
  <si>
    <t>알파쿼크</t>
  </si>
  <si>
    <t>KRW-STMX</t>
  </si>
  <si>
    <t>스톰엑스</t>
  </si>
  <si>
    <t>KRW-CVC</t>
  </si>
  <si>
    <t>시빅</t>
  </si>
  <si>
    <t>KRW-LTC</t>
  </si>
  <si>
    <t>라이트코인</t>
  </si>
  <si>
    <t>KRW-VET</t>
  </si>
  <si>
    <t>비체인</t>
  </si>
  <si>
    <t>KRW-ORBS</t>
  </si>
  <si>
    <t>오브스</t>
  </si>
  <si>
    <t>KRW-ZIL</t>
  </si>
  <si>
    <t>질리카</t>
  </si>
  <si>
    <t>KRW-DOT</t>
  </si>
  <si>
    <t>폴카닷</t>
  </si>
  <si>
    <t>KRW-KNC</t>
  </si>
  <si>
    <t>카이버네트워크</t>
  </si>
  <si>
    <t>KRW-TFUEL</t>
  </si>
  <si>
    <t>쎄타퓨엘</t>
  </si>
  <si>
    <t>KRW-OMG</t>
  </si>
  <si>
    <t>오미세고</t>
  </si>
  <si>
    <t>KRW-GAS</t>
  </si>
  <si>
    <t>가스</t>
  </si>
  <si>
    <t>KRW-ANKR</t>
  </si>
  <si>
    <t>앵커</t>
  </si>
  <si>
    <t>KRW-SXP</t>
  </si>
  <si>
    <t>스와이프</t>
  </si>
  <si>
    <t>KRW-SC</t>
  </si>
  <si>
    <t>시아코인</t>
  </si>
  <si>
    <t>KRW-CRE</t>
  </si>
  <si>
    <t>캐리프로토콜</t>
  </si>
  <si>
    <t>KRW-TRX</t>
  </si>
  <si>
    <t>트론</t>
  </si>
  <si>
    <t>KRW-AXS</t>
  </si>
  <si>
    <t>엑시인피니티</t>
  </si>
  <si>
    <t>KRW-ENJ</t>
  </si>
  <si>
    <t>엔진코인</t>
  </si>
  <si>
    <t>KRW-WAVES</t>
  </si>
  <si>
    <t>웨이브</t>
  </si>
  <si>
    <t>KRW-STORJ</t>
  </si>
  <si>
    <t>스토리지</t>
  </si>
  <si>
    <t>KRW-SNT</t>
  </si>
  <si>
    <t>스테이터스네트워크토큰</t>
  </si>
  <si>
    <t>KRW-ELF</t>
  </si>
  <si>
    <t>엘프</t>
  </si>
  <si>
    <t>KRW-BORA</t>
  </si>
  <si>
    <t>보라</t>
  </si>
  <si>
    <t>KRW-STX</t>
  </si>
  <si>
    <t>스택스</t>
  </si>
  <si>
    <t>KRW-REP</t>
  </si>
  <si>
    <t>어거</t>
  </si>
  <si>
    <t>KRW-MTL</t>
  </si>
  <si>
    <t>메탈</t>
  </si>
  <si>
    <t>KRW-POWR</t>
  </si>
  <si>
    <t>파워렛저</t>
  </si>
  <si>
    <t>KRW-IOTA</t>
  </si>
  <si>
    <t>아이오타</t>
  </si>
  <si>
    <t>KRW-IQ</t>
  </si>
  <si>
    <t>에브리피디아</t>
  </si>
  <si>
    <t>KRW-QTUM</t>
  </si>
  <si>
    <t>퀀텀</t>
  </si>
  <si>
    <t>KRW-STRK</t>
  </si>
  <si>
    <t>스트라이크</t>
  </si>
  <si>
    <t>KRW-ONG</t>
  </si>
  <si>
    <t>온톨로지가스</t>
  </si>
  <si>
    <t>KRW-TON</t>
  </si>
  <si>
    <t>톤</t>
  </si>
  <si>
    <t>KRW-TT</t>
  </si>
  <si>
    <t>썬더토큰</t>
  </si>
  <si>
    <t>KRW-MVL</t>
  </si>
  <si>
    <t>엠블</t>
  </si>
  <si>
    <t>KRW-AERGO</t>
  </si>
  <si>
    <t>아르고</t>
  </si>
  <si>
    <t>KRW-META</t>
  </si>
  <si>
    <t>메타디움</t>
  </si>
  <si>
    <t>KRW-DAWN</t>
  </si>
  <si>
    <t>던프로토콜</t>
  </si>
  <si>
    <t>KRW-FLOW</t>
  </si>
  <si>
    <t>플로우</t>
  </si>
  <si>
    <t>KRW-FCT2</t>
  </si>
  <si>
    <t>피르마체인</t>
  </si>
  <si>
    <t>KRW-MED</t>
  </si>
  <si>
    <t>메디블록</t>
  </si>
  <si>
    <t>KRW-RFR</t>
  </si>
  <si>
    <t>리퍼리움</t>
  </si>
  <si>
    <t>KRW-POLY</t>
  </si>
  <si>
    <t>폴리매쓰</t>
  </si>
  <si>
    <t>KRW-MFT</t>
  </si>
  <si>
    <t>메인프레임</t>
  </si>
  <si>
    <t>KRW-AHT</t>
  </si>
  <si>
    <t>아하토큰</t>
  </si>
  <si>
    <t>KRW-MLK</t>
  </si>
  <si>
    <t>밀크</t>
  </si>
  <si>
    <t>KRW-PLA</t>
  </si>
  <si>
    <t>플레이댑</t>
  </si>
  <si>
    <t>KRW-MBL</t>
  </si>
  <si>
    <t>무비블록</t>
  </si>
  <si>
    <t>KRW-HUM</t>
  </si>
  <si>
    <t>휴먼스케이프</t>
  </si>
  <si>
    <t>KRW-UPP</t>
  </si>
  <si>
    <t>센티넬프로토콜</t>
  </si>
  <si>
    <t>KRW-MOC</t>
  </si>
  <si>
    <t>모스코인</t>
  </si>
  <si>
    <t>KRW-LSK</t>
  </si>
  <si>
    <t>리스크</t>
  </si>
  <si>
    <t>KRW-PUNDIX</t>
  </si>
  <si>
    <t>펀디엑스</t>
  </si>
  <si>
    <t>KRW-HUNT</t>
  </si>
  <si>
    <t>헌트</t>
  </si>
  <si>
    <t>KRW-WAXP</t>
  </si>
  <si>
    <t>왁스</t>
  </si>
  <si>
    <t>KRW-HIVE</t>
  </si>
  <si>
    <t>하이브</t>
  </si>
  <si>
    <t>KRW-SSX</t>
  </si>
  <si>
    <t>썸씽</t>
  </si>
  <si>
    <t>KRW-STEEM</t>
  </si>
  <si>
    <t>스팀</t>
  </si>
  <si>
    <t>KRW-LOOM</t>
  </si>
  <si>
    <t>룸네트워크</t>
  </si>
  <si>
    <t>KRW-STPT</t>
  </si>
  <si>
    <t>에스티피</t>
  </si>
  <si>
    <t>KRW-GLM</t>
  </si>
  <si>
    <t>골렘</t>
  </si>
  <si>
    <t>KRW-ARK</t>
  </si>
  <si>
    <t>아크</t>
  </si>
  <si>
    <t>KRW-SBD</t>
  </si>
  <si>
    <t>스팀달러</t>
  </si>
  <si>
    <t>KRW-STRAX</t>
  </si>
  <si>
    <t>스트라티스</t>
  </si>
  <si>
    <t>KRW-JST</t>
  </si>
  <si>
    <t>저스트</t>
  </si>
  <si>
    <t>KRW-GRS</t>
  </si>
  <si>
    <t>그로스톨코인</t>
  </si>
  <si>
    <t>KRW-ARDR</t>
  </si>
  <si>
    <t>아더</t>
  </si>
  <si>
    <t>전일대비 상승률 Bottom20</t>
    <phoneticPr fontId="1" type="noConversion"/>
  </si>
  <si>
    <t>코인검색기3</t>
    <phoneticPr fontId="1" type="noConversion"/>
  </si>
  <si>
    <t>코인코드</t>
    <phoneticPr fontId="1" type="noConversion"/>
  </si>
  <si>
    <t>[엽전코인] 전일대비 상승률 Bottom20</t>
    <phoneticPr fontId="1" type="noConversion"/>
  </si>
  <si>
    <t>[동전코인] 전일대비 상승률 Bottom20</t>
    <phoneticPr fontId="1" type="noConversion"/>
  </si>
  <si>
    <t>검색일자</t>
    <phoneticPr fontId="1" type="noConversion"/>
  </si>
  <si>
    <t>[새 종목 선정] 실시간 현재가 Top20</t>
    <phoneticPr fontId="1" type="noConversion"/>
  </si>
  <si>
    <t>실시간 현재가 Top20</t>
    <phoneticPr fontId="1" type="noConversion"/>
  </si>
  <si>
    <t>주말은 하락한다.</t>
    <phoneticPr fontId="1" type="noConversion"/>
  </si>
  <si>
    <t>거래량</t>
    <phoneticPr fontId="1" type="noConversion"/>
  </si>
  <si>
    <t>KRW-DOGE</t>
  </si>
  <si>
    <t>도지코인</t>
  </si>
  <si>
    <t>코인명검색</t>
  </si>
  <si>
    <t>상승률</t>
  </si>
  <si>
    <t>평가손익</t>
  </si>
  <si>
    <t>매수금액</t>
  </si>
  <si>
    <t>합계</t>
  </si>
  <si>
    <t>거래일자</t>
    <phoneticPr fontId="1" type="noConversion"/>
  </si>
  <si>
    <t>매도금액</t>
    <phoneticPr fontId="1" type="noConversion"/>
  </si>
  <si>
    <t>매도기준시간 = 오후 14:00</t>
    <phoneticPr fontId="1" type="noConversion"/>
  </si>
  <si>
    <t>매도기준시간 = 오후 19:00</t>
    <phoneticPr fontId="1" type="noConversion"/>
  </si>
  <si>
    <t>매도기준시간 = 오후 21:00</t>
    <phoneticPr fontId="1" type="noConversion"/>
  </si>
  <si>
    <t>매도기준시간 = 오전 00:00</t>
    <phoneticPr fontId="1" type="noConversion"/>
  </si>
  <si>
    <t>총매수액</t>
    <phoneticPr fontId="1" type="noConversion"/>
  </si>
  <si>
    <t>총매도액</t>
    <phoneticPr fontId="1" type="noConversion"/>
  </si>
  <si>
    <t>순수익률</t>
    <phoneticPr fontId="1" type="noConversion"/>
  </si>
  <si>
    <t>순평가손익</t>
    <phoneticPr fontId="1" type="noConversion"/>
  </si>
  <si>
    <t>구분</t>
    <phoneticPr fontId="1" type="noConversion"/>
  </si>
  <si>
    <t>거래종합</t>
    <phoneticPr fontId="1" type="noConversion"/>
  </si>
  <si>
    <t>INDEX</t>
    <phoneticPr fontId="1" type="noConversion"/>
  </si>
  <si>
    <t>매도기준시간 = 오후 14:00</t>
  </si>
  <si>
    <t>매도기준시간 = 오후 19:00</t>
  </si>
  <si>
    <t>매도기준시간 = 오후 21:00</t>
  </si>
  <si>
    <t>매도기준시간 = 오전 00:00</t>
  </si>
  <si>
    <t>수익률 상위 전략 랭킹</t>
    <phoneticPr fontId="1" type="noConversion"/>
  </si>
  <si>
    <t>[오후 14:00] 엽전코인 Top20</t>
    <phoneticPr fontId="1" type="noConversion"/>
  </si>
  <si>
    <t>[오후 14:00] 동전코인 Top20</t>
    <phoneticPr fontId="1" type="noConversion"/>
  </si>
  <si>
    <t>[오후 14:00] 엽전코인 Bottom20</t>
    <phoneticPr fontId="1" type="noConversion"/>
  </si>
  <si>
    <t>[오후 14:00] 동전코인 Bottom20</t>
    <phoneticPr fontId="1" type="noConversion"/>
  </si>
  <si>
    <t>[오후 14:00] 전일대비 상승률 Top20</t>
    <phoneticPr fontId="1" type="noConversion"/>
  </si>
  <si>
    <t>[오후 14:00] 전일대비 상승률 Bottom20</t>
    <phoneticPr fontId="1" type="noConversion"/>
  </si>
  <si>
    <t>[오후 14:00] 실거래종목</t>
    <phoneticPr fontId="1" type="noConversion"/>
  </si>
  <si>
    <t>[오후 19:00] 엽전코인 Top20</t>
    <phoneticPr fontId="1" type="noConversion"/>
  </si>
  <si>
    <t>[오후 19:00] 동전코인 Top20</t>
    <phoneticPr fontId="1" type="noConversion"/>
  </si>
  <si>
    <t>[오후 19:00] 엽전코인 Bottom20</t>
    <phoneticPr fontId="1" type="noConversion"/>
  </si>
  <si>
    <t>[오후 19:00] 동전코인 Bottom20</t>
    <phoneticPr fontId="1" type="noConversion"/>
  </si>
  <si>
    <t>[오후 19:00] 전일대비 상승률 Top20</t>
    <phoneticPr fontId="1" type="noConversion"/>
  </si>
  <si>
    <t>[오후 19:00] 전일대비 상승률 Bottom20</t>
    <phoneticPr fontId="1" type="noConversion"/>
  </si>
  <si>
    <t>[오후 19:00] 실거래종목</t>
    <phoneticPr fontId="1" type="noConversion"/>
  </si>
  <si>
    <t>[오후 21:00] 엽전코인 Top20</t>
    <phoneticPr fontId="1" type="noConversion"/>
  </si>
  <si>
    <t>[오후 21:00] 동전코인 Top20</t>
    <phoneticPr fontId="1" type="noConversion"/>
  </si>
  <si>
    <t>[오후 21:00] 엽전코인 Bottom20</t>
    <phoneticPr fontId="1" type="noConversion"/>
  </si>
  <si>
    <t>[오후 21:00] 동전코인 Bottom20</t>
    <phoneticPr fontId="1" type="noConversion"/>
  </si>
  <si>
    <t>[오후 21:00] 전일대비 상승률 Top20</t>
    <phoneticPr fontId="1" type="noConversion"/>
  </si>
  <si>
    <t>[오후 21:00] 전일대비 상승률 Bottom20</t>
    <phoneticPr fontId="1" type="noConversion"/>
  </si>
  <si>
    <t>[오후 21:00] 실거래종목</t>
    <phoneticPr fontId="1" type="noConversion"/>
  </si>
  <si>
    <t>[오전 00:00] 엽전코인 Top20</t>
    <phoneticPr fontId="1" type="noConversion"/>
  </si>
  <si>
    <t>[오전 00:00] 동전코인 Top20</t>
    <phoneticPr fontId="1" type="noConversion"/>
  </si>
  <si>
    <t>[오전 00:00] 엽전코인 Bottom20</t>
    <phoneticPr fontId="1" type="noConversion"/>
  </si>
  <si>
    <t>[오전 00:00] 동전코인 Bottom20</t>
    <phoneticPr fontId="1" type="noConversion"/>
  </si>
  <si>
    <t>[오전 00:00] 전일대비 상승률 Top20</t>
    <phoneticPr fontId="1" type="noConversion"/>
  </si>
  <si>
    <t>[오전 00:00] 전일대비 상승률 Bottom20</t>
    <phoneticPr fontId="1" type="noConversion"/>
  </si>
  <si>
    <t>[오전 00:00] 실거래종목</t>
    <phoneticPr fontId="1" type="noConversion"/>
  </si>
  <si>
    <t>대체적으로 주말은 하락한다(휴장권장)</t>
    <phoneticPr fontId="1" type="noConversion"/>
  </si>
  <si>
    <t>평균손절라인은 -3.33%</t>
    <phoneticPr fontId="1" type="noConversion"/>
  </si>
  <si>
    <t>대체적으로 09:00~11:00 사이에 상승한다(고점, 매도)</t>
    <phoneticPr fontId="1" type="noConversion"/>
  </si>
  <si>
    <t>대체적으로 11:00~14:00 사이에 하락한다(저점, 관망)</t>
    <phoneticPr fontId="1" type="noConversion"/>
  </si>
  <si>
    <t>대체적으로 14:00~19:00 사이에 상승한다(상승, 매수)</t>
    <phoneticPr fontId="1" type="noConversion"/>
  </si>
  <si>
    <t>대체적으로 19:00~21:00 사이에 상승한다(상승, 관망)</t>
    <phoneticPr fontId="1" type="noConversion"/>
  </si>
  <si>
    <t>대체적으로 21:00~00:00 사이에 알수없다(고점, 매도)</t>
    <phoneticPr fontId="1" type="noConversion"/>
  </si>
  <si>
    <t>대체적으로 00:00~09:00 사이에 상승한다(상승, 매수)</t>
    <phoneticPr fontId="1" type="noConversion"/>
  </si>
  <si>
    <t>대체적으로 평일은 상승한다(매수권장)</t>
    <phoneticPr fontId="1" type="noConversion"/>
  </si>
  <si>
    <t>상승장, 전일대비Top20인 코인을 대상으로 거래한다</t>
    <phoneticPr fontId="1" type="noConversion"/>
  </si>
  <si>
    <t>매도체결은 21:00에 진행한다.</t>
    <phoneticPr fontId="1" type="noConversion"/>
  </si>
  <si>
    <t>KRW-NU</t>
  </si>
  <si>
    <t>누사이퍼</t>
  </si>
  <si>
    <t>KRW-MATIC</t>
  </si>
  <si>
    <t>폴리곤</t>
  </si>
  <si>
    <t>KRW-ALGO</t>
  </si>
  <si>
    <t>알고랜드</t>
  </si>
  <si>
    <t>KRW-SOL</t>
  </si>
  <si>
    <t>솔라나</t>
  </si>
  <si>
    <t>KRW-AAVE</t>
  </si>
  <si>
    <t>에이브</t>
  </si>
  <si>
    <t>헤데라</t>
  </si>
  <si>
    <t>KRW-XEC</t>
  </si>
  <si>
    <t>이캐시</t>
  </si>
  <si>
    <t>KRW-1INCH</t>
  </si>
  <si>
    <t>1인치네트워크</t>
  </si>
  <si>
    <t/>
  </si>
  <si>
    <t>비트토렌트(OLD)</t>
  </si>
  <si>
    <t>KRW-NEAR</t>
  </si>
  <si>
    <t>니어프로토콜</t>
  </si>
  <si>
    <t>2021.12.16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</si>
</sst>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7">
    <numFmt numFmtId="176" formatCode="[$-412]yyyy&quot;년&quot;\ mm&quot;월&quot;\ dd&quot;일&quot;\ \(ddd\)"/>
    <numFmt numFmtId="177" formatCode="[$-412]AM/PM\ hh:mm;@"/>
    <numFmt numFmtId="178" formatCode="#,##0\ \K\R\W\~"/>
    <numFmt numFmtId="179" formatCode="#,##0.00_ \K\R\W"/>
    <numFmt numFmtId="180" formatCode="#,##0_ \K\R\W"/>
    <numFmt numFmtId="181" formatCode="[=0]&quot;&quot;;General"/>
    <numFmt numFmtId="182" formatCode="yyyy/mm/dd\(ddd\)\ [$-412]AM/PM\ hh:mm;@"/>
  </numFmts>
  <fonts count="12"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b/>
      <sz val="11"/>
      <color rgb="FF000000"/>
      <name val="맑은 고딕"/>
      <family val="3"/>
      <charset val="129"/>
    </font>
    <font>
      <b/>
      <sz val="11"/>
      <color theme="1"/>
      <name val="맑은 고딕"/>
      <family val="3"/>
      <charset val="129"/>
      <scheme val="minor"/>
    </font>
    <font>
      <u/>
      <sz val="11"/>
      <color theme="10"/>
      <name val="맑은 고딕"/>
      <family val="2"/>
      <charset val="129"/>
      <scheme val="minor"/>
    </font>
    <font>
      <sz val="11"/>
      <name val="맑은 고딕"/>
      <family val="3"/>
      <charset val="129"/>
      <scheme val="minor"/>
    </font>
    <font>
      <b/>
      <u/>
      <sz val="11"/>
      <name val="맑은 고딕"/>
      <family val="3"/>
      <charset val="129"/>
      <scheme val="minor"/>
    </font>
    <font>
      <b/>
      <sz val="11"/>
      <name val="맑은 고딕"/>
      <family val="3"/>
      <charset val="129"/>
      <scheme val="minor"/>
    </font>
    <font>
      <b/>
      <sz val="11"/>
      <color theme="0"/>
      <name val="맑은 고딕"/>
      <family val="3"/>
      <charset val="129"/>
      <scheme val="minor"/>
    </font>
    <font>
      <b/>
      <u/>
      <sz val="11"/>
      <color theme="1"/>
      <name val="맑은 고딕"/>
      <family val="3"/>
      <charset val="129"/>
      <scheme val="minor"/>
    </font>
    <font>
      <b/>
      <u/>
      <sz val="11"/>
      <color rgb="FFFF0000"/>
      <name val="맑은 고딕"/>
      <family val="3"/>
      <charset val="129"/>
      <scheme val="minor"/>
    </font>
    <font>
      <b/>
      <u/>
      <sz val="11"/>
      <color rgb="FF0070C0"/>
      <name val="맑은 고딕"/>
      <family val="3"/>
      <charset val="129"/>
      <scheme val="minor"/>
    </font>
  </fonts>
  <fills count="2">
    <fill>
      <patternFill patternType="none"/>
    </fill>
    <fill>
      <patternFill patternType="gray125"/>
    </fill>
  </fills>
  <borders count="36">
    <border>
      <left/>
      <right/>
      <top/>
      <bottom/>
      <diagonal/>
    </border>
    <border>
      <left style="medium">
        <color auto="1"/>
      </left>
      <right/>
      <top style="medium">
        <color auto="1"/>
      </top>
      <bottom style="medium">
        <color auto="1"/>
      </bottom>
      <diagonal/>
    </border>
    <border>
      <left/>
      <right/>
      <top style="medium">
        <color auto="1"/>
      </top>
      <bottom style="medium">
        <color auto="1"/>
      </bottom>
      <diagonal/>
    </border>
    <border>
      <left/>
      <right style="medium">
        <color auto="1"/>
      </right>
      <top style="medium">
        <color auto="1"/>
      </top>
      <bottom style="medium">
        <color auto="1"/>
      </bottom>
      <diagonal/>
    </border>
    <border>
      <left style="medium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/>
      <top style="medium">
        <color auto="1"/>
      </top>
      <bottom style="thin">
        <color auto="1"/>
      </bottom>
      <diagonal/>
    </border>
    <border>
      <left/>
      <right/>
      <top style="medium">
        <color auto="1"/>
      </top>
      <bottom style="thin">
        <color auto="1"/>
      </bottom>
      <diagonal/>
    </border>
    <border>
      <left/>
      <right style="medium">
        <color auto="1"/>
      </right>
      <top style="medium">
        <color auto="1"/>
      </top>
      <bottom style="thin">
        <color auto="1"/>
      </bottom>
      <diagonal/>
    </border>
    <border>
      <left style="medium">
        <color auto="1"/>
      </left>
      <right/>
      <top style="medium">
        <color auto="1"/>
      </top>
      <bottom/>
      <diagonal/>
    </border>
    <border>
      <left/>
      <right/>
      <top style="medium">
        <color auto="1"/>
      </top>
      <bottom/>
      <diagonal/>
    </border>
    <border>
      <left/>
      <right style="medium">
        <color auto="1"/>
      </right>
      <top style="medium">
        <color auto="1"/>
      </top>
      <bottom/>
      <diagonal/>
    </border>
    <border>
      <left style="medium">
        <color auto="1"/>
      </left>
      <right/>
      <top/>
      <bottom/>
      <diagonal/>
    </border>
    <border>
      <left/>
      <right style="medium">
        <color auto="1"/>
      </right>
      <top/>
      <bottom/>
      <diagonal/>
    </border>
    <border>
      <left style="medium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medium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/>
      <top/>
      <bottom style="medium">
        <color auto="1"/>
      </bottom>
      <diagonal/>
    </border>
    <border>
      <left/>
      <right/>
      <top/>
      <bottom style="medium">
        <color auto="1"/>
      </bottom>
      <diagonal/>
    </border>
    <border>
      <left/>
      <right style="medium">
        <color auto="1"/>
      </right>
      <top/>
      <bottom style="medium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/>
      <top style="thin">
        <color auto="1"/>
      </top>
      <bottom style="medium">
        <color auto="1"/>
      </bottom>
      <diagonal/>
    </border>
    <border>
      <left/>
      <right/>
      <top style="thin">
        <color auto="1"/>
      </top>
      <bottom style="medium">
        <color auto="1"/>
      </bottom>
      <diagonal/>
    </border>
    <border>
      <left/>
      <right style="medium">
        <color auto="1"/>
      </right>
      <top style="thin">
        <color auto="1"/>
      </top>
      <bottom style="medium">
        <color auto="1"/>
      </bottom>
      <diagonal/>
    </border>
    <border>
      <left style="medium">
        <color auto="1"/>
      </left>
      <right style="medium">
        <color auto="1"/>
      </right>
      <top/>
      <bottom/>
      <diagonal/>
    </border>
    <border>
      <left style="medium">
        <color auto="1"/>
      </left>
      <right style="medium">
        <color auto="1"/>
      </right>
      <top style="medium">
        <color auto="1"/>
      </top>
      <bottom/>
      <diagonal/>
    </border>
    <border>
      <left style="medium">
        <color auto="1"/>
      </left>
      <right style="medium">
        <color auto="1"/>
      </right>
      <top/>
      <bottom style="thin">
        <color auto="1"/>
      </bottom>
      <diagonal/>
    </border>
    <border>
      <left style="medium">
        <color auto="1"/>
      </left>
      <right/>
      <top/>
      <bottom style="thin">
        <color auto="1"/>
      </bottom>
      <diagonal/>
    </border>
    <border>
      <left/>
      <right/>
      <top/>
      <bottom style="thin">
        <color auto="1"/>
      </bottom>
      <diagonal/>
    </border>
    <border>
      <left/>
      <right style="medium">
        <color auto="1"/>
      </right>
      <top/>
      <bottom style="thin">
        <color auto="1"/>
      </bottom>
      <diagonal/>
    </border>
    <border>
      <left style="medium">
        <color auto="1"/>
      </left>
      <right style="medium">
        <color auto="1"/>
      </right>
      <top/>
      <bottom style="medium">
        <color auto="1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/>
      <right style="medium">
        <color auto="1"/>
      </right>
      <top style="thin">
        <color auto="1"/>
      </top>
      <bottom/>
      <diagonal/>
    </border>
    <border>
      <left/>
      <right/>
      <top style="thin">
        <color auto="1"/>
      </top>
      <bottom/>
      <diagonal/>
    </border>
    <border>
      <left style="medium">
        <color auto="1"/>
      </left>
      <right style="medium">
        <color auto="1"/>
      </right>
      <top style="thin">
        <color auto="1"/>
      </top>
      <bottom/>
      <diagonal/>
    </border>
    <border>
      <left style="medium">
        <color auto="1"/>
      </left>
      <right/>
      <top style="thin">
        <color auto="1"/>
      </top>
      <bottom/>
      <diagonal/>
    </border>
  </borders>
  <cellStyleXfs count="2">
    <xf numFmtId="0" fontId="0" fillId="0" borderId="0">
      <alignment vertical="center"/>
    </xf>
    <xf numFmtId="0" fontId="4" fillId="0" borderId="0" applyNumberFormat="0" applyFill="0" applyBorder="0" applyAlignment="0" applyProtection="0">
      <alignment vertical="center"/>
    </xf>
  </cellStyleXfs>
  <cellXfs count="312">
    <xf numFmtId="0" fontId="0" fillId="0" borderId="0" xfId="0">
      <alignment vertical="center"/>
    </xf>
    <xf numFmtId="0" fontId="0" fillId="0" borderId="4" xfId="0" applyBorder="1" applyAlignment="1">
      <alignment horizontal="center" vertical="center"/>
    </xf>
    <xf numFmtId="0" fontId="0" fillId="0" borderId="11" xfId="0" applyBorder="1" applyAlignment="1">
      <alignment horizontal="center" vertical="center"/>
    </xf>
    <xf numFmtId="177" fontId="0" fillId="0" borderId="12" xfId="0" applyNumberFormat="1" applyBorder="1" applyAlignment="1">
      <alignment horizontal="center" vertical="center"/>
    </xf>
    <xf numFmtId="0" fontId="0" fillId="0" borderId="13" xfId="0" applyBorder="1" applyAlignment="1">
      <alignment horizontal="center" vertical="center"/>
    </xf>
    <xf numFmtId="177" fontId="0" fillId="0" borderId="19" xfId="0" applyNumberFormat="1" applyBorder="1" applyAlignment="1">
      <alignment horizontal="center" vertical="center"/>
    </xf>
    <xf numFmtId="178" fontId="0" fillId="0" borderId="12" xfId="0" applyNumberFormat="1" applyBorder="1" applyAlignment="1">
      <alignment horizontal="right" vertical="center"/>
    </xf>
    <xf numFmtId="0" fontId="0" fillId="0" borderId="20" xfId="0" applyBorder="1" applyAlignment="1">
      <alignment horizontal="center" vertical="center"/>
    </xf>
    <xf numFmtId="178" fontId="0" fillId="0" borderId="19" xfId="0" applyNumberFormat="1" applyBorder="1" applyAlignment="1">
      <alignment horizontal="right" vertical="center"/>
    </xf>
    <xf numFmtId="0" fontId="3" fillId="0" borderId="1" xfId="0" applyFont="1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0" borderId="12" xfId="0" applyBorder="1" applyAlignment="1">
      <alignment horizontal="center" vertical="center"/>
    </xf>
    <xf numFmtId="0" fontId="5" fillId="0" borderId="25" xfId="0" applyFont="1" applyBorder="1">
      <alignment vertical="center"/>
    </xf>
    <xf numFmtId="179" fontId="0" fillId="0" borderId="8" xfId="0" applyNumberFormat="1" applyBorder="1" applyAlignment="1">
      <alignment horizontal="right" vertical="center"/>
    </xf>
    <xf numFmtId="10" fontId="0" fillId="0" borderId="9" xfId="0" applyNumberFormat="1" applyBorder="1" applyAlignment="1">
      <alignment horizontal="center" vertical="center"/>
    </xf>
    <xf numFmtId="179" fontId="0" fillId="0" borderId="11" xfId="0" applyNumberFormat="1" applyBorder="1" applyAlignment="1">
      <alignment horizontal="right" vertical="center"/>
    </xf>
    <xf numFmtId="180" fontId="0" fillId="0" borderId="10" xfId="0" applyNumberFormat="1" applyBorder="1" applyAlignment="1">
      <alignment horizontal="right" vertical="center"/>
    </xf>
    <xf numFmtId="0" fontId="5" fillId="0" borderId="24" xfId="0" applyFont="1" applyBorder="1">
      <alignment vertical="center"/>
    </xf>
    <xf numFmtId="180" fontId="0" fillId="0" borderId="12" xfId="0" applyNumberFormat="1" applyBorder="1" applyAlignment="1">
      <alignment horizontal="right" vertical="center"/>
    </xf>
    <xf numFmtId="0" fontId="5" fillId="0" borderId="26" xfId="0" applyFont="1" applyBorder="1">
      <alignment vertical="center"/>
    </xf>
    <xf numFmtId="179" fontId="0" fillId="0" borderId="27" xfId="0" applyNumberFormat="1" applyBorder="1" applyAlignment="1">
      <alignment horizontal="right" vertical="center"/>
    </xf>
    <xf numFmtId="10" fontId="0" fillId="0" borderId="28" xfId="0" applyNumberFormat="1" applyBorder="1" applyAlignment="1">
      <alignment horizontal="center" vertical="center"/>
    </xf>
    <xf numFmtId="180" fontId="0" fillId="0" borderId="29" xfId="0" applyNumberFormat="1" applyBorder="1" applyAlignment="1">
      <alignment horizontal="right" vertical="center"/>
    </xf>
    <xf numFmtId="0" fontId="5" fillId="0" borderId="30" xfId="0" applyFont="1" applyBorder="1">
      <alignment vertical="center"/>
    </xf>
    <xf numFmtId="179" fontId="0" fillId="0" borderId="17" xfId="0" applyNumberFormat="1" applyBorder="1" applyAlignment="1">
      <alignment horizontal="right" vertical="center"/>
    </xf>
    <xf numFmtId="10" fontId="0" fillId="0" borderId="18" xfId="0" applyNumberFormat="1" applyBorder="1" applyAlignment="1">
      <alignment horizontal="center" vertical="center"/>
    </xf>
    <xf numFmtId="0" fontId="0" fillId="0" borderId="31" xfId="0" applyBorder="1" applyAlignment="1">
      <alignment horizontal="center" vertical="center"/>
    </xf>
    <xf numFmtId="10" fontId="0" fillId="0" borderId="2" xfId="0" applyNumberFormat="1" applyBorder="1" applyAlignment="1">
      <alignment horizontal="center" vertical="center"/>
    </xf>
    <xf numFmtId="180" fontId="0" fillId="0" borderId="3" xfId="0" applyNumberFormat="1" applyBorder="1" applyAlignment="1">
      <alignment horizontal="right" vertical="center"/>
    </xf>
    <xf numFmtId="179" fontId="0" fillId="0" borderId="9" xfId="0" applyNumberFormat="1" applyBorder="1" applyAlignment="1">
      <alignment horizontal="right" vertical="center"/>
    </xf>
    <xf numFmtId="179" fontId="0" fillId="0" borderId="28" xfId="0" applyNumberFormat="1" applyBorder="1" applyAlignment="1">
      <alignment horizontal="right" vertical="center"/>
    </xf>
    <xf numFmtId="179" fontId="0" fillId="0" borderId="0" xfId="0" applyNumberFormat="1" applyBorder="1" applyAlignment="1">
      <alignment horizontal="right" vertical="center"/>
    </xf>
    <xf numFmtId="10" fontId="0" fillId="0" borderId="0" xfId="0" applyNumberFormat="1" applyBorder="1" applyAlignment="1">
      <alignment horizontal="center" vertical="center"/>
    </xf>
    <xf numFmtId="0" fontId="6" fillId="0" borderId="9" xfId="1" applyFont="1" applyBorder="1" applyAlignment="1">
      <alignment vertical="center"/>
    </xf>
    <xf numFmtId="10" fontId="0" fillId="0" borderId="0" xfId="0" applyNumberFormat="1">
      <alignment vertical="center"/>
    </xf>
    <xf numFmtId="0" fontId="0" fillId="0" borderId="0" xfId="0" applyAlignment="1"/>
    <xf numFmtId="0" fontId="3" fillId="0" borderId="18" xfId="0" applyFont="1" applyBorder="1" applyAlignment="1">
      <alignment horizontal="center" vertical="center"/>
    </xf>
    <xf numFmtId="179" fontId="3" fillId="0" borderId="18" xfId="0" applyNumberFormat="1" applyFont="1" applyBorder="1" applyAlignment="1">
      <alignment horizontal="right" vertical="center"/>
    </xf>
    <xf numFmtId="179" fontId="3" fillId="0" borderId="9" xfId="0" applyNumberFormat="1" applyFont="1" applyBorder="1" applyAlignment="1">
      <alignment horizontal="right" vertical="center"/>
    </xf>
    <xf numFmtId="179" fontId="3" fillId="0" borderId="0" xfId="0" applyNumberFormat="1" applyFont="1" applyBorder="1" applyAlignment="1">
      <alignment horizontal="right" vertical="center"/>
    </xf>
    <xf numFmtId="0" fontId="0" fillId="0" borderId="11" xfId="0" applyBorder="1">
      <alignment vertical="center"/>
    </xf>
    <xf numFmtId="0" fontId="0" fillId="0" borderId="12" xfId="0" applyBorder="1">
      <alignment vertical="center"/>
    </xf>
    <xf numFmtId="0" fontId="0" fillId="0" borderId="17" xfId="0" applyBorder="1">
      <alignment vertical="center"/>
    </xf>
    <xf numFmtId="0" fontId="0" fillId="0" borderId="19" xfId="0" applyBorder="1">
      <alignment vertical="center"/>
    </xf>
    <xf numFmtId="179" fontId="3" fillId="0" borderId="28" xfId="0" applyNumberFormat="1" applyFont="1" applyBorder="1" applyAlignment="1">
      <alignment horizontal="right" vertical="center"/>
    </xf>
    <xf numFmtId="179" fontId="3" fillId="0" borderId="33" xfId="0" applyNumberFormat="1" applyFont="1" applyBorder="1" applyAlignment="1">
      <alignment horizontal="right" vertical="center"/>
    </xf>
    <xf numFmtId="0" fontId="3" fillId="0" borderId="25" xfId="0" applyFont="1" applyBorder="1" applyAlignment="1">
      <alignment horizontal="center" vertical="center"/>
    </xf>
    <xf numFmtId="0" fontId="3" fillId="0" borderId="24" xfId="0" applyFont="1" applyBorder="1" applyAlignment="1">
      <alignment horizontal="center" vertical="center"/>
    </xf>
    <xf numFmtId="0" fontId="3" fillId="0" borderId="30" xfId="0" applyFont="1" applyBorder="1" applyAlignment="1">
      <alignment horizontal="center" vertical="center"/>
    </xf>
    <xf numFmtId="0" fontId="3" fillId="0" borderId="34" xfId="0" applyFont="1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3" fillId="0" borderId="18" xfId="0" applyFont="1" applyBorder="1" applyAlignment="1">
      <alignment horizontal="center" vertical="center"/>
    </xf>
    <xf numFmtId="0" fontId="3" fillId="0" borderId="25" xfId="0" applyFont="1" applyBorder="1" applyAlignment="1">
      <alignment horizontal="center" vertical="center"/>
    </xf>
    <xf numFmtId="0" fontId="3" fillId="0" borderId="30" xfId="0" applyFont="1" applyBorder="1" applyAlignment="1">
      <alignment horizontal="center" vertical="center"/>
    </xf>
    <xf numFmtId="14" fontId="0" fillId="0" borderId="0" xfId="0" applyNumberFormat="1" applyAlignment="1"/>
    <xf numFmtId="181" fontId="3" fillId="0" borderId="25" xfId="0" applyNumberFormat="1" applyFont="1" applyBorder="1" applyAlignment="1">
      <alignment horizontal="center" vertical="center"/>
    </xf>
    <xf numFmtId="181" fontId="3" fillId="0" borderId="24" xfId="0" applyNumberFormat="1" applyFont="1" applyBorder="1" applyAlignment="1">
      <alignment horizontal="center" vertical="center"/>
    </xf>
    <xf numFmtId="181" fontId="3" fillId="0" borderId="30" xfId="0" applyNumberFormat="1" applyFont="1" applyBorder="1" applyAlignment="1">
      <alignment horizontal="center" vertical="center"/>
    </xf>
    <xf numFmtId="181" fontId="3" fillId="0" borderId="26" xfId="0" applyNumberFormat="1" applyFont="1" applyBorder="1" applyAlignment="1">
      <alignment horizontal="center" vertical="center"/>
    </xf>
    <xf numFmtId="181" fontId="3" fillId="0" borderId="25" xfId="0" applyNumberFormat="1" applyFont="1" applyBorder="1" applyAlignment="1">
      <alignment horizontal="center"/>
    </xf>
    <xf numFmtId="181" fontId="3" fillId="0" borderId="34" xfId="0" applyNumberFormat="1" applyFon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0" fillId="0" borderId="18" xfId="0" applyBorder="1" applyAlignment="1">
      <alignment horizontal="center" vertical="center"/>
    </xf>
    <xf numFmtId="0" fontId="0" fillId="0" borderId="17" xfId="0" applyBorder="1" applyAlignment="1">
      <alignment horizontal="center" vertical="center"/>
    </xf>
    <xf numFmtId="0" fontId="0" fillId="0" borderId="19" xfId="0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3" fillId="0" borderId="2" xfId="0" applyFont="1" applyBorder="1" applyAlignment="1">
      <alignment horizontal="center" vertical="center"/>
    </xf>
    <xf numFmtId="0" fontId="3" fillId="0" borderId="3" xfId="0" applyFont="1" applyBorder="1" applyAlignment="1">
      <alignment horizontal="center" vertical="center"/>
    </xf>
    <xf numFmtId="10" fontId="3" fillId="0" borderId="2" xfId="0" applyNumberFormat="1" applyFont="1" applyBorder="1" applyAlignment="1">
      <alignment horizontal="center" vertical="center"/>
    </xf>
    <xf numFmtId="0" fontId="0" fillId="0" borderId="18" xfId="0" applyBorder="1" applyAlignment="1">
      <alignment horizontal="center" vertical="center"/>
    </xf>
    <xf numFmtId="0" fontId="3" fillId="0" borderId="10" xfId="0" applyFont="1" applyBorder="1" applyAlignment="1">
      <alignment horizontal="center" vertical="center"/>
    </xf>
    <xf numFmtId="0" fontId="3" fillId="0" borderId="18" xfId="0" applyFont="1" applyBorder="1" applyAlignment="1">
      <alignment horizontal="center" vertical="center"/>
    </xf>
    <xf numFmtId="0" fontId="3" fillId="0" borderId="19" xfId="0" applyFont="1" applyBorder="1" applyAlignment="1">
      <alignment horizontal="center" vertical="center"/>
    </xf>
    <xf numFmtId="0" fontId="3" fillId="0" borderId="0" xfId="0" applyFont="1" applyAlignment="1">
      <alignment horizontal="right" vertical="center"/>
    </xf>
    <xf numFmtId="10" fontId="3" fillId="0" borderId="9" xfId="0" applyNumberFormat="1" applyFont="1" applyBorder="1" applyAlignment="1">
      <alignment horizontal="center" vertical="center"/>
    </xf>
    <xf numFmtId="10" fontId="3" fillId="0" borderId="0" xfId="0" applyNumberFormat="1" applyFont="1" applyBorder="1" applyAlignment="1">
      <alignment horizontal="center" vertical="center"/>
    </xf>
    <xf numFmtId="10" fontId="3" fillId="0" borderId="28" xfId="0" applyNumberFormat="1" applyFont="1" applyBorder="1" applyAlignment="1">
      <alignment horizontal="center" vertical="center"/>
    </xf>
    <xf numFmtId="10" fontId="3" fillId="0" borderId="18" xfId="0" applyNumberFormat="1" applyFont="1" applyBorder="1" applyAlignment="1">
      <alignment horizontal="center" vertical="center"/>
    </xf>
    <xf numFmtId="10" fontId="3" fillId="0" borderId="33" xfId="0" applyNumberFormat="1" applyFont="1" applyBorder="1" applyAlignment="1">
      <alignment horizontal="center" vertical="center"/>
    </xf>
    <xf numFmtId="181" fontId="3" fillId="0" borderId="10" xfId="0" applyNumberFormat="1" applyFont="1" applyBorder="1" applyAlignment="1">
      <alignment horizontal="center" vertical="center"/>
    </xf>
    <xf numFmtId="181" fontId="3" fillId="0" borderId="12" xfId="0" applyNumberFormat="1" applyFont="1" applyBorder="1" applyAlignment="1">
      <alignment horizontal="center" vertical="center"/>
    </xf>
    <xf numFmtId="181" fontId="3" fillId="0" borderId="29" xfId="0" applyNumberFormat="1" applyFont="1" applyBorder="1" applyAlignment="1">
      <alignment horizontal="center" vertical="center"/>
    </xf>
    <xf numFmtId="181" fontId="3" fillId="0" borderId="19" xfId="0" applyNumberFormat="1" applyFont="1" applyBorder="1" applyAlignment="1">
      <alignment horizontal="center" vertical="center"/>
    </xf>
    <xf numFmtId="0" fontId="3" fillId="0" borderId="10" xfId="0" applyFont="1" applyBorder="1" applyAlignment="1">
      <alignment horizontal="right" vertical="center"/>
    </xf>
    <xf numFmtId="0" fontId="3" fillId="0" borderId="12" xfId="0" applyFont="1" applyBorder="1" applyAlignment="1">
      <alignment horizontal="right" vertical="center"/>
    </xf>
    <xf numFmtId="0" fontId="3" fillId="0" borderId="19" xfId="0" applyFont="1" applyBorder="1" applyAlignment="1">
      <alignment horizontal="right" vertical="center"/>
    </xf>
    <xf numFmtId="0" fontId="3" fillId="0" borderId="12" xfId="0" applyFont="1" applyBorder="1" applyAlignment="1">
      <alignment horizontal="center" vertical="center"/>
    </xf>
    <xf numFmtId="0" fontId="3" fillId="0" borderId="32" xfId="0" applyFont="1" applyBorder="1" applyAlignment="1">
      <alignment horizontal="center" vertical="center"/>
    </xf>
    <xf numFmtId="0" fontId="3" fillId="0" borderId="29" xfId="0" applyFont="1" applyBorder="1" applyAlignment="1">
      <alignment horizontal="right" vertical="center"/>
    </xf>
    <xf numFmtId="0" fontId="3" fillId="0" borderId="3" xfId="0" applyFont="1" applyFill="1" applyBorder="1" applyAlignment="1">
      <alignment horizontal="center" vertical="center"/>
    </xf>
    <xf numFmtId="10" fontId="0" fillId="0" borderId="0" xfId="0" applyNumberFormat="1" applyBorder="1">
      <alignment vertical="center"/>
    </xf>
    <xf numFmtId="0" fontId="0" fillId="0" borderId="12" xfId="0" applyBorder="1" applyAlignment="1"/>
    <xf numFmtId="10" fontId="0" fillId="0" borderId="18" xfId="0" applyNumberFormat="1" applyBorder="1">
      <alignment vertical="center"/>
    </xf>
    <xf numFmtId="179" fontId="0" fillId="0" borderId="0" xfId="0" applyNumberFormat="1" applyBorder="1">
      <alignment vertical="center"/>
    </xf>
    <xf numFmtId="0" fontId="0" fillId="0" borderId="0" xfId="0" applyBorder="1" applyAlignment="1">
      <alignment horizontal="center" vertical="center"/>
    </xf>
    <xf numFmtId="179" fontId="0" fillId="0" borderId="11" xfId="0" applyNumberFormat="1" applyBorder="1">
      <alignment vertical="center"/>
    </xf>
    <xf numFmtId="179" fontId="0" fillId="0" borderId="17" xfId="0" applyNumberFormat="1" applyBorder="1">
      <alignment vertical="center"/>
    </xf>
    <xf numFmtId="0" fontId="3" fillId="0" borderId="32" xfId="0" applyFont="1" applyBorder="1" applyAlignment="1">
      <alignment horizontal="right" vertical="center"/>
    </xf>
    <xf numFmtId="180" fontId="0" fillId="0" borderId="9" xfId="0" applyNumberFormat="1" applyBorder="1" applyAlignment="1">
      <alignment horizontal="right" vertical="center"/>
    </xf>
    <xf numFmtId="180" fontId="0" fillId="0" borderId="0" xfId="0" applyNumberFormat="1" applyBorder="1" applyAlignment="1">
      <alignment horizontal="right" vertical="center"/>
    </xf>
    <xf numFmtId="179" fontId="0" fillId="0" borderId="18" xfId="0" applyNumberFormat="1" applyBorder="1" applyAlignment="1">
      <alignment horizontal="right" vertical="center"/>
    </xf>
    <xf numFmtId="180" fontId="0" fillId="0" borderId="18" xfId="0" applyNumberFormat="1" applyBorder="1" applyAlignment="1">
      <alignment horizontal="right" vertical="center"/>
    </xf>
    <xf numFmtId="180" fontId="0" fillId="0" borderId="19" xfId="0" applyNumberFormat="1" applyBorder="1" applyAlignment="1">
      <alignment horizontal="right" vertical="center"/>
    </xf>
    <xf numFmtId="180" fontId="0" fillId="0" borderId="28" xfId="0" applyNumberFormat="1" applyBorder="1" applyAlignment="1">
      <alignment horizontal="right" vertical="center"/>
    </xf>
    <xf numFmtId="179" fontId="0" fillId="0" borderId="35" xfId="0" applyNumberFormat="1" applyBorder="1" applyAlignment="1">
      <alignment horizontal="right" vertical="center"/>
    </xf>
    <xf numFmtId="10" fontId="0" fillId="0" borderId="33" xfId="0" applyNumberFormat="1" applyBorder="1" applyAlignment="1">
      <alignment horizontal="center" vertical="center"/>
    </xf>
    <xf numFmtId="180" fontId="0" fillId="0" borderId="32" xfId="0" applyNumberFormat="1" applyBorder="1" applyAlignment="1">
      <alignment horizontal="right" vertical="center"/>
    </xf>
    <xf numFmtId="179" fontId="0" fillId="0" borderId="33" xfId="0" applyNumberFormat="1" applyBorder="1" applyAlignment="1">
      <alignment horizontal="right" vertical="center"/>
    </xf>
    <xf numFmtId="180" fontId="0" fillId="0" borderId="33" xfId="0" applyNumberFormat="1" applyBorder="1" applyAlignment="1">
      <alignment horizontal="right" vertical="center"/>
    </xf>
    <xf numFmtId="0" fontId="3" fillId="0" borderId="1" xfId="0" applyFon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0" fillId="0" borderId="18" xfId="0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3" fillId="0" borderId="4" xfId="0" applyFont="1" applyBorder="1" applyAlignment="1">
      <alignment horizontal="center" vertical="center"/>
    </xf>
    <xf numFmtId="0" fontId="3" fillId="0" borderId="13" xfId="0" applyFont="1" applyBorder="1" applyAlignment="1">
      <alignment horizontal="center" vertical="center"/>
    </xf>
    <xf numFmtId="0" fontId="3" fillId="0" borderId="20" xfId="0" applyFont="1" applyBorder="1" applyAlignment="1">
      <alignment horizontal="center" vertical="center"/>
    </xf>
    <xf numFmtId="0" fontId="3" fillId="0" borderId="0" xfId="0" applyFont="1">
      <alignment vertical="center"/>
    </xf>
    <xf numFmtId="0" fontId="3" fillId="0" borderId="11" xfId="0" applyFont="1" applyBorder="1" applyAlignment="1">
      <alignment horizontal="center" vertical="center"/>
    </xf>
    <xf numFmtId="0" fontId="3" fillId="0" borderId="0" xfId="0" applyFont="1" applyAlignment="1">
      <alignment horizontal="center" vertical="center"/>
    </xf>
    <xf numFmtId="0" fontId="7" fillId="0" borderId="25" xfId="0" applyFont="1" applyBorder="1">
      <alignment vertical="center"/>
    </xf>
    <xf numFmtId="179" fontId="3" fillId="0" borderId="8" xfId="0" applyNumberFormat="1" applyFont="1" applyBorder="1" applyAlignment="1">
      <alignment horizontal="right" vertical="center"/>
    </xf>
    <xf numFmtId="0" fontId="7" fillId="0" borderId="24" xfId="0" applyFont="1" applyBorder="1">
      <alignment vertical="center"/>
    </xf>
    <xf numFmtId="179" fontId="3" fillId="0" borderId="11" xfId="0" applyNumberFormat="1" applyFont="1" applyBorder="1" applyAlignment="1">
      <alignment horizontal="right" vertical="center"/>
    </xf>
    <xf numFmtId="0" fontId="7" fillId="0" borderId="26" xfId="0" applyFont="1" applyBorder="1">
      <alignment vertical="center"/>
    </xf>
    <xf numFmtId="179" fontId="3" fillId="0" borderId="27" xfId="0" applyNumberFormat="1" applyFont="1" applyBorder="1" applyAlignment="1">
      <alignment horizontal="right" vertical="center"/>
    </xf>
    <xf numFmtId="179" fontId="3" fillId="0" borderId="35" xfId="0" applyNumberFormat="1" applyFont="1" applyBorder="1" applyAlignment="1">
      <alignment horizontal="right" vertical="center"/>
    </xf>
    <xf numFmtId="0" fontId="7" fillId="0" borderId="30" xfId="0" applyFont="1" applyBorder="1">
      <alignment vertical="center"/>
    </xf>
    <xf numFmtId="179" fontId="3" fillId="0" borderId="17" xfId="0" applyNumberFormat="1" applyFont="1" applyBorder="1" applyAlignment="1">
      <alignment horizontal="right" vertical="center"/>
    </xf>
    <xf numFmtId="0" fontId="3" fillId="0" borderId="31" xfId="0" applyFont="1" applyBorder="1" applyAlignment="1">
      <alignment horizontal="center" vertical="center"/>
    </xf>
    <xf numFmtId="0" fontId="3" fillId="0" borderId="0" xfId="0" applyFont="1" applyBorder="1" applyAlignment="1">
      <alignment horizontal="center" vertical="center"/>
    </xf>
    <xf numFmtId="180" fontId="3" fillId="0" borderId="25" xfId="0" applyNumberFormat="1" applyFont="1" applyBorder="1" applyAlignment="1">
      <alignment horizontal="right" vertical="center"/>
    </xf>
    <xf numFmtId="180" fontId="3" fillId="0" borderId="24" xfId="0" applyNumberFormat="1" applyFont="1" applyBorder="1" applyAlignment="1">
      <alignment horizontal="right" vertical="center"/>
    </xf>
    <xf numFmtId="180" fontId="3" fillId="0" borderId="30" xfId="0" applyNumberFormat="1" applyFont="1" applyBorder="1" applyAlignment="1">
      <alignment horizontal="right" vertical="center"/>
    </xf>
    <xf numFmtId="180" fontId="3" fillId="0" borderId="12" xfId="0" applyNumberFormat="1" applyFont="1" applyBorder="1" applyAlignment="1">
      <alignment horizontal="right" vertical="center"/>
    </xf>
    <xf numFmtId="180" fontId="3" fillId="0" borderId="19" xfId="0" applyNumberFormat="1" applyFont="1" applyBorder="1" applyAlignment="1">
      <alignment horizontal="right" vertical="center"/>
    </xf>
    <xf numFmtId="180" fontId="3" fillId="0" borderId="11" xfId="0" applyNumberFormat="1" applyFont="1" applyBorder="1" applyAlignment="1">
      <alignment horizontal="right" vertical="center"/>
    </xf>
    <xf numFmtId="180" fontId="3" fillId="0" borderId="17" xfId="0" applyNumberFormat="1" applyFont="1" applyBorder="1" applyAlignment="1">
      <alignment horizontal="right" vertical="center"/>
    </xf>
    <xf numFmtId="180" fontId="3" fillId="0" borderId="10" xfId="0" applyNumberFormat="1" applyFont="1" applyBorder="1" applyAlignment="1">
      <alignment horizontal="right" vertical="center"/>
    </xf>
    <xf numFmtId="180" fontId="3" fillId="0" borderId="8" xfId="0" applyNumberFormat="1" applyFont="1" applyBorder="1" applyAlignment="1">
      <alignment horizontal="right" vertical="center"/>
    </xf>
    <xf numFmtId="0" fontId="3" fillId="0" borderId="1" xfId="0" applyFont="1" applyBorder="1" applyAlignment="1">
      <alignment horizontal="center" vertical="center"/>
    </xf>
    <xf numFmtId="0" fontId="3" fillId="0" borderId="2" xfId="0" applyFont="1" applyBorder="1" applyAlignment="1">
      <alignment horizontal="center" vertical="center"/>
    </xf>
    <xf numFmtId="0" fontId="3" fillId="0" borderId="3" xfId="0" applyFont="1" applyBorder="1" applyAlignment="1">
      <alignment horizontal="center" vertical="center"/>
    </xf>
    <xf numFmtId="0" fontId="3" fillId="0" borderId="25" xfId="0" applyFont="1" applyBorder="1" applyAlignment="1">
      <alignment horizontal="center" vertical="center"/>
    </xf>
    <xf numFmtId="0" fontId="3" fillId="0" borderId="30" xfId="0" applyFont="1" applyBorder="1" applyAlignment="1">
      <alignment horizontal="center" vertical="center"/>
    </xf>
    <xf numFmtId="0" fontId="3" fillId="0" borderId="24" xfId="0" applyFont="1" applyBorder="1" applyAlignment="1">
      <alignment horizontal="center" vertical="center"/>
    </xf>
    <xf numFmtId="0" fontId="3" fillId="0" borderId="12" xfId="0" applyFont="1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3" fillId="0" borderId="2" xfId="0" applyFont="1" applyBorder="1" applyAlignment="1">
      <alignment horizontal="center" vertical="center"/>
    </xf>
    <xf numFmtId="0" fontId="3" fillId="0" borderId="3" xfId="0" applyFont="1" applyBorder="1" applyAlignment="1">
      <alignment horizontal="center" vertical="center"/>
    </xf>
    <xf numFmtId="0" fontId="3" fillId="0" borderId="24" xfId="0" applyFont="1" applyBorder="1" applyAlignment="1">
      <alignment horizontal="center" vertical="center"/>
    </xf>
    <xf numFmtId="0" fontId="3" fillId="0" borderId="25" xfId="0" applyFont="1" applyBorder="1" applyAlignment="1">
      <alignment horizontal="center" vertical="center"/>
    </xf>
    <xf numFmtId="0" fontId="3" fillId="0" borderId="30" xfId="0" applyFont="1" applyBorder="1" applyAlignment="1">
      <alignment horizontal="center" vertical="center"/>
    </xf>
    <xf numFmtId="0" fontId="3" fillId="0" borderId="12" xfId="0" applyFont="1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9" fillId="0" borderId="25" xfId="0" applyFont="1" applyBorder="1" applyAlignment="1">
      <alignment horizontal="center" vertical="center"/>
    </xf>
    <xf numFmtId="0" fontId="9" fillId="0" borderId="24" xfId="0" applyFont="1" applyBorder="1" applyAlignment="1">
      <alignment horizontal="center" vertical="center"/>
    </xf>
    <xf numFmtId="0" fontId="9" fillId="0" borderId="30" xfId="0" applyFont="1" applyBorder="1" applyAlignment="1">
      <alignment horizontal="center" vertical="center"/>
    </xf>
    <xf numFmtId="0" fontId="10" fillId="0" borderId="25" xfId="0" applyFont="1" applyBorder="1" applyAlignment="1">
      <alignment horizontal="center" vertical="center"/>
    </xf>
    <xf numFmtId="0" fontId="10" fillId="0" borderId="24" xfId="0" applyFont="1" applyBorder="1" applyAlignment="1">
      <alignment horizontal="center" vertical="center"/>
    </xf>
    <xf numFmtId="0" fontId="10" fillId="0" borderId="30" xfId="0" applyFont="1" applyBorder="1" applyAlignment="1">
      <alignment horizontal="center" vertical="center"/>
    </xf>
    <xf numFmtId="0" fontId="11" fillId="0" borderId="25" xfId="0" applyFont="1" applyBorder="1" applyAlignment="1">
      <alignment horizontal="center" vertical="center"/>
    </xf>
    <xf numFmtId="0" fontId="11" fillId="0" borderId="24" xfId="0" applyFont="1" applyBorder="1" applyAlignment="1">
      <alignment horizontal="center" vertical="center"/>
    </xf>
    <xf numFmtId="0" fontId="11" fillId="0" borderId="30" xfId="0" applyFont="1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3" fillId="0" borderId="2" xfId="0" applyFont="1" applyBorder="1" applyAlignment="1">
      <alignment horizontal="center" vertical="center"/>
    </xf>
    <xf numFmtId="0" fontId="3" fillId="0" borderId="3" xfId="0" applyFont="1" applyBorder="1" applyAlignment="1">
      <alignment horizontal="center" vertical="center"/>
    </xf>
    <xf numFmtId="176" fontId="3" fillId="0" borderId="1" xfId="0" applyNumberFormat="1" applyFont="1" applyBorder="1" applyAlignment="1">
      <alignment horizontal="center" vertical="center"/>
    </xf>
    <xf numFmtId="176" fontId="3" fillId="0" borderId="2" xfId="0" applyNumberFormat="1" applyFont="1" applyBorder="1" applyAlignment="1">
      <alignment horizontal="center" vertical="center"/>
    </xf>
    <xf numFmtId="176" fontId="3" fillId="0" borderId="3" xfId="0" applyNumberFormat="1" applyFont="1" applyBorder="1" applyAlignment="1">
      <alignment horizontal="center" vertical="center"/>
    </xf>
    <xf numFmtId="0" fontId="0" fillId="0" borderId="5" xfId="0" applyBorder="1" applyAlignment="1">
      <alignment horizontal="left" vertical="center"/>
    </xf>
    <xf numFmtId="0" fontId="0" fillId="0" borderId="6" xfId="0" applyBorder="1" applyAlignment="1">
      <alignment horizontal="left" vertical="center"/>
    </xf>
    <xf numFmtId="0" fontId="0" fillId="0" borderId="7" xfId="0" applyBorder="1" applyAlignment="1">
      <alignment horizontal="left" vertical="center"/>
    </xf>
    <xf numFmtId="0" fontId="3" fillId="0" borderId="8" xfId="0" applyFont="1" applyBorder="1" applyAlignment="1">
      <alignment horizontal="center" vertical="center"/>
    </xf>
    <xf numFmtId="0" fontId="3" fillId="0" borderId="9" xfId="0" applyFont="1" applyBorder="1" applyAlignment="1">
      <alignment horizontal="center" vertical="center"/>
    </xf>
    <xf numFmtId="0" fontId="3" fillId="0" borderId="10" xfId="0" applyFont="1" applyBorder="1" applyAlignment="1">
      <alignment horizontal="center" vertical="center"/>
    </xf>
    <xf numFmtId="0" fontId="0" fillId="0" borderId="14" xfId="0" applyBorder="1" applyAlignment="1">
      <alignment horizontal="left" vertical="center"/>
    </xf>
    <xf numFmtId="0" fontId="0" fillId="0" borderId="15" xfId="0" applyBorder="1" applyAlignment="1">
      <alignment horizontal="left" vertical="center"/>
    </xf>
    <xf numFmtId="0" fontId="0" fillId="0" borderId="16" xfId="0" applyBorder="1" applyAlignment="1">
      <alignment horizontal="left" vertical="center"/>
    </xf>
    <xf numFmtId="0" fontId="3" fillId="0" borderId="17" xfId="0" applyFont="1" applyBorder="1" applyAlignment="1">
      <alignment horizontal="center" vertical="center"/>
    </xf>
    <xf numFmtId="0" fontId="3" fillId="0" borderId="18" xfId="0" applyFont="1" applyBorder="1" applyAlignment="1">
      <alignment horizontal="center" vertical="center"/>
    </xf>
    <xf numFmtId="0" fontId="3" fillId="0" borderId="19" xfId="0" applyFont="1" applyBorder="1" applyAlignment="1">
      <alignment horizontal="center" vertical="center"/>
    </xf>
    <xf numFmtId="0" fontId="0" fillId="0" borderId="21" xfId="0" applyBorder="1" applyAlignment="1">
      <alignment horizontal="left" vertical="center"/>
    </xf>
    <xf numFmtId="0" fontId="0" fillId="0" borderId="22" xfId="0" applyBorder="1" applyAlignment="1">
      <alignment horizontal="left" vertical="center"/>
    </xf>
    <xf numFmtId="0" fontId="0" fillId="0" borderId="23" xfId="0" applyBorder="1" applyAlignment="1">
      <alignment horizontal="left" vertical="center"/>
    </xf>
    <xf numFmtId="0" fontId="6" fillId="0" borderId="31" xfId="1" applyFont="1" applyBorder="1" applyAlignment="1">
      <alignment horizontal="center" vertical="center"/>
    </xf>
    <xf numFmtId="0" fontId="0" fillId="0" borderId="24" xfId="0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6" fillId="0" borderId="31" xfId="1" applyFont="1" applyBorder="1" applyAlignment="1">
      <alignment horizontal="center" vertical="center" wrapText="1"/>
    </xf>
    <xf numFmtId="179" fontId="3" fillId="0" borderId="1" xfId="0" applyNumberFormat="1" applyFont="1" applyBorder="1" applyAlignment="1">
      <alignment horizontal="center" vertical="center"/>
    </xf>
    <xf numFmtId="179" fontId="3" fillId="0" borderId="2" xfId="0" applyNumberFormat="1" applyFont="1" applyBorder="1" applyAlignment="1">
      <alignment horizontal="center" vertical="center"/>
    </xf>
    <xf numFmtId="179" fontId="3" fillId="0" borderId="3" xfId="0" applyNumberFormat="1" applyFont="1" applyBorder="1" applyAlignment="1">
      <alignment horizontal="center" vertical="center"/>
    </xf>
    <xf numFmtId="10" fontId="3" fillId="0" borderId="1" xfId="0" applyNumberFormat="1" applyFont="1" applyBorder="1" applyAlignment="1">
      <alignment horizontal="center" vertical="center"/>
    </xf>
    <xf numFmtId="10" fontId="3" fillId="0" borderId="2" xfId="0" applyNumberFormat="1" applyFont="1" applyBorder="1" applyAlignment="1">
      <alignment horizontal="center" vertical="center"/>
    </xf>
    <xf numFmtId="10" fontId="3" fillId="0" borderId="3" xfId="0" applyNumberFormat="1" applyFont="1" applyBorder="1" applyAlignment="1">
      <alignment horizontal="center" vertical="center"/>
    </xf>
    <xf numFmtId="20" fontId="0" fillId="0" borderId="17" xfId="0" applyNumberFormat="1" applyBorder="1" applyAlignment="1">
      <alignment horizontal="center" vertical="center"/>
    </xf>
    <xf numFmtId="20" fontId="0" fillId="0" borderId="18" xfId="0" applyNumberFormat="1" applyBorder="1" applyAlignment="1">
      <alignment horizontal="center" vertical="center"/>
    </xf>
    <xf numFmtId="0" fontId="6" fillId="0" borderId="8" xfId="1" applyFont="1" applyBorder="1" applyAlignment="1">
      <alignment horizontal="center" vertical="center"/>
    </xf>
    <xf numFmtId="0" fontId="6" fillId="0" borderId="9" xfId="1" applyFont="1" applyBorder="1" applyAlignment="1">
      <alignment horizontal="center" vertical="center"/>
    </xf>
    <xf numFmtId="0" fontId="6" fillId="0" borderId="10" xfId="1" applyFont="1" applyBorder="1" applyAlignment="1">
      <alignment horizontal="center" vertical="center"/>
    </xf>
    <xf numFmtId="0" fontId="6" fillId="0" borderId="11" xfId="1" applyFont="1" applyBorder="1" applyAlignment="1">
      <alignment horizontal="center" vertical="center"/>
    </xf>
    <xf numFmtId="0" fontId="6" fillId="0" borderId="0" xfId="1" applyFont="1" applyBorder="1" applyAlignment="1">
      <alignment horizontal="center" vertical="center"/>
    </xf>
    <xf numFmtId="0" fontId="6" fillId="0" borderId="12" xfId="1" applyFont="1" applyBorder="1" applyAlignment="1">
      <alignment horizontal="center" vertical="center"/>
    </xf>
    <xf numFmtId="0" fontId="6" fillId="0" borderId="17" xfId="1" applyFont="1" applyBorder="1" applyAlignment="1">
      <alignment horizontal="center" vertical="center"/>
    </xf>
    <xf numFmtId="0" fontId="6" fillId="0" borderId="18" xfId="1" applyFont="1" applyBorder="1" applyAlignment="1">
      <alignment horizontal="center" vertical="center"/>
    </xf>
    <xf numFmtId="0" fontId="6" fillId="0" borderId="19" xfId="1" applyFont="1" applyBorder="1" applyAlignment="1">
      <alignment horizontal="center" vertical="center"/>
    </xf>
    <xf numFmtId="0" fontId="0" fillId="0" borderId="25" xfId="0" applyBorder="1" applyAlignment="1">
      <alignment horizontal="center" vertical="center"/>
    </xf>
    <xf numFmtId="0" fontId="0" fillId="0" borderId="30" xfId="0" applyBorder="1" applyAlignment="1">
      <alignment horizontal="center" vertical="center"/>
    </xf>
    <xf numFmtId="20" fontId="0" fillId="0" borderId="1" xfId="0" applyNumberFormat="1" applyBorder="1" applyAlignment="1">
      <alignment horizontal="center" vertical="center"/>
    </xf>
    <xf numFmtId="20" fontId="0" fillId="0" borderId="3" xfId="0" applyNumberFormat="1" applyBorder="1" applyAlignment="1">
      <alignment horizontal="center" vertical="center"/>
    </xf>
    <xf numFmtId="0" fontId="6" fillId="0" borderId="8" xfId="1" applyFont="1" applyBorder="1" applyAlignment="1">
      <alignment horizontal="center" vertical="center" wrapText="1"/>
    </xf>
    <xf numFmtId="0" fontId="6" fillId="0" borderId="9" xfId="1" applyFont="1" applyBorder="1" applyAlignment="1">
      <alignment horizontal="center" vertical="center" wrapText="1"/>
    </xf>
    <xf numFmtId="0" fontId="6" fillId="0" borderId="10" xfId="1" applyFont="1" applyBorder="1" applyAlignment="1">
      <alignment horizontal="center" vertical="center" wrapText="1"/>
    </xf>
    <xf numFmtId="0" fontId="6" fillId="0" borderId="11" xfId="1" applyFont="1" applyBorder="1" applyAlignment="1">
      <alignment horizontal="center" vertical="center" wrapText="1"/>
    </xf>
    <xf numFmtId="0" fontId="6" fillId="0" borderId="0" xfId="1" applyFont="1" applyBorder="1" applyAlignment="1">
      <alignment horizontal="center" vertical="center" wrapText="1"/>
    </xf>
    <xf numFmtId="0" fontId="6" fillId="0" borderId="12" xfId="1" applyFont="1" applyBorder="1" applyAlignment="1">
      <alignment horizontal="center" vertical="center" wrapText="1"/>
    </xf>
    <xf numFmtId="0" fontId="6" fillId="0" borderId="17" xfId="1" applyFont="1" applyBorder="1" applyAlignment="1">
      <alignment horizontal="center" vertical="center" wrapText="1"/>
    </xf>
    <xf numFmtId="0" fontId="6" fillId="0" borderId="18" xfId="1" applyFont="1" applyBorder="1" applyAlignment="1">
      <alignment horizontal="center" vertical="center" wrapText="1"/>
    </xf>
    <xf numFmtId="0" fontId="6" fillId="0" borderId="19" xfId="1" applyFont="1" applyBorder="1" applyAlignment="1">
      <alignment horizontal="center" vertical="center" wrapText="1"/>
    </xf>
    <xf numFmtId="180" fontId="0" fillId="0" borderId="1" xfId="0" applyNumberFormat="1" applyBorder="1" applyAlignment="1">
      <alignment horizontal="center" vertical="center"/>
    </xf>
    <xf numFmtId="180" fontId="0" fillId="0" borderId="3" xfId="0" applyNumberFormat="1" applyBorder="1" applyAlignment="1">
      <alignment horizontal="center" vertical="center"/>
    </xf>
    <xf numFmtId="180" fontId="3" fillId="0" borderId="1" xfId="0" applyNumberFormat="1" applyFont="1" applyBorder="1" applyAlignment="1">
      <alignment horizontal="center" vertical="center"/>
    </xf>
    <xf numFmtId="180" fontId="3" fillId="0" borderId="3" xfId="0" applyNumberFormat="1" applyFont="1" applyBorder="1" applyAlignment="1">
      <alignment horizontal="center" vertical="center"/>
    </xf>
    <xf numFmtId="0" fontId="3" fillId="0" borderId="25" xfId="0" applyFont="1" applyBorder="1" applyAlignment="1">
      <alignment horizontal="center" vertical="center"/>
    </xf>
    <xf numFmtId="0" fontId="3" fillId="0" borderId="30" xfId="0" applyFont="1" applyBorder="1" applyAlignment="1">
      <alignment horizontal="center" vertical="center"/>
    </xf>
    <xf numFmtId="20" fontId="3" fillId="0" borderId="1" xfId="0" applyNumberFormat="1" applyFont="1" applyBorder="1" applyAlignment="1">
      <alignment horizontal="center" vertical="center"/>
    </xf>
    <xf numFmtId="20" fontId="3" fillId="0" borderId="3" xfId="0" applyNumberFormat="1" applyFont="1" applyBorder="1" applyAlignment="1">
      <alignment horizontal="center" vertical="center"/>
    </xf>
    <xf numFmtId="0" fontId="3" fillId="0" borderId="24" xfId="0" applyFont="1" applyBorder="1" applyAlignment="1">
      <alignment horizontal="center" vertical="center"/>
    </xf>
    <xf numFmtId="20" fontId="3" fillId="0" borderId="17" xfId="0" applyNumberFormat="1" applyFont="1" applyBorder="1" applyAlignment="1">
      <alignment horizontal="center" vertical="center"/>
    </xf>
    <xf numFmtId="20" fontId="3" fillId="0" borderId="18" xfId="0" applyNumberFormat="1" applyFont="1" applyBorder="1" applyAlignment="1">
      <alignment horizontal="center" vertical="center"/>
    </xf>
    <xf numFmtId="0" fontId="3" fillId="0" borderId="12" xfId="0" applyFont="1" applyBorder="1" applyAlignment="1">
      <alignment horizontal="center" vertical="center"/>
    </xf>
    <xf numFmtId="179" fontId="3" fillId="0" borderId="0" xfId="0" applyNumberFormat="1" applyFont="1" applyAlignment="1">
      <alignment horizontal="center" vertical="center"/>
    </xf>
    <xf numFmtId="179" fontId="3" fillId="0" borderId="12" xfId="0" applyNumberFormat="1" applyFont="1" applyBorder="1" applyAlignment="1">
      <alignment horizontal="center" vertical="center"/>
    </xf>
    <xf numFmtId="179" fontId="3" fillId="0" borderId="18" xfId="0" applyNumberFormat="1" applyFont="1" applyBorder="1" applyAlignment="1">
      <alignment horizontal="center" vertical="center"/>
    </xf>
    <xf numFmtId="179" fontId="3" fillId="0" borderId="19" xfId="0" applyNumberFormat="1" applyFont="1" applyBorder="1" applyAlignment="1">
      <alignment horizontal="center" vertical="center"/>
    </xf>
    <xf numFmtId="14" fontId="3" fillId="0" borderId="25" xfId="0" applyNumberFormat="1" applyFont="1" applyBorder="1" applyAlignment="1">
      <alignment horizontal="center" vertical="center"/>
    </xf>
    <xf numFmtId="14" fontId="3" fillId="0" borderId="30" xfId="0" applyNumberFormat="1" applyFont="1" applyBorder="1" applyAlignment="1">
      <alignment horizontal="center" vertical="center"/>
    </xf>
    <xf numFmtId="10" fontId="3" fillId="0" borderId="11" xfId="0" applyNumberFormat="1" applyFont="1" applyBorder="1" applyAlignment="1">
      <alignment horizontal="center" vertical="center"/>
    </xf>
    <xf numFmtId="10" fontId="3" fillId="0" borderId="17" xfId="0" applyNumberFormat="1" applyFont="1" applyBorder="1" applyAlignment="1">
      <alignment horizontal="center" vertical="center"/>
    </xf>
    <xf numFmtId="182" fontId="3" fillId="0" borderId="1" xfId="0" applyNumberFormat="1" applyFont="1" applyBorder="1" applyAlignment="1">
      <alignment horizontal="center" vertical="center"/>
    </xf>
    <xf numFmtId="182" fontId="3" fillId="0" borderId="2" xfId="0" applyNumberFormat="1" applyFont="1" applyBorder="1" applyAlignment="1">
      <alignment horizontal="center" vertical="center"/>
    </xf>
    <xf numFmtId="182" fontId="3" fillId="0" borderId="3" xfId="0" applyNumberFormat="1" applyFont="1" applyBorder="1" applyAlignment="1">
      <alignment horizontal="center" vertical="center"/>
    </xf>
    <xf numFmtId="0" fontId="8" fillId="0" borderId="25" xfId="0" applyFont="1" applyBorder="1" applyAlignment="1">
      <alignment horizontal="center" vertical="center"/>
    </xf>
    <xf numFmtId="0" fontId="8" fillId="0" borderId="30" xfId="0" applyFont="1" applyBorder="1" applyAlignment="1">
      <alignment horizontal="center" vertical="center"/>
    </xf>
  </cellXfs>
  <cellStyles count="2">
    <cellStyle name="표준" xfId="0" builtinId="0"/>
    <cellStyle name="하이퍼링크" xfId="1" builtinId="8"/>
  </cellStyles>
  <dxfs count="3456"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microsoft.com/office/2006/relationships/vbaProject" Target="vbaProject.bin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styles" Target="styles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Button" lockText="1"/>
</file>

<file path=xl/ctrlProps/ctrlProp20.xml><?xml version="1.0" encoding="utf-8"?>
<formControlPr xmlns="http://schemas.microsoft.com/office/spreadsheetml/2009/9/main" objectType="Button" lockText="1"/>
</file>

<file path=xl/ctrlProps/ctrlProp21.xml><?xml version="1.0" encoding="utf-8"?>
<formControlPr xmlns="http://schemas.microsoft.com/office/spreadsheetml/2009/9/main" objectType="Button" lockText="1"/>
</file>

<file path=xl/ctrlProps/ctrlProp22.xml><?xml version="1.0" encoding="utf-8"?>
<formControlPr xmlns="http://schemas.microsoft.com/office/spreadsheetml/2009/9/main" objectType="Button" lockText="1"/>
</file>

<file path=xl/ctrlProps/ctrlProp23.xml><?xml version="1.0" encoding="utf-8"?>
<formControlPr xmlns="http://schemas.microsoft.com/office/spreadsheetml/2009/9/main" objectType="Button" lockText="1"/>
</file>

<file path=xl/ctrlProps/ctrlProp24.xml><?xml version="1.0" encoding="utf-8"?>
<formControlPr xmlns="http://schemas.microsoft.com/office/spreadsheetml/2009/9/main" objectType="Button" lockText="1"/>
</file>

<file path=xl/ctrlProps/ctrlProp25.xml><?xml version="1.0" encoding="utf-8"?>
<formControlPr xmlns="http://schemas.microsoft.com/office/spreadsheetml/2009/9/main" objectType="Button" lockText="1"/>
</file>

<file path=xl/ctrlProps/ctrlProp26.xml><?xml version="1.0" encoding="utf-8"?>
<formControlPr xmlns="http://schemas.microsoft.com/office/spreadsheetml/2009/9/main" objectType="Button" lockText="1"/>
</file>

<file path=xl/ctrlProps/ctrlProp27.xml><?xml version="1.0" encoding="utf-8"?>
<formControlPr xmlns="http://schemas.microsoft.com/office/spreadsheetml/2009/9/main" objectType="Button" lockText="1"/>
</file>

<file path=xl/ctrlProps/ctrlProp28.xml><?xml version="1.0" encoding="utf-8"?>
<formControlPr xmlns="http://schemas.microsoft.com/office/spreadsheetml/2009/9/main" objectType="Button" lockText="1"/>
</file>

<file path=xl/ctrlProps/ctrlProp29.xml><?xml version="1.0" encoding="utf-8"?>
<formControlPr xmlns="http://schemas.microsoft.com/office/spreadsheetml/2009/9/main" objectType="Button" lockText="1"/>
</file>

<file path=xl/ctrlProps/ctrlProp30.xml><?xml version="1.0" encoding="utf-8"?>
<formControlPr xmlns="http://schemas.microsoft.com/office/spreadsheetml/2009/9/main" objectType="Button" lockText="1"/>
</file>

<file path=xl/ctrlProps/ctrlProp31.xml><?xml version="1.0" encoding="utf-8"?>
<formControlPr xmlns="http://schemas.microsoft.com/office/spreadsheetml/2009/9/main" objectType="Button" lockText="1"/>
</file>

<file path=xl/ctrlProps/ctrlProp32.xml><?xml version="1.0" encoding="utf-8"?>
<formControlPr xmlns="http://schemas.microsoft.com/office/spreadsheetml/2009/9/main" objectType="Button" lockText="1"/>
</file>

<file path=xl/ctrlProps/ctrlProp33.xml><?xml version="1.0" encoding="utf-8"?>
<formControlPr xmlns="http://schemas.microsoft.com/office/spreadsheetml/2009/9/main" objectType="Button" lockText="1"/>
</file>

<file path=xl/ctrlProps/ctrlProp34.xml><?xml version="1.0" encoding="utf-8"?>
<formControlPr xmlns="http://schemas.microsoft.com/office/spreadsheetml/2009/9/main" objectType="Button" lockText="1"/>
</file>

<file path=xl/ctrlProps/ctrlProp35.xml><?xml version="1.0" encoding="utf-8"?>
<formControlPr xmlns="http://schemas.microsoft.com/office/spreadsheetml/2009/9/main" objectType="Button" lockText="1"/>
</file>

<file path=xl/ctrlProps/ctrlProp36.xml><?xml version="1.0" encoding="utf-8"?>
<formControlPr xmlns="http://schemas.microsoft.com/office/spreadsheetml/2009/9/main" objectType="Button" lockText="1"/>
</file>

<file path=xl/ctrlProps/ctrlProp37.xml><?xml version="1.0" encoding="utf-8"?>
<formControlPr xmlns="http://schemas.microsoft.com/office/spreadsheetml/2009/9/main" objectType="Button" lockText="1"/>
</file>

<file path=xl/ctrlProps/ctrlProp38.xml><?xml version="1.0" encoding="utf-8"?>
<formControlPr xmlns="http://schemas.microsoft.com/office/spreadsheetml/2009/9/main" objectType="Button" lockText="1"/>
</file>

<file path=xl/ctrlProps/ctrlProp39.xml><?xml version="1.0" encoding="utf-8"?>
<formControlPr xmlns="http://schemas.microsoft.com/office/spreadsheetml/2009/9/main" objectType="Button" lockText="1"/>
</file>

<file path=xl/ctrlProps/ctrlProp40.xml><?xml version="1.0" encoding="utf-8"?>
<formControlPr xmlns="http://schemas.microsoft.com/office/spreadsheetml/2009/9/main" objectType="Button" lockText="1"/>
</file>

<file path=xl/ctrlProps/ctrlProp41.xml><?xml version="1.0" encoding="utf-8"?>
<formControlPr xmlns="http://schemas.microsoft.com/office/spreadsheetml/2009/9/main" objectType="Button" lockText="1"/>
</file>

<file path=xl/ctrlProps/ctrlProp42.xml><?xml version="1.0" encoding="utf-8"?>
<formControlPr xmlns="http://schemas.microsoft.com/office/spreadsheetml/2009/9/main" objectType="Button" lockText="1"/>
</file>

<file path=xl/ctrlProps/ctrlProp43.xml><?xml version="1.0" encoding="utf-8"?>
<formControlPr xmlns="http://schemas.microsoft.com/office/spreadsheetml/2009/9/main" objectType="Button" lockText="1"/>
</file>

<file path=xl/ctrlProps/ctrlProp44.xml><?xml version="1.0" encoding="utf-8"?>
<formControlPr xmlns="http://schemas.microsoft.com/office/spreadsheetml/2009/9/main" objectType="Button" lockText="1"/>
</file>

<file path=xl/ctrlProps/ctrlProp45.xml><?xml version="1.0" encoding="utf-8"?>
<formControlPr xmlns="http://schemas.microsoft.com/office/spreadsheetml/2009/9/main" objectType="Button" lockText="1"/>
</file>

<file path=xl/ctrlProps/ctrlProp46.xml><?xml version="1.0" encoding="utf-8"?>
<formControlPr xmlns="http://schemas.microsoft.com/office/spreadsheetml/2009/9/main" objectType="Button" lockText="1"/>
</file>

<file path=xl/ctrlProps/ctrlProp47.xml><?xml version="1.0" encoding="utf-8"?>
<formControlPr xmlns="http://schemas.microsoft.com/office/spreadsheetml/2009/9/main" objectType="Button" lockText="1"/>
</file>

<file path=xl/ctrlProps/ctrlProp48.xml><?xml version="1.0" encoding="utf-8"?>
<formControlPr xmlns="http://schemas.microsoft.com/office/spreadsheetml/2009/9/main" objectType="Button" lockText="1"/>
</file>

<file path=xl/ctrlProps/ctrlProp49.xml><?xml version="1.0" encoding="utf-8"?>
<formControlPr xmlns="http://schemas.microsoft.com/office/spreadsheetml/2009/9/main" objectType="Button" lockText="1"/>
</file>

<file path=xl/ctrlProps/ctrlProp50.xml><?xml version="1.0" encoding="utf-8"?>
<formControlPr xmlns="http://schemas.microsoft.com/office/spreadsheetml/2009/9/main" objectType="Button" lockText="1"/>
</file>

<file path=xl/ctrlProps/ctrlProp51.xml><?xml version="1.0" encoding="utf-8"?>
<formControlPr xmlns="http://schemas.microsoft.com/office/spreadsheetml/2009/9/main" objectType="Button" lockText="1"/>
</file>

<file path=xl/ctrlProps/ctrlProp52.xml><?xml version="1.0" encoding="utf-8"?>
<formControlPr xmlns="http://schemas.microsoft.com/office/spreadsheetml/2009/9/main" objectType="Button" lockText="1"/>
</file>

<file path=xl/ctrlProps/ctrlProp53.xml><?xml version="1.0" encoding="utf-8"?>
<formControlPr xmlns="http://schemas.microsoft.com/office/spreadsheetml/2009/9/main" objectType="Button" lockText="1"/>
</file>

<file path=xl/ctrlProps/ctrlProp54.xml><?xml version="1.0" encoding="utf-8"?>
<formControlPr xmlns="http://schemas.microsoft.com/office/spreadsheetml/2009/9/main" objectType="Button" lockText="1"/>
</file>

<file path=xl/ctrlProps/ctrlProp55.xml><?xml version="1.0" encoding="utf-8"?>
<formControlPr xmlns="http://schemas.microsoft.com/office/spreadsheetml/2009/9/main" objectType="Button" lockText="1"/>
</file>

<file path=xl/ctrlProps/ctrlProp56.xml><?xml version="1.0" encoding="utf-8"?>
<formControlPr xmlns="http://schemas.microsoft.com/office/spreadsheetml/2009/9/main" objectType="Button" lockText="1"/>
</file>

<file path=xl/ctrlProps/ctrlProp57.xml><?xml version="1.0" encoding="utf-8"?>
<formControlPr xmlns="http://schemas.microsoft.com/office/spreadsheetml/2009/9/main" objectType="Button" lockText="1"/>
</file>

<file path=xl/ctrlProps/ctrlProp58.xml><?xml version="1.0" encoding="utf-8"?>
<formControlPr xmlns="http://schemas.microsoft.com/office/spreadsheetml/2009/9/main" objectType="Button" lockText="1"/>
</file>

<file path=xl/ctrlProps/ctrlProp59.xml><?xml version="1.0" encoding="utf-8"?>
<formControlPr xmlns="http://schemas.microsoft.com/office/spreadsheetml/2009/9/main" objectType="Button" lockText="1"/>
</file>

<file path=xl/ctrlProps/ctrlProp60.xml><?xml version="1.0" encoding="utf-8"?>
<formControlPr xmlns="http://schemas.microsoft.com/office/spreadsheetml/2009/9/main" objectType="Button" lockText="1"/>
</file>

<file path=xl/ctrlProps/ctrlProp61.xml><?xml version="1.0" encoding="utf-8"?>
<formControlPr xmlns="http://schemas.microsoft.com/office/spreadsheetml/2009/9/main" objectType="Button" lockText="1"/>
</file>

<file path=xl/ctrlProps/ctrlProp62.xml><?xml version="1.0" encoding="utf-8"?>
<formControlPr xmlns="http://schemas.microsoft.com/office/spreadsheetml/2009/9/main" objectType="Button" lockText="1"/>
</file>

<file path=xl/ctrlProps/ctrlProp63.xml><?xml version="1.0" encoding="utf-8"?>
<formControlPr xmlns="http://schemas.microsoft.com/office/spreadsheetml/2009/9/main" objectType="Button" lockText="1"/>
</file>

<file path=xl/ctrlProps/ctrlProp64.xml><?xml version="1.0" encoding="utf-8"?>
<formControlPr xmlns="http://schemas.microsoft.com/office/spreadsheetml/2009/9/main" objectType="Button" lockText="1"/>
</file>

<file path=xl/ctrlProps/ctrlProp65.xml><?xml version="1.0" encoding="utf-8"?>
<formControlPr xmlns="http://schemas.microsoft.com/office/spreadsheetml/2009/9/main" objectType="Button" lockText="1"/>
</file>

<file path=xl/ctrlProps/ctrlProp66.xml><?xml version="1.0" encoding="utf-8"?>
<formControlPr xmlns="http://schemas.microsoft.com/office/spreadsheetml/2009/9/main" objectType="Button" lockText="1"/>
</file>

<file path=xl/ctrlProps/ctrlProp67.xml><?xml version="1.0" encoding="utf-8"?>
<formControlPr xmlns="http://schemas.microsoft.com/office/spreadsheetml/2009/9/main" objectType="Button" lockText="1"/>
</file>

<file path=xl/ctrlProps/ctrlProp68.xml><?xml version="1.0" encoding="utf-8"?>
<formControlPr xmlns="http://schemas.microsoft.com/office/spreadsheetml/2009/9/main" objectType="Button" lockText="1"/>
</file>

<file path=xl/ctrlProps/ctrlProp69.xml><?xml version="1.0" encoding="utf-8"?>
<formControlPr xmlns="http://schemas.microsoft.com/office/spreadsheetml/2009/9/main" objectType="Button" lockText="1"/>
</file>

<file path=xl/ctrlProps/ctrlProp70.xml><?xml version="1.0" encoding="utf-8"?>
<formControlPr xmlns="http://schemas.microsoft.com/office/spreadsheetml/2009/9/main" objectType="Button" lockText="1"/>
</file>

<file path=xl/ctrlProps/ctrlProp71.xml><?xml version="1.0" encoding="utf-8"?>
<formControlPr xmlns="http://schemas.microsoft.com/office/spreadsheetml/2009/9/main" objectType="Button" lockText="1"/>
</file>

<file path=xl/ctrlProps/ctrlProp72.xml><?xml version="1.0" encoding="utf-8"?>
<formControlPr xmlns="http://schemas.microsoft.com/office/spreadsheetml/2009/9/main" objectType="Button" lockText="1"/>
</file>

<file path=xl/ctrlProps/ctrlProp73.xml><?xml version="1.0" encoding="utf-8"?>
<formControlPr xmlns="http://schemas.microsoft.com/office/spreadsheetml/2009/9/main" objectType="Button" lockText="1"/>
</file>

<file path=xl/ctrlProps/ctrlProp74.xml><?xml version="1.0" encoding="utf-8"?>
<formControlPr xmlns="http://schemas.microsoft.com/office/spreadsheetml/2009/9/main" objectType="Button" lockText="1"/>
</file>

<file path=xl/ctrlProps/ctrlProp75.xml><?xml version="1.0" encoding="utf-8"?>
<formControlPr xmlns="http://schemas.microsoft.com/office/spreadsheetml/2009/9/main" objectType="Button" lockText="1"/>
</file>

<file path=xl/ctrlProps/ctrlProp76.xml><?xml version="1.0" encoding="utf-8"?>
<formControlPr xmlns="http://schemas.microsoft.com/office/spreadsheetml/2009/9/main" objectType="Button" lockText="1"/>
</file>

<file path=xl/ctrlProps/ctrlProp77.xml><?xml version="1.0" encoding="utf-8"?>
<formControlPr xmlns="http://schemas.microsoft.com/office/spreadsheetml/2009/9/main" objectType="Button" lockText="1"/>
</file>

<file path=xl/ctrlProps/ctrlProp78.xml><?xml version="1.0" encoding="utf-8"?>
<formControlPr xmlns="http://schemas.microsoft.com/office/spreadsheetml/2009/9/main" objectType="Button" lockText="1"/>
</file>

<file path=xl/ctrlProps/ctrlProp79.xml><?xml version="1.0" encoding="utf-8"?>
<formControlPr xmlns="http://schemas.microsoft.com/office/spreadsheetml/2009/9/main" objectType="Button" lockText="1"/>
</file>

<file path=xl/ctrlProps/ctrlProp80.xml><?xml version="1.0" encoding="utf-8"?>
<formControlPr xmlns="http://schemas.microsoft.com/office/spreadsheetml/2009/9/main" objectType="Button" lockText="1"/>
</file>

<file path=xl/ctrlProps/ctrlProp81.xml><?xml version="1.0" encoding="utf-8"?>
<formControlPr xmlns="http://schemas.microsoft.com/office/spreadsheetml/2009/9/main" objectType="Button" lockText="1"/>
</file>

<file path=xl/ctrlProps/ctrlProp82.xml><?xml version="1.0" encoding="utf-8"?>
<formControlPr xmlns="http://schemas.microsoft.com/office/spreadsheetml/2009/9/main" objectType="Button" lockText="1"/>
</file>

<file path=xl/ctrlProps/ctrlProp83.xml><?xml version="1.0" encoding="utf-8"?>
<formControlPr xmlns="http://schemas.microsoft.com/office/spreadsheetml/2009/9/main" objectType="Button" lockText="1"/>
</file>

<file path=xl/ctrlProps/ctrlProp84.xml><?xml version="1.0" encoding="utf-8"?>
<formControlPr xmlns="http://schemas.microsoft.com/office/spreadsheetml/2009/9/main" objectType="Button" lockText="1"/>
</file>

<file path=xl/ctrlProps/ctrlProp85.xml><?xml version="1.0" encoding="utf-8"?>
<formControlPr xmlns="http://schemas.microsoft.com/office/spreadsheetml/2009/9/main" objectType="Button" lockText="1"/>
</file>

<file path=xl/ctrlProps/ctrlProp86.xml><?xml version="1.0" encoding="utf-8"?>
<formControlPr xmlns="http://schemas.microsoft.com/office/spreadsheetml/2009/9/main" objectType="Button" lockText="1"/>
</file>

<file path=xl/ctrlProps/ctrlProp87.xml><?xml version="1.0" encoding="utf-8"?>
<formControlPr xmlns="http://schemas.microsoft.com/office/spreadsheetml/2009/9/main" objectType="Button" lockText="1"/>
</file>

<file path=xl/ctrlProps/ctrlProp88.xml><?xml version="1.0" encoding="utf-8"?>
<formControlPr xmlns="http://schemas.microsoft.com/office/spreadsheetml/2009/9/main" objectType="Button" lockText="1"/>
</file>

<file path=xl/ctrlProps/ctrlProp89.xml><?xml version="1.0" encoding="utf-8"?>
<formControlPr xmlns="http://schemas.microsoft.com/office/spreadsheetml/2009/9/main" objectType="Button" lockText="1"/>
</file>

<file path=xl/ctrlProps/ctrlProp90.xml><?xml version="1.0" encoding="utf-8"?>
<formControlPr xmlns="http://schemas.microsoft.com/office/spreadsheetml/2009/9/main" objectType="Button" lockText="1"/>
</file>

<file path=xl/ctrlProps/ctrlProp91.xml><?xml version="1.0" encoding="utf-8"?>
<formControlPr xmlns="http://schemas.microsoft.com/office/spreadsheetml/2009/9/main" objectType="Button" lockText="1"/>
</file>

<file path=xl/ctrlProps/ctrlProp92.xml><?xml version="1.0" encoding="utf-8"?>
<formControlPr xmlns="http://schemas.microsoft.com/office/spreadsheetml/2009/9/main" objectType="Button" lockText="1"/>
</file>

<file path=xl/ctrlProps/ctrlProp93.xml><?xml version="1.0" encoding="utf-8"?>
<formControlPr xmlns="http://schemas.microsoft.com/office/spreadsheetml/2009/9/main" objectType="Button" lockText="1"/>
</file>

<file path=xl/ctrlProps/ctrlProp94.xml><?xml version="1.0" encoding="utf-8"?>
<formControlPr xmlns="http://schemas.microsoft.com/office/spreadsheetml/2009/9/main" objectType="Button" lockText="1"/>
</file>

<file path=xl/ctrlProps/ctrlProp95.xml><?xml version="1.0" encoding="utf-8"?>
<formControlPr xmlns="http://schemas.microsoft.com/office/spreadsheetml/2009/9/main" objectType="Button" lockText="1"/>
</file>

<file path=xl/ctrlProps/ctrlProp96.xml><?xml version="1.0" encoding="utf-8"?>
<formControlPr xmlns="http://schemas.microsoft.com/office/spreadsheetml/2009/9/main" objectType="Button" lockText="1"/>
</file>

<file path=xl/ctrlProps/ctrlProp97.xml><?xml version="1.0" encoding="utf-8"?>
<formControlPr xmlns="http://schemas.microsoft.com/office/spreadsheetml/2009/9/main" objectType="Button" lockText="1"/>
</file>

<file path=xl/ctrlProps/ctrlProp98.xml><?xml version="1.0" encoding="utf-8"?>
<formControlPr xmlns="http://schemas.microsoft.com/office/spreadsheetml/2009/9/main" objectType="Button" lockText="1"/>
</file>

<file path=xl/ctrlProps/ctrlProp99.xml><?xml version="1.0" encoding="utf-8"?>
<formControlPr xmlns="http://schemas.microsoft.com/office/spreadsheetml/2009/9/main" objectType="Button" lockText="1"/>
</file>

<file path=xl/ctrlProps/ctrlProp100.xml><?xml version="1.0" encoding="utf-8"?>
<formControlPr xmlns="http://schemas.microsoft.com/office/spreadsheetml/2009/9/main" objectType="Button" lockText="1"/>
</file>

<file path=xl/ctrlProps/ctrlProp101.xml><?xml version="1.0" encoding="utf-8"?>
<formControlPr xmlns="http://schemas.microsoft.com/office/spreadsheetml/2009/9/main" objectType="Button" lockText="1"/>
</file>

<file path=xl/ctrlProps/ctrlProp102.xml><?xml version="1.0" encoding="utf-8"?>
<formControlPr xmlns="http://schemas.microsoft.com/office/spreadsheetml/2009/9/main" objectType="Button" lockText="1"/>
</file>

<file path=xl/ctrlProps/ctrlProp103.xml><?xml version="1.0" encoding="utf-8"?>
<formControlPr xmlns="http://schemas.microsoft.com/office/spreadsheetml/2009/9/main" objectType="Button" lockText="1"/>
</file>

<file path=xl/ctrlProps/ctrlProp104.xml><?xml version="1.0" encoding="utf-8"?>
<formControlPr xmlns="http://schemas.microsoft.com/office/spreadsheetml/2009/9/main" objectType="Button" lockText="1"/>
</file>

<file path=xl/ctrlProps/ctrlProp105.xml><?xml version="1.0" encoding="utf-8"?>
<formControlPr xmlns="http://schemas.microsoft.com/office/spreadsheetml/2009/9/main" objectType="Button" lockText="1"/>
</file>

<file path=xl/ctrlProps/ctrlProp106.xml><?xml version="1.0" encoding="utf-8"?>
<formControlPr xmlns="http://schemas.microsoft.com/office/spreadsheetml/2009/9/main" objectType="Button" lockText="1"/>
</file>

<file path=xl/ctrlProps/ctrlProp107.xml><?xml version="1.0" encoding="utf-8"?>
<formControlPr xmlns="http://schemas.microsoft.com/office/spreadsheetml/2009/9/main" objectType="Button" lockText="1"/>
</file>

<file path=xl/ctrlProps/ctrlProp108.xml><?xml version="1.0" encoding="utf-8"?>
<formControlPr xmlns="http://schemas.microsoft.com/office/spreadsheetml/2009/9/main" objectType="Button" lockText="1"/>
</file>

<file path=xl/ctrlProps/ctrlProp109.xml><?xml version="1.0" encoding="utf-8"?>
<formControlPr xmlns="http://schemas.microsoft.com/office/spreadsheetml/2009/9/main" objectType="Button" lockText="1"/>
</file>

<file path=xl/ctrlProps/ctrlProp110.xml><?xml version="1.0" encoding="utf-8"?>
<formControlPr xmlns="http://schemas.microsoft.com/office/spreadsheetml/2009/9/main" objectType="Button" lockText="1"/>
</file>

<file path=xl/ctrlProps/ctrlProp111.xml><?xml version="1.0" encoding="utf-8"?>
<formControlPr xmlns="http://schemas.microsoft.com/office/spreadsheetml/2009/9/main" objectType="Button" lockText="1"/>
</file>

<file path=xl/ctrlProps/ctrlProp112.xml><?xml version="1.0" encoding="utf-8"?>
<formControlPr xmlns="http://schemas.microsoft.com/office/spreadsheetml/2009/9/main" objectType="Button" lockText="1"/>
</file>

<file path=xl/ctrlProps/ctrlProp113.xml><?xml version="1.0" encoding="utf-8"?>
<formControlPr xmlns="http://schemas.microsoft.com/office/spreadsheetml/2009/9/main" objectType="Button" lockText="1"/>
</file>

<file path=xl/ctrlProps/ctrlProp114.xml><?xml version="1.0" encoding="utf-8"?>
<formControlPr xmlns="http://schemas.microsoft.com/office/spreadsheetml/2009/9/main" objectType="Button" lockText="1"/>
</file>

<file path=xl/ctrlProps/ctrlProp115.xml><?xml version="1.0" encoding="utf-8"?>
<formControlPr xmlns="http://schemas.microsoft.com/office/spreadsheetml/2009/9/main" objectType="Button" lockText="1"/>
</file>

<file path=xl/ctrlProps/ctrlProp116.xml><?xml version="1.0" encoding="utf-8"?>
<formControlPr xmlns="http://schemas.microsoft.com/office/spreadsheetml/2009/9/main" objectType="Button" lockText="1"/>
</file>

<file path=xl/ctrlProps/ctrlProp117.xml><?xml version="1.0" encoding="utf-8"?>
<formControlPr xmlns="http://schemas.microsoft.com/office/spreadsheetml/2009/9/main" objectType="Button" lockText="1"/>
</file>

<file path=xl/ctrlProps/ctrlProp118.xml><?xml version="1.0" encoding="utf-8"?>
<formControlPr xmlns="http://schemas.microsoft.com/office/spreadsheetml/2009/9/main" objectType="Button" lockText="1"/>
</file>

<file path=xl/ctrlProps/ctrlProp119.xml><?xml version="1.0" encoding="utf-8"?>
<formControlPr xmlns="http://schemas.microsoft.com/office/spreadsheetml/2009/9/main" objectType="Button" lockText="1"/>
</file>

<file path=xl/ctrlProps/ctrlProp120.xml><?xml version="1.0" encoding="utf-8"?>
<formControlPr xmlns="http://schemas.microsoft.com/office/spreadsheetml/2009/9/main" objectType="Button" lockText="1"/>
</file>

<file path=xl/ctrlProps/ctrlProp121.xml><?xml version="1.0" encoding="utf-8"?>
<formControlPr xmlns="http://schemas.microsoft.com/office/spreadsheetml/2009/9/main" objectType="Button" lockText="1"/>
</file>

<file path=xl/ctrlProps/ctrlProp122.xml><?xml version="1.0" encoding="utf-8"?>
<formControlPr xmlns="http://schemas.microsoft.com/office/spreadsheetml/2009/9/main" objectType="Button" lockText="1"/>
</file>

<file path=xl/ctrlProps/ctrlProp123.xml><?xml version="1.0" encoding="utf-8"?>
<formControlPr xmlns="http://schemas.microsoft.com/office/spreadsheetml/2009/9/main" objectType="Button" lockText="1"/>
</file>

<file path=xl/ctrlProps/ctrlProp124.xml><?xml version="1.0" encoding="utf-8"?>
<formControlPr xmlns="http://schemas.microsoft.com/office/spreadsheetml/2009/9/main" objectType="Button" lockText="1"/>
</file>

<file path=xl/ctrlProps/ctrlProp125.xml><?xml version="1.0" encoding="utf-8"?>
<formControlPr xmlns="http://schemas.microsoft.com/office/spreadsheetml/2009/9/main" objectType="Button" lockText="1"/>
</file>

<file path=xl/ctrlProps/ctrlProp126.xml><?xml version="1.0" encoding="utf-8"?>
<formControlPr xmlns="http://schemas.microsoft.com/office/spreadsheetml/2009/9/main" objectType="Button" lockText="1"/>
</file>

<file path=xl/ctrlProps/ctrlProp127.xml><?xml version="1.0" encoding="utf-8"?>
<formControlPr xmlns="http://schemas.microsoft.com/office/spreadsheetml/2009/9/main" objectType="Button" lockText="1"/>
</file>

<file path=xl/ctrlProps/ctrlProp128.xml><?xml version="1.0" encoding="utf-8"?>
<formControlPr xmlns="http://schemas.microsoft.com/office/spreadsheetml/2009/9/main" objectType="Button" lockText="1"/>
</file>

<file path=xl/ctrlProps/ctrlProp129.xml><?xml version="1.0" encoding="utf-8"?>
<formControlPr xmlns="http://schemas.microsoft.com/office/spreadsheetml/2009/9/main" objectType="Button" lockText="1"/>
</file>

<file path=xl/ctrlProps/ctrlProp130.xml><?xml version="1.0" encoding="utf-8"?>
<formControlPr xmlns="http://schemas.microsoft.com/office/spreadsheetml/2009/9/main" objectType="Button" lockText="1"/>
</file>

<file path=xl/ctrlProps/ctrlProp131.xml><?xml version="1.0" encoding="utf-8"?>
<formControlPr xmlns="http://schemas.microsoft.com/office/spreadsheetml/2009/9/main" objectType="Button" lockText="1"/>
</file>

<file path=xl/ctrlProps/ctrlProp132.xml><?xml version="1.0" encoding="utf-8"?>
<formControlPr xmlns="http://schemas.microsoft.com/office/spreadsheetml/2009/9/main" objectType="Button" lockText="1"/>
</file>

<file path=xl/ctrlProps/ctrlProp133.xml><?xml version="1.0" encoding="utf-8"?>
<formControlPr xmlns="http://schemas.microsoft.com/office/spreadsheetml/2009/9/main" objectType="Button" lockText="1"/>
</file>

<file path=xl/ctrlProps/ctrlProp134.xml><?xml version="1.0" encoding="utf-8"?>
<formControlPr xmlns="http://schemas.microsoft.com/office/spreadsheetml/2009/9/main" objectType="Button" lockText="1"/>
</file>

<file path=xl/ctrlProps/ctrlProp135.xml><?xml version="1.0" encoding="utf-8"?>
<formControlPr xmlns="http://schemas.microsoft.com/office/spreadsheetml/2009/9/main" objectType="Button" lockText="1"/>
</file>

<file path=xl/ctrlProps/ctrlProp136.xml><?xml version="1.0" encoding="utf-8"?>
<formControlPr xmlns="http://schemas.microsoft.com/office/spreadsheetml/2009/9/main" objectType="Button" lockText="1"/>
</file>

<file path=xl/ctrlProps/ctrlProp137.xml><?xml version="1.0" encoding="utf-8"?>
<formControlPr xmlns="http://schemas.microsoft.com/office/spreadsheetml/2009/9/main" objectType="Button" lockText="1"/>
</file>

<file path=xl/ctrlProps/ctrlProp138.xml><?xml version="1.0" encoding="utf-8"?>
<formControlPr xmlns="http://schemas.microsoft.com/office/spreadsheetml/2009/9/main" objectType="Button" lockText="1"/>
</file>

<file path=xl/ctrlProps/ctrlProp139.xml><?xml version="1.0" encoding="utf-8"?>
<formControlPr xmlns="http://schemas.microsoft.com/office/spreadsheetml/2009/9/main" objectType="Button" lockText="1"/>
</file>

<file path=xl/ctrlProps/ctrlProp140.xml><?xml version="1.0" encoding="utf-8"?>
<formControlPr xmlns="http://schemas.microsoft.com/office/spreadsheetml/2009/9/main" objectType="Button" lockText="1"/>
</file>

<file path=xl/ctrlProps/ctrlProp141.xml><?xml version="1.0" encoding="utf-8"?>
<formControlPr xmlns="http://schemas.microsoft.com/office/spreadsheetml/2009/9/main" objectType="Button" lockText="1"/>
</file>

<file path=xl/ctrlProps/ctrlProp142.xml><?xml version="1.0" encoding="utf-8"?>
<formControlPr xmlns="http://schemas.microsoft.com/office/spreadsheetml/2009/9/main" objectType="Button" lockText="1"/>
</file>

<file path=xl/ctrlProps/ctrlProp143.xml><?xml version="1.0" encoding="utf-8"?>
<formControlPr xmlns="http://schemas.microsoft.com/office/spreadsheetml/2009/9/main" objectType="Button" lockText="1"/>
</file>

<file path=xl/ctrlProps/ctrlProp144.xml><?xml version="1.0" encoding="utf-8"?>
<formControlPr xmlns="http://schemas.microsoft.com/office/spreadsheetml/2009/9/main" objectType="Button" lockText="1"/>
</file>

<file path=xl/ctrlProps/ctrlProp145.xml><?xml version="1.0" encoding="utf-8"?>
<formControlPr xmlns="http://schemas.microsoft.com/office/spreadsheetml/2009/9/main" objectType="Button" lockText="1"/>
</file>

<file path=xl/ctrlProps/ctrlProp146.xml><?xml version="1.0" encoding="utf-8"?>
<formControlPr xmlns="http://schemas.microsoft.com/office/spreadsheetml/2009/9/main" objectType="Button" lockText="1"/>
</file>

<file path=xl/ctrlProps/ctrlProp147.xml><?xml version="1.0" encoding="utf-8"?>
<formControlPr xmlns="http://schemas.microsoft.com/office/spreadsheetml/2009/9/main" objectType="Button" lockText="1"/>
</file>

<file path=xl/ctrlProps/ctrlProp148.xml><?xml version="1.0" encoding="utf-8"?>
<formControlPr xmlns="http://schemas.microsoft.com/office/spreadsheetml/2009/9/main" objectType="Button" lockText="1"/>
</file>

<file path=xl/ctrlProps/ctrlProp149.xml><?xml version="1.0" encoding="utf-8"?>
<formControlPr xmlns="http://schemas.microsoft.com/office/spreadsheetml/2009/9/main" objectType="Button" lockText="1"/>
</file>

<file path=xl/ctrlProps/ctrlProp150.xml><?xml version="1.0" encoding="utf-8"?>
<formControlPr xmlns="http://schemas.microsoft.com/office/spreadsheetml/2009/9/main" objectType="Button" lockText="1"/>
</file>

<file path=xl/ctrlProps/ctrlProp151.xml><?xml version="1.0" encoding="utf-8"?>
<formControlPr xmlns="http://schemas.microsoft.com/office/spreadsheetml/2009/9/main" objectType="Button" lockText="1"/>
</file>

<file path=xl/ctrlProps/ctrlProp152.xml><?xml version="1.0" encoding="utf-8"?>
<formControlPr xmlns="http://schemas.microsoft.com/office/spreadsheetml/2009/9/main" objectType="Button" lockText="1"/>
</file>

<file path=xl/ctrlProps/ctrlProp153.xml><?xml version="1.0" encoding="utf-8"?>
<formControlPr xmlns="http://schemas.microsoft.com/office/spreadsheetml/2009/9/main" objectType="Button" lockText="1"/>
</file>

<file path=xl/ctrlProps/ctrlProp154.xml><?xml version="1.0" encoding="utf-8"?>
<formControlPr xmlns="http://schemas.microsoft.com/office/spreadsheetml/2009/9/main" objectType="Button" lockText="1"/>
</file>

<file path=xl/ctrlProps/ctrlProp155.xml><?xml version="1.0" encoding="utf-8"?>
<formControlPr xmlns="http://schemas.microsoft.com/office/spreadsheetml/2009/9/main" objectType="Button" lockText="1"/>
</file>

<file path=xl/ctrlProps/ctrlProp156.xml><?xml version="1.0" encoding="utf-8"?>
<formControlPr xmlns="http://schemas.microsoft.com/office/spreadsheetml/2009/9/main" objectType="Button" lockText="1"/>
</file>

<file path=xl/ctrlProps/ctrlProp157.xml><?xml version="1.0" encoding="utf-8"?>
<formControlPr xmlns="http://schemas.microsoft.com/office/spreadsheetml/2009/9/main" objectType="Button" lockText="1"/>
</file>

<file path=xl/ctrlProps/ctrlProp158.xml><?xml version="1.0" encoding="utf-8"?>
<formControlPr xmlns="http://schemas.microsoft.com/office/spreadsheetml/2009/9/main" objectType="Button" lockText="1"/>
</file>

<file path=xl/ctrlProps/ctrlProp159.xml><?xml version="1.0" encoding="utf-8"?>
<formControlPr xmlns="http://schemas.microsoft.com/office/spreadsheetml/2009/9/main" objectType="Button" lockText="1"/>
</file>

<file path=xl/ctrlProps/ctrlProp160.xml><?xml version="1.0" encoding="utf-8"?>
<formControlPr xmlns="http://schemas.microsoft.com/office/spreadsheetml/2009/9/main" objectType="Button" lockText="1"/>
</file>

<file path=xl/ctrlProps/ctrlProp161.xml><?xml version="1.0" encoding="utf-8"?>
<formControlPr xmlns="http://schemas.microsoft.com/office/spreadsheetml/2009/9/main" objectType="Button" lockText="1"/>
</file>

<file path=xl/ctrlProps/ctrlProp162.xml><?xml version="1.0" encoding="utf-8"?>
<formControlPr xmlns="http://schemas.microsoft.com/office/spreadsheetml/2009/9/main" objectType="Button" lockText="1"/>
</file>

<file path=xl/ctrlProps/ctrlProp163.xml><?xml version="1.0" encoding="utf-8"?>
<formControlPr xmlns="http://schemas.microsoft.com/office/spreadsheetml/2009/9/main" objectType="Button" lockText="1"/>
</file>

<file path=xl/ctrlProps/ctrlProp164.xml><?xml version="1.0" encoding="utf-8"?>
<formControlPr xmlns="http://schemas.microsoft.com/office/spreadsheetml/2009/9/main" objectType="Button" lockText="1"/>
</file>

<file path=xl/ctrlProps/ctrlProp165.xml><?xml version="1.0" encoding="utf-8"?>
<formControlPr xmlns="http://schemas.microsoft.com/office/spreadsheetml/2009/9/main" objectType="Button" lockText="1"/>
</file>

<file path=xl/ctrlProps/ctrlProp166.xml><?xml version="1.0" encoding="utf-8"?>
<formControlPr xmlns="http://schemas.microsoft.com/office/spreadsheetml/2009/9/main" objectType="Button" lockText="1"/>
</file>

<file path=xl/ctrlProps/ctrlProp167.xml><?xml version="1.0" encoding="utf-8"?>
<formControlPr xmlns="http://schemas.microsoft.com/office/spreadsheetml/2009/9/main" objectType="Button" lockText="1"/>
</file>

<file path=xl/ctrlProps/ctrlProp168.xml><?xml version="1.0" encoding="utf-8"?>
<formControlPr xmlns="http://schemas.microsoft.com/office/spreadsheetml/2009/9/main" objectType="Button" lockText="1"/>
</file>

<file path=xl/ctrlProps/ctrlProp169.xml><?xml version="1.0" encoding="utf-8"?>
<formControlPr xmlns="http://schemas.microsoft.com/office/spreadsheetml/2009/9/main" objectType="Button" lockText="1"/>
</file>

<file path=xl/ctrlProps/ctrlProp170.xml><?xml version="1.0" encoding="utf-8"?>
<formControlPr xmlns="http://schemas.microsoft.com/office/spreadsheetml/2009/9/main" objectType="Button" lockText="1"/>
</file>

<file path=xl/ctrlProps/ctrlProp171.xml><?xml version="1.0" encoding="utf-8"?>
<formControlPr xmlns="http://schemas.microsoft.com/office/spreadsheetml/2009/9/main" objectType="Button" lockText="1"/>
</file>

<file path=xl/ctrlProps/ctrlProp172.xml><?xml version="1.0" encoding="utf-8"?>
<formControlPr xmlns="http://schemas.microsoft.com/office/spreadsheetml/2009/9/main" objectType="Button" lockText="1"/>
</file>

<file path=xl/ctrlProps/ctrlProp173.xml><?xml version="1.0" encoding="utf-8"?>
<formControlPr xmlns="http://schemas.microsoft.com/office/spreadsheetml/2009/9/main" objectType="Button" lockText="1"/>
</file>

<file path=xl/ctrlProps/ctrlProp174.xml><?xml version="1.0" encoding="utf-8"?>
<formControlPr xmlns="http://schemas.microsoft.com/office/spreadsheetml/2009/9/main" objectType="Button" lockText="1"/>
</file>

<file path=xl/ctrlProps/ctrlProp175.xml><?xml version="1.0" encoding="utf-8"?>
<formControlPr xmlns="http://schemas.microsoft.com/office/spreadsheetml/2009/9/main" objectType="Button" lockText="1"/>
</file>

<file path=xl/ctrlProps/ctrlProp176.xml><?xml version="1.0" encoding="utf-8"?>
<formControlPr xmlns="http://schemas.microsoft.com/office/spreadsheetml/2009/9/main" objectType="Button" lockText="1"/>
</file>

<file path=xl/ctrlProps/ctrlProp177.xml><?xml version="1.0" encoding="utf-8"?>
<formControlPr xmlns="http://schemas.microsoft.com/office/spreadsheetml/2009/9/main" objectType="Button" lockText="1"/>
</file>

<file path=xl/ctrlProps/ctrlProp178.xml><?xml version="1.0" encoding="utf-8"?>
<formControlPr xmlns="http://schemas.microsoft.com/office/spreadsheetml/2009/9/main" objectType="Button" lockText="1"/>
</file>

<file path=xl/ctrlProps/ctrlProp179.xml><?xml version="1.0" encoding="utf-8"?>
<formControlPr xmlns="http://schemas.microsoft.com/office/spreadsheetml/2009/9/main" objectType="Button" lockText="1"/>
</file>

<file path=xl/ctrlProps/ctrlProp180.xml><?xml version="1.0" encoding="utf-8"?>
<formControlPr xmlns="http://schemas.microsoft.com/office/spreadsheetml/2009/9/main" objectType="Button" lockText="1"/>
</file>

<file path=xl/ctrlProps/ctrlProp181.xml><?xml version="1.0" encoding="utf-8"?>
<formControlPr xmlns="http://schemas.microsoft.com/office/spreadsheetml/2009/9/main" objectType="Button" lockText="1"/>
</file>

<file path=xl/ctrlProps/ctrlProp182.xml><?xml version="1.0" encoding="utf-8"?>
<formControlPr xmlns="http://schemas.microsoft.com/office/spreadsheetml/2009/9/main" objectType="Button" lockText="1"/>
</file>

<file path=xl/ctrlProps/ctrlProp183.xml><?xml version="1.0" encoding="utf-8"?>
<formControlPr xmlns="http://schemas.microsoft.com/office/spreadsheetml/2009/9/main" objectType="Button" lockText="1"/>
</file>

<file path=xl/ctrlProps/ctrlProp184.xml><?xml version="1.0" encoding="utf-8"?>
<formControlPr xmlns="http://schemas.microsoft.com/office/spreadsheetml/2009/9/main" objectType="Button" lockText="1"/>
</file>

<file path=xl/ctrlProps/ctrlProp185.xml><?xml version="1.0" encoding="utf-8"?>
<formControlPr xmlns="http://schemas.microsoft.com/office/spreadsheetml/2009/9/main" objectType="Button" lockText="1"/>
</file>

<file path=xl/ctrlProps/ctrlProp186.xml><?xml version="1.0" encoding="utf-8"?>
<formControlPr xmlns="http://schemas.microsoft.com/office/spreadsheetml/2009/9/main" objectType="Button" lockText="1"/>
</file>

<file path=xl/ctrlProps/ctrlProp187.xml><?xml version="1.0" encoding="utf-8"?>
<formControlPr xmlns="http://schemas.microsoft.com/office/spreadsheetml/2009/9/main" objectType="Button" lockText="1"/>
</file>

<file path=xl/ctrlProps/ctrlProp188.xml><?xml version="1.0" encoding="utf-8"?>
<formControlPr xmlns="http://schemas.microsoft.com/office/spreadsheetml/2009/9/main" objectType="Button" lockText="1"/>
</file>

<file path=xl/ctrlProps/ctrlProp189.xml><?xml version="1.0" encoding="utf-8"?>
<formControlPr xmlns="http://schemas.microsoft.com/office/spreadsheetml/2009/9/main" objectType="Button" lockText="1"/>
</file>

<file path=xl/ctrlProps/ctrlProp190.xml><?xml version="1.0" encoding="utf-8"?>
<formControlPr xmlns="http://schemas.microsoft.com/office/spreadsheetml/2009/9/main" objectType="Button" lockText="1"/>
</file>

<file path=xl/ctrlProps/ctrlProp191.xml><?xml version="1.0" encoding="utf-8"?>
<formControlPr xmlns="http://schemas.microsoft.com/office/spreadsheetml/2009/9/main" objectType="Button" lockText="1"/>
</file>

<file path=xl/ctrlProps/ctrlProp192.xml><?xml version="1.0" encoding="utf-8"?>
<formControlPr xmlns="http://schemas.microsoft.com/office/spreadsheetml/2009/9/main" objectType="Button" lockText="1"/>
</file>

<file path=xl/ctrlProps/ctrlProp193.xml><?xml version="1.0" encoding="utf-8"?>
<formControlPr xmlns="http://schemas.microsoft.com/office/spreadsheetml/2009/9/main" objectType="Button" lockText="1"/>
</file>

<file path=xl/ctrlProps/ctrlProp194.xml><?xml version="1.0" encoding="utf-8"?>
<formControlPr xmlns="http://schemas.microsoft.com/office/spreadsheetml/2009/9/main" objectType="Button" lockText="1"/>
</file>

<file path=xl/ctrlProps/ctrlProp195.xml><?xml version="1.0" encoding="utf-8"?>
<formControlPr xmlns="http://schemas.microsoft.com/office/spreadsheetml/2009/9/main" objectType="Button" lockText="1"/>
</file>

<file path=xl/ctrlProps/ctrlProp196.xml><?xml version="1.0" encoding="utf-8"?>
<formControlPr xmlns="http://schemas.microsoft.com/office/spreadsheetml/2009/9/main" objectType="Button" lockText="1"/>
</file>

<file path=xl/ctrlProps/ctrlProp197.xml><?xml version="1.0" encoding="utf-8"?>
<formControlPr xmlns="http://schemas.microsoft.com/office/spreadsheetml/2009/9/main" objectType="Button" lockText="1"/>
</file>

<file path=xl/ctrlProps/ctrlProp198.xml><?xml version="1.0" encoding="utf-8"?>
<formControlPr xmlns="http://schemas.microsoft.com/office/spreadsheetml/2009/9/main" objectType="Button" lockText="1"/>
</file>

<file path=xl/ctrlProps/ctrlProp199.xml><?xml version="1.0" encoding="utf-8"?>
<formControlPr xmlns="http://schemas.microsoft.com/office/spreadsheetml/2009/9/main" objectType="Button" lockText="1"/>
</file>

<file path=xl/ctrlProps/ctrlProp200.xml><?xml version="1.0" encoding="utf-8"?>
<formControlPr xmlns="http://schemas.microsoft.com/office/spreadsheetml/2009/9/main" objectType="Button" lockText="1"/>
</file>

<file path=xl/ctrlProps/ctrlProp201.xml><?xml version="1.0" encoding="utf-8"?>
<formControlPr xmlns="http://schemas.microsoft.com/office/spreadsheetml/2009/9/main" objectType="Button" lockText="1"/>
</file>

<file path=xl/ctrlProps/ctrlProp202.xml><?xml version="1.0" encoding="utf-8"?>
<formControlPr xmlns="http://schemas.microsoft.com/office/spreadsheetml/2009/9/main" objectType="Button" lockText="1"/>
</file>

<file path=xl/ctrlProps/ctrlProp203.xml><?xml version="1.0" encoding="utf-8"?>
<formControlPr xmlns="http://schemas.microsoft.com/office/spreadsheetml/2009/9/main" objectType="Button" lockText="1"/>
</file>

<file path=xl/ctrlProps/ctrlProp204.xml><?xml version="1.0" encoding="utf-8"?>
<formControlPr xmlns="http://schemas.microsoft.com/office/spreadsheetml/2009/9/main" objectType="Button" lockText="1"/>
</file>

<file path=xl/ctrlProps/ctrlProp205.xml><?xml version="1.0" encoding="utf-8"?>
<formControlPr xmlns="http://schemas.microsoft.com/office/spreadsheetml/2009/9/main" objectType="Button" lockText="1"/>
</file>

<file path=xl/ctrlProps/ctrlProp206.xml><?xml version="1.0" encoding="utf-8"?>
<formControlPr xmlns="http://schemas.microsoft.com/office/spreadsheetml/2009/9/main" objectType="Button" lockText="1"/>
</file>

<file path=xl/ctrlProps/ctrlProp207.xml><?xml version="1.0" encoding="utf-8"?>
<formControlPr xmlns="http://schemas.microsoft.com/office/spreadsheetml/2009/9/main" objectType="Button" lockText="1"/>
</file>

<file path=xl/ctrlProps/ctrlProp208.xml><?xml version="1.0" encoding="utf-8"?>
<formControlPr xmlns="http://schemas.microsoft.com/office/spreadsheetml/2009/9/main" objectType="Button" lockText="1"/>
</file>

<file path=xl/ctrlProps/ctrlProp209.xml><?xml version="1.0" encoding="utf-8"?>
<formControlPr xmlns="http://schemas.microsoft.com/office/spreadsheetml/2009/9/main" objectType="Button" lockText="1"/>
</file>

<file path=xl/ctrlProps/ctrlProp210.xml><?xml version="1.0" encoding="utf-8"?>
<formControlPr xmlns="http://schemas.microsoft.com/office/spreadsheetml/2009/9/main" objectType="Button" lockText="1"/>
</file>

<file path=xl/ctrlProps/ctrlProp211.xml><?xml version="1.0" encoding="utf-8"?>
<formControlPr xmlns="http://schemas.microsoft.com/office/spreadsheetml/2009/9/main" objectType="Button" lockText="1"/>
</file>

<file path=xl/ctrlProps/ctrlProp212.xml><?xml version="1.0" encoding="utf-8"?>
<formControlPr xmlns="http://schemas.microsoft.com/office/spreadsheetml/2009/9/main" objectType="Button" lockText="1"/>
</file>

<file path=xl/ctrlProps/ctrlProp213.xml><?xml version="1.0" encoding="utf-8"?>
<formControlPr xmlns="http://schemas.microsoft.com/office/spreadsheetml/2009/9/main" objectType="Button" lockText="1"/>
</file>

<file path=xl/ctrlProps/ctrlProp214.xml><?xml version="1.0" encoding="utf-8"?>
<formControlPr xmlns="http://schemas.microsoft.com/office/spreadsheetml/2009/9/main" objectType="Button" lockText="1"/>
</file>

<file path=xl/ctrlProps/ctrlProp215.xml><?xml version="1.0" encoding="utf-8"?>
<formControlPr xmlns="http://schemas.microsoft.com/office/spreadsheetml/2009/9/main" objectType="Button" lockText="1"/>
</file>

<file path=xl/ctrlProps/ctrlProp216.xml><?xml version="1.0" encoding="utf-8"?>
<formControlPr xmlns="http://schemas.microsoft.com/office/spreadsheetml/2009/9/main" objectType="Button" lockText="1"/>
</file>

<file path=xl/ctrlProps/ctrlProp217.xml><?xml version="1.0" encoding="utf-8"?>
<formControlPr xmlns="http://schemas.microsoft.com/office/spreadsheetml/2009/9/main" objectType="Button" lockText="1"/>
</file>

<file path=xl/ctrlProps/ctrlProp218.xml><?xml version="1.0" encoding="utf-8"?>
<formControlPr xmlns="http://schemas.microsoft.com/office/spreadsheetml/2009/9/main" objectType="Button" lockText="1"/>
</file>

<file path=xl/ctrlProps/ctrlProp219.xml><?xml version="1.0" encoding="utf-8"?>
<formControlPr xmlns="http://schemas.microsoft.com/office/spreadsheetml/2009/9/main" objectType="Button" lockText="1"/>
</file>

<file path=xl/ctrlProps/ctrlProp220.xml><?xml version="1.0" encoding="utf-8"?>
<formControlPr xmlns="http://schemas.microsoft.com/office/spreadsheetml/2009/9/main" objectType="Button" lockText="1"/>
</file>

<file path=xl/ctrlProps/ctrlProp221.xml><?xml version="1.0" encoding="utf-8"?>
<formControlPr xmlns="http://schemas.microsoft.com/office/spreadsheetml/2009/9/main" objectType="Button" lockText="1"/>
</file>

<file path=xl/ctrlProps/ctrlProp222.xml><?xml version="1.0" encoding="utf-8"?>
<formControlPr xmlns="http://schemas.microsoft.com/office/spreadsheetml/2009/9/main" objectType="Button" lockText="1"/>
</file>

<file path=xl/ctrlProps/ctrlProp223.xml><?xml version="1.0" encoding="utf-8"?>
<formControlPr xmlns="http://schemas.microsoft.com/office/spreadsheetml/2009/9/main" objectType="Button" lockText="1"/>
</file>

<file path=xl/ctrlProps/ctrlProp224.xml><?xml version="1.0" encoding="utf-8"?>
<formControlPr xmlns="http://schemas.microsoft.com/office/spreadsheetml/2009/9/main" objectType="Button" lockText="1"/>
</file>

<file path=xl/ctrlProps/ctrlProp225.xml><?xml version="1.0" encoding="utf-8"?>
<formControlPr xmlns="http://schemas.microsoft.com/office/spreadsheetml/2009/9/main" objectType="Button" lockText="1"/>
</file>

<file path=xl/ctrlProps/ctrlProp226.xml><?xml version="1.0" encoding="utf-8"?>
<formControlPr xmlns="http://schemas.microsoft.com/office/spreadsheetml/2009/9/main" objectType="Button" lockText="1"/>
</file>

<file path=xl/ctrlProps/ctrlProp227.xml><?xml version="1.0" encoding="utf-8"?>
<formControlPr xmlns="http://schemas.microsoft.com/office/spreadsheetml/2009/9/main" objectType="Button" lockText="1"/>
</file>

<file path=xl/ctrlProps/ctrlProp228.xml><?xml version="1.0" encoding="utf-8"?>
<formControlPr xmlns="http://schemas.microsoft.com/office/spreadsheetml/2009/9/main" objectType="Button" lockText="1"/>
</file>

<file path=xl/ctrlProps/ctrlProp229.xml><?xml version="1.0" encoding="utf-8"?>
<formControlPr xmlns="http://schemas.microsoft.com/office/spreadsheetml/2009/9/main" objectType="Button" lockText="1"/>
</file>

<file path=xl/ctrlProps/ctrlProp230.xml><?xml version="1.0" encoding="utf-8"?>
<formControlPr xmlns="http://schemas.microsoft.com/office/spreadsheetml/2009/9/main" objectType="Button" lockText="1"/>
</file>

<file path=xl/ctrlProps/ctrlProp231.xml><?xml version="1.0" encoding="utf-8"?>
<formControlPr xmlns="http://schemas.microsoft.com/office/spreadsheetml/2009/9/main" objectType="Button" lockText="1"/>
</file>

<file path=xl/ctrlProps/ctrlProp232.xml><?xml version="1.0" encoding="utf-8"?>
<formControlPr xmlns="http://schemas.microsoft.com/office/spreadsheetml/2009/9/main" objectType="Button" lockText="1"/>
</file>

<file path=xl/ctrlProps/ctrlProp233.xml><?xml version="1.0" encoding="utf-8"?>
<formControlPr xmlns="http://schemas.microsoft.com/office/spreadsheetml/2009/9/main" objectType="Button" lockText="1"/>
</file>

<file path=xl/ctrlProps/ctrlProp234.xml><?xml version="1.0" encoding="utf-8"?>
<formControlPr xmlns="http://schemas.microsoft.com/office/spreadsheetml/2009/9/main" objectType="Button" lockText="1"/>
</file>

<file path=xl/ctrlProps/ctrlProp235.xml><?xml version="1.0" encoding="utf-8"?>
<formControlPr xmlns="http://schemas.microsoft.com/office/spreadsheetml/2009/9/main" objectType="Button" lockText="1"/>
</file>

<file path=xl/ctrlProps/ctrlProp236.xml><?xml version="1.0" encoding="utf-8"?>
<formControlPr xmlns="http://schemas.microsoft.com/office/spreadsheetml/2009/9/main" objectType="Button" lockText="1"/>
</file>

<file path=xl/ctrlProps/ctrlProp237.xml><?xml version="1.0" encoding="utf-8"?>
<formControlPr xmlns="http://schemas.microsoft.com/office/spreadsheetml/2009/9/main" objectType="Button" lockText="1"/>
</file>

<file path=xl/ctrlProps/ctrlProp238.xml><?xml version="1.0" encoding="utf-8"?>
<formControlPr xmlns="http://schemas.microsoft.com/office/spreadsheetml/2009/9/main" objectType="Button" lockText="1"/>
</file>

<file path=xl/ctrlProps/ctrlProp239.xml><?xml version="1.0" encoding="utf-8"?>
<formControlPr xmlns="http://schemas.microsoft.com/office/spreadsheetml/2009/9/main" objectType="Button" lockText="1"/>
</file>

<file path=xl/ctrlProps/ctrlProp240.xml><?xml version="1.0" encoding="utf-8"?>
<formControlPr xmlns="http://schemas.microsoft.com/office/spreadsheetml/2009/9/main" objectType="Button" lockText="1"/>
</file>

<file path=xl/ctrlProps/ctrlProp241.xml><?xml version="1.0" encoding="utf-8"?>
<formControlPr xmlns="http://schemas.microsoft.com/office/spreadsheetml/2009/9/main" objectType="Button" lockText="1"/>
</file>

<file path=xl/ctrlProps/ctrlProp242.xml><?xml version="1.0" encoding="utf-8"?>
<formControlPr xmlns="http://schemas.microsoft.com/office/spreadsheetml/2009/9/main" objectType="Button" lockText="1"/>
</file>

<file path=xl/ctrlProps/ctrlProp243.xml><?xml version="1.0" encoding="utf-8"?>
<formControlPr xmlns="http://schemas.microsoft.com/office/spreadsheetml/2009/9/main" objectType="Button" lockText="1"/>
</file>

<file path=xl/ctrlProps/ctrlProp244.xml><?xml version="1.0" encoding="utf-8"?>
<formControlPr xmlns="http://schemas.microsoft.com/office/spreadsheetml/2009/9/main" objectType="Button" lockText="1"/>
</file>

<file path=xl/ctrlProps/ctrlProp245.xml><?xml version="1.0" encoding="utf-8"?>
<formControlPr xmlns="http://schemas.microsoft.com/office/spreadsheetml/2009/9/main" objectType="Button" lockText="1"/>
</file>

<file path=xl/ctrlProps/ctrlProp246.xml><?xml version="1.0" encoding="utf-8"?>
<formControlPr xmlns="http://schemas.microsoft.com/office/spreadsheetml/2009/9/main" objectType="Button" lockText="1"/>
</file>

<file path=xl/ctrlProps/ctrlProp247.xml><?xml version="1.0" encoding="utf-8"?>
<formControlPr xmlns="http://schemas.microsoft.com/office/spreadsheetml/2009/9/main" objectType="Button" lockText="1"/>
</file>

<file path=xl/ctrlProps/ctrlProp248.xml><?xml version="1.0" encoding="utf-8"?>
<formControlPr xmlns="http://schemas.microsoft.com/office/spreadsheetml/2009/9/main" objectType="Button" lockText="1"/>
</file>

<file path=xl/ctrlProps/ctrlProp249.xml><?xml version="1.0" encoding="utf-8"?>
<formControlPr xmlns="http://schemas.microsoft.com/office/spreadsheetml/2009/9/main" objectType="Button" lockText="1"/>
</file>

<file path=xl/ctrlProps/ctrlProp250.xml><?xml version="1.0" encoding="utf-8"?>
<formControlPr xmlns="http://schemas.microsoft.com/office/spreadsheetml/2009/9/main" objectType="Button" lockText="1"/>
</file>

<file path=xl/ctrlProps/ctrlProp251.xml><?xml version="1.0" encoding="utf-8"?>
<formControlPr xmlns="http://schemas.microsoft.com/office/spreadsheetml/2009/9/main" objectType="Button" lockText="1"/>
</file>

<file path=xl/ctrlProps/ctrlProp252.xml><?xml version="1.0" encoding="utf-8"?>
<formControlPr xmlns="http://schemas.microsoft.com/office/spreadsheetml/2009/9/main" objectType="Button" lockText="1"/>
</file>

<file path=xl/ctrlProps/ctrlProp253.xml><?xml version="1.0" encoding="utf-8"?>
<formControlPr xmlns="http://schemas.microsoft.com/office/spreadsheetml/2009/9/main" objectType="Button" lockText="1"/>
</file>

<file path=xl/ctrlProps/ctrlProp254.xml><?xml version="1.0" encoding="utf-8"?>
<formControlPr xmlns="http://schemas.microsoft.com/office/spreadsheetml/2009/9/main" objectType="Button" lockText="1"/>
</file>

<file path=xl/ctrlProps/ctrlProp255.xml><?xml version="1.0" encoding="utf-8"?>
<formControlPr xmlns="http://schemas.microsoft.com/office/spreadsheetml/2009/9/main" objectType="Button" lockText="1"/>
</file>

<file path=xl/ctrlProps/ctrlProp256.xml><?xml version="1.0" encoding="utf-8"?>
<formControlPr xmlns="http://schemas.microsoft.com/office/spreadsheetml/2009/9/main" objectType="Button" lockText="1"/>
</file>

<file path=xl/ctrlProps/ctrlProp257.xml><?xml version="1.0" encoding="utf-8"?>
<formControlPr xmlns="http://schemas.microsoft.com/office/spreadsheetml/2009/9/main" objectType="Button" lockText="1"/>
</file>

<file path=xl/ctrlProps/ctrlProp258.xml><?xml version="1.0" encoding="utf-8"?>
<formControlPr xmlns="http://schemas.microsoft.com/office/spreadsheetml/2009/9/main" objectType="Button" lockText="1"/>
</file>

<file path=xl/ctrlProps/ctrlProp259.xml><?xml version="1.0" encoding="utf-8"?>
<formControlPr xmlns="http://schemas.microsoft.com/office/spreadsheetml/2009/9/main" objectType="Button" lockText="1"/>
</file>

<file path=xl/ctrlProps/ctrlProp260.xml><?xml version="1.0" encoding="utf-8"?>
<formControlPr xmlns="http://schemas.microsoft.com/office/spreadsheetml/2009/9/main" objectType="Button" lockText="1"/>
</file>

<file path=xl/ctrlProps/ctrlProp261.xml><?xml version="1.0" encoding="utf-8"?>
<formControlPr xmlns="http://schemas.microsoft.com/office/spreadsheetml/2009/9/main" objectType="Button" lockText="1"/>
</file>

<file path=xl/ctrlProps/ctrlProp262.xml><?xml version="1.0" encoding="utf-8"?>
<formControlPr xmlns="http://schemas.microsoft.com/office/spreadsheetml/2009/9/main" objectType="Button" lockText="1"/>
</file>

<file path=xl/ctrlProps/ctrlProp263.xml><?xml version="1.0" encoding="utf-8"?>
<formControlPr xmlns="http://schemas.microsoft.com/office/spreadsheetml/2009/9/main" objectType="Button" lockText="1"/>
</file>

<file path=xl/ctrlProps/ctrlProp264.xml><?xml version="1.0" encoding="utf-8"?>
<formControlPr xmlns="http://schemas.microsoft.com/office/spreadsheetml/2009/9/main" objectType="Button" lockText="1"/>
</file>

<file path=xl/ctrlProps/ctrlProp265.xml><?xml version="1.0" encoding="utf-8"?>
<formControlPr xmlns="http://schemas.microsoft.com/office/spreadsheetml/2009/9/main" objectType="Button" lockText="1"/>
</file>

<file path=xl/ctrlProps/ctrlProp266.xml><?xml version="1.0" encoding="utf-8"?>
<formControlPr xmlns="http://schemas.microsoft.com/office/spreadsheetml/2009/9/main" objectType="Button" lockText="1"/>
</file>

<file path=xl/ctrlProps/ctrlProp267.xml><?xml version="1.0" encoding="utf-8"?>
<formControlPr xmlns="http://schemas.microsoft.com/office/spreadsheetml/2009/9/main" objectType="Button" lockText="1"/>
</file>

<file path=xl/ctrlProps/ctrlProp268.xml><?xml version="1.0" encoding="utf-8"?>
<formControlPr xmlns="http://schemas.microsoft.com/office/spreadsheetml/2009/9/main" objectType="Button" lockText="1"/>
</file>

<file path=xl/ctrlProps/ctrlProp269.xml><?xml version="1.0" encoding="utf-8"?>
<formControlPr xmlns="http://schemas.microsoft.com/office/spreadsheetml/2009/9/main" objectType="Button" lockText="1"/>
</file>

<file path=xl/ctrlProps/ctrlProp270.xml><?xml version="1.0" encoding="utf-8"?>
<formControlPr xmlns="http://schemas.microsoft.com/office/spreadsheetml/2009/9/main" objectType="Button" lockText="1"/>
</file>

<file path=xl/ctrlProps/ctrlProp271.xml><?xml version="1.0" encoding="utf-8"?>
<formControlPr xmlns="http://schemas.microsoft.com/office/spreadsheetml/2009/9/main" objectType="Button" lockText="1"/>
</file>

<file path=xl/ctrlProps/ctrlProp272.xml><?xml version="1.0" encoding="utf-8"?>
<formControlPr xmlns="http://schemas.microsoft.com/office/spreadsheetml/2009/9/main" objectType="Button" lockText="1"/>
</file>

<file path=xl/ctrlProps/ctrlProp273.xml><?xml version="1.0" encoding="utf-8"?>
<formControlPr xmlns="http://schemas.microsoft.com/office/spreadsheetml/2009/9/main" objectType="Button" lockText="1"/>
</file>

<file path=xl/ctrlProps/ctrlProp274.xml><?xml version="1.0" encoding="utf-8"?>
<formControlPr xmlns="http://schemas.microsoft.com/office/spreadsheetml/2009/9/main" objectType="Button" lockText="1"/>
</file>

<file path=xl/ctrlProps/ctrlProp275.xml><?xml version="1.0" encoding="utf-8"?>
<formControlPr xmlns="http://schemas.microsoft.com/office/spreadsheetml/2009/9/main" objectType="Button" lockText="1"/>
</file>

<file path=xl/ctrlProps/ctrlProp276.xml><?xml version="1.0" encoding="utf-8"?>
<formControlPr xmlns="http://schemas.microsoft.com/office/spreadsheetml/2009/9/main" objectType="Button" lockText="1"/>
</file>

<file path=xl/ctrlProps/ctrlProp277.xml><?xml version="1.0" encoding="utf-8"?>
<formControlPr xmlns="http://schemas.microsoft.com/office/spreadsheetml/2009/9/main" objectType="Button" lockText="1"/>
</file>

<file path=xl/ctrlProps/ctrlProp278.xml><?xml version="1.0" encoding="utf-8"?>
<formControlPr xmlns="http://schemas.microsoft.com/office/spreadsheetml/2009/9/main" objectType="Button" lockText="1"/>
</file>

<file path=xl/ctrlProps/ctrlProp279.xml><?xml version="1.0" encoding="utf-8"?>
<formControlPr xmlns="http://schemas.microsoft.com/office/spreadsheetml/2009/9/main" objectType="Button" lockText="1"/>
</file>

<file path=xl/ctrlProps/ctrlProp280.xml><?xml version="1.0" encoding="utf-8"?>
<formControlPr xmlns="http://schemas.microsoft.com/office/spreadsheetml/2009/9/main" objectType="Button" lockText="1"/>
</file>

<file path=xl/ctrlProps/ctrlProp281.xml><?xml version="1.0" encoding="utf-8"?>
<formControlPr xmlns="http://schemas.microsoft.com/office/spreadsheetml/2009/9/main" objectType="Button" lockText="1"/>
</file>

<file path=xl/ctrlProps/ctrlProp282.xml><?xml version="1.0" encoding="utf-8"?>
<formControlPr xmlns="http://schemas.microsoft.com/office/spreadsheetml/2009/9/main" objectType="Button" lockText="1"/>
</file>

<file path=xl/ctrlProps/ctrlProp283.xml><?xml version="1.0" encoding="utf-8"?>
<formControlPr xmlns="http://schemas.microsoft.com/office/spreadsheetml/2009/9/main" objectType="Button" lockText="1"/>
</file>

<file path=xl/ctrlProps/ctrlProp284.xml><?xml version="1.0" encoding="utf-8"?>
<formControlPr xmlns="http://schemas.microsoft.com/office/spreadsheetml/2009/9/main" objectType="Button" lockText="1"/>
</file>

<file path=xl/ctrlProps/ctrlProp285.xml><?xml version="1.0" encoding="utf-8"?>
<formControlPr xmlns="http://schemas.microsoft.com/office/spreadsheetml/2009/9/main" objectType="Button" lockText="1"/>
</file>

<file path=xl/ctrlProps/ctrlProp286.xml><?xml version="1.0" encoding="utf-8"?>
<formControlPr xmlns="http://schemas.microsoft.com/office/spreadsheetml/2009/9/main" objectType="Button" lockText="1"/>
</file>

<file path=xl/ctrlProps/ctrlProp287.xml><?xml version="1.0" encoding="utf-8"?>
<formControlPr xmlns="http://schemas.microsoft.com/office/spreadsheetml/2009/9/main" objectType="Button" lockText="1"/>
</file>

<file path=xl/ctrlProps/ctrlProp288.xml><?xml version="1.0" encoding="utf-8"?>
<formControlPr xmlns="http://schemas.microsoft.com/office/spreadsheetml/2009/9/main" objectType="Button" lockText="1"/>
</file>

<file path=xl/ctrlProps/ctrlProp289.xml><?xml version="1.0" encoding="utf-8"?>
<formControlPr xmlns="http://schemas.microsoft.com/office/spreadsheetml/2009/9/main" objectType="Button" lockText="1"/>
</file>

<file path=xl/ctrlProps/ctrlProp290.xml><?xml version="1.0" encoding="utf-8"?>
<formControlPr xmlns="http://schemas.microsoft.com/office/spreadsheetml/2009/9/main" objectType="Button" lockText="1"/>
</file>

<file path=xl/ctrlProps/ctrlProp291.xml><?xml version="1.0" encoding="utf-8"?>
<formControlPr xmlns="http://schemas.microsoft.com/office/spreadsheetml/2009/9/main" objectType="Button" lockText="1"/>
</file>

<file path=xl/ctrlProps/ctrlProp292.xml><?xml version="1.0" encoding="utf-8"?>
<formControlPr xmlns="http://schemas.microsoft.com/office/spreadsheetml/2009/9/main" objectType="Button" lockText="1"/>
</file>

<file path=xl/ctrlProps/ctrlProp293.xml><?xml version="1.0" encoding="utf-8"?>
<formControlPr xmlns="http://schemas.microsoft.com/office/spreadsheetml/2009/9/main" objectType="Button" lockText="1"/>
</file>

<file path=xl/ctrlProps/ctrlProp294.xml><?xml version="1.0" encoding="utf-8"?>
<formControlPr xmlns="http://schemas.microsoft.com/office/spreadsheetml/2009/9/main" objectType="Button" lockText="1"/>
</file>

<file path=xl/ctrlProps/ctrlProp295.xml><?xml version="1.0" encoding="utf-8"?>
<formControlPr xmlns="http://schemas.microsoft.com/office/spreadsheetml/2009/9/main" objectType="Button" lockText="1"/>
</file>

<file path=xl/ctrlProps/ctrlProp296.xml><?xml version="1.0" encoding="utf-8"?>
<formControlPr xmlns="http://schemas.microsoft.com/office/spreadsheetml/2009/9/main" objectType="Button" lockText="1"/>
</file>

<file path=xl/ctrlProps/ctrlProp297.xml><?xml version="1.0" encoding="utf-8"?>
<formControlPr xmlns="http://schemas.microsoft.com/office/spreadsheetml/2009/9/main" objectType="Button" lockText="1"/>
</file>

<file path=xl/ctrlProps/ctrlProp298.xml><?xml version="1.0" encoding="utf-8"?>
<formControlPr xmlns="http://schemas.microsoft.com/office/spreadsheetml/2009/9/main" objectType="Button" lockText="1"/>
</file>

<file path=xl/ctrlProps/ctrlProp299.xml><?xml version="1.0" encoding="utf-8"?>
<formControlPr xmlns="http://schemas.microsoft.com/office/spreadsheetml/2009/9/main" objectType="Button" lockText="1"/>
</file>

<file path=xl/ctrlProps/ctrlProp300.xml><?xml version="1.0" encoding="utf-8"?>
<formControlPr xmlns="http://schemas.microsoft.com/office/spreadsheetml/2009/9/main" objectType="Button" lockText="1"/>
</file>

<file path=xl/ctrlProps/ctrlProp301.xml><?xml version="1.0" encoding="utf-8"?>
<formControlPr xmlns="http://schemas.microsoft.com/office/spreadsheetml/2009/9/main" objectType="Button" lockText="1"/>
</file>

<file path=xl/ctrlProps/ctrlProp302.xml><?xml version="1.0" encoding="utf-8"?>
<formControlPr xmlns="http://schemas.microsoft.com/office/spreadsheetml/2009/9/main" objectType="Button" lockText="1"/>
</file>

<file path=xl/ctrlProps/ctrlProp303.xml><?xml version="1.0" encoding="utf-8"?>
<formControlPr xmlns="http://schemas.microsoft.com/office/spreadsheetml/2009/9/main" objectType="Button" lockText="1"/>
</file>

<file path=xl/ctrlProps/ctrlProp304.xml><?xml version="1.0" encoding="utf-8"?>
<formControlPr xmlns="http://schemas.microsoft.com/office/spreadsheetml/2009/9/main" objectType="Button" lockText="1"/>
</file>

<file path=xl/ctrlProps/ctrlProp305.xml><?xml version="1.0" encoding="utf-8"?>
<formControlPr xmlns="http://schemas.microsoft.com/office/spreadsheetml/2009/9/main" objectType="Button" lockText="1"/>
</file>

<file path=xl/ctrlProps/ctrlProp306.xml><?xml version="1.0" encoding="utf-8"?>
<formControlPr xmlns="http://schemas.microsoft.com/office/spreadsheetml/2009/9/main" objectType="Button" lockText="1"/>
</file>

<file path=xl/ctrlProps/ctrlProp307.xml><?xml version="1.0" encoding="utf-8"?>
<formControlPr xmlns="http://schemas.microsoft.com/office/spreadsheetml/2009/9/main" objectType="Button" lockText="1"/>
</file>

<file path=xl/ctrlProps/ctrlProp308.xml><?xml version="1.0" encoding="utf-8"?>
<formControlPr xmlns="http://schemas.microsoft.com/office/spreadsheetml/2009/9/main" objectType="Button" lockText="1"/>
</file>

<file path=xl/ctrlProps/ctrlProp309.xml><?xml version="1.0" encoding="utf-8"?>
<formControlPr xmlns="http://schemas.microsoft.com/office/spreadsheetml/2009/9/main" objectType="Button" lockText="1"/>
</file>

<file path=xl/ctrlProps/ctrlProp310.xml><?xml version="1.0" encoding="utf-8"?>
<formControlPr xmlns="http://schemas.microsoft.com/office/spreadsheetml/2009/9/main" objectType="Button" lockText="1"/>
</file>

<file path=xl/ctrlProps/ctrlProp311.xml><?xml version="1.0" encoding="utf-8"?>
<formControlPr xmlns="http://schemas.microsoft.com/office/spreadsheetml/2009/9/main" objectType="Button" lockText="1"/>
</file>

<file path=xl/ctrlProps/ctrlProp312.xml><?xml version="1.0" encoding="utf-8"?>
<formControlPr xmlns="http://schemas.microsoft.com/office/spreadsheetml/2009/9/main" objectType="Button" lockText="1"/>
</file>

<file path=xl/ctrlProps/ctrlProp313.xml><?xml version="1.0" encoding="utf-8"?>
<formControlPr xmlns="http://schemas.microsoft.com/office/spreadsheetml/2009/9/main" objectType="Button" lockText="1"/>
</file>

<file path=xl/ctrlProps/ctrlProp314.xml><?xml version="1.0" encoding="utf-8"?>
<formControlPr xmlns="http://schemas.microsoft.com/office/spreadsheetml/2009/9/main" objectType="Button" lockText="1"/>
</file>

<file path=xl/ctrlProps/ctrlProp315.xml><?xml version="1.0" encoding="utf-8"?>
<formControlPr xmlns="http://schemas.microsoft.com/office/spreadsheetml/2009/9/main" objectType="Button" lockText="1"/>
</file>

<file path=xl/ctrlProps/ctrlProp316.xml><?xml version="1.0" encoding="utf-8"?>
<formControlPr xmlns="http://schemas.microsoft.com/office/spreadsheetml/2009/9/main" objectType="Button" lockText="1"/>
</file>

<file path=xl/ctrlProps/ctrlProp317.xml><?xml version="1.0" encoding="utf-8"?>
<formControlPr xmlns="http://schemas.microsoft.com/office/spreadsheetml/2009/9/main" objectType="Button" lockText="1"/>
</file>

<file path=xl/ctrlProps/ctrlProp318.xml><?xml version="1.0" encoding="utf-8"?>
<formControlPr xmlns="http://schemas.microsoft.com/office/spreadsheetml/2009/9/main" objectType="Button" lockText="1"/>
</file>

<file path=xl/ctrlProps/ctrlProp319.xml><?xml version="1.0" encoding="utf-8"?>
<formControlPr xmlns="http://schemas.microsoft.com/office/spreadsheetml/2009/9/main" objectType="Button" lockText="1"/>
</file>

<file path=xl/ctrlProps/ctrlProp320.xml><?xml version="1.0" encoding="utf-8"?>
<formControlPr xmlns="http://schemas.microsoft.com/office/spreadsheetml/2009/9/main" objectType="Button" lockText="1"/>
</file>

<file path=xl/ctrlProps/ctrlProp321.xml><?xml version="1.0" encoding="utf-8"?>
<formControlPr xmlns="http://schemas.microsoft.com/office/spreadsheetml/2009/9/main" objectType="Button" lockText="1"/>
</file>

<file path=xl/ctrlProps/ctrlProp322.xml><?xml version="1.0" encoding="utf-8"?>
<formControlPr xmlns="http://schemas.microsoft.com/office/spreadsheetml/2009/9/main" objectType="Button" lockText="1"/>
</file>

<file path=xl/ctrlProps/ctrlProp323.xml><?xml version="1.0" encoding="utf-8"?>
<formControlPr xmlns="http://schemas.microsoft.com/office/spreadsheetml/2009/9/main" objectType="Button" lockText="1"/>
</file>

<file path=xl/ctrlProps/ctrlProp324.xml><?xml version="1.0" encoding="utf-8"?>
<formControlPr xmlns="http://schemas.microsoft.com/office/spreadsheetml/2009/9/main" objectType="Button" lockText="1"/>
</file>

<file path=xl/ctrlProps/ctrlProp325.xml><?xml version="1.0" encoding="utf-8"?>
<formControlPr xmlns="http://schemas.microsoft.com/office/spreadsheetml/2009/9/main" objectType="Button" lockText="1"/>
</file>

<file path=xl/ctrlProps/ctrlProp326.xml><?xml version="1.0" encoding="utf-8"?>
<formControlPr xmlns="http://schemas.microsoft.com/office/spreadsheetml/2009/9/main" objectType="Button" lockText="1"/>
</file>

<file path=xl/ctrlProps/ctrlProp327.xml><?xml version="1.0" encoding="utf-8"?>
<formControlPr xmlns="http://schemas.microsoft.com/office/spreadsheetml/2009/9/main" objectType="Button" lockText="1"/>
</file>

<file path=xl/ctrlProps/ctrlProp328.xml><?xml version="1.0" encoding="utf-8"?>
<formControlPr xmlns="http://schemas.microsoft.com/office/spreadsheetml/2009/9/main" objectType="Button" lockText="1"/>
</file>

<file path=xl/ctrlProps/ctrlProp329.xml><?xml version="1.0" encoding="utf-8"?>
<formControlPr xmlns="http://schemas.microsoft.com/office/spreadsheetml/2009/9/main" objectType="Button" lockText="1"/>
</file>

<file path=xl/ctrlProps/ctrlProp330.xml><?xml version="1.0" encoding="utf-8"?>
<formControlPr xmlns="http://schemas.microsoft.com/office/spreadsheetml/2009/9/main" objectType="Button" lockText="1"/>
</file>

<file path=xl/ctrlProps/ctrlProp331.xml><?xml version="1.0" encoding="utf-8"?>
<formControlPr xmlns="http://schemas.microsoft.com/office/spreadsheetml/2009/9/main" objectType="Button" lockText="1"/>
</file>

<file path=xl/ctrlProps/ctrlProp332.xml><?xml version="1.0" encoding="utf-8"?>
<formControlPr xmlns="http://schemas.microsoft.com/office/spreadsheetml/2009/9/main" objectType="Button" lockText="1"/>
</file>

<file path=xl/ctrlProps/ctrlProp333.xml><?xml version="1.0" encoding="utf-8"?>
<formControlPr xmlns="http://schemas.microsoft.com/office/spreadsheetml/2009/9/main" objectType="Button" lockText="1"/>
</file>

<file path=xl/ctrlProps/ctrlProp334.xml><?xml version="1.0" encoding="utf-8"?>
<formControlPr xmlns="http://schemas.microsoft.com/office/spreadsheetml/2009/9/main" objectType="Button" lockText="1"/>
</file>

<file path=xl/ctrlProps/ctrlProp335.xml><?xml version="1.0" encoding="utf-8"?>
<formControlPr xmlns="http://schemas.microsoft.com/office/spreadsheetml/2009/9/main" objectType="Button" lockText="1"/>
</file>

<file path=xl/ctrlProps/ctrlProp336.xml><?xml version="1.0" encoding="utf-8"?>
<formControlPr xmlns="http://schemas.microsoft.com/office/spreadsheetml/2009/9/main" objectType="Button" lockText="1"/>
</file>

<file path=xl/ctrlProps/ctrlProp337.xml><?xml version="1.0" encoding="utf-8"?>
<formControlPr xmlns="http://schemas.microsoft.com/office/spreadsheetml/2009/9/main" objectType="Button" lockText="1"/>
</file>

<file path=xl/ctrlProps/ctrlProp338.xml><?xml version="1.0" encoding="utf-8"?>
<formControlPr xmlns="http://schemas.microsoft.com/office/spreadsheetml/2009/9/main" objectType="Button" lockText="1"/>
</file>

<file path=xl/ctrlProps/ctrlProp339.xml><?xml version="1.0" encoding="utf-8"?>
<formControlPr xmlns="http://schemas.microsoft.com/office/spreadsheetml/2009/9/main" objectType="Button" lockText="1"/>
</file>

<file path=xl/ctrlProps/ctrlProp340.xml><?xml version="1.0" encoding="utf-8"?>
<formControlPr xmlns="http://schemas.microsoft.com/office/spreadsheetml/2009/9/main" objectType="Button" lockText="1"/>
</file>

<file path=xl/ctrlProps/ctrlProp341.xml><?xml version="1.0" encoding="utf-8"?>
<formControlPr xmlns="http://schemas.microsoft.com/office/spreadsheetml/2009/9/main" objectType="Button" lockText="1"/>
</file>

<file path=xl/ctrlProps/ctrlProp342.xml><?xml version="1.0" encoding="utf-8"?>
<formControlPr xmlns="http://schemas.microsoft.com/office/spreadsheetml/2009/9/main" objectType="Button" lockText="1"/>
</file>

<file path=xl/ctrlProps/ctrlProp343.xml><?xml version="1.0" encoding="utf-8"?>
<formControlPr xmlns="http://schemas.microsoft.com/office/spreadsheetml/2009/9/main" objectType="Button" lockText="1"/>
</file>

<file path=xl/ctrlProps/ctrlProp344.xml><?xml version="1.0" encoding="utf-8"?>
<formControlPr xmlns="http://schemas.microsoft.com/office/spreadsheetml/2009/9/main" objectType="Button" lockText="1"/>
</file>

<file path=xl/ctrlProps/ctrlProp345.xml><?xml version="1.0" encoding="utf-8"?>
<formControlPr xmlns="http://schemas.microsoft.com/office/spreadsheetml/2009/9/main" objectType="Button" lockText="1"/>
</file>

<file path=xl/ctrlProps/ctrlProp346.xml><?xml version="1.0" encoding="utf-8"?>
<formControlPr xmlns="http://schemas.microsoft.com/office/spreadsheetml/2009/9/main" objectType="Button" lockText="1"/>
</file>

<file path=xl/ctrlProps/ctrlProp347.xml><?xml version="1.0" encoding="utf-8"?>
<formControlPr xmlns="http://schemas.microsoft.com/office/spreadsheetml/2009/9/main" objectType="Button" lockText="1"/>
</file>

<file path=xl/ctrlProps/ctrlProp348.xml><?xml version="1.0" encoding="utf-8"?>
<formControlPr xmlns="http://schemas.microsoft.com/office/spreadsheetml/2009/9/main" objectType="Button" lockText="1"/>
</file>

<file path=xl/ctrlProps/ctrlProp349.xml><?xml version="1.0" encoding="utf-8"?>
<formControlPr xmlns="http://schemas.microsoft.com/office/spreadsheetml/2009/9/main" objectType="Button" lockText="1"/>
</file>

<file path=xl/ctrlProps/ctrlProp350.xml><?xml version="1.0" encoding="utf-8"?>
<formControlPr xmlns="http://schemas.microsoft.com/office/spreadsheetml/2009/9/main" objectType="Button" lockText="1"/>
</file>

<file path=xl/ctrlProps/ctrlProp351.xml><?xml version="1.0" encoding="utf-8"?>
<formControlPr xmlns="http://schemas.microsoft.com/office/spreadsheetml/2009/9/main" objectType="Button" lockText="1"/>
</file>

<file path=xl/ctrlProps/ctrlProp352.xml><?xml version="1.0" encoding="utf-8"?>
<formControlPr xmlns="http://schemas.microsoft.com/office/spreadsheetml/2009/9/main" objectType="Button" lockText="1"/>
</file>

<file path=xl/ctrlProps/ctrlProp353.xml><?xml version="1.0" encoding="utf-8"?>
<formControlPr xmlns="http://schemas.microsoft.com/office/spreadsheetml/2009/9/main" objectType="Button" lockText="1"/>
</file>

<file path=xl/ctrlProps/ctrlProp354.xml><?xml version="1.0" encoding="utf-8"?>
<formControlPr xmlns="http://schemas.microsoft.com/office/spreadsheetml/2009/9/main" objectType="Button" lockText="1"/>
</file>

<file path=xl/ctrlProps/ctrlProp355.xml><?xml version="1.0" encoding="utf-8"?>
<formControlPr xmlns="http://schemas.microsoft.com/office/spreadsheetml/2009/9/main" objectType="Button" lockText="1"/>
</file>

<file path=xl/ctrlProps/ctrlProp356.xml><?xml version="1.0" encoding="utf-8"?>
<formControlPr xmlns="http://schemas.microsoft.com/office/spreadsheetml/2009/9/main" objectType="Button" lockText="1"/>
</file>

<file path=xl/ctrlProps/ctrlProp357.xml><?xml version="1.0" encoding="utf-8"?>
<formControlPr xmlns="http://schemas.microsoft.com/office/spreadsheetml/2009/9/main" objectType="Button" lockText="1"/>
</file>

<file path=xl/ctrlProps/ctrlProp358.xml><?xml version="1.0" encoding="utf-8"?>
<formControlPr xmlns="http://schemas.microsoft.com/office/spreadsheetml/2009/9/main" objectType="Button" lockText="1"/>
</file>

<file path=xl/ctrlProps/ctrlProp359.xml><?xml version="1.0" encoding="utf-8"?>
<formControlPr xmlns="http://schemas.microsoft.com/office/spreadsheetml/2009/9/main" objectType="Button" lockText="1"/>
</file>

<file path=xl/ctrlProps/ctrlProp360.xml><?xml version="1.0" encoding="utf-8"?>
<formControlPr xmlns="http://schemas.microsoft.com/office/spreadsheetml/2009/9/main" objectType="Button" lockText="1"/>
</file>

<file path=xl/ctrlProps/ctrlProp361.xml><?xml version="1.0" encoding="utf-8"?>
<formControlPr xmlns="http://schemas.microsoft.com/office/spreadsheetml/2009/9/main" objectType="Button" lockText="1"/>
</file>

<file path=xl/ctrlProps/ctrlProp362.xml><?xml version="1.0" encoding="utf-8"?>
<formControlPr xmlns="http://schemas.microsoft.com/office/spreadsheetml/2009/9/main" objectType="Button" lockText="1"/>
</file>

<file path=xl/ctrlProps/ctrlProp363.xml><?xml version="1.0" encoding="utf-8"?>
<formControlPr xmlns="http://schemas.microsoft.com/office/spreadsheetml/2009/9/main" objectType="Button" lockText="1"/>
</file>

<file path=xl/ctrlProps/ctrlProp364.xml><?xml version="1.0" encoding="utf-8"?>
<formControlPr xmlns="http://schemas.microsoft.com/office/spreadsheetml/2009/9/main" objectType="Button" lockText="1"/>
</file>

<file path=xl/ctrlProps/ctrlProp365.xml><?xml version="1.0" encoding="utf-8"?>
<formControlPr xmlns="http://schemas.microsoft.com/office/spreadsheetml/2009/9/main" objectType="Button" lockText="1"/>
</file>

<file path=xl/ctrlProps/ctrlProp366.xml><?xml version="1.0" encoding="utf-8"?>
<formControlPr xmlns="http://schemas.microsoft.com/office/spreadsheetml/2009/9/main" objectType="Button" lockText="1"/>
</file>

<file path=xl/ctrlProps/ctrlProp367.xml><?xml version="1.0" encoding="utf-8"?>
<formControlPr xmlns="http://schemas.microsoft.com/office/spreadsheetml/2009/9/main" objectType="Button" lockText="1"/>
</file>

<file path=xl/ctrlProps/ctrlProp368.xml><?xml version="1.0" encoding="utf-8"?>
<formControlPr xmlns="http://schemas.microsoft.com/office/spreadsheetml/2009/9/main" objectType="Button" lockText="1"/>
</file>

<file path=xl/ctrlProps/ctrlProp369.xml><?xml version="1.0" encoding="utf-8"?>
<formControlPr xmlns="http://schemas.microsoft.com/office/spreadsheetml/2009/9/main" objectType="Button" lockText="1"/>
</file>

<file path=xl/ctrlProps/ctrlProp370.xml><?xml version="1.0" encoding="utf-8"?>
<formControlPr xmlns="http://schemas.microsoft.com/office/spreadsheetml/2009/9/main" objectType="Button" lockText="1"/>
</file>

<file path=xl/ctrlProps/ctrlProp371.xml><?xml version="1.0" encoding="utf-8"?>
<formControlPr xmlns="http://schemas.microsoft.com/office/spreadsheetml/2009/9/main" objectType="Button" lockText="1"/>
</file>

<file path=xl/ctrlProps/ctrlProp372.xml><?xml version="1.0" encoding="utf-8"?>
<formControlPr xmlns="http://schemas.microsoft.com/office/spreadsheetml/2009/9/main" objectType="Button" lockText="1"/>
</file>

<file path=xl/ctrlProps/ctrlProp373.xml><?xml version="1.0" encoding="utf-8"?>
<formControlPr xmlns="http://schemas.microsoft.com/office/spreadsheetml/2009/9/main" objectType="Button" lockText="1"/>
</file>

<file path=xl/ctrlProps/ctrlProp374.xml><?xml version="1.0" encoding="utf-8"?>
<formControlPr xmlns="http://schemas.microsoft.com/office/spreadsheetml/2009/9/main" objectType="Button" lockText="1"/>
</file>

<file path=xl/ctrlProps/ctrlProp375.xml><?xml version="1.0" encoding="utf-8"?>
<formControlPr xmlns="http://schemas.microsoft.com/office/spreadsheetml/2009/9/main" objectType="Button" lockText="1"/>
</file>

<file path=xl/ctrlProps/ctrlProp376.xml><?xml version="1.0" encoding="utf-8"?>
<formControlPr xmlns="http://schemas.microsoft.com/office/spreadsheetml/2009/9/main" objectType="Button" lockText="1"/>
</file>

<file path=xl/ctrlProps/ctrlProp377.xml><?xml version="1.0" encoding="utf-8"?>
<formControlPr xmlns="http://schemas.microsoft.com/office/spreadsheetml/2009/9/main" objectType="Button" lockText="1"/>
</file>

<file path=xl/ctrlProps/ctrlProp378.xml><?xml version="1.0" encoding="utf-8"?>
<formControlPr xmlns="http://schemas.microsoft.com/office/spreadsheetml/2009/9/main" objectType="Button" lockText="1"/>
</file>

<file path=xl/ctrlProps/ctrlProp379.xml><?xml version="1.0" encoding="utf-8"?>
<formControlPr xmlns="http://schemas.microsoft.com/office/spreadsheetml/2009/9/main" objectType="Button" lockText="1"/>
</file>

<file path=xl/ctrlProps/ctrlProp380.xml><?xml version="1.0" encoding="utf-8"?>
<formControlPr xmlns="http://schemas.microsoft.com/office/spreadsheetml/2009/9/main" objectType="Button" lockText="1"/>
</file>

<file path=xl/ctrlProps/ctrlProp381.xml><?xml version="1.0" encoding="utf-8"?>
<formControlPr xmlns="http://schemas.microsoft.com/office/spreadsheetml/2009/9/main" objectType="Button" lockText="1"/>
</file>

<file path=xl/ctrlProps/ctrlProp382.xml><?xml version="1.0" encoding="utf-8"?>
<formControlPr xmlns="http://schemas.microsoft.com/office/spreadsheetml/2009/9/main" objectType="Button" lockText="1"/>
</file>

<file path=xl/ctrlProps/ctrlProp383.xml><?xml version="1.0" encoding="utf-8"?>
<formControlPr xmlns="http://schemas.microsoft.com/office/spreadsheetml/2009/9/main" objectType="Button" lockText="1"/>
</file>

<file path=xl/ctrlProps/ctrlProp384.xml><?xml version="1.0" encoding="utf-8"?>
<formControlPr xmlns="http://schemas.microsoft.com/office/spreadsheetml/2009/9/main" objectType="Button" lockText="1"/>
</file>

<file path=xl/ctrlProps/ctrlProp385.xml><?xml version="1.0" encoding="utf-8"?>
<formControlPr xmlns="http://schemas.microsoft.com/office/spreadsheetml/2009/9/main" objectType="Button" lockText="1"/>
</file>

<file path=xl/ctrlProps/ctrlProp386.xml><?xml version="1.0" encoding="utf-8"?>
<formControlPr xmlns="http://schemas.microsoft.com/office/spreadsheetml/2009/9/main" objectType="Button" lockText="1"/>
</file>

<file path=xl/ctrlProps/ctrlProp387.xml><?xml version="1.0" encoding="utf-8"?>
<formControlPr xmlns="http://schemas.microsoft.com/office/spreadsheetml/2009/9/main" objectType="Button" lockText="1"/>
</file>

<file path=xl/ctrlProps/ctrlProp388.xml><?xml version="1.0" encoding="utf-8"?>
<formControlPr xmlns="http://schemas.microsoft.com/office/spreadsheetml/2009/9/main" objectType="Button" lockText="1"/>
</file>

<file path=xl/ctrlProps/ctrlProp389.xml><?xml version="1.0" encoding="utf-8"?>
<formControlPr xmlns="http://schemas.microsoft.com/office/spreadsheetml/2009/9/main" objectType="Button" lockText="1"/>
</file>

<file path=xl/ctrlProps/ctrlProp390.xml><?xml version="1.0" encoding="utf-8"?>
<formControlPr xmlns="http://schemas.microsoft.com/office/spreadsheetml/2009/9/main" objectType="Button" lockText="1"/>
</file>

<file path=xl/ctrlProps/ctrlProp391.xml><?xml version="1.0" encoding="utf-8"?>
<formControlPr xmlns="http://schemas.microsoft.com/office/spreadsheetml/2009/9/main" objectType="Button" lockText="1"/>
</file>

<file path=xl/ctrlProps/ctrlProp392.xml><?xml version="1.0" encoding="utf-8"?>
<formControlPr xmlns="http://schemas.microsoft.com/office/spreadsheetml/2009/9/main" objectType="Button" lockText="1"/>
</file>

<file path=xl/ctrlProps/ctrlProp393.xml><?xml version="1.0" encoding="utf-8"?>
<formControlPr xmlns="http://schemas.microsoft.com/office/spreadsheetml/2009/9/main" objectType="Button" lockText="1"/>
</file>

<file path=xl/ctrlProps/ctrlProp394.xml><?xml version="1.0" encoding="utf-8"?>
<formControlPr xmlns="http://schemas.microsoft.com/office/spreadsheetml/2009/9/main" objectType="Button" lockText="1"/>
</file>

<file path=xl/ctrlProps/ctrlProp395.xml><?xml version="1.0" encoding="utf-8"?>
<formControlPr xmlns="http://schemas.microsoft.com/office/spreadsheetml/2009/9/main" objectType="Button" lockText="1"/>
</file>

<file path=xl/ctrlProps/ctrlProp396.xml><?xml version="1.0" encoding="utf-8"?>
<formControlPr xmlns="http://schemas.microsoft.com/office/spreadsheetml/2009/9/main" objectType="Button" lockText="1"/>
</file>

<file path=xl/ctrlProps/ctrlProp397.xml><?xml version="1.0" encoding="utf-8"?>
<formControlPr xmlns="http://schemas.microsoft.com/office/spreadsheetml/2009/9/main" objectType="Button" lockText="1"/>
</file>

<file path=xl/ctrlProps/ctrlProp398.xml><?xml version="1.0" encoding="utf-8"?>
<formControlPr xmlns="http://schemas.microsoft.com/office/spreadsheetml/2009/9/main" objectType="Button" lockText="1"/>
</file>

<file path=xl/ctrlProps/ctrlProp399.xml><?xml version="1.0" encoding="utf-8"?>
<formControlPr xmlns="http://schemas.microsoft.com/office/spreadsheetml/2009/9/main" objectType="Button" lockText="1"/>
</file>

<file path=xl/ctrlProps/ctrlProp400.xml><?xml version="1.0" encoding="utf-8"?>
<formControlPr xmlns="http://schemas.microsoft.com/office/spreadsheetml/2009/9/main" objectType="Button" lockText="1"/>
</file>

<file path=xl/ctrlProps/ctrlProp401.xml><?xml version="1.0" encoding="utf-8"?>
<formControlPr xmlns="http://schemas.microsoft.com/office/spreadsheetml/2009/9/main" objectType="Button" lockText="1"/>
</file>

<file path=xl/ctrlProps/ctrlProp402.xml><?xml version="1.0" encoding="utf-8"?>
<formControlPr xmlns="http://schemas.microsoft.com/office/spreadsheetml/2009/9/main" objectType="Button" lockText="1"/>
</file>

<file path=xl/ctrlProps/ctrlProp403.xml><?xml version="1.0" encoding="utf-8"?>
<formControlPr xmlns="http://schemas.microsoft.com/office/spreadsheetml/2009/9/main" objectType="Button" lockText="1"/>
</file>

<file path=xl/ctrlProps/ctrlProp404.xml><?xml version="1.0" encoding="utf-8"?>
<formControlPr xmlns="http://schemas.microsoft.com/office/spreadsheetml/2009/9/main" objectType="Button" lockText="1"/>
</file>

<file path=xl/ctrlProps/ctrlProp405.xml><?xml version="1.0" encoding="utf-8"?>
<formControlPr xmlns="http://schemas.microsoft.com/office/spreadsheetml/2009/9/main" objectType="Button" lockText="1"/>
</file>

<file path=xl/ctrlProps/ctrlProp406.xml><?xml version="1.0" encoding="utf-8"?>
<formControlPr xmlns="http://schemas.microsoft.com/office/spreadsheetml/2009/9/main" objectType="Button" lockText="1"/>
</file>

<file path=xl/ctrlProps/ctrlProp407.xml><?xml version="1.0" encoding="utf-8"?>
<formControlPr xmlns="http://schemas.microsoft.com/office/spreadsheetml/2009/9/main" objectType="Button" lockText="1"/>
</file>

<file path=xl/ctrlProps/ctrlProp408.xml><?xml version="1.0" encoding="utf-8"?>
<formControlPr xmlns="http://schemas.microsoft.com/office/spreadsheetml/2009/9/main" objectType="Button" lockText="1"/>
</file>

<file path=xl/ctrlProps/ctrlProp409.xml><?xml version="1.0" encoding="utf-8"?>
<formControlPr xmlns="http://schemas.microsoft.com/office/spreadsheetml/2009/9/main" objectType="Button" lockText="1"/>
</file>

<file path=xl/ctrlProps/ctrlProp410.xml><?xml version="1.0" encoding="utf-8"?>
<formControlPr xmlns="http://schemas.microsoft.com/office/spreadsheetml/2009/9/main" objectType="Button" lockText="1"/>
</file>

<file path=xl/ctrlProps/ctrlProp411.xml><?xml version="1.0" encoding="utf-8"?>
<formControlPr xmlns="http://schemas.microsoft.com/office/spreadsheetml/2009/9/main" objectType="Button" lockText="1"/>
</file>

<file path=xl/ctrlProps/ctrlProp412.xml><?xml version="1.0" encoding="utf-8"?>
<formControlPr xmlns="http://schemas.microsoft.com/office/spreadsheetml/2009/9/main" objectType="Button" lockText="1"/>
</file>

<file path=xl/ctrlProps/ctrlProp413.xml><?xml version="1.0" encoding="utf-8"?>
<formControlPr xmlns="http://schemas.microsoft.com/office/spreadsheetml/2009/9/main" objectType="Button" lockText="1"/>
</file>

<file path=xl/ctrlProps/ctrlProp414.xml><?xml version="1.0" encoding="utf-8"?>
<formControlPr xmlns="http://schemas.microsoft.com/office/spreadsheetml/2009/9/main" objectType="Button" lockText="1"/>
</file>

<file path=xl/ctrlProps/ctrlProp415.xml><?xml version="1.0" encoding="utf-8"?>
<formControlPr xmlns="http://schemas.microsoft.com/office/spreadsheetml/2009/9/main" objectType="Button" lockText="1"/>
</file>

<file path=xl/ctrlProps/ctrlProp416.xml><?xml version="1.0" encoding="utf-8"?>
<formControlPr xmlns="http://schemas.microsoft.com/office/spreadsheetml/2009/9/main" objectType="Button" lockText="1"/>
</file>

<file path=xl/ctrlProps/ctrlProp417.xml><?xml version="1.0" encoding="utf-8"?>
<formControlPr xmlns="http://schemas.microsoft.com/office/spreadsheetml/2009/9/main" objectType="Button" lockText="1"/>
</file>

<file path=xl/ctrlProps/ctrlProp418.xml><?xml version="1.0" encoding="utf-8"?>
<formControlPr xmlns="http://schemas.microsoft.com/office/spreadsheetml/2009/9/main" objectType="Button" lockText="1"/>
</file>

<file path=xl/ctrlProps/ctrlProp419.xml><?xml version="1.0" encoding="utf-8"?>
<formControlPr xmlns="http://schemas.microsoft.com/office/spreadsheetml/2009/9/main" objectType="Button" lockText="1"/>
</file>

<file path=xl/ctrlProps/ctrlProp420.xml><?xml version="1.0" encoding="utf-8"?>
<formControlPr xmlns="http://schemas.microsoft.com/office/spreadsheetml/2009/9/main" objectType="Button" lockText="1"/>
</file>

<file path=xl/ctrlProps/ctrlProp421.xml><?xml version="1.0" encoding="utf-8"?>
<formControlPr xmlns="http://schemas.microsoft.com/office/spreadsheetml/2009/9/main" objectType="Button" lockText="1"/>
</file>

<file path=xl/ctrlProps/ctrlProp422.xml><?xml version="1.0" encoding="utf-8"?>
<formControlPr xmlns="http://schemas.microsoft.com/office/spreadsheetml/2009/9/main" objectType="Button" lockText="1"/>
</file>

<file path=xl/ctrlProps/ctrlProp423.xml><?xml version="1.0" encoding="utf-8"?>
<formControlPr xmlns="http://schemas.microsoft.com/office/spreadsheetml/2009/9/main" objectType="Button" lockText="1"/>
</file>

<file path=xl/ctrlProps/ctrlProp424.xml><?xml version="1.0" encoding="utf-8"?>
<formControlPr xmlns="http://schemas.microsoft.com/office/spreadsheetml/2009/9/main" objectType="Button" lockText="1"/>
</file>

<file path=xl/ctrlProps/ctrlProp425.xml><?xml version="1.0" encoding="utf-8"?>
<formControlPr xmlns="http://schemas.microsoft.com/office/spreadsheetml/2009/9/main" objectType="Button" lockText="1"/>
</file>

<file path=xl/ctrlProps/ctrlProp426.xml><?xml version="1.0" encoding="utf-8"?>
<formControlPr xmlns="http://schemas.microsoft.com/office/spreadsheetml/2009/9/main" objectType="Button" lockText="1"/>
</file>

<file path=xl/ctrlProps/ctrlProp427.xml><?xml version="1.0" encoding="utf-8"?>
<formControlPr xmlns="http://schemas.microsoft.com/office/spreadsheetml/2009/9/main" objectType="Button" lockText="1"/>
</file>

<file path=xl/ctrlProps/ctrlProp428.xml><?xml version="1.0" encoding="utf-8"?>
<formControlPr xmlns="http://schemas.microsoft.com/office/spreadsheetml/2009/9/main" objectType="Button" lockText="1"/>
</file>

<file path=xl/ctrlProps/ctrlProp429.xml><?xml version="1.0" encoding="utf-8"?>
<formControlPr xmlns="http://schemas.microsoft.com/office/spreadsheetml/2009/9/main" objectType="Button" lockText="1"/>
</file>

<file path=xl/ctrlProps/ctrlProp430.xml><?xml version="1.0" encoding="utf-8"?>
<formControlPr xmlns="http://schemas.microsoft.com/office/spreadsheetml/2009/9/main" objectType="Button" lockText="1"/>
</file>

<file path=xl/ctrlProps/ctrlProp431.xml><?xml version="1.0" encoding="utf-8"?>
<formControlPr xmlns="http://schemas.microsoft.com/office/spreadsheetml/2009/9/main" objectType="Button" lockText="1"/>
</file>

<file path=xl/ctrlProps/ctrlProp432.xml><?xml version="1.0" encoding="utf-8"?>
<formControlPr xmlns="http://schemas.microsoft.com/office/spreadsheetml/2009/9/main" objectType="Button" lockText="1"/>
</file>

<file path=xl/ctrlProps/ctrlProp433.xml><?xml version="1.0" encoding="utf-8"?>
<formControlPr xmlns="http://schemas.microsoft.com/office/spreadsheetml/2009/9/main" objectType="Button" lockText="1"/>
</file>

<file path=xl/ctrlProps/ctrlProp434.xml><?xml version="1.0" encoding="utf-8"?>
<formControlPr xmlns="http://schemas.microsoft.com/office/spreadsheetml/2009/9/main" objectType="Button" lockText="1"/>
</file>

<file path=xl/ctrlProps/ctrlProp435.xml><?xml version="1.0" encoding="utf-8"?>
<formControlPr xmlns="http://schemas.microsoft.com/office/spreadsheetml/2009/9/main" objectType="Button" lockText="1"/>
</file>

<file path=xl/ctrlProps/ctrlProp436.xml><?xml version="1.0" encoding="utf-8"?>
<formControlPr xmlns="http://schemas.microsoft.com/office/spreadsheetml/2009/9/main" objectType="Button" lockText="1"/>
</file>

<file path=xl/ctrlProps/ctrlProp437.xml><?xml version="1.0" encoding="utf-8"?>
<formControlPr xmlns="http://schemas.microsoft.com/office/spreadsheetml/2009/9/main" objectType="Button" lockText="1"/>
</file>

<file path=xl/ctrlProps/ctrlProp438.xml><?xml version="1.0" encoding="utf-8"?>
<formControlPr xmlns="http://schemas.microsoft.com/office/spreadsheetml/2009/9/main" objectType="Button" lockText="1"/>
</file>

<file path=xl/ctrlProps/ctrlProp439.xml><?xml version="1.0" encoding="utf-8"?>
<formControlPr xmlns="http://schemas.microsoft.com/office/spreadsheetml/2009/9/main" objectType="Button" lockText="1"/>
</file>

<file path=xl/ctrlProps/ctrlProp440.xml><?xml version="1.0" encoding="utf-8"?>
<formControlPr xmlns="http://schemas.microsoft.com/office/spreadsheetml/2009/9/main" objectType="Button" lockText="1"/>
</file>

<file path=xl/ctrlProps/ctrlProp441.xml><?xml version="1.0" encoding="utf-8"?>
<formControlPr xmlns="http://schemas.microsoft.com/office/spreadsheetml/2009/9/main" objectType="Button" lockText="1"/>
</file>

<file path=xl/ctrlProps/ctrlProp442.xml><?xml version="1.0" encoding="utf-8"?>
<formControlPr xmlns="http://schemas.microsoft.com/office/spreadsheetml/2009/9/main" objectType="Button" lockText="1"/>
</file>

<file path=xl/ctrlProps/ctrlProp443.xml><?xml version="1.0" encoding="utf-8"?>
<formControlPr xmlns="http://schemas.microsoft.com/office/spreadsheetml/2009/9/main" objectType="Button" lockText="1"/>
</file>

<file path=xl/ctrlProps/ctrlProp444.xml><?xml version="1.0" encoding="utf-8"?>
<formControlPr xmlns="http://schemas.microsoft.com/office/spreadsheetml/2009/9/main" objectType="Button" lockText="1"/>
</file>

<file path=xl/ctrlProps/ctrlProp445.xml><?xml version="1.0" encoding="utf-8"?>
<formControlPr xmlns="http://schemas.microsoft.com/office/spreadsheetml/2009/9/main" objectType="Button" lockText="1"/>
</file>

<file path=xl/ctrlProps/ctrlProp446.xml><?xml version="1.0" encoding="utf-8"?>
<formControlPr xmlns="http://schemas.microsoft.com/office/spreadsheetml/2009/9/main" objectType="Button" lockText="1"/>
</file>

<file path=xl/ctrlProps/ctrlProp447.xml><?xml version="1.0" encoding="utf-8"?>
<formControlPr xmlns="http://schemas.microsoft.com/office/spreadsheetml/2009/9/main" objectType="Button" lockText="1"/>
</file>

<file path=xl/ctrlProps/ctrlProp448.xml><?xml version="1.0" encoding="utf-8"?>
<formControlPr xmlns="http://schemas.microsoft.com/office/spreadsheetml/2009/9/main" objectType="Button" lockText="1"/>
</file>

<file path=xl/ctrlProps/ctrlProp449.xml><?xml version="1.0" encoding="utf-8"?>
<formControlPr xmlns="http://schemas.microsoft.com/office/spreadsheetml/2009/9/main" objectType="Button" lockText="1"/>
</file>

<file path=xl/ctrlProps/ctrlProp450.xml><?xml version="1.0" encoding="utf-8"?>
<formControlPr xmlns="http://schemas.microsoft.com/office/spreadsheetml/2009/9/main" objectType="Button" lockText="1"/>
</file>

<file path=xl/ctrlProps/ctrlProp451.xml><?xml version="1.0" encoding="utf-8"?>
<formControlPr xmlns="http://schemas.microsoft.com/office/spreadsheetml/2009/9/main" objectType="Button" lockText="1"/>
</file>

<file path=xl/ctrlProps/ctrlProp452.xml><?xml version="1.0" encoding="utf-8"?>
<formControlPr xmlns="http://schemas.microsoft.com/office/spreadsheetml/2009/9/main" objectType="Button" lockText="1"/>
</file>

<file path=xl/ctrlProps/ctrlProp453.xml><?xml version="1.0" encoding="utf-8"?>
<formControlPr xmlns="http://schemas.microsoft.com/office/spreadsheetml/2009/9/main" objectType="Button" lockText="1"/>
</file>

<file path=xl/ctrlProps/ctrlProp454.xml><?xml version="1.0" encoding="utf-8"?>
<formControlPr xmlns="http://schemas.microsoft.com/office/spreadsheetml/2009/9/main" objectType="Button" lockText="1"/>
</file>

<file path=xl/ctrlProps/ctrlProp455.xml><?xml version="1.0" encoding="utf-8"?>
<formControlPr xmlns="http://schemas.microsoft.com/office/spreadsheetml/2009/9/main" objectType="Button" lockText="1"/>
</file>

<file path=xl/ctrlProps/ctrlProp456.xml><?xml version="1.0" encoding="utf-8"?>
<formControlPr xmlns="http://schemas.microsoft.com/office/spreadsheetml/2009/9/main" objectType="Button" lockText="1"/>
</file>

<file path=xl/ctrlProps/ctrlProp457.xml><?xml version="1.0" encoding="utf-8"?>
<formControlPr xmlns="http://schemas.microsoft.com/office/spreadsheetml/2009/9/main" objectType="Button" lockText="1"/>
</file>

<file path=xl/ctrlProps/ctrlProp458.xml><?xml version="1.0" encoding="utf-8"?>
<formControlPr xmlns="http://schemas.microsoft.com/office/spreadsheetml/2009/9/main" objectType="Button" lockText="1"/>
</file>

<file path=xl/ctrlProps/ctrlProp459.xml><?xml version="1.0" encoding="utf-8"?>
<formControlPr xmlns="http://schemas.microsoft.com/office/spreadsheetml/2009/9/main" objectType="Button" lockText="1"/>
</file>

<file path=xl/ctrlProps/ctrlProp460.xml><?xml version="1.0" encoding="utf-8"?>
<formControlPr xmlns="http://schemas.microsoft.com/office/spreadsheetml/2009/9/main" objectType="Button" lockText="1"/>
</file>

<file path=xl/ctrlProps/ctrlProp461.xml><?xml version="1.0" encoding="utf-8"?>
<formControlPr xmlns="http://schemas.microsoft.com/office/spreadsheetml/2009/9/main" objectType="Button" lockText="1"/>
</file>

<file path=xl/ctrlProps/ctrlProp462.xml><?xml version="1.0" encoding="utf-8"?>
<formControlPr xmlns="http://schemas.microsoft.com/office/spreadsheetml/2009/9/main" objectType="Button" lockText="1"/>
</file>

<file path=xl/ctrlProps/ctrlProp463.xml><?xml version="1.0" encoding="utf-8"?>
<formControlPr xmlns="http://schemas.microsoft.com/office/spreadsheetml/2009/9/main" objectType="Button" lockText="1"/>
</file>

<file path=xl/ctrlProps/ctrlProp464.xml><?xml version="1.0" encoding="utf-8"?>
<formControlPr xmlns="http://schemas.microsoft.com/office/spreadsheetml/2009/9/main" objectType="Button" lockText="1"/>
</file>

<file path=xl/ctrlProps/ctrlProp465.xml><?xml version="1.0" encoding="utf-8"?>
<formControlPr xmlns="http://schemas.microsoft.com/office/spreadsheetml/2009/9/main" objectType="Button" lockText="1"/>
</file>

<file path=xl/ctrlProps/ctrlProp466.xml><?xml version="1.0" encoding="utf-8"?>
<formControlPr xmlns="http://schemas.microsoft.com/office/spreadsheetml/2009/9/main" objectType="Button" lockText="1"/>
</file>

<file path=xl/ctrlProps/ctrlProp467.xml><?xml version="1.0" encoding="utf-8"?>
<formControlPr xmlns="http://schemas.microsoft.com/office/spreadsheetml/2009/9/main" objectType="Button" lockText="1"/>
</file>

<file path=xl/ctrlProps/ctrlProp468.xml><?xml version="1.0" encoding="utf-8"?>
<formControlPr xmlns="http://schemas.microsoft.com/office/spreadsheetml/2009/9/main" objectType="Button" lockText="1"/>
</file>

<file path=xl/ctrlProps/ctrlProp469.xml><?xml version="1.0" encoding="utf-8"?>
<formControlPr xmlns="http://schemas.microsoft.com/office/spreadsheetml/2009/9/main" objectType="Button" lockText="1"/>
</file>

<file path=xl/ctrlProps/ctrlProp470.xml><?xml version="1.0" encoding="utf-8"?>
<formControlPr xmlns="http://schemas.microsoft.com/office/spreadsheetml/2009/9/main" objectType="Button" lockText="1"/>
</file>

<file path=xl/ctrlProps/ctrlProp471.xml><?xml version="1.0" encoding="utf-8"?>
<formControlPr xmlns="http://schemas.microsoft.com/office/spreadsheetml/2009/9/main" objectType="Button" lockText="1"/>
</file>

<file path=xl/ctrlProps/ctrlProp472.xml><?xml version="1.0" encoding="utf-8"?>
<formControlPr xmlns="http://schemas.microsoft.com/office/spreadsheetml/2009/9/main" objectType="Button" lockText="1"/>
</file>

<file path=xl/ctrlProps/ctrlProp473.xml><?xml version="1.0" encoding="utf-8"?>
<formControlPr xmlns="http://schemas.microsoft.com/office/spreadsheetml/2009/9/main" objectType="Button" lockText="1"/>
</file>

<file path=xl/ctrlProps/ctrlProp474.xml><?xml version="1.0" encoding="utf-8"?>
<formControlPr xmlns="http://schemas.microsoft.com/office/spreadsheetml/2009/9/main" objectType="Button" lockText="1"/>
</file>

<file path=xl/ctrlProps/ctrlProp475.xml><?xml version="1.0" encoding="utf-8"?>
<formControlPr xmlns="http://schemas.microsoft.com/office/spreadsheetml/2009/9/main" objectType="Button" lockText="1"/>
</file>

<file path=xl/ctrlProps/ctrlProp476.xml><?xml version="1.0" encoding="utf-8"?>
<formControlPr xmlns="http://schemas.microsoft.com/office/spreadsheetml/2009/9/main" objectType="Button" lockText="1"/>
</file>

<file path=xl/ctrlProps/ctrlProp477.xml><?xml version="1.0" encoding="utf-8"?>
<formControlPr xmlns="http://schemas.microsoft.com/office/spreadsheetml/2009/9/main" objectType="Button" lockText="1"/>
</file>

<file path=xl/ctrlProps/ctrlProp478.xml><?xml version="1.0" encoding="utf-8"?>
<formControlPr xmlns="http://schemas.microsoft.com/office/spreadsheetml/2009/9/main" objectType="Button" lockText="1"/>
</file>

<file path=xl/ctrlProps/ctrlProp479.xml><?xml version="1.0" encoding="utf-8"?>
<formControlPr xmlns="http://schemas.microsoft.com/office/spreadsheetml/2009/9/main" objectType="Button" lockText="1"/>
</file>

<file path=xl/ctrlProps/ctrlProp480.xml><?xml version="1.0" encoding="utf-8"?>
<formControlPr xmlns="http://schemas.microsoft.com/office/spreadsheetml/2009/9/main" objectType="Button" lockText="1"/>
</file>

<file path=xl/ctrlProps/ctrlProp481.xml><?xml version="1.0" encoding="utf-8"?>
<formControlPr xmlns="http://schemas.microsoft.com/office/spreadsheetml/2009/9/main" objectType="Button" lockText="1"/>
</file>

<file path=xl/ctrlProps/ctrlProp482.xml><?xml version="1.0" encoding="utf-8"?>
<formControlPr xmlns="http://schemas.microsoft.com/office/spreadsheetml/2009/9/main" objectType="Button" lockText="1"/>
</file>

<file path=xl/ctrlProps/ctrlProp483.xml><?xml version="1.0" encoding="utf-8"?>
<formControlPr xmlns="http://schemas.microsoft.com/office/spreadsheetml/2009/9/main" objectType="Button" lockText="1"/>
</file>

<file path=xl/ctrlProps/ctrlProp484.xml><?xml version="1.0" encoding="utf-8"?>
<formControlPr xmlns="http://schemas.microsoft.com/office/spreadsheetml/2009/9/main" objectType="Button" lockText="1"/>
</file>

<file path=xl/ctrlProps/ctrlProp485.xml><?xml version="1.0" encoding="utf-8"?>
<formControlPr xmlns="http://schemas.microsoft.com/office/spreadsheetml/2009/9/main" objectType="Button" lockText="1"/>
</file>

<file path=xl/ctrlProps/ctrlProp486.xml><?xml version="1.0" encoding="utf-8"?>
<formControlPr xmlns="http://schemas.microsoft.com/office/spreadsheetml/2009/9/main" objectType="Button" lockText="1"/>
</file>

<file path=xl/ctrlProps/ctrlProp487.xml><?xml version="1.0" encoding="utf-8"?>
<formControlPr xmlns="http://schemas.microsoft.com/office/spreadsheetml/2009/9/main" objectType="Button" lockText="1"/>
</file>

<file path=xl/ctrlProps/ctrlProp488.xml><?xml version="1.0" encoding="utf-8"?>
<formControlPr xmlns="http://schemas.microsoft.com/office/spreadsheetml/2009/9/main" objectType="Button" lockText="1"/>
</file>

<file path=xl/ctrlProps/ctrlProp489.xml><?xml version="1.0" encoding="utf-8"?>
<formControlPr xmlns="http://schemas.microsoft.com/office/spreadsheetml/2009/9/main" objectType="Button" lockText="1"/>
</file>

<file path=xl/ctrlProps/ctrlProp490.xml><?xml version="1.0" encoding="utf-8"?>
<formControlPr xmlns="http://schemas.microsoft.com/office/spreadsheetml/2009/9/main" objectType="Button" lockText="1"/>
</file>

<file path=xl/ctrlProps/ctrlProp491.xml><?xml version="1.0" encoding="utf-8"?>
<formControlPr xmlns="http://schemas.microsoft.com/office/spreadsheetml/2009/9/main" objectType="Button" lockText="1"/>
</file>

<file path=xl/ctrlProps/ctrlProp492.xml><?xml version="1.0" encoding="utf-8"?>
<formControlPr xmlns="http://schemas.microsoft.com/office/spreadsheetml/2009/9/main" objectType="Button" lockText="1"/>
</file>

<file path=xl/ctrlProps/ctrlProp493.xml><?xml version="1.0" encoding="utf-8"?>
<formControlPr xmlns="http://schemas.microsoft.com/office/spreadsheetml/2009/9/main" objectType="Button" lockText="1"/>
</file>

<file path=xl/ctrlProps/ctrlProp494.xml><?xml version="1.0" encoding="utf-8"?>
<formControlPr xmlns="http://schemas.microsoft.com/office/spreadsheetml/2009/9/main" objectType="Button" lockText="1"/>
</file>

<file path=xl/ctrlProps/ctrlProp495.xml><?xml version="1.0" encoding="utf-8"?>
<formControlPr xmlns="http://schemas.microsoft.com/office/spreadsheetml/2009/9/main" objectType="Button" lockText="1"/>
</file>

<file path=xl/ctrlProps/ctrlProp496.xml><?xml version="1.0" encoding="utf-8"?>
<formControlPr xmlns="http://schemas.microsoft.com/office/spreadsheetml/2009/9/main" objectType="Button" lockText="1"/>
</file>

<file path=xl/ctrlProps/ctrlProp497.xml><?xml version="1.0" encoding="utf-8"?>
<formControlPr xmlns="http://schemas.microsoft.com/office/spreadsheetml/2009/9/main" objectType="Button" lockText="1"/>
</file>

<file path=xl/ctrlProps/ctrlProp498.xml><?xml version="1.0" encoding="utf-8"?>
<formControlPr xmlns="http://schemas.microsoft.com/office/spreadsheetml/2009/9/main" objectType="Button" lockText="1"/>
</file>

<file path=xl/ctrlProps/ctrlProp499.xml><?xml version="1.0" encoding="utf-8"?>
<formControlPr xmlns="http://schemas.microsoft.com/office/spreadsheetml/2009/9/main" objectType="Button" lockText="1"/>
</file>

<file path=xl/ctrlProps/ctrlProp500.xml><?xml version="1.0" encoding="utf-8"?>
<formControlPr xmlns="http://schemas.microsoft.com/office/spreadsheetml/2009/9/main" objectType="Button" lockText="1"/>
</file>

<file path=xl/ctrlProps/ctrlProp501.xml><?xml version="1.0" encoding="utf-8"?>
<formControlPr xmlns="http://schemas.microsoft.com/office/spreadsheetml/2009/9/main" objectType="Button" lockText="1"/>
</file>

<file path=xl/ctrlProps/ctrlProp502.xml><?xml version="1.0" encoding="utf-8"?>
<formControlPr xmlns="http://schemas.microsoft.com/office/spreadsheetml/2009/9/main" objectType="Button" lockText="1"/>
</file>

<file path=xl/ctrlProps/ctrlProp503.xml><?xml version="1.0" encoding="utf-8"?>
<formControlPr xmlns="http://schemas.microsoft.com/office/spreadsheetml/2009/9/main" objectType="Button" lockText="1"/>
</file>

<file path=xl/ctrlProps/ctrlProp504.xml><?xml version="1.0" encoding="utf-8"?>
<formControlPr xmlns="http://schemas.microsoft.com/office/spreadsheetml/2009/9/main" objectType="Button" lockText="1"/>
</file>

<file path=xl/ctrlProps/ctrlProp505.xml><?xml version="1.0" encoding="utf-8"?>
<formControlPr xmlns="http://schemas.microsoft.com/office/spreadsheetml/2009/9/main" objectType="Button" lockText="1"/>
</file>

<file path=xl/ctrlProps/ctrlProp506.xml><?xml version="1.0" encoding="utf-8"?>
<formControlPr xmlns="http://schemas.microsoft.com/office/spreadsheetml/2009/9/main" objectType="Button" lockText="1"/>
</file>

<file path=xl/ctrlProps/ctrlProp507.xml><?xml version="1.0" encoding="utf-8"?>
<formControlPr xmlns="http://schemas.microsoft.com/office/spreadsheetml/2009/9/main" objectType="Button" lockText="1"/>
</file>

<file path=xl/ctrlProps/ctrlProp508.xml><?xml version="1.0" encoding="utf-8"?>
<formControlPr xmlns="http://schemas.microsoft.com/office/spreadsheetml/2009/9/main" objectType="Button" lockText="1"/>
</file>

<file path=xl/ctrlProps/ctrlProp509.xml><?xml version="1.0" encoding="utf-8"?>
<formControlPr xmlns="http://schemas.microsoft.com/office/spreadsheetml/2009/9/main" objectType="Button" lockText="1"/>
</file>

<file path=xl/ctrlProps/ctrlProp510.xml><?xml version="1.0" encoding="utf-8"?>
<formControlPr xmlns="http://schemas.microsoft.com/office/spreadsheetml/2009/9/main" objectType="Button" lockText="1"/>
</file>

<file path=xl/ctrlProps/ctrlProp511.xml><?xml version="1.0" encoding="utf-8"?>
<formControlPr xmlns="http://schemas.microsoft.com/office/spreadsheetml/2009/9/main" objectType="Button" lockText="1"/>
</file>

<file path=xl/ctrlProps/ctrlProp512.xml><?xml version="1.0" encoding="utf-8"?>
<formControlPr xmlns="http://schemas.microsoft.com/office/spreadsheetml/2009/9/main" objectType="Button" lockText="1"/>
</file>

<file path=xl/ctrlProps/ctrlProp513.xml><?xml version="1.0" encoding="utf-8"?>
<formControlPr xmlns="http://schemas.microsoft.com/office/spreadsheetml/2009/9/main" objectType="Button" lockText="1"/>
</file>

<file path=xl/ctrlProps/ctrlProp514.xml><?xml version="1.0" encoding="utf-8"?>
<formControlPr xmlns="http://schemas.microsoft.com/office/spreadsheetml/2009/9/main" objectType="Button" lockText="1"/>
</file>

<file path=xl/ctrlProps/ctrlProp515.xml><?xml version="1.0" encoding="utf-8"?>
<formControlPr xmlns="http://schemas.microsoft.com/office/spreadsheetml/2009/9/main" objectType="Button" lockText="1"/>
</file>

<file path=xl/ctrlProps/ctrlProp516.xml><?xml version="1.0" encoding="utf-8"?>
<formControlPr xmlns="http://schemas.microsoft.com/office/spreadsheetml/2009/9/main" objectType="Button" lockText="1"/>
</file>

<file path=xl/ctrlProps/ctrlProp517.xml><?xml version="1.0" encoding="utf-8"?>
<formControlPr xmlns="http://schemas.microsoft.com/office/spreadsheetml/2009/9/main" objectType="Button" lockText="1"/>
</file>

<file path=xl/ctrlProps/ctrlProp518.xml><?xml version="1.0" encoding="utf-8"?>
<formControlPr xmlns="http://schemas.microsoft.com/office/spreadsheetml/2009/9/main" objectType="Button" lockText="1"/>
</file>

<file path=xl/ctrlProps/ctrlProp519.xml><?xml version="1.0" encoding="utf-8"?>
<formControlPr xmlns="http://schemas.microsoft.com/office/spreadsheetml/2009/9/main" objectType="Button" lockText="1"/>
</file>

<file path=xl/ctrlProps/ctrlProp520.xml><?xml version="1.0" encoding="utf-8"?>
<formControlPr xmlns="http://schemas.microsoft.com/office/spreadsheetml/2009/9/main" objectType="Button" lockText="1"/>
</file>

<file path=xl/ctrlProps/ctrlProp521.xml><?xml version="1.0" encoding="utf-8"?>
<formControlPr xmlns="http://schemas.microsoft.com/office/spreadsheetml/2009/9/main" objectType="Button" lockText="1"/>
</file>

<file path=xl/ctrlProps/ctrlProp522.xml><?xml version="1.0" encoding="utf-8"?>
<formControlPr xmlns="http://schemas.microsoft.com/office/spreadsheetml/2009/9/main" objectType="Button" lockText="1"/>
</file>

<file path=xl/ctrlProps/ctrlProp523.xml><?xml version="1.0" encoding="utf-8"?>
<formControlPr xmlns="http://schemas.microsoft.com/office/spreadsheetml/2009/9/main" objectType="Button" lockText="1"/>
</file>

<file path=xl/ctrlProps/ctrlProp524.xml><?xml version="1.0" encoding="utf-8"?>
<formControlPr xmlns="http://schemas.microsoft.com/office/spreadsheetml/2009/9/main" objectType="Button" lockText="1"/>
</file>

<file path=xl/ctrlProps/ctrlProp525.xml><?xml version="1.0" encoding="utf-8"?>
<formControlPr xmlns="http://schemas.microsoft.com/office/spreadsheetml/2009/9/main" objectType="Button" lockText="1"/>
</file>

<file path=xl/ctrlProps/ctrlProp526.xml><?xml version="1.0" encoding="utf-8"?>
<formControlPr xmlns="http://schemas.microsoft.com/office/spreadsheetml/2009/9/main" objectType="Button" lockText="1"/>
</file>

<file path=xl/ctrlProps/ctrlProp527.xml><?xml version="1.0" encoding="utf-8"?>
<formControlPr xmlns="http://schemas.microsoft.com/office/spreadsheetml/2009/9/main" objectType="Button" lockText="1"/>
</file>

<file path=xl/ctrlProps/ctrlProp528.xml><?xml version="1.0" encoding="utf-8"?>
<formControlPr xmlns="http://schemas.microsoft.com/office/spreadsheetml/2009/9/main" objectType="Button" lockText="1"/>
</file>

<file path=xl/ctrlProps/ctrlProp529.xml><?xml version="1.0" encoding="utf-8"?>
<formControlPr xmlns="http://schemas.microsoft.com/office/spreadsheetml/2009/9/main" objectType="Button" lockText="1"/>
</file>

<file path=xl/ctrlProps/ctrlProp530.xml><?xml version="1.0" encoding="utf-8"?>
<formControlPr xmlns="http://schemas.microsoft.com/office/spreadsheetml/2009/9/main" objectType="Button" lockText="1"/>
</file>

<file path=xl/ctrlProps/ctrlProp531.xml><?xml version="1.0" encoding="utf-8"?>
<formControlPr xmlns="http://schemas.microsoft.com/office/spreadsheetml/2009/9/main" objectType="Button" lockText="1"/>
</file>

<file path=xl/ctrlProps/ctrlProp532.xml><?xml version="1.0" encoding="utf-8"?>
<formControlPr xmlns="http://schemas.microsoft.com/office/spreadsheetml/2009/9/main" objectType="Button" lockText="1"/>
</file>

<file path=xl/ctrlProps/ctrlProp533.xml><?xml version="1.0" encoding="utf-8"?>
<formControlPr xmlns="http://schemas.microsoft.com/office/spreadsheetml/2009/9/main" objectType="Button" lockText="1"/>
</file>

<file path=xl/ctrlProps/ctrlProp534.xml><?xml version="1.0" encoding="utf-8"?>
<formControlPr xmlns="http://schemas.microsoft.com/office/spreadsheetml/2009/9/main" objectType="Button" lockText="1"/>
</file>

<file path=xl/ctrlProps/ctrlProp535.xml><?xml version="1.0" encoding="utf-8"?>
<formControlPr xmlns="http://schemas.microsoft.com/office/spreadsheetml/2009/9/main" objectType="Button" lockText="1"/>
</file>

<file path=xl/ctrlProps/ctrlProp536.xml><?xml version="1.0" encoding="utf-8"?>
<formControlPr xmlns="http://schemas.microsoft.com/office/spreadsheetml/2009/9/main" objectType="Button" lockText="1"/>
</file>

<file path=xl/ctrlProps/ctrlProp537.xml><?xml version="1.0" encoding="utf-8"?>
<formControlPr xmlns="http://schemas.microsoft.com/office/spreadsheetml/2009/9/main" objectType="Button" lockText="1"/>
</file>

<file path=xl/ctrlProps/ctrlProp538.xml><?xml version="1.0" encoding="utf-8"?>
<formControlPr xmlns="http://schemas.microsoft.com/office/spreadsheetml/2009/9/main" objectType="Button" lockText="1"/>
</file>

<file path=xl/ctrlProps/ctrlProp539.xml><?xml version="1.0" encoding="utf-8"?>
<formControlPr xmlns="http://schemas.microsoft.com/office/spreadsheetml/2009/9/main" objectType="Button" lockText="1"/>
</file>

<file path=xl/ctrlProps/ctrlProp540.xml><?xml version="1.0" encoding="utf-8"?>
<formControlPr xmlns="http://schemas.microsoft.com/office/spreadsheetml/2009/9/main" objectType="Button" lockText="1"/>
</file>

<file path=xl/ctrlProps/ctrlProp541.xml><?xml version="1.0" encoding="utf-8"?>
<formControlPr xmlns="http://schemas.microsoft.com/office/spreadsheetml/2009/9/main" objectType="Button" lockText="1"/>
</file>

<file path=xl/ctrlProps/ctrlProp542.xml><?xml version="1.0" encoding="utf-8"?>
<formControlPr xmlns="http://schemas.microsoft.com/office/spreadsheetml/2009/9/main" objectType="Button" lockText="1"/>
</file>

<file path=xl/ctrlProps/ctrlProp543.xml><?xml version="1.0" encoding="utf-8"?>
<formControlPr xmlns="http://schemas.microsoft.com/office/spreadsheetml/2009/9/main" objectType="Button" lockText="1"/>
</file>

<file path=xl/ctrlProps/ctrlProp544.xml><?xml version="1.0" encoding="utf-8"?>
<formControlPr xmlns="http://schemas.microsoft.com/office/spreadsheetml/2009/9/main" objectType="Button" lockText="1"/>
</file>

<file path=xl/ctrlProps/ctrlProp545.xml><?xml version="1.0" encoding="utf-8"?>
<formControlPr xmlns="http://schemas.microsoft.com/office/spreadsheetml/2009/9/main" objectType="Button" lockText="1"/>
</file>

<file path=xl/ctrlProps/ctrlProp546.xml><?xml version="1.0" encoding="utf-8"?>
<formControlPr xmlns="http://schemas.microsoft.com/office/spreadsheetml/2009/9/main" objectType="Button" lockText="1"/>
</file>

<file path=xl/ctrlProps/ctrlProp547.xml><?xml version="1.0" encoding="utf-8"?>
<formControlPr xmlns="http://schemas.microsoft.com/office/spreadsheetml/2009/9/main" objectType="Button" lockText="1"/>
</file>

<file path=xl/ctrlProps/ctrlProp548.xml><?xml version="1.0" encoding="utf-8"?>
<formControlPr xmlns="http://schemas.microsoft.com/office/spreadsheetml/2009/9/main" objectType="Button" lockText="1"/>
</file>

<file path=xl/ctrlProps/ctrlProp549.xml><?xml version="1.0" encoding="utf-8"?>
<formControlPr xmlns="http://schemas.microsoft.com/office/spreadsheetml/2009/9/main" objectType="Button" lockText="1"/>
</file>

<file path=xl/ctrlProps/ctrlProp550.xml><?xml version="1.0" encoding="utf-8"?>
<formControlPr xmlns="http://schemas.microsoft.com/office/spreadsheetml/2009/9/main" objectType="Button" lockText="1"/>
</file>

<file path=xl/ctrlProps/ctrlProp551.xml><?xml version="1.0" encoding="utf-8"?>
<formControlPr xmlns="http://schemas.microsoft.com/office/spreadsheetml/2009/9/main" objectType="Button" lockText="1"/>
</file>

<file path=xl/ctrlProps/ctrlProp552.xml><?xml version="1.0" encoding="utf-8"?>
<formControlPr xmlns="http://schemas.microsoft.com/office/spreadsheetml/2009/9/main" objectType="Button" lockText="1"/>
</file>

<file path=xl/ctrlProps/ctrlProp553.xml><?xml version="1.0" encoding="utf-8"?>
<formControlPr xmlns="http://schemas.microsoft.com/office/spreadsheetml/2009/9/main" objectType="Button" lockText="1"/>
</file>

<file path=xl/ctrlProps/ctrlProp554.xml><?xml version="1.0" encoding="utf-8"?>
<formControlPr xmlns="http://schemas.microsoft.com/office/spreadsheetml/2009/9/main" objectType="Button" lockText="1"/>
</file>

<file path=xl/ctrlProps/ctrlProp555.xml><?xml version="1.0" encoding="utf-8"?>
<formControlPr xmlns="http://schemas.microsoft.com/office/spreadsheetml/2009/9/main" objectType="Button" lockText="1"/>
</file>

<file path=xl/ctrlProps/ctrlProp556.xml><?xml version="1.0" encoding="utf-8"?>
<formControlPr xmlns="http://schemas.microsoft.com/office/spreadsheetml/2009/9/main" objectType="Button" lockText="1"/>
</file>

<file path=xl/ctrlProps/ctrlProp557.xml><?xml version="1.0" encoding="utf-8"?>
<formControlPr xmlns="http://schemas.microsoft.com/office/spreadsheetml/2009/9/main" objectType="Button" lockText="1"/>
</file>

<file path=xl/ctrlProps/ctrlProp558.xml><?xml version="1.0" encoding="utf-8"?>
<formControlPr xmlns="http://schemas.microsoft.com/office/spreadsheetml/2009/9/main" objectType="Button" lockText="1"/>
</file>

<file path=xl/ctrlProps/ctrlProp559.xml><?xml version="1.0" encoding="utf-8"?>
<formControlPr xmlns="http://schemas.microsoft.com/office/spreadsheetml/2009/9/main" objectType="Button" lockText="1"/>
</file>

<file path=xl/ctrlProps/ctrlProp560.xml><?xml version="1.0" encoding="utf-8"?>
<formControlPr xmlns="http://schemas.microsoft.com/office/spreadsheetml/2009/9/main" objectType="Button" lockText="1"/>
</file>

<file path=xl/ctrlProps/ctrlProp561.xml><?xml version="1.0" encoding="utf-8"?>
<formControlPr xmlns="http://schemas.microsoft.com/office/spreadsheetml/2009/9/main" objectType="Button" lockText="1"/>
</file>

<file path=xl/ctrlProps/ctrlProp562.xml><?xml version="1.0" encoding="utf-8"?>
<formControlPr xmlns="http://schemas.microsoft.com/office/spreadsheetml/2009/9/main" objectType="Button" lockText="1"/>
</file>

<file path=xl/ctrlProps/ctrlProp563.xml><?xml version="1.0" encoding="utf-8"?>
<formControlPr xmlns="http://schemas.microsoft.com/office/spreadsheetml/2009/9/main" objectType="Button" lockText="1"/>
</file>

<file path=xl/ctrlProps/ctrlProp564.xml><?xml version="1.0" encoding="utf-8"?>
<formControlPr xmlns="http://schemas.microsoft.com/office/spreadsheetml/2009/9/main" objectType="Button" lockText="1"/>
</file>

<file path=xl/ctrlProps/ctrlProp565.xml><?xml version="1.0" encoding="utf-8"?>
<formControlPr xmlns="http://schemas.microsoft.com/office/spreadsheetml/2009/9/main" objectType="Button" lockText="1"/>
</file>

<file path=xl/ctrlProps/ctrlProp566.xml><?xml version="1.0" encoding="utf-8"?>
<formControlPr xmlns="http://schemas.microsoft.com/office/spreadsheetml/2009/9/main" objectType="Button" lockText="1"/>
</file>

<file path=xl/ctrlProps/ctrlProp567.xml><?xml version="1.0" encoding="utf-8"?>
<formControlPr xmlns="http://schemas.microsoft.com/office/spreadsheetml/2009/9/main" objectType="Button" lockText="1"/>
</file>

<file path=xl/ctrlProps/ctrlProp568.xml><?xml version="1.0" encoding="utf-8"?>
<formControlPr xmlns="http://schemas.microsoft.com/office/spreadsheetml/2009/9/main" objectType="Button" lockText="1"/>
</file>

<file path=xl/ctrlProps/ctrlProp569.xml><?xml version="1.0" encoding="utf-8"?>
<formControlPr xmlns="http://schemas.microsoft.com/office/spreadsheetml/2009/9/main" objectType="Button" lockText="1"/>
</file>

<file path=xl/ctrlProps/ctrlProp570.xml><?xml version="1.0" encoding="utf-8"?>
<formControlPr xmlns="http://schemas.microsoft.com/office/spreadsheetml/2009/9/main" objectType="Button" lockText="1"/>
</file>

<file path=xl/ctrlProps/ctrlProp571.xml><?xml version="1.0" encoding="utf-8"?>
<formControlPr xmlns="http://schemas.microsoft.com/office/spreadsheetml/2009/9/main" objectType="Button" lockText="1"/>
</file>

<file path=xl/ctrlProps/ctrlProp572.xml><?xml version="1.0" encoding="utf-8"?>
<formControlPr xmlns="http://schemas.microsoft.com/office/spreadsheetml/2009/9/main" objectType="Button" lockText="1"/>
</file>

<file path=xl/ctrlProps/ctrlProp573.xml><?xml version="1.0" encoding="utf-8"?>
<formControlPr xmlns="http://schemas.microsoft.com/office/spreadsheetml/2009/9/main" objectType="Button" lockText="1"/>
</file>

<file path=xl/ctrlProps/ctrlProp574.xml><?xml version="1.0" encoding="utf-8"?>
<formControlPr xmlns="http://schemas.microsoft.com/office/spreadsheetml/2009/9/main" objectType="Button" lockText="1"/>
</file>

<file path=xl/ctrlProps/ctrlProp575.xml><?xml version="1.0" encoding="utf-8"?>
<formControlPr xmlns="http://schemas.microsoft.com/office/spreadsheetml/2009/9/main" objectType="Button" lockText="1"/>
</file>

<file path=xl/ctrlProps/ctrlProp576.xml><?xml version="1.0" encoding="utf-8"?>
<formControlPr xmlns="http://schemas.microsoft.com/office/spreadsheetml/2009/9/main" objectType="Button" lockText="1"/>
</file>

<file path=xl/ctrlProps/ctrlProp577.xml><?xml version="1.0" encoding="utf-8"?>
<formControlPr xmlns="http://schemas.microsoft.com/office/spreadsheetml/2009/9/main" objectType="Button" lockText="1"/>
</file>

<file path=xl/ctrlProps/ctrlProp578.xml><?xml version="1.0" encoding="utf-8"?>
<formControlPr xmlns="http://schemas.microsoft.com/office/spreadsheetml/2009/9/main" objectType="Button" lockText="1"/>
</file>

<file path=xl/ctrlProps/ctrlProp579.xml><?xml version="1.0" encoding="utf-8"?>
<formControlPr xmlns="http://schemas.microsoft.com/office/spreadsheetml/2009/9/main" objectType="Button" lockText="1"/>
</file>

<file path=xl/ctrlProps/ctrlProp580.xml><?xml version="1.0" encoding="utf-8"?>
<formControlPr xmlns="http://schemas.microsoft.com/office/spreadsheetml/2009/9/main" objectType="Button" lockText="1"/>
</file>

<file path=xl/ctrlProps/ctrlProp581.xml><?xml version="1.0" encoding="utf-8"?>
<formControlPr xmlns="http://schemas.microsoft.com/office/spreadsheetml/2009/9/main" objectType="Button" lockText="1"/>
</file>

<file path=xl/ctrlProps/ctrlProp582.xml><?xml version="1.0" encoding="utf-8"?>
<formControlPr xmlns="http://schemas.microsoft.com/office/spreadsheetml/2009/9/main" objectType="Button" lockText="1"/>
</file>

<file path=xl/ctrlProps/ctrlProp583.xml><?xml version="1.0" encoding="utf-8"?>
<formControlPr xmlns="http://schemas.microsoft.com/office/spreadsheetml/2009/9/main" objectType="Button" lockText="1"/>
</file>

<file path=xl/ctrlProps/ctrlProp584.xml><?xml version="1.0" encoding="utf-8"?>
<formControlPr xmlns="http://schemas.microsoft.com/office/spreadsheetml/2009/9/main" objectType="Button" lockText="1"/>
</file>

<file path=xl/ctrlProps/ctrlProp585.xml><?xml version="1.0" encoding="utf-8"?>
<formControlPr xmlns="http://schemas.microsoft.com/office/spreadsheetml/2009/9/main" objectType="Button" lockText="1"/>
</file>

<file path=xl/ctrlProps/ctrlProp586.xml><?xml version="1.0" encoding="utf-8"?>
<formControlPr xmlns="http://schemas.microsoft.com/office/spreadsheetml/2009/9/main" objectType="Button" lockText="1"/>
</file>

<file path=xl/ctrlProps/ctrlProp587.xml><?xml version="1.0" encoding="utf-8"?>
<formControlPr xmlns="http://schemas.microsoft.com/office/spreadsheetml/2009/9/main" objectType="Button" lockText="1"/>
</file>

<file path=xl/ctrlProps/ctrlProp588.xml><?xml version="1.0" encoding="utf-8"?>
<formControlPr xmlns="http://schemas.microsoft.com/office/spreadsheetml/2009/9/main" objectType="Button" lockText="1"/>
</file>

<file path=xl/ctrlProps/ctrlProp589.xml><?xml version="1.0" encoding="utf-8"?>
<formControlPr xmlns="http://schemas.microsoft.com/office/spreadsheetml/2009/9/main" objectType="Button" lockText="1"/>
</file>

<file path=xl/ctrlProps/ctrlProp590.xml><?xml version="1.0" encoding="utf-8"?>
<formControlPr xmlns="http://schemas.microsoft.com/office/spreadsheetml/2009/9/main" objectType="Button" lockText="1"/>
</file>

<file path=xl/ctrlProps/ctrlProp591.xml><?xml version="1.0" encoding="utf-8"?>
<formControlPr xmlns="http://schemas.microsoft.com/office/spreadsheetml/2009/9/main" objectType="Button" lockText="1"/>
</file>

<file path=xl/ctrlProps/ctrlProp592.xml><?xml version="1.0" encoding="utf-8"?>
<formControlPr xmlns="http://schemas.microsoft.com/office/spreadsheetml/2009/9/main" objectType="Button" lockText="1"/>
</file>

<file path=xl/ctrlProps/ctrlProp593.xml><?xml version="1.0" encoding="utf-8"?>
<formControlPr xmlns="http://schemas.microsoft.com/office/spreadsheetml/2009/9/main" objectType="Button" lockText="1"/>
</file>

<file path=xl/ctrlProps/ctrlProp594.xml><?xml version="1.0" encoding="utf-8"?>
<formControlPr xmlns="http://schemas.microsoft.com/office/spreadsheetml/2009/9/main" objectType="Button" lockText="1"/>
</file>

<file path=xl/ctrlProps/ctrlProp595.xml><?xml version="1.0" encoding="utf-8"?>
<formControlPr xmlns="http://schemas.microsoft.com/office/spreadsheetml/2009/9/main" objectType="Button" lockText="1"/>
</file>

<file path=xl/ctrlProps/ctrlProp596.xml><?xml version="1.0" encoding="utf-8"?>
<formControlPr xmlns="http://schemas.microsoft.com/office/spreadsheetml/2009/9/main" objectType="Button" lockText="1"/>
</file>

<file path=xl/ctrlProps/ctrlProp597.xml><?xml version="1.0" encoding="utf-8"?>
<formControlPr xmlns="http://schemas.microsoft.com/office/spreadsheetml/2009/9/main" objectType="Button" lockText="1"/>
</file>

<file path=xl/ctrlProps/ctrlProp598.xml><?xml version="1.0" encoding="utf-8"?>
<formControlPr xmlns="http://schemas.microsoft.com/office/spreadsheetml/2009/9/main" objectType="Button" lockText="1"/>
</file>

<file path=xl/ctrlProps/ctrlProp599.xml><?xml version="1.0" encoding="utf-8"?>
<formControlPr xmlns="http://schemas.microsoft.com/office/spreadsheetml/2009/9/main" objectType="Button" lockText="1"/>
</file>

<file path=xl/ctrlProps/ctrlProp600.xml><?xml version="1.0" encoding="utf-8"?>
<formControlPr xmlns="http://schemas.microsoft.com/office/spreadsheetml/2009/9/main" objectType="Button" lockText="1"/>
</file>

<file path=xl/ctrlProps/ctrlProp601.xml><?xml version="1.0" encoding="utf-8"?>
<formControlPr xmlns="http://schemas.microsoft.com/office/spreadsheetml/2009/9/main" objectType="Button" lockText="1"/>
</file>

<file path=xl/ctrlProps/ctrlProp602.xml><?xml version="1.0" encoding="utf-8"?>
<formControlPr xmlns="http://schemas.microsoft.com/office/spreadsheetml/2009/9/main" objectType="Button" lockText="1"/>
</file>

<file path=xl/ctrlProps/ctrlProp603.xml><?xml version="1.0" encoding="utf-8"?>
<formControlPr xmlns="http://schemas.microsoft.com/office/spreadsheetml/2009/9/main" objectType="Button" lockText="1"/>
</file>

<file path=xl/ctrlProps/ctrlProp604.xml><?xml version="1.0" encoding="utf-8"?>
<formControlPr xmlns="http://schemas.microsoft.com/office/spreadsheetml/2009/9/main" objectType="Button" lockText="1"/>
</file>

<file path=xl/ctrlProps/ctrlProp605.xml><?xml version="1.0" encoding="utf-8"?>
<formControlPr xmlns="http://schemas.microsoft.com/office/spreadsheetml/2009/9/main" objectType="Button" lockText="1"/>
</file>

<file path=xl/ctrlProps/ctrlProp606.xml><?xml version="1.0" encoding="utf-8"?>
<formControlPr xmlns="http://schemas.microsoft.com/office/spreadsheetml/2009/9/main" objectType="Button" lockText="1"/>
</file>

<file path=xl/ctrlProps/ctrlProp607.xml><?xml version="1.0" encoding="utf-8"?>
<formControlPr xmlns="http://schemas.microsoft.com/office/spreadsheetml/2009/9/main" objectType="Button" lockText="1"/>
</file>

<file path=xl/ctrlProps/ctrlProp608.xml><?xml version="1.0" encoding="utf-8"?>
<formControlPr xmlns="http://schemas.microsoft.com/office/spreadsheetml/2009/9/main" objectType="Button" lockText="1"/>
</file>

<file path=xl/ctrlProps/ctrlProp609.xml><?xml version="1.0" encoding="utf-8"?>
<formControlPr xmlns="http://schemas.microsoft.com/office/spreadsheetml/2009/9/main" objectType="Button" lockText="1"/>
</file>

<file path=xl/ctrlProps/ctrlProp610.xml><?xml version="1.0" encoding="utf-8"?>
<formControlPr xmlns="http://schemas.microsoft.com/office/spreadsheetml/2009/9/main" objectType="Button" lockText="1"/>
</file>

<file path=xl/ctrlProps/ctrlProp611.xml><?xml version="1.0" encoding="utf-8"?>
<formControlPr xmlns="http://schemas.microsoft.com/office/spreadsheetml/2009/9/main" objectType="Button" lockText="1"/>
</file>

<file path=xl/ctrlProps/ctrlProp612.xml><?xml version="1.0" encoding="utf-8"?>
<formControlPr xmlns="http://schemas.microsoft.com/office/spreadsheetml/2009/9/main" objectType="Button" lockText="1"/>
</file>

<file path=xl/ctrlProps/ctrlProp613.xml><?xml version="1.0" encoding="utf-8"?>
<formControlPr xmlns="http://schemas.microsoft.com/office/spreadsheetml/2009/9/main" objectType="Button" lockText="1"/>
</file>

<file path=xl/ctrlProps/ctrlProp614.xml><?xml version="1.0" encoding="utf-8"?>
<formControlPr xmlns="http://schemas.microsoft.com/office/spreadsheetml/2009/9/main" objectType="Button" lockText="1"/>
</file>

<file path=xl/ctrlProps/ctrlProp615.xml><?xml version="1.0" encoding="utf-8"?>
<formControlPr xmlns="http://schemas.microsoft.com/office/spreadsheetml/2009/9/main" objectType="Button" lockText="1"/>
</file>

<file path=xl/ctrlProps/ctrlProp616.xml><?xml version="1.0" encoding="utf-8"?>
<formControlPr xmlns="http://schemas.microsoft.com/office/spreadsheetml/2009/9/main" objectType="Button" lockText="1"/>
</file>

<file path=xl/ctrlProps/ctrlProp617.xml><?xml version="1.0" encoding="utf-8"?>
<formControlPr xmlns="http://schemas.microsoft.com/office/spreadsheetml/2009/9/main" objectType="Button" lockText="1"/>
</file>

<file path=xl/ctrlProps/ctrlProp618.xml><?xml version="1.0" encoding="utf-8"?>
<formControlPr xmlns="http://schemas.microsoft.com/office/spreadsheetml/2009/9/main" objectType="Button" lockText="1"/>
</file>

<file path=xl/ctrlProps/ctrlProp619.xml><?xml version="1.0" encoding="utf-8"?>
<formControlPr xmlns="http://schemas.microsoft.com/office/spreadsheetml/2009/9/main" objectType="Button" lockText="1"/>
</file>

<file path=xl/ctrlProps/ctrlProp620.xml><?xml version="1.0" encoding="utf-8"?>
<formControlPr xmlns="http://schemas.microsoft.com/office/spreadsheetml/2009/9/main" objectType="Button" lockText="1"/>
</file>

<file path=xl/ctrlProps/ctrlProp621.xml><?xml version="1.0" encoding="utf-8"?>
<formControlPr xmlns="http://schemas.microsoft.com/office/spreadsheetml/2009/9/main" objectType="Button" lockText="1"/>
</file>

<file path=xl/ctrlProps/ctrlProp622.xml><?xml version="1.0" encoding="utf-8"?>
<formControlPr xmlns="http://schemas.microsoft.com/office/spreadsheetml/2009/9/main" objectType="Button" lockText="1"/>
</file>

<file path=xl/ctrlProps/ctrlProp623.xml><?xml version="1.0" encoding="utf-8"?>
<formControlPr xmlns="http://schemas.microsoft.com/office/spreadsheetml/2009/9/main" objectType="Button" lockText="1"/>
</file>

<file path=xl/ctrlProps/ctrlProp624.xml><?xml version="1.0" encoding="utf-8"?>
<formControlPr xmlns="http://schemas.microsoft.com/office/spreadsheetml/2009/9/main" objectType="Button" lockText="1"/>
</file>

<file path=xl/ctrlProps/ctrlProp625.xml><?xml version="1.0" encoding="utf-8"?>
<formControlPr xmlns="http://schemas.microsoft.com/office/spreadsheetml/2009/9/main" objectType="Button" lockText="1"/>
</file>

<file path=xl/ctrlProps/ctrlProp626.xml><?xml version="1.0" encoding="utf-8"?>
<formControlPr xmlns="http://schemas.microsoft.com/office/spreadsheetml/2009/9/main" objectType="Button" lockText="1"/>
</file>

<file path=xl/ctrlProps/ctrlProp627.xml><?xml version="1.0" encoding="utf-8"?>
<formControlPr xmlns="http://schemas.microsoft.com/office/spreadsheetml/2009/9/main" objectType="Button" lockText="1"/>
</file>

<file path=xl/ctrlProps/ctrlProp628.xml><?xml version="1.0" encoding="utf-8"?>
<formControlPr xmlns="http://schemas.microsoft.com/office/spreadsheetml/2009/9/main" objectType="Button" lockText="1"/>
</file>

<file path=xl/ctrlProps/ctrlProp629.xml><?xml version="1.0" encoding="utf-8"?>
<formControlPr xmlns="http://schemas.microsoft.com/office/spreadsheetml/2009/9/main" objectType="Button" lockText="1"/>
</file>

<file path=xl/ctrlProps/ctrlProp630.xml><?xml version="1.0" encoding="utf-8"?>
<formControlPr xmlns="http://schemas.microsoft.com/office/spreadsheetml/2009/9/main" objectType="Button" lockText="1"/>
</file>

<file path=xl/ctrlProps/ctrlProp631.xml><?xml version="1.0" encoding="utf-8"?>
<formControlPr xmlns="http://schemas.microsoft.com/office/spreadsheetml/2009/9/main" objectType="Button" lockText="1"/>
</file>

<file path=xl/ctrlProps/ctrlProp632.xml><?xml version="1.0" encoding="utf-8"?>
<formControlPr xmlns="http://schemas.microsoft.com/office/spreadsheetml/2009/9/main" objectType="Button" lockText="1"/>
</file>

<file path=xl/ctrlProps/ctrlProp633.xml><?xml version="1.0" encoding="utf-8"?>
<formControlPr xmlns="http://schemas.microsoft.com/office/spreadsheetml/2009/9/main" objectType="Button" lockText="1"/>
</file>

<file path=xl/ctrlProps/ctrlProp634.xml><?xml version="1.0" encoding="utf-8"?>
<formControlPr xmlns="http://schemas.microsoft.com/office/spreadsheetml/2009/9/main" objectType="Button" lockText="1"/>
</file>

<file path=xl/ctrlProps/ctrlProp635.xml><?xml version="1.0" encoding="utf-8"?>
<formControlPr xmlns="http://schemas.microsoft.com/office/spreadsheetml/2009/9/main" objectType="Button" lockText="1"/>
</file>

<file path=xl/ctrlProps/ctrlProp636.xml><?xml version="1.0" encoding="utf-8"?>
<formControlPr xmlns="http://schemas.microsoft.com/office/spreadsheetml/2009/9/main" objectType="Button" lockText="1"/>
</file>

<file path=xl/ctrlProps/ctrlProp637.xml><?xml version="1.0" encoding="utf-8"?>
<formControlPr xmlns="http://schemas.microsoft.com/office/spreadsheetml/2009/9/main" objectType="Button" lockText="1"/>
</file>

<file path=xl/ctrlProps/ctrlProp638.xml><?xml version="1.0" encoding="utf-8"?>
<formControlPr xmlns="http://schemas.microsoft.com/office/spreadsheetml/2009/9/main" objectType="Button" lockText="1"/>
</file>

<file path=xl/ctrlProps/ctrlProp639.xml><?xml version="1.0" encoding="utf-8"?>
<formControlPr xmlns="http://schemas.microsoft.com/office/spreadsheetml/2009/9/main" objectType="Button" lockText="1"/>
</file>

<file path=xl/ctrlProps/ctrlProp640.xml><?xml version="1.0" encoding="utf-8"?>
<formControlPr xmlns="http://schemas.microsoft.com/office/spreadsheetml/2009/9/main" objectType="Button" lockText="1"/>
</file>

<file path=xl/ctrlProps/ctrlProp641.xml><?xml version="1.0" encoding="utf-8"?>
<formControlPr xmlns="http://schemas.microsoft.com/office/spreadsheetml/2009/9/main" objectType="Button" lockText="1"/>
</file>

<file path=xl/ctrlProps/ctrlProp642.xml><?xml version="1.0" encoding="utf-8"?>
<formControlPr xmlns="http://schemas.microsoft.com/office/spreadsheetml/2009/9/main" objectType="Button" lockText="1"/>
</file>

<file path=xl/ctrlProps/ctrlProp643.xml><?xml version="1.0" encoding="utf-8"?>
<formControlPr xmlns="http://schemas.microsoft.com/office/spreadsheetml/2009/9/main" objectType="Button" lockText="1"/>
</file>

<file path=xl/ctrlProps/ctrlProp644.xml><?xml version="1.0" encoding="utf-8"?>
<formControlPr xmlns="http://schemas.microsoft.com/office/spreadsheetml/2009/9/main" objectType="Button" lockText="1"/>
</file>

<file path=xl/ctrlProps/ctrlProp645.xml><?xml version="1.0" encoding="utf-8"?>
<formControlPr xmlns="http://schemas.microsoft.com/office/spreadsheetml/2009/9/main" objectType="Button" lockText="1"/>
</file>

<file path=xl/ctrlProps/ctrlProp646.xml><?xml version="1.0" encoding="utf-8"?>
<formControlPr xmlns="http://schemas.microsoft.com/office/spreadsheetml/2009/9/main" objectType="Button" lockText="1"/>
</file>

<file path=xl/ctrlProps/ctrlProp647.xml><?xml version="1.0" encoding="utf-8"?>
<formControlPr xmlns="http://schemas.microsoft.com/office/spreadsheetml/2009/9/main" objectType="Button" lockText="1"/>
</file>

<file path=xl/ctrlProps/ctrlProp648.xml><?xml version="1.0" encoding="utf-8"?>
<formControlPr xmlns="http://schemas.microsoft.com/office/spreadsheetml/2009/9/main" objectType="Button" lockText="1"/>
</file>

<file path=xl/ctrlProps/ctrlProp649.xml><?xml version="1.0" encoding="utf-8"?>
<formControlPr xmlns="http://schemas.microsoft.com/office/spreadsheetml/2009/9/main" objectType="Button" lockText="1"/>
</file>

<file path=xl/ctrlProps/ctrlProp650.xml><?xml version="1.0" encoding="utf-8"?>
<formControlPr xmlns="http://schemas.microsoft.com/office/spreadsheetml/2009/9/main" objectType="Button" lockText="1"/>
</file>

<file path=xl/ctrlProps/ctrlProp651.xml><?xml version="1.0" encoding="utf-8"?>
<formControlPr xmlns="http://schemas.microsoft.com/office/spreadsheetml/2009/9/main" objectType="Button" lockText="1"/>
</file>

<file path=xl/ctrlProps/ctrlProp652.xml><?xml version="1.0" encoding="utf-8"?>
<formControlPr xmlns="http://schemas.microsoft.com/office/spreadsheetml/2009/9/main" objectType="Button" lockText="1"/>
</file>

<file path=xl/ctrlProps/ctrlProp653.xml><?xml version="1.0" encoding="utf-8"?>
<formControlPr xmlns="http://schemas.microsoft.com/office/spreadsheetml/2009/9/main" objectType="Button" lockText="1"/>
</file>

<file path=xl/ctrlProps/ctrlProp654.xml><?xml version="1.0" encoding="utf-8"?>
<formControlPr xmlns="http://schemas.microsoft.com/office/spreadsheetml/2009/9/main" objectType="Button" lockText="1"/>
</file>

<file path=xl/ctrlProps/ctrlProp655.xml><?xml version="1.0" encoding="utf-8"?>
<formControlPr xmlns="http://schemas.microsoft.com/office/spreadsheetml/2009/9/main" objectType="Button" lockText="1"/>
</file>

<file path=xl/ctrlProps/ctrlProp656.xml><?xml version="1.0" encoding="utf-8"?>
<formControlPr xmlns="http://schemas.microsoft.com/office/spreadsheetml/2009/9/main" objectType="Button" lockText="1"/>
</file>

<file path=xl/ctrlProps/ctrlProp657.xml><?xml version="1.0" encoding="utf-8"?>
<formControlPr xmlns="http://schemas.microsoft.com/office/spreadsheetml/2009/9/main" objectType="Button" lockText="1"/>
</file>

<file path=xl/ctrlProps/ctrlProp658.xml><?xml version="1.0" encoding="utf-8"?>
<formControlPr xmlns="http://schemas.microsoft.com/office/spreadsheetml/2009/9/main" objectType="Button" lockText="1"/>
</file>

<file path=xl/ctrlProps/ctrlProp659.xml><?xml version="1.0" encoding="utf-8"?>
<formControlPr xmlns="http://schemas.microsoft.com/office/spreadsheetml/2009/9/main" objectType="Button" lockText="1"/>
</file>

<file path=xl/ctrlProps/ctrlProp660.xml><?xml version="1.0" encoding="utf-8"?>
<formControlPr xmlns="http://schemas.microsoft.com/office/spreadsheetml/2009/9/main" objectType="Button" lockText="1"/>
</file>

<file path=xl/ctrlProps/ctrlProp661.xml><?xml version="1.0" encoding="utf-8"?>
<formControlPr xmlns="http://schemas.microsoft.com/office/spreadsheetml/2009/9/main" objectType="Button" lockText="1"/>
</file>

<file path=xl/ctrlProps/ctrlProp662.xml><?xml version="1.0" encoding="utf-8"?>
<formControlPr xmlns="http://schemas.microsoft.com/office/spreadsheetml/2009/9/main" objectType="Button" lockText="1"/>
</file>

<file path=xl/ctrlProps/ctrlProp663.xml><?xml version="1.0" encoding="utf-8"?>
<formControlPr xmlns="http://schemas.microsoft.com/office/spreadsheetml/2009/9/main" objectType="Button" lockText="1"/>
</file>

<file path=xl/ctrlProps/ctrlProp664.xml><?xml version="1.0" encoding="utf-8"?>
<formControlPr xmlns="http://schemas.microsoft.com/office/spreadsheetml/2009/9/main" objectType="Button" lockText="1"/>
</file>

<file path=xl/ctrlProps/ctrlProp665.xml><?xml version="1.0" encoding="utf-8"?>
<formControlPr xmlns="http://schemas.microsoft.com/office/spreadsheetml/2009/9/main" objectType="Button" lockText="1"/>
</file>

<file path=xl/ctrlProps/ctrlProp666.xml><?xml version="1.0" encoding="utf-8"?>
<formControlPr xmlns="http://schemas.microsoft.com/office/spreadsheetml/2009/9/main" objectType="Button" lockText="1"/>
</file>

<file path=xl/ctrlProps/ctrlProp667.xml><?xml version="1.0" encoding="utf-8"?>
<formControlPr xmlns="http://schemas.microsoft.com/office/spreadsheetml/2009/9/main" objectType="Button" lockText="1"/>
</file>

<file path=xl/ctrlProps/ctrlProp668.xml><?xml version="1.0" encoding="utf-8"?>
<formControlPr xmlns="http://schemas.microsoft.com/office/spreadsheetml/2009/9/main" objectType="Button" lockText="1"/>
</file>

<file path=xl/ctrlProps/ctrlProp669.xml><?xml version="1.0" encoding="utf-8"?>
<formControlPr xmlns="http://schemas.microsoft.com/office/spreadsheetml/2009/9/main" objectType="Button" lockText="1"/>
</file>

<file path=xl/ctrlProps/ctrlProp670.xml><?xml version="1.0" encoding="utf-8"?>
<formControlPr xmlns="http://schemas.microsoft.com/office/spreadsheetml/2009/9/main" objectType="Button" lockText="1"/>
</file>

<file path=xl/ctrlProps/ctrlProp671.xml><?xml version="1.0" encoding="utf-8"?>
<formControlPr xmlns="http://schemas.microsoft.com/office/spreadsheetml/2009/9/main" objectType="Button" lockText="1"/>
</file>

<file path=xl/ctrlProps/ctrlProp672.xml><?xml version="1.0" encoding="utf-8"?>
<formControlPr xmlns="http://schemas.microsoft.com/office/spreadsheetml/2009/9/main" objectType="Button" lockText="1"/>
</file>

<file path=xl/ctrlProps/ctrlProp673.xml><?xml version="1.0" encoding="utf-8"?>
<formControlPr xmlns="http://schemas.microsoft.com/office/spreadsheetml/2009/9/main" objectType="Button" lockText="1"/>
</file>

<file path=xl/ctrlProps/ctrlProp674.xml><?xml version="1.0" encoding="utf-8"?>
<formControlPr xmlns="http://schemas.microsoft.com/office/spreadsheetml/2009/9/main" objectType="Button" lockText="1"/>
</file>

<file path=xl/ctrlProps/ctrlProp675.xml><?xml version="1.0" encoding="utf-8"?>
<formControlPr xmlns="http://schemas.microsoft.com/office/spreadsheetml/2009/9/main" objectType="Button" lockText="1"/>
</file>

<file path=xl/ctrlProps/ctrlProp676.xml><?xml version="1.0" encoding="utf-8"?>
<formControlPr xmlns="http://schemas.microsoft.com/office/spreadsheetml/2009/9/main" objectType="Button" lockText="1"/>
</file>

<file path=xl/ctrlProps/ctrlProp677.xml><?xml version="1.0" encoding="utf-8"?>
<formControlPr xmlns="http://schemas.microsoft.com/office/spreadsheetml/2009/9/main" objectType="Button" lockText="1"/>
</file>

<file path=xl/ctrlProps/ctrlProp678.xml><?xml version="1.0" encoding="utf-8"?>
<formControlPr xmlns="http://schemas.microsoft.com/office/spreadsheetml/2009/9/main" objectType="Button" lockText="1"/>
</file>

<file path=xl/ctrlProps/ctrlProp679.xml><?xml version="1.0" encoding="utf-8"?>
<formControlPr xmlns="http://schemas.microsoft.com/office/spreadsheetml/2009/9/main" objectType="Button" lockText="1"/>
</file>

<file path=xl/ctrlProps/ctrlProp680.xml><?xml version="1.0" encoding="utf-8"?>
<formControlPr xmlns="http://schemas.microsoft.com/office/spreadsheetml/2009/9/main" objectType="Button" lockText="1"/>
</file>

<file path=xl/ctrlProps/ctrlProp681.xml><?xml version="1.0" encoding="utf-8"?>
<formControlPr xmlns="http://schemas.microsoft.com/office/spreadsheetml/2009/9/main" objectType="Button" lockText="1"/>
</file>

<file path=xl/ctrlProps/ctrlProp682.xml><?xml version="1.0" encoding="utf-8"?>
<formControlPr xmlns="http://schemas.microsoft.com/office/spreadsheetml/2009/9/main" objectType="Button" lockText="1"/>
</file>

<file path=xl/ctrlProps/ctrlProp683.xml><?xml version="1.0" encoding="utf-8"?>
<formControlPr xmlns="http://schemas.microsoft.com/office/spreadsheetml/2009/9/main" objectType="Button" lockText="1"/>
</file>

<file path=xl/ctrlProps/ctrlProp684.xml><?xml version="1.0" encoding="utf-8"?>
<formControlPr xmlns="http://schemas.microsoft.com/office/spreadsheetml/2009/9/main" objectType="Button" lockText="1"/>
</file>

<file path=xl/ctrlProps/ctrlProp685.xml><?xml version="1.0" encoding="utf-8"?>
<formControlPr xmlns="http://schemas.microsoft.com/office/spreadsheetml/2009/9/main" objectType="Button" lockText="1"/>
</file>

<file path=xl/ctrlProps/ctrlProp686.xml><?xml version="1.0" encoding="utf-8"?>
<formControlPr xmlns="http://schemas.microsoft.com/office/spreadsheetml/2009/9/main" objectType="Button" lockText="1"/>
</file>

<file path=xl/ctrlProps/ctrlProp687.xml><?xml version="1.0" encoding="utf-8"?>
<formControlPr xmlns="http://schemas.microsoft.com/office/spreadsheetml/2009/9/main" objectType="Button" lockText="1"/>
</file>

<file path=xl/ctrlProps/ctrlProp688.xml><?xml version="1.0" encoding="utf-8"?>
<formControlPr xmlns="http://schemas.microsoft.com/office/spreadsheetml/2009/9/main" objectType="Button" lockText="1"/>
</file>

<file path=xl/ctrlProps/ctrlProp689.xml><?xml version="1.0" encoding="utf-8"?>
<formControlPr xmlns="http://schemas.microsoft.com/office/spreadsheetml/2009/9/main" objectType="Button" lockText="1"/>
</file>

<file path=xl/ctrlProps/ctrlProp690.xml><?xml version="1.0" encoding="utf-8"?>
<formControlPr xmlns="http://schemas.microsoft.com/office/spreadsheetml/2009/9/main" objectType="Button" lockText="1"/>
</file>

<file path=xl/ctrlProps/ctrlProp691.xml><?xml version="1.0" encoding="utf-8"?>
<formControlPr xmlns="http://schemas.microsoft.com/office/spreadsheetml/2009/9/main" objectType="Button" lockText="1"/>
</file>

<file path=xl/ctrlProps/ctrlProp692.xml><?xml version="1.0" encoding="utf-8"?>
<formControlPr xmlns="http://schemas.microsoft.com/office/spreadsheetml/2009/9/main" objectType="Button" lockText="1"/>
</file>

<file path=xl/ctrlProps/ctrlProp693.xml><?xml version="1.0" encoding="utf-8"?>
<formControlPr xmlns="http://schemas.microsoft.com/office/spreadsheetml/2009/9/main" objectType="Button" lockText="1"/>
</file>

<file path=xl/ctrlProps/ctrlProp694.xml><?xml version="1.0" encoding="utf-8"?>
<formControlPr xmlns="http://schemas.microsoft.com/office/spreadsheetml/2009/9/main" objectType="Button" lockText="1"/>
</file>

<file path=xl/ctrlProps/ctrlProp695.xml><?xml version="1.0" encoding="utf-8"?>
<formControlPr xmlns="http://schemas.microsoft.com/office/spreadsheetml/2009/9/main" objectType="Button" lockText="1"/>
</file>

<file path=xl/ctrlProps/ctrlProp696.xml><?xml version="1.0" encoding="utf-8"?>
<formControlPr xmlns="http://schemas.microsoft.com/office/spreadsheetml/2009/9/main" objectType="Button" lockText="1"/>
</file>

<file path=xl/ctrlProps/ctrlProp697.xml><?xml version="1.0" encoding="utf-8"?>
<formControlPr xmlns="http://schemas.microsoft.com/office/spreadsheetml/2009/9/main" objectType="Button" lockText="1"/>
</file>

<file path=xl/ctrlProps/ctrlProp698.xml><?xml version="1.0" encoding="utf-8"?>
<formControlPr xmlns="http://schemas.microsoft.com/office/spreadsheetml/2009/9/main" objectType="Button" lockText="1"/>
</file>

<file path=xl/ctrlProps/ctrlProp699.xml><?xml version="1.0" encoding="utf-8"?>
<formControlPr xmlns="http://schemas.microsoft.com/office/spreadsheetml/2009/9/main" objectType="Button" lockText="1"/>
</file>

<file path=xl/ctrlProps/ctrlProp700.xml><?xml version="1.0" encoding="utf-8"?>
<formControlPr xmlns="http://schemas.microsoft.com/office/spreadsheetml/2009/9/main" objectType="Button" lockText="1"/>
</file>

<file path=xl/ctrlProps/ctrlProp701.xml><?xml version="1.0" encoding="utf-8"?>
<formControlPr xmlns="http://schemas.microsoft.com/office/spreadsheetml/2009/9/main" objectType="Button" lockText="1"/>
</file>

<file path=xl/ctrlProps/ctrlProp702.xml><?xml version="1.0" encoding="utf-8"?>
<formControlPr xmlns="http://schemas.microsoft.com/office/spreadsheetml/2009/9/main" objectType="Button" lockText="1"/>
</file>

<file path=xl/ctrlProps/ctrlProp703.xml><?xml version="1.0" encoding="utf-8"?>
<formControlPr xmlns="http://schemas.microsoft.com/office/spreadsheetml/2009/9/main" objectType="Button" lockText="1"/>
</file>

<file path=xl/ctrlProps/ctrlProp704.xml><?xml version="1.0" encoding="utf-8"?>
<formControlPr xmlns="http://schemas.microsoft.com/office/spreadsheetml/2009/9/main" objectType="Button" lockText="1"/>
</file>

<file path=xl/ctrlProps/ctrlProp705.xml><?xml version="1.0" encoding="utf-8"?>
<formControlPr xmlns="http://schemas.microsoft.com/office/spreadsheetml/2009/9/main" objectType="Button" lockText="1"/>
</file>

<file path=xl/ctrlProps/ctrlProp706.xml><?xml version="1.0" encoding="utf-8"?>
<formControlPr xmlns="http://schemas.microsoft.com/office/spreadsheetml/2009/9/main" objectType="Button" lockText="1"/>
</file>

<file path=xl/ctrlProps/ctrlProp707.xml><?xml version="1.0" encoding="utf-8"?>
<formControlPr xmlns="http://schemas.microsoft.com/office/spreadsheetml/2009/9/main" objectType="Button" lockText="1"/>
</file>

<file path=xl/ctrlProps/ctrlProp708.xml><?xml version="1.0" encoding="utf-8"?>
<formControlPr xmlns="http://schemas.microsoft.com/office/spreadsheetml/2009/9/main" objectType="Button" lockText="1"/>
</file>

<file path=xl/ctrlProps/ctrlProp709.xml><?xml version="1.0" encoding="utf-8"?>
<formControlPr xmlns="http://schemas.microsoft.com/office/spreadsheetml/2009/9/main" objectType="Button" lockText="1"/>
</file>

<file path=xl/ctrlProps/ctrlProp710.xml><?xml version="1.0" encoding="utf-8"?>
<formControlPr xmlns="http://schemas.microsoft.com/office/spreadsheetml/2009/9/main" objectType="Button" lockText="1"/>
</file>

<file path=xl/ctrlProps/ctrlProp711.xml><?xml version="1.0" encoding="utf-8"?>
<formControlPr xmlns="http://schemas.microsoft.com/office/spreadsheetml/2009/9/main" objectType="Button" lockText="1"/>
</file>

<file path=xl/ctrlProps/ctrlProp712.xml><?xml version="1.0" encoding="utf-8"?>
<formControlPr xmlns="http://schemas.microsoft.com/office/spreadsheetml/2009/9/main" objectType="Button" lockText="1"/>
</file>

<file path=xl/ctrlProps/ctrlProp713.xml><?xml version="1.0" encoding="utf-8"?>
<formControlPr xmlns="http://schemas.microsoft.com/office/spreadsheetml/2009/9/main" objectType="Button" lockText="1"/>
</file>

<file path=xl/ctrlProps/ctrlProp714.xml><?xml version="1.0" encoding="utf-8"?>
<formControlPr xmlns="http://schemas.microsoft.com/office/spreadsheetml/2009/9/main" objectType="Button" lockText="1"/>
</file>

<file path=xl/ctrlProps/ctrlProp715.xml><?xml version="1.0" encoding="utf-8"?>
<formControlPr xmlns="http://schemas.microsoft.com/office/spreadsheetml/2009/9/main" objectType="Button" lockText="1"/>
</file>

<file path=xl/ctrlProps/ctrlProp716.xml><?xml version="1.0" encoding="utf-8"?>
<formControlPr xmlns="http://schemas.microsoft.com/office/spreadsheetml/2009/9/main" objectType="Button" lockText="1"/>
</file>

<file path=xl/ctrlProps/ctrlProp717.xml><?xml version="1.0" encoding="utf-8"?>
<formControlPr xmlns="http://schemas.microsoft.com/office/spreadsheetml/2009/9/main" objectType="Button" lockText="1"/>
</file>

<file path=xl/ctrlProps/ctrlProp718.xml><?xml version="1.0" encoding="utf-8"?>
<formControlPr xmlns="http://schemas.microsoft.com/office/spreadsheetml/2009/9/main" objectType="Button" lockText="1"/>
</file>

<file path=xl/ctrlProps/ctrlProp719.xml><?xml version="1.0" encoding="utf-8"?>
<formControlPr xmlns="http://schemas.microsoft.com/office/spreadsheetml/2009/9/main" objectType="Button" lockText="1"/>
</file>

<file path=xl/ctrlProps/ctrlProp720.xml><?xml version="1.0" encoding="utf-8"?>
<formControlPr xmlns="http://schemas.microsoft.com/office/spreadsheetml/2009/9/main" objectType="Button" lockText="1"/>
</file>

<file path=xl/ctrlProps/ctrlProp721.xml><?xml version="1.0" encoding="utf-8"?>
<formControlPr xmlns="http://schemas.microsoft.com/office/spreadsheetml/2009/9/main" objectType="Button" lockText="1"/>
</file>

<file path=xl/ctrlProps/ctrlProp722.xml><?xml version="1.0" encoding="utf-8"?>
<formControlPr xmlns="http://schemas.microsoft.com/office/spreadsheetml/2009/9/main" objectType="Button" lockText="1"/>
</file>

<file path=xl/ctrlProps/ctrlProp723.xml><?xml version="1.0" encoding="utf-8"?>
<formControlPr xmlns="http://schemas.microsoft.com/office/spreadsheetml/2009/9/main" objectType="Button" lockText="1"/>
</file>

<file path=xl/ctrlProps/ctrlProp724.xml><?xml version="1.0" encoding="utf-8"?>
<formControlPr xmlns="http://schemas.microsoft.com/office/spreadsheetml/2009/9/main" objectType="Button" lockText="1"/>
</file>

<file path=xl/ctrlProps/ctrlProp725.xml><?xml version="1.0" encoding="utf-8"?>
<formControlPr xmlns="http://schemas.microsoft.com/office/spreadsheetml/2009/9/main" objectType="Button" lockText="1"/>
</file>

<file path=xl/ctrlProps/ctrlProp726.xml><?xml version="1.0" encoding="utf-8"?>
<formControlPr xmlns="http://schemas.microsoft.com/office/spreadsheetml/2009/9/main" objectType="Button" lockText="1"/>
</file>

<file path=xl/ctrlProps/ctrlProp727.xml><?xml version="1.0" encoding="utf-8"?>
<formControlPr xmlns="http://schemas.microsoft.com/office/spreadsheetml/2009/9/main" objectType="Button" lockText="1"/>
</file>

<file path=xl/ctrlProps/ctrlProp728.xml><?xml version="1.0" encoding="utf-8"?>
<formControlPr xmlns="http://schemas.microsoft.com/office/spreadsheetml/2009/9/main" objectType="Button" lockText="1"/>
</file>

<file path=xl/ctrlProps/ctrlProp729.xml><?xml version="1.0" encoding="utf-8"?>
<formControlPr xmlns="http://schemas.microsoft.com/office/spreadsheetml/2009/9/main" objectType="Button" lockText="1"/>
</file>

<file path=xl/ctrlProps/ctrlProp730.xml><?xml version="1.0" encoding="utf-8"?>
<formControlPr xmlns="http://schemas.microsoft.com/office/spreadsheetml/2009/9/main" objectType="Button" lockText="1"/>
</file>

<file path=xl/ctrlProps/ctrlProp731.xml><?xml version="1.0" encoding="utf-8"?>
<formControlPr xmlns="http://schemas.microsoft.com/office/spreadsheetml/2009/9/main" objectType="Button" lockText="1"/>
</file>

<file path=xl/ctrlProps/ctrlProp732.xml><?xml version="1.0" encoding="utf-8"?>
<formControlPr xmlns="http://schemas.microsoft.com/office/spreadsheetml/2009/9/main" objectType="Button" lockText="1"/>
</file>

<file path=xl/ctrlProps/ctrlProp733.xml><?xml version="1.0" encoding="utf-8"?>
<formControlPr xmlns="http://schemas.microsoft.com/office/spreadsheetml/2009/9/main" objectType="Button" lockText="1"/>
</file>

<file path=xl/ctrlProps/ctrlProp734.xml><?xml version="1.0" encoding="utf-8"?>
<formControlPr xmlns="http://schemas.microsoft.com/office/spreadsheetml/2009/9/main" objectType="Button" lockText="1"/>
</file>

<file path=xl/ctrlProps/ctrlProp735.xml><?xml version="1.0" encoding="utf-8"?>
<formControlPr xmlns="http://schemas.microsoft.com/office/spreadsheetml/2009/9/main" objectType="Button" lockText="1"/>
</file>

<file path=xl/ctrlProps/ctrlProp736.xml><?xml version="1.0" encoding="utf-8"?>
<formControlPr xmlns="http://schemas.microsoft.com/office/spreadsheetml/2009/9/main" objectType="Button" lockText="1"/>
</file>

<file path=xl/ctrlProps/ctrlProp737.xml><?xml version="1.0" encoding="utf-8"?>
<formControlPr xmlns="http://schemas.microsoft.com/office/spreadsheetml/2009/9/main" objectType="Button" lockText="1"/>
</file>

<file path=xl/ctrlProps/ctrlProp738.xml><?xml version="1.0" encoding="utf-8"?>
<formControlPr xmlns="http://schemas.microsoft.com/office/spreadsheetml/2009/9/main" objectType="Button" lockText="1"/>
</file>

<file path=xl/ctrlProps/ctrlProp739.xml><?xml version="1.0" encoding="utf-8"?>
<formControlPr xmlns="http://schemas.microsoft.com/office/spreadsheetml/2009/9/main" objectType="Button" lockText="1"/>
</file>

<file path=xl/ctrlProps/ctrlProp740.xml><?xml version="1.0" encoding="utf-8"?>
<formControlPr xmlns="http://schemas.microsoft.com/office/spreadsheetml/2009/9/main" objectType="Button" lockText="1"/>
</file>

<file path=xl/ctrlProps/ctrlProp741.xml><?xml version="1.0" encoding="utf-8"?>
<formControlPr xmlns="http://schemas.microsoft.com/office/spreadsheetml/2009/9/main" objectType="Button" lockText="1"/>
</file>

<file path=xl/ctrlProps/ctrlProp742.xml><?xml version="1.0" encoding="utf-8"?>
<formControlPr xmlns="http://schemas.microsoft.com/office/spreadsheetml/2009/9/main" objectType="Button" lockText="1"/>
</file>

<file path=xl/ctrlProps/ctrlProp743.xml><?xml version="1.0" encoding="utf-8"?>
<formControlPr xmlns="http://schemas.microsoft.com/office/spreadsheetml/2009/9/main" objectType="Button" lockText="1"/>
</file>

<file path=xl/ctrlProps/ctrlProp744.xml><?xml version="1.0" encoding="utf-8"?>
<formControlPr xmlns="http://schemas.microsoft.com/office/spreadsheetml/2009/9/main" objectType="Button" lockText="1"/>
</file>

<file path=xl/ctrlProps/ctrlProp745.xml><?xml version="1.0" encoding="utf-8"?>
<formControlPr xmlns="http://schemas.microsoft.com/office/spreadsheetml/2009/9/main" objectType="Button" lockText="1"/>
</file>

<file path=xl/ctrlProps/ctrlProp746.xml><?xml version="1.0" encoding="utf-8"?>
<formControlPr xmlns="http://schemas.microsoft.com/office/spreadsheetml/2009/9/main" objectType="Button" lockText="1"/>
</file>

<file path=xl/ctrlProps/ctrlProp747.xml><?xml version="1.0" encoding="utf-8"?>
<formControlPr xmlns="http://schemas.microsoft.com/office/spreadsheetml/2009/9/main" objectType="Button" lockText="1"/>
</file>

<file path=xl/ctrlProps/ctrlProp748.xml><?xml version="1.0" encoding="utf-8"?>
<formControlPr xmlns="http://schemas.microsoft.com/office/spreadsheetml/2009/9/main" objectType="Button" lockText="1"/>
</file>

<file path=xl/ctrlProps/ctrlProp749.xml><?xml version="1.0" encoding="utf-8"?>
<formControlPr xmlns="http://schemas.microsoft.com/office/spreadsheetml/2009/9/main" objectType="Button" lockText="1"/>
</file>

<file path=xl/ctrlProps/ctrlProp750.xml><?xml version="1.0" encoding="utf-8"?>
<formControlPr xmlns="http://schemas.microsoft.com/office/spreadsheetml/2009/9/main" objectType="Button" lockText="1"/>
</file>

<file path=xl/ctrlProps/ctrlProp751.xml><?xml version="1.0" encoding="utf-8"?>
<formControlPr xmlns="http://schemas.microsoft.com/office/spreadsheetml/2009/9/main" objectType="Button" lockText="1"/>
</file>

<file path=xl/ctrlProps/ctrlProp752.xml><?xml version="1.0" encoding="utf-8"?>
<formControlPr xmlns="http://schemas.microsoft.com/office/spreadsheetml/2009/9/main" objectType="Button" lockText="1"/>
</file>

<file path=xl/ctrlProps/ctrlProp753.xml><?xml version="1.0" encoding="utf-8"?>
<formControlPr xmlns="http://schemas.microsoft.com/office/spreadsheetml/2009/9/main" objectType="Button" lockText="1"/>
</file>

<file path=xl/ctrlProps/ctrlProp754.xml><?xml version="1.0" encoding="utf-8"?>
<formControlPr xmlns="http://schemas.microsoft.com/office/spreadsheetml/2009/9/main" objectType="Button" lockText="1"/>
</file>

<file path=xl/ctrlProps/ctrlProp755.xml><?xml version="1.0" encoding="utf-8"?>
<formControlPr xmlns="http://schemas.microsoft.com/office/spreadsheetml/2009/9/main" objectType="Button" lockText="1"/>
</file>

<file path=xl/ctrlProps/ctrlProp756.xml><?xml version="1.0" encoding="utf-8"?>
<formControlPr xmlns="http://schemas.microsoft.com/office/spreadsheetml/2009/9/main" objectType="Button" lockText="1"/>
</file>

<file path=xl/ctrlProps/ctrlProp757.xml><?xml version="1.0" encoding="utf-8"?>
<formControlPr xmlns="http://schemas.microsoft.com/office/spreadsheetml/2009/9/main" objectType="Button" lockText="1"/>
</file>

<file path=xl/ctrlProps/ctrlProp758.xml><?xml version="1.0" encoding="utf-8"?>
<formControlPr xmlns="http://schemas.microsoft.com/office/spreadsheetml/2009/9/main" objectType="Button" lockText="1"/>
</file>

<file path=xl/ctrlProps/ctrlProp759.xml><?xml version="1.0" encoding="utf-8"?>
<formControlPr xmlns="http://schemas.microsoft.com/office/spreadsheetml/2009/9/main" objectType="Button" lockText="1"/>
</file>

<file path=xl/ctrlProps/ctrlProp760.xml><?xml version="1.0" encoding="utf-8"?>
<formControlPr xmlns="http://schemas.microsoft.com/office/spreadsheetml/2009/9/main" objectType="Button" lockText="1"/>
</file>

<file path=xl/ctrlProps/ctrlProp761.xml><?xml version="1.0" encoding="utf-8"?>
<formControlPr xmlns="http://schemas.microsoft.com/office/spreadsheetml/2009/9/main" objectType="Button" lockText="1"/>
</file>

<file path=xl/ctrlProps/ctrlProp762.xml><?xml version="1.0" encoding="utf-8"?>
<formControlPr xmlns="http://schemas.microsoft.com/office/spreadsheetml/2009/9/main" objectType="Button" lockText="1"/>
</file>

<file path=xl/ctrlProps/ctrlProp763.xml><?xml version="1.0" encoding="utf-8"?>
<formControlPr xmlns="http://schemas.microsoft.com/office/spreadsheetml/2009/9/main" objectType="Button" lockText="1"/>
</file>

<file path=xl/ctrlProps/ctrlProp764.xml><?xml version="1.0" encoding="utf-8"?>
<formControlPr xmlns="http://schemas.microsoft.com/office/spreadsheetml/2009/9/main" objectType="Button" lockText="1"/>
</file>

<file path=xl/ctrlProps/ctrlProp765.xml><?xml version="1.0" encoding="utf-8"?>
<formControlPr xmlns="http://schemas.microsoft.com/office/spreadsheetml/2009/9/main" objectType="Button" lockText="1"/>
</file>

<file path=xl/ctrlProps/ctrlProp766.xml><?xml version="1.0" encoding="utf-8"?>
<formControlPr xmlns="http://schemas.microsoft.com/office/spreadsheetml/2009/9/main" objectType="Button" lockText="1"/>
</file>

<file path=xl/ctrlProps/ctrlProp767.xml><?xml version="1.0" encoding="utf-8"?>
<formControlPr xmlns="http://schemas.microsoft.com/office/spreadsheetml/2009/9/main" objectType="Button" lockText="1"/>
</file>

<file path=xl/ctrlProps/ctrlProp768.xml><?xml version="1.0" encoding="utf-8"?>
<formControlPr xmlns="http://schemas.microsoft.com/office/spreadsheetml/2009/9/main" objectType="Button" lockText="1"/>
</file>

<file path=xl/ctrlProps/ctrlProp769.xml><?xml version="1.0" encoding="utf-8"?>
<formControlPr xmlns="http://schemas.microsoft.com/office/spreadsheetml/2009/9/main" objectType="Button" lockText="1"/>
</file>

<file path=xl/ctrlProps/ctrlProp770.xml><?xml version="1.0" encoding="utf-8"?>
<formControlPr xmlns="http://schemas.microsoft.com/office/spreadsheetml/2009/9/main" objectType="Button" lockText="1"/>
</file>

<file path=xl/ctrlProps/ctrlProp771.xml><?xml version="1.0" encoding="utf-8"?>
<formControlPr xmlns="http://schemas.microsoft.com/office/spreadsheetml/2009/9/main" objectType="Button" lockText="1"/>
</file>

<file path=xl/ctrlProps/ctrlProp772.xml><?xml version="1.0" encoding="utf-8"?>
<formControlPr xmlns="http://schemas.microsoft.com/office/spreadsheetml/2009/9/main" objectType="Button" lockText="1"/>
</file>

<file path=xl/ctrlProps/ctrlProp773.xml><?xml version="1.0" encoding="utf-8"?>
<formControlPr xmlns="http://schemas.microsoft.com/office/spreadsheetml/2009/9/main" objectType="Button" lockText="1"/>
</file>

<file path=xl/ctrlProps/ctrlProp774.xml><?xml version="1.0" encoding="utf-8"?>
<formControlPr xmlns="http://schemas.microsoft.com/office/spreadsheetml/2009/9/main" objectType="Button" lockText="1"/>
</file>

<file path=xl/ctrlProps/ctrlProp775.xml><?xml version="1.0" encoding="utf-8"?>
<formControlPr xmlns="http://schemas.microsoft.com/office/spreadsheetml/2009/9/main" objectType="Button" lockText="1"/>
</file>

<file path=xl/ctrlProps/ctrlProp776.xml><?xml version="1.0" encoding="utf-8"?>
<formControlPr xmlns="http://schemas.microsoft.com/office/spreadsheetml/2009/9/main" objectType="Button" lockText="1"/>
</file>

<file path=xl/ctrlProps/ctrlProp777.xml><?xml version="1.0" encoding="utf-8"?>
<formControlPr xmlns="http://schemas.microsoft.com/office/spreadsheetml/2009/9/main" objectType="Button" lockText="1"/>
</file>

<file path=xl/ctrlProps/ctrlProp778.xml><?xml version="1.0" encoding="utf-8"?>
<formControlPr xmlns="http://schemas.microsoft.com/office/spreadsheetml/2009/9/main" objectType="Button" lockText="1"/>
</file>

<file path=xl/ctrlProps/ctrlProp779.xml><?xml version="1.0" encoding="utf-8"?>
<formControlPr xmlns="http://schemas.microsoft.com/office/spreadsheetml/2009/9/main" objectType="Button" lockText="1"/>
</file>

<file path=xl/ctrlProps/ctrlProp780.xml><?xml version="1.0" encoding="utf-8"?>
<formControlPr xmlns="http://schemas.microsoft.com/office/spreadsheetml/2009/9/main" objectType="Button" lockText="1"/>
</file>

<file path=xl/ctrlProps/ctrlProp781.xml><?xml version="1.0" encoding="utf-8"?>
<formControlPr xmlns="http://schemas.microsoft.com/office/spreadsheetml/2009/9/main" objectType="Button" lockText="1"/>
</file>

<file path=xl/ctrlProps/ctrlProp782.xml><?xml version="1.0" encoding="utf-8"?>
<formControlPr xmlns="http://schemas.microsoft.com/office/spreadsheetml/2009/9/main" objectType="Button" lockText="1"/>
</file>

<file path=xl/ctrlProps/ctrlProp783.xml><?xml version="1.0" encoding="utf-8"?>
<formControlPr xmlns="http://schemas.microsoft.com/office/spreadsheetml/2009/9/main" objectType="Button" lockText="1"/>
</file>

<file path=xl/ctrlProps/ctrlProp784.xml><?xml version="1.0" encoding="utf-8"?>
<formControlPr xmlns="http://schemas.microsoft.com/office/spreadsheetml/2009/9/main" objectType="Button" lockText="1"/>
</file>

<file path=xl/ctrlProps/ctrlProp785.xml><?xml version="1.0" encoding="utf-8"?>
<formControlPr xmlns="http://schemas.microsoft.com/office/spreadsheetml/2009/9/main" objectType="Button" lockText="1"/>
</file>

<file path=xl/ctrlProps/ctrlProp786.xml><?xml version="1.0" encoding="utf-8"?>
<formControlPr xmlns="http://schemas.microsoft.com/office/spreadsheetml/2009/9/main" objectType="Button" lockText="1"/>
</file>

<file path=xl/ctrlProps/ctrlProp787.xml><?xml version="1.0" encoding="utf-8"?>
<formControlPr xmlns="http://schemas.microsoft.com/office/spreadsheetml/2009/9/main" objectType="Button" lockText="1"/>
</file>

<file path=xl/ctrlProps/ctrlProp788.xml><?xml version="1.0" encoding="utf-8"?>
<formControlPr xmlns="http://schemas.microsoft.com/office/spreadsheetml/2009/9/main" objectType="Button" lockText="1"/>
</file>

<file path=xl/ctrlProps/ctrlProp789.xml><?xml version="1.0" encoding="utf-8"?>
<formControlPr xmlns="http://schemas.microsoft.com/office/spreadsheetml/2009/9/main" objectType="Button" lockText="1"/>
</file>

<file path=xl/ctrlProps/ctrlProp790.xml><?xml version="1.0" encoding="utf-8"?>
<formControlPr xmlns="http://schemas.microsoft.com/office/spreadsheetml/2009/9/main" objectType="Button" lockText="1"/>
</file>

<file path=xl/ctrlProps/ctrlProp791.xml><?xml version="1.0" encoding="utf-8"?>
<formControlPr xmlns="http://schemas.microsoft.com/office/spreadsheetml/2009/9/main" objectType="Button" lockText="1"/>
</file>

<file path=xl/ctrlProps/ctrlProp792.xml><?xml version="1.0" encoding="utf-8"?>
<formControlPr xmlns="http://schemas.microsoft.com/office/spreadsheetml/2009/9/main" objectType="Button" lockText="1"/>
</file>

<file path=xl/ctrlProps/ctrlProp793.xml><?xml version="1.0" encoding="utf-8"?>
<formControlPr xmlns="http://schemas.microsoft.com/office/spreadsheetml/2009/9/main" objectType="Button" lockText="1"/>
</file>

<file path=xl/ctrlProps/ctrlProp794.xml><?xml version="1.0" encoding="utf-8"?>
<formControlPr xmlns="http://schemas.microsoft.com/office/spreadsheetml/2009/9/main" objectType="Button" lockText="1"/>
</file>

<file path=xl/ctrlProps/ctrlProp795.xml><?xml version="1.0" encoding="utf-8"?>
<formControlPr xmlns="http://schemas.microsoft.com/office/spreadsheetml/2009/9/main" objectType="Button" lockText="1"/>
</file>

<file path=xl/ctrlProps/ctrlProp796.xml><?xml version="1.0" encoding="utf-8"?>
<formControlPr xmlns="http://schemas.microsoft.com/office/spreadsheetml/2009/9/main" objectType="Button" lockText="1"/>
</file>

<file path=xl/ctrlProps/ctrlProp797.xml><?xml version="1.0" encoding="utf-8"?>
<formControlPr xmlns="http://schemas.microsoft.com/office/spreadsheetml/2009/9/main" objectType="Button" lockText="1"/>
</file>

<file path=xl/ctrlProps/ctrlProp798.xml><?xml version="1.0" encoding="utf-8"?>
<formControlPr xmlns="http://schemas.microsoft.com/office/spreadsheetml/2009/9/main" objectType="Button" lockText="1"/>
</file>

<file path=xl/ctrlProps/ctrlProp799.xml><?xml version="1.0" encoding="utf-8"?>
<formControlPr xmlns="http://schemas.microsoft.com/office/spreadsheetml/2009/9/main" objectType="Button" lockText="1"/>
</file>

<file path=xl/ctrlProps/ctrlProp800.xml><?xml version="1.0" encoding="utf-8"?>
<formControlPr xmlns="http://schemas.microsoft.com/office/spreadsheetml/2009/9/main" objectType="Button" lockText="1"/>
</file>

<file path=xl/ctrlProps/ctrlProp801.xml><?xml version="1.0" encoding="utf-8"?>
<formControlPr xmlns="http://schemas.microsoft.com/office/spreadsheetml/2009/9/main" objectType="Button" lockText="1"/>
</file>

<file path=xl/ctrlProps/ctrlProp802.xml><?xml version="1.0" encoding="utf-8"?>
<formControlPr xmlns="http://schemas.microsoft.com/office/spreadsheetml/2009/9/main" objectType="Button" lockText="1"/>
</file>

<file path=xl/ctrlProps/ctrlProp803.xml><?xml version="1.0" encoding="utf-8"?>
<formControlPr xmlns="http://schemas.microsoft.com/office/spreadsheetml/2009/9/main" objectType="Button" lockText="1"/>
</file>

<file path=xl/ctrlProps/ctrlProp804.xml><?xml version="1.0" encoding="utf-8"?>
<formControlPr xmlns="http://schemas.microsoft.com/office/spreadsheetml/2009/9/main" objectType="Button" lockText="1"/>
</file>

<file path=xl/ctrlProps/ctrlProp805.xml><?xml version="1.0" encoding="utf-8"?>
<formControlPr xmlns="http://schemas.microsoft.com/office/spreadsheetml/2009/9/main" objectType="Button" lockText="1"/>
</file>

<file path=xl/ctrlProps/ctrlProp806.xml><?xml version="1.0" encoding="utf-8"?>
<formControlPr xmlns="http://schemas.microsoft.com/office/spreadsheetml/2009/9/main" objectType="Button" lockText="1"/>
</file>

<file path=xl/ctrlProps/ctrlProp807.xml><?xml version="1.0" encoding="utf-8"?>
<formControlPr xmlns="http://schemas.microsoft.com/office/spreadsheetml/2009/9/main" objectType="Button" lockText="1"/>
</file>

<file path=xl/ctrlProps/ctrlProp808.xml><?xml version="1.0" encoding="utf-8"?>
<formControlPr xmlns="http://schemas.microsoft.com/office/spreadsheetml/2009/9/main" objectType="Button" lockText="1"/>
</file>

<file path=xl/ctrlProps/ctrlProp809.xml><?xml version="1.0" encoding="utf-8"?>
<formControlPr xmlns="http://schemas.microsoft.com/office/spreadsheetml/2009/9/main" objectType="Button" lockText="1"/>
</file>

<file path=xl/ctrlProps/ctrlProp810.xml><?xml version="1.0" encoding="utf-8"?>
<formControlPr xmlns="http://schemas.microsoft.com/office/spreadsheetml/2009/9/main" objectType="Button" lockText="1"/>
</file>

<file path=xl/ctrlProps/ctrlProp811.xml><?xml version="1.0" encoding="utf-8"?>
<formControlPr xmlns="http://schemas.microsoft.com/office/spreadsheetml/2009/9/main" objectType="Button" lockText="1"/>
</file>

<file path=xl/ctrlProps/ctrlProp812.xml><?xml version="1.0" encoding="utf-8"?>
<formControlPr xmlns="http://schemas.microsoft.com/office/spreadsheetml/2009/9/main" objectType="Button" lockText="1"/>
</file>

<file path=xl/ctrlProps/ctrlProp813.xml><?xml version="1.0" encoding="utf-8"?>
<formControlPr xmlns="http://schemas.microsoft.com/office/spreadsheetml/2009/9/main" objectType="Button" lockText="1"/>
</file>

<file path=xl/ctrlProps/ctrlProp814.xml><?xml version="1.0" encoding="utf-8"?>
<formControlPr xmlns="http://schemas.microsoft.com/office/spreadsheetml/2009/9/main" objectType="Button" lockText="1"/>
</file>

<file path=xl/ctrlProps/ctrlProp815.xml><?xml version="1.0" encoding="utf-8"?>
<formControlPr xmlns="http://schemas.microsoft.com/office/spreadsheetml/2009/9/main" objectType="Button" lockText="1"/>
</file>

<file path=xl/ctrlProps/ctrlProp816.xml><?xml version="1.0" encoding="utf-8"?>
<formControlPr xmlns="http://schemas.microsoft.com/office/spreadsheetml/2009/9/main" objectType="Button" lockText="1"/>
</file>

<file path=xl/ctrlProps/ctrlProp817.xml><?xml version="1.0" encoding="utf-8"?>
<formControlPr xmlns="http://schemas.microsoft.com/office/spreadsheetml/2009/9/main" objectType="Button" lockText="1"/>
</file>

<file path=xl/ctrlProps/ctrlProp818.xml><?xml version="1.0" encoding="utf-8"?>
<formControlPr xmlns="http://schemas.microsoft.com/office/spreadsheetml/2009/9/main" objectType="Button" lockText="1"/>
</file>

<file path=xl/ctrlProps/ctrlProp819.xml><?xml version="1.0" encoding="utf-8"?>
<formControlPr xmlns="http://schemas.microsoft.com/office/spreadsheetml/2009/9/main" objectType="Button" lockText="1"/>
</file>

<file path=xl/ctrlProps/ctrlProp820.xml><?xml version="1.0" encoding="utf-8"?>
<formControlPr xmlns="http://schemas.microsoft.com/office/spreadsheetml/2009/9/main" objectType="Button" lockText="1"/>
</file>

<file path=xl/ctrlProps/ctrlProp821.xml><?xml version="1.0" encoding="utf-8"?>
<formControlPr xmlns="http://schemas.microsoft.com/office/spreadsheetml/2009/9/main" objectType="Button" lockText="1"/>
</file>

<file path=xl/ctrlProps/ctrlProp822.xml><?xml version="1.0" encoding="utf-8"?>
<formControlPr xmlns="http://schemas.microsoft.com/office/spreadsheetml/2009/9/main" objectType="Button" lockText="1"/>
</file>

<file path=xl/ctrlProps/ctrlProp823.xml><?xml version="1.0" encoding="utf-8"?>
<formControlPr xmlns="http://schemas.microsoft.com/office/spreadsheetml/2009/9/main" objectType="Button" lockText="1"/>
</file>

<file path=xl/ctrlProps/ctrlProp824.xml><?xml version="1.0" encoding="utf-8"?>
<formControlPr xmlns="http://schemas.microsoft.com/office/spreadsheetml/2009/9/main" objectType="Button" lockText="1"/>
</file>

<file path=xl/ctrlProps/ctrlProp825.xml><?xml version="1.0" encoding="utf-8"?>
<formControlPr xmlns="http://schemas.microsoft.com/office/spreadsheetml/2009/9/main" objectType="Button" lockText="1"/>
</file>

<file path=xl/ctrlProps/ctrlProp826.xml><?xml version="1.0" encoding="utf-8"?>
<formControlPr xmlns="http://schemas.microsoft.com/office/spreadsheetml/2009/9/main" objectType="Button" lockText="1"/>
</file>

<file path=xl/ctrlProps/ctrlProp827.xml><?xml version="1.0" encoding="utf-8"?>
<formControlPr xmlns="http://schemas.microsoft.com/office/spreadsheetml/2009/9/main" objectType="Button" lockText="1"/>
</file>

<file path=xl/ctrlProps/ctrlProp828.xml><?xml version="1.0" encoding="utf-8"?>
<formControlPr xmlns="http://schemas.microsoft.com/office/spreadsheetml/2009/9/main" objectType="Button" lockText="1"/>
</file>

<file path=xl/ctrlProps/ctrlProp829.xml><?xml version="1.0" encoding="utf-8"?>
<formControlPr xmlns="http://schemas.microsoft.com/office/spreadsheetml/2009/9/main" objectType="Button" lockText="1"/>
</file>

<file path=xl/ctrlProps/ctrlProp830.xml><?xml version="1.0" encoding="utf-8"?>
<formControlPr xmlns="http://schemas.microsoft.com/office/spreadsheetml/2009/9/main" objectType="Button" lockText="1"/>
</file>

<file path=xl/ctrlProps/ctrlProp831.xml><?xml version="1.0" encoding="utf-8"?>
<formControlPr xmlns="http://schemas.microsoft.com/office/spreadsheetml/2009/9/main" objectType="Button" lockText="1"/>
</file>

<file path=xl/ctrlProps/ctrlProp832.xml><?xml version="1.0" encoding="utf-8"?>
<formControlPr xmlns="http://schemas.microsoft.com/office/spreadsheetml/2009/9/main" objectType="Button" lockText="1"/>
</file>

<file path=xl/ctrlProps/ctrlProp833.xml><?xml version="1.0" encoding="utf-8"?>
<formControlPr xmlns="http://schemas.microsoft.com/office/spreadsheetml/2009/9/main" objectType="Button" lockText="1"/>
</file>

<file path=xl/ctrlProps/ctrlProp834.xml><?xml version="1.0" encoding="utf-8"?>
<formControlPr xmlns="http://schemas.microsoft.com/office/spreadsheetml/2009/9/main" objectType="Button" lockText="1"/>
</file>

<file path=xl/ctrlProps/ctrlProp835.xml><?xml version="1.0" encoding="utf-8"?>
<formControlPr xmlns="http://schemas.microsoft.com/office/spreadsheetml/2009/9/main" objectType="Button" lockText="1"/>
</file>

<file path=xl/ctrlProps/ctrlProp836.xml><?xml version="1.0" encoding="utf-8"?>
<formControlPr xmlns="http://schemas.microsoft.com/office/spreadsheetml/2009/9/main" objectType="Button" lockText="1"/>
</file>

<file path=xl/ctrlProps/ctrlProp837.xml><?xml version="1.0" encoding="utf-8"?>
<formControlPr xmlns="http://schemas.microsoft.com/office/spreadsheetml/2009/9/main" objectType="Button" lockText="1"/>
</file>

<file path=xl/ctrlProps/ctrlProp838.xml><?xml version="1.0" encoding="utf-8"?>
<formControlPr xmlns="http://schemas.microsoft.com/office/spreadsheetml/2009/9/main" objectType="Button" lockText="1"/>
</file>

<file path=xl/ctrlProps/ctrlProp839.xml><?xml version="1.0" encoding="utf-8"?>
<formControlPr xmlns="http://schemas.microsoft.com/office/spreadsheetml/2009/9/main" objectType="Button" lockText="1"/>
</file>

<file path=xl/ctrlProps/ctrlProp840.xml><?xml version="1.0" encoding="utf-8"?>
<formControlPr xmlns="http://schemas.microsoft.com/office/spreadsheetml/2009/9/main" objectType="Button" lockText="1"/>
</file>

<file path=xl/ctrlProps/ctrlProp841.xml><?xml version="1.0" encoding="utf-8"?>
<formControlPr xmlns="http://schemas.microsoft.com/office/spreadsheetml/2009/9/main" objectType="Button" lockText="1"/>
</file>

<file path=xl/ctrlProps/ctrlProp842.xml><?xml version="1.0" encoding="utf-8"?>
<formControlPr xmlns="http://schemas.microsoft.com/office/spreadsheetml/2009/9/main" objectType="Button" lockText="1"/>
</file>

<file path=xl/ctrlProps/ctrlProp843.xml><?xml version="1.0" encoding="utf-8"?>
<formControlPr xmlns="http://schemas.microsoft.com/office/spreadsheetml/2009/9/main" objectType="Button" lockText="1"/>
</file>

<file path=xl/ctrlProps/ctrlProp844.xml><?xml version="1.0" encoding="utf-8"?>
<formControlPr xmlns="http://schemas.microsoft.com/office/spreadsheetml/2009/9/main" objectType="Button" lockText="1"/>
</file>

<file path=xl/ctrlProps/ctrlProp845.xml><?xml version="1.0" encoding="utf-8"?>
<formControlPr xmlns="http://schemas.microsoft.com/office/spreadsheetml/2009/9/main" objectType="Button" lockText="1"/>
</file>

<file path=xl/ctrlProps/ctrlProp846.xml><?xml version="1.0" encoding="utf-8"?>
<formControlPr xmlns="http://schemas.microsoft.com/office/spreadsheetml/2009/9/main" objectType="Button" lockText="1"/>
</file>

<file path=xl/ctrlProps/ctrlProp847.xml><?xml version="1.0" encoding="utf-8"?>
<formControlPr xmlns="http://schemas.microsoft.com/office/spreadsheetml/2009/9/main" objectType="Button" lockText="1"/>
</file>

<file path=xl/ctrlProps/ctrlProp848.xml><?xml version="1.0" encoding="utf-8"?>
<formControlPr xmlns="http://schemas.microsoft.com/office/spreadsheetml/2009/9/main" objectType="Button" lockText="1"/>
</file>

<file path=xl/ctrlProps/ctrlProp849.xml><?xml version="1.0" encoding="utf-8"?>
<formControlPr xmlns="http://schemas.microsoft.com/office/spreadsheetml/2009/9/main" objectType="Button" lockText="1"/>
</file>

<file path=xl/ctrlProps/ctrlProp850.xml><?xml version="1.0" encoding="utf-8"?>
<formControlPr xmlns="http://schemas.microsoft.com/office/spreadsheetml/2009/9/main" objectType="Button" lockText="1"/>
</file>

<file path=xl/ctrlProps/ctrlProp851.xml><?xml version="1.0" encoding="utf-8"?>
<formControlPr xmlns="http://schemas.microsoft.com/office/spreadsheetml/2009/9/main" objectType="Button" lockText="1"/>
</file>

<file path=xl/ctrlProps/ctrlProp852.xml><?xml version="1.0" encoding="utf-8"?>
<formControlPr xmlns="http://schemas.microsoft.com/office/spreadsheetml/2009/9/main" objectType="Button" lockText="1"/>
</file>

<file path=xl/ctrlProps/ctrlProp853.xml><?xml version="1.0" encoding="utf-8"?>
<formControlPr xmlns="http://schemas.microsoft.com/office/spreadsheetml/2009/9/main" objectType="Button" lockText="1"/>
</file>

<file path=xl/ctrlProps/ctrlProp854.xml><?xml version="1.0" encoding="utf-8"?>
<formControlPr xmlns="http://schemas.microsoft.com/office/spreadsheetml/2009/9/main" objectType="Button" lockText="1"/>
</file>

<file path=xl/ctrlProps/ctrlProp855.xml><?xml version="1.0" encoding="utf-8"?>
<formControlPr xmlns="http://schemas.microsoft.com/office/spreadsheetml/2009/9/main" objectType="Button" lockText="1"/>
</file>

<file path=xl/ctrlProps/ctrlProp856.xml><?xml version="1.0" encoding="utf-8"?>
<formControlPr xmlns="http://schemas.microsoft.com/office/spreadsheetml/2009/9/main" objectType="Button" lockText="1"/>
</file>

<file path=xl/ctrlProps/ctrlProp857.xml><?xml version="1.0" encoding="utf-8"?>
<formControlPr xmlns="http://schemas.microsoft.com/office/spreadsheetml/2009/9/main" objectType="Button" lockText="1"/>
</file>

<file path=xl/ctrlProps/ctrlProp858.xml><?xml version="1.0" encoding="utf-8"?>
<formControlPr xmlns="http://schemas.microsoft.com/office/spreadsheetml/2009/9/main" objectType="Button" lockText="1"/>
</file>

<file path=xl/ctrlProps/ctrlProp859.xml><?xml version="1.0" encoding="utf-8"?>
<formControlPr xmlns="http://schemas.microsoft.com/office/spreadsheetml/2009/9/main" objectType="Button" lockText="1"/>
</file>

<file path=xl/ctrlProps/ctrlProp860.xml><?xml version="1.0" encoding="utf-8"?>
<formControlPr xmlns="http://schemas.microsoft.com/office/spreadsheetml/2009/9/main" objectType="Button" lockText="1"/>
</file>

<file path=xl/ctrlProps/ctrlProp861.xml><?xml version="1.0" encoding="utf-8"?>
<formControlPr xmlns="http://schemas.microsoft.com/office/spreadsheetml/2009/9/main" objectType="Button" lockText="1"/>
</file>

<file path=xl/ctrlProps/ctrlProp862.xml><?xml version="1.0" encoding="utf-8"?>
<formControlPr xmlns="http://schemas.microsoft.com/office/spreadsheetml/2009/9/main" objectType="Button" lockText="1"/>
</file>

<file path=xl/ctrlProps/ctrlProp863.xml><?xml version="1.0" encoding="utf-8"?>
<formControlPr xmlns="http://schemas.microsoft.com/office/spreadsheetml/2009/9/main" objectType="Button" lockText="1"/>
</file>

<file path=xl/ctrlProps/ctrlProp864.xml><?xml version="1.0" encoding="utf-8"?>
<formControlPr xmlns="http://schemas.microsoft.com/office/spreadsheetml/2009/9/main" objectType="Button" lockText="1"/>
</file>

<file path=xl/ctrlProps/ctrlProp865.xml><?xml version="1.0" encoding="utf-8"?>
<formControlPr xmlns="http://schemas.microsoft.com/office/spreadsheetml/2009/9/main" objectType="Button" lockText="1"/>
</file>

<file path=xl/ctrlProps/ctrlProp866.xml><?xml version="1.0" encoding="utf-8"?>
<formControlPr xmlns="http://schemas.microsoft.com/office/spreadsheetml/2009/9/main" objectType="Button" lockText="1"/>
</file>

<file path=xl/ctrlProps/ctrlProp867.xml><?xml version="1.0" encoding="utf-8"?>
<formControlPr xmlns="http://schemas.microsoft.com/office/spreadsheetml/2009/9/main" objectType="Button" lockText="1"/>
</file>

<file path=xl/ctrlProps/ctrlProp868.xml><?xml version="1.0" encoding="utf-8"?>
<formControlPr xmlns="http://schemas.microsoft.com/office/spreadsheetml/2009/9/main" objectType="Button" lockText="1"/>
</file>

<file path=xl/ctrlProps/ctrlProp869.xml><?xml version="1.0" encoding="utf-8"?>
<formControlPr xmlns="http://schemas.microsoft.com/office/spreadsheetml/2009/9/main" objectType="Button" lockText="1"/>
</file>

<file path=xl/ctrlProps/ctrlProp870.xml><?xml version="1.0" encoding="utf-8"?>
<formControlPr xmlns="http://schemas.microsoft.com/office/spreadsheetml/2009/9/main" objectType="Button" lockText="1"/>
</file>

<file path=xl/ctrlProps/ctrlProp871.xml><?xml version="1.0" encoding="utf-8"?>
<formControlPr xmlns="http://schemas.microsoft.com/office/spreadsheetml/2009/9/main" objectType="Button" lockText="1"/>
</file>

<file path=xl/ctrlProps/ctrlProp872.xml><?xml version="1.0" encoding="utf-8"?>
<formControlPr xmlns="http://schemas.microsoft.com/office/spreadsheetml/2009/9/main" objectType="Button" lockText="1"/>
</file>

<file path=xl/ctrlProps/ctrlProp873.xml><?xml version="1.0" encoding="utf-8"?>
<formControlPr xmlns="http://schemas.microsoft.com/office/spreadsheetml/2009/9/main" objectType="Button" lockText="1"/>
</file>

<file path=xl/ctrlProps/ctrlProp874.xml><?xml version="1.0" encoding="utf-8"?>
<formControlPr xmlns="http://schemas.microsoft.com/office/spreadsheetml/2009/9/main" objectType="Button" lockText="1"/>
</file>

<file path=xl/ctrlProps/ctrlProp875.xml><?xml version="1.0" encoding="utf-8"?>
<formControlPr xmlns="http://schemas.microsoft.com/office/spreadsheetml/2009/9/main" objectType="Button" lockText="1"/>
</file>

<file path=xl/ctrlProps/ctrlProp876.xml><?xml version="1.0" encoding="utf-8"?>
<formControlPr xmlns="http://schemas.microsoft.com/office/spreadsheetml/2009/9/main" objectType="Button" lockText="1"/>
</file>

<file path=xl/ctrlProps/ctrlProp877.xml><?xml version="1.0" encoding="utf-8"?>
<formControlPr xmlns="http://schemas.microsoft.com/office/spreadsheetml/2009/9/main" objectType="Button" lockText="1"/>
</file>

<file path=xl/ctrlProps/ctrlProp878.xml><?xml version="1.0" encoding="utf-8"?>
<formControlPr xmlns="http://schemas.microsoft.com/office/spreadsheetml/2009/9/main" objectType="Button" lockText="1"/>
</file>

<file path=xl/ctrlProps/ctrlProp879.xml><?xml version="1.0" encoding="utf-8"?>
<formControlPr xmlns="http://schemas.microsoft.com/office/spreadsheetml/2009/9/main" objectType="Button" lockText="1"/>
</file>

<file path=xl/ctrlProps/ctrlProp880.xml><?xml version="1.0" encoding="utf-8"?>
<formControlPr xmlns="http://schemas.microsoft.com/office/spreadsheetml/2009/9/main" objectType="Button" lockText="1"/>
</file>

<file path=xl/ctrlProps/ctrlProp881.xml><?xml version="1.0" encoding="utf-8"?>
<formControlPr xmlns="http://schemas.microsoft.com/office/spreadsheetml/2009/9/main" objectType="Button" lockText="1"/>
</file>

<file path=xl/ctrlProps/ctrlProp882.xml><?xml version="1.0" encoding="utf-8"?>
<formControlPr xmlns="http://schemas.microsoft.com/office/spreadsheetml/2009/9/main" objectType="Button" lockText="1"/>
</file>

<file path=xl/ctrlProps/ctrlProp883.xml><?xml version="1.0" encoding="utf-8"?>
<formControlPr xmlns="http://schemas.microsoft.com/office/spreadsheetml/2009/9/main" objectType="Button" lockText="1"/>
</file>

<file path=xl/ctrlProps/ctrlProp884.xml><?xml version="1.0" encoding="utf-8"?>
<formControlPr xmlns="http://schemas.microsoft.com/office/spreadsheetml/2009/9/main" objectType="Button" lockText="1"/>
</file>

<file path=xl/ctrlProps/ctrlProp885.xml><?xml version="1.0" encoding="utf-8"?>
<formControlPr xmlns="http://schemas.microsoft.com/office/spreadsheetml/2009/9/main" objectType="Button" lockText="1"/>
</file>

<file path=xl/ctrlProps/ctrlProp886.xml><?xml version="1.0" encoding="utf-8"?>
<formControlPr xmlns="http://schemas.microsoft.com/office/spreadsheetml/2009/9/main" objectType="Button" lockText="1"/>
</file>

<file path=xl/ctrlProps/ctrlProp887.xml><?xml version="1.0" encoding="utf-8"?>
<formControlPr xmlns="http://schemas.microsoft.com/office/spreadsheetml/2009/9/main" objectType="Button" lockText="1"/>
</file>

<file path=xl/ctrlProps/ctrlProp888.xml><?xml version="1.0" encoding="utf-8"?>
<formControlPr xmlns="http://schemas.microsoft.com/office/spreadsheetml/2009/9/main" objectType="Button" lockText="1"/>
</file>

<file path=xl/ctrlProps/ctrlProp889.xml><?xml version="1.0" encoding="utf-8"?>
<formControlPr xmlns="http://schemas.microsoft.com/office/spreadsheetml/2009/9/main" objectType="Button" lockText="1"/>
</file>

<file path=xl/ctrlProps/ctrlProp890.xml><?xml version="1.0" encoding="utf-8"?>
<formControlPr xmlns="http://schemas.microsoft.com/office/spreadsheetml/2009/9/main" objectType="Button" lockText="1"/>
</file>

<file path=xl/ctrlProps/ctrlProp891.xml><?xml version="1.0" encoding="utf-8"?>
<formControlPr xmlns="http://schemas.microsoft.com/office/spreadsheetml/2009/9/main" objectType="Button" lockText="1"/>
</file>

<file path=xl/ctrlProps/ctrlProp892.xml><?xml version="1.0" encoding="utf-8"?>
<formControlPr xmlns="http://schemas.microsoft.com/office/spreadsheetml/2009/9/main" objectType="Button" lockText="1"/>
</file>

<file path=xl/ctrlProps/ctrlProp893.xml><?xml version="1.0" encoding="utf-8"?>
<formControlPr xmlns="http://schemas.microsoft.com/office/spreadsheetml/2009/9/main" objectType="Button" lockText="1"/>
</file>

<file path=xl/ctrlProps/ctrlProp894.xml><?xml version="1.0" encoding="utf-8"?>
<formControlPr xmlns="http://schemas.microsoft.com/office/spreadsheetml/2009/9/main" objectType="Button" lockText="1"/>
</file>

<file path=xl/ctrlProps/ctrlProp895.xml><?xml version="1.0" encoding="utf-8"?>
<formControlPr xmlns="http://schemas.microsoft.com/office/spreadsheetml/2009/9/main" objectType="Button" lockText="1"/>
</file>

<file path=xl/ctrlProps/ctrlProp896.xml><?xml version="1.0" encoding="utf-8"?>
<formControlPr xmlns="http://schemas.microsoft.com/office/spreadsheetml/2009/9/main" objectType="Button" lockText="1"/>
</file>

<file path=xl/ctrlProps/ctrlProp897.xml><?xml version="1.0" encoding="utf-8"?>
<formControlPr xmlns="http://schemas.microsoft.com/office/spreadsheetml/2009/9/main" objectType="Button" lockText="1"/>
</file>

<file path=xl/ctrlProps/ctrlProp898.xml><?xml version="1.0" encoding="utf-8"?>
<formControlPr xmlns="http://schemas.microsoft.com/office/spreadsheetml/2009/9/main" objectType="Button" lockText="1"/>
</file>

<file path=xl/ctrlProps/ctrlProp899.xml><?xml version="1.0" encoding="utf-8"?>
<formControlPr xmlns="http://schemas.microsoft.com/office/spreadsheetml/2009/9/main" objectType="Button" lockText="1"/>
</file>

<file path=xl/ctrlProps/ctrlProp900.xml><?xml version="1.0" encoding="utf-8"?>
<formControlPr xmlns="http://schemas.microsoft.com/office/spreadsheetml/2009/9/main" objectType="Button" lockText="1"/>
</file>

<file path=xl/ctrlProps/ctrlProp901.xml><?xml version="1.0" encoding="utf-8"?>
<formControlPr xmlns="http://schemas.microsoft.com/office/spreadsheetml/2009/9/main" objectType="Button" lockText="1"/>
</file>

<file path=xl/ctrlProps/ctrlProp902.xml><?xml version="1.0" encoding="utf-8"?>
<formControlPr xmlns="http://schemas.microsoft.com/office/spreadsheetml/2009/9/main" objectType="Button" lockText="1"/>
</file>

<file path=xl/ctrlProps/ctrlProp903.xml><?xml version="1.0" encoding="utf-8"?>
<formControlPr xmlns="http://schemas.microsoft.com/office/spreadsheetml/2009/9/main" objectType="Button" lockText="1"/>
</file>

<file path=xl/ctrlProps/ctrlProp904.xml><?xml version="1.0" encoding="utf-8"?>
<formControlPr xmlns="http://schemas.microsoft.com/office/spreadsheetml/2009/9/main" objectType="Button" lockText="1"/>
</file>

<file path=xl/ctrlProps/ctrlProp905.xml><?xml version="1.0" encoding="utf-8"?>
<formControlPr xmlns="http://schemas.microsoft.com/office/spreadsheetml/2009/9/main" objectType="Button" lockText="1"/>
</file>

<file path=xl/ctrlProps/ctrlProp906.xml><?xml version="1.0" encoding="utf-8"?>
<formControlPr xmlns="http://schemas.microsoft.com/office/spreadsheetml/2009/9/main" objectType="Button" lockText="1"/>
</file>

<file path=xl/ctrlProps/ctrlProp907.xml><?xml version="1.0" encoding="utf-8"?>
<formControlPr xmlns="http://schemas.microsoft.com/office/spreadsheetml/2009/9/main" objectType="Button" lockText="1"/>
</file>

<file path=xl/ctrlProps/ctrlProp908.xml><?xml version="1.0" encoding="utf-8"?>
<formControlPr xmlns="http://schemas.microsoft.com/office/spreadsheetml/2009/9/main" objectType="Button" lockText="1"/>
</file>

<file path=xl/ctrlProps/ctrlProp909.xml><?xml version="1.0" encoding="utf-8"?>
<formControlPr xmlns="http://schemas.microsoft.com/office/spreadsheetml/2009/9/main" objectType="Button" lockText="1"/>
</file>

<file path=xl/ctrlProps/ctrlProp910.xml><?xml version="1.0" encoding="utf-8"?>
<formControlPr xmlns="http://schemas.microsoft.com/office/spreadsheetml/2009/9/main" objectType="Button" lockText="1"/>
</file>

<file path=xl/ctrlProps/ctrlProp911.xml><?xml version="1.0" encoding="utf-8"?>
<formControlPr xmlns="http://schemas.microsoft.com/office/spreadsheetml/2009/9/main" objectType="Button" lockText="1"/>
</file>

<file path=xl/ctrlProps/ctrlProp912.xml><?xml version="1.0" encoding="utf-8"?>
<formControlPr xmlns="http://schemas.microsoft.com/office/spreadsheetml/2009/9/main" objectType="Button" lockText="1"/>
</file>

<file path=xl/ctrlProps/ctrlProp913.xml><?xml version="1.0" encoding="utf-8"?>
<formControlPr xmlns="http://schemas.microsoft.com/office/spreadsheetml/2009/9/main" objectType="Button" lockText="1"/>
</file>

<file path=xl/ctrlProps/ctrlProp914.xml><?xml version="1.0" encoding="utf-8"?>
<formControlPr xmlns="http://schemas.microsoft.com/office/spreadsheetml/2009/9/main" objectType="Button" lockText="1"/>
</file>

<file path=xl/ctrlProps/ctrlProp915.xml><?xml version="1.0" encoding="utf-8"?>
<formControlPr xmlns="http://schemas.microsoft.com/office/spreadsheetml/2009/9/main" objectType="Button" lockText="1"/>
</file>

<file path=xl/ctrlProps/ctrlProp916.xml><?xml version="1.0" encoding="utf-8"?>
<formControlPr xmlns="http://schemas.microsoft.com/office/spreadsheetml/2009/9/main" objectType="Button" lockText="1"/>
</file>

<file path=xl/ctrlProps/ctrlProp917.xml><?xml version="1.0" encoding="utf-8"?>
<formControlPr xmlns="http://schemas.microsoft.com/office/spreadsheetml/2009/9/main" objectType="Button" lockText="1"/>
</file>

<file path=xl/ctrlProps/ctrlProp918.xml><?xml version="1.0" encoding="utf-8"?>
<formControlPr xmlns="http://schemas.microsoft.com/office/spreadsheetml/2009/9/main" objectType="Button" lockText="1"/>
</file>

<file path=xl/ctrlProps/ctrlProp919.xml><?xml version="1.0" encoding="utf-8"?>
<formControlPr xmlns="http://schemas.microsoft.com/office/spreadsheetml/2009/9/main" objectType="Button" lockText="1"/>
</file>

<file path=xl/ctrlProps/ctrlProp920.xml><?xml version="1.0" encoding="utf-8"?>
<formControlPr xmlns="http://schemas.microsoft.com/office/spreadsheetml/2009/9/main" objectType="Button" lockText="1"/>
</file>

<file path=xl/ctrlProps/ctrlProp921.xml><?xml version="1.0" encoding="utf-8"?>
<formControlPr xmlns="http://schemas.microsoft.com/office/spreadsheetml/2009/9/main" objectType="Button" lockText="1"/>
</file>

<file path=xl/ctrlProps/ctrlProp922.xml><?xml version="1.0" encoding="utf-8"?>
<formControlPr xmlns="http://schemas.microsoft.com/office/spreadsheetml/2009/9/main" objectType="Button" lockText="1"/>
</file>

<file path=xl/ctrlProps/ctrlProp923.xml><?xml version="1.0" encoding="utf-8"?>
<formControlPr xmlns="http://schemas.microsoft.com/office/spreadsheetml/2009/9/main" objectType="Button" lockText="1"/>
</file>

<file path=xl/ctrlProps/ctrlProp924.xml><?xml version="1.0" encoding="utf-8"?>
<formControlPr xmlns="http://schemas.microsoft.com/office/spreadsheetml/2009/9/main" objectType="Button" lockText="1"/>
</file>

<file path=xl/ctrlProps/ctrlProp925.xml><?xml version="1.0" encoding="utf-8"?>
<formControlPr xmlns="http://schemas.microsoft.com/office/spreadsheetml/2009/9/main" objectType="Button" lockText="1"/>
</file>

<file path=xl/ctrlProps/ctrlProp926.xml><?xml version="1.0" encoding="utf-8"?>
<formControlPr xmlns="http://schemas.microsoft.com/office/spreadsheetml/2009/9/main" objectType="Button" lockText="1"/>
</file>

<file path=xl/ctrlProps/ctrlProp927.xml><?xml version="1.0" encoding="utf-8"?>
<formControlPr xmlns="http://schemas.microsoft.com/office/spreadsheetml/2009/9/main" objectType="Button" lockText="1"/>
</file>

<file path=xl/ctrlProps/ctrlProp928.xml><?xml version="1.0" encoding="utf-8"?>
<formControlPr xmlns="http://schemas.microsoft.com/office/spreadsheetml/2009/9/main" objectType="Button" lockText="1"/>
</file>

<file path=xl/ctrlProps/ctrlProp929.xml><?xml version="1.0" encoding="utf-8"?>
<formControlPr xmlns="http://schemas.microsoft.com/office/spreadsheetml/2009/9/main" objectType="Button" lockText="1"/>
</file>

<file path=xl/ctrlProps/ctrlProp930.xml><?xml version="1.0" encoding="utf-8"?>
<formControlPr xmlns="http://schemas.microsoft.com/office/spreadsheetml/2009/9/main" objectType="Button" lockText="1"/>
</file>

<file path=xl/ctrlProps/ctrlProp931.xml><?xml version="1.0" encoding="utf-8"?>
<formControlPr xmlns="http://schemas.microsoft.com/office/spreadsheetml/2009/9/main" objectType="Button" lockText="1"/>
</file>

<file path=xl/ctrlProps/ctrlProp932.xml><?xml version="1.0" encoding="utf-8"?>
<formControlPr xmlns="http://schemas.microsoft.com/office/spreadsheetml/2009/9/main" objectType="Button" lockText="1"/>
</file>

<file path=xl/ctrlProps/ctrlProp933.xml><?xml version="1.0" encoding="utf-8"?>
<formControlPr xmlns="http://schemas.microsoft.com/office/spreadsheetml/2009/9/main" objectType="Button" lockText="1"/>
</file>

<file path=xl/ctrlProps/ctrlProp934.xml><?xml version="1.0" encoding="utf-8"?>
<formControlPr xmlns="http://schemas.microsoft.com/office/spreadsheetml/2009/9/main" objectType="Button" lockText="1"/>
</file>

<file path=xl/ctrlProps/ctrlProp935.xml><?xml version="1.0" encoding="utf-8"?>
<formControlPr xmlns="http://schemas.microsoft.com/office/spreadsheetml/2009/9/main" objectType="Button" lockText="1"/>
</file>

<file path=xl/ctrlProps/ctrlProp936.xml><?xml version="1.0" encoding="utf-8"?>
<formControlPr xmlns="http://schemas.microsoft.com/office/spreadsheetml/2009/9/main" objectType="Button" lockText="1"/>
</file>

<file path=xl/ctrlProps/ctrlProp937.xml><?xml version="1.0" encoding="utf-8"?>
<formControlPr xmlns="http://schemas.microsoft.com/office/spreadsheetml/2009/9/main" objectType="Button" lockText="1"/>
</file>

<file path=xl/ctrlProps/ctrlProp938.xml><?xml version="1.0" encoding="utf-8"?>
<formControlPr xmlns="http://schemas.microsoft.com/office/spreadsheetml/2009/9/main" objectType="Button" lockText="1"/>
</file>

<file path=xl/ctrlProps/ctrlProp939.xml><?xml version="1.0" encoding="utf-8"?>
<formControlPr xmlns="http://schemas.microsoft.com/office/spreadsheetml/2009/9/main" objectType="Button" lockText="1"/>
</file>

<file path=xl/ctrlProps/ctrlProp940.xml><?xml version="1.0" encoding="utf-8"?>
<formControlPr xmlns="http://schemas.microsoft.com/office/spreadsheetml/2009/9/main" objectType="Button" lockText="1"/>
</file>

<file path=xl/ctrlProps/ctrlProp941.xml><?xml version="1.0" encoding="utf-8"?>
<formControlPr xmlns="http://schemas.microsoft.com/office/spreadsheetml/2009/9/main" objectType="Button" lockText="1"/>
</file>

<file path=xl/ctrlProps/ctrlProp942.xml><?xml version="1.0" encoding="utf-8"?>
<formControlPr xmlns="http://schemas.microsoft.com/office/spreadsheetml/2009/9/main" objectType="Button" lockText="1"/>
</file>

<file path=xl/ctrlProps/ctrlProp943.xml><?xml version="1.0" encoding="utf-8"?>
<formControlPr xmlns="http://schemas.microsoft.com/office/spreadsheetml/2009/9/main" objectType="Button" lockText="1"/>
</file>

<file path=xl/ctrlProps/ctrlProp944.xml><?xml version="1.0" encoding="utf-8"?>
<formControlPr xmlns="http://schemas.microsoft.com/office/spreadsheetml/2009/9/main" objectType="Button" lockText="1"/>
</file>

<file path=xl/ctrlProps/ctrlProp945.xml><?xml version="1.0" encoding="utf-8"?>
<formControlPr xmlns="http://schemas.microsoft.com/office/spreadsheetml/2009/9/main" objectType="Button" lockText="1"/>
</file>

<file path=xl/ctrlProps/ctrlProp946.xml><?xml version="1.0" encoding="utf-8"?>
<formControlPr xmlns="http://schemas.microsoft.com/office/spreadsheetml/2009/9/main" objectType="Button" lockText="1"/>
</file>

<file path=xl/ctrlProps/ctrlProp947.xml><?xml version="1.0" encoding="utf-8"?>
<formControlPr xmlns="http://schemas.microsoft.com/office/spreadsheetml/2009/9/main" objectType="Button" lockText="1"/>
</file>

<file path=xl/ctrlProps/ctrlProp948.xml><?xml version="1.0" encoding="utf-8"?>
<formControlPr xmlns="http://schemas.microsoft.com/office/spreadsheetml/2009/9/main" objectType="Button" lockText="1"/>
</file>

<file path=xl/ctrlProps/ctrlProp949.xml><?xml version="1.0" encoding="utf-8"?>
<formControlPr xmlns="http://schemas.microsoft.com/office/spreadsheetml/2009/9/main" objectType="Button" lockText="1"/>
</file>

<file path=xl/ctrlProps/ctrlProp950.xml><?xml version="1.0" encoding="utf-8"?>
<formControlPr xmlns="http://schemas.microsoft.com/office/spreadsheetml/2009/9/main" objectType="Button" lockText="1"/>
</file>

<file path=xl/ctrlProps/ctrlProp951.xml><?xml version="1.0" encoding="utf-8"?>
<formControlPr xmlns="http://schemas.microsoft.com/office/spreadsheetml/2009/9/main" objectType="Button" lockText="1"/>
</file>

<file path=xl/ctrlProps/ctrlProp952.xml><?xml version="1.0" encoding="utf-8"?>
<formControlPr xmlns="http://schemas.microsoft.com/office/spreadsheetml/2009/9/main" objectType="Button" lockText="1"/>
</file>

<file path=xl/ctrlProps/ctrlProp953.xml><?xml version="1.0" encoding="utf-8"?>
<formControlPr xmlns="http://schemas.microsoft.com/office/spreadsheetml/2009/9/main" objectType="Button" lockText="1"/>
</file>

<file path=xl/ctrlProps/ctrlProp954.xml><?xml version="1.0" encoding="utf-8"?>
<formControlPr xmlns="http://schemas.microsoft.com/office/spreadsheetml/2009/9/main" objectType="Button" lockText="1"/>
</file>

<file path=xl/ctrlProps/ctrlProp955.xml><?xml version="1.0" encoding="utf-8"?>
<formControlPr xmlns="http://schemas.microsoft.com/office/spreadsheetml/2009/9/main" objectType="Button" lockText="1"/>
</file>

<file path=xl/ctrlProps/ctrlProp956.xml><?xml version="1.0" encoding="utf-8"?>
<formControlPr xmlns="http://schemas.microsoft.com/office/spreadsheetml/2009/9/main" objectType="Button" lockText="1"/>
</file>

<file path=xl/ctrlProps/ctrlProp957.xml><?xml version="1.0" encoding="utf-8"?>
<formControlPr xmlns="http://schemas.microsoft.com/office/spreadsheetml/2009/9/main" objectType="Button" lockText="1"/>
</file>

<file path=xl/ctrlProps/ctrlProp958.xml><?xml version="1.0" encoding="utf-8"?>
<formControlPr xmlns="http://schemas.microsoft.com/office/spreadsheetml/2009/9/main" objectType="Button" lockText="1"/>
</file>

<file path=xl/ctrlProps/ctrlProp959.xml><?xml version="1.0" encoding="utf-8"?>
<formControlPr xmlns="http://schemas.microsoft.com/office/spreadsheetml/2009/9/main" objectType="Button" lockText="1"/>
</file>

<file path=xl/ctrlProps/ctrlProp960.xml><?xml version="1.0" encoding="utf-8"?>
<formControlPr xmlns="http://schemas.microsoft.com/office/spreadsheetml/2009/9/main" objectType="Button" lockText="1"/>
</file>

<file path=xl/ctrlProps/ctrlProp961.xml><?xml version="1.0" encoding="utf-8"?>
<formControlPr xmlns="http://schemas.microsoft.com/office/spreadsheetml/2009/9/main" objectType="Button" lockText="1"/>
</file>

<file path=xl/ctrlProps/ctrlProp962.xml><?xml version="1.0" encoding="utf-8"?>
<formControlPr xmlns="http://schemas.microsoft.com/office/spreadsheetml/2009/9/main" objectType="Button" lockText="1"/>
</file>

<file path=xl/ctrlProps/ctrlProp963.xml><?xml version="1.0" encoding="utf-8"?>
<formControlPr xmlns="http://schemas.microsoft.com/office/spreadsheetml/2009/9/main" objectType="Button" lockText="1"/>
</file>

<file path=xl/ctrlProps/ctrlProp964.xml><?xml version="1.0" encoding="utf-8"?>
<formControlPr xmlns="http://schemas.microsoft.com/office/spreadsheetml/2009/9/main" objectType="Button" lockText="1"/>
</file>

<file path=xl/ctrlProps/ctrlProp965.xml><?xml version="1.0" encoding="utf-8"?>
<formControlPr xmlns="http://schemas.microsoft.com/office/spreadsheetml/2009/9/main" objectType="Button" lockText="1"/>
</file>

<file path=xl/ctrlProps/ctrlProp966.xml><?xml version="1.0" encoding="utf-8"?>
<formControlPr xmlns="http://schemas.microsoft.com/office/spreadsheetml/2009/9/main" objectType="Button" lockText="1"/>
</file>

<file path=xl/ctrlProps/ctrlProp967.xml><?xml version="1.0" encoding="utf-8"?>
<formControlPr xmlns="http://schemas.microsoft.com/office/spreadsheetml/2009/9/main" objectType="Button" lockText="1"/>
</file>

<file path=xl/ctrlProps/ctrlProp968.xml><?xml version="1.0" encoding="utf-8"?>
<formControlPr xmlns="http://schemas.microsoft.com/office/spreadsheetml/2009/9/main" objectType="Button" lockText="1"/>
</file>

<file path=xl/ctrlProps/ctrlProp969.xml><?xml version="1.0" encoding="utf-8"?>
<formControlPr xmlns="http://schemas.microsoft.com/office/spreadsheetml/2009/9/main" objectType="Button" lockText="1"/>
</file>

<file path=xl/ctrlProps/ctrlProp970.xml><?xml version="1.0" encoding="utf-8"?>
<formControlPr xmlns="http://schemas.microsoft.com/office/spreadsheetml/2009/9/main" objectType="Button" lockText="1"/>
</file>

<file path=xl/ctrlProps/ctrlProp971.xml><?xml version="1.0" encoding="utf-8"?>
<formControlPr xmlns="http://schemas.microsoft.com/office/spreadsheetml/2009/9/main" objectType="Button" lockText="1"/>
</file>

<file path=xl/ctrlProps/ctrlProp972.xml><?xml version="1.0" encoding="utf-8"?>
<formControlPr xmlns="http://schemas.microsoft.com/office/spreadsheetml/2009/9/main" objectType="Button" lockText="1"/>
</file>

<file path=xl/ctrlProps/ctrlProp973.xml><?xml version="1.0" encoding="utf-8"?>
<formControlPr xmlns="http://schemas.microsoft.com/office/spreadsheetml/2009/9/main" objectType="Button" lockText="1"/>
</file>

<file path=xl/ctrlProps/ctrlProp974.xml><?xml version="1.0" encoding="utf-8"?>
<formControlPr xmlns="http://schemas.microsoft.com/office/spreadsheetml/2009/9/main" objectType="Button" lockText="1"/>
</file>

<file path=xl/ctrlProps/ctrlProp975.xml><?xml version="1.0" encoding="utf-8"?>
<formControlPr xmlns="http://schemas.microsoft.com/office/spreadsheetml/2009/9/main" objectType="Button" lockText="1"/>
</file>

<file path=xl/ctrlProps/ctrlProp976.xml><?xml version="1.0" encoding="utf-8"?>
<formControlPr xmlns="http://schemas.microsoft.com/office/spreadsheetml/2009/9/main" objectType="Button" lockText="1"/>
</file>

<file path=xl/ctrlProps/ctrlProp977.xml><?xml version="1.0" encoding="utf-8"?>
<formControlPr xmlns="http://schemas.microsoft.com/office/spreadsheetml/2009/9/main" objectType="Button" lockText="1"/>
</file>

<file path=xl/ctrlProps/ctrlProp978.xml><?xml version="1.0" encoding="utf-8"?>
<formControlPr xmlns="http://schemas.microsoft.com/office/spreadsheetml/2009/9/main" objectType="Button" lockText="1"/>
</file>

<file path=xl/ctrlProps/ctrlProp979.xml><?xml version="1.0" encoding="utf-8"?>
<formControlPr xmlns="http://schemas.microsoft.com/office/spreadsheetml/2009/9/main" objectType="Button" lockText="1"/>
</file>

<file path=xl/ctrlProps/ctrlProp980.xml><?xml version="1.0" encoding="utf-8"?>
<formControlPr xmlns="http://schemas.microsoft.com/office/spreadsheetml/2009/9/main" objectType="Button" lockText="1"/>
</file>

<file path=xl/ctrlProps/ctrlProp981.xml><?xml version="1.0" encoding="utf-8"?>
<formControlPr xmlns="http://schemas.microsoft.com/office/spreadsheetml/2009/9/main" objectType="Button" lockText="1"/>
</file>

<file path=xl/ctrlProps/ctrlProp982.xml><?xml version="1.0" encoding="utf-8"?>
<formControlPr xmlns="http://schemas.microsoft.com/office/spreadsheetml/2009/9/main" objectType="Button" lockText="1"/>
</file>

<file path=xl/ctrlProps/ctrlProp983.xml><?xml version="1.0" encoding="utf-8"?>
<formControlPr xmlns="http://schemas.microsoft.com/office/spreadsheetml/2009/9/main" objectType="Button" lockText="1"/>
</file>

<file path=xl/ctrlProps/ctrlProp984.xml><?xml version="1.0" encoding="utf-8"?>
<formControlPr xmlns="http://schemas.microsoft.com/office/spreadsheetml/2009/9/main" objectType="Button" lockText="1"/>
</file>

<file path=xl/ctrlProps/ctrlProp985.xml><?xml version="1.0" encoding="utf-8"?>
<formControlPr xmlns="http://schemas.microsoft.com/office/spreadsheetml/2009/9/main" objectType="Button" lockText="1"/>
</file>

<file path=xl/ctrlProps/ctrlProp986.xml><?xml version="1.0" encoding="utf-8"?>
<formControlPr xmlns="http://schemas.microsoft.com/office/spreadsheetml/2009/9/main" objectType="Button" lockText="1"/>
</file>

<file path=xl/ctrlProps/ctrlProp987.xml><?xml version="1.0" encoding="utf-8"?>
<formControlPr xmlns="http://schemas.microsoft.com/office/spreadsheetml/2009/9/main" objectType="Button" lockText="1"/>
</file>

<file path=xl/ctrlProps/ctrlProp988.xml><?xml version="1.0" encoding="utf-8"?>
<formControlPr xmlns="http://schemas.microsoft.com/office/spreadsheetml/2009/9/main" objectType="Button" lockText="1"/>
</file>

<file path=xl/ctrlProps/ctrlProp989.xml><?xml version="1.0" encoding="utf-8"?>
<formControlPr xmlns="http://schemas.microsoft.com/office/spreadsheetml/2009/9/main" objectType="Button" lockText="1"/>
</file>

<file path=xl/ctrlProps/ctrlProp990.xml><?xml version="1.0" encoding="utf-8"?>
<formControlPr xmlns="http://schemas.microsoft.com/office/spreadsheetml/2009/9/main" objectType="Button" lockText="1"/>
</file>

<file path=xl/ctrlProps/ctrlProp991.xml><?xml version="1.0" encoding="utf-8"?>
<formControlPr xmlns="http://schemas.microsoft.com/office/spreadsheetml/2009/9/main" objectType="Button" lockText="1"/>
</file>

<file path=xl/ctrlProps/ctrlProp992.xml><?xml version="1.0" encoding="utf-8"?>
<formControlPr xmlns="http://schemas.microsoft.com/office/spreadsheetml/2009/9/main" objectType="Button" lockText="1"/>
</file>

<file path=xl/ctrlProps/ctrlProp993.xml><?xml version="1.0" encoding="utf-8"?>
<formControlPr xmlns="http://schemas.microsoft.com/office/spreadsheetml/2009/9/main" objectType="Button" lockText="1"/>
</file>

<file path=xl/ctrlProps/ctrlProp994.xml><?xml version="1.0" encoding="utf-8"?>
<formControlPr xmlns="http://schemas.microsoft.com/office/spreadsheetml/2009/9/main" objectType="Button" lockText="1"/>
</file>

<file path=xl/ctrlProps/ctrlProp995.xml><?xml version="1.0" encoding="utf-8"?>
<formControlPr xmlns="http://schemas.microsoft.com/office/spreadsheetml/2009/9/main" objectType="Button" lockText="1"/>
</file>

<file path=xl/ctrlProps/ctrlProp996.xml><?xml version="1.0" encoding="utf-8"?>
<formControlPr xmlns="http://schemas.microsoft.com/office/spreadsheetml/2009/9/main" objectType="Button" lockText="1"/>
</file>

<file path=xl/ctrlProps/ctrlProp997.xml><?xml version="1.0" encoding="utf-8"?>
<formControlPr xmlns="http://schemas.microsoft.com/office/spreadsheetml/2009/9/main" objectType="Button" lockText="1"/>
</file>

<file path=xl/ctrlProps/ctrlProp998.xml><?xml version="1.0" encoding="utf-8"?>
<formControlPr xmlns="http://schemas.microsoft.com/office/spreadsheetml/2009/9/main" objectType="Button" lockText="1"/>
</file>

<file path=xl/ctrlProps/ctrlProp999.xml><?xml version="1.0" encoding="utf-8"?>
<formControlPr xmlns="http://schemas.microsoft.com/office/spreadsheetml/2009/9/main" objectType="Button" lockText="1"/>
</file>

<file path=xl/ctrlProps/ctrlProp1000.xml><?xml version="1.0" encoding="utf-8"?>
<formControlPr xmlns="http://schemas.microsoft.com/office/spreadsheetml/2009/9/main" objectType="Button" lockText="1"/>
</file>

<file path=xl/ctrlProps/ctrlProp1001.xml><?xml version="1.0" encoding="utf-8"?>
<formControlPr xmlns="http://schemas.microsoft.com/office/spreadsheetml/2009/9/main" objectType="Button" lockText="1"/>
</file>

<file path=xl/ctrlProps/ctrlProp1002.xml><?xml version="1.0" encoding="utf-8"?>
<formControlPr xmlns="http://schemas.microsoft.com/office/spreadsheetml/2009/9/main" objectType="Button" lockText="1"/>
</file>

<file path=xl/ctrlProps/ctrlProp1003.xml><?xml version="1.0" encoding="utf-8"?>
<formControlPr xmlns="http://schemas.microsoft.com/office/spreadsheetml/2009/9/main" objectType="Button" lockText="1"/>
</file>

<file path=xl/ctrlProps/ctrlProp1004.xml><?xml version="1.0" encoding="utf-8"?>
<formControlPr xmlns="http://schemas.microsoft.com/office/spreadsheetml/2009/9/main" objectType="Button" lockText="1"/>
</file>

<file path=xl/ctrlProps/ctrlProp1005.xml><?xml version="1.0" encoding="utf-8"?>
<formControlPr xmlns="http://schemas.microsoft.com/office/spreadsheetml/2009/9/main" objectType="Button" lockText="1"/>
</file>

<file path=xl/ctrlProps/ctrlProp1006.xml><?xml version="1.0" encoding="utf-8"?>
<formControlPr xmlns="http://schemas.microsoft.com/office/spreadsheetml/2009/9/main" objectType="Button" lockText="1"/>
</file>

<file path=xl/ctrlProps/ctrlProp1007.xml><?xml version="1.0" encoding="utf-8"?>
<formControlPr xmlns="http://schemas.microsoft.com/office/spreadsheetml/2009/9/main" objectType="Button" lockText="1"/>
</file>

<file path=xl/ctrlProps/ctrlProp1008.xml><?xml version="1.0" encoding="utf-8"?>
<formControlPr xmlns="http://schemas.microsoft.com/office/spreadsheetml/2009/9/main" objectType="Button" lockText="1"/>
</file>

<file path=xl/ctrlProps/ctrlProp1009.xml><?xml version="1.0" encoding="utf-8"?>
<formControlPr xmlns="http://schemas.microsoft.com/office/spreadsheetml/2009/9/main" objectType="Button" lockText="1"/>
</file>

<file path=xl/ctrlProps/ctrlProp1010.xml><?xml version="1.0" encoding="utf-8"?>
<formControlPr xmlns="http://schemas.microsoft.com/office/spreadsheetml/2009/9/main" objectType="Button" lockText="1"/>
</file>

<file path=xl/ctrlProps/ctrlProp1011.xml><?xml version="1.0" encoding="utf-8"?>
<formControlPr xmlns="http://schemas.microsoft.com/office/spreadsheetml/2009/9/main" objectType="Button" lockText="1"/>
</file>

<file path=xl/ctrlProps/ctrlProp1012.xml><?xml version="1.0" encoding="utf-8"?>
<formControlPr xmlns="http://schemas.microsoft.com/office/spreadsheetml/2009/9/main" objectType="Button" lockText="1"/>
</file>

<file path=xl/ctrlProps/ctrlProp1013.xml><?xml version="1.0" encoding="utf-8"?>
<formControlPr xmlns="http://schemas.microsoft.com/office/spreadsheetml/2009/9/main" objectType="Button" lockText="1"/>
</file>

<file path=xl/ctrlProps/ctrlProp1014.xml><?xml version="1.0" encoding="utf-8"?>
<formControlPr xmlns="http://schemas.microsoft.com/office/spreadsheetml/2009/9/main" objectType="Button" lockText="1"/>
</file>

<file path=xl/ctrlProps/ctrlProp1015.xml><?xml version="1.0" encoding="utf-8"?>
<formControlPr xmlns="http://schemas.microsoft.com/office/spreadsheetml/2009/9/main" objectType="Button" lockText="1"/>
</file>

<file path=xl/ctrlProps/ctrlProp1016.xml><?xml version="1.0" encoding="utf-8"?>
<formControlPr xmlns="http://schemas.microsoft.com/office/spreadsheetml/2009/9/main" objectType="Button" lockText="1"/>
</file>

<file path=xl/ctrlProps/ctrlProp1017.xml><?xml version="1.0" encoding="utf-8"?>
<formControlPr xmlns="http://schemas.microsoft.com/office/spreadsheetml/2009/9/main" objectType="Button" lockText="1"/>
</file>

<file path=xl/ctrlProps/ctrlProp1018.xml><?xml version="1.0" encoding="utf-8"?>
<formControlPr xmlns="http://schemas.microsoft.com/office/spreadsheetml/2009/9/main" objectType="Button" lockText="1"/>
</file>

<file path=xl/ctrlProps/ctrlProp1019.xml><?xml version="1.0" encoding="utf-8"?>
<formControlPr xmlns="http://schemas.microsoft.com/office/spreadsheetml/2009/9/main" objectType="Button" lockText="1"/>
</file>

<file path=xl/ctrlProps/ctrlProp1020.xml><?xml version="1.0" encoding="utf-8"?>
<formControlPr xmlns="http://schemas.microsoft.com/office/spreadsheetml/2009/9/main" objectType="Button" lockText="1"/>
</file>

<file path=xl/ctrlProps/ctrlProp1021.xml><?xml version="1.0" encoding="utf-8"?>
<formControlPr xmlns="http://schemas.microsoft.com/office/spreadsheetml/2009/9/main" objectType="Button" lockText="1"/>
</file>

<file path=xl/ctrlProps/ctrlProp1022.xml><?xml version="1.0" encoding="utf-8"?>
<formControlPr xmlns="http://schemas.microsoft.com/office/spreadsheetml/2009/9/main" objectType="Button" lockText="1"/>
</file>

<file path=xl/ctrlProps/ctrlProp1023.xml><?xml version="1.0" encoding="utf-8"?>
<formControlPr xmlns="http://schemas.microsoft.com/office/spreadsheetml/2009/9/main" objectType="Button" lockText="1"/>
</file>

<file path=xl/ctrlProps/ctrlProp1024.xml><?xml version="1.0" encoding="utf-8"?>
<formControlPr xmlns="http://schemas.microsoft.com/office/spreadsheetml/2009/9/main" objectType="Button" lockText="1"/>
</file>

<file path=xl/ctrlProps/ctrlProp1025.xml><?xml version="1.0" encoding="utf-8"?>
<formControlPr xmlns="http://schemas.microsoft.com/office/spreadsheetml/2009/9/main" objectType="Button" lockText="1"/>
</file>

<file path=xl/ctrlProps/ctrlProp1026.xml><?xml version="1.0" encoding="utf-8"?>
<formControlPr xmlns="http://schemas.microsoft.com/office/spreadsheetml/2009/9/main" objectType="Button" lockText="1"/>
</file>

<file path=xl/ctrlProps/ctrlProp1027.xml><?xml version="1.0" encoding="utf-8"?>
<formControlPr xmlns="http://schemas.microsoft.com/office/spreadsheetml/2009/9/main" objectType="Button" lockText="1"/>
</file>

<file path=xl/ctrlProps/ctrlProp1028.xml><?xml version="1.0" encoding="utf-8"?>
<formControlPr xmlns="http://schemas.microsoft.com/office/spreadsheetml/2009/9/main" objectType="Button" lockText="1"/>
</file>

<file path=xl/ctrlProps/ctrlProp1029.xml><?xml version="1.0" encoding="utf-8"?>
<formControlPr xmlns="http://schemas.microsoft.com/office/spreadsheetml/2009/9/main" objectType="Button" lockText="1"/>
</file>

<file path=xl/ctrlProps/ctrlProp1030.xml><?xml version="1.0" encoding="utf-8"?>
<formControlPr xmlns="http://schemas.microsoft.com/office/spreadsheetml/2009/9/main" objectType="Button" lockText="1"/>
</file>

<file path=xl/ctrlProps/ctrlProp1031.xml><?xml version="1.0" encoding="utf-8"?>
<formControlPr xmlns="http://schemas.microsoft.com/office/spreadsheetml/2009/9/main" objectType="Button" lockText="1"/>
</file>

<file path=xl/ctrlProps/ctrlProp1032.xml><?xml version="1.0" encoding="utf-8"?>
<formControlPr xmlns="http://schemas.microsoft.com/office/spreadsheetml/2009/9/main" objectType="Button" lockText="1"/>
</file>

<file path=xl/ctrlProps/ctrlProp1033.xml><?xml version="1.0" encoding="utf-8"?>
<formControlPr xmlns="http://schemas.microsoft.com/office/spreadsheetml/2009/9/main" objectType="Button" lockText="1"/>
</file>

<file path=xl/ctrlProps/ctrlProp1034.xml><?xml version="1.0" encoding="utf-8"?>
<formControlPr xmlns="http://schemas.microsoft.com/office/spreadsheetml/2009/9/main" objectType="Button" lockText="1"/>
</file>

<file path=xl/ctrlProps/ctrlProp1035.xml><?xml version="1.0" encoding="utf-8"?>
<formControlPr xmlns="http://schemas.microsoft.com/office/spreadsheetml/2009/9/main" objectType="Button" lockText="1"/>
</file>

<file path=xl/ctrlProps/ctrlProp1036.xml><?xml version="1.0" encoding="utf-8"?>
<formControlPr xmlns="http://schemas.microsoft.com/office/spreadsheetml/2009/9/main" objectType="Button" lockText="1"/>
</file>

<file path=xl/ctrlProps/ctrlProp1037.xml><?xml version="1.0" encoding="utf-8"?>
<formControlPr xmlns="http://schemas.microsoft.com/office/spreadsheetml/2009/9/main" objectType="Button" lockText="1"/>
</file>

<file path=xl/ctrlProps/ctrlProp1038.xml><?xml version="1.0" encoding="utf-8"?>
<formControlPr xmlns="http://schemas.microsoft.com/office/spreadsheetml/2009/9/main" objectType="Button" lockText="1"/>
</file>

<file path=xl/ctrlProps/ctrlProp1039.xml><?xml version="1.0" encoding="utf-8"?>
<formControlPr xmlns="http://schemas.microsoft.com/office/spreadsheetml/2009/9/main" objectType="Button" lockText="1"/>
</file>

<file path=xl/ctrlProps/ctrlProp1040.xml><?xml version="1.0" encoding="utf-8"?>
<formControlPr xmlns="http://schemas.microsoft.com/office/spreadsheetml/2009/9/main" objectType="Button" lockText="1"/>
</file>

<file path=xl/ctrlProps/ctrlProp1041.xml><?xml version="1.0" encoding="utf-8"?>
<formControlPr xmlns="http://schemas.microsoft.com/office/spreadsheetml/2009/9/main" objectType="Button" lockText="1"/>
</file>

<file path=xl/ctrlProps/ctrlProp1042.xml><?xml version="1.0" encoding="utf-8"?>
<formControlPr xmlns="http://schemas.microsoft.com/office/spreadsheetml/2009/9/main" objectType="Button" lockText="1"/>
</file>

<file path=xl/ctrlProps/ctrlProp1043.xml><?xml version="1.0" encoding="utf-8"?>
<formControlPr xmlns="http://schemas.microsoft.com/office/spreadsheetml/2009/9/main" objectType="Button" lockText="1"/>
</file>

<file path=xl/ctrlProps/ctrlProp1044.xml><?xml version="1.0" encoding="utf-8"?>
<formControlPr xmlns="http://schemas.microsoft.com/office/spreadsheetml/2009/9/main" objectType="Button" lockText="1"/>
</file>

<file path=xl/ctrlProps/ctrlProp1045.xml><?xml version="1.0" encoding="utf-8"?>
<formControlPr xmlns="http://schemas.microsoft.com/office/spreadsheetml/2009/9/main" objectType="Button" lockText="1"/>
</file>

<file path=xl/ctrlProps/ctrlProp1046.xml><?xml version="1.0" encoding="utf-8"?>
<formControlPr xmlns="http://schemas.microsoft.com/office/spreadsheetml/2009/9/main" objectType="Button" lockText="1"/>
</file>

<file path=xl/ctrlProps/ctrlProp1047.xml><?xml version="1.0" encoding="utf-8"?>
<formControlPr xmlns="http://schemas.microsoft.com/office/spreadsheetml/2009/9/main" objectType="Button" lockText="1"/>
</file>

<file path=xl/ctrlProps/ctrlProp1048.xml><?xml version="1.0" encoding="utf-8"?>
<formControlPr xmlns="http://schemas.microsoft.com/office/spreadsheetml/2009/9/main" objectType="Button" lockText="1"/>
</file>

<file path=xl/ctrlProps/ctrlProp1049.xml><?xml version="1.0" encoding="utf-8"?>
<formControlPr xmlns="http://schemas.microsoft.com/office/spreadsheetml/2009/9/main" objectType="Button" lockText="1"/>
</file>

<file path=xl/ctrlProps/ctrlProp1050.xml><?xml version="1.0" encoding="utf-8"?>
<formControlPr xmlns="http://schemas.microsoft.com/office/spreadsheetml/2009/9/main" objectType="Button" lockText="1"/>
</file>

<file path=xl/ctrlProps/ctrlProp1051.xml><?xml version="1.0" encoding="utf-8"?>
<formControlPr xmlns="http://schemas.microsoft.com/office/spreadsheetml/2009/9/main" objectType="Button" lockText="1"/>
</file>

<file path=xl/ctrlProps/ctrlProp1052.xml><?xml version="1.0" encoding="utf-8"?>
<formControlPr xmlns="http://schemas.microsoft.com/office/spreadsheetml/2009/9/main" objectType="Button" lockText="1"/>
</file>

<file path=xl/ctrlProps/ctrlProp1053.xml><?xml version="1.0" encoding="utf-8"?>
<formControlPr xmlns="http://schemas.microsoft.com/office/spreadsheetml/2009/9/main" objectType="Button" lockText="1"/>
</file>

<file path=xl/ctrlProps/ctrlProp1054.xml><?xml version="1.0" encoding="utf-8"?>
<formControlPr xmlns="http://schemas.microsoft.com/office/spreadsheetml/2009/9/main" objectType="Button" lockText="1"/>
</file>

<file path=xl/ctrlProps/ctrlProp1055.xml><?xml version="1.0" encoding="utf-8"?>
<formControlPr xmlns="http://schemas.microsoft.com/office/spreadsheetml/2009/9/main" objectType="Button" lockText="1"/>
</file>

<file path=xl/ctrlProps/ctrlProp1056.xml><?xml version="1.0" encoding="utf-8"?>
<formControlPr xmlns="http://schemas.microsoft.com/office/spreadsheetml/2009/9/main" objectType="Button" lockText="1"/>
</file>

<file path=xl/ctrlProps/ctrlProp1057.xml><?xml version="1.0" encoding="utf-8"?>
<formControlPr xmlns="http://schemas.microsoft.com/office/spreadsheetml/2009/9/main" objectType="Button" lockText="1"/>
</file>

<file path=xl/ctrlProps/ctrlProp1058.xml><?xml version="1.0" encoding="utf-8"?>
<formControlPr xmlns="http://schemas.microsoft.com/office/spreadsheetml/2009/9/main" objectType="Button" lockText="1"/>
</file>

<file path=xl/ctrlProps/ctrlProp1059.xml><?xml version="1.0" encoding="utf-8"?>
<formControlPr xmlns="http://schemas.microsoft.com/office/spreadsheetml/2009/9/main" objectType="Button" lockText="1"/>
</file>

<file path=xl/ctrlProps/ctrlProp1060.xml><?xml version="1.0" encoding="utf-8"?>
<formControlPr xmlns="http://schemas.microsoft.com/office/spreadsheetml/2009/9/main" objectType="Button" lockText="1"/>
</file>

<file path=xl/ctrlProps/ctrlProp1061.xml><?xml version="1.0" encoding="utf-8"?>
<formControlPr xmlns="http://schemas.microsoft.com/office/spreadsheetml/2009/9/main" objectType="Button" lockText="1"/>
</file>

<file path=xl/ctrlProps/ctrlProp1062.xml><?xml version="1.0" encoding="utf-8"?>
<formControlPr xmlns="http://schemas.microsoft.com/office/spreadsheetml/2009/9/main" objectType="Button" lockText="1"/>
</file>

<file path=xl/ctrlProps/ctrlProp1063.xml><?xml version="1.0" encoding="utf-8"?>
<formControlPr xmlns="http://schemas.microsoft.com/office/spreadsheetml/2009/9/main" objectType="Button" lockText="1"/>
</file>

<file path=xl/ctrlProps/ctrlProp1064.xml><?xml version="1.0" encoding="utf-8"?>
<formControlPr xmlns="http://schemas.microsoft.com/office/spreadsheetml/2009/9/main" objectType="Button" lockText="1"/>
</file>

<file path=xl/ctrlProps/ctrlProp1065.xml><?xml version="1.0" encoding="utf-8"?>
<formControlPr xmlns="http://schemas.microsoft.com/office/spreadsheetml/2009/9/main" objectType="Button" lockText="1"/>
</file>

<file path=xl/ctrlProps/ctrlProp1066.xml><?xml version="1.0" encoding="utf-8"?>
<formControlPr xmlns="http://schemas.microsoft.com/office/spreadsheetml/2009/9/main" objectType="Button" lockText="1"/>
</file>

<file path=xl/ctrlProps/ctrlProp1067.xml><?xml version="1.0" encoding="utf-8"?>
<formControlPr xmlns="http://schemas.microsoft.com/office/spreadsheetml/2009/9/main" objectType="Button" lockText="1"/>
</file>

<file path=xl/ctrlProps/ctrlProp1068.xml><?xml version="1.0" encoding="utf-8"?>
<formControlPr xmlns="http://schemas.microsoft.com/office/spreadsheetml/2009/9/main" objectType="Button" lockText="1"/>
</file>

<file path=xl/ctrlProps/ctrlProp1069.xml><?xml version="1.0" encoding="utf-8"?>
<formControlPr xmlns="http://schemas.microsoft.com/office/spreadsheetml/2009/9/main" objectType="Button" lockText="1"/>
</file>

<file path=xl/ctrlProps/ctrlProp1070.xml><?xml version="1.0" encoding="utf-8"?>
<formControlPr xmlns="http://schemas.microsoft.com/office/spreadsheetml/2009/9/main" objectType="Button" lockText="1"/>
</file>

<file path=xl/ctrlProps/ctrlProp1071.xml><?xml version="1.0" encoding="utf-8"?>
<formControlPr xmlns="http://schemas.microsoft.com/office/spreadsheetml/2009/9/main" objectType="Button" lockText="1"/>
</file>

<file path=xl/ctrlProps/ctrlProp1072.xml><?xml version="1.0" encoding="utf-8"?>
<formControlPr xmlns="http://schemas.microsoft.com/office/spreadsheetml/2009/9/main" objectType="Button" lockText="1"/>
</file>

<file path=xl/ctrlProps/ctrlProp1073.xml><?xml version="1.0" encoding="utf-8"?>
<formControlPr xmlns="http://schemas.microsoft.com/office/spreadsheetml/2009/9/main" objectType="Button" lockText="1"/>
</file>

<file path=xl/ctrlProps/ctrlProp1074.xml><?xml version="1.0" encoding="utf-8"?>
<formControlPr xmlns="http://schemas.microsoft.com/office/spreadsheetml/2009/9/main" objectType="Button" lockText="1"/>
</file>

<file path=xl/ctrlProps/ctrlProp1075.xml><?xml version="1.0" encoding="utf-8"?>
<formControlPr xmlns="http://schemas.microsoft.com/office/spreadsheetml/2009/9/main" objectType="Button" lockText="1"/>
</file>

<file path=xl/ctrlProps/ctrlProp1076.xml><?xml version="1.0" encoding="utf-8"?>
<formControlPr xmlns="http://schemas.microsoft.com/office/spreadsheetml/2009/9/main" objectType="Button" lockText="1"/>
</file>

<file path=xl/ctrlProps/ctrlProp1077.xml><?xml version="1.0" encoding="utf-8"?>
<formControlPr xmlns="http://schemas.microsoft.com/office/spreadsheetml/2009/9/main" objectType="Button" lockText="1"/>
</file>

<file path=xl/ctrlProps/ctrlProp1078.xml><?xml version="1.0" encoding="utf-8"?>
<formControlPr xmlns="http://schemas.microsoft.com/office/spreadsheetml/2009/9/main" objectType="Button" lockText="1"/>
</file>

<file path=xl/ctrlProps/ctrlProp1079.xml><?xml version="1.0" encoding="utf-8"?>
<formControlPr xmlns="http://schemas.microsoft.com/office/spreadsheetml/2009/9/main" objectType="Button" lockText="1"/>
</file>

<file path=xl/ctrlProps/ctrlProp1080.xml><?xml version="1.0" encoding="utf-8"?>
<formControlPr xmlns="http://schemas.microsoft.com/office/spreadsheetml/2009/9/main" objectType="Button" lockText="1"/>
</file>

<file path=xl/ctrlProps/ctrlProp1081.xml><?xml version="1.0" encoding="utf-8"?>
<formControlPr xmlns="http://schemas.microsoft.com/office/spreadsheetml/2009/9/main" objectType="Button" lockText="1"/>
</file>

<file path=xl/ctrlProps/ctrlProp1082.xml><?xml version="1.0" encoding="utf-8"?>
<formControlPr xmlns="http://schemas.microsoft.com/office/spreadsheetml/2009/9/main" objectType="Button" lockText="1"/>
</file>

<file path=xl/ctrlProps/ctrlProp1083.xml><?xml version="1.0" encoding="utf-8"?>
<formControlPr xmlns="http://schemas.microsoft.com/office/spreadsheetml/2009/9/main" objectType="Button" lockText="1"/>
</file>

<file path=xl/ctrlProps/ctrlProp1084.xml><?xml version="1.0" encoding="utf-8"?>
<formControlPr xmlns="http://schemas.microsoft.com/office/spreadsheetml/2009/9/main" objectType="Button" lockText="1"/>
</file>

<file path=xl/ctrlProps/ctrlProp1085.xml><?xml version="1.0" encoding="utf-8"?>
<formControlPr xmlns="http://schemas.microsoft.com/office/spreadsheetml/2009/9/main" objectType="Button" lockText="1"/>
</file>

<file path=xl/ctrlProps/ctrlProp1086.xml><?xml version="1.0" encoding="utf-8"?>
<formControlPr xmlns="http://schemas.microsoft.com/office/spreadsheetml/2009/9/main" objectType="Button" lockText="1"/>
</file>

<file path=xl/ctrlProps/ctrlProp1087.xml><?xml version="1.0" encoding="utf-8"?>
<formControlPr xmlns="http://schemas.microsoft.com/office/spreadsheetml/2009/9/main" objectType="Button" lockText="1"/>
</file>

<file path=xl/ctrlProps/ctrlProp1088.xml><?xml version="1.0" encoding="utf-8"?>
<formControlPr xmlns="http://schemas.microsoft.com/office/spreadsheetml/2009/9/main" objectType="Button" lockText="1"/>
</file>

<file path=xl/ctrlProps/ctrlProp1089.xml><?xml version="1.0" encoding="utf-8"?>
<formControlPr xmlns="http://schemas.microsoft.com/office/spreadsheetml/2009/9/main" objectType="Button" lockText="1"/>
</file>

<file path=xl/ctrlProps/ctrlProp1090.xml><?xml version="1.0" encoding="utf-8"?>
<formControlPr xmlns="http://schemas.microsoft.com/office/spreadsheetml/2009/9/main" objectType="Button" lockText="1"/>
</file>

<file path=xl/ctrlProps/ctrlProp1091.xml><?xml version="1.0" encoding="utf-8"?>
<formControlPr xmlns="http://schemas.microsoft.com/office/spreadsheetml/2009/9/main" objectType="Button" lockText="1"/>
</file>

<file path=xl/ctrlProps/ctrlProp1092.xml><?xml version="1.0" encoding="utf-8"?>
<formControlPr xmlns="http://schemas.microsoft.com/office/spreadsheetml/2009/9/main" objectType="Button" lockText="1"/>
</file>

<file path=xl/ctrlProps/ctrlProp1093.xml><?xml version="1.0" encoding="utf-8"?>
<formControlPr xmlns="http://schemas.microsoft.com/office/spreadsheetml/2009/9/main" objectType="Button" lockText="1"/>
</file>

<file path=xl/ctrlProps/ctrlProp1094.xml><?xml version="1.0" encoding="utf-8"?>
<formControlPr xmlns="http://schemas.microsoft.com/office/spreadsheetml/2009/9/main" objectType="Button" lockText="1"/>
</file>

<file path=xl/ctrlProps/ctrlProp1095.xml><?xml version="1.0" encoding="utf-8"?>
<formControlPr xmlns="http://schemas.microsoft.com/office/spreadsheetml/2009/9/main" objectType="Button" lockText="1"/>
</file>

<file path=xl/ctrlProps/ctrlProp1096.xml><?xml version="1.0" encoding="utf-8"?>
<formControlPr xmlns="http://schemas.microsoft.com/office/spreadsheetml/2009/9/main" objectType="Button" lockText="1"/>
</file>

<file path=xl/ctrlProps/ctrlProp1097.xml><?xml version="1.0" encoding="utf-8"?>
<formControlPr xmlns="http://schemas.microsoft.com/office/spreadsheetml/2009/9/main" objectType="Button" lockText="1"/>
</file>

<file path=xl/ctrlProps/ctrlProp1098.xml><?xml version="1.0" encoding="utf-8"?>
<formControlPr xmlns="http://schemas.microsoft.com/office/spreadsheetml/2009/9/main" objectType="Button" lockText="1"/>
</file>

<file path=xl/ctrlProps/ctrlProp1099.xml><?xml version="1.0" encoding="utf-8"?>
<formControlPr xmlns="http://schemas.microsoft.com/office/spreadsheetml/2009/9/main" objectType="Button" lockText="1"/>
</file>

<file path=xl/ctrlProps/ctrlProp1100.xml><?xml version="1.0" encoding="utf-8"?>
<formControlPr xmlns="http://schemas.microsoft.com/office/spreadsheetml/2009/9/main" objectType="Button" lockText="1"/>
</file>

<file path=xl/ctrlProps/ctrlProp1101.xml><?xml version="1.0" encoding="utf-8"?>
<formControlPr xmlns="http://schemas.microsoft.com/office/spreadsheetml/2009/9/main" objectType="Button" lockText="1"/>
</file>

<file path=xl/ctrlProps/ctrlProp1102.xml><?xml version="1.0" encoding="utf-8"?>
<formControlPr xmlns="http://schemas.microsoft.com/office/spreadsheetml/2009/9/main" objectType="Button" lockText="1"/>
</file>

<file path=xl/ctrlProps/ctrlProp1103.xml><?xml version="1.0" encoding="utf-8"?>
<formControlPr xmlns="http://schemas.microsoft.com/office/spreadsheetml/2009/9/main" objectType="Button" lockText="1"/>
</file>

<file path=xl/ctrlProps/ctrlProp1104.xml><?xml version="1.0" encoding="utf-8"?>
<formControlPr xmlns="http://schemas.microsoft.com/office/spreadsheetml/2009/9/main" objectType="Button" lockText="1"/>
</file>

<file path=xl/ctrlProps/ctrlProp1105.xml><?xml version="1.0" encoding="utf-8"?>
<formControlPr xmlns="http://schemas.microsoft.com/office/spreadsheetml/2009/9/main" objectType="Button" lockText="1"/>
</file>

<file path=xl/ctrlProps/ctrlProp1106.xml><?xml version="1.0" encoding="utf-8"?>
<formControlPr xmlns="http://schemas.microsoft.com/office/spreadsheetml/2009/9/main" objectType="Button" lockText="1"/>
</file>

<file path=xl/ctrlProps/ctrlProp1107.xml><?xml version="1.0" encoding="utf-8"?>
<formControlPr xmlns="http://schemas.microsoft.com/office/spreadsheetml/2009/9/main" objectType="Button" lockText="1"/>
</file>

<file path=xl/ctrlProps/ctrlProp1108.xml><?xml version="1.0" encoding="utf-8"?>
<formControlPr xmlns="http://schemas.microsoft.com/office/spreadsheetml/2009/9/main" objectType="Button" lockText="1"/>
</file>

<file path=xl/ctrlProps/ctrlProp1109.xml><?xml version="1.0" encoding="utf-8"?>
<formControlPr xmlns="http://schemas.microsoft.com/office/spreadsheetml/2009/9/main" objectType="Button" lockText="1"/>
</file>

<file path=xl/ctrlProps/ctrlProp1110.xml><?xml version="1.0" encoding="utf-8"?>
<formControlPr xmlns="http://schemas.microsoft.com/office/spreadsheetml/2009/9/main" objectType="Button" lockText="1"/>
</file>

<file path=xl/ctrlProps/ctrlProp1111.xml><?xml version="1.0" encoding="utf-8"?>
<formControlPr xmlns="http://schemas.microsoft.com/office/spreadsheetml/2009/9/main" objectType="Button" lockText="1"/>
</file>

<file path=xl/ctrlProps/ctrlProp1112.xml><?xml version="1.0" encoding="utf-8"?>
<formControlPr xmlns="http://schemas.microsoft.com/office/spreadsheetml/2009/9/main" objectType="Button" lockText="1"/>
</file>

<file path=xl/ctrlProps/ctrlProp1113.xml><?xml version="1.0" encoding="utf-8"?>
<formControlPr xmlns="http://schemas.microsoft.com/office/spreadsheetml/2009/9/main" objectType="Button" lockText="1"/>
</file>

<file path=xl/ctrlProps/ctrlProp1114.xml><?xml version="1.0" encoding="utf-8"?>
<formControlPr xmlns="http://schemas.microsoft.com/office/spreadsheetml/2009/9/main" objectType="Button" lockText="1"/>
</file>

<file path=xl/ctrlProps/ctrlProp1115.xml><?xml version="1.0" encoding="utf-8"?>
<formControlPr xmlns="http://schemas.microsoft.com/office/spreadsheetml/2009/9/main" objectType="Button" lockText="1"/>
</file>

<file path=xl/ctrlProps/ctrlProp1116.xml><?xml version="1.0" encoding="utf-8"?>
<formControlPr xmlns="http://schemas.microsoft.com/office/spreadsheetml/2009/9/main" objectType="Button" lockText="1"/>
</file>

<file path=xl/ctrlProps/ctrlProp1117.xml><?xml version="1.0" encoding="utf-8"?>
<formControlPr xmlns="http://schemas.microsoft.com/office/spreadsheetml/2009/9/main" objectType="Button" lockText="1"/>
</file>

<file path=xl/ctrlProps/ctrlProp1118.xml><?xml version="1.0" encoding="utf-8"?>
<formControlPr xmlns="http://schemas.microsoft.com/office/spreadsheetml/2009/9/main" objectType="Button" lockText="1"/>
</file>

<file path=xl/ctrlProps/ctrlProp1119.xml><?xml version="1.0" encoding="utf-8"?>
<formControlPr xmlns="http://schemas.microsoft.com/office/spreadsheetml/2009/9/main" objectType="Button" lockText="1"/>
</file>

<file path=xl/ctrlProps/ctrlProp1120.xml><?xml version="1.0" encoding="utf-8"?>
<formControlPr xmlns="http://schemas.microsoft.com/office/spreadsheetml/2009/9/main" objectType="Button" lockText="1"/>
</file>

<file path=xl/ctrlProps/ctrlProp1121.xml><?xml version="1.0" encoding="utf-8"?>
<formControlPr xmlns="http://schemas.microsoft.com/office/spreadsheetml/2009/9/main" objectType="Button" lockText="1"/>
</file>

<file path=xl/ctrlProps/ctrlProp1122.xml><?xml version="1.0" encoding="utf-8"?>
<formControlPr xmlns="http://schemas.microsoft.com/office/spreadsheetml/2009/9/main" objectType="Button" lockText="1"/>
</file>

<file path=xl/ctrlProps/ctrlProp1123.xml><?xml version="1.0" encoding="utf-8"?>
<formControlPr xmlns="http://schemas.microsoft.com/office/spreadsheetml/2009/9/main" objectType="Button" lockText="1"/>
</file>

<file path=xl/ctrlProps/ctrlProp1124.xml><?xml version="1.0" encoding="utf-8"?>
<formControlPr xmlns="http://schemas.microsoft.com/office/spreadsheetml/2009/9/main" objectType="Button" lockText="1"/>
</file>

<file path=xl/ctrlProps/ctrlProp1125.xml><?xml version="1.0" encoding="utf-8"?>
<formControlPr xmlns="http://schemas.microsoft.com/office/spreadsheetml/2009/9/main" objectType="Button" lockText="1"/>
</file>

<file path=xl/ctrlProps/ctrlProp1126.xml><?xml version="1.0" encoding="utf-8"?>
<formControlPr xmlns="http://schemas.microsoft.com/office/spreadsheetml/2009/9/main" objectType="Button" lockText="1"/>
</file>

<file path=xl/ctrlProps/ctrlProp1127.xml><?xml version="1.0" encoding="utf-8"?>
<formControlPr xmlns="http://schemas.microsoft.com/office/spreadsheetml/2009/9/main" objectType="Button" lockText="1"/>
</file>

<file path=xl/ctrlProps/ctrlProp1128.xml><?xml version="1.0" encoding="utf-8"?>
<formControlPr xmlns="http://schemas.microsoft.com/office/spreadsheetml/2009/9/main" objectType="Button" lockText="1"/>
</file>

<file path=xl/ctrlProps/ctrlProp1129.xml><?xml version="1.0" encoding="utf-8"?>
<formControlPr xmlns="http://schemas.microsoft.com/office/spreadsheetml/2009/9/main" objectType="Button" lockText="1"/>
</file>

<file path=xl/ctrlProps/ctrlProp1130.xml><?xml version="1.0" encoding="utf-8"?>
<formControlPr xmlns="http://schemas.microsoft.com/office/spreadsheetml/2009/9/main" objectType="Button" lockText="1"/>
</file>

<file path=xl/ctrlProps/ctrlProp1131.xml><?xml version="1.0" encoding="utf-8"?>
<formControlPr xmlns="http://schemas.microsoft.com/office/spreadsheetml/2009/9/main" objectType="Button" lockText="1"/>
</file>

<file path=xl/ctrlProps/ctrlProp1132.xml><?xml version="1.0" encoding="utf-8"?>
<formControlPr xmlns="http://schemas.microsoft.com/office/spreadsheetml/2009/9/main" objectType="Button" lockText="1"/>
</file>

<file path=xl/ctrlProps/ctrlProp1133.xml><?xml version="1.0" encoding="utf-8"?>
<formControlPr xmlns="http://schemas.microsoft.com/office/spreadsheetml/2009/9/main" objectType="Button" lockText="1"/>
</file>

<file path=xl/ctrlProps/ctrlProp1134.xml><?xml version="1.0" encoding="utf-8"?>
<formControlPr xmlns="http://schemas.microsoft.com/office/spreadsheetml/2009/9/main" objectType="Button" lockText="1"/>
</file>

<file path=xl/ctrlProps/ctrlProp1135.xml><?xml version="1.0" encoding="utf-8"?>
<formControlPr xmlns="http://schemas.microsoft.com/office/spreadsheetml/2009/9/main" objectType="Button" lockText="1"/>
</file>

<file path=xl/ctrlProps/ctrlProp1136.xml><?xml version="1.0" encoding="utf-8"?>
<formControlPr xmlns="http://schemas.microsoft.com/office/spreadsheetml/2009/9/main" objectType="Button" lockText="1"/>
</file>

<file path=xl/ctrlProps/ctrlProp1137.xml><?xml version="1.0" encoding="utf-8"?>
<formControlPr xmlns="http://schemas.microsoft.com/office/spreadsheetml/2009/9/main" objectType="Button" lockText="1"/>
</file>

<file path=xl/ctrlProps/ctrlProp1138.xml><?xml version="1.0" encoding="utf-8"?>
<formControlPr xmlns="http://schemas.microsoft.com/office/spreadsheetml/2009/9/main" objectType="Button" lockText="1"/>
</file>

<file path=xl/ctrlProps/ctrlProp1139.xml><?xml version="1.0" encoding="utf-8"?>
<formControlPr xmlns="http://schemas.microsoft.com/office/spreadsheetml/2009/9/main" objectType="Button" lockText="1"/>
</file>

<file path=xl/ctrlProps/ctrlProp1140.xml><?xml version="1.0" encoding="utf-8"?>
<formControlPr xmlns="http://schemas.microsoft.com/office/spreadsheetml/2009/9/main" objectType="Button" lockText="1"/>
</file>

<file path=xl/ctrlProps/ctrlProp1141.xml><?xml version="1.0" encoding="utf-8"?>
<formControlPr xmlns="http://schemas.microsoft.com/office/spreadsheetml/2009/9/main" objectType="Button" lockText="1"/>
</file>

<file path=xl/ctrlProps/ctrlProp1142.xml><?xml version="1.0" encoding="utf-8"?>
<formControlPr xmlns="http://schemas.microsoft.com/office/spreadsheetml/2009/9/main" objectType="Button" lockText="1"/>
</file>

<file path=xl/ctrlProps/ctrlProp1143.xml><?xml version="1.0" encoding="utf-8"?>
<formControlPr xmlns="http://schemas.microsoft.com/office/spreadsheetml/2009/9/main" objectType="Button" lockText="1"/>
</file>

<file path=xl/ctrlProps/ctrlProp1144.xml><?xml version="1.0" encoding="utf-8"?>
<formControlPr xmlns="http://schemas.microsoft.com/office/spreadsheetml/2009/9/main" objectType="Button" lockText="1"/>
</file>

<file path=xl/ctrlProps/ctrlProp1145.xml><?xml version="1.0" encoding="utf-8"?>
<formControlPr xmlns="http://schemas.microsoft.com/office/spreadsheetml/2009/9/main" objectType="Button" lockText="1"/>
</file>

<file path=xl/ctrlProps/ctrlProp1146.xml><?xml version="1.0" encoding="utf-8"?>
<formControlPr xmlns="http://schemas.microsoft.com/office/spreadsheetml/2009/9/main" objectType="Button" lockText="1"/>
</file>

<file path=xl/ctrlProps/ctrlProp1147.xml><?xml version="1.0" encoding="utf-8"?>
<formControlPr xmlns="http://schemas.microsoft.com/office/spreadsheetml/2009/9/main" objectType="Button" lockText="1"/>
</file>

<file path=xl/ctrlProps/ctrlProp1148.xml><?xml version="1.0" encoding="utf-8"?>
<formControlPr xmlns="http://schemas.microsoft.com/office/spreadsheetml/2009/9/main" objectType="Button" lockText="1"/>
</file>

<file path=xl/ctrlProps/ctrlProp1149.xml><?xml version="1.0" encoding="utf-8"?>
<formControlPr xmlns="http://schemas.microsoft.com/office/spreadsheetml/2009/9/main" objectType="Button" lockText="1"/>
</file>

<file path=xl/ctrlProps/ctrlProp1150.xml><?xml version="1.0" encoding="utf-8"?>
<formControlPr xmlns="http://schemas.microsoft.com/office/spreadsheetml/2009/9/main" objectType="Button" lockText="1"/>
</file>

<file path=xl/ctrlProps/ctrlProp1151.xml><?xml version="1.0" encoding="utf-8"?>
<formControlPr xmlns="http://schemas.microsoft.com/office/spreadsheetml/2009/9/main" objectType="Button" lockText="1"/>
</file>

<file path=xl/ctrlProps/ctrlProp1152.xml><?xml version="1.0" encoding="utf-8"?>
<formControlPr xmlns="http://schemas.microsoft.com/office/spreadsheetml/2009/9/main" objectType="Button" lockText="1"/>
</file>

<file path=xl/ctrlProps/ctrlProp1153.xml><?xml version="1.0" encoding="utf-8"?>
<formControlPr xmlns="http://schemas.microsoft.com/office/spreadsheetml/2009/9/main" objectType="Button" lockText="1"/>
</file>

<file path=xl/ctrlProps/ctrlProp1154.xml><?xml version="1.0" encoding="utf-8"?>
<formControlPr xmlns="http://schemas.microsoft.com/office/spreadsheetml/2009/9/main" objectType="Button" lockText="1"/>
</file>

<file path=xl/ctrlProps/ctrlProp1155.xml><?xml version="1.0" encoding="utf-8"?>
<formControlPr xmlns="http://schemas.microsoft.com/office/spreadsheetml/2009/9/main" objectType="Button" lockText="1"/>
</file>

<file path=xl/ctrlProps/ctrlProp1156.xml><?xml version="1.0" encoding="utf-8"?>
<formControlPr xmlns="http://schemas.microsoft.com/office/spreadsheetml/2009/9/main" objectType="Button" lockText="1"/>
</file>

<file path=xl/ctrlProps/ctrlProp1157.xml><?xml version="1.0" encoding="utf-8"?>
<formControlPr xmlns="http://schemas.microsoft.com/office/spreadsheetml/2009/9/main" objectType="Button" lockText="1"/>
</file>

<file path=xl/ctrlProps/ctrlProp1158.xml><?xml version="1.0" encoding="utf-8"?>
<formControlPr xmlns="http://schemas.microsoft.com/office/spreadsheetml/2009/9/main" objectType="Button" lockText="1"/>
</file>

<file path=xl/ctrlProps/ctrlProp1159.xml><?xml version="1.0" encoding="utf-8"?>
<formControlPr xmlns="http://schemas.microsoft.com/office/spreadsheetml/2009/9/main" objectType="Button" lockText="1"/>
</file>

<file path=xl/ctrlProps/ctrlProp1160.xml><?xml version="1.0" encoding="utf-8"?>
<formControlPr xmlns="http://schemas.microsoft.com/office/spreadsheetml/2009/9/main" objectType="Button" lockText="1"/>
</file>

<file path=xl/ctrlProps/ctrlProp1161.xml><?xml version="1.0" encoding="utf-8"?>
<formControlPr xmlns="http://schemas.microsoft.com/office/spreadsheetml/2009/9/main" objectType="Button" lockText="1"/>
</file>

<file path=xl/ctrlProps/ctrlProp1162.xml><?xml version="1.0" encoding="utf-8"?>
<formControlPr xmlns="http://schemas.microsoft.com/office/spreadsheetml/2009/9/main" objectType="Button" lockText="1"/>
</file>

<file path=xl/ctrlProps/ctrlProp1163.xml><?xml version="1.0" encoding="utf-8"?>
<formControlPr xmlns="http://schemas.microsoft.com/office/spreadsheetml/2009/9/main" objectType="Button" lockText="1"/>
</file>

<file path=xl/ctrlProps/ctrlProp1164.xml><?xml version="1.0" encoding="utf-8"?>
<formControlPr xmlns="http://schemas.microsoft.com/office/spreadsheetml/2009/9/main" objectType="Button" lockText="1"/>
</file>

<file path=xl/ctrlProps/ctrlProp1165.xml><?xml version="1.0" encoding="utf-8"?>
<formControlPr xmlns="http://schemas.microsoft.com/office/spreadsheetml/2009/9/main" objectType="Button" lockText="1"/>
</file>

<file path=xl/ctrlProps/ctrlProp1166.xml><?xml version="1.0" encoding="utf-8"?>
<formControlPr xmlns="http://schemas.microsoft.com/office/spreadsheetml/2009/9/main" objectType="Button" lockText="1"/>
</file>

<file path=xl/ctrlProps/ctrlProp1167.xml><?xml version="1.0" encoding="utf-8"?>
<formControlPr xmlns="http://schemas.microsoft.com/office/spreadsheetml/2009/9/main" objectType="Button" lockText="1"/>
</file>

<file path=xl/ctrlProps/ctrlProp1168.xml><?xml version="1.0" encoding="utf-8"?>
<formControlPr xmlns="http://schemas.microsoft.com/office/spreadsheetml/2009/9/main" objectType="Button" lockText="1"/>
</file>

<file path=xl/ctrlProps/ctrlProp1169.xml><?xml version="1.0" encoding="utf-8"?>
<formControlPr xmlns="http://schemas.microsoft.com/office/spreadsheetml/2009/9/main" objectType="Button" lockText="1"/>
</file>

<file path=xl/ctrlProps/ctrlProp1170.xml><?xml version="1.0" encoding="utf-8"?>
<formControlPr xmlns="http://schemas.microsoft.com/office/spreadsheetml/2009/9/main" objectType="Button" lockText="1"/>
</file>

<file path=xl/ctrlProps/ctrlProp1171.xml><?xml version="1.0" encoding="utf-8"?>
<formControlPr xmlns="http://schemas.microsoft.com/office/spreadsheetml/2009/9/main" objectType="Button" lockText="1"/>
</file>

<file path=xl/ctrlProps/ctrlProp1172.xml><?xml version="1.0" encoding="utf-8"?>
<formControlPr xmlns="http://schemas.microsoft.com/office/spreadsheetml/2009/9/main" objectType="Button" lockText="1"/>
</file>

<file path=xl/ctrlProps/ctrlProp1173.xml><?xml version="1.0" encoding="utf-8"?>
<formControlPr xmlns="http://schemas.microsoft.com/office/spreadsheetml/2009/9/main" objectType="Button" lockText="1"/>
</file>

<file path=xl/ctrlProps/ctrlProp1174.xml><?xml version="1.0" encoding="utf-8"?>
<formControlPr xmlns="http://schemas.microsoft.com/office/spreadsheetml/2009/9/main" objectType="Button" lockText="1"/>
</file>

<file path=xl/ctrlProps/ctrlProp1175.xml><?xml version="1.0" encoding="utf-8"?>
<formControlPr xmlns="http://schemas.microsoft.com/office/spreadsheetml/2009/9/main" objectType="Button" lockText="1"/>
</file>

<file path=xl/ctrlProps/ctrlProp1176.xml><?xml version="1.0" encoding="utf-8"?>
<formControlPr xmlns="http://schemas.microsoft.com/office/spreadsheetml/2009/9/main" objectType="Button" lockText="1"/>
</file>

<file path=xl/ctrlProps/ctrlProp1177.xml><?xml version="1.0" encoding="utf-8"?>
<formControlPr xmlns="http://schemas.microsoft.com/office/spreadsheetml/2009/9/main" objectType="Button" lockText="1"/>
</file>

<file path=xl/ctrlProps/ctrlProp1178.xml><?xml version="1.0" encoding="utf-8"?>
<formControlPr xmlns="http://schemas.microsoft.com/office/spreadsheetml/2009/9/main" objectType="Button" lockText="1"/>
</file>

<file path=xl/ctrlProps/ctrlProp1179.xml><?xml version="1.0" encoding="utf-8"?>
<formControlPr xmlns="http://schemas.microsoft.com/office/spreadsheetml/2009/9/main" objectType="Button" lockText="1"/>
</file>

<file path=xl/ctrlProps/ctrlProp1180.xml><?xml version="1.0" encoding="utf-8"?>
<formControlPr xmlns="http://schemas.microsoft.com/office/spreadsheetml/2009/9/main" objectType="Button" lockText="1"/>
</file>

<file path=xl/ctrlProps/ctrlProp1181.xml><?xml version="1.0" encoding="utf-8"?>
<formControlPr xmlns="http://schemas.microsoft.com/office/spreadsheetml/2009/9/main" objectType="Button" lockText="1"/>
</file>

<file path=xl/ctrlProps/ctrlProp1182.xml><?xml version="1.0" encoding="utf-8"?>
<formControlPr xmlns="http://schemas.microsoft.com/office/spreadsheetml/2009/9/main" objectType="Button" lockText="1"/>
</file>

<file path=xl/ctrlProps/ctrlProp1183.xml><?xml version="1.0" encoding="utf-8"?>
<formControlPr xmlns="http://schemas.microsoft.com/office/spreadsheetml/2009/9/main" objectType="Button" lockText="1"/>
</file>

<file path=xl/ctrlProps/ctrlProp1184.xml><?xml version="1.0" encoding="utf-8"?>
<formControlPr xmlns="http://schemas.microsoft.com/office/spreadsheetml/2009/9/main" objectType="Button" lockText="1"/>
</file>

<file path=xl/ctrlProps/ctrlProp1185.xml><?xml version="1.0" encoding="utf-8"?>
<formControlPr xmlns="http://schemas.microsoft.com/office/spreadsheetml/2009/9/main" objectType="Button" lockText="1"/>
</file>

<file path=xl/ctrlProps/ctrlProp1186.xml><?xml version="1.0" encoding="utf-8"?>
<formControlPr xmlns="http://schemas.microsoft.com/office/spreadsheetml/2009/9/main" objectType="Button" lockText="1"/>
</file>

<file path=xl/ctrlProps/ctrlProp1187.xml><?xml version="1.0" encoding="utf-8"?>
<formControlPr xmlns="http://schemas.microsoft.com/office/spreadsheetml/2009/9/main" objectType="Button" lockText="1"/>
</file>

<file path=xl/ctrlProps/ctrlProp1188.xml><?xml version="1.0" encoding="utf-8"?>
<formControlPr xmlns="http://schemas.microsoft.com/office/spreadsheetml/2009/9/main" objectType="Button" lockText="1"/>
</file>

<file path=xl/ctrlProps/ctrlProp1189.xml><?xml version="1.0" encoding="utf-8"?>
<formControlPr xmlns="http://schemas.microsoft.com/office/spreadsheetml/2009/9/main" objectType="Button" lockText="1"/>
</file>

<file path=xl/ctrlProps/ctrlProp1190.xml><?xml version="1.0" encoding="utf-8"?>
<formControlPr xmlns="http://schemas.microsoft.com/office/spreadsheetml/2009/9/main" objectType="Button" lockText="1"/>
</file>

<file path=xl/ctrlProps/ctrlProp1191.xml><?xml version="1.0" encoding="utf-8"?>
<formControlPr xmlns="http://schemas.microsoft.com/office/spreadsheetml/2009/9/main" objectType="Button" lockText="1"/>
</file>

<file path=xl/ctrlProps/ctrlProp1192.xml><?xml version="1.0" encoding="utf-8"?>
<formControlPr xmlns="http://schemas.microsoft.com/office/spreadsheetml/2009/9/main" objectType="Button" lockText="1"/>
</file>

<file path=xl/ctrlProps/ctrlProp1193.xml><?xml version="1.0" encoding="utf-8"?>
<formControlPr xmlns="http://schemas.microsoft.com/office/spreadsheetml/2009/9/main" objectType="Button" lockText="1"/>
</file>

<file path=xl/ctrlProps/ctrlProp1194.xml><?xml version="1.0" encoding="utf-8"?>
<formControlPr xmlns="http://schemas.microsoft.com/office/spreadsheetml/2009/9/main" objectType="Button" lockText="1"/>
</file>

<file path=xl/ctrlProps/ctrlProp1195.xml><?xml version="1.0" encoding="utf-8"?>
<formControlPr xmlns="http://schemas.microsoft.com/office/spreadsheetml/2009/9/main" objectType="Button" lockText="1"/>
</file>

<file path=xl/ctrlProps/ctrlProp1196.xml><?xml version="1.0" encoding="utf-8"?>
<formControlPr xmlns="http://schemas.microsoft.com/office/spreadsheetml/2009/9/main" objectType="Button" lockText="1"/>
</file>

<file path=xl/ctrlProps/ctrlProp1197.xml><?xml version="1.0" encoding="utf-8"?>
<formControlPr xmlns="http://schemas.microsoft.com/office/spreadsheetml/2009/9/main" objectType="Button" lockText="1"/>
</file>

<file path=xl/ctrlProps/ctrlProp1198.xml><?xml version="1.0" encoding="utf-8"?>
<formControlPr xmlns="http://schemas.microsoft.com/office/spreadsheetml/2009/9/main" objectType="Button" lockText="1"/>
</file>

<file path=xl/ctrlProps/ctrlProp1199.xml><?xml version="1.0" encoding="utf-8"?>
<formControlPr xmlns="http://schemas.microsoft.com/office/spreadsheetml/2009/9/main" objectType="Button" lockText="1"/>
</file>

<file path=xl/ctrlProps/ctrlProp1200.xml><?xml version="1.0" encoding="utf-8"?>
<formControlPr xmlns="http://schemas.microsoft.com/office/spreadsheetml/2009/9/main" objectType="Button" lockText="1"/>
</file>

<file path=xl/ctrlProps/ctrlProp1201.xml><?xml version="1.0" encoding="utf-8"?>
<formControlPr xmlns="http://schemas.microsoft.com/office/spreadsheetml/2009/9/main" objectType="Button" lockText="1"/>
</file>

<file path=xl/ctrlProps/ctrlProp1202.xml><?xml version="1.0" encoding="utf-8"?>
<formControlPr xmlns="http://schemas.microsoft.com/office/spreadsheetml/2009/9/main" objectType="Button" lockText="1"/>
</file>

<file path=xl/ctrlProps/ctrlProp1203.xml><?xml version="1.0" encoding="utf-8"?>
<formControlPr xmlns="http://schemas.microsoft.com/office/spreadsheetml/2009/9/main" objectType="Button" lockText="1"/>
</file>

<file path=xl/ctrlProps/ctrlProp1204.xml><?xml version="1.0" encoding="utf-8"?>
<formControlPr xmlns="http://schemas.microsoft.com/office/spreadsheetml/2009/9/main" objectType="Button" lockText="1"/>
</file>

<file path=xl/ctrlProps/ctrlProp1205.xml><?xml version="1.0" encoding="utf-8"?>
<formControlPr xmlns="http://schemas.microsoft.com/office/spreadsheetml/2009/9/main" objectType="Button" lockText="1"/>
</file>

<file path=xl/ctrlProps/ctrlProp1206.xml><?xml version="1.0" encoding="utf-8"?>
<formControlPr xmlns="http://schemas.microsoft.com/office/spreadsheetml/2009/9/main" objectType="Button" lockText="1"/>
</file>

<file path=xl/ctrlProps/ctrlProp1207.xml><?xml version="1.0" encoding="utf-8"?>
<formControlPr xmlns="http://schemas.microsoft.com/office/spreadsheetml/2009/9/main" objectType="Button" lockText="1"/>
</file>

<file path=xl/ctrlProps/ctrlProp1208.xml><?xml version="1.0" encoding="utf-8"?>
<formControlPr xmlns="http://schemas.microsoft.com/office/spreadsheetml/2009/9/main" objectType="Button" lockText="1"/>
</file>

<file path=xl/ctrlProps/ctrlProp1209.xml><?xml version="1.0" encoding="utf-8"?>
<formControlPr xmlns="http://schemas.microsoft.com/office/spreadsheetml/2009/9/main" objectType="Button" lockText="1"/>
</file>

<file path=xl/ctrlProps/ctrlProp1210.xml><?xml version="1.0" encoding="utf-8"?>
<formControlPr xmlns="http://schemas.microsoft.com/office/spreadsheetml/2009/9/main" objectType="Button" lockText="1"/>
</file>

<file path=xl/ctrlProps/ctrlProp1211.xml><?xml version="1.0" encoding="utf-8"?>
<formControlPr xmlns="http://schemas.microsoft.com/office/spreadsheetml/2009/9/main" objectType="Button" lockText="1"/>
</file>

<file path=xl/ctrlProps/ctrlProp1212.xml><?xml version="1.0" encoding="utf-8"?>
<formControlPr xmlns="http://schemas.microsoft.com/office/spreadsheetml/2009/9/main" objectType="Button" lockText="1"/>
</file>

<file path=xl/ctrlProps/ctrlProp1213.xml><?xml version="1.0" encoding="utf-8"?>
<formControlPr xmlns="http://schemas.microsoft.com/office/spreadsheetml/2009/9/main" objectType="Button" lockText="1"/>
</file>

<file path=xl/ctrlProps/ctrlProp1214.xml><?xml version="1.0" encoding="utf-8"?>
<formControlPr xmlns="http://schemas.microsoft.com/office/spreadsheetml/2009/9/main" objectType="Button" lockText="1"/>
</file>

<file path=xl/ctrlProps/ctrlProp1215.xml><?xml version="1.0" encoding="utf-8"?>
<formControlPr xmlns="http://schemas.microsoft.com/office/spreadsheetml/2009/9/main" objectType="Button" lockText="1"/>
</file>

<file path=xl/ctrlProps/ctrlProp1216.xml><?xml version="1.0" encoding="utf-8"?>
<formControlPr xmlns="http://schemas.microsoft.com/office/spreadsheetml/2009/9/main" objectType="Button" lockText="1"/>
</file>

<file path=xl/ctrlProps/ctrlProp1217.xml><?xml version="1.0" encoding="utf-8"?>
<formControlPr xmlns="http://schemas.microsoft.com/office/spreadsheetml/2009/9/main" objectType="Button" lockText="1"/>
</file>

<file path=xl/ctrlProps/ctrlProp1218.xml><?xml version="1.0" encoding="utf-8"?>
<formControlPr xmlns="http://schemas.microsoft.com/office/spreadsheetml/2009/9/main" objectType="Button" lockText="1"/>
</file>

<file path=xl/ctrlProps/ctrlProp1219.xml><?xml version="1.0" encoding="utf-8"?>
<formControlPr xmlns="http://schemas.microsoft.com/office/spreadsheetml/2009/9/main" objectType="Button" lockText="1"/>
</file>

<file path=xl/ctrlProps/ctrlProp1220.xml><?xml version="1.0" encoding="utf-8"?>
<formControlPr xmlns="http://schemas.microsoft.com/office/spreadsheetml/2009/9/main" objectType="Button" lockText="1"/>
</file>

<file path=xl/ctrlProps/ctrlProp1221.xml><?xml version="1.0" encoding="utf-8"?>
<formControlPr xmlns="http://schemas.microsoft.com/office/spreadsheetml/2009/9/main" objectType="Button" lockText="1"/>
</file>

<file path=xl/ctrlProps/ctrlProp1222.xml><?xml version="1.0" encoding="utf-8"?>
<formControlPr xmlns="http://schemas.microsoft.com/office/spreadsheetml/2009/9/main" objectType="Button" lockText="1"/>
</file>

<file path=xl/ctrlProps/ctrlProp1223.xml><?xml version="1.0" encoding="utf-8"?>
<formControlPr xmlns="http://schemas.microsoft.com/office/spreadsheetml/2009/9/main" objectType="Button" lockText="1"/>
</file>

<file path=xl/ctrlProps/ctrlProp1224.xml><?xml version="1.0" encoding="utf-8"?>
<formControlPr xmlns="http://schemas.microsoft.com/office/spreadsheetml/2009/9/main" objectType="Button" lockText="1"/>
</file>

<file path=xl/ctrlProps/ctrlProp1225.xml><?xml version="1.0" encoding="utf-8"?>
<formControlPr xmlns="http://schemas.microsoft.com/office/spreadsheetml/2009/9/main" objectType="Button" lockText="1"/>
</file>

<file path=xl/ctrlProps/ctrlProp1226.xml><?xml version="1.0" encoding="utf-8"?>
<formControlPr xmlns="http://schemas.microsoft.com/office/spreadsheetml/2009/9/main" objectType="Button" lockText="1"/>
</file>

<file path=xl/ctrlProps/ctrlProp1227.xml><?xml version="1.0" encoding="utf-8"?>
<formControlPr xmlns="http://schemas.microsoft.com/office/spreadsheetml/2009/9/main" objectType="Button" lockText="1"/>
</file>

<file path=xl/ctrlProps/ctrlProp1228.xml><?xml version="1.0" encoding="utf-8"?>
<formControlPr xmlns="http://schemas.microsoft.com/office/spreadsheetml/2009/9/main" objectType="Button" lockText="1"/>
</file>

<file path=xl/ctrlProps/ctrlProp1229.xml><?xml version="1.0" encoding="utf-8"?>
<formControlPr xmlns="http://schemas.microsoft.com/office/spreadsheetml/2009/9/main" objectType="Button" lockText="1"/>
</file>

<file path=xl/ctrlProps/ctrlProp1230.xml><?xml version="1.0" encoding="utf-8"?>
<formControlPr xmlns="http://schemas.microsoft.com/office/spreadsheetml/2009/9/main" objectType="Button" lockText="1"/>
</file>

<file path=xl/ctrlProps/ctrlProp1231.xml><?xml version="1.0" encoding="utf-8"?>
<formControlPr xmlns="http://schemas.microsoft.com/office/spreadsheetml/2009/9/main" objectType="Button" lockText="1"/>
</file>

<file path=xl/ctrlProps/ctrlProp1232.xml><?xml version="1.0" encoding="utf-8"?>
<formControlPr xmlns="http://schemas.microsoft.com/office/spreadsheetml/2009/9/main" objectType="Button" lockText="1"/>
</file>

<file path=xl/ctrlProps/ctrlProp1233.xml><?xml version="1.0" encoding="utf-8"?>
<formControlPr xmlns="http://schemas.microsoft.com/office/spreadsheetml/2009/9/main" objectType="Button" lockText="1"/>
</file>

<file path=xl/ctrlProps/ctrlProp1234.xml><?xml version="1.0" encoding="utf-8"?>
<formControlPr xmlns="http://schemas.microsoft.com/office/spreadsheetml/2009/9/main" objectType="Button" lockText="1"/>
</file>

<file path=xl/ctrlProps/ctrlProp1235.xml><?xml version="1.0" encoding="utf-8"?>
<formControlPr xmlns="http://schemas.microsoft.com/office/spreadsheetml/2009/9/main" objectType="Button" lockText="1"/>
</file>

<file path=xl/ctrlProps/ctrlProp1236.xml><?xml version="1.0" encoding="utf-8"?>
<formControlPr xmlns="http://schemas.microsoft.com/office/spreadsheetml/2009/9/main" objectType="Button" lockText="1"/>
</file>

<file path=xl/ctrlProps/ctrlProp1237.xml><?xml version="1.0" encoding="utf-8"?>
<formControlPr xmlns="http://schemas.microsoft.com/office/spreadsheetml/2009/9/main" objectType="Button" lockText="1"/>
</file>

<file path=xl/ctrlProps/ctrlProp1238.xml><?xml version="1.0" encoding="utf-8"?>
<formControlPr xmlns="http://schemas.microsoft.com/office/spreadsheetml/2009/9/main" objectType="Button" lockText="1"/>
</file>

<file path=xl/ctrlProps/ctrlProp1239.xml><?xml version="1.0" encoding="utf-8"?>
<formControlPr xmlns="http://schemas.microsoft.com/office/spreadsheetml/2009/9/main" objectType="Button" lockText="1"/>
</file>

<file path=xl/ctrlProps/ctrlProp1240.xml><?xml version="1.0" encoding="utf-8"?>
<formControlPr xmlns="http://schemas.microsoft.com/office/spreadsheetml/2009/9/main" objectType="Button" lockText="1"/>
</file>

<file path=xl/ctrlProps/ctrlProp1241.xml><?xml version="1.0" encoding="utf-8"?>
<formControlPr xmlns="http://schemas.microsoft.com/office/spreadsheetml/2009/9/main" objectType="Button" lockText="1"/>
</file>

<file path=xl/ctrlProps/ctrlProp1242.xml><?xml version="1.0" encoding="utf-8"?>
<formControlPr xmlns="http://schemas.microsoft.com/office/spreadsheetml/2009/9/main" objectType="Button" lockText="1"/>
</file>

<file path=xl/ctrlProps/ctrlProp1243.xml><?xml version="1.0" encoding="utf-8"?>
<formControlPr xmlns="http://schemas.microsoft.com/office/spreadsheetml/2009/9/main" objectType="Button" lockText="1"/>
</file>

<file path=xl/ctrlProps/ctrlProp1244.xml><?xml version="1.0" encoding="utf-8"?>
<formControlPr xmlns="http://schemas.microsoft.com/office/spreadsheetml/2009/9/main" objectType="Button" lockText="1"/>
</file>

<file path=xl/ctrlProps/ctrlProp1245.xml><?xml version="1.0" encoding="utf-8"?>
<formControlPr xmlns="http://schemas.microsoft.com/office/spreadsheetml/2009/9/main" objectType="Button" lockText="1"/>
</file>

<file path=xl/ctrlProps/ctrlProp1246.xml><?xml version="1.0" encoding="utf-8"?>
<formControlPr xmlns="http://schemas.microsoft.com/office/spreadsheetml/2009/9/main" objectType="Button" lockText="1"/>
</file>

<file path=xl/ctrlProps/ctrlProp1247.xml><?xml version="1.0" encoding="utf-8"?>
<formControlPr xmlns="http://schemas.microsoft.com/office/spreadsheetml/2009/9/main" objectType="Button" lockText="1"/>
</file>

<file path=xl/ctrlProps/ctrlProp1248.xml><?xml version="1.0" encoding="utf-8"?>
<formControlPr xmlns="http://schemas.microsoft.com/office/spreadsheetml/2009/9/main" objectType="Button" lockText="1"/>
</file>

<file path=xl/ctrlProps/ctrlProp1249.xml><?xml version="1.0" encoding="utf-8"?>
<formControlPr xmlns="http://schemas.microsoft.com/office/spreadsheetml/2009/9/main" objectType="Button" lockText="1"/>
</file>

<file path=xl/ctrlProps/ctrlProp1250.xml><?xml version="1.0" encoding="utf-8"?>
<formControlPr xmlns="http://schemas.microsoft.com/office/spreadsheetml/2009/9/main" objectType="Button" lockText="1"/>
</file>

<file path=xl/ctrlProps/ctrlProp1251.xml><?xml version="1.0" encoding="utf-8"?>
<formControlPr xmlns="http://schemas.microsoft.com/office/spreadsheetml/2009/9/main" objectType="Button" lockText="1"/>
</file>

<file path=xl/ctrlProps/ctrlProp1252.xml><?xml version="1.0" encoding="utf-8"?>
<formControlPr xmlns="http://schemas.microsoft.com/office/spreadsheetml/2009/9/main" objectType="Button" lockText="1"/>
</file>

<file path=xl/ctrlProps/ctrlProp1253.xml><?xml version="1.0" encoding="utf-8"?>
<formControlPr xmlns="http://schemas.microsoft.com/office/spreadsheetml/2009/9/main" objectType="Button" lockText="1"/>
</file>

<file path=xl/ctrlProps/ctrlProp1254.xml><?xml version="1.0" encoding="utf-8"?>
<formControlPr xmlns="http://schemas.microsoft.com/office/spreadsheetml/2009/9/main" objectType="Button" lockText="1"/>
</file>

<file path=xl/ctrlProps/ctrlProp1255.xml><?xml version="1.0" encoding="utf-8"?>
<formControlPr xmlns="http://schemas.microsoft.com/office/spreadsheetml/2009/9/main" objectType="Button" lockText="1"/>
</file>

<file path=xl/ctrlProps/ctrlProp1256.xml><?xml version="1.0" encoding="utf-8"?>
<formControlPr xmlns="http://schemas.microsoft.com/office/spreadsheetml/2009/9/main" objectType="Button" lockText="1"/>
</file>

<file path=xl/ctrlProps/ctrlProp1257.xml><?xml version="1.0" encoding="utf-8"?>
<formControlPr xmlns="http://schemas.microsoft.com/office/spreadsheetml/2009/9/main" objectType="Button" lockText="1"/>
</file>

<file path=xl/ctrlProps/ctrlProp1258.xml><?xml version="1.0" encoding="utf-8"?>
<formControlPr xmlns="http://schemas.microsoft.com/office/spreadsheetml/2009/9/main" objectType="Button" lockText="1"/>
</file>

<file path=xl/ctrlProps/ctrlProp1259.xml><?xml version="1.0" encoding="utf-8"?>
<formControlPr xmlns="http://schemas.microsoft.com/office/spreadsheetml/2009/9/main" objectType="Button" lockText="1"/>
</file>

<file path=xl/ctrlProps/ctrlProp1260.xml><?xml version="1.0" encoding="utf-8"?>
<formControlPr xmlns="http://schemas.microsoft.com/office/spreadsheetml/2009/9/main" objectType="Button" lockText="1"/>
</file>

<file path=xl/ctrlProps/ctrlProp1261.xml><?xml version="1.0" encoding="utf-8"?>
<formControlPr xmlns="http://schemas.microsoft.com/office/spreadsheetml/2009/9/main" objectType="Button" lockText="1"/>
</file>

<file path=xl/ctrlProps/ctrlProp1262.xml><?xml version="1.0" encoding="utf-8"?>
<formControlPr xmlns="http://schemas.microsoft.com/office/spreadsheetml/2009/9/main" objectType="Button" lockText="1"/>
</file>

<file path=xl/ctrlProps/ctrlProp1263.xml><?xml version="1.0" encoding="utf-8"?>
<formControlPr xmlns="http://schemas.microsoft.com/office/spreadsheetml/2009/9/main" objectType="Button" lockText="1"/>
</file>

<file path=xl/ctrlProps/ctrlProp1264.xml><?xml version="1.0" encoding="utf-8"?>
<formControlPr xmlns="http://schemas.microsoft.com/office/spreadsheetml/2009/9/main" objectType="Button" lockText="1"/>
</file>

<file path=xl/ctrlProps/ctrlProp1265.xml><?xml version="1.0" encoding="utf-8"?>
<formControlPr xmlns="http://schemas.microsoft.com/office/spreadsheetml/2009/9/main" objectType="Button" lockText="1"/>
</file>

<file path=xl/ctrlProps/ctrlProp1266.xml><?xml version="1.0" encoding="utf-8"?>
<formControlPr xmlns="http://schemas.microsoft.com/office/spreadsheetml/2009/9/main" objectType="Button" lockText="1"/>
</file>

<file path=xl/ctrlProps/ctrlProp1267.xml><?xml version="1.0" encoding="utf-8"?>
<formControlPr xmlns="http://schemas.microsoft.com/office/spreadsheetml/2009/9/main" objectType="Button" lockText="1"/>
</file>

<file path=xl/ctrlProps/ctrlProp1268.xml><?xml version="1.0" encoding="utf-8"?>
<formControlPr xmlns="http://schemas.microsoft.com/office/spreadsheetml/2009/9/main" objectType="Button" lockText="1"/>
</file>

<file path=xl/ctrlProps/ctrlProp1269.xml><?xml version="1.0" encoding="utf-8"?>
<formControlPr xmlns="http://schemas.microsoft.com/office/spreadsheetml/2009/9/main" objectType="Button" lockText="1"/>
</file>

<file path=xl/ctrlProps/ctrlProp1270.xml><?xml version="1.0" encoding="utf-8"?>
<formControlPr xmlns="http://schemas.microsoft.com/office/spreadsheetml/2009/9/main" objectType="Button" lockText="1"/>
</file>

<file path=xl/ctrlProps/ctrlProp1271.xml><?xml version="1.0" encoding="utf-8"?>
<formControlPr xmlns="http://schemas.microsoft.com/office/spreadsheetml/2009/9/main" objectType="Button" lockText="1"/>
</file>

<file path=xl/ctrlProps/ctrlProp1272.xml><?xml version="1.0" encoding="utf-8"?>
<formControlPr xmlns="http://schemas.microsoft.com/office/spreadsheetml/2009/9/main" objectType="Button" lockText="1"/>
</file>

<file path=xl/ctrlProps/ctrlProp1273.xml><?xml version="1.0" encoding="utf-8"?>
<formControlPr xmlns="http://schemas.microsoft.com/office/spreadsheetml/2009/9/main" objectType="Button" lockText="1"/>
</file>

<file path=xl/ctrlProps/ctrlProp1274.xml><?xml version="1.0" encoding="utf-8"?>
<formControlPr xmlns="http://schemas.microsoft.com/office/spreadsheetml/2009/9/main" objectType="Button" lockText="1"/>
</file>

<file path=xl/ctrlProps/ctrlProp1275.xml><?xml version="1.0" encoding="utf-8"?>
<formControlPr xmlns="http://schemas.microsoft.com/office/spreadsheetml/2009/9/main" objectType="Button" lockText="1"/>
</file>

<file path=xl/ctrlProps/ctrlProp1276.xml><?xml version="1.0" encoding="utf-8"?>
<formControlPr xmlns="http://schemas.microsoft.com/office/spreadsheetml/2009/9/main" objectType="Button" lockText="1"/>
</file>

<file path=xl/ctrlProps/ctrlProp1277.xml><?xml version="1.0" encoding="utf-8"?>
<formControlPr xmlns="http://schemas.microsoft.com/office/spreadsheetml/2009/9/main" objectType="Button" lockText="1"/>
</file>

<file path=xl/ctrlProps/ctrlProp1278.xml><?xml version="1.0" encoding="utf-8"?>
<formControlPr xmlns="http://schemas.microsoft.com/office/spreadsheetml/2009/9/main" objectType="Button" lockText="1"/>
</file>

<file path=xl/ctrlProps/ctrlProp1279.xml><?xml version="1.0" encoding="utf-8"?>
<formControlPr xmlns="http://schemas.microsoft.com/office/spreadsheetml/2009/9/main" objectType="Button" lockText="1"/>
</file>

<file path=xl/ctrlProps/ctrlProp1280.xml><?xml version="1.0" encoding="utf-8"?>
<formControlPr xmlns="http://schemas.microsoft.com/office/spreadsheetml/2009/9/main" objectType="Button" lockText="1"/>
</file>

<file path=xl/ctrlProps/ctrlProp1281.xml><?xml version="1.0" encoding="utf-8"?>
<formControlPr xmlns="http://schemas.microsoft.com/office/spreadsheetml/2009/9/main" objectType="Button" lockText="1"/>
</file>

<file path=xl/ctrlProps/ctrlProp1282.xml><?xml version="1.0" encoding="utf-8"?>
<formControlPr xmlns="http://schemas.microsoft.com/office/spreadsheetml/2009/9/main" objectType="Button" lockText="1"/>
</file>

<file path=xl/ctrlProps/ctrlProp1283.xml><?xml version="1.0" encoding="utf-8"?>
<formControlPr xmlns="http://schemas.microsoft.com/office/spreadsheetml/2009/9/main" objectType="Button" lockText="1"/>
</file>

<file path=xl/ctrlProps/ctrlProp1284.xml><?xml version="1.0" encoding="utf-8"?>
<formControlPr xmlns="http://schemas.microsoft.com/office/spreadsheetml/2009/9/main" objectType="Button" lockText="1"/>
</file>

<file path=xl/ctrlProps/ctrlProp1285.xml><?xml version="1.0" encoding="utf-8"?>
<formControlPr xmlns="http://schemas.microsoft.com/office/spreadsheetml/2009/9/main" objectType="Button" lockText="1"/>
</file>

<file path=xl/ctrlProps/ctrlProp1286.xml><?xml version="1.0" encoding="utf-8"?>
<formControlPr xmlns="http://schemas.microsoft.com/office/spreadsheetml/2009/9/main" objectType="Button" lockText="1"/>
</file>

<file path=xl/ctrlProps/ctrlProp1287.xml><?xml version="1.0" encoding="utf-8"?>
<formControlPr xmlns="http://schemas.microsoft.com/office/spreadsheetml/2009/9/main" objectType="Button" lockText="1"/>
</file>

<file path=xl/ctrlProps/ctrlProp1288.xml><?xml version="1.0" encoding="utf-8"?>
<formControlPr xmlns="http://schemas.microsoft.com/office/spreadsheetml/2009/9/main" objectType="Button" lockText="1"/>
</file>

<file path=xl/ctrlProps/ctrlProp1289.xml><?xml version="1.0" encoding="utf-8"?>
<formControlPr xmlns="http://schemas.microsoft.com/office/spreadsheetml/2009/9/main" objectType="Button" lockText="1"/>
</file>

<file path=xl/ctrlProps/ctrlProp1290.xml><?xml version="1.0" encoding="utf-8"?>
<formControlPr xmlns="http://schemas.microsoft.com/office/spreadsheetml/2009/9/main" objectType="Button" lockText="1"/>
</file>

<file path=xl/ctrlProps/ctrlProp1291.xml><?xml version="1.0" encoding="utf-8"?>
<formControlPr xmlns="http://schemas.microsoft.com/office/spreadsheetml/2009/9/main" objectType="Button" lockText="1"/>
</file>

<file path=xl/ctrlProps/ctrlProp1292.xml><?xml version="1.0" encoding="utf-8"?>
<formControlPr xmlns="http://schemas.microsoft.com/office/spreadsheetml/2009/9/main" objectType="Button" lockText="1"/>
</file>

<file path=xl/ctrlProps/ctrlProp1293.xml><?xml version="1.0" encoding="utf-8"?>
<formControlPr xmlns="http://schemas.microsoft.com/office/spreadsheetml/2009/9/main" objectType="Button" lockText="1"/>
</file>

<file path=xl/ctrlProps/ctrlProp1294.xml><?xml version="1.0" encoding="utf-8"?>
<formControlPr xmlns="http://schemas.microsoft.com/office/spreadsheetml/2009/9/main" objectType="Button" lockText="1"/>
</file>

<file path=xl/ctrlProps/ctrlProp1295.xml><?xml version="1.0" encoding="utf-8"?>
<formControlPr xmlns="http://schemas.microsoft.com/office/spreadsheetml/2009/9/main" objectType="Button" lockText="1"/>
</file>

<file path=xl/ctrlProps/ctrlProp1296.xml><?xml version="1.0" encoding="utf-8"?>
<formControlPr xmlns="http://schemas.microsoft.com/office/spreadsheetml/2009/9/main" objectType="Button" lockText="1"/>
</file>

<file path=xl/ctrlProps/ctrlProp1297.xml><?xml version="1.0" encoding="utf-8"?>
<formControlPr xmlns="http://schemas.microsoft.com/office/spreadsheetml/2009/9/main" objectType="Button" lockText="1"/>
</file>

<file path=xl/ctrlProps/ctrlProp1298.xml><?xml version="1.0" encoding="utf-8"?>
<formControlPr xmlns="http://schemas.microsoft.com/office/spreadsheetml/2009/9/main" objectType="Button" lockText="1"/>
</file>

<file path=xl/ctrlProps/ctrlProp1299.xml><?xml version="1.0" encoding="utf-8"?>
<formControlPr xmlns="http://schemas.microsoft.com/office/spreadsheetml/2009/9/main" objectType="Button" lockText="1"/>
</file>

<file path=xl/ctrlProps/ctrlProp1300.xml><?xml version="1.0" encoding="utf-8"?>
<formControlPr xmlns="http://schemas.microsoft.com/office/spreadsheetml/2009/9/main" objectType="Button" lockText="1"/>
</file>

<file path=xl/ctrlProps/ctrlProp1301.xml><?xml version="1.0" encoding="utf-8"?>
<formControlPr xmlns="http://schemas.microsoft.com/office/spreadsheetml/2009/9/main" objectType="Button" lockText="1"/>
</file>

<file path=xl/ctrlProps/ctrlProp1302.xml><?xml version="1.0" encoding="utf-8"?>
<formControlPr xmlns="http://schemas.microsoft.com/office/spreadsheetml/2009/9/main" objectType="Button" lockText="1"/>
</file>

<file path=xl/ctrlProps/ctrlProp1303.xml><?xml version="1.0" encoding="utf-8"?>
<formControlPr xmlns="http://schemas.microsoft.com/office/spreadsheetml/2009/9/main" objectType="Button" lockText="1"/>
</file>

<file path=xl/ctrlProps/ctrlProp1304.xml><?xml version="1.0" encoding="utf-8"?>
<formControlPr xmlns="http://schemas.microsoft.com/office/spreadsheetml/2009/9/main" objectType="Button" lockText="1"/>
</file>

<file path=xl/ctrlProps/ctrlProp1305.xml><?xml version="1.0" encoding="utf-8"?>
<formControlPr xmlns="http://schemas.microsoft.com/office/spreadsheetml/2009/9/main" objectType="Button" lockText="1"/>
</file>

<file path=xl/ctrlProps/ctrlProp1306.xml><?xml version="1.0" encoding="utf-8"?>
<formControlPr xmlns="http://schemas.microsoft.com/office/spreadsheetml/2009/9/main" objectType="Button" lockText="1"/>
</file>

<file path=xl/ctrlProps/ctrlProp1307.xml><?xml version="1.0" encoding="utf-8"?>
<formControlPr xmlns="http://schemas.microsoft.com/office/spreadsheetml/2009/9/main" objectType="Button" lockText="1"/>
</file>

<file path=xl/ctrlProps/ctrlProp1308.xml><?xml version="1.0" encoding="utf-8"?>
<formControlPr xmlns="http://schemas.microsoft.com/office/spreadsheetml/2009/9/main" objectType="Button" lockText="1"/>
</file>

<file path=xl/ctrlProps/ctrlProp1309.xml><?xml version="1.0" encoding="utf-8"?>
<formControlPr xmlns="http://schemas.microsoft.com/office/spreadsheetml/2009/9/main" objectType="Button" lockText="1"/>
</file>

<file path=xl/ctrlProps/ctrlProp1310.xml><?xml version="1.0" encoding="utf-8"?>
<formControlPr xmlns="http://schemas.microsoft.com/office/spreadsheetml/2009/9/main" objectType="Button" lockText="1"/>
</file>

<file path=xl/ctrlProps/ctrlProp1311.xml><?xml version="1.0" encoding="utf-8"?>
<formControlPr xmlns="http://schemas.microsoft.com/office/spreadsheetml/2009/9/main" objectType="Button" lockText="1"/>
</file>

<file path=xl/ctrlProps/ctrlProp1312.xml><?xml version="1.0" encoding="utf-8"?>
<formControlPr xmlns="http://schemas.microsoft.com/office/spreadsheetml/2009/9/main" objectType="Button" lockText="1"/>
</file>

<file path=xl/ctrlProps/ctrlProp1313.xml><?xml version="1.0" encoding="utf-8"?>
<formControlPr xmlns="http://schemas.microsoft.com/office/spreadsheetml/2009/9/main" objectType="Button" lockText="1"/>
</file>

<file path=xl/ctrlProps/ctrlProp1314.xml><?xml version="1.0" encoding="utf-8"?>
<formControlPr xmlns="http://schemas.microsoft.com/office/spreadsheetml/2009/9/main" objectType="Button" lockText="1"/>
</file>

<file path=xl/ctrlProps/ctrlProp1315.xml><?xml version="1.0" encoding="utf-8"?>
<formControlPr xmlns="http://schemas.microsoft.com/office/spreadsheetml/2009/9/main" objectType="Button" lockText="1"/>
</file>

<file path=xl/ctrlProps/ctrlProp1316.xml><?xml version="1.0" encoding="utf-8"?>
<formControlPr xmlns="http://schemas.microsoft.com/office/spreadsheetml/2009/9/main" objectType="Button" lockText="1"/>
</file>

<file path=xl/ctrlProps/ctrlProp1317.xml><?xml version="1.0" encoding="utf-8"?>
<formControlPr xmlns="http://schemas.microsoft.com/office/spreadsheetml/2009/9/main" objectType="Button" lockText="1"/>
</file>

<file path=xl/ctrlProps/ctrlProp1318.xml><?xml version="1.0" encoding="utf-8"?>
<formControlPr xmlns="http://schemas.microsoft.com/office/spreadsheetml/2009/9/main" objectType="Button" lockText="1"/>
</file>

<file path=xl/ctrlProps/ctrlProp1319.xml><?xml version="1.0" encoding="utf-8"?>
<formControlPr xmlns="http://schemas.microsoft.com/office/spreadsheetml/2009/9/main" objectType="Button" lockText="1"/>
</file>

<file path=xl/ctrlProps/ctrlProp1320.xml><?xml version="1.0" encoding="utf-8"?>
<formControlPr xmlns="http://schemas.microsoft.com/office/spreadsheetml/2009/9/main" objectType="Button" lockText="1"/>
</file>

<file path=xl/ctrlProps/ctrlProp1321.xml><?xml version="1.0" encoding="utf-8"?>
<formControlPr xmlns="http://schemas.microsoft.com/office/spreadsheetml/2009/9/main" objectType="Button" lockText="1"/>
</file>

<file path=xl/ctrlProps/ctrlProp1322.xml><?xml version="1.0" encoding="utf-8"?>
<formControlPr xmlns="http://schemas.microsoft.com/office/spreadsheetml/2009/9/main" objectType="Button" lockText="1"/>
</file>

<file path=xl/ctrlProps/ctrlProp1323.xml><?xml version="1.0" encoding="utf-8"?>
<formControlPr xmlns="http://schemas.microsoft.com/office/spreadsheetml/2009/9/main" objectType="Button" lockText="1"/>
</file>

<file path=xl/ctrlProps/ctrlProp1324.xml><?xml version="1.0" encoding="utf-8"?>
<formControlPr xmlns="http://schemas.microsoft.com/office/spreadsheetml/2009/9/main" objectType="Button" lockText="1"/>
</file>

<file path=xl/ctrlProps/ctrlProp1325.xml><?xml version="1.0" encoding="utf-8"?>
<formControlPr xmlns="http://schemas.microsoft.com/office/spreadsheetml/2009/9/main" objectType="Button" lockText="1"/>
</file>

<file path=xl/ctrlProps/ctrlProp1326.xml><?xml version="1.0" encoding="utf-8"?>
<formControlPr xmlns="http://schemas.microsoft.com/office/spreadsheetml/2009/9/main" objectType="Button" lockText="1"/>
</file>

<file path=xl/ctrlProps/ctrlProp1327.xml><?xml version="1.0" encoding="utf-8"?>
<formControlPr xmlns="http://schemas.microsoft.com/office/spreadsheetml/2009/9/main" objectType="Button" lockText="1"/>
</file>

<file path=xl/ctrlProps/ctrlProp1328.xml><?xml version="1.0" encoding="utf-8"?>
<formControlPr xmlns="http://schemas.microsoft.com/office/spreadsheetml/2009/9/main" objectType="Button" lockText="1"/>
</file>

<file path=xl/ctrlProps/ctrlProp1329.xml><?xml version="1.0" encoding="utf-8"?>
<formControlPr xmlns="http://schemas.microsoft.com/office/spreadsheetml/2009/9/main" objectType="Button" lockText="1"/>
</file>

<file path=xl/ctrlProps/ctrlProp1330.xml><?xml version="1.0" encoding="utf-8"?>
<formControlPr xmlns="http://schemas.microsoft.com/office/spreadsheetml/2009/9/main" objectType="Button" lockText="1"/>
</file>

<file path=xl/ctrlProps/ctrlProp1331.xml><?xml version="1.0" encoding="utf-8"?>
<formControlPr xmlns="http://schemas.microsoft.com/office/spreadsheetml/2009/9/main" objectType="Button" lockText="1"/>
</file>

<file path=xl/ctrlProps/ctrlProp1332.xml><?xml version="1.0" encoding="utf-8"?>
<formControlPr xmlns="http://schemas.microsoft.com/office/spreadsheetml/2009/9/main" objectType="Button" lockText="1"/>
</file>

<file path=xl/ctrlProps/ctrlProp1333.xml><?xml version="1.0" encoding="utf-8"?>
<formControlPr xmlns="http://schemas.microsoft.com/office/spreadsheetml/2009/9/main" objectType="Button" lockText="1"/>
</file>

<file path=xl/ctrlProps/ctrlProp1334.xml><?xml version="1.0" encoding="utf-8"?>
<formControlPr xmlns="http://schemas.microsoft.com/office/spreadsheetml/2009/9/main" objectType="Button" lockText="1"/>
</file>

<file path=xl/ctrlProps/ctrlProp1335.xml><?xml version="1.0" encoding="utf-8"?>
<formControlPr xmlns="http://schemas.microsoft.com/office/spreadsheetml/2009/9/main" objectType="Button" lockText="1"/>
</file>

<file path=xl/ctrlProps/ctrlProp1336.xml><?xml version="1.0" encoding="utf-8"?>
<formControlPr xmlns="http://schemas.microsoft.com/office/spreadsheetml/2009/9/main" objectType="Button" lockText="1"/>
</file>

<file path=xl/ctrlProps/ctrlProp1337.xml><?xml version="1.0" encoding="utf-8"?>
<formControlPr xmlns="http://schemas.microsoft.com/office/spreadsheetml/2009/9/main" objectType="Button" lockText="1"/>
</file>

<file path=xl/ctrlProps/ctrlProp1338.xml><?xml version="1.0" encoding="utf-8"?>
<formControlPr xmlns="http://schemas.microsoft.com/office/spreadsheetml/2009/9/main" objectType="Button" lockText="1"/>
</file>

<file path=xl/ctrlProps/ctrlProp1339.xml><?xml version="1.0" encoding="utf-8"?>
<formControlPr xmlns="http://schemas.microsoft.com/office/spreadsheetml/2009/9/main" objectType="Button" lockText="1"/>
</file>

<file path=xl/ctrlProps/ctrlProp1340.xml><?xml version="1.0" encoding="utf-8"?>
<formControlPr xmlns="http://schemas.microsoft.com/office/spreadsheetml/2009/9/main" objectType="Button" lockText="1"/>
</file>

<file path=xl/ctrlProps/ctrlProp1341.xml><?xml version="1.0" encoding="utf-8"?>
<formControlPr xmlns="http://schemas.microsoft.com/office/spreadsheetml/2009/9/main" objectType="Button" lockText="1"/>
</file>

<file path=xl/ctrlProps/ctrlProp1342.xml><?xml version="1.0" encoding="utf-8"?>
<formControlPr xmlns="http://schemas.microsoft.com/office/spreadsheetml/2009/9/main" objectType="Button" lockText="1"/>
</file>

<file path=xl/ctrlProps/ctrlProp1343.xml><?xml version="1.0" encoding="utf-8"?>
<formControlPr xmlns="http://schemas.microsoft.com/office/spreadsheetml/2009/9/main" objectType="Button" lockText="1"/>
</file>

<file path=xl/ctrlProps/ctrlProp1344.xml><?xml version="1.0" encoding="utf-8"?>
<formControlPr xmlns="http://schemas.microsoft.com/office/spreadsheetml/2009/9/main" objectType="Button" lockText="1"/>
</file>

<file path=xl/ctrlProps/ctrlProp1345.xml><?xml version="1.0" encoding="utf-8"?>
<formControlPr xmlns="http://schemas.microsoft.com/office/spreadsheetml/2009/9/main" objectType="Button" lockText="1"/>
</file>

<file path=xl/ctrlProps/ctrlProp1346.xml><?xml version="1.0" encoding="utf-8"?>
<formControlPr xmlns="http://schemas.microsoft.com/office/spreadsheetml/2009/9/main" objectType="Button" lockText="1"/>
</file>

<file path=xl/ctrlProps/ctrlProp1347.xml><?xml version="1.0" encoding="utf-8"?>
<formControlPr xmlns="http://schemas.microsoft.com/office/spreadsheetml/2009/9/main" objectType="Button" lockText="1"/>
</file>

<file path=xl/ctrlProps/ctrlProp1348.xml><?xml version="1.0" encoding="utf-8"?>
<formControlPr xmlns="http://schemas.microsoft.com/office/spreadsheetml/2009/9/main" objectType="Button" lockText="1"/>
</file>

<file path=xl/ctrlProps/ctrlProp1349.xml><?xml version="1.0" encoding="utf-8"?>
<formControlPr xmlns="http://schemas.microsoft.com/office/spreadsheetml/2009/9/main" objectType="Button" lockText="1"/>
</file>

<file path=xl/ctrlProps/ctrlProp1350.xml><?xml version="1.0" encoding="utf-8"?>
<formControlPr xmlns="http://schemas.microsoft.com/office/spreadsheetml/2009/9/main" objectType="Button" lockText="1"/>
</file>

<file path=xl/ctrlProps/ctrlProp1351.xml><?xml version="1.0" encoding="utf-8"?>
<formControlPr xmlns="http://schemas.microsoft.com/office/spreadsheetml/2009/9/main" objectType="Button" lockText="1"/>
</file>

<file path=xl/ctrlProps/ctrlProp1352.xml><?xml version="1.0" encoding="utf-8"?>
<formControlPr xmlns="http://schemas.microsoft.com/office/spreadsheetml/2009/9/main" objectType="Button" lockText="1"/>
</file>

<file path=xl/ctrlProps/ctrlProp1353.xml><?xml version="1.0" encoding="utf-8"?>
<formControlPr xmlns="http://schemas.microsoft.com/office/spreadsheetml/2009/9/main" objectType="Button" lockText="1"/>
</file>

<file path=xl/ctrlProps/ctrlProp1354.xml><?xml version="1.0" encoding="utf-8"?>
<formControlPr xmlns="http://schemas.microsoft.com/office/spreadsheetml/2009/9/main" objectType="Button" lockText="1"/>
</file>

<file path=xl/ctrlProps/ctrlProp1355.xml><?xml version="1.0" encoding="utf-8"?>
<formControlPr xmlns="http://schemas.microsoft.com/office/spreadsheetml/2009/9/main" objectType="Button" lockText="1"/>
</file>

<file path=xl/ctrlProps/ctrlProp1356.xml><?xml version="1.0" encoding="utf-8"?>
<formControlPr xmlns="http://schemas.microsoft.com/office/spreadsheetml/2009/9/main" objectType="Button" lockText="1"/>
</file>

<file path=xl/ctrlProps/ctrlProp1357.xml><?xml version="1.0" encoding="utf-8"?>
<formControlPr xmlns="http://schemas.microsoft.com/office/spreadsheetml/2009/9/main" objectType="Button" lockText="1"/>
</file>

<file path=xl/ctrlProps/ctrlProp1358.xml><?xml version="1.0" encoding="utf-8"?>
<formControlPr xmlns="http://schemas.microsoft.com/office/spreadsheetml/2009/9/main" objectType="Button" lockText="1"/>
</file>

<file path=xl/ctrlProps/ctrlProp1359.xml><?xml version="1.0" encoding="utf-8"?>
<formControlPr xmlns="http://schemas.microsoft.com/office/spreadsheetml/2009/9/main" objectType="Button" lockText="1"/>
</file>

<file path=xl/ctrlProps/ctrlProp1360.xml><?xml version="1.0" encoding="utf-8"?>
<formControlPr xmlns="http://schemas.microsoft.com/office/spreadsheetml/2009/9/main" objectType="Button" lockText="1"/>
</file>

<file path=xl/ctrlProps/ctrlProp1361.xml><?xml version="1.0" encoding="utf-8"?>
<formControlPr xmlns="http://schemas.microsoft.com/office/spreadsheetml/2009/9/main" objectType="Button" lockText="1"/>
</file>

<file path=xl/ctrlProps/ctrlProp1362.xml><?xml version="1.0" encoding="utf-8"?>
<formControlPr xmlns="http://schemas.microsoft.com/office/spreadsheetml/2009/9/main" objectType="Button" lockText="1"/>
</file>

<file path=xl/ctrlProps/ctrlProp1363.xml><?xml version="1.0" encoding="utf-8"?>
<formControlPr xmlns="http://schemas.microsoft.com/office/spreadsheetml/2009/9/main" objectType="Button" lockText="1"/>
</file>

<file path=xl/ctrlProps/ctrlProp1364.xml><?xml version="1.0" encoding="utf-8"?>
<formControlPr xmlns="http://schemas.microsoft.com/office/spreadsheetml/2009/9/main" objectType="Button" lockText="1"/>
</file>

<file path=xl/ctrlProps/ctrlProp1365.xml><?xml version="1.0" encoding="utf-8"?>
<formControlPr xmlns="http://schemas.microsoft.com/office/spreadsheetml/2009/9/main" objectType="Button" lockText="1"/>
</file>

<file path=xl/ctrlProps/ctrlProp1366.xml><?xml version="1.0" encoding="utf-8"?>
<formControlPr xmlns="http://schemas.microsoft.com/office/spreadsheetml/2009/9/main" objectType="Button" lockText="1"/>
</file>

<file path=xl/ctrlProps/ctrlProp1367.xml><?xml version="1.0" encoding="utf-8"?>
<formControlPr xmlns="http://schemas.microsoft.com/office/spreadsheetml/2009/9/main" objectType="Button" lockText="1"/>
</file>

<file path=xl/ctrlProps/ctrlProp1368.xml><?xml version="1.0" encoding="utf-8"?>
<formControlPr xmlns="http://schemas.microsoft.com/office/spreadsheetml/2009/9/main" objectType="Button" lockText="1"/>
</file>

<file path=xl/ctrlProps/ctrlProp1369.xml><?xml version="1.0" encoding="utf-8"?>
<formControlPr xmlns="http://schemas.microsoft.com/office/spreadsheetml/2009/9/main" objectType="Button" lockText="1"/>
</file>

<file path=xl/ctrlProps/ctrlProp1370.xml><?xml version="1.0" encoding="utf-8"?>
<formControlPr xmlns="http://schemas.microsoft.com/office/spreadsheetml/2009/9/main" objectType="Button" lockText="1"/>
</file>

<file path=xl/ctrlProps/ctrlProp1371.xml><?xml version="1.0" encoding="utf-8"?>
<formControlPr xmlns="http://schemas.microsoft.com/office/spreadsheetml/2009/9/main" objectType="Button" lockText="1"/>
</file>

<file path=xl/ctrlProps/ctrlProp1372.xml><?xml version="1.0" encoding="utf-8"?>
<formControlPr xmlns="http://schemas.microsoft.com/office/spreadsheetml/2009/9/main" objectType="Button" lockText="1"/>
</file>

<file path=xl/ctrlProps/ctrlProp1373.xml><?xml version="1.0" encoding="utf-8"?>
<formControlPr xmlns="http://schemas.microsoft.com/office/spreadsheetml/2009/9/main" objectType="Button" lockText="1"/>
</file>

<file path=xl/ctrlProps/ctrlProp1374.xml><?xml version="1.0" encoding="utf-8"?>
<formControlPr xmlns="http://schemas.microsoft.com/office/spreadsheetml/2009/9/main" objectType="Button" lockText="1"/>
</file>

<file path=xl/ctrlProps/ctrlProp1375.xml><?xml version="1.0" encoding="utf-8"?>
<formControlPr xmlns="http://schemas.microsoft.com/office/spreadsheetml/2009/9/main" objectType="Button" lockText="1"/>
</file>

<file path=xl/ctrlProps/ctrlProp1376.xml><?xml version="1.0" encoding="utf-8"?>
<formControlPr xmlns="http://schemas.microsoft.com/office/spreadsheetml/2009/9/main" objectType="Button" lockText="1"/>
</file>

<file path=xl/ctrlProps/ctrlProp1377.xml><?xml version="1.0" encoding="utf-8"?>
<formControlPr xmlns="http://schemas.microsoft.com/office/spreadsheetml/2009/9/main" objectType="Button" lockText="1"/>
</file>

<file path=xl/ctrlProps/ctrlProp1378.xml><?xml version="1.0" encoding="utf-8"?>
<formControlPr xmlns="http://schemas.microsoft.com/office/spreadsheetml/2009/9/main" objectType="Button" lockText="1"/>
</file>

<file path=xl/ctrlProps/ctrlProp1379.xml><?xml version="1.0" encoding="utf-8"?>
<formControlPr xmlns="http://schemas.microsoft.com/office/spreadsheetml/2009/9/main" objectType="Button" lockText="1"/>
</file>

<file path=xl/ctrlProps/ctrlProp1380.xml><?xml version="1.0" encoding="utf-8"?>
<formControlPr xmlns="http://schemas.microsoft.com/office/spreadsheetml/2009/9/main" objectType="Button" lockText="1"/>
</file>

<file path=xl/ctrlProps/ctrlProp1381.xml><?xml version="1.0" encoding="utf-8"?>
<formControlPr xmlns="http://schemas.microsoft.com/office/spreadsheetml/2009/9/main" objectType="Button" lockText="1"/>
</file>

<file path=xl/ctrlProps/ctrlProp1382.xml><?xml version="1.0" encoding="utf-8"?>
<formControlPr xmlns="http://schemas.microsoft.com/office/spreadsheetml/2009/9/main" objectType="Button" lockText="1"/>
</file>

<file path=xl/ctrlProps/ctrlProp1383.xml><?xml version="1.0" encoding="utf-8"?>
<formControlPr xmlns="http://schemas.microsoft.com/office/spreadsheetml/2009/9/main" objectType="Button" lockText="1"/>
</file>

<file path=xl/ctrlProps/ctrlProp1384.xml><?xml version="1.0" encoding="utf-8"?>
<formControlPr xmlns="http://schemas.microsoft.com/office/spreadsheetml/2009/9/main" objectType="Button" lockText="1"/>
</file>

<file path=xl/ctrlProps/ctrlProp1385.xml><?xml version="1.0" encoding="utf-8"?>
<formControlPr xmlns="http://schemas.microsoft.com/office/spreadsheetml/2009/9/main" objectType="Button" lockText="1"/>
</file>

<file path=xl/ctrlProps/ctrlProp1386.xml><?xml version="1.0" encoding="utf-8"?>
<formControlPr xmlns="http://schemas.microsoft.com/office/spreadsheetml/2009/9/main" objectType="Button" lockText="1"/>
</file>

<file path=xl/ctrlProps/ctrlProp1387.xml><?xml version="1.0" encoding="utf-8"?>
<formControlPr xmlns="http://schemas.microsoft.com/office/spreadsheetml/2009/9/main" objectType="Button" lockText="1"/>
</file>

<file path=xl/ctrlProps/ctrlProp1388.xml><?xml version="1.0" encoding="utf-8"?>
<formControlPr xmlns="http://schemas.microsoft.com/office/spreadsheetml/2009/9/main" objectType="Button" lockText="1"/>
</file>

<file path=xl/ctrlProps/ctrlProp1389.xml><?xml version="1.0" encoding="utf-8"?>
<formControlPr xmlns="http://schemas.microsoft.com/office/spreadsheetml/2009/9/main" objectType="Button" lockText="1"/>
</file>

<file path=xl/ctrlProps/ctrlProp1390.xml><?xml version="1.0" encoding="utf-8"?>
<formControlPr xmlns="http://schemas.microsoft.com/office/spreadsheetml/2009/9/main" objectType="Button" lockText="1"/>
</file>

<file path=xl/ctrlProps/ctrlProp1391.xml><?xml version="1.0" encoding="utf-8"?>
<formControlPr xmlns="http://schemas.microsoft.com/office/spreadsheetml/2009/9/main" objectType="Button" lockText="1"/>
</file>

<file path=xl/ctrlProps/ctrlProp1392.xml><?xml version="1.0" encoding="utf-8"?>
<formControlPr xmlns="http://schemas.microsoft.com/office/spreadsheetml/2009/9/main" objectType="Button" lockText="1"/>
</file>

<file path=xl/ctrlProps/ctrlProp1393.xml><?xml version="1.0" encoding="utf-8"?>
<formControlPr xmlns="http://schemas.microsoft.com/office/spreadsheetml/2009/9/main" objectType="Button" lockText="1"/>
</file>

<file path=xl/ctrlProps/ctrlProp1394.xml><?xml version="1.0" encoding="utf-8"?>
<formControlPr xmlns="http://schemas.microsoft.com/office/spreadsheetml/2009/9/main" objectType="Button" lockText="1"/>
</file>

<file path=xl/ctrlProps/ctrlProp1395.xml><?xml version="1.0" encoding="utf-8"?>
<formControlPr xmlns="http://schemas.microsoft.com/office/spreadsheetml/2009/9/main" objectType="Button" lockText="1"/>
</file>

<file path=xl/ctrlProps/ctrlProp1396.xml><?xml version="1.0" encoding="utf-8"?>
<formControlPr xmlns="http://schemas.microsoft.com/office/spreadsheetml/2009/9/main" objectType="Button" lockText="1"/>
</file>

<file path=xl/ctrlProps/ctrlProp1397.xml><?xml version="1.0" encoding="utf-8"?>
<formControlPr xmlns="http://schemas.microsoft.com/office/spreadsheetml/2009/9/main" objectType="Button" lockText="1"/>
</file>

<file path=xl/ctrlProps/ctrlProp1398.xml><?xml version="1.0" encoding="utf-8"?>
<formControlPr xmlns="http://schemas.microsoft.com/office/spreadsheetml/2009/9/main" objectType="Button" lockText="1"/>
</file>

<file path=xl/ctrlProps/ctrlProp1399.xml><?xml version="1.0" encoding="utf-8"?>
<formControlPr xmlns="http://schemas.microsoft.com/office/spreadsheetml/2009/9/main" objectType="Button" lockText="1"/>
</file>

<file path=xl/ctrlProps/ctrlProp1400.xml><?xml version="1.0" encoding="utf-8"?>
<formControlPr xmlns="http://schemas.microsoft.com/office/spreadsheetml/2009/9/main" objectType="Button" lockText="1"/>
</file>

<file path=xl/ctrlProps/ctrlProp1401.xml><?xml version="1.0" encoding="utf-8"?>
<formControlPr xmlns="http://schemas.microsoft.com/office/spreadsheetml/2009/9/main" objectType="Button" lockText="1"/>
</file>

<file path=xl/ctrlProps/ctrlProp1402.xml><?xml version="1.0" encoding="utf-8"?>
<formControlPr xmlns="http://schemas.microsoft.com/office/spreadsheetml/2009/9/main" objectType="Button" lockText="1"/>
</file>

<file path=xl/ctrlProps/ctrlProp1403.xml><?xml version="1.0" encoding="utf-8"?>
<formControlPr xmlns="http://schemas.microsoft.com/office/spreadsheetml/2009/9/main" objectType="Button" lockText="1"/>
</file>

<file path=xl/ctrlProps/ctrlProp1404.xml><?xml version="1.0" encoding="utf-8"?>
<formControlPr xmlns="http://schemas.microsoft.com/office/spreadsheetml/2009/9/main" objectType="Button" lockText="1"/>
</file>

<file path=xl/ctrlProps/ctrlProp1405.xml><?xml version="1.0" encoding="utf-8"?>
<formControlPr xmlns="http://schemas.microsoft.com/office/spreadsheetml/2009/9/main" objectType="Button" lockText="1"/>
</file>

<file path=xl/ctrlProps/ctrlProp1406.xml><?xml version="1.0" encoding="utf-8"?>
<formControlPr xmlns="http://schemas.microsoft.com/office/spreadsheetml/2009/9/main" objectType="Button" lockText="1"/>
</file>

<file path=xl/ctrlProps/ctrlProp1407.xml><?xml version="1.0" encoding="utf-8"?>
<formControlPr xmlns="http://schemas.microsoft.com/office/spreadsheetml/2009/9/main" objectType="Button" lockText="1"/>
</file>

<file path=xl/ctrlProps/ctrlProp1408.xml><?xml version="1.0" encoding="utf-8"?>
<formControlPr xmlns="http://schemas.microsoft.com/office/spreadsheetml/2009/9/main" objectType="Button" lockText="1"/>
</file>

<file path=xl/ctrlProps/ctrlProp1409.xml><?xml version="1.0" encoding="utf-8"?>
<formControlPr xmlns="http://schemas.microsoft.com/office/spreadsheetml/2009/9/main" objectType="Button" lockText="1"/>
</file>

<file path=xl/ctrlProps/ctrlProp1410.xml><?xml version="1.0" encoding="utf-8"?>
<formControlPr xmlns="http://schemas.microsoft.com/office/spreadsheetml/2009/9/main" objectType="Button" lockText="1"/>
</file>

<file path=xl/ctrlProps/ctrlProp1411.xml><?xml version="1.0" encoding="utf-8"?>
<formControlPr xmlns="http://schemas.microsoft.com/office/spreadsheetml/2009/9/main" objectType="Button" lockText="1"/>
</file>

<file path=xl/ctrlProps/ctrlProp1412.xml><?xml version="1.0" encoding="utf-8"?>
<formControlPr xmlns="http://schemas.microsoft.com/office/spreadsheetml/2009/9/main" objectType="Button" lockText="1"/>
</file>

<file path=xl/ctrlProps/ctrlProp1413.xml><?xml version="1.0" encoding="utf-8"?>
<formControlPr xmlns="http://schemas.microsoft.com/office/spreadsheetml/2009/9/main" objectType="Button" lockText="1"/>
</file>

<file path=xl/ctrlProps/ctrlProp1414.xml><?xml version="1.0" encoding="utf-8"?>
<formControlPr xmlns="http://schemas.microsoft.com/office/spreadsheetml/2009/9/main" objectType="Button" lockText="1"/>
</file>

<file path=xl/ctrlProps/ctrlProp1415.xml><?xml version="1.0" encoding="utf-8"?>
<formControlPr xmlns="http://schemas.microsoft.com/office/spreadsheetml/2009/9/main" objectType="Button" lockText="1"/>
</file>

<file path=xl/ctrlProps/ctrlProp1416.xml><?xml version="1.0" encoding="utf-8"?>
<formControlPr xmlns="http://schemas.microsoft.com/office/spreadsheetml/2009/9/main" objectType="Button" lockText="1"/>
</file>

<file path=xl/ctrlProps/ctrlProp1417.xml><?xml version="1.0" encoding="utf-8"?>
<formControlPr xmlns="http://schemas.microsoft.com/office/spreadsheetml/2009/9/main" objectType="Button" lockText="1"/>
</file>

<file path=xl/ctrlProps/ctrlProp1418.xml><?xml version="1.0" encoding="utf-8"?>
<formControlPr xmlns="http://schemas.microsoft.com/office/spreadsheetml/2009/9/main" objectType="Button" lockText="1"/>
</file>

<file path=xl/ctrlProps/ctrlProp1419.xml><?xml version="1.0" encoding="utf-8"?>
<formControlPr xmlns="http://schemas.microsoft.com/office/spreadsheetml/2009/9/main" objectType="Button" lockText="1"/>
</file>

<file path=xl/ctrlProps/ctrlProp1420.xml><?xml version="1.0" encoding="utf-8"?>
<formControlPr xmlns="http://schemas.microsoft.com/office/spreadsheetml/2009/9/main" objectType="Button" lockText="1"/>
</file>

<file path=xl/ctrlProps/ctrlProp1421.xml><?xml version="1.0" encoding="utf-8"?>
<formControlPr xmlns="http://schemas.microsoft.com/office/spreadsheetml/2009/9/main" objectType="Button" lockText="1"/>
</file>

<file path=xl/ctrlProps/ctrlProp1422.xml><?xml version="1.0" encoding="utf-8"?>
<formControlPr xmlns="http://schemas.microsoft.com/office/spreadsheetml/2009/9/main" objectType="Button" lockText="1"/>
</file>

<file path=xl/ctrlProps/ctrlProp1423.xml><?xml version="1.0" encoding="utf-8"?>
<formControlPr xmlns="http://schemas.microsoft.com/office/spreadsheetml/2009/9/main" objectType="Button" lockText="1"/>
</file>

<file path=xl/ctrlProps/ctrlProp1424.xml><?xml version="1.0" encoding="utf-8"?>
<formControlPr xmlns="http://schemas.microsoft.com/office/spreadsheetml/2009/9/main" objectType="Button" lockText="1"/>
</file>

<file path=xl/ctrlProps/ctrlProp1425.xml><?xml version="1.0" encoding="utf-8"?>
<formControlPr xmlns="http://schemas.microsoft.com/office/spreadsheetml/2009/9/main" objectType="Button" lockText="1"/>
</file>

<file path=xl/ctrlProps/ctrlProp1426.xml><?xml version="1.0" encoding="utf-8"?>
<formControlPr xmlns="http://schemas.microsoft.com/office/spreadsheetml/2009/9/main" objectType="Button" lockText="1"/>
</file>

<file path=xl/ctrlProps/ctrlProp1427.xml><?xml version="1.0" encoding="utf-8"?>
<formControlPr xmlns="http://schemas.microsoft.com/office/spreadsheetml/2009/9/main" objectType="Button" lockText="1"/>
</file>

<file path=xl/ctrlProps/ctrlProp1428.xml><?xml version="1.0" encoding="utf-8"?>
<formControlPr xmlns="http://schemas.microsoft.com/office/spreadsheetml/2009/9/main" objectType="Button" lockText="1"/>
</file>

<file path=xl/ctrlProps/ctrlProp1429.xml><?xml version="1.0" encoding="utf-8"?>
<formControlPr xmlns="http://schemas.microsoft.com/office/spreadsheetml/2009/9/main" objectType="Button" lockText="1"/>
</file>

<file path=xl/ctrlProps/ctrlProp1430.xml><?xml version="1.0" encoding="utf-8"?>
<formControlPr xmlns="http://schemas.microsoft.com/office/spreadsheetml/2009/9/main" objectType="Button" lockText="1"/>
</file>

<file path=xl/ctrlProps/ctrlProp1431.xml><?xml version="1.0" encoding="utf-8"?>
<formControlPr xmlns="http://schemas.microsoft.com/office/spreadsheetml/2009/9/main" objectType="Button" lockText="1"/>
</file>

<file path=xl/ctrlProps/ctrlProp1432.xml><?xml version="1.0" encoding="utf-8"?>
<formControlPr xmlns="http://schemas.microsoft.com/office/spreadsheetml/2009/9/main" objectType="Button" lockText="1"/>
</file>

<file path=xl/ctrlProps/ctrlProp1433.xml><?xml version="1.0" encoding="utf-8"?>
<formControlPr xmlns="http://schemas.microsoft.com/office/spreadsheetml/2009/9/main" objectType="Button" lockText="1"/>
</file>

<file path=xl/ctrlProps/ctrlProp1434.xml><?xml version="1.0" encoding="utf-8"?>
<formControlPr xmlns="http://schemas.microsoft.com/office/spreadsheetml/2009/9/main" objectType="Button" lockText="1"/>
</file>

<file path=xl/ctrlProps/ctrlProp1435.xml><?xml version="1.0" encoding="utf-8"?>
<formControlPr xmlns="http://schemas.microsoft.com/office/spreadsheetml/2009/9/main" objectType="Button" lockText="1"/>
</file>

<file path=xl/ctrlProps/ctrlProp1436.xml><?xml version="1.0" encoding="utf-8"?>
<formControlPr xmlns="http://schemas.microsoft.com/office/spreadsheetml/2009/9/main" objectType="Button" lockText="1"/>
</file>

<file path=xl/ctrlProps/ctrlProp1437.xml><?xml version="1.0" encoding="utf-8"?>
<formControlPr xmlns="http://schemas.microsoft.com/office/spreadsheetml/2009/9/main" objectType="Button" lockText="1"/>
</file>

<file path=xl/ctrlProps/ctrlProp1438.xml><?xml version="1.0" encoding="utf-8"?>
<formControlPr xmlns="http://schemas.microsoft.com/office/spreadsheetml/2009/9/main" objectType="Button" lockText="1"/>
</file>

<file path=xl/ctrlProps/ctrlProp1439.xml><?xml version="1.0" encoding="utf-8"?>
<formControlPr xmlns="http://schemas.microsoft.com/office/spreadsheetml/2009/9/main" objectType="Button" lockText="1"/>
</file>

<file path=xl/ctrlProps/ctrlProp1440.xml><?xml version="1.0" encoding="utf-8"?>
<formControlPr xmlns="http://schemas.microsoft.com/office/spreadsheetml/2009/9/main" objectType="Button" lockText="1"/>
</file>

<file path=xl/ctrlProps/ctrlProp1441.xml><?xml version="1.0" encoding="utf-8"?>
<formControlPr xmlns="http://schemas.microsoft.com/office/spreadsheetml/2009/9/main" objectType="Button" lockText="1"/>
</file>

<file path=xl/ctrlProps/ctrlProp1442.xml><?xml version="1.0" encoding="utf-8"?>
<formControlPr xmlns="http://schemas.microsoft.com/office/spreadsheetml/2009/9/main" objectType="Button" lockText="1"/>
</file>

<file path=xl/ctrlProps/ctrlProp1443.xml><?xml version="1.0" encoding="utf-8"?>
<formControlPr xmlns="http://schemas.microsoft.com/office/spreadsheetml/2009/9/main" objectType="Button" lockText="1"/>
</file>

<file path=xl/ctrlProps/ctrlProp1444.xml><?xml version="1.0" encoding="utf-8"?>
<formControlPr xmlns="http://schemas.microsoft.com/office/spreadsheetml/2009/9/main" objectType="Button" lockText="1"/>
</file>

<file path=xl/ctrlProps/ctrlProp1445.xml><?xml version="1.0" encoding="utf-8"?>
<formControlPr xmlns="http://schemas.microsoft.com/office/spreadsheetml/2009/9/main" objectType="Button" lockText="1"/>
</file>

<file path=xl/ctrlProps/ctrlProp1446.xml><?xml version="1.0" encoding="utf-8"?>
<formControlPr xmlns="http://schemas.microsoft.com/office/spreadsheetml/2009/9/main" objectType="Button" lockText="1"/>
</file>

<file path=xl/ctrlProps/ctrlProp1447.xml><?xml version="1.0" encoding="utf-8"?>
<formControlPr xmlns="http://schemas.microsoft.com/office/spreadsheetml/2009/9/main" objectType="Button" lockText="1"/>
</file>

<file path=xl/ctrlProps/ctrlProp1448.xml><?xml version="1.0" encoding="utf-8"?>
<formControlPr xmlns="http://schemas.microsoft.com/office/spreadsheetml/2009/9/main" objectType="Button" lockText="1"/>
</file>

<file path=xl/ctrlProps/ctrlProp1449.xml><?xml version="1.0" encoding="utf-8"?>
<formControlPr xmlns="http://schemas.microsoft.com/office/spreadsheetml/2009/9/main" objectType="Button" lockText="1"/>
</file>

<file path=xl/ctrlProps/ctrlProp1450.xml><?xml version="1.0" encoding="utf-8"?>
<formControlPr xmlns="http://schemas.microsoft.com/office/spreadsheetml/2009/9/main" objectType="Button" lockText="1"/>
</file>

<file path=xl/ctrlProps/ctrlProp1451.xml><?xml version="1.0" encoding="utf-8"?>
<formControlPr xmlns="http://schemas.microsoft.com/office/spreadsheetml/2009/9/main" objectType="Button" lockText="1"/>
</file>

<file path=xl/ctrlProps/ctrlProp1452.xml><?xml version="1.0" encoding="utf-8"?>
<formControlPr xmlns="http://schemas.microsoft.com/office/spreadsheetml/2009/9/main" objectType="Button" lockText="1"/>
</file>

<file path=xl/ctrlProps/ctrlProp1453.xml><?xml version="1.0" encoding="utf-8"?>
<formControlPr xmlns="http://schemas.microsoft.com/office/spreadsheetml/2009/9/main" objectType="Button" lockText="1"/>
</file>

<file path=xl/ctrlProps/ctrlProp1454.xml><?xml version="1.0" encoding="utf-8"?>
<formControlPr xmlns="http://schemas.microsoft.com/office/spreadsheetml/2009/9/main" objectType="Button" lockText="1"/>
</file>

<file path=xl/ctrlProps/ctrlProp1455.xml><?xml version="1.0" encoding="utf-8"?>
<formControlPr xmlns="http://schemas.microsoft.com/office/spreadsheetml/2009/9/main" objectType="Button" lockText="1"/>
</file>

<file path=xl/ctrlProps/ctrlProp1456.xml><?xml version="1.0" encoding="utf-8"?>
<formControlPr xmlns="http://schemas.microsoft.com/office/spreadsheetml/2009/9/main" objectType="Button" lockText="1"/>
</file>

<file path=xl/ctrlProps/ctrlProp1457.xml><?xml version="1.0" encoding="utf-8"?>
<formControlPr xmlns="http://schemas.microsoft.com/office/spreadsheetml/2009/9/main" objectType="Button" lockText="1"/>
</file>

<file path=xl/ctrlProps/ctrlProp1458.xml><?xml version="1.0" encoding="utf-8"?>
<formControlPr xmlns="http://schemas.microsoft.com/office/spreadsheetml/2009/9/main" objectType="Button" lockText="1"/>
</file>

<file path=xl/ctrlProps/ctrlProp1459.xml><?xml version="1.0" encoding="utf-8"?>
<formControlPr xmlns="http://schemas.microsoft.com/office/spreadsheetml/2009/9/main" objectType="Button" lockText="1"/>
</file>

<file path=xl/ctrlProps/ctrlProp1460.xml><?xml version="1.0" encoding="utf-8"?>
<formControlPr xmlns="http://schemas.microsoft.com/office/spreadsheetml/2009/9/main" objectType="Button" lockText="1"/>
</file>

<file path=xl/ctrlProps/ctrlProp1461.xml><?xml version="1.0" encoding="utf-8"?>
<formControlPr xmlns="http://schemas.microsoft.com/office/spreadsheetml/2009/9/main" objectType="Button" lockText="1"/>
</file>

<file path=xl/ctrlProps/ctrlProp1462.xml><?xml version="1.0" encoding="utf-8"?>
<formControlPr xmlns="http://schemas.microsoft.com/office/spreadsheetml/2009/9/main" objectType="Button" lockText="1"/>
</file>

<file path=xl/ctrlProps/ctrlProp1463.xml><?xml version="1.0" encoding="utf-8"?>
<formControlPr xmlns="http://schemas.microsoft.com/office/spreadsheetml/2009/9/main" objectType="Button" lockText="1"/>
</file>

<file path=xl/ctrlProps/ctrlProp1464.xml><?xml version="1.0" encoding="utf-8"?>
<formControlPr xmlns="http://schemas.microsoft.com/office/spreadsheetml/2009/9/main" objectType="Button" lockText="1"/>
</file>

<file path=xl/ctrlProps/ctrlProp1465.xml><?xml version="1.0" encoding="utf-8"?>
<formControlPr xmlns="http://schemas.microsoft.com/office/spreadsheetml/2009/9/main" objectType="Button" lockText="1"/>
</file>

<file path=xl/ctrlProps/ctrlProp1466.xml><?xml version="1.0" encoding="utf-8"?>
<formControlPr xmlns="http://schemas.microsoft.com/office/spreadsheetml/2009/9/main" objectType="Button" lockText="1"/>
</file>

<file path=xl/ctrlProps/ctrlProp1467.xml><?xml version="1.0" encoding="utf-8"?>
<formControlPr xmlns="http://schemas.microsoft.com/office/spreadsheetml/2009/9/main" objectType="Button" lockText="1"/>
</file>

<file path=xl/ctrlProps/ctrlProp1468.xml><?xml version="1.0" encoding="utf-8"?>
<formControlPr xmlns="http://schemas.microsoft.com/office/spreadsheetml/2009/9/main" objectType="Button" lockText="1"/>
</file>

<file path=xl/ctrlProps/ctrlProp1469.xml><?xml version="1.0" encoding="utf-8"?>
<formControlPr xmlns="http://schemas.microsoft.com/office/spreadsheetml/2009/9/main" objectType="Button" lockText="1"/>
</file>

<file path=xl/ctrlProps/ctrlProp1470.xml><?xml version="1.0" encoding="utf-8"?>
<formControlPr xmlns="http://schemas.microsoft.com/office/spreadsheetml/2009/9/main" objectType="Button" lockText="1"/>
</file>

<file path=xl/ctrlProps/ctrlProp1471.xml><?xml version="1.0" encoding="utf-8"?>
<formControlPr xmlns="http://schemas.microsoft.com/office/spreadsheetml/2009/9/main" objectType="Button" lockText="1"/>
</file>

<file path=xl/ctrlProps/ctrlProp1472.xml><?xml version="1.0" encoding="utf-8"?>
<formControlPr xmlns="http://schemas.microsoft.com/office/spreadsheetml/2009/9/main" objectType="Button" lockText="1"/>
</file>

<file path=xl/ctrlProps/ctrlProp1473.xml><?xml version="1.0" encoding="utf-8"?>
<formControlPr xmlns="http://schemas.microsoft.com/office/spreadsheetml/2009/9/main" objectType="Button" lockText="1"/>
</file>

<file path=xl/ctrlProps/ctrlProp1474.xml><?xml version="1.0" encoding="utf-8"?>
<formControlPr xmlns="http://schemas.microsoft.com/office/spreadsheetml/2009/9/main" objectType="Button" lockText="1"/>
</file>

<file path=xl/ctrlProps/ctrlProp1475.xml><?xml version="1.0" encoding="utf-8"?>
<formControlPr xmlns="http://schemas.microsoft.com/office/spreadsheetml/2009/9/main" objectType="Button" lockText="1"/>
</file>

<file path=xl/ctrlProps/ctrlProp1476.xml><?xml version="1.0" encoding="utf-8"?>
<formControlPr xmlns="http://schemas.microsoft.com/office/spreadsheetml/2009/9/main" objectType="Button" lockText="1"/>
</file>

<file path=xl/ctrlProps/ctrlProp1477.xml><?xml version="1.0" encoding="utf-8"?>
<formControlPr xmlns="http://schemas.microsoft.com/office/spreadsheetml/2009/9/main" objectType="Button" lockText="1"/>
</file>

<file path=xl/ctrlProps/ctrlProp1478.xml><?xml version="1.0" encoding="utf-8"?>
<formControlPr xmlns="http://schemas.microsoft.com/office/spreadsheetml/2009/9/main" objectType="Button" lockText="1"/>
</file>

<file path=xl/ctrlProps/ctrlProp1479.xml><?xml version="1.0" encoding="utf-8"?>
<formControlPr xmlns="http://schemas.microsoft.com/office/spreadsheetml/2009/9/main" objectType="Button" lockText="1"/>
</file>

<file path=xl/ctrlProps/ctrlProp1480.xml><?xml version="1.0" encoding="utf-8"?>
<formControlPr xmlns="http://schemas.microsoft.com/office/spreadsheetml/2009/9/main" objectType="Button" lockText="1"/>
</file>

<file path=xl/ctrlProps/ctrlProp1481.xml><?xml version="1.0" encoding="utf-8"?>
<formControlPr xmlns="http://schemas.microsoft.com/office/spreadsheetml/2009/9/main" objectType="Button" lockText="1"/>
</file>

<file path=xl/ctrlProps/ctrlProp1482.xml><?xml version="1.0" encoding="utf-8"?>
<formControlPr xmlns="http://schemas.microsoft.com/office/spreadsheetml/2009/9/main" objectType="Button" lockText="1"/>
</file>

<file path=xl/ctrlProps/ctrlProp1483.xml><?xml version="1.0" encoding="utf-8"?>
<formControlPr xmlns="http://schemas.microsoft.com/office/spreadsheetml/2009/9/main" objectType="Button" lockText="1"/>
</file>

<file path=xl/ctrlProps/ctrlProp1484.xml><?xml version="1.0" encoding="utf-8"?>
<formControlPr xmlns="http://schemas.microsoft.com/office/spreadsheetml/2009/9/main" objectType="Button" lockText="1"/>
</file>

<file path=xl/ctrlProps/ctrlProp1485.xml><?xml version="1.0" encoding="utf-8"?>
<formControlPr xmlns="http://schemas.microsoft.com/office/spreadsheetml/2009/9/main" objectType="Button" lockText="1"/>
</file>

<file path=xl/ctrlProps/ctrlProp1486.xml><?xml version="1.0" encoding="utf-8"?>
<formControlPr xmlns="http://schemas.microsoft.com/office/spreadsheetml/2009/9/main" objectType="Button" lockText="1"/>
</file>

<file path=xl/ctrlProps/ctrlProp1487.xml><?xml version="1.0" encoding="utf-8"?>
<formControlPr xmlns="http://schemas.microsoft.com/office/spreadsheetml/2009/9/main" objectType="Button" lockText="1"/>
</file>

<file path=xl/ctrlProps/ctrlProp1488.xml><?xml version="1.0" encoding="utf-8"?>
<formControlPr xmlns="http://schemas.microsoft.com/office/spreadsheetml/2009/9/main" objectType="Button" lockText="1"/>
</file>

<file path=xl/ctrlProps/ctrlProp1489.xml><?xml version="1.0" encoding="utf-8"?>
<formControlPr xmlns="http://schemas.microsoft.com/office/spreadsheetml/2009/9/main" objectType="Button" lockText="1"/>
</file>

<file path=xl/ctrlProps/ctrlProp1490.xml><?xml version="1.0" encoding="utf-8"?>
<formControlPr xmlns="http://schemas.microsoft.com/office/spreadsheetml/2009/9/main" objectType="Button" lockText="1"/>
</file>

<file path=xl/ctrlProps/ctrlProp1491.xml><?xml version="1.0" encoding="utf-8"?>
<formControlPr xmlns="http://schemas.microsoft.com/office/spreadsheetml/2009/9/main" objectType="Button" lockText="1"/>
</file>

<file path=xl/ctrlProps/ctrlProp1492.xml><?xml version="1.0" encoding="utf-8"?>
<formControlPr xmlns="http://schemas.microsoft.com/office/spreadsheetml/2009/9/main" objectType="Button" lockText="1"/>
</file>

<file path=xl/ctrlProps/ctrlProp1493.xml><?xml version="1.0" encoding="utf-8"?>
<formControlPr xmlns="http://schemas.microsoft.com/office/spreadsheetml/2009/9/main" objectType="Button" lockText="1"/>
</file>

<file path=xl/ctrlProps/ctrlProp1494.xml><?xml version="1.0" encoding="utf-8"?>
<formControlPr xmlns="http://schemas.microsoft.com/office/spreadsheetml/2009/9/main" objectType="Button" lockText="1"/>
</file>

<file path=xl/ctrlProps/ctrlProp1495.xml><?xml version="1.0" encoding="utf-8"?>
<formControlPr xmlns="http://schemas.microsoft.com/office/spreadsheetml/2009/9/main" objectType="Button" lockText="1"/>
</file>

<file path=xl/ctrlProps/ctrlProp1496.xml><?xml version="1.0" encoding="utf-8"?>
<formControlPr xmlns="http://schemas.microsoft.com/office/spreadsheetml/2009/9/main" objectType="Button" lockText="1"/>
</file>

<file path=xl/ctrlProps/ctrlProp1497.xml><?xml version="1.0" encoding="utf-8"?>
<formControlPr xmlns="http://schemas.microsoft.com/office/spreadsheetml/2009/9/main" objectType="Button" lockText="1"/>
</file>

<file path=xl/ctrlProps/ctrlProp1498.xml><?xml version="1.0" encoding="utf-8"?>
<formControlPr xmlns="http://schemas.microsoft.com/office/spreadsheetml/2009/9/main" objectType="Button" lockText="1"/>
</file>

<file path=xl/ctrlProps/ctrlProp1499.xml><?xml version="1.0" encoding="utf-8"?>
<formControlPr xmlns="http://schemas.microsoft.com/office/spreadsheetml/2009/9/main" objectType="Button" lockText="1"/>
</file>

<file path=xl/ctrlProps/ctrlProp1500.xml><?xml version="1.0" encoding="utf-8"?>
<formControlPr xmlns="http://schemas.microsoft.com/office/spreadsheetml/2009/9/main" objectType="Button" lockText="1"/>
</file>

<file path=xl/ctrlProps/ctrlProp1501.xml><?xml version="1.0" encoding="utf-8"?>
<formControlPr xmlns="http://schemas.microsoft.com/office/spreadsheetml/2009/9/main" objectType="Button" lockText="1"/>
</file>

<file path=xl/ctrlProps/ctrlProp1502.xml><?xml version="1.0" encoding="utf-8"?>
<formControlPr xmlns="http://schemas.microsoft.com/office/spreadsheetml/2009/9/main" objectType="Button" lockText="1"/>
</file>

<file path=xl/ctrlProps/ctrlProp1503.xml><?xml version="1.0" encoding="utf-8"?>
<formControlPr xmlns="http://schemas.microsoft.com/office/spreadsheetml/2009/9/main" objectType="Button" lockText="1"/>
</file>

<file path=xl/ctrlProps/ctrlProp1504.xml><?xml version="1.0" encoding="utf-8"?>
<formControlPr xmlns="http://schemas.microsoft.com/office/spreadsheetml/2009/9/main" objectType="Button" lockText="1"/>
</file>

<file path=xl/ctrlProps/ctrlProp1505.xml><?xml version="1.0" encoding="utf-8"?>
<formControlPr xmlns="http://schemas.microsoft.com/office/spreadsheetml/2009/9/main" objectType="Button" lockText="1"/>
</file>

<file path=xl/ctrlProps/ctrlProp1506.xml><?xml version="1.0" encoding="utf-8"?>
<formControlPr xmlns="http://schemas.microsoft.com/office/spreadsheetml/2009/9/main" objectType="Button" lockText="1"/>
</file>

<file path=xl/ctrlProps/ctrlProp1507.xml><?xml version="1.0" encoding="utf-8"?>
<formControlPr xmlns="http://schemas.microsoft.com/office/spreadsheetml/2009/9/main" objectType="Button" lockText="1"/>
</file>

<file path=xl/ctrlProps/ctrlProp1508.xml><?xml version="1.0" encoding="utf-8"?>
<formControlPr xmlns="http://schemas.microsoft.com/office/spreadsheetml/2009/9/main" objectType="Button" lockText="1"/>
</file>

<file path=xl/ctrlProps/ctrlProp1509.xml><?xml version="1.0" encoding="utf-8"?>
<formControlPr xmlns="http://schemas.microsoft.com/office/spreadsheetml/2009/9/main" objectType="Button" lockText="1"/>
</file>

<file path=xl/ctrlProps/ctrlProp1510.xml><?xml version="1.0" encoding="utf-8"?>
<formControlPr xmlns="http://schemas.microsoft.com/office/spreadsheetml/2009/9/main" objectType="Button" lockText="1"/>
</file>

<file path=xl/ctrlProps/ctrlProp1511.xml><?xml version="1.0" encoding="utf-8"?>
<formControlPr xmlns="http://schemas.microsoft.com/office/spreadsheetml/2009/9/main" objectType="Button" lockText="1"/>
</file>

<file path=xl/ctrlProps/ctrlProp1512.xml><?xml version="1.0" encoding="utf-8"?>
<formControlPr xmlns="http://schemas.microsoft.com/office/spreadsheetml/2009/9/main" objectType="Button" lockText="1"/>
</file>

<file path=xl/ctrlProps/ctrlProp1513.xml><?xml version="1.0" encoding="utf-8"?>
<formControlPr xmlns="http://schemas.microsoft.com/office/spreadsheetml/2009/9/main" objectType="Button" lockText="1"/>
</file>

<file path=xl/ctrlProps/ctrlProp1514.xml><?xml version="1.0" encoding="utf-8"?>
<formControlPr xmlns="http://schemas.microsoft.com/office/spreadsheetml/2009/9/main" objectType="Button" lockText="1"/>
</file>

<file path=xl/ctrlProps/ctrlProp1515.xml><?xml version="1.0" encoding="utf-8"?>
<formControlPr xmlns="http://schemas.microsoft.com/office/spreadsheetml/2009/9/main" objectType="Button" lockText="1"/>
</file>

<file path=xl/ctrlProps/ctrlProp1516.xml><?xml version="1.0" encoding="utf-8"?>
<formControlPr xmlns="http://schemas.microsoft.com/office/spreadsheetml/2009/9/main" objectType="Button" lockText="1"/>
</file>

<file path=xl/ctrlProps/ctrlProp1517.xml><?xml version="1.0" encoding="utf-8"?>
<formControlPr xmlns="http://schemas.microsoft.com/office/spreadsheetml/2009/9/main" objectType="Button" lockText="1"/>
</file>

<file path=xl/ctrlProps/ctrlProp1518.xml><?xml version="1.0" encoding="utf-8"?>
<formControlPr xmlns="http://schemas.microsoft.com/office/spreadsheetml/2009/9/main" objectType="Button" lockText="1"/>
</file>

<file path=xl/ctrlProps/ctrlProp1519.xml><?xml version="1.0" encoding="utf-8"?>
<formControlPr xmlns="http://schemas.microsoft.com/office/spreadsheetml/2009/9/main" objectType="Button" lockText="1"/>
</file>

<file path=xl/ctrlProps/ctrlProp1520.xml><?xml version="1.0" encoding="utf-8"?>
<formControlPr xmlns="http://schemas.microsoft.com/office/spreadsheetml/2009/9/main" objectType="Button" lockText="1"/>
</file>

<file path=xl/ctrlProps/ctrlProp1521.xml><?xml version="1.0" encoding="utf-8"?>
<formControlPr xmlns="http://schemas.microsoft.com/office/spreadsheetml/2009/9/main" objectType="Button" lockText="1"/>
</file>

<file path=xl/ctrlProps/ctrlProp1522.xml><?xml version="1.0" encoding="utf-8"?>
<formControlPr xmlns="http://schemas.microsoft.com/office/spreadsheetml/2009/9/main" objectType="Button" lockText="1"/>
</file>

<file path=xl/ctrlProps/ctrlProp1523.xml><?xml version="1.0" encoding="utf-8"?>
<formControlPr xmlns="http://schemas.microsoft.com/office/spreadsheetml/2009/9/main" objectType="Button" lockText="1"/>
</file>

<file path=xl/ctrlProps/ctrlProp1524.xml><?xml version="1.0" encoding="utf-8"?>
<formControlPr xmlns="http://schemas.microsoft.com/office/spreadsheetml/2009/9/main" objectType="Button" lockText="1"/>
</file>

<file path=xl/ctrlProps/ctrlProp1525.xml><?xml version="1.0" encoding="utf-8"?>
<formControlPr xmlns="http://schemas.microsoft.com/office/spreadsheetml/2009/9/main" objectType="Button" lockText="1"/>
</file>

<file path=xl/ctrlProps/ctrlProp1526.xml><?xml version="1.0" encoding="utf-8"?>
<formControlPr xmlns="http://schemas.microsoft.com/office/spreadsheetml/2009/9/main" objectType="Button" lockText="1"/>
</file>

<file path=xl/ctrlProps/ctrlProp1527.xml><?xml version="1.0" encoding="utf-8"?>
<formControlPr xmlns="http://schemas.microsoft.com/office/spreadsheetml/2009/9/main" objectType="Button" lockText="1"/>
</file>

<file path=xl/ctrlProps/ctrlProp1528.xml><?xml version="1.0" encoding="utf-8"?>
<formControlPr xmlns="http://schemas.microsoft.com/office/spreadsheetml/2009/9/main" objectType="Button" lockText="1"/>
</file>

<file path=xl/ctrlProps/ctrlProp1529.xml><?xml version="1.0" encoding="utf-8"?>
<formControlPr xmlns="http://schemas.microsoft.com/office/spreadsheetml/2009/9/main" objectType="Button" lockText="1"/>
</file>

<file path=xl/ctrlProps/ctrlProp1530.xml><?xml version="1.0" encoding="utf-8"?>
<formControlPr xmlns="http://schemas.microsoft.com/office/spreadsheetml/2009/9/main" objectType="Button" lockText="1"/>
</file>

<file path=xl/ctrlProps/ctrlProp1531.xml><?xml version="1.0" encoding="utf-8"?>
<formControlPr xmlns="http://schemas.microsoft.com/office/spreadsheetml/2009/9/main" objectType="Button" lockText="1"/>
</file>

<file path=xl/ctrlProps/ctrlProp1532.xml><?xml version="1.0" encoding="utf-8"?>
<formControlPr xmlns="http://schemas.microsoft.com/office/spreadsheetml/2009/9/main" objectType="Button" lockText="1"/>
</file>

<file path=xl/ctrlProps/ctrlProp1533.xml><?xml version="1.0" encoding="utf-8"?>
<formControlPr xmlns="http://schemas.microsoft.com/office/spreadsheetml/2009/9/main" objectType="Button" lockText="1"/>
</file>

<file path=xl/ctrlProps/ctrlProp1534.xml><?xml version="1.0" encoding="utf-8"?>
<formControlPr xmlns="http://schemas.microsoft.com/office/spreadsheetml/2009/9/main" objectType="Button" lockText="1"/>
</file>

<file path=xl/ctrlProps/ctrlProp1535.xml><?xml version="1.0" encoding="utf-8"?>
<formControlPr xmlns="http://schemas.microsoft.com/office/spreadsheetml/2009/9/main" objectType="Button" lockText="1"/>
</file>

<file path=xl/ctrlProps/ctrlProp1536.xml><?xml version="1.0" encoding="utf-8"?>
<formControlPr xmlns="http://schemas.microsoft.com/office/spreadsheetml/2009/9/main" objectType="Button" lockText="1"/>
</file>

<file path=xl/ctrlProps/ctrlProp1537.xml><?xml version="1.0" encoding="utf-8"?>
<formControlPr xmlns="http://schemas.microsoft.com/office/spreadsheetml/2009/9/main" objectType="Button" lockText="1"/>
</file>

<file path=xl/ctrlProps/ctrlProp1538.xml><?xml version="1.0" encoding="utf-8"?>
<formControlPr xmlns="http://schemas.microsoft.com/office/spreadsheetml/2009/9/main" objectType="Button" lockText="1"/>
</file>

<file path=xl/ctrlProps/ctrlProp1539.xml><?xml version="1.0" encoding="utf-8"?>
<formControlPr xmlns="http://schemas.microsoft.com/office/spreadsheetml/2009/9/main" objectType="Button" lockText="1"/>
</file>

<file path=xl/ctrlProps/ctrlProp1540.xml><?xml version="1.0" encoding="utf-8"?>
<formControlPr xmlns="http://schemas.microsoft.com/office/spreadsheetml/2009/9/main" objectType="Button" lockText="1"/>
</file>

<file path=xl/ctrlProps/ctrlProp1541.xml><?xml version="1.0" encoding="utf-8"?>
<formControlPr xmlns="http://schemas.microsoft.com/office/spreadsheetml/2009/9/main" objectType="Button" lockText="1"/>
</file>

<file path=xl/ctrlProps/ctrlProp1542.xml><?xml version="1.0" encoding="utf-8"?>
<formControlPr xmlns="http://schemas.microsoft.com/office/spreadsheetml/2009/9/main" objectType="Button" lockText="1"/>
</file>

<file path=xl/ctrlProps/ctrlProp1543.xml><?xml version="1.0" encoding="utf-8"?>
<formControlPr xmlns="http://schemas.microsoft.com/office/spreadsheetml/2009/9/main" objectType="Button" lockText="1"/>
</file>

<file path=xl/ctrlProps/ctrlProp1544.xml><?xml version="1.0" encoding="utf-8"?>
<formControlPr xmlns="http://schemas.microsoft.com/office/spreadsheetml/2009/9/main" objectType="Button" lockText="1"/>
</file>

<file path=xl/ctrlProps/ctrlProp1545.xml><?xml version="1.0" encoding="utf-8"?>
<formControlPr xmlns="http://schemas.microsoft.com/office/spreadsheetml/2009/9/main" objectType="Button" lockText="1"/>
</file>

<file path=xl/ctrlProps/ctrlProp1546.xml><?xml version="1.0" encoding="utf-8"?>
<formControlPr xmlns="http://schemas.microsoft.com/office/spreadsheetml/2009/9/main" objectType="Button" lockText="1"/>
</file>

<file path=xl/ctrlProps/ctrlProp1547.xml><?xml version="1.0" encoding="utf-8"?>
<formControlPr xmlns="http://schemas.microsoft.com/office/spreadsheetml/2009/9/main" objectType="Button" lockText="1"/>
</file>

<file path=xl/ctrlProps/ctrlProp1548.xml><?xml version="1.0" encoding="utf-8"?>
<formControlPr xmlns="http://schemas.microsoft.com/office/spreadsheetml/2009/9/main" objectType="Button" lockText="1"/>
</file>

<file path=xl/ctrlProps/ctrlProp1549.xml><?xml version="1.0" encoding="utf-8"?>
<formControlPr xmlns="http://schemas.microsoft.com/office/spreadsheetml/2009/9/main" objectType="Button" lockText="1"/>
</file>

<file path=xl/ctrlProps/ctrlProp1550.xml><?xml version="1.0" encoding="utf-8"?>
<formControlPr xmlns="http://schemas.microsoft.com/office/spreadsheetml/2009/9/main" objectType="Button" lockText="1"/>
</file>

<file path=xl/ctrlProps/ctrlProp1551.xml><?xml version="1.0" encoding="utf-8"?>
<formControlPr xmlns="http://schemas.microsoft.com/office/spreadsheetml/2009/9/main" objectType="Button" lockText="1"/>
</file>

<file path=xl/ctrlProps/ctrlProp1552.xml><?xml version="1.0" encoding="utf-8"?>
<formControlPr xmlns="http://schemas.microsoft.com/office/spreadsheetml/2009/9/main" objectType="Button" lockText="1"/>
</file>

<file path=xl/ctrlProps/ctrlProp1553.xml><?xml version="1.0" encoding="utf-8"?>
<formControlPr xmlns="http://schemas.microsoft.com/office/spreadsheetml/2009/9/main" objectType="Button" lockText="1"/>
</file>

<file path=xl/ctrlProps/ctrlProp1554.xml><?xml version="1.0" encoding="utf-8"?>
<formControlPr xmlns="http://schemas.microsoft.com/office/spreadsheetml/2009/9/main" objectType="Button" lockText="1"/>
</file>

<file path=xl/ctrlProps/ctrlProp1555.xml><?xml version="1.0" encoding="utf-8"?>
<formControlPr xmlns="http://schemas.microsoft.com/office/spreadsheetml/2009/9/main" objectType="Button" lockText="1"/>
</file>

<file path=xl/ctrlProps/ctrlProp1556.xml><?xml version="1.0" encoding="utf-8"?>
<formControlPr xmlns="http://schemas.microsoft.com/office/spreadsheetml/2009/9/main" objectType="Button" lockText="1"/>
</file>

<file path=xl/ctrlProps/ctrlProp1557.xml><?xml version="1.0" encoding="utf-8"?>
<formControlPr xmlns="http://schemas.microsoft.com/office/spreadsheetml/2009/9/main" objectType="Button" lockText="1"/>
</file>

<file path=xl/ctrlProps/ctrlProp1558.xml><?xml version="1.0" encoding="utf-8"?>
<formControlPr xmlns="http://schemas.microsoft.com/office/spreadsheetml/2009/9/main" objectType="Button" lockText="1"/>
</file>

<file path=xl/ctrlProps/ctrlProp1559.xml><?xml version="1.0" encoding="utf-8"?>
<formControlPr xmlns="http://schemas.microsoft.com/office/spreadsheetml/2009/9/main" objectType="Button" lockText="1"/>
</file>

<file path=xl/ctrlProps/ctrlProp1560.xml><?xml version="1.0" encoding="utf-8"?>
<formControlPr xmlns="http://schemas.microsoft.com/office/spreadsheetml/2009/9/main" objectType="Button" lockText="1"/>
</file>

<file path=xl/ctrlProps/ctrlProp1561.xml><?xml version="1.0" encoding="utf-8"?>
<formControlPr xmlns="http://schemas.microsoft.com/office/spreadsheetml/2009/9/main" objectType="Button" lockText="1"/>
</file>

<file path=xl/ctrlProps/ctrlProp1562.xml><?xml version="1.0" encoding="utf-8"?>
<formControlPr xmlns="http://schemas.microsoft.com/office/spreadsheetml/2009/9/main" objectType="Button" lockText="1"/>
</file>

<file path=xl/ctrlProps/ctrlProp1563.xml><?xml version="1.0" encoding="utf-8"?>
<formControlPr xmlns="http://schemas.microsoft.com/office/spreadsheetml/2009/9/main" objectType="Button" lockText="1"/>
</file>

<file path=xl/ctrlProps/ctrlProp1564.xml><?xml version="1.0" encoding="utf-8"?>
<formControlPr xmlns="http://schemas.microsoft.com/office/spreadsheetml/2009/9/main" objectType="Button" lockText="1"/>
</file>

<file path=xl/ctrlProps/ctrlProp1565.xml><?xml version="1.0" encoding="utf-8"?>
<formControlPr xmlns="http://schemas.microsoft.com/office/spreadsheetml/2009/9/main" objectType="Button" lockText="1"/>
</file>

<file path=xl/ctrlProps/ctrlProp1566.xml><?xml version="1.0" encoding="utf-8"?>
<formControlPr xmlns="http://schemas.microsoft.com/office/spreadsheetml/2009/9/main" objectType="Button" lockText="1"/>
</file>

<file path=xl/ctrlProps/ctrlProp1567.xml><?xml version="1.0" encoding="utf-8"?>
<formControlPr xmlns="http://schemas.microsoft.com/office/spreadsheetml/2009/9/main" objectType="Button" lockText="1"/>
</file>

<file path=xl/ctrlProps/ctrlProp1568.xml><?xml version="1.0" encoding="utf-8"?>
<formControlPr xmlns="http://schemas.microsoft.com/office/spreadsheetml/2009/9/main" objectType="Button" lockText="1"/>
</file>

<file path=xl/ctrlProps/ctrlProp1569.xml><?xml version="1.0" encoding="utf-8"?>
<formControlPr xmlns="http://schemas.microsoft.com/office/spreadsheetml/2009/9/main" objectType="Button" lockText="1"/>
</file>

<file path=xl/ctrlProps/ctrlProp1570.xml><?xml version="1.0" encoding="utf-8"?>
<formControlPr xmlns="http://schemas.microsoft.com/office/spreadsheetml/2009/9/main" objectType="Button" lockText="1"/>
</file>

<file path=xl/ctrlProps/ctrlProp1571.xml><?xml version="1.0" encoding="utf-8"?>
<formControlPr xmlns="http://schemas.microsoft.com/office/spreadsheetml/2009/9/main" objectType="Button" lockText="1"/>
</file>

<file path=xl/ctrlProps/ctrlProp1572.xml><?xml version="1.0" encoding="utf-8"?>
<formControlPr xmlns="http://schemas.microsoft.com/office/spreadsheetml/2009/9/main" objectType="Button" lockText="1"/>
</file>

<file path=xl/ctrlProps/ctrlProp1573.xml><?xml version="1.0" encoding="utf-8"?>
<formControlPr xmlns="http://schemas.microsoft.com/office/spreadsheetml/2009/9/main" objectType="Button" lockText="1"/>
</file>

<file path=xl/ctrlProps/ctrlProp1574.xml><?xml version="1.0" encoding="utf-8"?>
<formControlPr xmlns="http://schemas.microsoft.com/office/spreadsheetml/2009/9/main" objectType="Button" lockText="1"/>
</file>

<file path=xl/ctrlProps/ctrlProp1575.xml><?xml version="1.0" encoding="utf-8"?>
<formControlPr xmlns="http://schemas.microsoft.com/office/spreadsheetml/2009/9/main" objectType="Button" lockText="1"/>
</file>

<file path=xl/ctrlProps/ctrlProp1576.xml><?xml version="1.0" encoding="utf-8"?>
<formControlPr xmlns="http://schemas.microsoft.com/office/spreadsheetml/2009/9/main" objectType="Button" lockText="1"/>
</file>

<file path=xl/ctrlProps/ctrlProp1577.xml><?xml version="1.0" encoding="utf-8"?>
<formControlPr xmlns="http://schemas.microsoft.com/office/spreadsheetml/2009/9/main" objectType="Button" lockText="1"/>
</file>

<file path=xl/ctrlProps/ctrlProp1578.xml><?xml version="1.0" encoding="utf-8"?>
<formControlPr xmlns="http://schemas.microsoft.com/office/spreadsheetml/2009/9/main" objectType="Button" lockText="1"/>
</file>

<file path=xl/ctrlProps/ctrlProp1579.xml><?xml version="1.0" encoding="utf-8"?>
<formControlPr xmlns="http://schemas.microsoft.com/office/spreadsheetml/2009/9/main" objectType="Button" lockText="1"/>
</file>

<file path=xl/ctrlProps/ctrlProp1580.xml><?xml version="1.0" encoding="utf-8"?>
<formControlPr xmlns="http://schemas.microsoft.com/office/spreadsheetml/2009/9/main" objectType="Button" lockText="1"/>
</file>

<file path=xl/ctrlProps/ctrlProp1581.xml><?xml version="1.0" encoding="utf-8"?>
<formControlPr xmlns="http://schemas.microsoft.com/office/spreadsheetml/2009/9/main" objectType="Button" lockText="1"/>
</file>

<file path=xl/ctrlProps/ctrlProp1582.xml><?xml version="1.0" encoding="utf-8"?>
<formControlPr xmlns="http://schemas.microsoft.com/office/spreadsheetml/2009/9/main" objectType="Button" lockText="1"/>
</file>

<file path=xl/ctrlProps/ctrlProp1583.xml><?xml version="1.0" encoding="utf-8"?>
<formControlPr xmlns="http://schemas.microsoft.com/office/spreadsheetml/2009/9/main" objectType="Button" lockText="1"/>
</file>

<file path=xl/ctrlProps/ctrlProp1584.xml><?xml version="1.0" encoding="utf-8"?>
<formControlPr xmlns="http://schemas.microsoft.com/office/spreadsheetml/2009/9/main" objectType="Button" lockText="1"/>
</file>

<file path=xl/ctrlProps/ctrlProp1585.xml><?xml version="1.0" encoding="utf-8"?>
<formControlPr xmlns="http://schemas.microsoft.com/office/spreadsheetml/2009/9/main" objectType="Button" lockText="1"/>
</file>

<file path=xl/ctrlProps/ctrlProp1586.xml><?xml version="1.0" encoding="utf-8"?>
<formControlPr xmlns="http://schemas.microsoft.com/office/spreadsheetml/2009/9/main" objectType="Button" lockText="1"/>
</file>

<file path=xl/ctrlProps/ctrlProp1587.xml><?xml version="1.0" encoding="utf-8"?>
<formControlPr xmlns="http://schemas.microsoft.com/office/spreadsheetml/2009/9/main" objectType="Button" lockText="1"/>
</file>

<file path=xl/ctrlProps/ctrlProp1588.xml><?xml version="1.0" encoding="utf-8"?>
<formControlPr xmlns="http://schemas.microsoft.com/office/spreadsheetml/2009/9/main" objectType="Button" lockText="1"/>
</file>

<file path=xl/ctrlProps/ctrlProp1589.xml><?xml version="1.0" encoding="utf-8"?>
<formControlPr xmlns="http://schemas.microsoft.com/office/spreadsheetml/2009/9/main" objectType="Button" lockText="1"/>
</file>

<file path=xl/ctrlProps/ctrlProp1590.xml><?xml version="1.0" encoding="utf-8"?>
<formControlPr xmlns="http://schemas.microsoft.com/office/spreadsheetml/2009/9/main" objectType="Button" lockText="1"/>
</file>

<file path=xl/ctrlProps/ctrlProp1591.xml><?xml version="1.0" encoding="utf-8"?>
<formControlPr xmlns="http://schemas.microsoft.com/office/spreadsheetml/2009/9/main" objectType="Button" lockText="1"/>
</file>

<file path=xl/ctrlProps/ctrlProp1592.xml><?xml version="1.0" encoding="utf-8"?>
<formControlPr xmlns="http://schemas.microsoft.com/office/spreadsheetml/2009/9/main" objectType="Button" lockText="1"/>
</file>

<file path=xl/ctrlProps/ctrlProp1593.xml><?xml version="1.0" encoding="utf-8"?>
<formControlPr xmlns="http://schemas.microsoft.com/office/spreadsheetml/2009/9/main" objectType="Button" lockText="1"/>
</file>

<file path=xl/ctrlProps/ctrlProp1594.xml><?xml version="1.0" encoding="utf-8"?>
<formControlPr xmlns="http://schemas.microsoft.com/office/spreadsheetml/2009/9/main" objectType="Button" lockText="1"/>
</file>

<file path=xl/ctrlProps/ctrlProp1595.xml><?xml version="1.0" encoding="utf-8"?>
<formControlPr xmlns="http://schemas.microsoft.com/office/spreadsheetml/2009/9/main" objectType="Button" lockText="1"/>
</file>

<file path=xl/ctrlProps/ctrlProp1596.xml><?xml version="1.0" encoding="utf-8"?>
<formControlPr xmlns="http://schemas.microsoft.com/office/spreadsheetml/2009/9/main" objectType="Button" lockText="1"/>
</file>

<file path=xl/ctrlProps/ctrlProp1597.xml><?xml version="1.0" encoding="utf-8"?>
<formControlPr xmlns="http://schemas.microsoft.com/office/spreadsheetml/2009/9/main" objectType="Button" lockText="1"/>
</file>

<file path=xl/ctrlProps/ctrlProp1598.xml><?xml version="1.0" encoding="utf-8"?>
<formControlPr xmlns="http://schemas.microsoft.com/office/spreadsheetml/2009/9/main" objectType="Button" lockText="1"/>
</file>

<file path=xl/ctrlProps/ctrlProp1599.xml><?xml version="1.0" encoding="utf-8"?>
<formControlPr xmlns="http://schemas.microsoft.com/office/spreadsheetml/2009/9/main" objectType="Button" lockText="1"/>
</file>

<file path=xl/ctrlProps/ctrlProp1600.xml><?xml version="1.0" encoding="utf-8"?>
<formControlPr xmlns="http://schemas.microsoft.com/office/spreadsheetml/2009/9/main" objectType="Button" lockText="1"/>
</file>

<file path=xl/ctrlProps/ctrlProp1601.xml><?xml version="1.0" encoding="utf-8"?>
<formControlPr xmlns="http://schemas.microsoft.com/office/spreadsheetml/2009/9/main" objectType="Button" lockText="1"/>
</file>

<file path=xl/ctrlProps/ctrlProp1602.xml><?xml version="1.0" encoding="utf-8"?>
<formControlPr xmlns="http://schemas.microsoft.com/office/spreadsheetml/2009/9/main" objectType="Button" lockText="1"/>
</file>

<file path=xl/ctrlProps/ctrlProp1603.xml><?xml version="1.0" encoding="utf-8"?>
<formControlPr xmlns="http://schemas.microsoft.com/office/spreadsheetml/2009/9/main" objectType="Button" lockText="1"/>
</file>

<file path=xl/ctrlProps/ctrlProp1604.xml><?xml version="1.0" encoding="utf-8"?>
<formControlPr xmlns="http://schemas.microsoft.com/office/spreadsheetml/2009/9/main" objectType="Button" lockText="1"/>
</file>

<file path=xl/ctrlProps/ctrlProp1605.xml><?xml version="1.0" encoding="utf-8"?>
<formControlPr xmlns="http://schemas.microsoft.com/office/spreadsheetml/2009/9/main" objectType="Button" lockText="1"/>
</file>

<file path=xl/ctrlProps/ctrlProp1606.xml><?xml version="1.0" encoding="utf-8"?>
<formControlPr xmlns="http://schemas.microsoft.com/office/spreadsheetml/2009/9/main" objectType="Button" lockText="1"/>
</file>

<file path=xl/ctrlProps/ctrlProp1607.xml><?xml version="1.0" encoding="utf-8"?>
<formControlPr xmlns="http://schemas.microsoft.com/office/spreadsheetml/2009/9/main" objectType="Button" lockText="1"/>
</file>

<file path=xl/ctrlProps/ctrlProp1608.xml><?xml version="1.0" encoding="utf-8"?>
<formControlPr xmlns="http://schemas.microsoft.com/office/spreadsheetml/2009/9/main" objectType="Button" lockText="1"/>
</file>

<file path=xl/ctrlProps/ctrlProp1609.xml><?xml version="1.0" encoding="utf-8"?>
<formControlPr xmlns="http://schemas.microsoft.com/office/spreadsheetml/2009/9/main" objectType="Button" lockText="1"/>
</file>

<file path=xl/ctrlProps/ctrlProp1610.xml><?xml version="1.0" encoding="utf-8"?>
<formControlPr xmlns="http://schemas.microsoft.com/office/spreadsheetml/2009/9/main" objectType="Button" lockText="1"/>
</file>

<file path=xl/ctrlProps/ctrlProp1611.xml><?xml version="1.0" encoding="utf-8"?>
<formControlPr xmlns="http://schemas.microsoft.com/office/spreadsheetml/2009/9/main" objectType="Button" lockText="1"/>
</file>

<file path=xl/ctrlProps/ctrlProp1612.xml><?xml version="1.0" encoding="utf-8"?>
<formControlPr xmlns="http://schemas.microsoft.com/office/spreadsheetml/2009/9/main" objectType="Button" lockText="1"/>
</file>

<file path=xl/ctrlProps/ctrlProp1613.xml><?xml version="1.0" encoding="utf-8"?>
<formControlPr xmlns="http://schemas.microsoft.com/office/spreadsheetml/2009/9/main" objectType="Button" lockText="1"/>
</file>

<file path=xl/ctrlProps/ctrlProp1614.xml><?xml version="1.0" encoding="utf-8"?>
<formControlPr xmlns="http://schemas.microsoft.com/office/spreadsheetml/2009/9/main" objectType="Button" lockText="1"/>
</file>

<file path=xl/ctrlProps/ctrlProp1615.xml><?xml version="1.0" encoding="utf-8"?>
<formControlPr xmlns="http://schemas.microsoft.com/office/spreadsheetml/2009/9/main" objectType="Button" lockText="1"/>
</file>

<file path=xl/ctrlProps/ctrlProp1616.xml><?xml version="1.0" encoding="utf-8"?>
<formControlPr xmlns="http://schemas.microsoft.com/office/spreadsheetml/2009/9/main" objectType="Button" lockText="1"/>
</file>

<file path=xl/ctrlProps/ctrlProp1617.xml><?xml version="1.0" encoding="utf-8"?>
<formControlPr xmlns="http://schemas.microsoft.com/office/spreadsheetml/2009/9/main" objectType="Button" lockText="1"/>
</file>

<file path=xl/ctrlProps/ctrlProp1618.xml><?xml version="1.0" encoding="utf-8"?>
<formControlPr xmlns="http://schemas.microsoft.com/office/spreadsheetml/2009/9/main" objectType="Button" lockText="1"/>
</file>

<file path=xl/ctrlProps/ctrlProp1619.xml><?xml version="1.0" encoding="utf-8"?>
<formControlPr xmlns="http://schemas.microsoft.com/office/spreadsheetml/2009/9/main" objectType="Button" lockText="1"/>
</file>

<file path=xl/ctrlProps/ctrlProp1620.xml><?xml version="1.0" encoding="utf-8"?>
<formControlPr xmlns="http://schemas.microsoft.com/office/spreadsheetml/2009/9/main" objectType="Button" lockText="1"/>
</file>

<file path=xl/ctrlProps/ctrlProp1621.xml><?xml version="1.0" encoding="utf-8"?>
<formControlPr xmlns="http://schemas.microsoft.com/office/spreadsheetml/2009/9/main" objectType="Button" lockText="1"/>
</file>

<file path=xl/ctrlProps/ctrlProp1622.xml><?xml version="1.0" encoding="utf-8"?>
<formControlPr xmlns="http://schemas.microsoft.com/office/spreadsheetml/2009/9/main" objectType="Button" lockText="1"/>
</file>

<file path=xl/ctrlProps/ctrlProp1623.xml><?xml version="1.0" encoding="utf-8"?>
<formControlPr xmlns="http://schemas.microsoft.com/office/spreadsheetml/2009/9/main" objectType="Button" lockText="1"/>
</file>

<file path=xl/ctrlProps/ctrlProp1624.xml><?xml version="1.0" encoding="utf-8"?>
<formControlPr xmlns="http://schemas.microsoft.com/office/spreadsheetml/2009/9/main" objectType="Button" lockText="1"/>
</file>

<file path=xl/ctrlProps/ctrlProp1625.xml><?xml version="1.0" encoding="utf-8"?>
<formControlPr xmlns="http://schemas.microsoft.com/office/spreadsheetml/2009/9/main" objectType="Button" lockText="1"/>
</file>

<file path=xl/ctrlProps/ctrlProp1626.xml><?xml version="1.0" encoding="utf-8"?>
<formControlPr xmlns="http://schemas.microsoft.com/office/spreadsheetml/2009/9/main" objectType="Button" lockText="1"/>
</file>

<file path=xl/ctrlProps/ctrlProp1627.xml><?xml version="1.0" encoding="utf-8"?>
<formControlPr xmlns="http://schemas.microsoft.com/office/spreadsheetml/2009/9/main" objectType="Button" lockText="1"/>
</file>

<file path=xl/ctrlProps/ctrlProp1628.xml><?xml version="1.0" encoding="utf-8"?>
<formControlPr xmlns="http://schemas.microsoft.com/office/spreadsheetml/2009/9/main" objectType="Button" lockText="1"/>
</file>

<file path=xl/ctrlProps/ctrlProp1629.xml><?xml version="1.0" encoding="utf-8"?>
<formControlPr xmlns="http://schemas.microsoft.com/office/spreadsheetml/2009/9/main" objectType="Button" lockText="1"/>
</file>

<file path=xl/ctrlProps/ctrlProp1630.xml><?xml version="1.0" encoding="utf-8"?>
<formControlPr xmlns="http://schemas.microsoft.com/office/spreadsheetml/2009/9/main" objectType="Button" lockText="1"/>
</file>

<file path=xl/ctrlProps/ctrlProp1631.xml><?xml version="1.0" encoding="utf-8"?>
<formControlPr xmlns="http://schemas.microsoft.com/office/spreadsheetml/2009/9/main" objectType="Button" lockText="1"/>
</file>

<file path=xl/ctrlProps/ctrlProp1632.xml><?xml version="1.0" encoding="utf-8"?>
<formControlPr xmlns="http://schemas.microsoft.com/office/spreadsheetml/2009/9/main" objectType="Button" lockText="1"/>
</file>

<file path=xl/ctrlProps/ctrlProp1633.xml><?xml version="1.0" encoding="utf-8"?>
<formControlPr xmlns="http://schemas.microsoft.com/office/spreadsheetml/2009/9/main" objectType="Button" lockText="1"/>
</file>

<file path=xl/ctrlProps/ctrlProp1634.xml><?xml version="1.0" encoding="utf-8"?>
<formControlPr xmlns="http://schemas.microsoft.com/office/spreadsheetml/2009/9/main" objectType="Button" lockText="1"/>
</file>

<file path=xl/ctrlProps/ctrlProp1635.xml><?xml version="1.0" encoding="utf-8"?>
<formControlPr xmlns="http://schemas.microsoft.com/office/spreadsheetml/2009/9/main" objectType="Button" lockText="1"/>
</file>

<file path=xl/ctrlProps/ctrlProp1636.xml><?xml version="1.0" encoding="utf-8"?>
<formControlPr xmlns="http://schemas.microsoft.com/office/spreadsheetml/2009/9/main" objectType="Button" lockText="1"/>
</file>

<file path=xl/ctrlProps/ctrlProp1637.xml><?xml version="1.0" encoding="utf-8"?>
<formControlPr xmlns="http://schemas.microsoft.com/office/spreadsheetml/2009/9/main" objectType="Button" lockText="1"/>
</file>

<file path=xl/ctrlProps/ctrlProp1638.xml><?xml version="1.0" encoding="utf-8"?>
<formControlPr xmlns="http://schemas.microsoft.com/office/spreadsheetml/2009/9/main" objectType="Button" lockText="1"/>
</file>

<file path=xl/ctrlProps/ctrlProp1639.xml><?xml version="1.0" encoding="utf-8"?>
<formControlPr xmlns="http://schemas.microsoft.com/office/spreadsheetml/2009/9/main" objectType="Button" lockText="1"/>
</file>

<file path=xl/ctrlProps/ctrlProp1640.xml><?xml version="1.0" encoding="utf-8"?>
<formControlPr xmlns="http://schemas.microsoft.com/office/spreadsheetml/2009/9/main" objectType="Button" lockText="1"/>
</file>

<file path=xl/ctrlProps/ctrlProp1641.xml><?xml version="1.0" encoding="utf-8"?>
<formControlPr xmlns="http://schemas.microsoft.com/office/spreadsheetml/2009/9/main" objectType="Button" lockText="1"/>
</file>

<file path=xl/ctrlProps/ctrlProp1642.xml><?xml version="1.0" encoding="utf-8"?>
<formControlPr xmlns="http://schemas.microsoft.com/office/spreadsheetml/2009/9/main" objectType="Button" lockText="1"/>
</file>

<file path=xl/ctrlProps/ctrlProp1643.xml><?xml version="1.0" encoding="utf-8"?>
<formControlPr xmlns="http://schemas.microsoft.com/office/spreadsheetml/2009/9/main" objectType="Button" lockText="1"/>
</file>

<file path=xl/ctrlProps/ctrlProp1644.xml><?xml version="1.0" encoding="utf-8"?>
<formControlPr xmlns="http://schemas.microsoft.com/office/spreadsheetml/2009/9/main" objectType="Button" lockText="1"/>
</file>

<file path=xl/ctrlProps/ctrlProp1645.xml><?xml version="1.0" encoding="utf-8"?>
<formControlPr xmlns="http://schemas.microsoft.com/office/spreadsheetml/2009/9/main" objectType="Button" lockText="1"/>
</file>

<file path=xl/ctrlProps/ctrlProp1646.xml><?xml version="1.0" encoding="utf-8"?>
<formControlPr xmlns="http://schemas.microsoft.com/office/spreadsheetml/2009/9/main" objectType="Button" lockText="1"/>
</file>

<file path=xl/ctrlProps/ctrlProp1647.xml><?xml version="1.0" encoding="utf-8"?>
<formControlPr xmlns="http://schemas.microsoft.com/office/spreadsheetml/2009/9/main" objectType="Button" lockText="1"/>
</file>

<file path=xl/ctrlProps/ctrlProp1648.xml><?xml version="1.0" encoding="utf-8"?>
<formControlPr xmlns="http://schemas.microsoft.com/office/spreadsheetml/2009/9/main" objectType="Button" lockText="1"/>
</file>

<file path=xl/ctrlProps/ctrlProp1649.xml><?xml version="1.0" encoding="utf-8"?>
<formControlPr xmlns="http://schemas.microsoft.com/office/spreadsheetml/2009/9/main" objectType="Button" lockText="1"/>
</file>

<file path=xl/ctrlProps/ctrlProp1650.xml><?xml version="1.0" encoding="utf-8"?>
<formControlPr xmlns="http://schemas.microsoft.com/office/spreadsheetml/2009/9/main" objectType="Button" lockText="1"/>
</file>

<file path=xl/ctrlProps/ctrlProp1651.xml><?xml version="1.0" encoding="utf-8"?>
<formControlPr xmlns="http://schemas.microsoft.com/office/spreadsheetml/2009/9/main" objectType="Button" lockText="1"/>
</file>

<file path=xl/ctrlProps/ctrlProp1652.xml><?xml version="1.0" encoding="utf-8"?>
<formControlPr xmlns="http://schemas.microsoft.com/office/spreadsheetml/2009/9/main" objectType="Button" lockText="1"/>
</file>

<file path=xl/ctrlProps/ctrlProp1653.xml><?xml version="1.0" encoding="utf-8"?>
<formControlPr xmlns="http://schemas.microsoft.com/office/spreadsheetml/2009/9/main" objectType="Button" lockText="1"/>
</file>

<file path=xl/ctrlProps/ctrlProp1654.xml><?xml version="1.0" encoding="utf-8"?>
<formControlPr xmlns="http://schemas.microsoft.com/office/spreadsheetml/2009/9/main" objectType="Button" lockText="1"/>
</file>

<file path=xl/ctrlProps/ctrlProp1655.xml><?xml version="1.0" encoding="utf-8"?>
<formControlPr xmlns="http://schemas.microsoft.com/office/spreadsheetml/2009/9/main" objectType="Button" lockText="1"/>
</file>

<file path=xl/ctrlProps/ctrlProp1656.xml><?xml version="1.0" encoding="utf-8"?>
<formControlPr xmlns="http://schemas.microsoft.com/office/spreadsheetml/2009/9/main" objectType="Button" lockText="1"/>
</file>

<file path=xl/ctrlProps/ctrlProp1657.xml><?xml version="1.0" encoding="utf-8"?>
<formControlPr xmlns="http://schemas.microsoft.com/office/spreadsheetml/2009/9/main" objectType="Button" lockText="1"/>
</file>

<file path=xl/ctrlProps/ctrlProp1658.xml><?xml version="1.0" encoding="utf-8"?>
<formControlPr xmlns="http://schemas.microsoft.com/office/spreadsheetml/2009/9/main" objectType="Button" lockText="1"/>
</file>

<file path=xl/ctrlProps/ctrlProp1659.xml><?xml version="1.0" encoding="utf-8"?>
<formControlPr xmlns="http://schemas.microsoft.com/office/spreadsheetml/2009/9/main" objectType="Button" lockText="1"/>
</file>

<file path=xl/ctrlProps/ctrlProp1660.xml><?xml version="1.0" encoding="utf-8"?>
<formControlPr xmlns="http://schemas.microsoft.com/office/spreadsheetml/2009/9/main" objectType="Button" lockText="1"/>
</file>

<file path=xl/ctrlProps/ctrlProp1661.xml><?xml version="1.0" encoding="utf-8"?>
<formControlPr xmlns="http://schemas.microsoft.com/office/spreadsheetml/2009/9/main" objectType="Button" lockText="1"/>
</file>

<file path=xl/ctrlProps/ctrlProp1662.xml><?xml version="1.0" encoding="utf-8"?>
<formControlPr xmlns="http://schemas.microsoft.com/office/spreadsheetml/2009/9/main" objectType="Button" lockText="1"/>
</file>

<file path=xl/ctrlProps/ctrlProp1663.xml><?xml version="1.0" encoding="utf-8"?>
<formControlPr xmlns="http://schemas.microsoft.com/office/spreadsheetml/2009/9/main" objectType="Button" lockText="1"/>
</file>

<file path=xl/ctrlProps/ctrlProp1664.xml><?xml version="1.0" encoding="utf-8"?>
<formControlPr xmlns="http://schemas.microsoft.com/office/spreadsheetml/2009/9/main" objectType="Button" lockText="1"/>
</file>

<file path=xl/ctrlProps/ctrlProp1665.xml><?xml version="1.0" encoding="utf-8"?>
<formControlPr xmlns="http://schemas.microsoft.com/office/spreadsheetml/2009/9/main" objectType="Button" lockText="1"/>
</file>

<file path=xl/ctrlProps/ctrlProp1666.xml><?xml version="1.0" encoding="utf-8"?>
<formControlPr xmlns="http://schemas.microsoft.com/office/spreadsheetml/2009/9/main" objectType="Button" lockText="1"/>
</file>

<file path=xl/ctrlProps/ctrlProp1667.xml><?xml version="1.0" encoding="utf-8"?>
<formControlPr xmlns="http://schemas.microsoft.com/office/spreadsheetml/2009/9/main" objectType="Button" lockText="1"/>
</file>

<file path=xl/ctrlProps/ctrlProp1668.xml><?xml version="1.0" encoding="utf-8"?>
<formControlPr xmlns="http://schemas.microsoft.com/office/spreadsheetml/2009/9/main" objectType="Button" lockText="1"/>
</file>

<file path=xl/ctrlProps/ctrlProp1669.xml><?xml version="1.0" encoding="utf-8"?>
<formControlPr xmlns="http://schemas.microsoft.com/office/spreadsheetml/2009/9/main" objectType="Button" lockText="1"/>
</file>

<file path=xl/ctrlProps/ctrlProp1670.xml><?xml version="1.0" encoding="utf-8"?>
<formControlPr xmlns="http://schemas.microsoft.com/office/spreadsheetml/2009/9/main" objectType="Button" lockText="1"/>
</file>

<file path=xl/ctrlProps/ctrlProp1671.xml><?xml version="1.0" encoding="utf-8"?>
<formControlPr xmlns="http://schemas.microsoft.com/office/spreadsheetml/2009/9/main" objectType="Button" lockText="1"/>
</file>

<file path=xl/ctrlProps/ctrlProp1672.xml><?xml version="1.0" encoding="utf-8"?>
<formControlPr xmlns="http://schemas.microsoft.com/office/spreadsheetml/2009/9/main" objectType="Button" lockText="1"/>
</file>

<file path=xl/ctrlProps/ctrlProp1673.xml><?xml version="1.0" encoding="utf-8"?>
<formControlPr xmlns="http://schemas.microsoft.com/office/spreadsheetml/2009/9/main" objectType="Button" lockText="1"/>
</file>

<file path=xl/ctrlProps/ctrlProp1674.xml><?xml version="1.0" encoding="utf-8"?>
<formControlPr xmlns="http://schemas.microsoft.com/office/spreadsheetml/2009/9/main" objectType="Button" lockText="1"/>
</file>

<file path=xl/ctrlProps/ctrlProp1675.xml><?xml version="1.0" encoding="utf-8"?>
<formControlPr xmlns="http://schemas.microsoft.com/office/spreadsheetml/2009/9/main" objectType="Button" lockText="1"/>
</file>

<file path=xl/ctrlProps/ctrlProp1676.xml><?xml version="1.0" encoding="utf-8"?>
<formControlPr xmlns="http://schemas.microsoft.com/office/spreadsheetml/2009/9/main" objectType="Button" lockText="1"/>
</file>

<file path=xl/ctrlProps/ctrlProp1677.xml><?xml version="1.0" encoding="utf-8"?>
<formControlPr xmlns="http://schemas.microsoft.com/office/spreadsheetml/2009/9/main" objectType="Button" lockText="1"/>
</file>

<file path=xl/ctrlProps/ctrlProp1678.xml><?xml version="1.0" encoding="utf-8"?>
<formControlPr xmlns="http://schemas.microsoft.com/office/spreadsheetml/2009/9/main" objectType="Button" lockText="1"/>
</file>

<file path=xl/ctrlProps/ctrlProp1679.xml><?xml version="1.0" encoding="utf-8"?>
<formControlPr xmlns="http://schemas.microsoft.com/office/spreadsheetml/2009/9/main" objectType="Button" lockText="1"/>
</file>

<file path=xl/ctrlProps/ctrlProp1680.xml><?xml version="1.0" encoding="utf-8"?>
<formControlPr xmlns="http://schemas.microsoft.com/office/spreadsheetml/2009/9/main" objectType="Button" lockText="1"/>
</file>

<file path=xl/ctrlProps/ctrlProp1681.xml><?xml version="1.0" encoding="utf-8"?>
<formControlPr xmlns="http://schemas.microsoft.com/office/spreadsheetml/2009/9/main" objectType="Button" lockText="1"/>
</file>

<file path=xl/ctrlProps/ctrlProp1682.xml><?xml version="1.0" encoding="utf-8"?>
<formControlPr xmlns="http://schemas.microsoft.com/office/spreadsheetml/2009/9/main" objectType="Button" lockText="1"/>
</file>

<file path=xl/ctrlProps/ctrlProp1683.xml><?xml version="1.0" encoding="utf-8"?>
<formControlPr xmlns="http://schemas.microsoft.com/office/spreadsheetml/2009/9/main" objectType="Button" lockText="1"/>
</file>

<file path=xl/ctrlProps/ctrlProp1684.xml><?xml version="1.0" encoding="utf-8"?>
<formControlPr xmlns="http://schemas.microsoft.com/office/spreadsheetml/2009/9/main" objectType="Button" lockText="1"/>
</file>

<file path=xl/ctrlProps/ctrlProp1685.xml><?xml version="1.0" encoding="utf-8"?>
<formControlPr xmlns="http://schemas.microsoft.com/office/spreadsheetml/2009/9/main" objectType="Button" lockText="1"/>
</file>

<file path=xl/ctrlProps/ctrlProp1686.xml><?xml version="1.0" encoding="utf-8"?>
<formControlPr xmlns="http://schemas.microsoft.com/office/spreadsheetml/2009/9/main" objectType="Button" lockText="1"/>
</file>

<file path=xl/ctrlProps/ctrlProp1687.xml><?xml version="1.0" encoding="utf-8"?>
<formControlPr xmlns="http://schemas.microsoft.com/office/spreadsheetml/2009/9/main" objectType="Button" lockText="1"/>
</file>

<file path=xl/ctrlProps/ctrlProp1688.xml><?xml version="1.0" encoding="utf-8"?>
<formControlPr xmlns="http://schemas.microsoft.com/office/spreadsheetml/2009/9/main" objectType="Button" lockText="1"/>
</file>

<file path=xl/ctrlProps/ctrlProp1689.xml><?xml version="1.0" encoding="utf-8"?>
<formControlPr xmlns="http://schemas.microsoft.com/office/spreadsheetml/2009/9/main" objectType="Button" lockText="1"/>
</file>

<file path=xl/ctrlProps/ctrlProp1690.xml><?xml version="1.0" encoding="utf-8"?>
<formControlPr xmlns="http://schemas.microsoft.com/office/spreadsheetml/2009/9/main" objectType="Button" lockText="1"/>
</file>

<file path=xl/ctrlProps/ctrlProp1691.xml><?xml version="1.0" encoding="utf-8"?>
<formControlPr xmlns="http://schemas.microsoft.com/office/spreadsheetml/2009/9/main" objectType="Button" lockText="1"/>
</file>

<file path=xl/ctrlProps/ctrlProp1692.xml><?xml version="1.0" encoding="utf-8"?>
<formControlPr xmlns="http://schemas.microsoft.com/office/spreadsheetml/2009/9/main" objectType="Button" lockText="1"/>
</file>

<file path=xl/ctrlProps/ctrlProp1693.xml><?xml version="1.0" encoding="utf-8"?>
<formControlPr xmlns="http://schemas.microsoft.com/office/spreadsheetml/2009/9/main" objectType="Button" lockText="1"/>
</file>

<file path=xl/ctrlProps/ctrlProp1694.xml><?xml version="1.0" encoding="utf-8"?>
<formControlPr xmlns="http://schemas.microsoft.com/office/spreadsheetml/2009/9/main" objectType="Button" lockText="1"/>
</file>

<file path=xl/ctrlProps/ctrlProp1695.xml><?xml version="1.0" encoding="utf-8"?>
<formControlPr xmlns="http://schemas.microsoft.com/office/spreadsheetml/2009/9/main" objectType="Button" lockText="1"/>
</file>

<file path=xl/ctrlProps/ctrlProp1696.xml><?xml version="1.0" encoding="utf-8"?>
<formControlPr xmlns="http://schemas.microsoft.com/office/spreadsheetml/2009/9/main" objectType="Button" lockText="1"/>
</file>

<file path=xl/ctrlProps/ctrlProp1697.xml><?xml version="1.0" encoding="utf-8"?>
<formControlPr xmlns="http://schemas.microsoft.com/office/spreadsheetml/2009/9/main" objectType="Button" lockText="1"/>
</file>

<file path=xl/ctrlProps/ctrlProp1698.xml><?xml version="1.0" encoding="utf-8"?>
<formControlPr xmlns="http://schemas.microsoft.com/office/spreadsheetml/2009/9/main" objectType="Button" lockText="1"/>
</file>

<file path=xl/ctrlProps/ctrlProp1699.xml><?xml version="1.0" encoding="utf-8"?>
<formControlPr xmlns="http://schemas.microsoft.com/office/spreadsheetml/2009/9/main" objectType="Button" lockText="1"/>
</file>

<file path=xl/ctrlProps/ctrlProp1700.xml><?xml version="1.0" encoding="utf-8"?>
<formControlPr xmlns="http://schemas.microsoft.com/office/spreadsheetml/2009/9/main" objectType="Button" lockText="1"/>
</file>

<file path=xl/ctrlProps/ctrlProp1701.xml><?xml version="1.0" encoding="utf-8"?>
<formControlPr xmlns="http://schemas.microsoft.com/office/spreadsheetml/2009/9/main" objectType="Button" lockText="1"/>
</file>

<file path=xl/ctrlProps/ctrlProp1702.xml><?xml version="1.0" encoding="utf-8"?>
<formControlPr xmlns="http://schemas.microsoft.com/office/spreadsheetml/2009/9/main" objectType="Button" lockText="1"/>
</file>

<file path=xl/ctrlProps/ctrlProp1703.xml><?xml version="1.0" encoding="utf-8"?>
<formControlPr xmlns="http://schemas.microsoft.com/office/spreadsheetml/2009/9/main" objectType="Button" lockText="1"/>
</file>

<file path=xl/ctrlProps/ctrlProp1704.xml><?xml version="1.0" encoding="utf-8"?>
<formControlPr xmlns="http://schemas.microsoft.com/office/spreadsheetml/2009/9/main" objectType="Button" lockText="1"/>
</file>

<file path=xl/ctrlProps/ctrlProp1705.xml><?xml version="1.0" encoding="utf-8"?>
<formControlPr xmlns="http://schemas.microsoft.com/office/spreadsheetml/2009/9/main" objectType="Button" lockText="1"/>
</file>

<file path=xl/ctrlProps/ctrlProp1706.xml><?xml version="1.0" encoding="utf-8"?>
<formControlPr xmlns="http://schemas.microsoft.com/office/spreadsheetml/2009/9/main" objectType="Button" lockText="1"/>
</file>

<file path=xl/ctrlProps/ctrlProp1707.xml><?xml version="1.0" encoding="utf-8"?>
<formControlPr xmlns="http://schemas.microsoft.com/office/spreadsheetml/2009/9/main" objectType="Button" lockText="1"/>
</file>

<file path=xl/ctrlProps/ctrlProp1708.xml><?xml version="1.0" encoding="utf-8"?>
<formControlPr xmlns="http://schemas.microsoft.com/office/spreadsheetml/2009/9/main" objectType="Button" lockText="1"/>
</file>

<file path=xl/ctrlProps/ctrlProp1709.xml><?xml version="1.0" encoding="utf-8"?>
<formControlPr xmlns="http://schemas.microsoft.com/office/spreadsheetml/2009/9/main" objectType="Button" lockText="1"/>
</file>

<file path=xl/ctrlProps/ctrlProp1710.xml><?xml version="1.0" encoding="utf-8"?>
<formControlPr xmlns="http://schemas.microsoft.com/office/spreadsheetml/2009/9/main" objectType="Button" lockText="1"/>
</file>

<file path=xl/ctrlProps/ctrlProp1711.xml><?xml version="1.0" encoding="utf-8"?>
<formControlPr xmlns="http://schemas.microsoft.com/office/spreadsheetml/2009/9/main" objectType="Button" lockText="1"/>
</file>

<file path=xl/ctrlProps/ctrlProp1712.xml><?xml version="1.0" encoding="utf-8"?>
<formControlPr xmlns="http://schemas.microsoft.com/office/spreadsheetml/2009/9/main" objectType="Button" lockText="1"/>
</file>

<file path=xl/ctrlProps/ctrlProp1713.xml><?xml version="1.0" encoding="utf-8"?>
<formControlPr xmlns="http://schemas.microsoft.com/office/spreadsheetml/2009/9/main" objectType="Button" lockText="1"/>
</file>

<file path=xl/ctrlProps/ctrlProp1714.xml><?xml version="1.0" encoding="utf-8"?>
<formControlPr xmlns="http://schemas.microsoft.com/office/spreadsheetml/2009/9/main" objectType="Button" lockText="1"/>
</file>

<file path=xl/ctrlProps/ctrlProp1715.xml><?xml version="1.0" encoding="utf-8"?>
<formControlPr xmlns="http://schemas.microsoft.com/office/spreadsheetml/2009/9/main" objectType="Button" lockText="1"/>
</file>

<file path=xl/ctrlProps/ctrlProp1716.xml><?xml version="1.0" encoding="utf-8"?>
<formControlPr xmlns="http://schemas.microsoft.com/office/spreadsheetml/2009/9/main" objectType="Button" lockText="1"/>
</file>

<file path=xl/ctrlProps/ctrlProp1717.xml><?xml version="1.0" encoding="utf-8"?>
<formControlPr xmlns="http://schemas.microsoft.com/office/spreadsheetml/2009/9/main" objectType="Button" lockText="1"/>
</file>

<file path=xl/ctrlProps/ctrlProp1718.xml><?xml version="1.0" encoding="utf-8"?>
<formControlPr xmlns="http://schemas.microsoft.com/office/spreadsheetml/2009/9/main" objectType="Button" lockText="1"/>
</file>

<file path=xl/ctrlProps/ctrlProp1719.xml><?xml version="1.0" encoding="utf-8"?>
<formControlPr xmlns="http://schemas.microsoft.com/office/spreadsheetml/2009/9/main" objectType="Button" lockText="1"/>
</file>

<file path=xl/ctrlProps/ctrlProp1720.xml><?xml version="1.0" encoding="utf-8"?>
<formControlPr xmlns="http://schemas.microsoft.com/office/spreadsheetml/2009/9/main" objectType="Button" lockText="1"/>
</file>

<file path=xl/ctrlProps/ctrlProp1721.xml><?xml version="1.0" encoding="utf-8"?>
<formControlPr xmlns="http://schemas.microsoft.com/office/spreadsheetml/2009/9/main" objectType="Button" lockText="1"/>
</file>

<file path=xl/ctrlProps/ctrlProp1722.xml><?xml version="1.0" encoding="utf-8"?>
<formControlPr xmlns="http://schemas.microsoft.com/office/spreadsheetml/2009/9/main" objectType="Button" lockText="1"/>
</file>

<file path=xl/ctrlProps/ctrlProp1723.xml><?xml version="1.0" encoding="utf-8"?>
<formControlPr xmlns="http://schemas.microsoft.com/office/spreadsheetml/2009/9/main" objectType="Button" lockText="1"/>
</file>

<file path=xl/ctrlProps/ctrlProp1724.xml><?xml version="1.0" encoding="utf-8"?>
<formControlPr xmlns="http://schemas.microsoft.com/office/spreadsheetml/2009/9/main" objectType="Button" lockText="1"/>
</file>

<file path=xl/ctrlProps/ctrlProp1725.xml><?xml version="1.0" encoding="utf-8"?>
<formControlPr xmlns="http://schemas.microsoft.com/office/spreadsheetml/2009/9/main" objectType="Button" lockText="1"/>
</file>

<file path=xl/ctrlProps/ctrlProp1726.xml><?xml version="1.0" encoding="utf-8"?>
<formControlPr xmlns="http://schemas.microsoft.com/office/spreadsheetml/2009/9/main" objectType="Button" lockText="1"/>
</file>

<file path=xl/ctrlProps/ctrlProp1727.xml><?xml version="1.0" encoding="utf-8"?>
<formControlPr xmlns="http://schemas.microsoft.com/office/spreadsheetml/2009/9/main" objectType="Button" lockText="1"/>
</file>

<file path=xl/ctrlProps/ctrlProp1728.xml><?xml version="1.0" encoding="utf-8"?>
<formControlPr xmlns="http://schemas.microsoft.com/office/spreadsheetml/2009/9/main" objectType="Button" lockText="1"/>
</file>

<file path=xl/ctrlProps/ctrlProp1729.xml><?xml version="1.0" encoding="utf-8"?>
<formControlPr xmlns="http://schemas.microsoft.com/office/spreadsheetml/2009/9/main" objectType="Button" lockText="1"/>
</file>

<file path=xl/ctrlProps/ctrlProp1730.xml><?xml version="1.0" encoding="utf-8"?>
<formControlPr xmlns="http://schemas.microsoft.com/office/spreadsheetml/2009/9/main" objectType="Button" lockText="1"/>
</file>

<file path=xl/ctrlProps/ctrlProp1731.xml><?xml version="1.0" encoding="utf-8"?>
<formControlPr xmlns="http://schemas.microsoft.com/office/spreadsheetml/2009/9/main" objectType="Button" lockText="1"/>
</file>

<file path=xl/ctrlProps/ctrlProp1732.xml><?xml version="1.0" encoding="utf-8"?>
<formControlPr xmlns="http://schemas.microsoft.com/office/spreadsheetml/2009/9/main" objectType="Button" lockText="1"/>
</file>

<file path=xl/ctrlProps/ctrlProp1733.xml><?xml version="1.0" encoding="utf-8"?>
<formControlPr xmlns="http://schemas.microsoft.com/office/spreadsheetml/2009/9/main" objectType="Button" lockText="1"/>
</file>

<file path=xl/ctrlProps/ctrlProp1734.xml><?xml version="1.0" encoding="utf-8"?>
<formControlPr xmlns="http://schemas.microsoft.com/office/spreadsheetml/2009/9/main" objectType="Button" lockText="1"/>
</file>

<file path=xl/ctrlProps/ctrlProp1735.xml><?xml version="1.0" encoding="utf-8"?>
<formControlPr xmlns="http://schemas.microsoft.com/office/spreadsheetml/2009/9/main" objectType="Button" lockText="1"/>
</file>

<file path=xl/ctrlProps/ctrlProp1736.xml><?xml version="1.0" encoding="utf-8"?>
<formControlPr xmlns="http://schemas.microsoft.com/office/spreadsheetml/2009/9/main" objectType="Button" lockText="1"/>
</file>

<file path=xl/ctrlProps/ctrlProp1737.xml><?xml version="1.0" encoding="utf-8"?>
<formControlPr xmlns="http://schemas.microsoft.com/office/spreadsheetml/2009/9/main" objectType="Button" lockText="1"/>
</file>

<file path=xl/ctrlProps/ctrlProp1738.xml><?xml version="1.0" encoding="utf-8"?>
<formControlPr xmlns="http://schemas.microsoft.com/office/spreadsheetml/2009/9/main" objectType="Button" lockText="1"/>
</file>

<file path=xl/ctrlProps/ctrlProp1739.xml><?xml version="1.0" encoding="utf-8"?>
<formControlPr xmlns="http://schemas.microsoft.com/office/spreadsheetml/2009/9/main" objectType="Button" lockText="1"/>
</file>

<file path=xl/ctrlProps/ctrlProp1740.xml><?xml version="1.0" encoding="utf-8"?>
<formControlPr xmlns="http://schemas.microsoft.com/office/spreadsheetml/2009/9/main" objectType="Button" lockText="1"/>
</file>

<file path=xl/ctrlProps/ctrlProp1741.xml><?xml version="1.0" encoding="utf-8"?>
<formControlPr xmlns="http://schemas.microsoft.com/office/spreadsheetml/2009/9/main" objectType="Button" lockText="1"/>
</file>

<file path=xl/ctrlProps/ctrlProp1742.xml><?xml version="1.0" encoding="utf-8"?>
<formControlPr xmlns="http://schemas.microsoft.com/office/spreadsheetml/2009/9/main" objectType="Button" lockText="1"/>
</file>

<file path=xl/ctrlProps/ctrlProp1743.xml><?xml version="1.0" encoding="utf-8"?>
<formControlPr xmlns="http://schemas.microsoft.com/office/spreadsheetml/2009/9/main" objectType="Button" lockText="1"/>
</file>

<file path=xl/ctrlProps/ctrlProp1744.xml><?xml version="1.0" encoding="utf-8"?>
<formControlPr xmlns="http://schemas.microsoft.com/office/spreadsheetml/2009/9/main" objectType="Button" lockText="1"/>
</file>

<file path=xl/ctrlProps/ctrlProp1745.xml><?xml version="1.0" encoding="utf-8"?>
<formControlPr xmlns="http://schemas.microsoft.com/office/spreadsheetml/2009/9/main" objectType="Button" lockText="1"/>
</file>

<file path=xl/ctrlProps/ctrlProp1746.xml><?xml version="1.0" encoding="utf-8"?>
<formControlPr xmlns="http://schemas.microsoft.com/office/spreadsheetml/2009/9/main" objectType="Button" lockText="1"/>
</file>

<file path=xl/ctrlProps/ctrlProp1747.xml><?xml version="1.0" encoding="utf-8"?>
<formControlPr xmlns="http://schemas.microsoft.com/office/spreadsheetml/2009/9/main" objectType="Button" lockText="1"/>
</file>

<file path=xl/ctrlProps/ctrlProp1748.xml><?xml version="1.0" encoding="utf-8"?>
<formControlPr xmlns="http://schemas.microsoft.com/office/spreadsheetml/2009/9/main" objectType="Button" lockText="1"/>
</file>

<file path=xl/ctrlProps/ctrlProp1749.xml><?xml version="1.0" encoding="utf-8"?>
<formControlPr xmlns="http://schemas.microsoft.com/office/spreadsheetml/2009/9/main" objectType="Button" lockText="1"/>
</file>

<file path=xl/ctrlProps/ctrlProp1750.xml><?xml version="1.0" encoding="utf-8"?>
<formControlPr xmlns="http://schemas.microsoft.com/office/spreadsheetml/2009/9/main" objectType="Button" lockText="1"/>
</file>

<file path=xl/ctrlProps/ctrlProp1751.xml><?xml version="1.0" encoding="utf-8"?>
<formControlPr xmlns="http://schemas.microsoft.com/office/spreadsheetml/2009/9/main" objectType="Button" lockText="1"/>
</file>

<file path=xl/ctrlProps/ctrlProp1752.xml><?xml version="1.0" encoding="utf-8"?>
<formControlPr xmlns="http://schemas.microsoft.com/office/spreadsheetml/2009/9/main" objectType="Button" lockText="1"/>
</file>

<file path=xl/ctrlProps/ctrlProp1753.xml><?xml version="1.0" encoding="utf-8"?>
<formControlPr xmlns="http://schemas.microsoft.com/office/spreadsheetml/2009/9/main" objectType="Button" lockText="1"/>
</file>

<file path=xl/ctrlProps/ctrlProp1754.xml><?xml version="1.0" encoding="utf-8"?>
<formControlPr xmlns="http://schemas.microsoft.com/office/spreadsheetml/2009/9/main" objectType="Button" lockText="1"/>
</file>

<file path=xl/ctrlProps/ctrlProp1755.xml><?xml version="1.0" encoding="utf-8"?>
<formControlPr xmlns="http://schemas.microsoft.com/office/spreadsheetml/2009/9/main" objectType="Button" lockText="1"/>
</file>

<file path=xl/ctrlProps/ctrlProp1756.xml><?xml version="1.0" encoding="utf-8"?>
<formControlPr xmlns="http://schemas.microsoft.com/office/spreadsheetml/2009/9/main" objectType="Button" lockText="1"/>
</file>

<file path=xl/ctrlProps/ctrlProp1757.xml><?xml version="1.0" encoding="utf-8"?>
<formControlPr xmlns="http://schemas.microsoft.com/office/spreadsheetml/2009/9/main" objectType="Button" lockText="1"/>
</file>

<file path=xl/ctrlProps/ctrlProp1758.xml><?xml version="1.0" encoding="utf-8"?>
<formControlPr xmlns="http://schemas.microsoft.com/office/spreadsheetml/2009/9/main" objectType="Button" lockText="1"/>
</file>

<file path=xl/ctrlProps/ctrlProp1759.xml><?xml version="1.0" encoding="utf-8"?>
<formControlPr xmlns="http://schemas.microsoft.com/office/spreadsheetml/2009/9/main" objectType="Button" lockText="1"/>
</file>

<file path=xl/ctrlProps/ctrlProp1760.xml><?xml version="1.0" encoding="utf-8"?>
<formControlPr xmlns="http://schemas.microsoft.com/office/spreadsheetml/2009/9/main" objectType="Button" lockText="1"/>
</file>

<file path=xl/ctrlProps/ctrlProp1761.xml><?xml version="1.0" encoding="utf-8"?>
<formControlPr xmlns="http://schemas.microsoft.com/office/spreadsheetml/2009/9/main" objectType="Button" lockText="1"/>
</file>

<file path=xl/ctrlProps/ctrlProp1762.xml><?xml version="1.0" encoding="utf-8"?>
<formControlPr xmlns="http://schemas.microsoft.com/office/spreadsheetml/2009/9/main" objectType="Button" lockText="1"/>
</file>

<file path=xl/ctrlProps/ctrlProp1763.xml><?xml version="1.0" encoding="utf-8"?>
<formControlPr xmlns="http://schemas.microsoft.com/office/spreadsheetml/2009/9/main" objectType="Button" lockText="1"/>
</file>

<file path=xl/ctrlProps/ctrlProp1764.xml><?xml version="1.0" encoding="utf-8"?>
<formControlPr xmlns="http://schemas.microsoft.com/office/spreadsheetml/2009/9/main" objectType="Button" lockText="1"/>
</file>

<file path=xl/ctrlProps/ctrlProp1765.xml><?xml version="1.0" encoding="utf-8"?>
<formControlPr xmlns="http://schemas.microsoft.com/office/spreadsheetml/2009/9/main" objectType="Button" lockText="1"/>
</file>

<file path=xl/ctrlProps/ctrlProp1766.xml><?xml version="1.0" encoding="utf-8"?>
<formControlPr xmlns="http://schemas.microsoft.com/office/spreadsheetml/2009/9/main" objectType="Button" lockText="1"/>
</file>

<file path=xl/ctrlProps/ctrlProp1767.xml><?xml version="1.0" encoding="utf-8"?>
<formControlPr xmlns="http://schemas.microsoft.com/office/spreadsheetml/2009/9/main" objectType="Button" lockText="1"/>
</file>

<file path=xl/ctrlProps/ctrlProp1768.xml><?xml version="1.0" encoding="utf-8"?>
<formControlPr xmlns="http://schemas.microsoft.com/office/spreadsheetml/2009/9/main" objectType="Button" lockText="1"/>
</file>

<file path=xl/ctrlProps/ctrlProp1769.xml><?xml version="1.0" encoding="utf-8"?>
<formControlPr xmlns="http://schemas.microsoft.com/office/spreadsheetml/2009/9/main" objectType="Button" lockText="1"/>
</file>

<file path=xl/ctrlProps/ctrlProp1770.xml><?xml version="1.0" encoding="utf-8"?>
<formControlPr xmlns="http://schemas.microsoft.com/office/spreadsheetml/2009/9/main" objectType="Button" lockText="1"/>
</file>

<file path=xl/ctrlProps/ctrlProp1771.xml><?xml version="1.0" encoding="utf-8"?>
<formControlPr xmlns="http://schemas.microsoft.com/office/spreadsheetml/2009/9/main" objectType="Button" lockText="1"/>
</file>

<file path=xl/ctrlProps/ctrlProp1772.xml><?xml version="1.0" encoding="utf-8"?>
<formControlPr xmlns="http://schemas.microsoft.com/office/spreadsheetml/2009/9/main" objectType="Button" lockText="1"/>
</file>

<file path=xl/ctrlProps/ctrlProp1773.xml><?xml version="1.0" encoding="utf-8"?>
<formControlPr xmlns="http://schemas.microsoft.com/office/spreadsheetml/2009/9/main" objectType="Button" lockText="1"/>
</file>

<file path=xl/ctrlProps/ctrlProp1774.xml><?xml version="1.0" encoding="utf-8"?>
<formControlPr xmlns="http://schemas.microsoft.com/office/spreadsheetml/2009/9/main" objectType="Button" lockText="1"/>
</file>

<file path=xl/ctrlProps/ctrlProp1775.xml><?xml version="1.0" encoding="utf-8"?>
<formControlPr xmlns="http://schemas.microsoft.com/office/spreadsheetml/2009/9/main" objectType="Button" lockText="1"/>
</file>

<file path=xl/ctrlProps/ctrlProp1776.xml><?xml version="1.0" encoding="utf-8"?>
<formControlPr xmlns="http://schemas.microsoft.com/office/spreadsheetml/2009/9/main" objectType="Button" lockText="1"/>
</file>

<file path=xl/ctrlProps/ctrlProp1777.xml><?xml version="1.0" encoding="utf-8"?>
<formControlPr xmlns="http://schemas.microsoft.com/office/spreadsheetml/2009/9/main" objectType="Button" lockText="1"/>
</file>

<file path=xl/ctrlProps/ctrlProp1778.xml><?xml version="1.0" encoding="utf-8"?>
<formControlPr xmlns="http://schemas.microsoft.com/office/spreadsheetml/2009/9/main" objectType="Button" lockText="1"/>
</file>

<file path=xl/ctrlProps/ctrlProp1779.xml><?xml version="1.0" encoding="utf-8"?>
<formControlPr xmlns="http://schemas.microsoft.com/office/spreadsheetml/2009/9/main" objectType="Button" lockText="1"/>
</file>

<file path=xl/ctrlProps/ctrlProp1780.xml><?xml version="1.0" encoding="utf-8"?>
<formControlPr xmlns="http://schemas.microsoft.com/office/spreadsheetml/2009/9/main" objectType="Button" lockText="1"/>
</file>

<file path=xl/ctrlProps/ctrlProp1781.xml><?xml version="1.0" encoding="utf-8"?>
<formControlPr xmlns="http://schemas.microsoft.com/office/spreadsheetml/2009/9/main" objectType="Button" lockText="1"/>
</file>

<file path=xl/ctrlProps/ctrlProp1782.xml><?xml version="1.0" encoding="utf-8"?>
<formControlPr xmlns="http://schemas.microsoft.com/office/spreadsheetml/2009/9/main" objectType="Button" lockText="1"/>
</file>

<file path=xl/ctrlProps/ctrlProp1783.xml><?xml version="1.0" encoding="utf-8"?>
<formControlPr xmlns="http://schemas.microsoft.com/office/spreadsheetml/2009/9/main" objectType="Button" lockText="1"/>
</file>

<file path=xl/ctrlProps/ctrlProp1784.xml><?xml version="1.0" encoding="utf-8"?>
<formControlPr xmlns="http://schemas.microsoft.com/office/spreadsheetml/2009/9/main" objectType="Button" lockText="1"/>
</file>

<file path=xl/ctrlProps/ctrlProp1785.xml><?xml version="1.0" encoding="utf-8"?>
<formControlPr xmlns="http://schemas.microsoft.com/office/spreadsheetml/2009/9/main" objectType="Button" lockText="1"/>
</file>

<file path=xl/ctrlProps/ctrlProp1786.xml><?xml version="1.0" encoding="utf-8"?>
<formControlPr xmlns="http://schemas.microsoft.com/office/spreadsheetml/2009/9/main" objectType="Button" lockText="1"/>
</file>

<file path=xl/ctrlProps/ctrlProp1787.xml><?xml version="1.0" encoding="utf-8"?>
<formControlPr xmlns="http://schemas.microsoft.com/office/spreadsheetml/2009/9/main" objectType="Button" lockText="1"/>
</file>

<file path=xl/ctrlProps/ctrlProp1788.xml><?xml version="1.0" encoding="utf-8"?>
<formControlPr xmlns="http://schemas.microsoft.com/office/spreadsheetml/2009/9/main" objectType="Button" lockText="1"/>
</file>

<file path=xl/ctrlProps/ctrlProp1789.xml><?xml version="1.0" encoding="utf-8"?>
<formControlPr xmlns="http://schemas.microsoft.com/office/spreadsheetml/2009/9/main" objectType="Button" lockText="1"/>
</file>

<file path=xl/ctrlProps/ctrlProp1790.xml><?xml version="1.0" encoding="utf-8"?>
<formControlPr xmlns="http://schemas.microsoft.com/office/spreadsheetml/2009/9/main" objectType="Button" lockText="1"/>
</file>

<file path=xl/ctrlProps/ctrlProp1791.xml><?xml version="1.0" encoding="utf-8"?>
<formControlPr xmlns="http://schemas.microsoft.com/office/spreadsheetml/2009/9/main" objectType="Button" lockText="1"/>
</file>

<file path=xl/ctrlProps/ctrlProp1792.xml><?xml version="1.0" encoding="utf-8"?>
<formControlPr xmlns="http://schemas.microsoft.com/office/spreadsheetml/2009/9/main" objectType="Button" lockText="1"/>
</file>

<file path=xl/ctrlProps/ctrlProp1793.xml><?xml version="1.0" encoding="utf-8"?>
<formControlPr xmlns="http://schemas.microsoft.com/office/spreadsheetml/2009/9/main" objectType="Button" lockText="1"/>
</file>

<file path=xl/ctrlProps/ctrlProp1794.xml><?xml version="1.0" encoding="utf-8"?>
<formControlPr xmlns="http://schemas.microsoft.com/office/spreadsheetml/2009/9/main" objectType="Button" lockText="1"/>
</file>

<file path=xl/ctrlProps/ctrlProp1795.xml><?xml version="1.0" encoding="utf-8"?>
<formControlPr xmlns="http://schemas.microsoft.com/office/spreadsheetml/2009/9/main" objectType="Button" lockText="1"/>
</file>

<file path=xl/ctrlProps/ctrlProp1796.xml><?xml version="1.0" encoding="utf-8"?>
<formControlPr xmlns="http://schemas.microsoft.com/office/spreadsheetml/2009/9/main" objectType="Button" lockText="1"/>
</file>

<file path=xl/ctrlProps/ctrlProp1797.xml><?xml version="1.0" encoding="utf-8"?>
<formControlPr xmlns="http://schemas.microsoft.com/office/spreadsheetml/2009/9/main" objectType="Button" lockText="1"/>
</file>

<file path=xl/ctrlProps/ctrlProp1798.xml><?xml version="1.0" encoding="utf-8"?>
<formControlPr xmlns="http://schemas.microsoft.com/office/spreadsheetml/2009/9/main" objectType="Button" lockText="1"/>
</file>

<file path=xl/ctrlProps/ctrlProp1799.xml><?xml version="1.0" encoding="utf-8"?>
<formControlPr xmlns="http://schemas.microsoft.com/office/spreadsheetml/2009/9/main" objectType="Button" lockText="1"/>
</file>

<file path=xl/ctrlProps/ctrlProp1800.xml><?xml version="1.0" encoding="utf-8"?>
<formControlPr xmlns="http://schemas.microsoft.com/office/spreadsheetml/2009/9/main" objectType="Button" lockText="1"/>
</file>

<file path=xl/ctrlProps/ctrlProp1801.xml><?xml version="1.0" encoding="utf-8"?>
<formControlPr xmlns="http://schemas.microsoft.com/office/spreadsheetml/2009/9/main" objectType="Button" lockText="1"/>
</file>

<file path=xl/ctrlProps/ctrlProp1802.xml><?xml version="1.0" encoding="utf-8"?>
<formControlPr xmlns="http://schemas.microsoft.com/office/spreadsheetml/2009/9/main" objectType="Button" lockText="1"/>
</file>

<file path=xl/ctrlProps/ctrlProp1803.xml><?xml version="1.0" encoding="utf-8"?>
<formControlPr xmlns="http://schemas.microsoft.com/office/spreadsheetml/2009/9/main" objectType="Button" lockText="1"/>
</file>

<file path=xl/ctrlProps/ctrlProp1804.xml><?xml version="1.0" encoding="utf-8"?>
<formControlPr xmlns="http://schemas.microsoft.com/office/spreadsheetml/2009/9/main" objectType="Button" lockText="1"/>
</file>

<file path=xl/ctrlProps/ctrlProp1805.xml><?xml version="1.0" encoding="utf-8"?>
<formControlPr xmlns="http://schemas.microsoft.com/office/spreadsheetml/2009/9/main" objectType="Button" lockText="1"/>
</file>

<file path=xl/ctrlProps/ctrlProp1806.xml><?xml version="1.0" encoding="utf-8"?>
<formControlPr xmlns="http://schemas.microsoft.com/office/spreadsheetml/2009/9/main" objectType="Button" lockText="1"/>
</file>

<file path=xl/ctrlProps/ctrlProp1807.xml><?xml version="1.0" encoding="utf-8"?>
<formControlPr xmlns="http://schemas.microsoft.com/office/spreadsheetml/2009/9/main" objectType="Button" lockText="1"/>
</file>

<file path=xl/ctrlProps/ctrlProp1808.xml><?xml version="1.0" encoding="utf-8"?>
<formControlPr xmlns="http://schemas.microsoft.com/office/spreadsheetml/2009/9/main" objectType="Button" lockText="1"/>
</file>

<file path=xl/ctrlProps/ctrlProp1809.xml><?xml version="1.0" encoding="utf-8"?>
<formControlPr xmlns="http://schemas.microsoft.com/office/spreadsheetml/2009/9/main" objectType="Button" lockText="1"/>
</file>

<file path=xl/ctrlProps/ctrlProp1810.xml><?xml version="1.0" encoding="utf-8"?>
<formControlPr xmlns="http://schemas.microsoft.com/office/spreadsheetml/2009/9/main" objectType="Button" lockText="1"/>
</file>

<file path=xl/ctrlProps/ctrlProp1811.xml><?xml version="1.0" encoding="utf-8"?>
<formControlPr xmlns="http://schemas.microsoft.com/office/spreadsheetml/2009/9/main" objectType="Button" lockText="1"/>
</file>

<file path=xl/ctrlProps/ctrlProp1812.xml><?xml version="1.0" encoding="utf-8"?>
<formControlPr xmlns="http://schemas.microsoft.com/office/spreadsheetml/2009/9/main" objectType="Button" lockText="1"/>
</file>

<file path=xl/ctrlProps/ctrlProp1813.xml><?xml version="1.0" encoding="utf-8"?>
<formControlPr xmlns="http://schemas.microsoft.com/office/spreadsheetml/2009/9/main" objectType="Button" lockText="1"/>
</file>

<file path=xl/ctrlProps/ctrlProp1814.xml><?xml version="1.0" encoding="utf-8"?>
<formControlPr xmlns="http://schemas.microsoft.com/office/spreadsheetml/2009/9/main" objectType="Button" lockText="1"/>
</file>

<file path=xl/ctrlProps/ctrlProp1815.xml><?xml version="1.0" encoding="utf-8"?>
<formControlPr xmlns="http://schemas.microsoft.com/office/spreadsheetml/2009/9/main" objectType="Button" lockText="1"/>
</file>

<file path=xl/ctrlProps/ctrlProp1816.xml><?xml version="1.0" encoding="utf-8"?>
<formControlPr xmlns="http://schemas.microsoft.com/office/spreadsheetml/2009/9/main" objectType="Button" lockText="1"/>
</file>

<file path=xl/ctrlProps/ctrlProp1817.xml><?xml version="1.0" encoding="utf-8"?>
<formControlPr xmlns="http://schemas.microsoft.com/office/spreadsheetml/2009/9/main" objectType="Button" lockText="1"/>
</file>

<file path=xl/ctrlProps/ctrlProp1818.xml><?xml version="1.0" encoding="utf-8"?>
<formControlPr xmlns="http://schemas.microsoft.com/office/spreadsheetml/2009/9/main" objectType="Button" lockText="1"/>
</file>

<file path=xl/ctrlProps/ctrlProp1819.xml><?xml version="1.0" encoding="utf-8"?>
<formControlPr xmlns="http://schemas.microsoft.com/office/spreadsheetml/2009/9/main" objectType="Button" lockText="1"/>
</file>

<file path=xl/ctrlProps/ctrlProp1820.xml><?xml version="1.0" encoding="utf-8"?>
<formControlPr xmlns="http://schemas.microsoft.com/office/spreadsheetml/2009/9/main" objectType="Button" lockText="1"/>
</file>

<file path=xl/ctrlProps/ctrlProp1821.xml><?xml version="1.0" encoding="utf-8"?>
<formControlPr xmlns="http://schemas.microsoft.com/office/spreadsheetml/2009/9/main" objectType="Button" lockText="1"/>
</file>

<file path=xl/ctrlProps/ctrlProp1822.xml><?xml version="1.0" encoding="utf-8"?>
<formControlPr xmlns="http://schemas.microsoft.com/office/spreadsheetml/2009/9/main" objectType="Button" lockText="1"/>
</file>

<file path=xl/ctrlProps/ctrlProp1823.xml><?xml version="1.0" encoding="utf-8"?>
<formControlPr xmlns="http://schemas.microsoft.com/office/spreadsheetml/2009/9/main" objectType="Button" lockText="1"/>
</file>

<file path=xl/ctrlProps/ctrlProp1824.xml><?xml version="1.0" encoding="utf-8"?>
<formControlPr xmlns="http://schemas.microsoft.com/office/spreadsheetml/2009/9/main" objectType="Button" lockText="1"/>
</file>

<file path=xl/ctrlProps/ctrlProp1825.xml><?xml version="1.0" encoding="utf-8"?>
<formControlPr xmlns="http://schemas.microsoft.com/office/spreadsheetml/2009/9/main" objectType="Button" lockText="1"/>
</file>

<file path=xl/ctrlProps/ctrlProp1826.xml><?xml version="1.0" encoding="utf-8"?>
<formControlPr xmlns="http://schemas.microsoft.com/office/spreadsheetml/2009/9/main" objectType="Button" lockText="1"/>
</file>

<file path=xl/ctrlProps/ctrlProp1827.xml><?xml version="1.0" encoding="utf-8"?>
<formControlPr xmlns="http://schemas.microsoft.com/office/spreadsheetml/2009/9/main" objectType="Button" lockText="1"/>
</file>

<file path=xl/ctrlProps/ctrlProp1828.xml><?xml version="1.0" encoding="utf-8"?>
<formControlPr xmlns="http://schemas.microsoft.com/office/spreadsheetml/2009/9/main" objectType="Button" lockText="1"/>
</file>

<file path=xl/ctrlProps/ctrlProp1829.xml><?xml version="1.0" encoding="utf-8"?>
<formControlPr xmlns="http://schemas.microsoft.com/office/spreadsheetml/2009/9/main" objectType="Button" lockText="1"/>
</file>

<file path=xl/ctrlProps/ctrlProp1830.xml><?xml version="1.0" encoding="utf-8"?>
<formControlPr xmlns="http://schemas.microsoft.com/office/spreadsheetml/2009/9/main" objectType="Button" lockText="1"/>
</file>

<file path=xl/ctrlProps/ctrlProp1831.xml><?xml version="1.0" encoding="utf-8"?>
<formControlPr xmlns="http://schemas.microsoft.com/office/spreadsheetml/2009/9/main" objectType="Button" lockText="1"/>
</file>

<file path=xl/ctrlProps/ctrlProp1832.xml><?xml version="1.0" encoding="utf-8"?>
<formControlPr xmlns="http://schemas.microsoft.com/office/spreadsheetml/2009/9/main" objectType="Button" lockText="1"/>
</file>

<file path=xl/ctrlProps/ctrlProp1833.xml><?xml version="1.0" encoding="utf-8"?>
<formControlPr xmlns="http://schemas.microsoft.com/office/spreadsheetml/2009/9/main" objectType="Button" lockText="1"/>
</file>

<file path=xl/ctrlProps/ctrlProp1834.xml><?xml version="1.0" encoding="utf-8"?>
<formControlPr xmlns="http://schemas.microsoft.com/office/spreadsheetml/2009/9/main" objectType="Button" lockText="1"/>
</file>

<file path=xl/ctrlProps/ctrlProp1835.xml><?xml version="1.0" encoding="utf-8"?>
<formControlPr xmlns="http://schemas.microsoft.com/office/spreadsheetml/2009/9/main" objectType="Button" lockText="1"/>
</file>

<file path=xl/ctrlProps/ctrlProp1836.xml><?xml version="1.0" encoding="utf-8"?>
<formControlPr xmlns="http://schemas.microsoft.com/office/spreadsheetml/2009/9/main" objectType="Button" lockText="1"/>
</file>

<file path=xl/ctrlProps/ctrlProp1837.xml><?xml version="1.0" encoding="utf-8"?>
<formControlPr xmlns="http://schemas.microsoft.com/office/spreadsheetml/2009/9/main" objectType="Button" lockText="1"/>
</file>

<file path=xl/ctrlProps/ctrlProp1838.xml><?xml version="1.0" encoding="utf-8"?>
<formControlPr xmlns="http://schemas.microsoft.com/office/spreadsheetml/2009/9/main" objectType="Button" lockText="1"/>
</file>

<file path=xl/ctrlProps/ctrlProp1839.xml><?xml version="1.0" encoding="utf-8"?>
<formControlPr xmlns="http://schemas.microsoft.com/office/spreadsheetml/2009/9/main" objectType="Button" lockText="1"/>
</file>

<file path=xl/ctrlProps/ctrlProp1840.xml><?xml version="1.0" encoding="utf-8"?>
<formControlPr xmlns="http://schemas.microsoft.com/office/spreadsheetml/2009/9/main" objectType="Button" lockText="1"/>
</file>

<file path=xl/ctrlProps/ctrlProp1841.xml><?xml version="1.0" encoding="utf-8"?>
<formControlPr xmlns="http://schemas.microsoft.com/office/spreadsheetml/2009/9/main" objectType="Button" lockText="1"/>
</file>

<file path=xl/ctrlProps/ctrlProp1842.xml><?xml version="1.0" encoding="utf-8"?>
<formControlPr xmlns="http://schemas.microsoft.com/office/spreadsheetml/2009/9/main" objectType="Button" lockText="1"/>
</file>

<file path=xl/ctrlProps/ctrlProp1843.xml><?xml version="1.0" encoding="utf-8"?>
<formControlPr xmlns="http://schemas.microsoft.com/office/spreadsheetml/2009/9/main" objectType="Button" lockText="1"/>
</file>

<file path=xl/ctrlProps/ctrlProp1844.xml><?xml version="1.0" encoding="utf-8"?>
<formControlPr xmlns="http://schemas.microsoft.com/office/spreadsheetml/2009/9/main" objectType="Button" lockText="1"/>
</file>

<file path=xl/ctrlProps/ctrlProp1845.xml><?xml version="1.0" encoding="utf-8"?>
<formControlPr xmlns="http://schemas.microsoft.com/office/spreadsheetml/2009/9/main" objectType="Button" lockText="1"/>
</file>

<file path=xl/ctrlProps/ctrlProp1846.xml><?xml version="1.0" encoding="utf-8"?>
<formControlPr xmlns="http://schemas.microsoft.com/office/spreadsheetml/2009/9/main" objectType="Button" lockText="1"/>
</file>

<file path=xl/ctrlProps/ctrlProp1847.xml><?xml version="1.0" encoding="utf-8"?>
<formControlPr xmlns="http://schemas.microsoft.com/office/spreadsheetml/2009/9/main" objectType="Button" lockText="1"/>
</file>

<file path=xl/ctrlProps/ctrlProp1848.xml><?xml version="1.0" encoding="utf-8"?>
<formControlPr xmlns="http://schemas.microsoft.com/office/spreadsheetml/2009/9/main" objectType="Button" lockText="1"/>
</file>

<file path=xl/ctrlProps/ctrlProp1849.xml><?xml version="1.0" encoding="utf-8"?>
<formControlPr xmlns="http://schemas.microsoft.com/office/spreadsheetml/2009/9/main" objectType="Button" lockText="1"/>
</file>

<file path=xl/ctrlProps/ctrlProp1850.xml><?xml version="1.0" encoding="utf-8"?>
<formControlPr xmlns="http://schemas.microsoft.com/office/spreadsheetml/2009/9/main" objectType="Button" lockText="1"/>
</file>

<file path=xl/ctrlProps/ctrlProp1851.xml><?xml version="1.0" encoding="utf-8"?>
<formControlPr xmlns="http://schemas.microsoft.com/office/spreadsheetml/2009/9/main" objectType="Button" lockText="1"/>
</file>

<file path=xl/ctrlProps/ctrlProp1852.xml><?xml version="1.0" encoding="utf-8"?>
<formControlPr xmlns="http://schemas.microsoft.com/office/spreadsheetml/2009/9/main" objectType="Button" lockText="1"/>
</file>

<file path=xl/ctrlProps/ctrlProp1853.xml><?xml version="1.0" encoding="utf-8"?>
<formControlPr xmlns="http://schemas.microsoft.com/office/spreadsheetml/2009/9/main" objectType="Button" lockText="1"/>
</file>

<file path=xl/ctrlProps/ctrlProp1854.xml><?xml version="1.0" encoding="utf-8"?>
<formControlPr xmlns="http://schemas.microsoft.com/office/spreadsheetml/2009/9/main" objectType="Button" lockText="1"/>
</file>

<file path=xl/ctrlProps/ctrlProp1855.xml><?xml version="1.0" encoding="utf-8"?>
<formControlPr xmlns="http://schemas.microsoft.com/office/spreadsheetml/2009/9/main" objectType="Button" lockText="1"/>
</file>

<file path=xl/ctrlProps/ctrlProp1856.xml><?xml version="1.0" encoding="utf-8"?>
<formControlPr xmlns="http://schemas.microsoft.com/office/spreadsheetml/2009/9/main" objectType="Button" lockText="1"/>
</file>

<file path=xl/ctrlProps/ctrlProp1857.xml><?xml version="1.0" encoding="utf-8"?>
<formControlPr xmlns="http://schemas.microsoft.com/office/spreadsheetml/2009/9/main" objectType="Button" lockText="1"/>
</file>

<file path=xl/ctrlProps/ctrlProp1858.xml><?xml version="1.0" encoding="utf-8"?>
<formControlPr xmlns="http://schemas.microsoft.com/office/spreadsheetml/2009/9/main" objectType="Button" lockText="1"/>
</file>

<file path=xl/ctrlProps/ctrlProp1859.xml><?xml version="1.0" encoding="utf-8"?>
<formControlPr xmlns="http://schemas.microsoft.com/office/spreadsheetml/2009/9/main" objectType="Button" lockText="1"/>
</file>

<file path=xl/ctrlProps/ctrlProp1860.xml><?xml version="1.0" encoding="utf-8"?>
<formControlPr xmlns="http://schemas.microsoft.com/office/spreadsheetml/2009/9/main" objectType="Button" lockText="1"/>
</file>

<file path=xl/ctrlProps/ctrlProp1861.xml><?xml version="1.0" encoding="utf-8"?>
<formControlPr xmlns="http://schemas.microsoft.com/office/spreadsheetml/2009/9/main" objectType="Button" lockText="1"/>
</file>

<file path=xl/ctrlProps/ctrlProp1862.xml><?xml version="1.0" encoding="utf-8"?>
<formControlPr xmlns="http://schemas.microsoft.com/office/spreadsheetml/2009/9/main" objectType="Button" lockText="1"/>
</file>

<file path=xl/ctrlProps/ctrlProp1863.xml><?xml version="1.0" encoding="utf-8"?>
<formControlPr xmlns="http://schemas.microsoft.com/office/spreadsheetml/2009/9/main" objectType="Button" lockText="1"/>
</file>

<file path=xl/ctrlProps/ctrlProp1864.xml><?xml version="1.0" encoding="utf-8"?>
<formControlPr xmlns="http://schemas.microsoft.com/office/spreadsheetml/2009/9/main" objectType="Button" lockText="1"/>
</file>

<file path=xl/ctrlProps/ctrlProp1865.xml><?xml version="1.0" encoding="utf-8"?>
<formControlPr xmlns="http://schemas.microsoft.com/office/spreadsheetml/2009/9/main" objectType="Button" lockText="1"/>
</file>

<file path=xl/ctrlProps/ctrlProp1866.xml><?xml version="1.0" encoding="utf-8"?>
<formControlPr xmlns="http://schemas.microsoft.com/office/spreadsheetml/2009/9/main" objectType="Button" lockText="1"/>
</file>

<file path=xl/ctrlProps/ctrlProp1867.xml><?xml version="1.0" encoding="utf-8"?>
<formControlPr xmlns="http://schemas.microsoft.com/office/spreadsheetml/2009/9/main" objectType="Button" lockText="1"/>
</file>

<file path=xl/ctrlProps/ctrlProp1868.xml><?xml version="1.0" encoding="utf-8"?>
<formControlPr xmlns="http://schemas.microsoft.com/office/spreadsheetml/2009/9/main" objectType="Button" lockText="1"/>
</file>

<file path=xl/ctrlProps/ctrlProp1869.xml><?xml version="1.0" encoding="utf-8"?>
<formControlPr xmlns="http://schemas.microsoft.com/office/spreadsheetml/2009/9/main" objectType="Button" lockText="1"/>
</file>

<file path=xl/ctrlProps/ctrlProp1870.xml><?xml version="1.0" encoding="utf-8"?>
<formControlPr xmlns="http://schemas.microsoft.com/office/spreadsheetml/2009/9/main" objectType="Button" lockText="1"/>
</file>

<file path=xl/ctrlProps/ctrlProp1871.xml><?xml version="1.0" encoding="utf-8"?>
<formControlPr xmlns="http://schemas.microsoft.com/office/spreadsheetml/2009/9/main" objectType="Button" lockText="1"/>
</file>

<file path=xl/ctrlProps/ctrlProp1872.xml><?xml version="1.0" encoding="utf-8"?>
<formControlPr xmlns="http://schemas.microsoft.com/office/spreadsheetml/2009/9/main" objectType="Button" lockText="1"/>
</file>

<file path=xl/ctrlProps/ctrlProp1873.xml><?xml version="1.0" encoding="utf-8"?>
<formControlPr xmlns="http://schemas.microsoft.com/office/spreadsheetml/2009/9/main" objectType="Button" lockText="1"/>
</file>

<file path=xl/ctrlProps/ctrlProp1874.xml><?xml version="1.0" encoding="utf-8"?>
<formControlPr xmlns="http://schemas.microsoft.com/office/spreadsheetml/2009/9/main" objectType="Button" lockText="1"/>
</file>

<file path=xl/ctrlProps/ctrlProp1875.xml><?xml version="1.0" encoding="utf-8"?>
<formControlPr xmlns="http://schemas.microsoft.com/office/spreadsheetml/2009/9/main" objectType="Button" lockText="1"/>
</file>

<file path=xl/ctrlProps/ctrlProp1876.xml><?xml version="1.0" encoding="utf-8"?>
<formControlPr xmlns="http://schemas.microsoft.com/office/spreadsheetml/2009/9/main" objectType="Button" lockText="1"/>
</file>

<file path=xl/ctrlProps/ctrlProp1877.xml><?xml version="1.0" encoding="utf-8"?>
<formControlPr xmlns="http://schemas.microsoft.com/office/spreadsheetml/2009/9/main" objectType="Button" lockText="1"/>
</file>

<file path=xl/ctrlProps/ctrlProp1878.xml><?xml version="1.0" encoding="utf-8"?>
<formControlPr xmlns="http://schemas.microsoft.com/office/spreadsheetml/2009/9/main" objectType="Button" lockText="1"/>
</file>

<file path=xl/ctrlProps/ctrlProp1879.xml><?xml version="1.0" encoding="utf-8"?>
<formControlPr xmlns="http://schemas.microsoft.com/office/spreadsheetml/2009/9/main" objectType="Button" lockText="1"/>
</file>

<file path=xl/ctrlProps/ctrlProp1880.xml><?xml version="1.0" encoding="utf-8"?>
<formControlPr xmlns="http://schemas.microsoft.com/office/spreadsheetml/2009/9/main" objectType="Button" lockText="1"/>
</file>

<file path=xl/ctrlProps/ctrlProp1881.xml><?xml version="1.0" encoding="utf-8"?>
<formControlPr xmlns="http://schemas.microsoft.com/office/spreadsheetml/2009/9/main" objectType="Button" lockText="1"/>
</file>

<file path=xl/ctrlProps/ctrlProp1882.xml><?xml version="1.0" encoding="utf-8"?>
<formControlPr xmlns="http://schemas.microsoft.com/office/spreadsheetml/2009/9/main" objectType="Button" lockText="1"/>
</file>

<file path=xl/ctrlProps/ctrlProp1883.xml><?xml version="1.0" encoding="utf-8"?>
<formControlPr xmlns="http://schemas.microsoft.com/office/spreadsheetml/2009/9/main" objectType="Button" lockText="1"/>
</file>

<file path=xl/ctrlProps/ctrlProp1884.xml><?xml version="1.0" encoding="utf-8"?>
<formControlPr xmlns="http://schemas.microsoft.com/office/spreadsheetml/2009/9/main" objectType="Button" lockText="1"/>
</file>

<file path=xl/ctrlProps/ctrlProp1885.xml><?xml version="1.0" encoding="utf-8"?>
<formControlPr xmlns="http://schemas.microsoft.com/office/spreadsheetml/2009/9/main" objectType="Button" lockText="1"/>
</file>

<file path=xl/ctrlProps/ctrlProp1886.xml><?xml version="1.0" encoding="utf-8"?>
<formControlPr xmlns="http://schemas.microsoft.com/office/spreadsheetml/2009/9/main" objectType="Button" lockText="1"/>
</file>

<file path=xl/ctrlProps/ctrlProp1887.xml><?xml version="1.0" encoding="utf-8"?>
<formControlPr xmlns="http://schemas.microsoft.com/office/spreadsheetml/2009/9/main" objectType="Button" lockText="1"/>
</file>

<file path=xl/ctrlProps/ctrlProp1888.xml><?xml version="1.0" encoding="utf-8"?>
<formControlPr xmlns="http://schemas.microsoft.com/office/spreadsheetml/2009/9/main" objectType="Button" lockText="1"/>
</file>

<file path=xl/ctrlProps/ctrlProp1889.xml><?xml version="1.0" encoding="utf-8"?>
<formControlPr xmlns="http://schemas.microsoft.com/office/spreadsheetml/2009/9/main" objectType="Button" lockText="1"/>
</file>

<file path=xl/ctrlProps/ctrlProp1890.xml><?xml version="1.0" encoding="utf-8"?>
<formControlPr xmlns="http://schemas.microsoft.com/office/spreadsheetml/2009/9/main" objectType="Button" lockText="1"/>
</file>

<file path=xl/ctrlProps/ctrlProp1891.xml><?xml version="1.0" encoding="utf-8"?>
<formControlPr xmlns="http://schemas.microsoft.com/office/spreadsheetml/2009/9/main" objectType="Button" lockText="1"/>
</file>

<file path=xl/ctrlProps/ctrlProp1892.xml><?xml version="1.0" encoding="utf-8"?>
<formControlPr xmlns="http://schemas.microsoft.com/office/spreadsheetml/2009/9/main" objectType="Button" lockText="1"/>
</file>

<file path=xl/ctrlProps/ctrlProp1893.xml><?xml version="1.0" encoding="utf-8"?>
<formControlPr xmlns="http://schemas.microsoft.com/office/spreadsheetml/2009/9/main" objectType="Button" lockText="1"/>
</file>

<file path=xl/ctrlProps/ctrlProp1894.xml><?xml version="1.0" encoding="utf-8"?>
<formControlPr xmlns="http://schemas.microsoft.com/office/spreadsheetml/2009/9/main" objectType="Button" lockText="1"/>
</file>

<file path=xl/ctrlProps/ctrlProp1895.xml><?xml version="1.0" encoding="utf-8"?>
<formControlPr xmlns="http://schemas.microsoft.com/office/spreadsheetml/2009/9/main" objectType="Button" lockText="1"/>
</file>

<file path=xl/ctrlProps/ctrlProp1896.xml><?xml version="1.0" encoding="utf-8"?>
<formControlPr xmlns="http://schemas.microsoft.com/office/spreadsheetml/2009/9/main" objectType="Button" lockText="1"/>
</file>

<file path=xl/ctrlProps/ctrlProp1897.xml><?xml version="1.0" encoding="utf-8"?>
<formControlPr xmlns="http://schemas.microsoft.com/office/spreadsheetml/2009/9/main" objectType="Button" lockText="1"/>
</file>

<file path=xl/ctrlProps/ctrlProp1898.xml><?xml version="1.0" encoding="utf-8"?>
<formControlPr xmlns="http://schemas.microsoft.com/office/spreadsheetml/2009/9/main" objectType="Button" lockText="1"/>
</file>

<file path=xl/ctrlProps/ctrlProp1899.xml><?xml version="1.0" encoding="utf-8"?>
<formControlPr xmlns="http://schemas.microsoft.com/office/spreadsheetml/2009/9/main" objectType="Button" lockText="1"/>
</file>

<file path=xl/ctrlProps/ctrlProp1900.xml><?xml version="1.0" encoding="utf-8"?>
<formControlPr xmlns="http://schemas.microsoft.com/office/spreadsheetml/2009/9/main" objectType="Button" lockText="1"/>
</file>

<file path=xl/ctrlProps/ctrlProp1901.xml><?xml version="1.0" encoding="utf-8"?>
<formControlPr xmlns="http://schemas.microsoft.com/office/spreadsheetml/2009/9/main" objectType="Button" lockText="1"/>
</file>

<file path=xl/ctrlProps/ctrlProp1902.xml><?xml version="1.0" encoding="utf-8"?>
<formControlPr xmlns="http://schemas.microsoft.com/office/spreadsheetml/2009/9/main" objectType="Button" lockText="1"/>
</file>

<file path=xl/ctrlProps/ctrlProp1903.xml><?xml version="1.0" encoding="utf-8"?>
<formControlPr xmlns="http://schemas.microsoft.com/office/spreadsheetml/2009/9/main" objectType="Button" lockText="1"/>
</file>

<file path=xl/ctrlProps/ctrlProp1904.xml><?xml version="1.0" encoding="utf-8"?>
<formControlPr xmlns="http://schemas.microsoft.com/office/spreadsheetml/2009/9/main" objectType="Button" lockText="1"/>
</file>

<file path=xl/ctrlProps/ctrlProp1905.xml><?xml version="1.0" encoding="utf-8"?>
<formControlPr xmlns="http://schemas.microsoft.com/office/spreadsheetml/2009/9/main" objectType="Button" lockText="1"/>
</file>

<file path=xl/ctrlProps/ctrlProp1906.xml><?xml version="1.0" encoding="utf-8"?>
<formControlPr xmlns="http://schemas.microsoft.com/office/spreadsheetml/2009/9/main" objectType="Button" lockText="1"/>
</file>

<file path=xl/ctrlProps/ctrlProp1907.xml><?xml version="1.0" encoding="utf-8"?>
<formControlPr xmlns="http://schemas.microsoft.com/office/spreadsheetml/2009/9/main" objectType="Button" lockText="1"/>
</file>

<file path=xl/ctrlProps/ctrlProp1908.xml><?xml version="1.0" encoding="utf-8"?>
<formControlPr xmlns="http://schemas.microsoft.com/office/spreadsheetml/2009/9/main" objectType="Button" lockText="1"/>
</file>

<file path=xl/ctrlProps/ctrlProp1909.xml><?xml version="1.0" encoding="utf-8"?>
<formControlPr xmlns="http://schemas.microsoft.com/office/spreadsheetml/2009/9/main" objectType="Button" lockText="1"/>
</file>

<file path=xl/ctrlProps/ctrlProp1910.xml><?xml version="1.0" encoding="utf-8"?>
<formControlPr xmlns="http://schemas.microsoft.com/office/spreadsheetml/2009/9/main" objectType="Button" lockText="1"/>
</file>

<file path=xl/ctrlProps/ctrlProp1911.xml><?xml version="1.0" encoding="utf-8"?>
<formControlPr xmlns="http://schemas.microsoft.com/office/spreadsheetml/2009/9/main" objectType="Button" lockText="1"/>
</file>

<file path=xl/ctrlProps/ctrlProp1912.xml><?xml version="1.0" encoding="utf-8"?>
<formControlPr xmlns="http://schemas.microsoft.com/office/spreadsheetml/2009/9/main" objectType="Button" lockText="1"/>
</file>

<file path=xl/ctrlProps/ctrlProp1913.xml><?xml version="1.0" encoding="utf-8"?>
<formControlPr xmlns="http://schemas.microsoft.com/office/spreadsheetml/2009/9/main" objectType="Button" lockText="1"/>
</file>

<file path=xl/ctrlProps/ctrlProp1914.xml><?xml version="1.0" encoding="utf-8"?>
<formControlPr xmlns="http://schemas.microsoft.com/office/spreadsheetml/2009/9/main" objectType="Button" lockText="1"/>
</file>

<file path=xl/ctrlProps/ctrlProp1915.xml><?xml version="1.0" encoding="utf-8"?>
<formControlPr xmlns="http://schemas.microsoft.com/office/spreadsheetml/2009/9/main" objectType="Button" lockText="1"/>
</file>

<file path=xl/ctrlProps/ctrlProp1916.xml><?xml version="1.0" encoding="utf-8"?>
<formControlPr xmlns="http://schemas.microsoft.com/office/spreadsheetml/2009/9/main" objectType="Button" lockText="1"/>
</file>

<file path=xl/ctrlProps/ctrlProp1917.xml><?xml version="1.0" encoding="utf-8"?>
<formControlPr xmlns="http://schemas.microsoft.com/office/spreadsheetml/2009/9/main" objectType="Button" lockText="1"/>
</file>

<file path=xl/ctrlProps/ctrlProp1918.xml><?xml version="1.0" encoding="utf-8"?>
<formControlPr xmlns="http://schemas.microsoft.com/office/spreadsheetml/2009/9/main" objectType="Button" lockText="1"/>
</file>

<file path=xl/ctrlProps/ctrlProp1919.xml><?xml version="1.0" encoding="utf-8"?>
<formControlPr xmlns="http://schemas.microsoft.com/office/spreadsheetml/2009/9/main" objectType="Button" lockText="1"/>
</file>

<file path=xl/ctrlProps/ctrlProp1920.xml><?xml version="1.0" encoding="utf-8"?>
<formControlPr xmlns="http://schemas.microsoft.com/office/spreadsheetml/2009/9/main" objectType="Button" lockText="1"/>
</file>

<file path=xl/ctrlProps/ctrlProp1921.xml><?xml version="1.0" encoding="utf-8"?>
<formControlPr xmlns="http://schemas.microsoft.com/office/spreadsheetml/2009/9/main" objectType="Button" lockText="1"/>
</file>

<file path=xl/ctrlProps/ctrlProp1922.xml><?xml version="1.0" encoding="utf-8"?>
<formControlPr xmlns="http://schemas.microsoft.com/office/spreadsheetml/2009/9/main" objectType="Button" lockText="1"/>
</file>

<file path=xl/ctrlProps/ctrlProp1923.xml><?xml version="1.0" encoding="utf-8"?>
<formControlPr xmlns="http://schemas.microsoft.com/office/spreadsheetml/2009/9/main" objectType="Button" lockText="1"/>
</file>

<file path=xl/ctrlProps/ctrlProp1924.xml><?xml version="1.0" encoding="utf-8"?>
<formControlPr xmlns="http://schemas.microsoft.com/office/spreadsheetml/2009/9/main" objectType="Button" lockText="1"/>
</file>

<file path=xl/ctrlProps/ctrlProp1925.xml><?xml version="1.0" encoding="utf-8"?>
<formControlPr xmlns="http://schemas.microsoft.com/office/spreadsheetml/2009/9/main" objectType="Button" lockText="1"/>
</file>

<file path=xl/ctrlProps/ctrlProp1926.xml><?xml version="1.0" encoding="utf-8"?>
<formControlPr xmlns="http://schemas.microsoft.com/office/spreadsheetml/2009/9/main" objectType="Button" lockText="1"/>
</file>

<file path=xl/ctrlProps/ctrlProp1927.xml><?xml version="1.0" encoding="utf-8"?>
<formControlPr xmlns="http://schemas.microsoft.com/office/spreadsheetml/2009/9/main" objectType="Button" lockText="1"/>
</file>

<file path=xl/ctrlProps/ctrlProp1928.xml><?xml version="1.0" encoding="utf-8"?>
<formControlPr xmlns="http://schemas.microsoft.com/office/spreadsheetml/2009/9/main" objectType="Button" lockText="1"/>
</file>

<file path=xl/ctrlProps/ctrlProp1929.xml><?xml version="1.0" encoding="utf-8"?>
<formControlPr xmlns="http://schemas.microsoft.com/office/spreadsheetml/2009/9/main" objectType="Button" lockText="1"/>
</file>

<file path=xl/ctrlProps/ctrlProp1930.xml><?xml version="1.0" encoding="utf-8"?>
<formControlPr xmlns="http://schemas.microsoft.com/office/spreadsheetml/2009/9/main" objectType="Button" lockText="1"/>
</file>

<file path=xl/ctrlProps/ctrlProp1931.xml><?xml version="1.0" encoding="utf-8"?>
<formControlPr xmlns="http://schemas.microsoft.com/office/spreadsheetml/2009/9/main" objectType="Button" lockText="1"/>
</file>

<file path=xl/ctrlProps/ctrlProp1932.xml><?xml version="1.0" encoding="utf-8"?>
<formControlPr xmlns="http://schemas.microsoft.com/office/spreadsheetml/2009/9/main" objectType="Button" lockText="1"/>
</file>

<file path=xl/ctrlProps/ctrlProp1933.xml><?xml version="1.0" encoding="utf-8"?>
<formControlPr xmlns="http://schemas.microsoft.com/office/spreadsheetml/2009/9/main" objectType="Button" lockText="1"/>
</file>

<file path=xl/ctrlProps/ctrlProp1934.xml><?xml version="1.0" encoding="utf-8"?>
<formControlPr xmlns="http://schemas.microsoft.com/office/spreadsheetml/2009/9/main" objectType="Button" lockText="1"/>
</file>

<file path=xl/ctrlProps/ctrlProp1935.xml><?xml version="1.0" encoding="utf-8"?>
<formControlPr xmlns="http://schemas.microsoft.com/office/spreadsheetml/2009/9/main" objectType="Button" lockText="1"/>
</file>

<file path=xl/ctrlProps/ctrlProp1936.xml><?xml version="1.0" encoding="utf-8"?>
<formControlPr xmlns="http://schemas.microsoft.com/office/spreadsheetml/2009/9/main" objectType="Button" lockText="1"/>
</file>

<file path=xl/ctrlProps/ctrlProp1937.xml><?xml version="1.0" encoding="utf-8"?>
<formControlPr xmlns="http://schemas.microsoft.com/office/spreadsheetml/2009/9/main" objectType="Button" lockText="1"/>
</file>

<file path=xl/ctrlProps/ctrlProp1938.xml><?xml version="1.0" encoding="utf-8"?>
<formControlPr xmlns="http://schemas.microsoft.com/office/spreadsheetml/2009/9/main" objectType="Button" lockText="1"/>
</file>

<file path=xl/ctrlProps/ctrlProp1939.xml><?xml version="1.0" encoding="utf-8"?>
<formControlPr xmlns="http://schemas.microsoft.com/office/spreadsheetml/2009/9/main" objectType="Button" lockText="1"/>
</file>

<file path=xl/ctrlProps/ctrlProp1940.xml><?xml version="1.0" encoding="utf-8"?>
<formControlPr xmlns="http://schemas.microsoft.com/office/spreadsheetml/2009/9/main" objectType="Button" lockText="1"/>
</file>

<file path=xl/ctrlProps/ctrlProp1941.xml><?xml version="1.0" encoding="utf-8"?>
<formControlPr xmlns="http://schemas.microsoft.com/office/spreadsheetml/2009/9/main" objectType="Button" lockText="1"/>
</file>

<file path=xl/ctrlProps/ctrlProp1942.xml><?xml version="1.0" encoding="utf-8"?>
<formControlPr xmlns="http://schemas.microsoft.com/office/spreadsheetml/2009/9/main" objectType="Button" lockText="1"/>
</file>

<file path=xl/ctrlProps/ctrlProp1943.xml><?xml version="1.0" encoding="utf-8"?>
<formControlPr xmlns="http://schemas.microsoft.com/office/spreadsheetml/2009/9/main" objectType="Button" lockText="1"/>
</file>

<file path=xl/ctrlProps/ctrlProp1944.xml><?xml version="1.0" encoding="utf-8"?>
<formControlPr xmlns="http://schemas.microsoft.com/office/spreadsheetml/2009/9/main" objectType="Button" lockText="1"/>
</file>

<file path=xl/ctrlProps/ctrlProp1945.xml><?xml version="1.0" encoding="utf-8"?>
<formControlPr xmlns="http://schemas.microsoft.com/office/spreadsheetml/2009/9/main" objectType="Button" lockText="1"/>
</file>

<file path=xl/ctrlProps/ctrlProp1946.xml><?xml version="1.0" encoding="utf-8"?>
<formControlPr xmlns="http://schemas.microsoft.com/office/spreadsheetml/2009/9/main" objectType="Button" lockText="1"/>
</file>

<file path=xl/ctrlProps/ctrlProp1947.xml><?xml version="1.0" encoding="utf-8"?>
<formControlPr xmlns="http://schemas.microsoft.com/office/spreadsheetml/2009/9/main" objectType="Button" lockText="1"/>
</file>

<file path=xl/ctrlProps/ctrlProp1948.xml><?xml version="1.0" encoding="utf-8"?>
<formControlPr xmlns="http://schemas.microsoft.com/office/spreadsheetml/2009/9/main" objectType="Button" lockText="1"/>
</file>

<file path=xl/ctrlProps/ctrlProp1949.xml><?xml version="1.0" encoding="utf-8"?>
<formControlPr xmlns="http://schemas.microsoft.com/office/spreadsheetml/2009/9/main" objectType="Button" lockText="1"/>
</file>

<file path=xl/ctrlProps/ctrlProp1950.xml><?xml version="1.0" encoding="utf-8"?>
<formControlPr xmlns="http://schemas.microsoft.com/office/spreadsheetml/2009/9/main" objectType="Button" lockText="1"/>
</file>

<file path=xl/ctrlProps/ctrlProp1951.xml><?xml version="1.0" encoding="utf-8"?>
<formControlPr xmlns="http://schemas.microsoft.com/office/spreadsheetml/2009/9/main" objectType="Button" lockText="1"/>
</file>

<file path=xl/ctrlProps/ctrlProp1952.xml><?xml version="1.0" encoding="utf-8"?>
<formControlPr xmlns="http://schemas.microsoft.com/office/spreadsheetml/2009/9/main" objectType="Button" lockText="1"/>
</file>

<file path=xl/ctrlProps/ctrlProp1953.xml><?xml version="1.0" encoding="utf-8"?>
<formControlPr xmlns="http://schemas.microsoft.com/office/spreadsheetml/2009/9/main" objectType="Button" lockText="1"/>
</file>

<file path=xl/ctrlProps/ctrlProp1954.xml><?xml version="1.0" encoding="utf-8"?>
<formControlPr xmlns="http://schemas.microsoft.com/office/spreadsheetml/2009/9/main" objectType="Button" lockText="1"/>
</file>

<file path=xl/ctrlProps/ctrlProp1955.xml><?xml version="1.0" encoding="utf-8"?>
<formControlPr xmlns="http://schemas.microsoft.com/office/spreadsheetml/2009/9/main" objectType="Button" lockText="1"/>
</file>

<file path=xl/ctrlProps/ctrlProp1956.xml><?xml version="1.0" encoding="utf-8"?>
<formControlPr xmlns="http://schemas.microsoft.com/office/spreadsheetml/2009/9/main" objectType="Button" lockText="1"/>
</file>

<file path=xl/ctrlProps/ctrlProp1957.xml><?xml version="1.0" encoding="utf-8"?>
<formControlPr xmlns="http://schemas.microsoft.com/office/spreadsheetml/2009/9/main" objectType="Button" lockText="1"/>
</file>

<file path=xl/ctrlProps/ctrlProp1958.xml><?xml version="1.0" encoding="utf-8"?>
<formControlPr xmlns="http://schemas.microsoft.com/office/spreadsheetml/2009/9/main" objectType="Button" lockText="1"/>
</file>

<file path=xl/ctrlProps/ctrlProp1959.xml><?xml version="1.0" encoding="utf-8"?>
<formControlPr xmlns="http://schemas.microsoft.com/office/spreadsheetml/2009/9/main" objectType="Button" lockText="1"/>
</file>

<file path=xl/ctrlProps/ctrlProp1960.xml><?xml version="1.0" encoding="utf-8"?>
<formControlPr xmlns="http://schemas.microsoft.com/office/spreadsheetml/2009/9/main" objectType="Button" lockText="1"/>
</file>

<file path=xl/ctrlProps/ctrlProp1961.xml><?xml version="1.0" encoding="utf-8"?>
<formControlPr xmlns="http://schemas.microsoft.com/office/spreadsheetml/2009/9/main" objectType="Button" lockText="1"/>
</file>

<file path=xl/ctrlProps/ctrlProp1962.xml><?xml version="1.0" encoding="utf-8"?>
<formControlPr xmlns="http://schemas.microsoft.com/office/spreadsheetml/2009/9/main" objectType="Button" lockText="1"/>
</file>

<file path=xl/ctrlProps/ctrlProp1963.xml><?xml version="1.0" encoding="utf-8"?>
<formControlPr xmlns="http://schemas.microsoft.com/office/spreadsheetml/2009/9/main" objectType="Button" lockText="1"/>
</file>

<file path=xl/ctrlProps/ctrlProp1964.xml><?xml version="1.0" encoding="utf-8"?>
<formControlPr xmlns="http://schemas.microsoft.com/office/spreadsheetml/2009/9/main" objectType="Button" lockText="1"/>
</file>

<file path=xl/ctrlProps/ctrlProp1965.xml><?xml version="1.0" encoding="utf-8"?>
<formControlPr xmlns="http://schemas.microsoft.com/office/spreadsheetml/2009/9/main" objectType="Button" lockText="1"/>
</file>

<file path=xl/ctrlProps/ctrlProp1966.xml><?xml version="1.0" encoding="utf-8"?>
<formControlPr xmlns="http://schemas.microsoft.com/office/spreadsheetml/2009/9/main" objectType="Button" lockText="1"/>
</file>

<file path=xl/ctrlProps/ctrlProp1967.xml><?xml version="1.0" encoding="utf-8"?>
<formControlPr xmlns="http://schemas.microsoft.com/office/spreadsheetml/2009/9/main" objectType="Button" lockText="1"/>
</file>

<file path=xl/ctrlProps/ctrlProp1968.xml><?xml version="1.0" encoding="utf-8"?>
<formControlPr xmlns="http://schemas.microsoft.com/office/spreadsheetml/2009/9/main" objectType="Button" lockText="1"/>
</file>

<file path=xl/ctrlProps/ctrlProp1969.xml><?xml version="1.0" encoding="utf-8"?>
<formControlPr xmlns="http://schemas.microsoft.com/office/spreadsheetml/2009/9/main" objectType="Button" lockText="1"/>
</file>

<file path=xl/ctrlProps/ctrlProp1970.xml><?xml version="1.0" encoding="utf-8"?>
<formControlPr xmlns="http://schemas.microsoft.com/office/spreadsheetml/2009/9/main" objectType="Button" lockText="1"/>
</file>

<file path=xl/ctrlProps/ctrlProp1971.xml><?xml version="1.0" encoding="utf-8"?>
<formControlPr xmlns="http://schemas.microsoft.com/office/spreadsheetml/2009/9/main" objectType="Button" lockText="1"/>
</file>

<file path=xl/ctrlProps/ctrlProp1972.xml><?xml version="1.0" encoding="utf-8"?>
<formControlPr xmlns="http://schemas.microsoft.com/office/spreadsheetml/2009/9/main" objectType="Button" lockText="1"/>
</file>

<file path=xl/ctrlProps/ctrlProp1973.xml><?xml version="1.0" encoding="utf-8"?>
<formControlPr xmlns="http://schemas.microsoft.com/office/spreadsheetml/2009/9/main" objectType="Button" lockText="1"/>
</file>

<file path=xl/ctrlProps/ctrlProp1974.xml><?xml version="1.0" encoding="utf-8"?>
<formControlPr xmlns="http://schemas.microsoft.com/office/spreadsheetml/2009/9/main" objectType="Button" lockText="1"/>
</file>

<file path=xl/ctrlProps/ctrlProp1975.xml><?xml version="1.0" encoding="utf-8"?>
<formControlPr xmlns="http://schemas.microsoft.com/office/spreadsheetml/2009/9/main" objectType="Button" lockText="1"/>
</file>

<file path=xl/ctrlProps/ctrlProp1976.xml><?xml version="1.0" encoding="utf-8"?>
<formControlPr xmlns="http://schemas.microsoft.com/office/spreadsheetml/2009/9/main" objectType="Button" lockText="1"/>
</file>

<file path=xl/ctrlProps/ctrlProp1977.xml><?xml version="1.0" encoding="utf-8"?>
<formControlPr xmlns="http://schemas.microsoft.com/office/spreadsheetml/2009/9/main" objectType="Button" lockText="1"/>
</file>

<file path=xl/ctrlProps/ctrlProp1978.xml><?xml version="1.0" encoding="utf-8"?>
<formControlPr xmlns="http://schemas.microsoft.com/office/spreadsheetml/2009/9/main" objectType="Button" lockText="1"/>
</file>

<file path=xl/ctrlProps/ctrlProp1979.xml><?xml version="1.0" encoding="utf-8"?>
<formControlPr xmlns="http://schemas.microsoft.com/office/spreadsheetml/2009/9/main" objectType="Button" lockText="1"/>
</file>

<file path=xl/ctrlProps/ctrlProp1980.xml><?xml version="1.0" encoding="utf-8"?>
<formControlPr xmlns="http://schemas.microsoft.com/office/spreadsheetml/2009/9/main" objectType="Button" lockText="1"/>
</file>

<file path=xl/ctrlProps/ctrlProp1981.xml><?xml version="1.0" encoding="utf-8"?>
<formControlPr xmlns="http://schemas.microsoft.com/office/spreadsheetml/2009/9/main" objectType="Button" lockText="1"/>
</file>

<file path=xl/ctrlProps/ctrlProp1982.xml><?xml version="1.0" encoding="utf-8"?>
<formControlPr xmlns="http://schemas.microsoft.com/office/spreadsheetml/2009/9/main" objectType="Button" lockText="1"/>
</file>

<file path=xl/ctrlProps/ctrlProp1983.xml><?xml version="1.0" encoding="utf-8"?>
<formControlPr xmlns="http://schemas.microsoft.com/office/spreadsheetml/2009/9/main" objectType="Button" lockText="1"/>
</file>

<file path=xl/ctrlProps/ctrlProp1984.xml><?xml version="1.0" encoding="utf-8"?>
<formControlPr xmlns="http://schemas.microsoft.com/office/spreadsheetml/2009/9/main" objectType="Button" lockText="1"/>
</file>

<file path=xl/ctrlProps/ctrlProp1985.xml><?xml version="1.0" encoding="utf-8"?>
<formControlPr xmlns="http://schemas.microsoft.com/office/spreadsheetml/2009/9/main" objectType="Button" lockText="1"/>
</file>

<file path=xl/ctrlProps/ctrlProp1986.xml><?xml version="1.0" encoding="utf-8"?>
<formControlPr xmlns="http://schemas.microsoft.com/office/spreadsheetml/2009/9/main" objectType="Button" lockText="1"/>
</file>

<file path=xl/ctrlProps/ctrlProp1987.xml><?xml version="1.0" encoding="utf-8"?>
<formControlPr xmlns="http://schemas.microsoft.com/office/spreadsheetml/2009/9/main" objectType="Button" lockText="1"/>
</file>

<file path=xl/ctrlProps/ctrlProp1988.xml><?xml version="1.0" encoding="utf-8"?>
<formControlPr xmlns="http://schemas.microsoft.com/office/spreadsheetml/2009/9/main" objectType="Button" lockText="1"/>
</file>

<file path=xl/ctrlProps/ctrlProp1989.xml><?xml version="1.0" encoding="utf-8"?>
<formControlPr xmlns="http://schemas.microsoft.com/office/spreadsheetml/2009/9/main" objectType="Button" lockText="1"/>
</file>

<file path=xl/ctrlProps/ctrlProp1990.xml><?xml version="1.0" encoding="utf-8"?>
<formControlPr xmlns="http://schemas.microsoft.com/office/spreadsheetml/2009/9/main" objectType="Button" lockText="1"/>
</file>

<file path=xl/ctrlProps/ctrlProp1991.xml><?xml version="1.0" encoding="utf-8"?>
<formControlPr xmlns="http://schemas.microsoft.com/office/spreadsheetml/2009/9/main" objectType="Button" lockText="1"/>
</file>

<file path=xl/ctrlProps/ctrlProp1992.xml><?xml version="1.0" encoding="utf-8"?>
<formControlPr xmlns="http://schemas.microsoft.com/office/spreadsheetml/2009/9/main" objectType="Button" lockText="1"/>
</file>

<file path=xl/ctrlProps/ctrlProp1993.xml><?xml version="1.0" encoding="utf-8"?>
<formControlPr xmlns="http://schemas.microsoft.com/office/spreadsheetml/2009/9/main" objectType="Button" lockText="1"/>
</file>

<file path=xl/ctrlProps/ctrlProp1994.xml><?xml version="1.0" encoding="utf-8"?>
<formControlPr xmlns="http://schemas.microsoft.com/office/spreadsheetml/2009/9/main" objectType="Button" lockText="1"/>
</file>

<file path=xl/ctrlProps/ctrlProp1995.xml><?xml version="1.0" encoding="utf-8"?>
<formControlPr xmlns="http://schemas.microsoft.com/office/spreadsheetml/2009/9/main" objectType="Button" lockText="1"/>
</file>

<file path=xl/ctrlProps/ctrlProp1996.xml><?xml version="1.0" encoding="utf-8"?>
<formControlPr xmlns="http://schemas.microsoft.com/office/spreadsheetml/2009/9/main" objectType="Button" lockText="1"/>
</file>

<file path=xl/ctrlProps/ctrlProp1997.xml><?xml version="1.0" encoding="utf-8"?>
<formControlPr xmlns="http://schemas.microsoft.com/office/spreadsheetml/2009/9/main" objectType="Button" lockText="1"/>
</file>

<file path=xl/ctrlProps/ctrlProp1998.xml><?xml version="1.0" encoding="utf-8"?>
<formControlPr xmlns="http://schemas.microsoft.com/office/spreadsheetml/2009/9/main" objectType="Button" lockText="1"/>
</file>

<file path=xl/ctrlProps/ctrlProp1999.xml><?xml version="1.0" encoding="utf-8"?>
<formControlPr xmlns="http://schemas.microsoft.com/office/spreadsheetml/2009/9/main" objectType="Button" lockText="1"/>
</file>

<file path=xl/ctrlProps/ctrlProp2000.xml><?xml version="1.0" encoding="utf-8"?>
<formControlPr xmlns="http://schemas.microsoft.com/office/spreadsheetml/2009/9/main" objectType="Button" lockText="1"/>
</file>

<file path=xl/ctrlProps/ctrlProp2001.xml><?xml version="1.0" encoding="utf-8"?>
<formControlPr xmlns="http://schemas.microsoft.com/office/spreadsheetml/2009/9/main" objectType="Button" lockText="1"/>
</file>

<file path=xl/ctrlProps/ctrlProp2002.xml><?xml version="1.0" encoding="utf-8"?>
<formControlPr xmlns="http://schemas.microsoft.com/office/spreadsheetml/2009/9/main" objectType="Button" lockText="1"/>
</file>

<file path=xl/ctrlProps/ctrlProp2003.xml><?xml version="1.0" encoding="utf-8"?>
<formControlPr xmlns="http://schemas.microsoft.com/office/spreadsheetml/2009/9/main" objectType="Button" lockText="1"/>
</file>

<file path=xl/ctrlProps/ctrlProp2004.xml><?xml version="1.0" encoding="utf-8"?>
<formControlPr xmlns="http://schemas.microsoft.com/office/spreadsheetml/2009/9/main" objectType="Button" lockText="1"/>
</file>

<file path=xl/ctrlProps/ctrlProp2005.xml><?xml version="1.0" encoding="utf-8"?>
<formControlPr xmlns="http://schemas.microsoft.com/office/spreadsheetml/2009/9/main" objectType="Button" lockText="1"/>
</file>

<file path=xl/ctrlProps/ctrlProp2006.xml><?xml version="1.0" encoding="utf-8"?>
<formControlPr xmlns="http://schemas.microsoft.com/office/spreadsheetml/2009/9/main" objectType="Button" lockText="1"/>
</file>

<file path=xl/ctrlProps/ctrlProp2007.xml><?xml version="1.0" encoding="utf-8"?>
<formControlPr xmlns="http://schemas.microsoft.com/office/spreadsheetml/2009/9/main" objectType="Button" lockText="1"/>
</file>

<file path=xl/ctrlProps/ctrlProp2008.xml><?xml version="1.0" encoding="utf-8"?>
<formControlPr xmlns="http://schemas.microsoft.com/office/spreadsheetml/2009/9/main" objectType="Button" lockText="1"/>
</file>

<file path=xl/ctrlProps/ctrlProp2009.xml><?xml version="1.0" encoding="utf-8"?>
<formControlPr xmlns="http://schemas.microsoft.com/office/spreadsheetml/2009/9/main" objectType="Button" lockText="1"/>
</file>

<file path=xl/ctrlProps/ctrlProp2010.xml><?xml version="1.0" encoding="utf-8"?>
<formControlPr xmlns="http://schemas.microsoft.com/office/spreadsheetml/2009/9/main" objectType="Button" lockText="1"/>
</file>

<file path=xl/ctrlProps/ctrlProp2011.xml><?xml version="1.0" encoding="utf-8"?>
<formControlPr xmlns="http://schemas.microsoft.com/office/spreadsheetml/2009/9/main" objectType="Button" lockText="1"/>
</file>

<file path=xl/ctrlProps/ctrlProp2012.xml><?xml version="1.0" encoding="utf-8"?>
<formControlPr xmlns="http://schemas.microsoft.com/office/spreadsheetml/2009/9/main" objectType="Button" lockText="1"/>
</file>

<file path=xl/ctrlProps/ctrlProp2013.xml><?xml version="1.0" encoding="utf-8"?>
<formControlPr xmlns="http://schemas.microsoft.com/office/spreadsheetml/2009/9/main" objectType="Button" lockText="1"/>
</file>

<file path=xl/ctrlProps/ctrlProp2014.xml><?xml version="1.0" encoding="utf-8"?>
<formControlPr xmlns="http://schemas.microsoft.com/office/spreadsheetml/2009/9/main" objectType="Button" lockText="1"/>
</file>

<file path=xl/ctrlProps/ctrlProp2015.xml><?xml version="1.0" encoding="utf-8"?>
<formControlPr xmlns="http://schemas.microsoft.com/office/spreadsheetml/2009/9/main" objectType="Button" lockText="1"/>
</file>

<file path=xl/ctrlProps/ctrlProp2016.xml><?xml version="1.0" encoding="utf-8"?>
<formControlPr xmlns="http://schemas.microsoft.com/office/spreadsheetml/2009/9/main" objectType="Button" lockText="1"/>
</file>

<file path=xl/ctrlProps/ctrlProp2017.xml><?xml version="1.0" encoding="utf-8"?>
<formControlPr xmlns="http://schemas.microsoft.com/office/spreadsheetml/2009/9/main" objectType="Button" lockText="1"/>
</file>

<file path=xl/ctrlProps/ctrlProp2018.xml><?xml version="1.0" encoding="utf-8"?>
<formControlPr xmlns="http://schemas.microsoft.com/office/spreadsheetml/2009/9/main" objectType="Button" lockText="1"/>
</file>

<file path=xl/ctrlProps/ctrlProp2019.xml><?xml version="1.0" encoding="utf-8"?>
<formControlPr xmlns="http://schemas.microsoft.com/office/spreadsheetml/2009/9/main" objectType="Button" lockText="1"/>
</file>

<file path=xl/ctrlProps/ctrlProp2020.xml><?xml version="1.0" encoding="utf-8"?>
<formControlPr xmlns="http://schemas.microsoft.com/office/spreadsheetml/2009/9/main" objectType="Button" lockText="1"/>
</file>

<file path=xl/ctrlProps/ctrlProp2021.xml><?xml version="1.0" encoding="utf-8"?>
<formControlPr xmlns="http://schemas.microsoft.com/office/spreadsheetml/2009/9/main" objectType="Button" lockText="1"/>
</file>

<file path=xl/ctrlProps/ctrlProp2022.xml><?xml version="1.0" encoding="utf-8"?>
<formControlPr xmlns="http://schemas.microsoft.com/office/spreadsheetml/2009/9/main" objectType="Button" lockText="1"/>
</file>

<file path=xl/ctrlProps/ctrlProp2023.xml><?xml version="1.0" encoding="utf-8"?>
<formControlPr xmlns="http://schemas.microsoft.com/office/spreadsheetml/2009/9/main" objectType="Button" lockText="1"/>
</file>

<file path=xl/ctrlProps/ctrlProp2024.xml><?xml version="1.0" encoding="utf-8"?>
<formControlPr xmlns="http://schemas.microsoft.com/office/spreadsheetml/2009/9/main" objectType="Button" lockText="1"/>
</file>

<file path=xl/ctrlProps/ctrlProp2025.xml><?xml version="1.0" encoding="utf-8"?>
<formControlPr xmlns="http://schemas.microsoft.com/office/spreadsheetml/2009/9/main" objectType="Button" lockText="1"/>
</file>

<file path=xl/ctrlProps/ctrlProp2026.xml><?xml version="1.0" encoding="utf-8"?>
<formControlPr xmlns="http://schemas.microsoft.com/office/spreadsheetml/2009/9/main" objectType="Button" lockText="1"/>
</file>

<file path=xl/ctrlProps/ctrlProp2027.xml><?xml version="1.0" encoding="utf-8"?>
<formControlPr xmlns="http://schemas.microsoft.com/office/spreadsheetml/2009/9/main" objectType="Button" lockText="1"/>
</file>

<file path=xl/ctrlProps/ctrlProp2028.xml><?xml version="1.0" encoding="utf-8"?>
<formControlPr xmlns="http://schemas.microsoft.com/office/spreadsheetml/2009/9/main" objectType="Button" lockText="1"/>
</file>

<file path=xl/ctrlProps/ctrlProp2029.xml><?xml version="1.0" encoding="utf-8"?>
<formControlPr xmlns="http://schemas.microsoft.com/office/spreadsheetml/2009/9/main" objectType="Button" lockText="1"/>
</file>

<file path=xl/ctrlProps/ctrlProp2030.xml><?xml version="1.0" encoding="utf-8"?>
<formControlPr xmlns="http://schemas.microsoft.com/office/spreadsheetml/2009/9/main" objectType="Button" lockText="1"/>
</file>

<file path=xl/ctrlProps/ctrlProp2031.xml><?xml version="1.0" encoding="utf-8"?>
<formControlPr xmlns="http://schemas.microsoft.com/office/spreadsheetml/2009/9/main" objectType="Button" lockText="1"/>
</file>

<file path=xl/ctrlProps/ctrlProp2032.xml><?xml version="1.0" encoding="utf-8"?>
<formControlPr xmlns="http://schemas.microsoft.com/office/spreadsheetml/2009/9/main" objectType="Button" lockText="1"/>
</file>

<file path=xl/ctrlProps/ctrlProp2033.xml><?xml version="1.0" encoding="utf-8"?>
<formControlPr xmlns="http://schemas.microsoft.com/office/spreadsheetml/2009/9/main" objectType="Button" lockText="1"/>
</file>

<file path=xl/ctrlProps/ctrlProp2034.xml><?xml version="1.0" encoding="utf-8"?>
<formControlPr xmlns="http://schemas.microsoft.com/office/spreadsheetml/2009/9/main" objectType="Button" lockText="1"/>
</file>

<file path=xl/ctrlProps/ctrlProp2035.xml><?xml version="1.0" encoding="utf-8"?>
<formControlPr xmlns="http://schemas.microsoft.com/office/spreadsheetml/2009/9/main" objectType="Button" lockText="1"/>
</file>

<file path=xl/ctrlProps/ctrlProp2036.xml><?xml version="1.0" encoding="utf-8"?>
<formControlPr xmlns="http://schemas.microsoft.com/office/spreadsheetml/2009/9/main" objectType="Button" lockText="1"/>
</file>

<file path=xl/ctrlProps/ctrlProp2037.xml><?xml version="1.0" encoding="utf-8"?>
<formControlPr xmlns="http://schemas.microsoft.com/office/spreadsheetml/2009/9/main" objectType="Button" lockText="1"/>
</file>

<file path=xl/ctrlProps/ctrlProp2038.xml><?xml version="1.0" encoding="utf-8"?>
<formControlPr xmlns="http://schemas.microsoft.com/office/spreadsheetml/2009/9/main" objectType="Button" lockText="1"/>
</file>

<file path=xl/ctrlProps/ctrlProp2039.xml><?xml version="1.0" encoding="utf-8"?>
<formControlPr xmlns="http://schemas.microsoft.com/office/spreadsheetml/2009/9/main" objectType="Button" lockText="1"/>
</file>

<file path=xl/ctrlProps/ctrlProp2040.xml><?xml version="1.0" encoding="utf-8"?>
<formControlPr xmlns="http://schemas.microsoft.com/office/spreadsheetml/2009/9/main" objectType="Button" lockText="1"/>
</file>

<file path=xl/ctrlProps/ctrlProp2041.xml><?xml version="1.0" encoding="utf-8"?>
<formControlPr xmlns="http://schemas.microsoft.com/office/spreadsheetml/2009/9/main" objectType="Button" lockText="1"/>
</file>

<file path=xl/ctrlProps/ctrlProp2042.xml><?xml version="1.0" encoding="utf-8"?>
<formControlPr xmlns="http://schemas.microsoft.com/office/spreadsheetml/2009/9/main" objectType="Button" lockText="1"/>
</file>

<file path=xl/ctrlProps/ctrlProp2043.xml><?xml version="1.0" encoding="utf-8"?>
<formControlPr xmlns="http://schemas.microsoft.com/office/spreadsheetml/2009/9/main" objectType="Button" lockText="1"/>
</file>

<file path=xl/ctrlProps/ctrlProp2044.xml><?xml version="1.0" encoding="utf-8"?>
<formControlPr xmlns="http://schemas.microsoft.com/office/spreadsheetml/2009/9/main" objectType="Button" lockText="1"/>
</file>

<file path=xl/ctrlProps/ctrlProp2045.xml><?xml version="1.0" encoding="utf-8"?>
<formControlPr xmlns="http://schemas.microsoft.com/office/spreadsheetml/2009/9/main" objectType="Button" lockText="1"/>
</file>

<file path=xl/ctrlProps/ctrlProp2046.xml><?xml version="1.0" encoding="utf-8"?>
<formControlPr xmlns="http://schemas.microsoft.com/office/spreadsheetml/2009/9/main" objectType="Button" lockText="1"/>
</file>

<file path=xl/ctrlProps/ctrlProp2047.xml><?xml version="1.0" encoding="utf-8"?>
<formControlPr xmlns="http://schemas.microsoft.com/office/spreadsheetml/2009/9/main" objectType="Button" lockText="1"/>
</file>

<file path=xl/ctrlProps/ctrlProp2048.xml><?xml version="1.0" encoding="utf-8"?>
<formControlPr xmlns="http://schemas.microsoft.com/office/spreadsheetml/2009/9/main" objectType="Button" lockText="1"/>
</file>

<file path=xl/ctrlProps/ctrlProp2049.xml><?xml version="1.0" encoding="utf-8"?>
<formControlPr xmlns="http://schemas.microsoft.com/office/spreadsheetml/2009/9/main" objectType="Button" lockText="1"/>
</file>

<file path=xl/ctrlProps/ctrlProp2050.xml><?xml version="1.0" encoding="utf-8"?>
<formControlPr xmlns="http://schemas.microsoft.com/office/spreadsheetml/2009/9/main" objectType="Button" lockText="1"/>
</file>

<file path=xl/ctrlProps/ctrlProp2051.xml><?xml version="1.0" encoding="utf-8"?>
<formControlPr xmlns="http://schemas.microsoft.com/office/spreadsheetml/2009/9/main" objectType="Button" lockText="1"/>
</file>

<file path=xl/ctrlProps/ctrlProp2052.xml><?xml version="1.0" encoding="utf-8"?>
<formControlPr xmlns="http://schemas.microsoft.com/office/spreadsheetml/2009/9/main" objectType="Button" lockText="1"/>
</file>

<file path=xl/ctrlProps/ctrlProp2053.xml><?xml version="1.0" encoding="utf-8"?>
<formControlPr xmlns="http://schemas.microsoft.com/office/spreadsheetml/2009/9/main" objectType="Button" lockText="1"/>
</file>

<file path=xl/ctrlProps/ctrlProp2054.xml><?xml version="1.0" encoding="utf-8"?>
<formControlPr xmlns="http://schemas.microsoft.com/office/spreadsheetml/2009/9/main" objectType="Button" lockText="1"/>
</file>

<file path=xl/ctrlProps/ctrlProp2055.xml><?xml version="1.0" encoding="utf-8"?>
<formControlPr xmlns="http://schemas.microsoft.com/office/spreadsheetml/2009/9/main" objectType="Button" lockText="1"/>
</file>

<file path=xl/ctrlProps/ctrlProp2056.xml><?xml version="1.0" encoding="utf-8"?>
<formControlPr xmlns="http://schemas.microsoft.com/office/spreadsheetml/2009/9/main" objectType="Button" lockText="1"/>
</file>

<file path=xl/ctrlProps/ctrlProp2057.xml><?xml version="1.0" encoding="utf-8"?>
<formControlPr xmlns="http://schemas.microsoft.com/office/spreadsheetml/2009/9/main" objectType="Button" lockText="1"/>
</file>

<file path=xl/ctrlProps/ctrlProp2058.xml><?xml version="1.0" encoding="utf-8"?>
<formControlPr xmlns="http://schemas.microsoft.com/office/spreadsheetml/2009/9/main" objectType="Button" lockText="1"/>
</file>

<file path=xl/ctrlProps/ctrlProp2059.xml><?xml version="1.0" encoding="utf-8"?>
<formControlPr xmlns="http://schemas.microsoft.com/office/spreadsheetml/2009/9/main" objectType="Button" lockText="1"/>
</file>

<file path=xl/ctrlProps/ctrlProp2060.xml><?xml version="1.0" encoding="utf-8"?>
<formControlPr xmlns="http://schemas.microsoft.com/office/spreadsheetml/2009/9/main" objectType="Button" lockText="1"/>
</file>

<file path=xl/ctrlProps/ctrlProp2061.xml><?xml version="1.0" encoding="utf-8"?>
<formControlPr xmlns="http://schemas.microsoft.com/office/spreadsheetml/2009/9/main" objectType="Button" lockText="1"/>
</file>

<file path=xl/ctrlProps/ctrlProp2062.xml><?xml version="1.0" encoding="utf-8"?>
<formControlPr xmlns="http://schemas.microsoft.com/office/spreadsheetml/2009/9/main" objectType="Button" lockText="1"/>
</file>

<file path=xl/ctrlProps/ctrlProp2063.xml><?xml version="1.0" encoding="utf-8"?>
<formControlPr xmlns="http://schemas.microsoft.com/office/spreadsheetml/2009/9/main" objectType="Button" lockText="1"/>
</file>

<file path=xl/ctrlProps/ctrlProp2064.xml><?xml version="1.0" encoding="utf-8"?>
<formControlPr xmlns="http://schemas.microsoft.com/office/spreadsheetml/2009/9/main" objectType="Button" lockText="1"/>
</file>

<file path=xl/ctrlProps/ctrlProp2065.xml><?xml version="1.0" encoding="utf-8"?>
<formControlPr xmlns="http://schemas.microsoft.com/office/spreadsheetml/2009/9/main" objectType="Button" lockText="1"/>
</file>

<file path=xl/ctrlProps/ctrlProp2066.xml><?xml version="1.0" encoding="utf-8"?>
<formControlPr xmlns="http://schemas.microsoft.com/office/spreadsheetml/2009/9/main" objectType="Button" lockText="1"/>
</file>

<file path=xl/ctrlProps/ctrlProp2067.xml><?xml version="1.0" encoding="utf-8"?>
<formControlPr xmlns="http://schemas.microsoft.com/office/spreadsheetml/2009/9/main" objectType="Button" lockText="1"/>
</file>

<file path=xl/ctrlProps/ctrlProp2068.xml><?xml version="1.0" encoding="utf-8"?>
<formControlPr xmlns="http://schemas.microsoft.com/office/spreadsheetml/2009/9/main" objectType="Button" lockText="1"/>
</file>

<file path=xl/ctrlProps/ctrlProp2069.xml><?xml version="1.0" encoding="utf-8"?>
<formControlPr xmlns="http://schemas.microsoft.com/office/spreadsheetml/2009/9/main" objectType="Button" lockText="1"/>
</file>

<file path=xl/ctrlProps/ctrlProp2070.xml><?xml version="1.0" encoding="utf-8"?>
<formControlPr xmlns="http://schemas.microsoft.com/office/spreadsheetml/2009/9/main" objectType="Button" lockText="1"/>
</file>

<file path=xl/ctrlProps/ctrlProp2071.xml><?xml version="1.0" encoding="utf-8"?>
<formControlPr xmlns="http://schemas.microsoft.com/office/spreadsheetml/2009/9/main" objectType="Button" lockText="1"/>
</file>

<file path=xl/ctrlProps/ctrlProp2072.xml><?xml version="1.0" encoding="utf-8"?>
<formControlPr xmlns="http://schemas.microsoft.com/office/spreadsheetml/2009/9/main" objectType="Button" lockText="1"/>
</file>

<file path=xl/ctrlProps/ctrlProp2073.xml><?xml version="1.0" encoding="utf-8"?>
<formControlPr xmlns="http://schemas.microsoft.com/office/spreadsheetml/2009/9/main" objectType="Button" lockText="1"/>
</file>

<file path=xl/ctrlProps/ctrlProp2074.xml><?xml version="1.0" encoding="utf-8"?>
<formControlPr xmlns="http://schemas.microsoft.com/office/spreadsheetml/2009/9/main" objectType="Button" lockText="1"/>
</file>

<file path=xl/ctrlProps/ctrlProp2075.xml><?xml version="1.0" encoding="utf-8"?>
<formControlPr xmlns="http://schemas.microsoft.com/office/spreadsheetml/2009/9/main" objectType="Button" lockText="1"/>
</file>

<file path=xl/ctrlProps/ctrlProp2076.xml><?xml version="1.0" encoding="utf-8"?>
<formControlPr xmlns="http://schemas.microsoft.com/office/spreadsheetml/2009/9/main" objectType="Button" lockText="1"/>
</file>

<file path=xl/ctrlProps/ctrlProp2077.xml><?xml version="1.0" encoding="utf-8"?>
<formControlPr xmlns="http://schemas.microsoft.com/office/spreadsheetml/2009/9/main" objectType="Button" lockText="1"/>
</file>

<file path=xl/ctrlProps/ctrlProp2078.xml><?xml version="1.0" encoding="utf-8"?>
<formControlPr xmlns="http://schemas.microsoft.com/office/spreadsheetml/2009/9/main" objectType="Button" lockText="1"/>
</file>

<file path=xl/ctrlProps/ctrlProp2079.xml><?xml version="1.0" encoding="utf-8"?>
<formControlPr xmlns="http://schemas.microsoft.com/office/spreadsheetml/2009/9/main" objectType="Button" lockText="1"/>
</file>

<file path=xl/ctrlProps/ctrlProp2080.xml><?xml version="1.0" encoding="utf-8"?>
<formControlPr xmlns="http://schemas.microsoft.com/office/spreadsheetml/2009/9/main" objectType="Button" lockText="1"/>
</file>

<file path=xl/ctrlProps/ctrlProp2081.xml><?xml version="1.0" encoding="utf-8"?>
<formControlPr xmlns="http://schemas.microsoft.com/office/spreadsheetml/2009/9/main" objectType="Button" lockText="1"/>
</file>

<file path=xl/ctrlProps/ctrlProp2082.xml><?xml version="1.0" encoding="utf-8"?>
<formControlPr xmlns="http://schemas.microsoft.com/office/spreadsheetml/2009/9/main" objectType="Button" lockText="1"/>
</file>

<file path=xl/ctrlProps/ctrlProp2083.xml><?xml version="1.0" encoding="utf-8"?>
<formControlPr xmlns="http://schemas.microsoft.com/office/spreadsheetml/2009/9/main" objectType="Button" lockText="1"/>
</file>

<file path=xl/ctrlProps/ctrlProp2084.xml><?xml version="1.0" encoding="utf-8"?>
<formControlPr xmlns="http://schemas.microsoft.com/office/spreadsheetml/2009/9/main" objectType="Button" lockText="1"/>
</file>

<file path=xl/ctrlProps/ctrlProp2085.xml><?xml version="1.0" encoding="utf-8"?>
<formControlPr xmlns="http://schemas.microsoft.com/office/spreadsheetml/2009/9/main" objectType="Button" lockText="1"/>
</file>

<file path=xl/ctrlProps/ctrlProp2086.xml><?xml version="1.0" encoding="utf-8"?>
<formControlPr xmlns="http://schemas.microsoft.com/office/spreadsheetml/2009/9/main" objectType="Button" lockText="1"/>
</file>

<file path=xl/ctrlProps/ctrlProp2087.xml><?xml version="1.0" encoding="utf-8"?>
<formControlPr xmlns="http://schemas.microsoft.com/office/spreadsheetml/2009/9/main" objectType="Button" lockText="1"/>
</file>

<file path=xl/ctrlProps/ctrlProp2088.xml><?xml version="1.0" encoding="utf-8"?>
<formControlPr xmlns="http://schemas.microsoft.com/office/spreadsheetml/2009/9/main" objectType="Button" lockText="1"/>
</file>

<file path=xl/ctrlProps/ctrlProp2089.xml><?xml version="1.0" encoding="utf-8"?>
<formControlPr xmlns="http://schemas.microsoft.com/office/spreadsheetml/2009/9/main" objectType="Button" lockText="1"/>
</file>

<file path=xl/ctrlProps/ctrlProp2090.xml><?xml version="1.0" encoding="utf-8"?>
<formControlPr xmlns="http://schemas.microsoft.com/office/spreadsheetml/2009/9/main" objectType="Button" lockText="1"/>
</file>

<file path=xl/ctrlProps/ctrlProp2091.xml><?xml version="1.0" encoding="utf-8"?>
<formControlPr xmlns="http://schemas.microsoft.com/office/spreadsheetml/2009/9/main" objectType="Button" lockText="1"/>
</file>

<file path=xl/ctrlProps/ctrlProp2092.xml><?xml version="1.0" encoding="utf-8"?>
<formControlPr xmlns="http://schemas.microsoft.com/office/spreadsheetml/2009/9/main" objectType="Button" lockText="1"/>
</file>

<file path=xl/ctrlProps/ctrlProp2093.xml><?xml version="1.0" encoding="utf-8"?>
<formControlPr xmlns="http://schemas.microsoft.com/office/spreadsheetml/2009/9/main" objectType="Button" lockText="1"/>
</file>

<file path=xl/ctrlProps/ctrlProp2094.xml><?xml version="1.0" encoding="utf-8"?>
<formControlPr xmlns="http://schemas.microsoft.com/office/spreadsheetml/2009/9/main" objectType="Button" lockText="1"/>
</file>

<file path=xl/ctrlProps/ctrlProp2095.xml><?xml version="1.0" encoding="utf-8"?>
<formControlPr xmlns="http://schemas.microsoft.com/office/spreadsheetml/2009/9/main" objectType="Button" lockText="1"/>
</file>

<file path=xl/ctrlProps/ctrlProp2096.xml><?xml version="1.0" encoding="utf-8"?>
<formControlPr xmlns="http://schemas.microsoft.com/office/spreadsheetml/2009/9/main" objectType="Button" lockText="1"/>
</file>

<file path=xl/ctrlProps/ctrlProp2097.xml><?xml version="1.0" encoding="utf-8"?>
<formControlPr xmlns="http://schemas.microsoft.com/office/spreadsheetml/2009/9/main" objectType="Button" lockText="1"/>
</file>

<file path=xl/ctrlProps/ctrlProp2098.xml><?xml version="1.0" encoding="utf-8"?>
<formControlPr xmlns="http://schemas.microsoft.com/office/spreadsheetml/2009/9/main" objectType="Button" lockText="1"/>
</file>

<file path=xl/ctrlProps/ctrlProp2099.xml><?xml version="1.0" encoding="utf-8"?>
<formControlPr xmlns="http://schemas.microsoft.com/office/spreadsheetml/2009/9/main" objectType="Button" lockText="1"/>
</file>

<file path=xl/ctrlProps/ctrlProp2100.xml><?xml version="1.0" encoding="utf-8"?>
<formControlPr xmlns="http://schemas.microsoft.com/office/spreadsheetml/2009/9/main" objectType="Button" lockText="1"/>
</file>

<file path=xl/ctrlProps/ctrlProp2101.xml><?xml version="1.0" encoding="utf-8"?>
<formControlPr xmlns="http://schemas.microsoft.com/office/spreadsheetml/2009/9/main" objectType="Button" lockText="1"/>
</file>

<file path=xl/ctrlProps/ctrlProp2102.xml><?xml version="1.0" encoding="utf-8"?>
<formControlPr xmlns="http://schemas.microsoft.com/office/spreadsheetml/2009/9/main" objectType="Button" lockText="1"/>
</file>

<file path=xl/ctrlProps/ctrlProp2103.xml><?xml version="1.0" encoding="utf-8"?>
<formControlPr xmlns="http://schemas.microsoft.com/office/spreadsheetml/2009/9/main" objectType="Button" lockText="1"/>
</file>

<file path=xl/ctrlProps/ctrlProp2104.xml><?xml version="1.0" encoding="utf-8"?>
<formControlPr xmlns="http://schemas.microsoft.com/office/spreadsheetml/2009/9/main" objectType="Button" lockText="1"/>
</file>

<file path=xl/ctrlProps/ctrlProp2105.xml><?xml version="1.0" encoding="utf-8"?>
<formControlPr xmlns="http://schemas.microsoft.com/office/spreadsheetml/2009/9/main" objectType="Button" lockText="1"/>
</file>

<file path=xl/ctrlProps/ctrlProp2106.xml><?xml version="1.0" encoding="utf-8"?>
<formControlPr xmlns="http://schemas.microsoft.com/office/spreadsheetml/2009/9/main" objectType="Button" lockText="1"/>
</file>

<file path=xl/ctrlProps/ctrlProp2107.xml><?xml version="1.0" encoding="utf-8"?>
<formControlPr xmlns="http://schemas.microsoft.com/office/spreadsheetml/2009/9/main" objectType="Button" lockText="1"/>
</file>

<file path=xl/ctrlProps/ctrlProp2108.xml><?xml version="1.0" encoding="utf-8"?>
<formControlPr xmlns="http://schemas.microsoft.com/office/spreadsheetml/2009/9/main" objectType="Button" lockText="1"/>
</file>

<file path=xl/ctrlProps/ctrlProp2109.xml><?xml version="1.0" encoding="utf-8"?>
<formControlPr xmlns="http://schemas.microsoft.com/office/spreadsheetml/2009/9/main" objectType="Button" lockText="1"/>
</file>

<file path=xl/ctrlProps/ctrlProp2110.xml><?xml version="1.0" encoding="utf-8"?>
<formControlPr xmlns="http://schemas.microsoft.com/office/spreadsheetml/2009/9/main" objectType="Button" lockText="1"/>
</file>

<file path=xl/ctrlProps/ctrlProp2111.xml><?xml version="1.0" encoding="utf-8"?>
<formControlPr xmlns="http://schemas.microsoft.com/office/spreadsheetml/2009/9/main" objectType="Button" lockText="1"/>
</file>

<file path=xl/ctrlProps/ctrlProp2112.xml><?xml version="1.0" encoding="utf-8"?>
<formControlPr xmlns="http://schemas.microsoft.com/office/spreadsheetml/2009/9/main" objectType="Button" lockText="1"/>
</file>

<file path=xl/ctrlProps/ctrlProp2113.xml><?xml version="1.0" encoding="utf-8"?>
<formControlPr xmlns="http://schemas.microsoft.com/office/spreadsheetml/2009/9/main" objectType="Button" lockText="1"/>
</file>

<file path=xl/ctrlProps/ctrlProp2114.xml><?xml version="1.0" encoding="utf-8"?>
<formControlPr xmlns="http://schemas.microsoft.com/office/spreadsheetml/2009/9/main" objectType="Button" lockText="1"/>
</file>

<file path=xl/ctrlProps/ctrlProp2115.xml><?xml version="1.0" encoding="utf-8"?>
<formControlPr xmlns="http://schemas.microsoft.com/office/spreadsheetml/2009/9/main" objectType="Button" lockText="1"/>
</file>

<file path=xl/ctrlProps/ctrlProp2116.xml><?xml version="1.0" encoding="utf-8"?>
<formControlPr xmlns="http://schemas.microsoft.com/office/spreadsheetml/2009/9/main" objectType="Button" lockText="1"/>
</file>

<file path=xl/ctrlProps/ctrlProp2117.xml><?xml version="1.0" encoding="utf-8"?>
<formControlPr xmlns="http://schemas.microsoft.com/office/spreadsheetml/2009/9/main" objectType="Button" lockText="1"/>
</file>

<file path=xl/ctrlProps/ctrlProp2118.xml><?xml version="1.0" encoding="utf-8"?>
<formControlPr xmlns="http://schemas.microsoft.com/office/spreadsheetml/2009/9/main" objectType="Button" lockText="1"/>
</file>

<file path=xl/ctrlProps/ctrlProp2119.xml><?xml version="1.0" encoding="utf-8"?>
<formControlPr xmlns="http://schemas.microsoft.com/office/spreadsheetml/2009/9/main" objectType="Button" lockText="1"/>
</file>

<file path=xl/ctrlProps/ctrlProp2120.xml><?xml version="1.0" encoding="utf-8"?>
<formControlPr xmlns="http://schemas.microsoft.com/office/spreadsheetml/2009/9/main" objectType="Button" lockText="1"/>
</file>

<file path=xl/ctrlProps/ctrlProp2121.xml><?xml version="1.0" encoding="utf-8"?>
<formControlPr xmlns="http://schemas.microsoft.com/office/spreadsheetml/2009/9/main" objectType="Button" lockText="1"/>
</file>

<file path=xl/ctrlProps/ctrlProp2122.xml><?xml version="1.0" encoding="utf-8"?>
<formControlPr xmlns="http://schemas.microsoft.com/office/spreadsheetml/2009/9/main" objectType="Button" lockText="1"/>
</file>

<file path=xl/ctrlProps/ctrlProp2123.xml><?xml version="1.0" encoding="utf-8"?>
<formControlPr xmlns="http://schemas.microsoft.com/office/spreadsheetml/2009/9/main" objectType="Button" lockText="1"/>
</file>

<file path=xl/ctrlProps/ctrlProp2124.xml><?xml version="1.0" encoding="utf-8"?>
<formControlPr xmlns="http://schemas.microsoft.com/office/spreadsheetml/2009/9/main" objectType="Button" lockText="1"/>
</file>

<file path=xl/ctrlProps/ctrlProp2125.xml><?xml version="1.0" encoding="utf-8"?>
<formControlPr xmlns="http://schemas.microsoft.com/office/spreadsheetml/2009/9/main" objectType="Button" lockText="1"/>
</file>

<file path=xl/ctrlProps/ctrlProp2126.xml><?xml version="1.0" encoding="utf-8"?>
<formControlPr xmlns="http://schemas.microsoft.com/office/spreadsheetml/2009/9/main" objectType="Button" lockText="1"/>
</file>

<file path=xl/ctrlProps/ctrlProp2127.xml><?xml version="1.0" encoding="utf-8"?>
<formControlPr xmlns="http://schemas.microsoft.com/office/spreadsheetml/2009/9/main" objectType="Button" lockText="1"/>
</file>

<file path=xl/ctrlProps/ctrlProp2128.xml><?xml version="1.0" encoding="utf-8"?>
<formControlPr xmlns="http://schemas.microsoft.com/office/spreadsheetml/2009/9/main" objectType="Button" lockText="1"/>
</file>

<file path=xl/ctrlProps/ctrlProp2129.xml><?xml version="1.0" encoding="utf-8"?>
<formControlPr xmlns="http://schemas.microsoft.com/office/spreadsheetml/2009/9/main" objectType="Button" lockText="1"/>
</file>

<file path=xl/ctrlProps/ctrlProp2130.xml><?xml version="1.0" encoding="utf-8"?>
<formControlPr xmlns="http://schemas.microsoft.com/office/spreadsheetml/2009/9/main" objectType="Button" lockText="1"/>
</file>

<file path=xl/ctrlProps/ctrlProp2131.xml><?xml version="1.0" encoding="utf-8"?>
<formControlPr xmlns="http://schemas.microsoft.com/office/spreadsheetml/2009/9/main" objectType="Button" lockText="1"/>
</file>

<file path=xl/ctrlProps/ctrlProp2132.xml><?xml version="1.0" encoding="utf-8"?>
<formControlPr xmlns="http://schemas.microsoft.com/office/spreadsheetml/2009/9/main" objectType="Button" lockText="1"/>
</file>

<file path=xl/ctrlProps/ctrlProp2133.xml><?xml version="1.0" encoding="utf-8"?>
<formControlPr xmlns="http://schemas.microsoft.com/office/spreadsheetml/2009/9/main" objectType="Button" lockText="1"/>
</file>

<file path=xl/ctrlProps/ctrlProp2134.xml><?xml version="1.0" encoding="utf-8"?>
<formControlPr xmlns="http://schemas.microsoft.com/office/spreadsheetml/2009/9/main" objectType="Button" lockText="1"/>
</file>

<file path=xl/ctrlProps/ctrlProp2135.xml><?xml version="1.0" encoding="utf-8"?>
<formControlPr xmlns="http://schemas.microsoft.com/office/spreadsheetml/2009/9/main" objectType="Button" lockText="1"/>
</file>

<file path=xl/ctrlProps/ctrlProp2136.xml><?xml version="1.0" encoding="utf-8"?>
<formControlPr xmlns="http://schemas.microsoft.com/office/spreadsheetml/2009/9/main" objectType="Button" lockText="1"/>
</file>

<file path=xl/ctrlProps/ctrlProp2137.xml><?xml version="1.0" encoding="utf-8"?>
<formControlPr xmlns="http://schemas.microsoft.com/office/spreadsheetml/2009/9/main" objectType="Button" lockText="1"/>
</file>

<file path=xl/ctrlProps/ctrlProp2138.xml><?xml version="1.0" encoding="utf-8"?>
<formControlPr xmlns="http://schemas.microsoft.com/office/spreadsheetml/2009/9/main" objectType="Button" lockText="1"/>
</file>

<file path=xl/ctrlProps/ctrlProp2139.xml><?xml version="1.0" encoding="utf-8"?>
<formControlPr xmlns="http://schemas.microsoft.com/office/spreadsheetml/2009/9/main" objectType="Button" lockText="1"/>
</file>

<file path=xl/ctrlProps/ctrlProp2140.xml><?xml version="1.0" encoding="utf-8"?>
<formControlPr xmlns="http://schemas.microsoft.com/office/spreadsheetml/2009/9/main" objectType="Button" lockText="1"/>
</file>

<file path=xl/ctrlProps/ctrlProp2141.xml><?xml version="1.0" encoding="utf-8"?>
<formControlPr xmlns="http://schemas.microsoft.com/office/spreadsheetml/2009/9/main" objectType="Button" lockText="1"/>
</file>

<file path=xl/ctrlProps/ctrlProp2142.xml><?xml version="1.0" encoding="utf-8"?>
<formControlPr xmlns="http://schemas.microsoft.com/office/spreadsheetml/2009/9/main" objectType="Button" lockText="1"/>
</file>

<file path=xl/ctrlProps/ctrlProp2143.xml><?xml version="1.0" encoding="utf-8"?>
<formControlPr xmlns="http://schemas.microsoft.com/office/spreadsheetml/2009/9/main" objectType="Button" lockText="1"/>
</file>

<file path=xl/ctrlProps/ctrlProp2144.xml><?xml version="1.0" encoding="utf-8"?>
<formControlPr xmlns="http://schemas.microsoft.com/office/spreadsheetml/2009/9/main" objectType="Button" lockText="1"/>
</file>

<file path=xl/ctrlProps/ctrlProp2145.xml><?xml version="1.0" encoding="utf-8"?>
<formControlPr xmlns="http://schemas.microsoft.com/office/spreadsheetml/2009/9/main" objectType="Button" lockText="1"/>
</file>

<file path=xl/ctrlProps/ctrlProp2146.xml><?xml version="1.0" encoding="utf-8"?>
<formControlPr xmlns="http://schemas.microsoft.com/office/spreadsheetml/2009/9/main" objectType="Button" lockText="1"/>
</file>

<file path=xl/ctrlProps/ctrlProp2147.xml><?xml version="1.0" encoding="utf-8"?>
<formControlPr xmlns="http://schemas.microsoft.com/office/spreadsheetml/2009/9/main" objectType="Button" lockText="1"/>
</file>

<file path=xl/ctrlProps/ctrlProp2148.xml><?xml version="1.0" encoding="utf-8"?>
<formControlPr xmlns="http://schemas.microsoft.com/office/spreadsheetml/2009/9/main" objectType="Button" lockText="1"/>
</file>

<file path=xl/ctrlProps/ctrlProp2149.xml><?xml version="1.0" encoding="utf-8"?>
<formControlPr xmlns="http://schemas.microsoft.com/office/spreadsheetml/2009/9/main" objectType="Button" lockText="1"/>
</file>

<file path=xl/ctrlProps/ctrlProp2150.xml><?xml version="1.0" encoding="utf-8"?>
<formControlPr xmlns="http://schemas.microsoft.com/office/spreadsheetml/2009/9/main" objectType="Button" lockText="1"/>
</file>

<file path=xl/ctrlProps/ctrlProp2151.xml><?xml version="1.0" encoding="utf-8"?>
<formControlPr xmlns="http://schemas.microsoft.com/office/spreadsheetml/2009/9/main" objectType="Button" lockText="1"/>
</file>

<file path=xl/ctrlProps/ctrlProp2152.xml><?xml version="1.0" encoding="utf-8"?>
<formControlPr xmlns="http://schemas.microsoft.com/office/spreadsheetml/2009/9/main" objectType="Button" lockText="1"/>
</file>

<file path=xl/ctrlProps/ctrlProp2153.xml><?xml version="1.0" encoding="utf-8"?>
<formControlPr xmlns="http://schemas.microsoft.com/office/spreadsheetml/2009/9/main" objectType="Button" lockText="1"/>
</file>

<file path=xl/ctrlProps/ctrlProp2154.xml><?xml version="1.0" encoding="utf-8"?>
<formControlPr xmlns="http://schemas.microsoft.com/office/spreadsheetml/2009/9/main" objectType="Button" lockText="1"/>
</file>

<file path=xl/ctrlProps/ctrlProp2155.xml><?xml version="1.0" encoding="utf-8"?>
<formControlPr xmlns="http://schemas.microsoft.com/office/spreadsheetml/2009/9/main" objectType="Button" lockText="1"/>
</file>

<file path=xl/ctrlProps/ctrlProp2156.xml><?xml version="1.0" encoding="utf-8"?>
<formControlPr xmlns="http://schemas.microsoft.com/office/spreadsheetml/2009/9/main" objectType="Button" lockText="1"/>
</file>

<file path=xl/ctrlProps/ctrlProp2157.xml><?xml version="1.0" encoding="utf-8"?>
<formControlPr xmlns="http://schemas.microsoft.com/office/spreadsheetml/2009/9/main" objectType="Button" lockText="1"/>
</file>

<file path=xl/ctrlProps/ctrlProp2158.xml><?xml version="1.0" encoding="utf-8"?>
<formControlPr xmlns="http://schemas.microsoft.com/office/spreadsheetml/2009/9/main" objectType="Button" lockText="1"/>
</file>

<file path=xl/ctrlProps/ctrlProp2159.xml><?xml version="1.0" encoding="utf-8"?>
<formControlPr xmlns="http://schemas.microsoft.com/office/spreadsheetml/2009/9/main" objectType="Button" lockText="1"/>
</file>

<file path=xl/ctrlProps/ctrlProp2160.xml><?xml version="1.0" encoding="utf-8"?>
<formControlPr xmlns="http://schemas.microsoft.com/office/spreadsheetml/2009/9/main" objectType="Button" lockText="1"/>
</file>

<file path=xl/ctrlProps/ctrlProp2161.xml><?xml version="1.0" encoding="utf-8"?>
<formControlPr xmlns="http://schemas.microsoft.com/office/spreadsheetml/2009/9/main" objectType="Button" lockText="1"/>
</file>

<file path=xl/ctrlProps/ctrlProp2162.xml><?xml version="1.0" encoding="utf-8"?>
<formControlPr xmlns="http://schemas.microsoft.com/office/spreadsheetml/2009/9/main" objectType="Button" lockText="1"/>
</file>

<file path=xl/ctrlProps/ctrlProp2163.xml><?xml version="1.0" encoding="utf-8"?>
<formControlPr xmlns="http://schemas.microsoft.com/office/spreadsheetml/2009/9/main" objectType="Button" lockText="1"/>
</file>

<file path=xl/ctrlProps/ctrlProp2164.xml><?xml version="1.0" encoding="utf-8"?>
<formControlPr xmlns="http://schemas.microsoft.com/office/spreadsheetml/2009/9/main" objectType="Button" lockText="1"/>
</file>

<file path=xl/ctrlProps/ctrlProp2165.xml><?xml version="1.0" encoding="utf-8"?>
<formControlPr xmlns="http://schemas.microsoft.com/office/spreadsheetml/2009/9/main" objectType="Button" lockText="1"/>
</file>

<file path=xl/ctrlProps/ctrlProp2166.xml><?xml version="1.0" encoding="utf-8"?>
<formControlPr xmlns="http://schemas.microsoft.com/office/spreadsheetml/2009/9/main" objectType="Button" lockText="1"/>
</file>

<file path=xl/ctrlProps/ctrlProp2167.xml><?xml version="1.0" encoding="utf-8"?>
<formControlPr xmlns="http://schemas.microsoft.com/office/spreadsheetml/2009/9/main" objectType="Button" lockText="1"/>
</file>

<file path=xl/ctrlProps/ctrlProp2168.xml><?xml version="1.0" encoding="utf-8"?>
<formControlPr xmlns="http://schemas.microsoft.com/office/spreadsheetml/2009/9/main" objectType="Button" lockText="1"/>
</file>

<file path=xl/ctrlProps/ctrlProp2169.xml><?xml version="1.0" encoding="utf-8"?>
<formControlPr xmlns="http://schemas.microsoft.com/office/spreadsheetml/2009/9/main" objectType="Button" lockText="1"/>
</file>

<file path=xl/ctrlProps/ctrlProp2170.xml><?xml version="1.0" encoding="utf-8"?>
<formControlPr xmlns="http://schemas.microsoft.com/office/spreadsheetml/2009/9/main" objectType="Button" lockText="1"/>
</file>

<file path=xl/ctrlProps/ctrlProp2171.xml><?xml version="1.0" encoding="utf-8"?>
<formControlPr xmlns="http://schemas.microsoft.com/office/spreadsheetml/2009/9/main" objectType="Button" lockText="1"/>
</file>

<file path=xl/ctrlProps/ctrlProp2172.xml><?xml version="1.0" encoding="utf-8"?>
<formControlPr xmlns="http://schemas.microsoft.com/office/spreadsheetml/2009/9/main" objectType="Button" lockText="1"/>
</file>

<file path=xl/ctrlProps/ctrlProp2173.xml><?xml version="1.0" encoding="utf-8"?>
<formControlPr xmlns="http://schemas.microsoft.com/office/spreadsheetml/2009/9/main" objectType="Button" lockText="1"/>
</file>

<file path=xl/ctrlProps/ctrlProp2174.xml><?xml version="1.0" encoding="utf-8"?>
<formControlPr xmlns="http://schemas.microsoft.com/office/spreadsheetml/2009/9/main" objectType="Button" lockText="1"/>
</file>

<file path=xl/ctrlProps/ctrlProp2175.xml><?xml version="1.0" encoding="utf-8"?>
<formControlPr xmlns="http://schemas.microsoft.com/office/spreadsheetml/2009/9/main" objectType="Button" lockText="1"/>
</file>

<file path=xl/ctrlProps/ctrlProp2176.xml><?xml version="1.0" encoding="utf-8"?>
<formControlPr xmlns="http://schemas.microsoft.com/office/spreadsheetml/2009/9/main" objectType="Button" lockText="1"/>
</file>

<file path=xl/ctrlProps/ctrlProp2177.xml><?xml version="1.0" encoding="utf-8"?>
<formControlPr xmlns="http://schemas.microsoft.com/office/spreadsheetml/2009/9/main" objectType="Button" lockText="1"/>
</file>

<file path=xl/ctrlProps/ctrlProp2178.xml><?xml version="1.0" encoding="utf-8"?>
<formControlPr xmlns="http://schemas.microsoft.com/office/spreadsheetml/2009/9/main" objectType="Button" lockText="1"/>
</file>

<file path=xl/ctrlProps/ctrlProp2179.xml><?xml version="1.0" encoding="utf-8"?>
<formControlPr xmlns="http://schemas.microsoft.com/office/spreadsheetml/2009/9/main" objectType="Button" lockText="1"/>
</file>

<file path=xl/ctrlProps/ctrlProp2180.xml><?xml version="1.0" encoding="utf-8"?>
<formControlPr xmlns="http://schemas.microsoft.com/office/spreadsheetml/2009/9/main" objectType="Button" lockText="1"/>
</file>

<file path=xl/ctrlProps/ctrlProp2181.xml><?xml version="1.0" encoding="utf-8"?>
<formControlPr xmlns="http://schemas.microsoft.com/office/spreadsheetml/2009/9/main" objectType="Button" lockText="1"/>
</file>

<file path=xl/ctrlProps/ctrlProp2182.xml><?xml version="1.0" encoding="utf-8"?>
<formControlPr xmlns="http://schemas.microsoft.com/office/spreadsheetml/2009/9/main" objectType="Button" lockText="1"/>
</file>

<file path=xl/ctrlProps/ctrlProp2183.xml><?xml version="1.0" encoding="utf-8"?>
<formControlPr xmlns="http://schemas.microsoft.com/office/spreadsheetml/2009/9/main" objectType="Button" lockText="1"/>
</file>

<file path=xl/ctrlProps/ctrlProp2184.xml><?xml version="1.0" encoding="utf-8"?>
<formControlPr xmlns="http://schemas.microsoft.com/office/spreadsheetml/2009/9/main" objectType="Button" lockText="1"/>
</file>

<file path=xl/ctrlProps/ctrlProp2185.xml><?xml version="1.0" encoding="utf-8"?>
<formControlPr xmlns="http://schemas.microsoft.com/office/spreadsheetml/2009/9/main" objectType="Button" lockText="1"/>
</file>

<file path=xl/ctrlProps/ctrlProp2186.xml><?xml version="1.0" encoding="utf-8"?>
<formControlPr xmlns="http://schemas.microsoft.com/office/spreadsheetml/2009/9/main" objectType="Button" lockText="1"/>
</file>

<file path=xl/ctrlProps/ctrlProp2187.xml><?xml version="1.0" encoding="utf-8"?>
<formControlPr xmlns="http://schemas.microsoft.com/office/spreadsheetml/2009/9/main" objectType="Button" lockText="1"/>
</file>

<file path=xl/ctrlProps/ctrlProp2188.xml><?xml version="1.0" encoding="utf-8"?>
<formControlPr xmlns="http://schemas.microsoft.com/office/spreadsheetml/2009/9/main" objectType="Button" lockText="1"/>
</file>

<file path=xl/ctrlProps/ctrlProp2189.xml><?xml version="1.0" encoding="utf-8"?>
<formControlPr xmlns="http://schemas.microsoft.com/office/spreadsheetml/2009/9/main" objectType="Button" lockText="1"/>
</file>

<file path=xl/ctrlProps/ctrlProp2190.xml><?xml version="1.0" encoding="utf-8"?>
<formControlPr xmlns="http://schemas.microsoft.com/office/spreadsheetml/2009/9/main" objectType="Button" lockText="1"/>
</file>

<file path=xl/ctrlProps/ctrlProp2191.xml><?xml version="1.0" encoding="utf-8"?>
<formControlPr xmlns="http://schemas.microsoft.com/office/spreadsheetml/2009/9/main" objectType="Button" lockText="1"/>
</file>

<file path=xl/ctrlProps/ctrlProp2192.xml><?xml version="1.0" encoding="utf-8"?>
<formControlPr xmlns="http://schemas.microsoft.com/office/spreadsheetml/2009/9/main" objectType="Button" lockText="1"/>
</file>

<file path=xl/ctrlProps/ctrlProp2193.xml><?xml version="1.0" encoding="utf-8"?>
<formControlPr xmlns="http://schemas.microsoft.com/office/spreadsheetml/2009/9/main" objectType="Button" lockText="1"/>
</file>

<file path=xl/ctrlProps/ctrlProp2194.xml><?xml version="1.0" encoding="utf-8"?>
<formControlPr xmlns="http://schemas.microsoft.com/office/spreadsheetml/2009/9/main" objectType="Button" lockText="1"/>
</file>

<file path=xl/ctrlProps/ctrlProp2195.xml><?xml version="1.0" encoding="utf-8"?>
<formControlPr xmlns="http://schemas.microsoft.com/office/spreadsheetml/2009/9/main" objectType="Button" lockText="1"/>
</file>

<file path=xl/ctrlProps/ctrlProp2196.xml><?xml version="1.0" encoding="utf-8"?>
<formControlPr xmlns="http://schemas.microsoft.com/office/spreadsheetml/2009/9/main" objectType="Button" lockText="1"/>
</file>

<file path=xl/ctrlProps/ctrlProp2197.xml><?xml version="1.0" encoding="utf-8"?>
<formControlPr xmlns="http://schemas.microsoft.com/office/spreadsheetml/2009/9/main" objectType="Button" lockText="1"/>
</file>

<file path=xl/ctrlProps/ctrlProp2198.xml><?xml version="1.0" encoding="utf-8"?>
<formControlPr xmlns="http://schemas.microsoft.com/office/spreadsheetml/2009/9/main" objectType="Button" lockText="1"/>
</file>

<file path=xl/ctrlProps/ctrlProp2199.xml><?xml version="1.0" encoding="utf-8"?>
<formControlPr xmlns="http://schemas.microsoft.com/office/spreadsheetml/2009/9/main" objectType="Button" lockText="1"/>
</file>

<file path=xl/ctrlProps/ctrlProp2200.xml><?xml version="1.0" encoding="utf-8"?>
<formControlPr xmlns="http://schemas.microsoft.com/office/spreadsheetml/2009/9/main" objectType="Button" lockText="1"/>
</file>

<file path=xl/ctrlProps/ctrlProp2201.xml><?xml version="1.0" encoding="utf-8"?>
<formControlPr xmlns="http://schemas.microsoft.com/office/spreadsheetml/2009/9/main" objectType="Button" lockText="1"/>
</file>

<file path=xl/ctrlProps/ctrlProp2202.xml><?xml version="1.0" encoding="utf-8"?>
<formControlPr xmlns="http://schemas.microsoft.com/office/spreadsheetml/2009/9/main" objectType="Button" lockText="1"/>
</file>

<file path=xl/ctrlProps/ctrlProp2203.xml><?xml version="1.0" encoding="utf-8"?>
<formControlPr xmlns="http://schemas.microsoft.com/office/spreadsheetml/2009/9/main" objectType="Button" lockText="1"/>
</file>

<file path=xl/ctrlProps/ctrlProp2204.xml><?xml version="1.0" encoding="utf-8"?>
<formControlPr xmlns="http://schemas.microsoft.com/office/spreadsheetml/2009/9/main" objectType="Button" lockText="1"/>
</file>

<file path=xl/ctrlProps/ctrlProp2205.xml><?xml version="1.0" encoding="utf-8"?>
<formControlPr xmlns="http://schemas.microsoft.com/office/spreadsheetml/2009/9/main" objectType="Button" lockText="1"/>
</file>

<file path=xl/ctrlProps/ctrlProp2206.xml><?xml version="1.0" encoding="utf-8"?>
<formControlPr xmlns="http://schemas.microsoft.com/office/spreadsheetml/2009/9/main" objectType="Button" lockText="1"/>
</file>

<file path=xl/ctrlProps/ctrlProp2207.xml><?xml version="1.0" encoding="utf-8"?>
<formControlPr xmlns="http://schemas.microsoft.com/office/spreadsheetml/2009/9/main" objectType="Button" lockText="1"/>
</file>

<file path=xl/ctrlProps/ctrlProp2208.xml><?xml version="1.0" encoding="utf-8"?>
<formControlPr xmlns="http://schemas.microsoft.com/office/spreadsheetml/2009/9/main" objectType="Button" lockText="1"/>
</file>

<file path=xl/ctrlProps/ctrlProp2209.xml><?xml version="1.0" encoding="utf-8"?>
<formControlPr xmlns="http://schemas.microsoft.com/office/spreadsheetml/2009/9/main" objectType="Button" lockText="1"/>
</file>

<file path=xl/ctrlProps/ctrlProp2210.xml><?xml version="1.0" encoding="utf-8"?>
<formControlPr xmlns="http://schemas.microsoft.com/office/spreadsheetml/2009/9/main" objectType="Button" lockText="1"/>
</file>

<file path=xl/ctrlProps/ctrlProp2211.xml><?xml version="1.0" encoding="utf-8"?>
<formControlPr xmlns="http://schemas.microsoft.com/office/spreadsheetml/2009/9/main" objectType="Button" lockText="1"/>
</file>

<file path=xl/ctrlProps/ctrlProp2212.xml><?xml version="1.0" encoding="utf-8"?>
<formControlPr xmlns="http://schemas.microsoft.com/office/spreadsheetml/2009/9/main" objectType="Button" lockText="1"/>
</file>

<file path=xl/ctrlProps/ctrlProp2213.xml><?xml version="1.0" encoding="utf-8"?>
<formControlPr xmlns="http://schemas.microsoft.com/office/spreadsheetml/2009/9/main" objectType="Button" lockText="1"/>
</file>

<file path=xl/ctrlProps/ctrlProp2214.xml><?xml version="1.0" encoding="utf-8"?>
<formControlPr xmlns="http://schemas.microsoft.com/office/spreadsheetml/2009/9/main" objectType="Button" lockText="1"/>
</file>

<file path=xl/ctrlProps/ctrlProp2215.xml><?xml version="1.0" encoding="utf-8"?>
<formControlPr xmlns="http://schemas.microsoft.com/office/spreadsheetml/2009/9/main" objectType="Button" lockText="1"/>
</file>

<file path=xl/ctrlProps/ctrlProp2216.xml><?xml version="1.0" encoding="utf-8"?>
<formControlPr xmlns="http://schemas.microsoft.com/office/spreadsheetml/2009/9/main" objectType="Button" lockText="1"/>
</file>

<file path=xl/ctrlProps/ctrlProp2217.xml><?xml version="1.0" encoding="utf-8"?>
<formControlPr xmlns="http://schemas.microsoft.com/office/spreadsheetml/2009/9/main" objectType="Button" lockText="1"/>
</file>

<file path=xl/ctrlProps/ctrlProp2218.xml><?xml version="1.0" encoding="utf-8"?>
<formControlPr xmlns="http://schemas.microsoft.com/office/spreadsheetml/2009/9/main" objectType="Button" lockText="1"/>
</file>

<file path=xl/ctrlProps/ctrlProp2219.xml><?xml version="1.0" encoding="utf-8"?>
<formControlPr xmlns="http://schemas.microsoft.com/office/spreadsheetml/2009/9/main" objectType="Button" lockText="1"/>
</file>

<file path=xl/ctrlProps/ctrlProp2220.xml><?xml version="1.0" encoding="utf-8"?>
<formControlPr xmlns="http://schemas.microsoft.com/office/spreadsheetml/2009/9/main" objectType="Button" lockText="1"/>
</file>

<file path=xl/ctrlProps/ctrlProp2221.xml><?xml version="1.0" encoding="utf-8"?>
<formControlPr xmlns="http://schemas.microsoft.com/office/spreadsheetml/2009/9/main" objectType="Button" lockText="1"/>
</file>

<file path=xl/ctrlProps/ctrlProp2222.xml><?xml version="1.0" encoding="utf-8"?>
<formControlPr xmlns="http://schemas.microsoft.com/office/spreadsheetml/2009/9/main" objectType="Button" lockText="1"/>
</file>

<file path=xl/ctrlProps/ctrlProp2223.xml><?xml version="1.0" encoding="utf-8"?>
<formControlPr xmlns="http://schemas.microsoft.com/office/spreadsheetml/2009/9/main" objectType="Button" lockText="1"/>
</file>

<file path=xl/ctrlProps/ctrlProp2224.xml><?xml version="1.0" encoding="utf-8"?>
<formControlPr xmlns="http://schemas.microsoft.com/office/spreadsheetml/2009/9/main" objectType="Button" lockText="1"/>
</file>

<file path=xl/ctrlProps/ctrlProp2225.xml><?xml version="1.0" encoding="utf-8"?>
<formControlPr xmlns="http://schemas.microsoft.com/office/spreadsheetml/2009/9/main" objectType="Button" lockText="1"/>
</file>

<file path=xl/ctrlProps/ctrlProp2226.xml><?xml version="1.0" encoding="utf-8"?>
<formControlPr xmlns="http://schemas.microsoft.com/office/spreadsheetml/2009/9/main" objectType="Button" lockText="1"/>
</file>

<file path=xl/ctrlProps/ctrlProp2227.xml><?xml version="1.0" encoding="utf-8"?>
<formControlPr xmlns="http://schemas.microsoft.com/office/spreadsheetml/2009/9/main" objectType="Button" lockText="1"/>
</file>

<file path=xl/ctrlProps/ctrlProp2228.xml><?xml version="1.0" encoding="utf-8"?>
<formControlPr xmlns="http://schemas.microsoft.com/office/spreadsheetml/2009/9/main" objectType="Button" lockText="1"/>
</file>

<file path=xl/ctrlProps/ctrlProp2229.xml><?xml version="1.0" encoding="utf-8"?>
<formControlPr xmlns="http://schemas.microsoft.com/office/spreadsheetml/2009/9/main" objectType="Button" lockText="1"/>
</file>

<file path=xl/ctrlProps/ctrlProp2230.xml><?xml version="1.0" encoding="utf-8"?>
<formControlPr xmlns="http://schemas.microsoft.com/office/spreadsheetml/2009/9/main" objectType="Button" lockText="1"/>
</file>

<file path=xl/ctrlProps/ctrlProp2231.xml><?xml version="1.0" encoding="utf-8"?>
<formControlPr xmlns="http://schemas.microsoft.com/office/spreadsheetml/2009/9/main" objectType="Button" lockText="1"/>
</file>

<file path=xl/ctrlProps/ctrlProp2232.xml><?xml version="1.0" encoding="utf-8"?>
<formControlPr xmlns="http://schemas.microsoft.com/office/spreadsheetml/2009/9/main" objectType="Button" lockText="1"/>
</file>

<file path=xl/ctrlProps/ctrlProp2233.xml><?xml version="1.0" encoding="utf-8"?>
<formControlPr xmlns="http://schemas.microsoft.com/office/spreadsheetml/2009/9/main" objectType="Button" lockText="1"/>
</file>

<file path=xl/ctrlProps/ctrlProp2234.xml><?xml version="1.0" encoding="utf-8"?>
<formControlPr xmlns="http://schemas.microsoft.com/office/spreadsheetml/2009/9/main" objectType="Button" lockText="1"/>
</file>

<file path=xl/ctrlProps/ctrlProp2235.xml><?xml version="1.0" encoding="utf-8"?>
<formControlPr xmlns="http://schemas.microsoft.com/office/spreadsheetml/2009/9/main" objectType="Button" lockText="1"/>
</file>

<file path=xl/ctrlProps/ctrlProp2236.xml><?xml version="1.0" encoding="utf-8"?>
<formControlPr xmlns="http://schemas.microsoft.com/office/spreadsheetml/2009/9/main" objectType="Button" lockText="1"/>
</file>

<file path=xl/ctrlProps/ctrlProp2237.xml><?xml version="1.0" encoding="utf-8"?>
<formControlPr xmlns="http://schemas.microsoft.com/office/spreadsheetml/2009/9/main" objectType="Button" lockText="1"/>
</file>

<file path=xl/ctrlProps/ctrlProp2238.xml><?xml version="1.0" encoding="utf-8"?>
<formControlPr xmlns="http://schemas.microsoft.com/office/spreadsheetml/2009/9/main" objectType="Button" lockText="1"/>
</file>

<file path=xl/ctrlProps/ctrlProp2239.xml><?xml version="1.0" encoding="utf-8"?>
<formControlPr xmlns="http://schemas.microsoft.com/office/spreadsheetml/2009/9/main" objectType="Button" lockText="1"/>
</file>

<file path=xl/ctrlProps/ctrlProp2240.xml><?xml version="1.0" encoding="utf-8"?>
<formControlPr xmlns="http://schemas.microsoft.com/office/spreadsheetml/2009/9/main" objectType="Button" lockText="1"/>
</file>

<file path=xl/ctrlProps/ctrlProp2241.xml><?xml version="1.0" encoding="utf-8"?>
<formControlPr xmlns="http://schemas.microsoft.com/office/spreadsheetml/2009/9/main" objectType="Button" lockText="1"/>
</file>

<file path=xl/ctrlProps/ctrlProp2242.xml><?xml version="1.0" encoding="utf-8"?>
<formControlPr xmlns="http://schemas.microsoft.com/office/spreadsheetml/2009/9/main" objectType="Button" lockText="1"/>
</file>

<file path=xl/ctrlProps/ctrlProp2243.xml><?xml version="1.0" encoding="utf-8"?>
<formControlPr xmlns="http://schemas.microsoft.com/office/spreadsheetml/2009/9/main" objectType="Button" lockText="1"/>
</file>

<file path=xl/ctrlProps/ctrlProp2244.xml><?xml version="1.0" encoding="utf-8"?>
<formControlPr xmlns="http://schemas.microsoft.com/office/spreadsheetml/2009/9/main" objectType="Button" lockText="1"/>
</file>

<file path=xl/ctrlProps/ctrlProp2245.xml><?xml version="1.0" encoding="utf-8"?>
<formControlPr xmlns="http://schemas.microsoft.com/office/spreadsheetml/2009/9/main" objectType="Button" lockText="1"/>
</file>

<file path=xl/ctrlProps/ctrlProp2246.xml><?xml version="1.0" encoding="utf-8"?>
<formControlPr xmlns="http://schemas.microsoft.com/office/spreadsheetml/2009/9/main" objectType="Button" lockText="1"/>
</file>

<file path=xl/ctrlProps/ctrlProp2247.xml><?xml version="1.0" encoding="utf-8"?>
<formControlPr xmlns="http://schemas.microsoft.com/office/spreadsheetml/2009/9/main" objectType="Button" lockText="1"/>
</file>

<file path=xl/ctrlProps/ctrlProp2248.xml><?xml version="1.0" encoding="utf-8"?>
<formControlPr xmlns="http://schemas.microsoft.com/office/spreadsheetml/2009/9/main" objectType="Button" lockText="1"/>
</file>

<file path=xl/ctrlProps/ctrlProp2249.xml><?xml version="1.0" encoding="utf-8"?>
<formControlPr xmlns="http://schemas.microsoft.com/office/spreadsheetml/2009/9/main" objectType="Button" lockText="1"/>
</file>

<file path=xl/ctrlProps/ctrlProp2250.xml><?xml version="1.0" encoding="utf-8"?>
<formControlPr xmlns="http://schemas.microsoft.com/office/spreadsheetml/2009/9/main" objectType="Button" lockText="1"/>
</file>

<file path=xl/ctrlProps/ctrlProp2251.xml><?xml version="1.0" encoding="utf-8"?>
<formControlPr xmlns="http://schemas.microsoft.com/office/spreadsheetml/2009/9/main" objectType="Button" lockText="1"/>
</file>

<file path=xl/ctrlProps/ctrlProp2252.xml><?xml version="1.0" encoding="utf-8"?>
<formControlPr xmlns="http://schemas.microsoft.com/office/spreadsheetml/2009/9/main" objectType="Button" lockText="1"/>
</file>

<file path=xl/ctrlProps/ctrlProp2253.xml><?xml version="1.0" encoding="utf-8"?>
<formControlPr xmlns="http://schemas.microsoft.com/office/spreadsheetml/2009/9/main" objectType="Button" lockText="1"/>
</file>

<file path=xl/ctrlProps/ctrlProp2254.xml><?xml version="1.0" encoding="utf-8"?>
<formControlPr xmlns="http://schemas.microsoft.com/office/spreadsheetml/2009/9/main" objectType="Button" lockText="1"/>
</file>

<file path=xl/ctrlProps/ctrlProp2255.xml><?xml version="1.0" encoding="utf-8"?>
<formControlPr xmlns="http://schemas.microsoft.com/office/spreadsheetml/2009/9/main" objectType="Button" lockText="1"/>
</file>

<file path=xl/ctrlProps/ctrlProp2256.xml><?xml version="1.0" encoding="utf-8"?>
<formControlPr xmlns="http://schemas.microsoft.com/office/spreadsheetml/2009/9/main" objectType="Button" lockText="1"/>
</file>

<file path=xl/ctrlProps/ctrlProp2257.xml><?xml version="1.0" encoding="utf-8"?>
<formControlPr xmlns="http://schemas.microsoft.com/office/spreadsheetml/2009/9/main" objectType="Button" lockText="1"/>
</file>

<file path=xl/ctrlProps/ctrlProp2258.xml><?xml version="1.0" encoding="utf-8"?>
<formControlPr xmlns="http://schemas.microsoft.com/office/spreadsheetml/2009/9/main" objectType="Button" lockText="1"/>
</file>

<file path=xl/ctrlProps/ctrlProp2259.xml><?xml version="1.0" encoding="utf-8"?>
<formControlPr xmlns="http://schemas.microsoft.com/office/spreadsheetml/2009/9/main" objectType="Button" lockText="1"/>
</file>

<file path=xl/ctrlProps/ctrlProp2260.xml><?xml version="1.0" encoding="utf-8"?>
<formControlPr xmlns="http://schemas.microsoft.com/office/spreadsheetml/2009/9/main" objectType="Button" lockText="1"/>
</file>

<file path=xl/ctrlProps/ctrlProp2261.xml><?xml version="1.0" encoding="utf-8"?>
<formControlPr xmlns="http://schemas.microsoft.com/office/spreadsheetml/2009/9/main" objectType="Button" lockText="1"/>
</file>

<file path=xl/ctrlProps/ctrlProp2262.xml><?xml version="1.0" encoding="utf-8"?>
<formControlPr xmlns="http://schemas.microsoft.com/office/spreadsheetml/2009/9/main" objectType="Button" lockText="1"/>
</file>

<file path=xl/ctrlProps/ctrlProp2263.xml><?xml version="1.0" encoding="utf-8"?>
<formControlPr xmlns="http://schemas.microsoft.com/office/spreadsheetml/2009/9/main" objectType="Button" lockText="1"/>
</file>

<file path=xl/ctrlProps/ctrlProp2264.xml><?xml version="1.0" encoding="utf-8"?>
<formControlPr xmlns="http://schemas.microsoft.com/office/spreadsheetml/2009/9/main" objectType="Button" lockText="1"/>
</file>

<file path=xl/ctrlProps/ctrlProp2265.xml><?xml version="1.0" encoding="utf-8"?>
<formControlPr xmlns="http://schemas.microsoft.com/office/spreadsheetml/2009/9/main" objectType="Button" lockText="1"/>
</file>

<file path=xl/ctrlProps/ctrlProp2266.xml><?xml version="1.0" encoding="utf-8"?>
<formControlPr xmlns="http://schemas.microsoft.com/office/spreadsheetml/2009/9/main" objectType="Button" lockText="1"/>
</file>

<file path=xl/ctrlProps/ctrlProp2267.xml><?xml version="1.0" encoding="utf-8"?>
<formControlPr xmlns="http://schemas.microsoft.com/office/spreadsheetml/2009/9/main" objectType="Button" lockText="1"/>
</file>

<file path=xl/ctrlProps/ctrlProp2268.xml><?xml version="1.0" encoding="utf-8"?>
<formControlPr xmlns="http://schemas.microsoft.com/office/spreadsheetml/2009/9/main" objectType="Button" lockText="1"/>
</file>

<file path=xl/ctrlProps/ctrlProp2269.xml><?xml version="1.0" encoding="utf-8"?>
<formControlPr xmlns="http://schemas.microsoft.com/office/spreadsheetml/2009/9/main" objectType="Button" lockText="1"/>
</file>

<file path=xl/ctrlProps/ctrlProp2270.xml><?xml version="1.0" encoding="utf-8"?>
<formControlPr xmlns="http://schemas.microsoft.com/office/spreadsheetml/2009/9/main" objectType="Button" lockText="1"/>
</file>

<file path=xl/ctrlProps/ctrlProp2271.xml><?xml version="1.0" encoding="utf-8"?>
<formControlPr xmlns="http://schemas.microsoft.com/office/spreadsheetml/2009/9/main" objectType="Button" lockText="1"/>
</file>

<file path=xl/ctrlProps/ctrlProp2272.xml><?xml version="1.0" encoding="utf-8"?>
<formControlPr xmlns="http://schemas.microsoft.com/office/spreadsheetml/2009/9/main" objectType="Button" lockText="1"/>
</file>

<file path=xl/ctrlProps/ctrlProp2273.xml><?xml version="1.0" encoding="utf-8"?>
<formControlPr xmlns="http://schemas.microsoft.com/office/spreadsheetml/2009/9/main" objectType="Button" lockText="1"/>
</file>

<file path=xl/ctrlProps/ctrlProp2274.xml><?xml version="1.0" encoding="utf-8"?>
<formControlPr xmlns="http://schemas.microsoft.com/office/spreadsheetml/2009/9/main" objectType="Button" lockText="1"/>
</file>

<file path=xl/ctrlProps/ctrlProp2275.xml><?xml version="1.0" encoding="utf-8"?>
<formControlPr xmlns="http://schemas.microsoft.com/office/spreadsheetml/2009/9/main" objectType="Button" lockText="1"/>
</file>

<file path=xl/ctrlProps/ctrlProp2276.xml><?xml version="1.0" encoding="utf-8"?>
<formControlPr xmlns="http://schemas.microsoft.com/office/spreadsheetml/2009/9/main" objectType="Button" lockText="1"/>
</file>

<file path=xl/ctrlProps/ctrlProp2277.xml><?xml version="1.0" encoding="utf-8"?>
<formControlPr xmlns="http://schemas.microsoft.com/office/spreadsheetml/2009/9/main" objectType="Button" lockText="1"/>
</file>

<file path=xl/ctrlProps/ctrlProp2278.xml><?xml version="1.0" encoding="utf-8"?>
<formControlPr xmlns="http://schemas.microsoft.com/office/spreadsheetml/2009/9/main" objectType="Button" lockText="1"/>
</file>

<file path=xl/ctrlProps/ctrlProp2279.xml><?xml version="1.0" encoding="utf-8"?>
<formControlPr xmlns="http://schemas.microsoft.com/office/spreadsheetml/2009/9/main" objectType="Button" lockText="1"/>
</file>

<file path=xl/ctrlProps/ctrlProp2280.xml><?xml version="1.0" encoding="utf-8"?>
<formControlPr xmlns="http://schemas.microsoft.com/office/spreadsheetml/2009/9/main" objectType="Button" lockText="1"/>
</file>

<file path=xl/ctrlProps/ctrlProp2281.xml><?xml version="1.0" encoding="utf-8"?>
<formControlPr xmlns="http://schemas.microsoft.com/office/spreadsheetml/2009/9/main" objectType="Button" lockText="1"/>
</file>

<file path=xl/ctrlProps/ctrlProp2282.xml><?xml version="1.0" encoding="utf-8"?>
<formControlPr xmlns="http://schemas.microsoft.com/office/spreadsheetml/2009/9/main" objectType="Button" lockText="1"/>
</file>

<file path=xl/ctrlProps/ctrlProp2283.xml><?xml version="1.0" encoding="utf-8"?>
<formControlPr xmlns="http://schemas.microsoft.com/office/spreadsheetml/2009/9/main" objectType="Button" lockText="1"/>
</file>

<file path=xl/ctrlProps/ctrlProp2284.xml><?xml version="1.0" encoding="utf-8"?>
<formControlPr xmlns="http://schemas.microsoft.com/office/spreadsheetml/2009/9/main" objectType="Button" lockText="1"/>
</file>

<file path=xl/ctrlProps/ctrlProp2285.xml><?xml version="1.0" encoding="utf-8"?>
<formControlPr xmlns="http://schemas.microsoft.com/office/spreadsheetml/2009/9/main" objectType="Button" lockText="1"/>
</file>

<file path=xl/ctrlProps/ctrlProp2286.xml><?xml version="1.0" encoding="utf-8"?>
<formControlPr xmlns="http://schemas.microsoft.com/office/spreadsheetml/2009/9/main" objectType="Button" lockText="1"/>
</file>

<file path=xl/ctrlProps/ctrlProp2287.xml><?xml version="1.0" encoding="utf-8"?>
<formControlPr xmlns="http://schemas.microsoft.com/office/spreadsheetml/2009/9/main" objectType="Button" lockText="1"/>
</file>

<file path=xl/ctrlProps/ctrlProp2288.xml><?xml version="1.0" encoding="utf-8"?>
<formControlPr xmlns="http://schemas.microsoft.com/office/spreadsheetml/2009/9/main" objectType="Button" lockText="1"/>
</file>

<file path=xl/ctrlProps/ctrlProp2289.xml><?xml version="1.0" encoding="utf-8"?>
<formControlPr xmlns="http://schemas.microsoft.com/office/spreadsheetml/2009/9/main" objectType="Button" lockText="1"/>
</file>

<file path=xl/ctrlProps/ctrlProp2290.xml><?xml version="1.0" encoding="utf-8"?>
<formControlPr xmlns="http://schemas.microsoft.com/office/spreadsheetml/2009/9/main" objectType="Button" lockText="1"/>
</file>

<file path=xl/ctrlProps/ctrlProp2291.xml><?xml version="1.0" encoding="utf-8"?>
<formControlPr xmlns="http://schemas.microsoft.com/office/spreadsheetml/2009/9/main" objectType="Button" lockText="1"/>
</file>

<file path=xl/ctrlProps/ctrlProp2292.xml><?xml version="1.0" encoding="utf-8"?>
<formControlPr xmlns="http://schemas.microsoft.com/office/spreadsheetml/2009/9/main" objectType="Button" lockText="1"/>
</file>

<file path=xl/ctrlProps/ctrlProp2293.xml><?xml version="1.0" encoding="utf-8"?>
<formControlPr xmlns="http://schemas.microsoft.com/office/spreadsheetml/2009/9/main" objectType="Button" lockText="1"/>
</file>

<file path=xl/ctrlProps/ctrlProp2294.xml><?xml version="1.0" encoding="utf-8"?>
<formControlPr xmlns="http://schemas.microsoft.com/office/spreadsheetml/2009/9/main" objectType="Button" lockText="1"/>
</file>

<file path=xl/ctrlProps/ctrlProp2295.xml><?xml version="1.0" encoding="utf-8"?>
<formControlPr xmlns="http://schemas.microsoft.com/office/spreadsheetml/2009/9/main" objectType="Button" lockText="1"/>
</file>

<file path=xl/ctrlProps/ctrlProp2296.xml><?xml version="1.0" encoding="utf-8"?>
<formControlPr xmlns="http://schemas.microsoft.com/office/spreadsheetml/2009/9/main" objectType="Button" lockText="1"/>
</file>

<file path=xl/ctrlProps/ctrlProp2297.xml><?xml version="1.0" encoding="utf-8"?>
<formControlPr xmlns="http://schemas.microsoft.com/office/spreadsheetml/2009/9/main" objectType="Button" lockText="1"/>
</file>

<file path=xl/ctrlProps/ctrlProp2298.xml><?xml version="1.0" encoding="utf-8"?>
<formControlPr xmlns="http://schemas.microsoft.com/office/spreadsheetml/2009/9/main" objectType="Button" lockText="1"/>
</file>

<file path=xl/ctrlProps/ctrlProp2299.xml><?xml version="1.0" encoding="utf-8"?>
<formControlPr xmlns="http://schemas.microsoft.com/office/spreadsheetml/2009/9/main" objectType="Button" lockText="1"/>
</file>

<file path=xl/ctrlProps/ctrlProp2300.xml><?xml version="1.0" encoding="utf-8"?>
<formControlPr xmlns="http://schemas.microsoft.com/office/spreadsheetml/2009/9/main" objectType="Button" lockText="1"/>
</file>

<file path=xl/ctrlProps/ctrlProp2301.xml><?xml version="1.0" encoding="utf-8"?>
<formControlPr xmlns="http://schemas.microsoft.com/office/spreadsheetml/2009/9/main" objectType="Button" lockText="1"/>
</file>

<file path=xl/ctrlProps/ctrlProp2302.xml><?xml version="1.0" encoding="utf-8"?>
<formControlPr xmlns="http://schemas.microsoft.com/office/spreadsheetml/2009/9/main" objectType="Button" lockText="1"/>
</file>

<file path=xl/ctrlProps/ctrlProp2303.xml><?xml version="1.0" encoding="utf-8"?>
<formControlPr xmlns="http://schemas.microsoft.com/office/spreadsheetml/2009/9/main" objectType="Button" lockText="1"/>
</file>

<file path=xl/ctrlProps/ctrlProp2304.xml><?xml version="1.0" encoding="utf-8"?>
<formControlPr xmlns="http://schemas.microsoft.com/office/spreadsheetml/2009/9/main" objectType="Button" lockText="1"/>
</file>

<file path=xl/ctrlProps/ctrlProp2305.xml><?xml version="1.0" encoding="utf-8"?>
<formControlPr xmlns="http://schemas.microsoft.com/office/spreadsheetml/2009/9/main" objectType="Button" lockText="1"/>
</file>

<file path=xl/ctrlProps/ctrlProp2306.xml><?xml version="1.0" encoding="utf-8"?>
<formControlPr xmlns="http://schemas.microsoft.com/office/spreadsheetml/2009/9/main" objectType="Button" lockText="1"/>
</file>

<file path=xl/ctrlProps/ctrlProp2307.xml><?xml version="1.0" encoding="utf-8"?>
<formControlPr xmlns="http://schemas.microsoft.com/office/spreadsheetml/2009/9/main" objectType="Button" lockText="1"/>
</file>

<file path=xl/ctrlProps/ctrlProp2308.xml><?xml version="1.0" encoding="utf-8"?>
<formControlPr xmlns="http://schemas.microsoft.com/office/spreadsheetml/2009/9/main" objectType="Button" lockText="1"/>
</file>

<file path=xl/ctrlProps/ctrlProp2309.xml><?xml version="1.0" encoding="utf-8"?>
<formControlPr xmlns="http://schemas.microsoft.com/office/spreadsheetml/2009/9/main" objectType="Button" lockText="1"/>
</file>

<file path=xl/ctrlProps/ctrlProp2310.xml><?xml version="1.0" encoding="utf-8"?>
<formControlPr xmlns="http://schemas.microsoft.com/office/spreadsheetml/2009/9/main" objectType="Button" lockText="1"/>
</file>

<file path=xl/ctrlProps/ctrlProp2311.xml><?xml version="1.0" encoding="utf-8"?>
<formControlPr xmlns="http://schemas.microsoft.com/office/spreadsheetml/2009/9/main" objectType="Button" lockText="1"/>
</file>

<file path=xl/ctrlProps/ctrlProp2312.xml><?xml version="1.0" encoding="utf-8"?>
<formControlPr xmlns="http://schemas.microsoft.com/office/spreadsheetml/2009/9/main" objectType="Button" lockText="1"/>
</file>

<file path=xl/ctrlProps/ctrlProp2313.xml><?xml version="1.0" encoding="utf-8"?>
<formControlPr xmlns="http://schemas.microsoft.com/office/spreadsheetml/2009/9/main" objectType="Button" lockText="1"/>
</file>

<file path=xl/ctrlProps/ctrlProp2314.xml><?xml version="1.0" encoding="utf-8"?>
<formControlPr xmlns="http://schemas.microsoft.com/office/spreadsheetml/2009/9/main" objectType="Button" lockText="1"/>
</file>

<file path=xl/ctrlProps/ctrlProp2315.xml><?xml version="1.0" encoding="utf-8"?>
<formControlPr xmlns="http://schemas.microsoft.com/office/spreadsheetml/2009/9/main" objectType="Button" lockText="1"/>
</file>

<file path=xl/ctrlProps/ctrlProp2316.xml><?xml version="1.0" encoding="utf-8"?>
<formControlPr xmlns="http://schemas.microsoft.com/office/spreadsheetml/2009/9/main" objectType="Button" lockText="1"/>
</file>

<file path=xl/ctrlProps/ctrlProp2317.xml><?xml version="1.0" encoding="utf-8"?>
<formControlPr xmlns="http://schemas.microsoft.com/office/spreadsheetml/2009/9/main" objectType="Button" lockText="1"/>
</file>

<file path=xl/ctrlProps/ctrlProp2318.xml><?xml version="1.0" encoding="utf-8"?>
<formControlPr xmlns="http://schemas.microsoft.com/office/spreadsheetml/2009/9/main" objectType="Button" lockText="1"/>
</file>

<file path=xl/ctrlProps/ctrlProp2319.xml><?xml version="1.0" encoding="utf-8"?>
<formControlPr xmlns="http://schemas.microsoft.com/office/spreadsheetml/2009/9/main" objectType="Button" lockText="1"/>
</file>

<file path=xl/ctrlProps/ctrlProp2320.xml><?xml version="1.0" encoding="utf-8"?>
<formControlPr xmlns="http://schemas.microsoft.com/office/spreadsheetml/2009/9/main" objectType="Button" lockText="1"/>
</file>

<file path=xl/ctrlProps/ctrlProp2321.xml><?xml version="1.0" encoding="utf-8"?>
<formControlPr xmlns="http://schemas.microsoft.com/office/spreadsheetml/2009/9/main" objectType="Button" lockText="1"/>
</file>

<file path=xl/ctrlProps/ctrlProp2322.xml><?xml version="1.0" encoding="utf-8"?>
<formControlPr xmlns="http://schemas.microsoft.com/office/spreadsheetml/2009/9/main" objectType="Button" lockText="1"/>
</file>

<file path=xl/ctrlProps/ctrlProp2323.xml><?xml version="1.0" encoding="utf-8"?>
<formControlPr xmlns="http://schemas.microsoft.com/office/spreadsheetml/2009/9/main" objectType="Button" lockText="1"/>
</file>

<file path=xl/ctrlProps/ctrlProp2324.xml><?xml version="1.0" encoding="utf-8"?>
<formControlPr xmlns="http://schemas.microsoft.com/office/spreadsheetml/2009/9/main" objectType="Button" lockText="1"/>
</file>

<file path=xl/ctrlProps/ctrlProp2325.xml><?xml version="1.0" encoding="utf-8"?>
<formControlPr xmlns="http://schemas.microsoft.com/office/spreadsheetml/2009/9/main" objectType="Button" lockText="1"/>
</file>

<file path=xl/ctrlProps/ctrlProp2326.xml><?xml version="1.0" encoding="utf-8"?>
<formControlPr xmlns="http://schemas.microsoft.com/office/spreadsheetml/2009/9/main" objectType="Button" lockText="1"/>
</file>

<file path=xl/ctrlProps/ctrlProp2327.xml><?xml version="1.0" encoding="utf-8"?>
<formControlPr xmlns="http://schemas.microsoft.com/office/spreadsheetml/2009/9/main" objectType="Button" lockText="1"/>
</file>

<file path=xl/ctrlProps/ctrlProp2328.xml><?xml version="1.0" encoding="utf-8"?>
<formControlPr xmlns="http://schemas.microsoft.com/office/spreadsheetml/2009/9/main" objectType="Button" lockText="1"/>
</file>

<file path=xl/ctrlProps/ctrlProp2329.xml><?xml version="1.0" encoding="utf-8"?>
<formControlPr xmlns="http://schemas.microsoft.com/office/spreadsheetml/2009/9/main" objectType="Button" lockText="1"/>
</file>

<file path=xl/ctrlProps/ctrlProp2330.xml><?xml version="1.0" encoding="utf-8"?>
<formControlPr xmlns="http://schemas.microsoft.com/office/spreadsheetml/2009/9/main" objectType="Button" lockText="1"/>
</file>

<file path=xl/ctrlProps/ctrlProp2331.xml><?xml version="1.0" encoding="utf-8"?>
<formControlPr xmlns="http://schemas.microsoft.com/office/spreadsheetml/2009/9/main" objectType="Button" lockText="1"/>
</file>

<file path=xl/ctrlProps/ctrlProp2332.xml><?xml version="1.0" encoding="utf-8"?>
<formControlPr xmlns="http://schemas.microsoft.com/office/spreadsheetml/2009/9/main" objectType="Button" lockText="1"/>
</file>

<file path=xl/ctrlProps/ctrlProp2333.xml><?xml version="1.0" encoding="utf-8"?>
<formControlPr xmlns="http://schemas.microsoft.com/office/spreadsheetml/2009/9/main" objectType="Button" lockText="1"/>
</file>

<file path=xl/ctrlProps/ctrlProp2334.xml><?xml version="1.0" encoding="utf-8"?>
<formControlPr xmlns="http://schemas.microsoft.com/office/spreadsheetml/2009/9/main" objectType="Button" lockText="1"/>
</file>

<file path=xl/ctrlProps/ctrlProp2335.xml><?xml version="1.0" encoding="utf-8"?>
<formControlPr xmlns="http://schemas.microsoft.com/office/spreadsheetml/2009/9/main" objectType="Button" lockText="1"/>
</file>

<file path=xl/ctrlProps/ctrlProp2336.xml><?xml version="1.0" encoding="utf-8"?>
<formControlPr xmlns="http://schemas.microsoft.com/office/spreadsheetml/2009/9/main" objectType="Button" lockText="1"/>
</file>

<file path=xl/ctrlProps/ctrlProp2337.xml><?xml version="1.0" encoding="utf-8"?>
<formControlPr xmlns="http://schemas.microsoft.com/office/spreadsheetml/2009/9/main" objectType="Button" lockText="1"/>
</file>

<file path=xl/ctrlProps/ctrlProp2338.xml><?xml version="1.0" encoding="utf-8"?>
<formControlPr xmlns="http://schemas.microsoft.com/office/spreadsheetml/2009/9/main" objectType="Button" lockText="1"/>
</file>

<file path=xl/ctrlProps/ctrlProp2339.xml><?xml version="1.0" encoding="utf-8"?>
<formControlPr xmlns="http://schemas.microsoft.com/office/spreadsheetml/2009/9/main" objectType="Button" lockText="1"/>
</file>

<file path=xl/ctrlProps/ctrlProp2340.xml><?xml version="1.0" encoding="utf-8"?>
<formControlPr xmlns="http://schemas.microsoft.com/office/spreadsheetml/2009/9/main" objectType="Button" lockText="1"/>
</file>

<file path=xl/ctrlProps/ctrlProp2341.xml><?xml version="1.0" encoding="utf-8"?>
<formControlPr xmlns="http://schemas.microsoft.com/office/spreadsheetml/2009/9/main" objectType="Button" lockText="1"/>
</file>

<file path=xl/ctrlProps/ctrlProp2342.xml><?xml version="1.0" encoding="utf-8"?>
<formControlPr xmlns="http://schemas.microsoft.com/office/spreadsheetml/2009/9/main" objectType="Button" lockText="1"/>
</file>

<file path=xl/ctrlProps/ctrlProp2343.xml><?xml version="1.0" encoding="utf-8"?>
<formControlPr xmlns="http://schemas.microsoft.com/office/spreadsheetml/2009/9/main" objectType="Button" lockText="1"/>
</file>

<file path=xl/ctrlProps/ctrlProp2344.xml><?xml version="1.0" encoding="utf-8"?>
<formControlPr xmlns="http://schemas.microsoft.com/office/spreadsheetml/2009/9/main" objectType="Button" lockText="1"/>
</file>

<file path=xl/ctrlProps/ctrlProp2345.xml><?xml version="1.0" encoding="utf-8"?>
<formControlPr xmlns="http://schemas.microsoft.com/office/spreadsheetml/2009/9/main" objectType="Button" lockText="1"/>
</file>

<file path=xl/ctrlProps/ctrlProp2346.xml><?xml version="1.0" encoding="utf-8"?>
<formControlPr xmlns="http://schemas.microsoft.com/office/spreadsheetml/2009/9/main" objectType="Button" lockText="1"/>
</file>

<file path=xl/ctrlProps/ctrlProp2347.xml><?xml version="1.0" encoding="utf-8"?>
<formControlPr xmlns="http://schemas.microsoft.com/office/spreadsheetml/2009/9/main" objectType="Button" lockText="1"/>
</file>

<file path=xl/ctrlProps/ctrlProp2348.xml><?xml version="1.0" encoding="utf-8"?>
<formControlPr xmlns="http://schemas.microsoft.com/office/spreadsheetml/2009/9/main" objectType="Button" lockText="1"/>
</file>

<file path=xl/ctrlProps/ctrlProp2349.xml><?xml version="1.0" encoding="utf-8"?>
<formControlPr xmlns="http://schemas.microsoft.com/office/spreadsheetml/2009/9/main" objectType="Button" lockText="1"/>
</file>

<file path=xl/ctrlProps/ctrlProp2350.xml><?xml version="1.0" encoding="utf-8"?>
<formControlPr xmlns="http://schemas.microsoft.com/office/spreadsheetml/2009/9/main" objectType="Button" lockText="1"/>
</file>

<file path=xl/ctrlProps/ctrlProp2351.xml><?xml version="1.0" encoding="utf-8"?>
<formControlPr xmlns="http://schemas.microsoft.com/office/spreadsheetml/2009/9/main" objectType="Button" lockText="1"/>
</file>

<file path=xl/ctrlProps/ctrlProp2352.xml><?xml version="1.0" encoding="utf-8"?>
<formControlPr xmlns="http://schemas.microsoft.com/office/spreadsheetml/2009/9/main" objectType="Button" lockText="1"/>
</file>

<file path=xl/ctrlProps/ctrlProp2353.xml><?xml version="1.0" encoding="utf-8"?>
<formControlPr xmlns="http://schemas.microsoft.com/office/spreadsheetml/2009/9/main" objectType="Button" lockText="1"/>
</file>

<file path=xl/ctrlProps/ctrlProp2354.xml><?xml version="1.0" encoding="utf-8"?>
<formControlPr xmlns="http://schemas.microsoft.com/office/spreadsheetml/2009/9/main" objectType="Button" lockText="1"/>
</file>

<file path=xl/ctrlProps/ctrlProp2355.xml><?xml version="1.0" encoding="utf-8"?>
<formControlPr xmlns="http://schemas.microsoft.com/office/spreadsheetml/2009/9/main" objectType="Button" lockText="1"/>
</file>

<file path=xl/ctrlProps/ctrlProp2356.xml><?xml version="1.0" encoding="utf-8"?>
<formControlPr xmlns="http://schemas.microsoft.com/office/spreadsheetml/2009/9/main" objectType="Button" lockText="1"/>
</file>

<file path=xl/ctrlProps/ctrlProp2357.xml><?xml version="1.0" encoding="utf-8"?>
<formControlPr xmlns="http://schemas.microsoft.com/office/spreadsheetml/2009/9/main" objectType="Button" lockText="1"/>
</file>

<file path=xl/ctrlProps/ctrlProp2358.xml><?xml version="1.0" encoding="utf-8"?>
<formControlPr xmlns="http://schemas.microsoft.com/office/spreadsheetml/2009/9/main" objectType="Button" lockText="1"/>
</file>

<file path=xl/ctrlProps/ctrlProp2359.xml><?xml version="1.0" encoding="utf-8"?>
<formControlPr xmlns="http://schemas.microsoft.com/office/spreadsheetml/2009/9/main" objectType="Button" lockText="1"/>
</file>

<file path=xl/ctrlProps/ctrlProp2360.xml><?xml version="1.0" encoding="utf-8"?>
<formControlPr xmlns="http://schemas.microsoft.com/office/spreadsheetml/2009/9/main" objectType="Button" lockText="1"/>
</file>

<file path=xl/ctrlProps/ctrlProp2361.xml><?xml version="1.0" encoding="utf-8"?>
<formControlPr xmlns="http://schemas.microsoft.com/office/spreadsheetml/2009/9/main" objectType="Button" lockText="1"/>
</file>

<file path=xl/ctrlProps/ctrlProp2362.xml><?xml version="1.0" encoding="utf-8"?>
<formControlPr xmlns="http://schemas.microsoft.com/office/spreadsheetml/2009/9/main" objectType="Button" lockText="1"/>
</file>

<file path=xl/ctrlProps/ctrlProp2363.xml><?xml version="1.0" encoding="utf-8"?>
<formControlPr xmlns="http://schemas.microsoft.com/office/spreadsheetml/2009/9/main" objectType="Button" lockText="1"/>
</file>

<file path=xl/ctrlProps/ctrlProp2364.xml><?xml version="1.0" encoding="utf-8"?>
<formControlPr xmlns="http://schemas.microsoft.com/office/spreadsheetml/2009/9/main" objectType="Button" lockText="1"/>
</file>

<file path=xl/ctrlProps/ctrlProp2365.xml><?xml version="1.0" encoding="utf-8"?>
<formControlPr xmlns="http://schemas.microsoft.com/office/spreadsheetml/2009/9/main" objectType="Button" lockText="1"/>
</file>

<file path=xl/ctrlProps/ctrlProp2366.xml><?xml version="1.0" encoding="utf-8"?>
<formControlPr xmlns="http://schemas.microsoft.com/office/spreadsheetml/2009/9/main" objectType="Button" lockText="1"/>
</file>

<file path=xl/ctrlProps/ctrlProp2367.xml><?xml version="1.0" encoding="utf-8"?>
<formControlPr xmlns="http://schemas.microsoft.com/office/spreadsheetml/2009/9/main" objectType="Button" lockText="1"/>
</file>

<file path=xl/ctrlProps/ctrlProp2368.xml><?xml version="1.0" encoding="utf-8"?>
<formControlPr xmlns="http://schemas.microsoft.com/office/spreadsheetml/2009/9/main" objectType="Button" lockText="1"/>
</file>

<file path=xl/ctrlProps/ctrlProp2369.xml><?xml version="1.0" encoding="utf-8"?>
<formControlPr xmlns="http://schemas.microsoft.com/office/spreadsheetml/2009/9/main" objectType="Button" lockText="1"/>
</file>

<file path=xl/ctrlProps/ctrlProp2370.xml><?xml version="1.0" encoding="utf-8"?>
<formControlPr xmlns="http://schemas.microsoft.com/office/spreadsheetml/2009/9/main" objectType="Button" lockText="1"/>
</file>

<file path=xl/ctrlProps/ctrlProp2371.xml><?xml version="1.0" encoding="utf-8"?>
<formControlPr xmlns="http://schemas.microsoft.com/office/spreadsheetml/2009/9/main" objectType="Button" lockText="1"/>
</file>

<file path=xl/ctrlProps/ctrlProp2372.xml><?xml version="1.0" encoding="utf-8"?>
<formControlPr xmlns="http://schemas.microsoft.com/office/spreadsheetml/2009/9/main" objectType="Button" lockText="1"/>
</file>

<file path=xl/ctrlProps/ctrlProp2373.xml><?xml version="1.0" encoding="utf-8"?>
<formControlPr xmlns="http://schemas.microsoft.com/office/spreadsheetml/2009/9/main" objectType="Button" lockText="1"/>
</file>

<file path=xl/ctrlProps/ctrlProp2374.xml><?xml version="1.0" encoding="utf-8"?>
<formControlPr xmlns="http://schemas.microsoft.com/office/spreadsheetml/2009/9/main" objectType="Button" lockText="1"/>
</file>

<file path=xl/ctrlProps/ctrlProp2375.xml><?xml version="1.0" encoding="utf-8"?>
<formControlPr xmlns="http://schemas.microsoft.com/office/spreadsheetml/2009/9/main" objectType="Button" lockText="1"/>
</file>

<file path=xl/ctrlProps/ctrlProp2376.xml><?xml version="1.0" encoding="utf-8"?>
<formControlPr xmlns="http://schemas.microsoft.com/office/spreadsheetml/2009/9/main" objectType="Button" lockText="1"/>
</file>

<file path=xl/ctrlProps/ctrlProp2377.xml><?xml version="1.0" encoding="utf-8"?>
<formControlPr xmlns="http://schemas.microsoft.com/office/spreadsheetml/2009/9/main" objectType="Button" lockText="1"/>
</file>

<file path=xl/ctrlProps/ctrlProp2378.xml><?xml version="1.0" encoding="utf-8"?>
<formControlPr xmlns="http://schemas.microsoft.com/office/spreadsheetml/2009/9/main" objectType="Button" lockText="1"/>
</file>

<file path=xl/ctrlProps/ctrlProp2379.xml><?xml version="1.0" encoding="utf-8"?>
<formControlPr xmlns="http://schemas.microsoft.com/office/spreadsheetml/2009/9/main" objectType="Button" lockText="1"/>
</file>

<file path=xl/ctrlProps/ctrlProp2380.xml><?xml version="1.0" encoding="utf-8"?>
<formControlPr xmlns="http://schemas.microsoft.com/office/spreadsheetml/2009/9/main" objectType="Button" lockText="1"/>
</file>

<file path=xl/ctrlProps/ctrlProp2381.xml><?xml version="1.0" encoding="utf-8"?>
<formControlPr xmlns="http://schemas.microsoft.com/office/spreadsheetml/2009/9/main" objectType="Button" lockText="1"/>
</file>

<file path=xl/ctrlProps/ctrlProp2382.xml><?xml version="1.0" encoding="utf-8"?>
<formControlPr xmlns="http://schemas.microsoft.com/office/spreadsheetml/2009/9/main" objectType="Button" lockText="1"/>
</file>

<file path=xl/ctrlProps/ctrlProp2383.xml><?xml version="1.0" encoding="utf-8"?>
<formControlPr xmlns="http://schemas.microsoft.com/office/spreadsheetml/2009/9/main" objectType="Button" lockText="1"/>
</file>

<file path=xl/ctrlProps/ctrlProp2384.xml><?xml version="1.0" encoding="utf-8"?>
<formControlPr xmlns="http://schemas.microsoft.com/office/spreadsheetml/2009/9/main" objectType="Button" lockText="1"/>
</file>

<file path=xl/ctrlProps/ctrlProp2385.xml><?xml version="1.0" encoding="utf-8"?>
<formControlPr xmlns="http://schemas.microsoft.com/office/spreadsheetml/2009/9/main" objectType="Button" lockText="1"/>
</file>

<file path=xl/ctrlProps/ctrlProp2386.xml><?xml version="1.0" encoding="utf-8"?>
<formControlPr xmlns="http://schemas.microsoft.com/office/spreadsheetml/2009/9/main" objectType="Button" lockText="1"/>
</file>

<file path=xl/ctrlProps/ctrlProp2387.xml><?xml version="1.0" encoding="utf-8"?>
<formControlPr xmlns="http://schemas.microsoft.com/office/spreadsheetml/2009/9/main" objectType="Button" lockText="1"/>
</file>

<file path=xl/ctrlProps/ctrlProp2388.xml><?xml version="1.0" encoding="utf-8"?>
<formControlPr xmlns="http://schemas.microsoft.com/office/spreadsheetml/2009/9/main" objectType="Button" lockText="1"/>
</file>

<file path=xl/ctrlProps/ctrlProp2389.xml><?xml version="1.0" encoding="utf-8"?>
<formControlPr xmlns="http://schemas.microsoft.com/office/spreadsheetml/2009/9/main" objectType="Button" lockText="1"/>
</file>

<file path=xl/ctrlProps/ctrlProp2390.xml><?xml version="1.0" encoding="utf-8"?>
<formControlPr xmlns="http://schemas.microsoft.com/office/spreadsheetml/2009/9/main" objectType="Button" lockText="1"/>
</file>

<file path=xl/ctrlProps/ctrlProp2391.xml><?xml version="1.0" encoding="utf-8"?>
<formControlPr xmlns="http://schemas.microsoft.com/office/spreadsheetml/2009/9/main" objectType="Button" lockText="1"/>
</file>

<file path=xl/ctrlProps/ctrlProp2392.xml><?xml version="1.0" encoding="utf-8"?>
<formControlPr xmlns="http://schemas.microsoft.com/office/spreadsheetml/2009/9/main" objectType="Button" lockText="1"/>
</file>

<file path=xl/ctrlProps/ctrlProp2393.xml><?xml version="1.0" encoding="utf-8"?>
<formControlPr xmlns="http://schemas.microsoft.com/office/spreadsheetml/2009/9/main" objectType="Button" lockText="1"/>
</file>

<file path=xl/ctrlProps/ctrlProp2394.xml><?xml version="1.0" encoding="utf-8"?>
<formControlPr xmlns="http://schemas.microsoft.com/office/spreadsheetml/2009/9/main" objectType="Button" lockText="1"/>
</file>

<file path=xl/ctrlProps/ctrlProp2395.xml><?xml version="1.0" encoding="utf-8"?>
<formControlPr xmlns="http://schemas.microsoft.com/office/spreadsheetml/2009/9/main" objectType="Button" lockText="1"/>
</file>

<file path=xl/ctrlProps/ctrlProp2396.xml><?xml version="1.0" encoding="utf-8"?>
<formControlPr xmlns="http://schemas.microsoft.com/office/spreadsheetml/2009/9/main" objectType="Button" lockText="1"/>
</file>

<file path=xl/ctrlProps/ctrlProp2397.xml><?xml version="1.0" encoding="utf-8"?>
<formControlPr xmlns="http://schemas.microsoft.com/office/spreadsheetml/2009/9/main" objectType="Button" lockText="1"/>
</file>

<file path=xl/ctrlProps/ctrlProp2398.xml><?xml version="1.0" encoding="utf-8"?>
<formControlPr xmlns="http://schemas.microsoft.com/office/spreadsheetml/2009/9/main" objectType="Button" lockText="1"/>
</file>

<file path=xl/ctrlProps/ctrlProp2399.xml><?xml version="1.0" encoding="utf-8"?>
<formControlPr xmlns="http://schemas.microsoft.com/office/spreadsheetml/2009/9/main" objectType="Button" lockText="1"/>
</file>

<file path=xl/ctrlProps/ctrlProp2400.xml><?xml version="1.0" encoding="utf-8"?>
<formControlPr xmlns="http://schemas.microsoft.com/office/spreadsheetml/2009/9/main" objectType="Button" lockText="1"/>
</file>

<file path=xl/ctrlProps/ctrlProp2401.xml><?xml version="1.0" encoding="utf-8"?>
<formControlPr xmlns="http://schemas.microsoft.com/office/spreadsheetml/2009/9/main" objectType="Button" lockText="1"/>
</file>

<file path=xl/ctrlProps/ctrlProp2402.xml><?xml version="1.0" encoding="utf-8"?>
<formControlPr xmlns="http://schemas.microsoft.com/office/spreadsheetml/2009/9/main" objectType="Button" lockText="1"/>
</file>

<file path=xl/ctrlProps/ctrlProp2403.xml><?xml version="1.0" encoding="utf-8"?>
<formControlPr xmlns="http://schemas.microsoft.com/office/spreadsheetml/2009/9/main" objectType="Button" lockText="1"/>
</file>

<file path=xl/ctrlProps/ctrlProp2404.xml><?xml version="1.0" encoding="utf-8"?>
<formControlPr xmlns="http://schemas.microsoft.com/office/spreadsheetml/2009/9/main" objectType="Button" lockText="1"/>
</file>

<file path=xl/ctrlProps/ctrlProp2405.xml><?xml version="1.0" encoding="utf-8"?>
<formControlPr xmlns="http://schemas.microsoft.com/office/spreadsheetml/2009/9/main" objectType="Button" lockText="1"/>
</file>

<file path=xl/ctrlProps/ctrlProp2406.xml><?xml version="1.0" encoding="utf-8"?>
<formControlPr xmlns="http://schemas.microsoft.com/office/spreadsheetml/2009/9/main" objectType="Button" lockText="1"/>
</file>

<file path=xl/ctrlProps/ctrlProp2407.xml><?xml version="1.0" encoding="utf-8"?>
<formControlPr xmlns="http://schemas.microsoft.com/office/spreadsheetml/2009/9/main" objectType="Button" lockText="1"/>
</file>

<file path=xl/ctrlProps/ctrlProp2408.xml><?xml version="1.0" encoding="utf-8"?>
<formControlPr xmlns="http://schemas.microsoft.com/office/spreadsheetml/2009/9/main" objectType="Button" lockText="1"/>
</file>

<file path=xl/ctrlProps/ctrlProp2409.xml><?xml version="1.0" encoding="utf-8"?>
<formControlPr xmlns="http://schemas.microsoft.com/office/spreadsheetml/2009/9/main" objectType="Button" lockText="1"/>
</file>

<file path=xl/ctrlProps/ctrlProp2410.xml><?xml version="1.0" encoding="utf-8"?>
<formControlPr xmlns="http://schemas.microsoft.com/office/spreadsheetml/2009/9/main" objectType="Button" lockText="1"/>
</file>

<file path=xl/ctrlProps/ctrlProp2411.xml><?xml version="1.0" encoding="utf-8"?>
<formControlPr xmlns="http://schemas.microsoft.com/office/spreadsheetml/2009/9/main" objectType="Button" lockText="1"/>
</file>

<file path=xl/ctrlProps/ctrlProp2412.xml><?xml version="1.0" encoding="utf-8"?>
<formControlPr xmlns="http://schemas.microsoft.com/office/spreadsheetml/2009/9/main" objectType="Button" lockText="1"/>
</file>

<file path=xl/ctrlProps/ctrlProp2413.xml><?xml version="1.0" encoding="utf-8"?>
<formControlPr xmlns="http://schemas.microsoft.com/office/spreadsheetml/2009/9/main" objectType="Button" lockText="1"/>
</file>

<file path=xl/ctrlProps/ctrlProp2414.xml><?xml version="1.0" encoding="utf-8"?>
<formControlPr xmlns="http://schemas.microsoft.com/office/spreadsheetml/2009/9/main" objectType="Button" lockText="1"/>
</file>

<file path=xl/ctrlProps/ctrlProp2415.xml><?xml version="1.0" encoding="utf-8"?>
<formControlPr xmlns="http://schemas.microsoft.com/office/spreadsheetml/2009/9/main" objectType="Button" lockText="1"/>
</file>

<file path=xl/ctrlProps/ctrlProp2416.xml><?xml version="1.0" encoding="utf-8"?>
<formControlPr xmlns="http://schemas.microsoft.com/office/spreadsheetml/2009/9/main" objectType="Button" lockText="1"/>
</file>

<file path=xl/ctrlProps/ctrlProp2417.xml><?xml version="1.0" encoding="utf-8"?>
<formControlPr xmlns="http://schemas.microsoft.com/office/spreadsheetml/2009/9/main" objectType="Button" lockText="1"/>
</file>

<file path=xl/ctrlProps/ctrlProp2418.xml><?xml version="1.0" encoding="utf-8"?>
<formControlPr xmlns="http://schemas.microsoft.com/office/spreadsheetml/2009/9/main" objectType="Button" lockText="1"/>
</file>

<file path=xl/ctrlProps/ctrlProp2419.xml><?xml version="1.0" encoding="utf-8"?>
<formControlPr xmlns="http://schemas.microsoft.com/office/spreadsheetml/2009/9/main" objectType="Button" lockText="1"/>
</file>

<file path=xl/ctrlProps/ctrlProp2420.xml><?xml version="1.0" encoding="utf-8"?>
<formControlPr xmlns="http://schemas.microsoft.com/office/spreadsheetml/2009/9/main" objectType="Button" lockText="1"/>
</file>

<file path=xl/ctrlProps/ctrlProp2421.xml><?xml version="1.0" encoding="utf-8"?>
<formControlPr xmlns="http://schemas.microsoft.com/office/spreadsheetml/2009/9/main" objectType="Button" lockText="1"/>
</file>

<file path=xl/ctrlProps/ctrlProp2422.xml><?xml version="1.0" encoding="utf-8"?>
<formControlPr xmlns="http://schemas.microsoft.com/office/spreadsheetml/2009/9/main" objectType="Button" lockText="1"/>
</file>

<file path=xl/ctrlProps/ctrlProp2423.xml><?xml version="1.0" encoding="utf-8"?>
<formControlPr xmlns="http://schemas.microsoft.com/office/spreadsheetml/2009/9/main" objectType="Button" lockText="1"/>
</file>

<file path=xl/ctrlProps/ctrlProp2424.xml><?xml version="1.0" encoding="utf-8"?>
<formControlPr xmlns="http://schemas.microsoft.com/office/spreadsheetml/2009/9/main" objectType="Button" lockText="1"/>
</file>

<file path=xl/ctrlProps/ctrlProp2425.xml><?xml version="1.0" encoding="utf-8"?>
<formControlPr xmlns="http://schemas.microsoft.com/office/spreadsheetml/2009/9/main" objectType="Button" lockText="1"/>
</file>

<file path=xl/ctrlProps/ctrlProp2426.xml><?xml version="1.0" encoding="utf-8"?>
<formControlPr xmlns="http://schemas.microsoft.com/office/spreadsheetml/2009/9/main" objectType="Button" lockText="1"/>
</file>

<file path=xl/ctrlProps/ctrlProp2427.xml><?xml version="1.0" encoding="utf-8"?>
<formControlPr xmlns="http://schemas.microsoft.com/office/spreadsheetml/2009/9/main" objectType="Button" lockText="1"/>
</file>

<file path=xl/ctrlProps/ctrlProp2428.xml><?xml version="1.0" encoding="utf-8"?>
<formControlPr xmlns="http://schemas.microsoft.com/office/spreadsheetml/2009/9/main" objectType="Button" lockText="1"/>
</file>

<file path=xl/ctrlProps/ctrlProp2429.xml><?xml version="1.0" encoding="utf-8"?>
<formControlPr xmlns="http://schemas.microsoft.com/office/spreadsheetml/2009/9/main" objectType="Button" lockText="1"/>
</file>

<file path=xl/ctrlProps/ctrlProp2430.xml><?xml version="1.0" encoding="utf-8"?>
<formControlPr xmlns="http://schemas.microsoft.com/office/spreadsheetml/2009/9/main" objectType="Button" lockText="1"/>
</file>

<file path=xl/ctrlProps/ctrlProp2431.xml><?xml version="1.0" encoding="utf-8"?>
<formControlPr xmlns="http://schemas.microsoft.com/office/spreadsheetml/2009/9/main" objectType="Button" lockText="1"/>
</file>

<file path=xl/ctrlProps/ctrlProp2432.xml><?xml version="1.0" encoding="utf-8"?>
<formControlPr xmlns="http://schemas.microsoft.com/office/spreadsheetml/2009/9/main" objectType="Button" lockText="1"/>
</file>

<file path=xl/ctrlProps/ctrlProp2433.xml><?xml version="1.0" encoding="utf-8"?>
<formControlPr xmlns="http://schemas.microsoft.com/office/spreadsheetml/2009/9/main" objectType="Button" lockText="1"/>
</file>

<file path=xl/ctrlProps/ctrlProp2434.xml><?xml version="1.0" encoding="utf-8"?>
<formControlPr xmlns="http://schemas.microsoft.com/office/spreadsheetml/2009/9/main" objectType="Button" lockText="1"/>
</file>

<file path=xl/ctrlProps/ctrlProp2435.xml><?xml version="1.0" encoding="utf-8"?>
<formControlPr xmlns="http://schemas.microsoft.com/office/spreadsheetml/2009/9/main" objectType="Button" lockText="1"/>
</file>

<file path=xl/ctrlProps/ctrlProp2436.xml><?xml version="1.0" encoding="utf-8"?>
<formControlPr xmlns="http://schemas.microsoft.com/office/spreadsheetml/2009/9/main" objectType="Button" lockText="1"/>
</file>

<file path=xl/ctrlProps/ctrlProp2437.xml><?xml version="1.0" encoding="utf-8"?>
<formControlPr xmlns="http://schemas.microsoft.com/office/spreadsheetml/2009/9/main" objectType="Button" lockText="1"/>
</file>

<file path=xl/ctrlProps/ctrlProp2438.xml><?xml version="1.0" encoding="utf-8"?>
<formControlPr xmlns="http://schemas.microsoft.com/office/spreadsheetml/2009/9/main" objectType="Button" lockText="1"/>
</file>

<file path=xl/ctrlProps/ctrlProp2439.xml><?xml version="1.0" encoding="utf-8"?>
<formControlPr xmlns="http://schemas.microsoft.com/office/spreadsheetml/2009/9/main" objectType="Button" lockText="1"/>
</file>

<file path=xl/ctrlProps/ctrlProp2440.xml><?xml version="1.0" encoding="utf-8"?>
<formControlPr xmlns="http://schemas.microsoft.com/office/spreadsheetml/2009/9/main" objectType="Button" lockText="1"/>
</file>

<file path=xl/ctrlProps/ctrlProp2441.xml><?xml version="1.0" encoding="utf-8"?>
<formControlPr xmlns="http://schemas.microsoft.com/office/spreadsheetml/2009/9/main" objectType="Button" lockText="1"/>
</file>

<file path=xl/ctrlProps/ctrlProp2442.xml><?xml version="1.0" encoding="utf-8"?>
<formControlPr xmlns="http://schemas.microsoft.com/office/spreadsheetml/2009/9/main" objectType="Button" lockText="1"/>
</file>

<file path=xl/ctrlProps/ctrlProp2443.xml><?xml version="1.0" encoding="utf-8"?>
<formControlPr xmlns="http://schemas.microsoft.com/office/spreadsheetml/2009/9/main" objectType="Button" lockText="1"/>
</file>

<file path=xl/ctrlProps/ctrlProp2444.xml><?xml version="1.0" encoding="utf-8"?>
<formControlPr xmlns="http://schemas.microsoft.com/office/spreadsheetml/2009/9/main" objectType="Button" lockText="1"/>
</file>

<file path=xl/ctrlProps/ctrlProp2445.xml><?xml version="1.0" encoding="utf-8"?>
<formControlPr xmlns="http://schemas.microsoft.com/office/spreadsheetml/2009/9/main" objectType="Button" lockText="1"/>
</file>

<file path=xl/ctrlProps/ctrlProp2446.xml><?xml version="1.0" encoding="utf-8"?>
<formControlPr xmlns="http://schemas.microsoft.com/office/spreadsheetml/2009/9/main" objectType="Button" lockText="1"/>
</file>

<file path=xl/ctrlProps/ctrlProp2447.xml><?xml version="1.0" encoding="utf-8"?>
<formControlPr xmlns="http://schemas.microsoft.com/office/spreadsheetml/2009/9/main" objectType="Button" lockText="1"/>
</file>

<file path=xl/ctrlProps/ctrlProp2448.xml><?xml version="1.0" encoding="utf-8"?>
<formControlPr xmlns="http://schemas.microsoft.com/office/spreadsheetml/2009/9/main" objectType="Button" lockText="1"/>
</file>

<file path=xl/ctrlProps/ctrlProp2449.xml><?xml version="1.0" encoding="utf-8"?>
<formControlPr xmlns="http://schemas.microsoft.com/office/spreadsheetml/2009/9/main" objectType="Button" lockText="1"/>
</file>

<file path=xl/ctrlProps/ctrlProp2450.xml><?xml version="1.0" encoding="utf-8"?>
<formControlPr xmlns="http://schemas.microsoft.com/office/spreadsheetml/2009/9/main" objectType="Button" lockText="1"/>
</file>

<file path=xl/ctrlProps/ctrlProp2451.xml><?xml version="1.0" encoding="utf-8"?>
<formControlPr xmlns="http://schemas.microsoft.com/office/spreadsheetml/2009/9/main" objectType="Button" lockText="1"/>
</file>

<file path=xl/ctrlProps/ctrlProp2452.xml><?xml version="1.0" encoding="utf-8"?>
<formControlPr xmlns="http://schemas.microsoft.com/office/spreadsheetml/2009/9/main" objectType="Button" lockText="1"/>
</file>

<file path=xl/ctrlProps/ctrlProp2453.xml><?xml version="1.0" encoding="utf-8"?>
<formControlPr xmlns="http://schemas.microsoft.com/office/spreadsheetml/2009/9/main" objectType="Button" lockText="1"/>
</file>

<file path=xl/ctrlProps/ctrlProp2454.xml><?xml version="1.0" encoding="utf-8"?>
<formControlPr xmlns="http://schemas.microsoft.com/office/spreadsheetml/2009/9/main" objectType="Button" lockText="1"/>
</file>

<file path=xl/ctrlProps/ctrlProp2455.xml><?xml version="1.0" encoding="utf-8"?>
<formControlPr xmlns="http://schemas.microsoft.com/office/spreadsheetml/2009/9/main" objectType="Button" lockText="1"/>
</file>

<file path=xl/ctrlProps/ctrlProp2456.xml><?xml version="1.0" encoding="utf-8"?>
<formControlPr xmlns="http://schemas.microsoft.com/office/spreadsheetml/2009/9/main" objectType="Button" lockText="1"/>
</file>

<file path=xl/ctrlProps/ctrlProp2457.xml><?xml version="1.0" encoding="utf-8"?>
<formControlPr xmlns="http://schemas.microsoft.com/office/spreadsheetml/2009/9/main" objectType="Button" lockText="1"/>
</file>

<file path=xl/ctrlProps/ctrlProp2458.xml><?xml version="1.0" encoding="utf-8"?>
<formControlPr xmlns="http://schemas.microsoft.com/office/spreadsheetml/2009/9/main" objectType="Button" lockText="1"/>
</file>

<file path=xl/ctrlProps/ctrlProp2459.xml><?xml version="1.0" encoding="utf-8"?>
<formControlPr xmlns="http://schemas.microsoft.com/office/spreadsheetml/2009/9/main" objectType="Button" lockText="1"/>
</file>

<file path=xl/ctrlProps/ctrlProp2460.xml><?xml version="1.0" encoding="utf-8"?>
<formControlPr xmlns="http://schemas.microsoft.com/office/spreadsheetml/2009/9/main" objectType="Button" lockText="1"/>
</file>

<file path=xl/ctrlProps/ctrlProp2461.xml><?xml version="1.0" encoding="utf-8"?>
<formControlPr xmlns="http://schemas.microsoft.com/office/spreadsheetml/2009/9/main" objectType="Button" lockText="1"/>
</file>

<file path=xl/ctrlProps/ctrlProp2462.xml><?xml version="1.0" encoding="utf-8"?>
<formControlPr xmlns="http://schemas.microsoft.com/office/spreadsheetml/2009/9/main" objectType="Button" lockText="1"/>
</file>

<file path=xl/ctrlProps/ctrlProp2463.xml><?xml version="1.0" encoding="utf-8"?>
<formControlPr xmlns="http://schemas.microsoft.com/office/spreadsheetml/2009/9/main" objectType="Button" lockText="1"/>
</file>

<file path=xl/ctrlProps/ctrlProp2464.xml><?xml version="1.0" encoding="utf-8"?>
<formControlPr xmlns="http://schemas.microsoft.com/office/spreadsheetml/2009/9/main" objectType="Button" lockText="1"/>
</file>

<file path=xl/ctrlProps/ctrlProp2465.xml><?xml version="1.0" encoding="utf-8"?>
<formControlPr xmlns="http://schemas.microsoft.com/office/spreadsheetml/2009/9/main" objectType="Button" lockText="1"/>
</file>

<file path=xl/ctrlProps/ctrlProp2466.xml><?xml version="1.0" encoding="utf-8"?>
<formControlPr xmlns="http://schemas.microsoft.com/office/spreadsheetml/2009/9/main" objectType="Button" lockText="1"/>
</file>

<file path=xl/ctrlProps/ctrlProp2467.xml><?xml version="1.0" encoding="utf-8"?>
<formControlPr xmlns="http://schemas.microsoft.com/office/spreadsheetml/2009/9/main" objectType="Button" lockText="1"/>
</file>

<file path=xl/ctrlProps/ctrlProp2468.xml><?xml version="1.0" encoding="utf-8"?>
<formControlPr xmlns="http://schemas.microsoft.com/office/spreadsheetml/2009/9/main" objectType="Button" lockText="1"/>
</file>

<file path=xl/ctrlProps/ctrlProp2469.xml><?xml version="1.0" encoding="utf-8"?>
<formControlPr xmlns="http://schemas.microsoft.com/office/spreadsheetml/2009/9/main" objectType="Button" lockText="1"/>
</file>

<file path=xl/ctrlProps/ctrlProp2470.xml><?xml version="1.0" encoding="utf-8"?>
<formControlPr xmlns="http://schemas.microsoft.com/office/spreadsheetml/2009/9/main" objectType="Button" lockText="1"/>
</file>

<file path=xl/ctrlProps/ctrlProp2471.xml><?xml version="1.0" encoding="utf-8"?>
<formControlPr xmlns="http://schemas.microsoft.com/office/spreadsheetml/2009/9/main" objectType="Button" lockText="1"/>
</file>

<file path=xl/ctrlProps/ctrlProp2472.xml><?xml version="1.0" encoding="utf-8"?>
<formControlPr xmlns="http://schemas.microsoft.com/office/spreadsheetml/2009/9/main" objectType="Button" lockText="1"/>
</file>

<file path=xl/ctrlProps/ctrlProp2473.xml><?xml version="1.0" encoding="utf-8"?>
<formControlPr xmlns="http://schemas.microsoft.com/office/spreadsheetml/2009/9/main" objectType="Button" lockText="1"/>
</file>

<file path=xl/ctrlProps/ctrlProp2474.xml><?xml version="1.0" encoding="utf-8"?>
<formControlPr xmlns="http://schemas.microsoft.com/office/spreadsheetml/2009/9/main" objectType="Button" lockText="1"/>
</file>

<file path=xl/ctrlProps/ctrlProp2475.xml><?xml version="1.0" encoding="utf-8"?>
<formControlPr xmlns="http://schemas.microsoft.com/office/spreadsheetml/2009/9/main" objectType="Button" lockText="1"/>
</file>

<file path=xl/ctrlProps/ctrlProp2476.xml><?xml version="1.0" encoding="utf-8"?>
<formControlPr xmlns="http://schemas.microsoft.com/office/spreadsheetml/2009/9/main" objectType="Button" lockText="1"/>
</file>

<file path=xl/ctrlProps/ctrlProp2477.xml><?xml version="1.0" encoding="utf-8"?>
<formControlPr xmlns="http://schemas.microsoft.com/office/spreadsheetml/2009/9/main" objectType="Button" lockText="1"/>
</file>

<file path=xl/ctrlProps/ctrlProp2478.xml><?xml version="1.0" encoding="utf-8"?>
<formControlPr xmlns="http://schemas.microsoft.com/office/spreadsheetml/2009/9/main" objectType="Button" lockText="1"/>
</file>

<file path=xl/ctrlProps/ctrlProp2479.xml><?xml version="1.0" encoding="utf-8"?>
<formControlPr xmlns="http://schemas.microsoft.com/office/spreadsheetml/2009/9/main" objectType="Button" lockText="1"/>
</file>

<file path=xl/ctrlProps/ctrlProp2480.xml><?xml version="1.0" encoding="utf-8"?>
<formControlPr xmlns="http://schemas.microsoft.com/office/spreadsheetml/2009/9/main" objectType="Button" lockText="1"/>
</file>

<file path=xl/ctrlProps/ctrlProp2481.xml><?xml version="1.0" encoding="utf-8"?>
<formControlPr xmlns="http://schemas.microsoft.com/office/spreadsheetml/2009/9/main" objectType="Button" lockText="1"/>
</file>

<file path=xl/ctrlProps/ctrlProp2482.xml><?xml version="1.0" encoding="utf-8"?>
<formControlPr xmlns="http://schemas.microsoft.com/office/spreadsheetml/2009/9/main" objectType="Button" lockText="1"/>
</file>

<file path=xl/ctrlProps/ctrlProp2483.xml><?xml version="1.0" encoding="utf-8"?>
<formControlPr xmlns="http://schemas.microsoft.com/office/spreadsheetml/2009/9/main" objectType="Button" lockText="1"/>
</file>

<file path=xl/ctrlProps/ctrlProp2484.xml><?xml version="1.0" encoding="utf-8"?>
<formControlPr xmlns="http://schemas.microsoft.com/office/spreadsheetml/2009/9/main" objectType="Button" lockText="1"/>
</file>

<file path=xl/ctrlProps/ctrlProp2485.xml><?xml version="1.0" encoding="utf-8"?>
<formControlPr xmlns="http://schemas.microsoft.com/office/spreadsheetml/2009/9/main" objectType="Button" lockText="1"/>
</file>

<file path=xl/ctrlProps/ctrlProp2486.xml><?xml version="1.0" encoding="utf-8"?>
<formControlPr xmlns="http://schemas.microsoft.com/office/spreadsheetml/2009/9/main" objectType="Button" lockText="1"/>
</file>

<file path=xl/ctrlProps/ctrlProp2487.xml><?xml version="1.0" encoding="utf-8"?>
<formControlPr xmlns="http://schemas.microsoft.com/office/spreadsheetml/2009/9/main" objectType="Button" lockText="1"/>
</file>

<file path=xl/ctrlProps/ctrlProp2488.xml><?xml version="1.0" encoding="utf-8"?>
<formControlPr xmlns="http://schemas.microsoft.com/office/spreadsheetml/2009/9/main" objectType="Button" lockText="1"/>
</file>

<file path=xl/ctrlProps/ctrlProp2489.xml><?xml version="1.0" encoding="utf-8"?>
<formControlPr xmlns="http://schemas.microsoft.com/office/spreadsheetml/2009/9/main" objectType="Button" lockText="1"/>
</file>

<file path=xl/ctrlProps/ctrlProp2490.xml><?xml version="1.0" encoding="utf-8"?>
<formControlPr xmlns="http://schemas.microsoft.com/office/spreadsheetml/2009/9/main" objectType="Button" lockText="1"/>
</file>

<file path=xl/ctrlProps/ctrlProp2491.xml><?xml version="1.0" encoding="utf-8"?>
<formControlPr xmlns="http://schemas.microsoft.com/office/spreadsheetml/2009/9/main" objectType="Button" lockText="1"/>
</file>

<file path=xl/ctrlProps/ctrlProp2492.xml><?xml version="1.0" encoding="utf-8"?>
<formControlPr xmlns="http://schemas.microsoft.com/office/spreadsheetml/2009/9/main" objectType="Button" lockText="1"/>
</file>

<file path=xl/ctrlProps/ctrlProp2493.xml><?xml version="1.0" encoding="utf-8"?>
<formControlPr xmlns="http://schemas.microsoft.com/office/spreadsheetml/2009/9/main" objectType="Button" lockText="1"/>
</file>

<file path=xl/ctrlProps/ctrlProp2494.xml><?xml version="1.0" encoding="utf-8"?>
<formControlPr xmlns="http://schemas.microsoft.com/office/spreadsheetml/2009/9/main" objectType="Button" lockText="1"/>
</file>

<file path=xl/ctrlProps/ctrlProp2495.xml><?xml version="1.0" encoding="utf-8"?>
<formControlPr xmlns="http://schemas.microsoft.com/office/spreadsheetml/2009/9/main" objectType="Button" lockText="1"/>
</file>

<file path=xl/ctrlProps/ctrlProp2496.xml><?xml version="1.0" encoding="utf-8"?>
<formControlPr xmlns="http://schemas.microsoft.com/office/spreadsheetml/2009/9/main" objectType="Button" lockText="1"/>
</file>

<file path=xl/ctrlProps/ctrlProp2497.xml><?xml version="1.0" encoding="utf-8"?>
<formControlPr xmlns="http://schemas.microsoft.com/office/spreadsheetml/2009/9/main" objectType="Button" lockText="1"/>
</file>

<file path=xl/ctrlProps/ctrlProp2498.xml><?xml version="1.0" encoding="utf-8"?>
<formControlPr xmlns="http://schemas.microsoft.com/office/spreadsheetml/2009/9/main" objectType="Button" lockText="1"/>
</file>

<file path=xl/ctrlProps/ctrlProp2499.xml><?xml version="1.0" encoding="utf-8"?>
<formControlPr xmlns="http://schemas.microsoft.com/office/spreadsheetml/2009/9/main" objectType="Button" lockText="1"/>
</file>

<file path=xl/ctrlProps/ctrlProp2500.xml><?xml version="1.0" encoding="utf-8"?>
<formControlPr xmlns="http://schemas.microsoft.com/office/spreadsheetml/2009/9/main" objectType="Button" lockText="1"/>
</file>

<file path=xl/ctrlProps/ctrlProp2501.xml><?xml version="1.0" encoding="utf-8"?>
<formControlPr xmlns="http://schemas.microsoft.com/office/spreadsheetml/2009/9/main" objectType="Button" lockText="1"/>
</file>

<file path=xl/ctrlProps/ctrlProp2502.xml><?xml version="1.0" encoding="utf-8"?>
<formControlPr xmlns="http://schemas.microsoft.com/office/spreadsheetml/2009/9/main" objectType="Button" lockText="1"/>
</file>

<file path=xl/ctrlProps/ctrlProp2503.xml><?xml version="1.0" encoding="utf-8"?>
<formControlPr xmlns="http://schemas.microsoft.com/office/spreadsheetml/2009/9/main" objectType="Button" lockText="1"/>
</file>

<file path=xl/ctrlProps/ctrlProp2504.xml><?xml version="1.0" encoding="utf-8"?>
<formControlPr xmlns="http://schemas.microsoft.com/office/spreadsheetml/2009/9/main" objectType="Button" lockText="1"/>
</file>

<file path=xl/ctrlProps/ctrlProp2505.xml><?xml version="1.0" encoding="utf-8"?>
<formControlPr xmlns="http://schemas.microsoft.com/office/spreadsheetml/2009/9/main" objectType="Button" lockText="1"/>
</file>

<file path=xl/ctrlProps/ctrlProp2506.xml><?xml version="1.0" encoding="utf-8"?>
<formControlPr xmlns="http://schemas.microsoft.com/office/spreadsheetml/2009/9/main" objectType="Button" lockText="1"/>
</file>

<file path=xl/ctrlProps/ctrlProp2507.xml><?xml version="1.0" encoding="utf-8"?>
<formControlPr xmlns="http://schemas.microsoft.com/office/spreadsheetml/2009/9/main" objectType="Button" lockText="1"/>
</file>

<file path=xl/ctrlProps/ctrlProp2508.xml><?xml version="1.0" encoding="utf-8"?>
<formControlPr xmlns="http://schemas.microsoft.com/office/spreadsheetml/2009/9/main" objectType="Button" lockText="1"/>
</file>

<file path=xl/ctrlProps/ctrlProp2509.xml><?xml version="1.0" encoding="utf-8"?>
<formControlPr xmlns="http://schemas.microsoft.com/office/spreadsheetml/2009/9/main" objectType="Button" lockText="1"/>
</file>

<file path=xl/ctrlProps/ctrlProp2510.xml><?xml version="1.0" encoding="utf-8"?>
<formControlPr xmlns="http://schemas.microsoft.com/office/spreadsheetml/2009/9/main" objectType="Button" lockText="1"/>
</file>

<file path=xl/ctrlProps/ctrlProp2511.xml><?xml version="1.0" encoding="utf-8"?>
<formControlPr xmlns="http://schemas.microsoft.com/office/spreadsheetml/2009/9/main" objectType="Button" lockText="1"/>
</file>

<file path=xl/ctrlProps/ctrlProp2512.xml><?xml version="1.0" encoding="utf-8"?>
<formControlPr xmlns="http://schemas.microsoft.com/office/spreadsheetml/2009/9/main" objectType="Button" lockText="1"/>
</file>

<file path=xl/ctrlProps/ctrlProp2513.xml><?xml version="1.0" encoding="utf-8"?>
<formControlPr xmlns="http://schemas.microsoft.com/office/spreadsheetml/2009/9/main" objectType="Button" lockText="1"/>
</file>

<file path=xl/ctrlProps/ctrlProp2514.xml><?xml version="1.0" encoding="utf-8"?>
<formControlPr xmlns="http://schemas.microsoft.com/office/spreadsheetml/2009/9/main" objectType="Button" lockText="1"/>
</file>

<file path=xl/ctrlProps/ctrlProp2515.xml><?xml version="1.0" encoding="utf-8"?>
<formControlPr xmlns="http://schemas.microsoft.com/office/spreadsheetml/2009/9/main" objectType="Button" lockText="1"/>
</file>

<file path=xl/ctrlProps/ctrlProp2516.xml><?xml version="1.0" encoding="utf-8"?>
<formControlPr xmlns="http://schemas.microsoft.com/office/spreadsheetml/2009/9/main" objectType="Button" lockText="1"/>
</file>

<file path=xl/ctrlProps/ctrlProp2517.xml><?xml version="1.0" encoding="utf-8"?>
<formControlPr xmlns="http://schemas.microsoft.com/office/spreadsheetml/2009/9/main" objectType="Button" lockText="1"/>
</file>

<file path=xl/ctrlProps/ctrlProp2518.xml><?xml version="1.0" encoding="utf-8"?>
<formControlPr xmlns="http://schemas.microsoft.com/office/spreadsheetml/2009/9/main" objectType="Button" lockText="1"/>
</file>

<file path=xl/ctrlProps/ctrlProp2519.xml><?xml version="1.0" encoding="utf-8"?>
<formControlPr xmlns="http://schemas.microsoft.com/office/spreadsheetml/2009/9/main" objectType="Button" lockText="1"/>
</file>

<file path=xl/ctrlProps/ctrlProp2520.xml><?xml version="1.0" encoding="utf-8"?>
<formControlPr xmlns="http://schemas.microsoft.com/office/spreadsheetml/2009/9/main" objectType="Button" lockText="1"/>
</file>

<file path=xl/ctrlProps/ctrlProp2521.xml><?xml version="1.0" encoding="utf-8"?>
<formControlPr xmlns="http://schemas.microsoft.com/office/spreadsheetml/2009/9/main" objectType="Button" lockText="1"/>
</file>

<file path=xl/ctrlProps/ctrlProp2522.xml><?xml version="1.0" encoding="utf-8"?>
<formControlPr xmlns="http://schemas.microsoft.com/office/spreadsheetml/2009/9/main" objectType="Button" lockText="1"/>
</file>

<file path=xl/ctrlProps/ctrlProp2523.xml><?xml version="1.0" encoding="utf-8"?>
<formControlPr xmlns="http://schemas.microsoft.com/office/spreadsheetml/2009/9/main" objectType="Button" lockText="1"/>
</file>

<file path=xl/ctrlProps/ctrlProp2524.xml><?xml version="1.0" encoding="utf-8"?>
<formControlPr xmlns="http://schemas.microsoft.com/office/spreadsheetml/2009/9/main" objectType="Button" lockText="1"/>
</file>

<file path=xl/ctrlProps/ctrlProp2525.xml><?xml version="1.0" encoding="utf-8"?>
<formControlPr xmlns="http://schemas.microsoft.com/office/spreadsheetml/2009/9/main" objectType="Button" lockText="1"/>
</file>

<file path=xl/ctrlProps/ctrlProp2526.xml><?xml version="1.0" encoding="utf-8"?>
<formControlPr xmlns="http://schemas.microsoft.com/office/spreadsheetml/2009/9/main" objectType="Button" lockText="1"/>
</file>

<file path=xl/ctrlProps/ctrlProp2527.xml><?xml version="1.0" encoding="utf-8"?>
<formControlPr xmlns="http://schemas.microsoft.com/office/spreadsheetml/2009/9/main" objectType="Button" lockText="1"/>
</file>

<file path=xl/ctrlProps/ctrlProp2528.xml><?xml version="1.0" encoding="utf-8"?>
<formControlPr xmlns="http://schemas.microsoft.com/office/spreadsheetml/2009/9/main" objectType="Button" lockText="1"/>
</file>

<file path=xl/ctrlProps/ctrlProp2529.xml><?xml version="1.0" encoding="utf-8"?>
<formControlPr xmlns="http://schemas.microsoft.com/office/spreadsheetml/2009/9/main" objectType="Button" lockText="1"/>
</file>

<file path=xl/ctrlProps/ctrlProp2530.xml><?xml version="1.0" encoding="utf-8"?>
<formControlPr xmlns="http://schemas.microsoft.com/office/spreadsheetml/2009/9/main" objectType="Button" lockText="1"/>
</file>

<file path=xl/ctrlProps/ctrlProp2531.xml><?xml version="1.0" encoding="utf-8"?>
<formControlPr xmlns="http://schemas.microsoft.com/office/spreadsheetml/2009/9/main" objectType="Button" lockText="1"/>
</file>

<file path=xl/ctrlProps/ctrlProp2532.xml><?xml version="1.0" encoding="utf-8"?>
<formControlPr xmlns="http://schemas.microsoft.com/office/spreadsheetml/2009/9/main" objectType="Button" lockText="1"/>
</file>

<file path=xl/ctrlProps/ctrlProp2533.xml><?xml version="1.0" encoding="utf-8"?>
<formControlPr xmlns="http://schemas.microsoft.com/office/spreadsheetml/2009/9/main" objectType="Button" lockText="1"/>
</file>

<file path=xl/ctrlProps/ctrlProp2534.xml><?xml version="1.0" encoding="utf-8"?>
<formControlPr xmlns="http://schemas.microsoft.com/office/spreadsheetml/2009/9/main" objectType="Button" lockText="1"/>
</file>

<file path=xl/ctrlProps/ctrlProp2535.xml><?xml version="1.0" encoding="utf-8"?>
<formControlPr xmlns="http://schemas.microsoft.com/office/spreadsheetml/2009/9/main" objectType="Button" lockText="1"/>
</file>

<file path=xl/ctrlProps/ctrlProp2536.xml><?xml version="1.0" encoding="utf-8"?>
<formControlPr xmlns="http://schemas.microsoft.com/office/spreadsheetml/2009/9/main" objectType="Button" lockText="1"/>
</file>

<file path=xl/ctrlProps/ctrlProp2537.xml><?xml version="1.0" encoding="utf-8"?>
<formControlPr xmlns="http://schemas.microsoft.com/office/spreadsheetml/2009/9/main" objectType="Button" lockText="1"/>
</file>

<file path=xl/ctrlProps/ctrlProp2538.xml><?xml version="1.0" encoding="utf-8"?>
<formControlPr xmlns="http://schemas.microsoft.com/office/spreadsheetml/2009/9/main" objectType="Button" lockText="1"/>
</file>

<file path=xl/ctrlProps/ctrlProp2539.xml><?xml version="1.0" encoding="utf-8"?>
<formControlPr xmlns="http://schemas.microsoft.com/office/spreadsheetml/2009/9/main" objectType="Button" lockText="1"/>
</file>

<file path=xl/ctrlProps/ctrlProp2540.xml><?xml version="1.0" encoding="utf-8"?>
<formControlPr xmlns="http://schemas.microsoft.com/office/spreadsheetml/2009/9/main" objectType="Button" lockText="1"/>
</file>

<file path=xl/ctrlProps/ctrlProp2541.xml><?xml version="1.0" encoding="utf-8"?>
<formControlPr xmlns="http://schemas.microsoft.com/office/spreadsheetml/2009/9/main" objectType="Button" lockText="1"/>
</file>

<file path=xl/ctrlProps/ctrlProp2542.xml><?xml version="1.0" encoding="utf-8"?>
<formControlPr xmlns="http://schemas.microsoft.com/office/spreadsheetml/2009/9/main" objectType="Button" lockText="1"/>
</file>

<file path=xl/ctrlProps/ctrlProp2543.xml><?xml version="1.0" encoding="utf-8"?>
<formControlPr xmlns="http://schemas.microsoft.com/office/spreadsheetml/2009/9/main" objectType="Button" lockText="1"/>
</file>

<file path=xl/ctrlProps/ctrlProp2544.xml><?xml version="1.0" encoding="utf-8"?>
<formControlPr xmlns="http://schemas.microsoft.com/office/spreadsheetml/2009/9/main" objectType="Button" lockText="1"/>
</file>

<file path=xl/ctrlProps/ctrlProp2545.xml><?xml version="1.0" encoding="utf-8"?>
<formControlPr xmlns="http://schemas.microsoft.com/office/spreadsheetml/2009/9/main" objectType="Button" lockText="1"/>
</file>

<file path=xl/ctrlProps/ctrlProp2546.xml><?xml version="1.0" encoding="utf-8"?>
<formControlPr xmlns="http://schemas.microsoft.com/office/spreadsheetml/2009/9/main" objectType="Button" lockText="1"/>
</file>

<file path=xl/ctrlProps/ctrlProp2547.xml><?xml version="1.0" encoding="utf-8"?>
<formControlPr xmlns="http://schemas.microsoft.com/office/spreadsheetml/2009/9/main" objectType="Button" lockText="1"/>
</file>

<file path=xl/ctrlProps/ctrlProp2548.xml><?xml version="1.0" encoding="utf-8"?>
<formControlPr xmlns="http://schemas.microsoft.com/office/spreadsheetml/2009/9/main" objectType="Button" lockText="1"/>
</file>

<file path=xl/ctrlProps/ctrlProp2549.xml><?xml version="1.0" encoding="utf-8"?>
<formControlPr xmlns="http://schemas.microsoft.com/office/spreadsheetml/2009/9/main" objectType="Button" lockText="1"/>
</file>

<file path=xl/ctrlProps/ctrlProp2550.xml><?xml version="1.0" encoding="utf-8"?>
<formControlPr xmlns="http://schemas.microsoft.com/office/spreadsheetml/2009/9/main" objectType="Button" lockText="1"/>
</file>

<file path=xl/ctrlProps/ctrlProp2551.xml><?xml version="1.0" encoding="utf-8"?>
<formControlPr xmlns="http://schemas.microsoft.com/office/spreadsheetml/2009/9/main" objectType="Button" lockText="1"/>
</file>

<file path=xl/ctrlProps/ctrlProp2552.xml><?xml version="1.0" encoding="utf-8"?>
<formControlPr xmlns="http://schemas.microsoft.com/office/spreadsheetml/2009/9/main" objectType="Button" lockText="1"/>
</file>

<file path=xl/ctrlProps/ctrlProp2553.xml><?xml version="1.0" encoding="utf-8"?>
<formControlPr xmlns="http://schemas.microsoft.com/office/spreadsheetml/2009/9/main" objectType="Button" lockText="1"/>
</file>

<file path=xl/ctrlProps/ctrlProp2554.xml><?xml version="1.0" encoding="utf-8"?>
<formControlPr xmlns="http://schemas.microsoft.com/office/spreadsheetml/2009/9/main" objectType="Button" lockText="1"/>
</file>

<file path=xl/ctrlProps/ctrlProp2555.xml><?xml version="1.0" encoding="utf-8"?>
<formControlPr xmlns="http://schemas.microsoft.com/office/spreadsheetml/2009/9/main" objectType="Button" lockText="1"/>
</file>

<file path=xl/ctrlProps/ctrlProp2556.xml><?xml version="1.0" encoding="utf-8"?>
<formControlPr xmlns="http://schemas.microsoft.com/office/spreadsheetml/2009/9/main" objectType="Button" lockText="1"/>
</file>

<file path=xl/ctrlProps/ctrlProp2557.xml><?xml version="1.0" encoding="utf-8"?>
<formControlPr xmlns="http://schemas.microsoft.com/office/spreadsheetml/2009/9/main" objectType="Button" lockText="1"/>
</file>

<file path=xl/ctrlProps/ctrlProp2558.xml><?xml version="1.0" encoding="utf-8"?>
<formControlPr xmlns="http://schemas.microsoft.com/office/spreadsheetml/2009/9/main" objectType="Button" lockText="1"/>
</file>

<file path=xl/ctrlProps/ctrlProp2559.xml><?xml version="1.0" encoding="utf-8"?>
<formControlPr xmlns="http://schemas.microsoft.com/office/spreadsheetml/2009/9/main" objectType="Button" lockText="1"/>
</file>

<file path=xl/ctrlProps/ctrlProp2560.xml><?xml version="1.0" encoding="utf-8"?>
<formControlPr xmlns="http://schemas.microsoft.com/office/spreadsheetml/2009/9/main" objectType="Button" lockText="1"/>
</file>

<file path=xl/ctrlProps/ctrlProp2561.xml><?xml version="1.0" encoding="utf-8"?>
<formControlPr xmlns="http://schemas.microsoft.com/office/spreadsheetml/2009/9/main" objectType="Button" lockText="1"/>
</file>

<file path=xl/ctrlProps/ctrlProp2562.xml><?xml version="1.0" encoding="utf-8"?>
<formControlPr xmlns="http://schemas.microsoft.com/office/spreadsheetml/2009/9/main" objectType="Button" lockText="1"/>
</file>

<file path=xl/ctrlProps/ctrlProp2563.xml><?xml version="1.0" encoding="utf-8"?>
<formControlPr xmlns="http://schemas.microsoft.com/office/spreadsheetml/2009/9/main" objectType="Button" lockText="1"/>
</file>

<file path=xl/ctrlProps/ctrlProp2564.xml><?xml version="1.0" encoding="utf-8"?>
<formControlPr xmlns="http://schemas.microsoft.com/office/spreadsheetml/2009/9/main" objectType="Button" lockText="1"/>
</file>

<file path=xl/ctrlProps/ctrlProp2565.xml><?xml version="1.0" encoding="utf-8"?>
<formControlPr xmlns="http://schemas.microsoft.com/office/spreadsheetml/2009/9/main" objectType="Button" lockText="1"/>
</file>

<file path=xl/ctrlProps/ctrlProp2566.xml><?xml version="1.0" encoding="utf-8"?>
<formControlPr xmlns="http://schemas.microsoft.com/office/spreadsheetml/2009/9/main" objectType="Button" lockText="1"/>
</file>

<file path=xl/ctrlProps/ctrlProp2567.xml><?xml version="1.0" encoding="utf-8"?>
<formControlPr xmlns="http://schemas.microsoft.com/office/spreadsheetml/2009/9/main" objectType="Button" lockText="1"/>
</file>

<file path=xl/ctrlProps/ctrlProp2568.xml><?xml version="1.0" encoding="utf-8"?>
<formControlPr xmlns="http://schemas.microsoft.com/office/spreadsheetml/2009/9/main" objectType="Button" lockText="1"/>
</file>

<file path=xl/ctrlProps/ctrlProp2569.xml><?xml version="1.0" encoding="utf-8"?>
<formControlPr xmlns="http://schemas.microsoft.com/office/spreadsheetml/2009/9/main" objectType="Button" lockText="1"/>
</file>

<file path=xl/ctrlProps/ctrlProp2570.xml><?xml version="1.0" encoding="utf-8"?>
<formControlPr xmlns="http://schemas.microsoft.com/office/spreadsheetml/2009/9/main" objectType="Button" lockText="1"/>
</file>

<file path=xl/ctrlProps/ctrlProp2571.xml><?xml version="1.0" encoding="utf-8"?>
<formControlPr xmlns="http://schemas.microsoft.com/office/spreadsheetml/2009/9/main" objectType="Button" lockText="1"/>
</file>

<file path=xl/ctrlProps/ctrlProp2572.xml><?xml version="1.0" encoding="utf-8"?>
<formControlPr xmlns="http://schemas.microsoft.com/office/spreadsheetml/2009/9/main" objectType="Button" lockText="1"/>
</file>

<file path=xl/ctrlProps/ctrlProp2573.xml><?xml version="1.0" encoding="utf-8"?>
<formControlPr xmlns="http://schemas.microsoft.com/office/spreadsheetml/2009/9/main" objectType="Button" lockText="1"/>
</file>

<file path=xl/ctrlProps/ctrlProp2574.xml><?xml version="1.0" encoding="utf-8"?>
<formControlPr xmlns="http://schemas.microsoft.com/office/spreadsheetml/2009/9/main" objectType="Button" lockText="1"/>
</file>

<file path=xl/ctrlProps/ctrlProp2575.xml><?xml version="1.0" encoding="utf-8"?>
<formControlPr xmlns="http://schemas.microsoft.com/office/spreadsheetml/2009/9/main" objectType="Button" lockText="1"/>
</file>

<file path=xl/ctrlProps/ctrlProp2576.xml><?xml version="1.0" encoding="utf-8"?>
<formControlPr xmlns="http://schemas.microsoft.com/office/spreadsheetml/2009/9/main" objectType="Button" lockText="1"/>
</file>

<file path=xl/ctrlProps/ctrlProp2577.xml><?xml version="1.0" encoding="utf-8"?>
<formControlPr xmlns="http://schemas.microsoft.com/office/spreadsheetml/2009/9/main" objectType="Button" lockText="1"/>
</file>

<file path=xl/ctrlProps/ctrlProp2578.xml><?xml version="1.0" encoding="utf-8"?>
<formControlPr xmlns="http://schemas.microsoft.com/office/spreadsheetml/2009/9/main" objectType="Button" lockText="1"/>
</file>

<file path=xl/ctrlProps/ctrlProp2579.xml><?xml version="1.0" encoding="utf-8"?>
<formControlPr xmlns="http://schemas.microsoft.com/office/spreadsheetml/2009/9/main" objectType="Button" lockText="1"/>
</file>

<file path=xl/ctrlProps/ctrlProp2580.xml><?xml version="1.0" encoding="utf-8"?>
<formControlPr xmlns="http://schemas.microsoft.com/office/spreadsheetml/2009/9/main" objectType="Button" lockText="1"/>
</file>

<file path=xl/ctrlProps/ctrlProp2581.xml><?xml version="1.0" encoding="utf-8"?>
<formControlPr xmlns="http://schemas.microsoft.com/office/spreadsheetml/2009/9/main" objectType="Button" lockText="1"/>
</file>

<file path=xl/ctrlProps/ctrlProp2582.xml><?xml version="1.0" encoding="utf-8"?>
<formControlPr xmlns="http://schemas.microsoft.com/office/spreadsheetml/2009/9/main" objectType="Button" lockText="1"/>
</file>

<file path=xl/ctrlProps/ctrlProp2583.xml><?xml version="1.0" encoding="utf-8"?>
<formControlPr xmlns="http://schemas.microsoft.com/office/spreadsheetml/2009/9/main" objectType="Button" lockText="1"/>
</file>

<file path=xl/ctrlProps/ctrlProp2584.xml><?xml version="1.0" encoding="utf-8"?>
<formControlPr xmlns="http://schemas.microsoft.com/office/spreadsheetml/2009/9/main" objectType="Button" lockText="1"/>
</file>

<file path=xl/ctrlProps/ctrlProp2585.xml><?xml version="1.0" encoding="utf-8"?>
<formControlPr xmlns="http://schemas.microsoft.com/office/spreadsheetml/2009/9/main" objectType="Button" lockText="1"/>
</file>

<file path=xl/ctrlProps/ctrlProp2586.xml><?xml version="1.0" encoding="utf-8"?>
<formControlPr xmlns="http://schemas.microsoft.com/office/spreadsheetml/2009/9/main" objectType="Button" lockText="1"/>
</file>

<file path=xl/ctrlProps/ctrlProp2587.xml><?xml version="1.0" encoding="utf-8"?>
<formControlPr xmlns="http://schemas.microsoft.com/office/spreadsheetml/2009/9/main" objectType="Button" lockText="1"/>
</file>

<file path=xl/ctrlProps/ctrlProp2588.xml><?xml version="1.0" encoding="utf-8"?>
<formControlPr xmlns="http://schemas.microsoft.com/office/spreadsheetml/2009/9/main" objectType="Button" lockText="1"/>
</file>

<file path=xl/ctrlProps/ctrlProp2589.xml><?xml version="1.0" encoding="utf-8"?>
<formControlPr xmlns="http://schemas.microsoft.com/office/spreadsheetml/2009/9/main" objectType="Button" lockText="1"/>
</file>

<file path=xl/ctrlProps/ctrlProp2590.xml><?xml version="1.0" encoding="utf-8"?>
<formControlPr xmlns="http://schemas.microsoft.com/office/spreadsheetml/2009/9/main" objectType="Button" lockText="1"/>
</file>

<file path=xl/ctrlProps/ctrlProp2591.xml><?xml version="1.0" encoding="utf-8"?>
<formControlPr xmlns="http://schemas.microsoft.com/office/spreadsheetml/2009/9/main" objectType="Button" lockText="1"/>
</file>

<file path=xl/ctrlProps/ctrlProp2592.xml><?xml version="1.0" encoding="utf-8"?>
<formControlPr xmlns="http://schemas.microsoft.com/office/spreadsheetml/2009/9/main" objectType="Button" lockText="1"/>
</file>

<file path=xl/ctrlProps/ctrlProp2593.xml><?xml version="1.0" encoding="utf-8"?>
<formControlPr xmlns="http://schemas.microsoft.com/office/spreadsheetml/2009/9/main" objectType="Button" lockText="1"/>
</file>

<file path=xl/ctrlProps/ctrlProp2594.xml><?xml version="1.0" encoding="utf-8"?>
<formControlPr xmlns="http://schemas.microsoft.com/office/spreadsheetml/2009/9/main" objectType="Button" lockText="1"/>
</file>

<file path=xl/ctrlProps/ctrlProp2595.xml><?xml version="1.0" encoding="utf-8"?>
<formControlPr xmlns="http://schemas.microsoft.com/office/spreadsheetml/2009/9/main" objectType="Button" lockText="1"/>
</file>

<file path=xl/ctrlProps/ctrlProp2596.xml><?xml version="1.0" encoding="utf-8"?>
<formControlPr xmlns="http://schemas.microsoft.com/office/spreadsheetml/2009/9/main" objectType="Button" lockText="1"/>
</file>

<file path=xl/ctrlProps/ctrlProp2597.xml><?xml version="1.0" encoding="utf-8"?>
<formControlPr xmlns="http://schemas.microsoft.com/office/spreadsheetml/2009/9/main" objectType="Button" lockText="1"/>
</file>

<file path=xl/ctrlProps/ctrlProp2598.xml><?xml version="1.0" encoding="utf-8"?>
<formControlPr xmlns="http://schemas.microsoft.com/office/spreadsheetml/2009/9/main" objectType="Button" lockText="1"/>
</file>

<file path=xl/ctrlProps/ctrlProp2599.xml><?xml version="1.0" encoding="utf-8"?>
<formControlPr xmlns="http://schemas.microsoft.com/office/spreadsheetml/2009/9/main" objectType="Button" lockText="1"/>
</file>

<file path=xl/ctrlProps/ctrlProp2600.xml><?xml version="1.0" encoding="utf-8"?>
<formControlPr xmlns="http://schemas.microsoft.com/office/spreadsheetml/2009/9/main" objectType="Button" lockText="1"/>
</file>

<file path=xl/ctrlProps/ctrlProp2601.xml><?xml version="1.0" encoding="utf-8"?>
<formControlPr xmlns="http://schemas.microsoft.com/office/spreadsheetml/2009/9/main" objectType="Button" lockText="1"/>
</file>

<file path=xl/ctrlProps/ctrlProp2602.xml><?xml version="1.0" encoding="utf-8"?>
<formControlPr xmlns="http://schemas.microsoft.com/office/spreadsheetml/2009/9/main" objectType="Button" lockText="1"/>
</file>

<file path=xl/ctrlProps/ctrlProp2603.xml><?xml version="1.0" encoding="utf-8"?>
<formControlPr xmlns="http://schemas.microsoft.com/office/spreadsheetml/2009/9/main" objectType="Button" lockText="1"/>
</file>

<file path=xl/ctrlProps/ctrlProp2604.xml><?xml version="1.0" encoding="utf-8"?>
<formControlPr xmlns="http://schemas.microsoft.com/office/spreadsheetml/2009/9/main" objectType="Button" lockText="1"/>
</file>

<file path=xl/ctrlProps/ctrlProp2605.xml><?xml version="1.0" encoding="utf-8"?>
<formControlPr xmlns="http://schemas.microsoft.com/office/spreadsheetml/2009/9/main" objectType="Button" lockText="1"/>
</file>

<file path=xl/ctrlProps/ctrlProp2606.xml><?xml version="1.0" encoding="utf-8"?>
<formControlPr xmlns="http://schemas.microsoft.com/office/spreadsheetml/2009/9/main" objectType="Button" lockText="1"/>
</file>

<file path=xl/ctrlProps/ctrlProp2607.xml><?xml version="1.0" encoding="utf-8"?>
<formControlPr xmlns="http://schemas.microsoft.com/office/spreadsheetml/2009/9/main" objectType="Button" lockText="1"/>
</file>

<file path=xl/ctrlProps/ctrlProp2608.xml><?xml version="1.0" encoding="utf-8"?>
<formControlPr xmlns="http://schemas.microsoft.com/office/spreadsheetml/2009/9/main" objectType="Button" lockText="1"/>
</file>

<file path=xl/ctrlProps/ctrlProp2609.xml><?xml version="1.0" encoding="utf-8"?>
<formControlPr xmlns="http://schemas.microsoft.com/office/spreadsheetml/2009/9/main" objectType="Button" lockText="1"/>
</file>

<file path=xl/ctrlProps/ctrlProp2610.xml><?xml version="1.0" encoding="utf-8"?>
<formControlPr xmlns="http://schemas.microsoft.com/office/spreadsheetml/2009/9/main" objectType="Button" lockText="1"/>
</file>

<file path=xl/ctrlProps/ctrlProp2611.xml><?xml version="1.0" encoding="utf-8"?>
<formControlPr xmlns="http://schemas.microsoft.com/office/spreadsheetml/2009/9/main" objectType="Button" lockText="1"/>
</file>

<file path=xl/ctrlProps/ctrlProp2612.xml><?xml version="1.0" encoding="utf-8"?>
<formControlPr xmlns="http://schemas.microsoft.com/office/spreadsheetml/2009/9/main" objectType="Button" lockText="1"/>
</file>

<file path=xl/ctrlProps/ctrlProp2613.xml><?xml version="1.0" encoding="utf-8"?>
<formControlPr xmlns="http://schemas.microsoft.com/office/spreadsheetml/2009/9/main" objectType="Button" lockText="1"/>
</file>

<file path=xl/ctrlProps/ctrlProp2614.xml><?xml version="1.0" encoding="utf-8"?>
<formControlPr xmlns="http://schemas.microsoft.com/office/spreadsheetml/2009/9/main" objectType="Button" lockText="1"/>
</file>

<file path=xl/ctrlProps/ctrlProp2615.xml><?xml version="1.0" encoding="utf-8"?>
<formControlPr xmlns="http://schemas.microsoft.com/office/spreadsheetml/2009/9/main" objectType="Button" lockText="1"/>
</file>

<file path=xl/ctrlProps/ctrlProp2616.xml><?xml version="1.0" encoding="utf-8"?>
<formControlPr xmlns="http://schemas.microsoft.com/office/spreadsheetml/2009/9/main" objectType="Button" lockText="1"/>
</file>

<file path=xl/ctrlProps/ctrlProp2617.xml><?xml version="1.0" encoding="utf-8"?>
<formControlPr xmlns="http://schemas.microsoft.com/office/spreadsheetml/2009/9/main" objectType="Button" lockText="1"/>
</file>

<file path=xl/ctrlProps/ctrlProp2618.xml><?xml version="1.0" encoding="utf-8"?>
<formControlPr xmlns="http://schemas.microsoft.com/office/spreadsheetml/2009/9/main" objectType="Button" lockText="1"/>
</file>

<file path=xl/ctrlProps/ctrlProp2619.xml><?xml version="1.0" encoding="utf-8"?>
<formControlPr xmlns="http://schemas.microsoft.com/office/spreadsheetml/2009/9/main" objectType="Button" lockText="1"/>
</file>

<file path=xl/ctrlProps/ctrlProp2620.xml><?xml version="1.0" encoding="utf-8"?>
<formControlPr xmlns="http://schemas.microsoft.com/office/spreadsheetml/2009/9/main" objectType="Button" lockText="1"/>
</file>

<file path=xl/ctrlProps/ctrlProp2621.xml><?xml version="1.0" encoding="utf-8"?>
<formControlPr xmlns="http://schemas.microsoft.com/office/spreadsheetml/2009/9/main" objectType="Button" lockText="1"/>
</file>

<file path=xl/ctrlProps/ctrlProp2622.xml><?xml version="1.0" encoding="utf-8"?>
<formControlPr xmlns="http://schemas.microsoft.com/office/spreadsheetml/2009/9/main" objectType="Button" lockText="1"/>
</file>

<file path=xl/ctrlProps/ctrlProp2623.xml><?xml version="1.0" encoding="utf-8"?>
<formControlPr xmlns="http://schemas.microsoft.com/office/spreadsheetml/2009/9/main" objectType="Button" lockText="1"/>
</file>

<file path=xl/ctrlProps/ctrlProp2624.xml><?xml version="1.0" encoding="utf-8"?>
<formControlPr xmlns="http://schemas.microsoft.com/office/spreadsheetml/2009/9/main" objectType="Button" lockText="1"/>
</file>

<file path=xl/ctrlProps/ctrlProp2625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</xdr:row>
          <xdr:rowOff>0</xdr:rowOff>
        </xdr:from>
        <xdr:to>
          <xdr:col>19</xdr:col>
          <xdr:colOff>0</xdr:colOff>
          <xdr:row>28</xdr:row>
          <xdr:rowOff>0</xdr:rowOff>
        </xdr:to>
        <xdr:sp macro="" textlink="">
          <xdr:nvSpPr>
            <xdr:cNvPr id="24577" name="Button 1" hidden="1">
              <a:extLst>
                <a:ext uri="{63B3BB69-23CF-44E3-9099-C40C66FF867C}">
                  <a14:compatExt spid="_x0000_s24577"/>
                </a:ext>
                <a:ext uri="{FF2B5EF4-FFF2-40B4-BE49-F238E27FC236}">
                  <a16:creationId xmlns:a16="http://schemas.microsoft.com/office/drawing/2014/main" id="{00000000-0008-0000-0000-000001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28</xdr:row>
          <xdr:rowOff>0</xdr:rowOff>
        </xdr:from>
        <xdr:to>
          <xdr:col>17</xdr:col>
          <xdr:colOff>0</xdr:colOff>
          <xdr:row>31</xdr:row>
          <xdr:rowOff>0</xdr:rowOff>
        </xdr:to>
        <xdr:sp macro="" textlink="">
          <xdr:nvSpPr>
            <xdr:cNvPr id="24578" name="Button 2" hidden="1">
              <a:extLst>
                <a:ext uri="{63B3BB69-23CF-44E3-9099-C40C66FF867C}">
                  <a14:compatExt spid="_x0000_s24578"/>
                </a:ext>
                <a:ext uri="{FF2B5EF4-FFF2-40B4-BE49-F238E27FC236}">
                  <a16:creationId xmlns:a16="http://schemas.microsoft.com/office/drawing/2014/main" id="{00000000-0008-0000-0000-000002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28</xdr:row>
          <xdr:rowOff>0</xdr:rowOff>
        </xdr:from>
        <xdr:to>
          <xdr:col>18</xdr:col>
          <xdr:colOff>0</xdr:colOff>
          <xdr:row>31</xdr:row>
          <xdr:rowOff>0</xdr:rowOff>
        </xdr:to>
        <xdr:sp macro="" textlink="">
          <xdr:nvSpPr>
            <xdr:cNvPr id="24579" name="Button 3" hidden="1">
              <a:extLst>
                <a:ext uri="{63B3BB69-23CF-44E3-9099-C40C66FF867C}">
                  <a14:compatExt spid="_x0000_s24579"/>
                </a:ext>
                <a:ext uri="{FF2B5EF4-FFF2-40B4-BE49-F238E27FC236}">
                  <a16:creationId xmlns:a16="http://schemas.microsoft.com/office/drawing/2014/main" id="{00000000-0008-0000-0000-000003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31</xdr:row>
          <xdr:rowOff>0</xdr:rowOff>
        </xdr:from>
        <xdr:to>
          <xdr:col>17</xdr:col>
          <xdr:colOff>0</xdr:colOff>
          <xdr:row>34</xdr:row>
          <xdr:rowOff>0</xdr:rowOff>
        </xdr:to>
        <xdr:sp macro="" textlink="">
          <xdr:nvSpPr>
            <xdr:cNvPr id="24580" name="Button 4" hidden="1">
              <a:extLst>
                <a:ext uri="{63B3BB69-23CF-44E3-9099-C40C66FF867C}">
                  <a14:compatExt spid="_x0000_s24580"/>
                </a:ext>
                <a:ext uri="{FF2B5EF4-FFF2-40B4-BE49-F238E27FC236}">
                  <a16:creationId xmlns:a16="http://schemas.microsoft.com/office/drawing/2014/main" id="{00000000-0008-0000-0000-000004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31</xdr:row>
          <xdr:rowOff>0</xdr:rowOff>
        </xdr:from>
        <xdr:to>
          <xdr:col>18</xdr:col>
          <xdr:colOff>0</xdr:colOff>
          <xdr:row>34</xdr:row>
          <xdr:rowOff>0</xdr:rowOff>
        </xdr:to>
        <xdr:sp macro="" textlink="">
          <xdr:nvSpPr>
            <xdr:cNvPr id="24581" name="Button 5" hidden="1">
              <a:extLst>
                <a:ext uri="{63B3BB69-23CF-44E3-9099-C40C66FF867C}">
                  <a14:compatExt spid="_x0000_s24581"/>
                </a:ext>
                <a:ext uri="{FF2B5EF4-FFF2-40B4-BE49-F238E27FC236}">
                  <a16:creationId xmlns:a16="http://schemas.microsoft.com/office/drawing/2014/main" id="{00000000-0008-0000-0000-000005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28</xdr:row>
          <xdr:rowOff>0</xdr:rowOff>
        </xdr:from>
        <xdr:to>
          <xdr:col>19</xdr:col>
          <xdr:colOff>0</xdr:colOff>
          <xdr:row>31</xdr:row>
          <xdr:rowOff>0</xdr:rowOff>
        </xdr:to>
        <xdr:sp macro="" textlink="">
          <xdr:nvSpPr>
            <xdr:cNvPr id="24582" name="Button 6" hidden="1">
              <a:extLst>
                <a:ext uri="{63B3BB69-23CF-44E3-9099-C40C66FF867C}">
                  <a14:compatExt spid="_x0000_s24582"/>
                </a:ext>
                <a:ext uri="{FF2B5EF4-FFF2-40B4-BE49-F238E27FC236}">
                  <a16:creationId xmlns:a16="http://schemas.microsoft.com/office/drawing/2014/main" id="{00000000-0008-0000-0000-000006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31</xdr:row>
          <xdr:rowOff>0</xdr:rowOff>
        </xdr:from>
        <xdr:to>
          <xdr:col>19</xdr:col>
          <xdr:colOff>0</xdr:colOff>
          <xdr:row>34</xdr:row>
          <xdr:rowOff>0</xdr:rowOff>
        </xdr:to>
        <xdr:sp macro="" textlink="">
          <xdr:nvSpPr>
            <xdr:cNvPr id="24583" name="Button 7" hidden="1">
              <a:extLst>
                <a:ext uri="{63B3BB69-23CF-44E3-9099-C40C66FF867C}">
                  <a14:compatExt spid="_x0000_s24583"/>
                </a:ext>
                <a:ext uri="{FF2B5EF4-FFF2-40B4-BE49-F238E27FC236}">
                  <a16:creationId xmlns:a16="http://schemas.microsoft.com/office/drawing/2014/main" id="{00000000-0008-0000-0000-000007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34</xdr:row>
          <xdr:rowOff>0</xdr:rowOff>
        </xdr:from>
        <xdr:to>
          <xdr:col>19</xdr:col>
          <xdr:colOff>0</xdr:colOff>
          <xdr:row>37</xdr:row>
          <xdr:rowOff>0</xdr:rowOff>
        </xdr:to>
        <xdr:sp macro="" textlink="">
          <xdr:nvSpPr>
            <xdr:cNvPr id="24584" name="Button 8" hidden="1">
              <a:extLst>
                <a:ext uri="{63B3BB69-23CF-44E3-9099-C40C66FF867C}">
                  <a14:compatExt spid="_x0000_s24584"/>
                </a:ext>
                <a:ext uri="{FF2B5EF4-FFF2-40B4-BE49-F238E27FC236}">
                  <a16:creationId xmlns:a16="http://schemas.microsoft.com/office/drawing/2014/main" id="{00000000-0008-0000-0000-000008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17</xdr:col>
          <xdr:colOff>0</xdr:colOff>
          <xdr:row>15</xdr:row>
          <xdr:rowOff>0</xdr:rowOff>
        </xdr:to>
        <xdr:sp macro="" textlink="">
          <xdr:nvSpPr>
            <xdr:cNvPr id="24585" name="Button 9" hidden="1">
              <a:extLst>
                <a:ext uri="{63B3BB69-23CF-44E3-9099-C40C66FF867C}">
                  <a14:compatExt spid="_x0000_s24585"/>
                </a:ext>
                <a:ext uri="{FF2B5EF4-FFF2-40B4-BE49-F238E27FC236}">
                  <a16:creationId xmlns:a16="http://schemas.microsoft.com/office/drawing/2014/main" id="{00000000-0008-0000-0000-000009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</xdr:row>
          <xdr:rowOff>0</xdr:rowOff>
        </xdr:from>
        <xdr:to>
          <xdr:col>18</xdr:col>
          <xdr:colOff>0</xdr:colOff>
          <xdr:row>15</xdr:row>
          <xdr:rowOff>0</xdr:rowOff>
        </xdr:to>
        <xdr:sp macro="" textlink="">
          <xdr:nvSpPr>
            <xdr:cNvPr id="24586" name="Button 10" hidden="1">
              <a:extLst>
                <a:ext uri="{63B3BB69-23CF-44E3-9099-C40C66FF867C}">
                  <a14:compatExt spid="_x0000_s24586"/>
                </a:ext>
                <a:ext uri="{FF2B5EF4-FFF2-40B4-BE49-F238E27FC236}">
                  <a16:creationId xmlns:a16="http://schemas.microsoft.com/office/drawing/2014/main" id="{00000000-0008-0000-0000-00000A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</xdr:row>
          <xdr:rowOff>0</xdr:rowOff>
        </xdr:from>
        <xdr:to>
          <xdr:col>19</xdr:col>
          <xdr:colOff>0</xdr:colOff>
          <xdr:row>15</xdr:row>
          <xdr:rowOff>0</xdr:rowOff>
        </xdr:to>
        <xdr:sp macro="" textlink="">
          <xdr:nvSpPr>
            <xdr:cNvPr id="24587" name="Button 11" hidden="1">
              <a:extLst>
                <a:ext uri="{63B3BB69-23CF-44E3-9099-C40C66FF867C}">
                  <a14:compatExt spid="_x0000_s24587"/>
                </a:ext>
                <a:ext uri="{FF2B5EF4-FFF2-40B4-BE49-F238E27FC236}">
                  <a16:creationId xmlns:a16="http://schemas.microsoft.com/office/drawing/2014/main" id="{00000000-0008-0000-0000-00000B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</xdr:row>
          <xdr:rowOff>0</xdr:rowOff>
        </xdr:from>
        <xdr:to>
          <xdr:col>17</xdr:col>
          <xdr:colOff>0</xdr:colOff>
          <xdr:row>18</xdr:row>
          <xdr:rowOff>0</xdr:rowOff>
        </xdr:to>
        <xdr:sp macro="" textlink="">
          <xdr:nvSpPr>
            <xdr:cNvPr id="24588" name="Button 12" hidden="1">
              <a:extLst>
                <a:ext uri="{63B3BB69-23CF-44E3-9099-C40C66FF867C}">
                  <a14:compatExt spid="_x0000_s24588"/>
                </a:ext>
                <a:ext uri="{FF2B5EF4-FFF2-40B4-BE49-F238E27FC236}">
                  <a16:creationId xmlns:a16="http://schemas.microsoft.com/office/drawing/2014/main" id="{00000000-0008-0000-0000-00000C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</xdr:row>
          <xdr:rowOff>0</xdr:rowOff>
        </xdr:from>
        <xdr:to>
          <xdr:col>18</xdr:col>
          <xdr:colOff>0</xdr:colOff>
          <xdr:row>18</xdr:row>
          <xdr:rowOff>0</xdr:rowOff>
        </xdr:to>
        <xdr:sp macro="" textlink="">
          <xdr:nvSpPr>
            <xdr:cNvPr id="24589" name="Button 13" hidden="1">
              <a:extLst>
                <a:ext uri="{63B3BB69-23CF-44E3-9099-C40C66FF867C}">
                  <a14:compatExt spid="_x0000_s24589"/>
                </a:ext>
                <a:ext uri="{FF2B5EF4-FFF2-40B4-BE49-F238E27FC236}">
                  <a16:creationId xmlns:a16="http://schemas.microsoft.com/office/drawing/2014/main" id="{00000000-0008-0000-0000-00000D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</xdr:row>
          <xdr:rowOff>0</xdr:rowOff>
        </xdr:from>
        <xdr:to>
          <xdr:col>19</xdr:col>
          <xdr:colOff>0</xdr:colOff>
          <xdr:row>18</xdr:row>
          <xdr:rowOff>0</xdr:rowOff>
        </xdr:to>
        <xdr:sp macro="" textlink="">
          <xdr:nvSpPr>
            <xdr:cNvPr id="24590" name="Button 14" hidden="1">
              <a:extLst>
                <a:ext uri="{63B3BB69-23CF-44E3-9099-C40C66FF867C}">
                  <a14:compatExt spid="_x0000_s24590"/>
                </a:ext>
                <a:ext uri="{FF2B5EF4-FFF2-40B4-BE49-F238E27FC236}">
                  <a16:creationId xmlns:a16="http://schemas.microsoft.com/office/drawing/2014/main" id="{00000000-0008-0000-0000-00000E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</xdr:row>
          <xdr:rowOff>0</xdr:rowOff>
        </xdr:from>
        <xdr:to>
          <xdr:col>17</xdr:col>
          <xdr:colOff>0</xdr:colOff>
          <xdr:row>21</xdr:row>
          <xdr:rowOff>0</xdr:rowOff>
        </xdr:to>
        <xdr:sp macro="" textlink="">
          <xdr:nvSpPr>
            <xdr:cNvPr id="24591" name="Button 15" hidden="1">
              <a:extLst>
                <a:ext uri="{63B3BB69-23CF-44E3-9099-C40C66FF867C}">
                  <a14:compatExt spid="_x0000_s24591"/>
                </a:ext>
                <a:ext uri="{FF2B5EF4-FFF2-40B4-BE49-F238E27FC236}">
                  <a16:creationId xmlns:a16="http://schemas.microsoft.com/office/drawing/2014/main" id="{00000000-0008-0000-0000-00000F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</xdr:row>
          <xdr:rowOff>0</xdr:rowOff>
        </xdr:from>
        <xdr:to>
          <xdr:col>18</xdr:col>
          <xdr:colOff>0</xdr:colOff>
          <xdr:row>21</xdr:row>
          <xdr:rowOff>0</xdr:rowOff>
        </xdr:to>
        <xdr:sp macro="" textlink="">
          <xdr:nvSpPr>
            <xdr:cNvPr id="24592" name="Button 16" hidden="1">
              <a:extLst>
                <a:ext uri="{63B3BB69-23CF-44E3-9099-C40C66FF867C}">
                  <a14:compatExt spid="_x0000_s24592"/>
                </a:ext>
                <a:ext uri="{FF2B5EF4-FFF2-40B4-BE49-F238E27FC236}">
                  <a16:creationId xmlns:a16="http://schemas.microsoft.com/office/drawing/2014/main" id="{00000000-0008-0000-0000-000010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</xdr:row>
          <xdr:rowOff>0</xdr:rowOff>
        </xdr:from>
        <xdr:to>
          <xdr:col>19</xdr:col>
          <xdr:colOff>0</xdr:colOff>
          <xdr:row>21</xdr:row>
          <xdr:rowOff>0</xdr:rowOff>
        </xdr:to>
        <xdr:sp macro="" textlink="">
          <xdr:nvSpPr>
            <xdr:cNvPr id="24593" name="Button 17" hidden="1">
              <a:extLst>
                <a:ext uri="{63B3BB69-23CF-44E3-9099-C40C66FF867C}">
                  <a14:compatExt spid="_x0000_s24593"/>
                </a:ext>
                <a:ext uri="{FF2B5EF4-FFF2-40B4-BE49-F238E27FC236}">
                  <a16:creationId xmlns:a16="http://schemas.microsoft.com/office/drawing/2014/main" id="{00000000-0008-0000-0000-000011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24594" name="Button 18" hidden="1">
              <a:extLst>
                <a:ext uri="{63B3BB69-23CF-44E3-9099-C40C66FF867C}">
                  <a14:compatExt spid="_x0000_s24594"/>
                </a:ext>
                <a:ext uri="{FF2B5EF4-FFF2-40B4-BE49-F238E27FC236}">
                  <a16:creationId xmlns:a16="http://schemas.microsoft.com/office/drawing/2014/main" id="{00000000-0008-0000-0000-000012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</xdr:row>
          <xdr:rowOff>0</xdr:rowOff>
        </xdr:from>
        <xdr:to>
          <xdr:col>18</xdr:col>
          <xdr:colOff>0</xdr:colOff>
          <xdr:row>24</xdr:row>
          <xdr:rowOff>0</xdr:rowOff>
        </xdr:to>
        <xdr:sp macro="" textlink="">
          <xdr:nvSpPr>
            <xdr:cNvPr id="24595" name="Button 19" hidden="1">
              <a:extLst>
                <a:ext uri="{63B3BB69-23CF-44E3-9099-C40C66FF867C}">
                  <a14:compatExt spid="_x0000_s24595"/>
                </a:ext>
                <a:ext uri="{FF2B5EF4-FFF2-40B4-BE49-F238E27FC236}">
                  <a16:creationId xmlns:a16="http://schemas.microsoft.com/office/drawing/2014/main" id="{00000000-0008-0000-0000-000013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</xdr:row>
          <xdr:rowOff>0</xdr:rowOff>
        </xdr:from>
        <xdr:to>
          <xdr:col>19</xdr:col>
          <xdr:colOff>0</xdr:colOff>
          <xdr:row>24</xdr:row>
          <xdr:rowOff>0</xdr:rowOff>
        </xdr:to>
        <xdr:sp macro="" textlink="">
          <xdr:nvSpPr>
            <xdr:cNvPr id="24596" name="Button 20" hidden="1">
              <a:extLst>
                <a:ext uri="{63B3BB69-23CF-44E3-9099-C40C66FF867C}">
                  <a14:compatExt spid="_x0000_s24596"/>
                </a:ext>
                <a:ext uri="{FF2B5EF4-FFF2-40B4-BE49-F238E27FC236}">
                  <a16:creationId xmlns:a16="http://schemas.microsoft.com/office/drawing/2014/main" id="{00000000-0008-0000-0000-000014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월말정산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52</xdr:row>
          <xdr:rowOff>0</xdr:rowOff>
        </xdr:from>
        <xdr:to>
          <xdr:col>19</xdr:col>
          <xdr:colOff>0</xdr:colOff>
          <xdr:row>55</xdr:row>
          <xdr:rowOff>0</xdr:rowOff>
        </xdr:to>
        <xdr:sp macro="" textlink="">
          <xdr:nvSpPr>
            <xdr:cNvPr id="24597" name="Button 21" hidden="1">
              <a:extLst>
                <a:ext uri="{63B3BB69-23CF-44E3-9099-C40C66FF867C}">
                  <a14:compatExt spid="_x0000_s24597"/>
                </a:ext>
                <a:ext uri="{FF2B5EF4-FFF2-40B4-BE49-F238E27FC236}">
                  <a16:creationId xmlns:a16="http://schemas.microsoft.com/office/drawing/2014/main" id="{00000000-0008-0000-0000-000015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55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24598" name="Button 22" hidden="1">
              <a:extLst>
                <a:ext uri="{63B3BB69-23CF-44E3-9099-C40C66FF867C}">
                  <a14:compatExt spid="_x0000_s24598"/>
                </a:ext>
                <a:ext uri="{FF2B5EF4-FFF2-40B4-BE49-F238E27FC236}">
                  <a16:creationId xmlns:a16="http://schemas.microsoft.com/office/drawing/2014/main" id="{00000000-0008-0000-0000-000016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55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24599" name="Button 23" hidden="1">
              <a:extLst>
                <a:ext uri="{63B3BB69-23CF-44E3-9099-C40C66FF867C}">
                  <a14:compatExt spid="_x0000_s24599"/>
                </a:ext>
                <a:ext uri="{FF2B5EF4-FFF2-40B4-BE49-F238E27FC236}">
                  <a16:creationId xmlns:a16="http://schemas.microsoft.com/office/drawing/2014/main" id="{00000000-0008-0000-0000-000017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17</xdr:col>
          <xdr:colOff>0</xdr:colOff>
          <xdr:row>61</xdr:row>
          <xdr:rowOff>0</xdr:rowOff>
        </xdr:to>
        <xdr:sp macro="" textlink="">
          <xdr:nvSpPr>
            <xdr:cNvPr id="24600" name="Button 24" hidden="1">
              <a:extLst>
                <a:ext uri="{63B3BB69-23CF-44E3-9099-C40C66FF867C}">
                  <a14:compatExt spid="_x0000_s24600"/>
                </a:ext>
                <a:ext uri="{FF2B5EF4-FFF2-40B4-BE49-F238E27FC236}">
                  <a16:creationId xmlns:a16="http://schemas.microsoft.com/office/drawing/2014/main" id="{00000000-0008-0000-0000-000018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24601" name="Button 25" hidden="1">
              <a:extLst>
                <a:ext uri="{63B3BB69-23CF-44E3-9099-C40C66FF867C}">
                  <a14:compatExt spid="_x0000_s24601"/>
                </a:ext>
                <a:ext uri="{FF2B5EF4-FFF2-40B4-BE49-F238E27FC236}">
                  <a16:creationId xmlns:a16="http://schemas.microsoft.com/office/drawing/2014/main" id="{00000000-0008-0000-0000-000019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79</xdr:row>
          <xdr:rowOff>0</xdr:rowOff>
        </xdr:from>
        <xdr:to>
          <xdr:col>19</xdr:col>
          <xdr:colOff>0</xdr:colOff>
          <xdr:row>82</xdr:row>
          <xdr:rowOff>9525</xdr:rowOff>
        </xdr:to>
        <xdr:sp macro="" textlink="">
          <xdr:nvSpPr>
            <xdr:cNvPr id="24602" name="Button 26" hidden="1">
              <a:extLst>
                <a:ext uri="{63B3BB69-23CF-44E3-9099-C40C66FF867C}">
                  <a14:compatExt spid="_x0000_s24602"/>
                </a:ext>
                <a:ext uri="{FF2B5EF4-FFF2-40B4-BE49-F238E27FC236}">
                  <a16:creationId xmlns:a16="http://schemas.microsoft.com/office/drawing/2014/main" id="{00000000-0008-0000-0000-00001A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82</xdr:row>
          <xdr:rowOff>9525</xdr:rowOff>
        </xdr:from>
        <xdr:to>
          <xdr:col>17</xdr:col>
          <xdr:colOff>0</xdr:colOff>
          <xdr:row>85</xdr:row>
          <xdr:rowOff>9525</xdr:rowOff>
        </xdr:to>
        <xdr:sp macro="" textlink="">
          <xdr:nvSpPr>
            <xdr:cNvPr id="24603" name="Button 27" hidden="1">
              <a:extLst>
                <a:ext uri="{63B3BB69-23CF-44E3-9099-C40C66FF867C}">
                  <a14:compatExt spid="_x0000_s24603"/>
                </a:ext>
                <a:ext uri="{FF2B5EF4-FFF2-40B4-BE49-F238E27FC236}">
                  <a16:creationId xmlns:a16="http://schemas.microsoft.com/office/drawing/2014/main" id="{00000000-0008-0000-0000-00001B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82</xdr:row>
          <xdr:rowOff>9525</xdr:rowOff>
        </xdr:from>
        <xdr:to>
          <xdr:col>18</xdr:col>
          <xdr:colOff>0</xdr:colOff>
          <xdr:row>85</xdr:row>
          <xdr:rowOff>9525</xdr:rowOff>
        </xdr:to>
        <xdr:sp macro="" textlink="">
          <xdr:nvSpPr>
            <xdr:cNvPr id="24604" name="Button 28" hidden="1">
              <a:extLst>
                <a:ext uri="{63B3BB69-23CF-44E3-9099-C40C66FF867C}">
                  <a14:compatExt spid="_x0000_s24604"/>
                </a:ext>
                <a:ext uri="{FF2B5EF4-FFF2-40B4-BE49-F238E27FC236}">
                  <a16:creationId xmlns:a16="http://schemas.microsoft.com/office/drawing/2014/main" id="{00000000-0008-0000-0000-00001C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85</xdr:row>
          <xdr:rowOff>9525</xdr:rowOff>
        </xdr:from>
        <xdr:to>
          <xdr:col>17</xdr:col>
          <xdr:colOff>0</xdr:colOff>
          <xdr:row>88</xdr:row>
          <xdr:rowOff>9525</xdr:rowOff>
        </xdr:to>
        <xdr:sp macro="" textlink="">
          <xdr:nvSpPr>
            <xdr:cNvPr id="24605" name="Button 29" hidden="1">
              <a:extLst>
                <a:ext uri="{63B3BB69-23CF-44E3-9099-C40C66FF867C}">
                  <a14:compatExt spid="_x0000_s24605"/>
                </a:ext>
                <a:ext uri="{FF2B5EF4-FFF2-40B4-BE49-F238E27FC236}">
                  <a16:creationId xmlns:a16="http://schemas.microsoft.com/office/drawing/2014/main" id="{00000000-0008-0000-0000-00001D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85</xdr:row>
          <xdr:rowOff>9525</xdr:rowOff>
        </xdr:from>
        <xdr:to>
          <xdr:col>18</xdr:col>
          <xdr:colOff>0</xdr:colOff>
          <xdr:row>88</xdr:row>
          <xdr:rowOff>9525</xdr:rowOff>
        </xdr:to>
        <xdr:sp macro="" textlink="">
          <xdr:nvSpPr>
            <xdr:cNvPr id="24606" name="Button 30" hidden="1">
              <a:extLst>
                <a:ext uri="{63B3BB69-23CF-44E3-9099-C40C66FF867C}">
                  <a14:compatExt spid="_x0000_s24606"/>
                </a:ext>
                <a:ext uri="{FF2B5EF4-FFF2-40B4-BE49-F238E27FC236}">
                  <a16:creationId xmlns:a16="http://schemas.microsoft.com/office/drawing/2014/main" id="{00000000-0008-0000-0000-00001E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106</xdr:row>
          <xdr:rowOff>0</xdr:rowOff>
        </xdr:from>
        <xdr:to>
          <xdr:col>19</xdr:col>
          <xdr:colOff>0</xdr:colOff>
          <xdr:row>109</xdr:row>
          <xdr:rowOff>9525</xdr:rowOff>
        </xdr:to>
        <xdr:sp macro="" textlink="">
          <xdr:nvSpPr>
            <xdr:cNvPr id="24607" name="Button 31" hidden="1">
              <a:extLst>
                <a:ext uri="{63B3BB69-23CF-44E3-9099-C40C66FF867C}">
                  <a14:compatExt spid="_x0000_s24607"/>
                </a:ext>
                <a:ext uri="{FF2B5EF4-FFF2-40B4-BE49-F238E27FC236}">
                  <a16:creationId xmlns:a16="http://schemas.microsoft.com/office/drawing/2014/main" id="{00000000-0008-0000-0000-00001F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9525</xdr:rowOff>
        </xdr:from>
        <xdr:to>
          <xdr:col>17</xdr:col>
          <xdr:colOff>0</xdr:colOff>
          <xdr:row>112</xdr:row>
          <xdr:rowOff>9525</xdr:rowOff>
        </xdr:to>
        <xdr:sp macro="" textlink="">
          <xdr:nvSpPr>
            <xdr:cNvPr id="24608" name="Button 32" hidden="1">
              <a:extLst>
                <a:ext uri="{63B3BB69-23CF-44E3-9099-C40C66FF867C}">
                  <a14:compatExt spid="_x0000_s24608"/>
                </a:ext>
                <a:ext uri="{FF2B5EF4-FFF2-40B4-BE49-F238E27FC236}">
                  <a16:creationId xmlns:a16="http://schemas.microsoft.com/office/drawing/2014/main" id="{00000000-0008-0000-0000-000020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109</xdr:row>
          <xdr:rowOff>9525</xdr:rowOff>
        </xdr:from>
        <xdr:to>
          <xdr:col>18</xdr:col>
          <xdr:colOff>0</xdr:colOff>
          <xdr:row>112</xdr:row>
          <xdr:rowOff>9525</xdr:rowOff>
        </xdr:to>
        <xdr:sp macro="" textlink="">
          <xdr:nvSpPr>
            <xdr:cNvPr id="24609" name="Button 33" hidden="1">
              <a:extLst>
                <a:ext uri="{63B3BB69-23CF-44E3-9099-C40C66FF867C}">
                  <a14:compatExt spid="_x0000_s24609"/>
                </a:ext>
                <a:ext uri="{FF2B5EF4-FFF2-40B4-BE49-F238E27FC236}">
                  <a16:creationId xmlns:a16="http://schemas.microsoft.com/office/drawing/2014/main" id="{00000000-0008-0000-0000-000021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112</xdr:row>
          <xdr:rowOff>9525</xdr:rowOff>
        </xdr:from>
        <xdr:to>
          <xdr:col>17</xdr:col>
          <xdr:colOff>0</xdr:colOff>
          <xdr:row>115</xdr:row>
          <xdr:rowOff>9525</xdr:rowOff>
        </xdr:to>
        <xdr:sp macro="" textlink="">
          <xdr:nvSpPr>
            <xdr:cNvPr id="24610" name="Button 34" hidden="1">
              <a:extLst>
                <a:ext uri="{63B3BB69-23CF-44E3-9099-C40C66FF867C}">
                  <a14:compatExt spid="_x0000_s24610"/>
                </a:ext>
                <a:ext uri="{FF2B5EF4-FFF2-40B4-BE49-F238E27FC236}">
                  <a16:creationId xmlns:a16="http://schemas.microsoft.com/office/drawing/2014/main" id="{00000000-0008-0000-0000-000022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112</xdr:row>
          <xdr:rowOff>9525</xdr:rowOff>
        </xdr:from>
        <xdr:to>
          <xdr:col>18</xdr:col>
          <xdr:colOff>0</xdr:colOff>
          <xdr:row>115</xdr:row>
          <xdr:rowOff>9525</xdr:rowOff>
        </xdr:to>
        <xdr:sp macro="" textlink="">
          <xdr:nvSpPr>
            <xdr:cNvPr id="24611" name="Button 35" hidden="1">
              <a:extLst>
                <a:ext uri="{63B3BB69-23CF-44E3-9099-C40C66FF867C}">
                  <a14:compatExt spid="_x0000_s24611"/>
                </a:ext>
                <a:ext uri="{FF2B5EF4-FFF2-40B4-BE49-F238E27FC236}">
                  <a16:creationId xmlns:a16="http://schemas.microsoft.com/office/drawing/2014/main" id="{00000000-0008-0000-0000-000023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93</xdr:row>
          <xdr:rowOff>0</xdr:rowOff>
        </xdr:from>
        <xdr:to>
          <xdr:col>17</xdr:col>
          <xdr:colOff>0</xdr:colOff>
          <xdr:row>96</xdr:row>
          <xdr:rowOff>0</xdr:rowOff>
        </xdr:to>
        <xdr:sp macro="" textlink="">
          <xdr:nvSpPr>
            <xdr:cNvPr id="24612" name="Button 36" hidden="1">
              <a:extLst>
                <a:ext uri="{63B3BB69-23CF-44E3-9099-C40C66FF867C}">
                  <a14:compatExt spid="_x0000_s24612"/>
                </a:ext>
                <a:ext uri="{FF2B5EF4-FFF2-40B4-BE49-F238E27FC236}">
                  <a16:creationId xmlns:a16="http://schemas.microsoft.com/office/drawing/2014/main" id="{00000000-0008-0000-0000-000024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133</xdr:row>
          <xdr:rowOff>0</xdr:rowOff>
        </xdr:from>
        <xdr:to>
          <xdr:col>19</xdr:col>
          <xdr:colOff>0</xdr:colOff>
          <xdr:row>136</xdr:row>
          <xdr:rowOff>9525</xdr:rowOff>
        </xdr:to>
        <xdr:sp macro="" textlink="">
          <xdr:nvSpPr>
            <xdr:cNvPr id="24613" name="Button 37" hidden="1">
              <a:extLst>
                <a:ext uri="{63B3BB69-23CF-44E3-9099-C40C66FF867C}">
                  <a14:compatExt spid="_x0000_s24613"/>
                </a:ext>
                <a:ext uri="{FF2B5EF4-FFF2-40B4-BE49-F238E27FC236}">
                  <a16:creationId xmlns:a16="http://schemas.microsoft.com/office/drawing/2014/main" id="{00000000-0008-0000-0000-000025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136</xdr:row>
          <xdr:rowOff>9525</xdr:rowOff>
        </xdr:from>
        <xdr:to>
          <xdr:col>17</xdr:col>
          <xdr:colOff>0</xdr:colOff>
          <xdr:row>139</xdr:row>
          <xdr:rowOff>9525</xdr:rowOff>
        </xdr:to>
        <xdr:sp macro="" textlink="">
          <xdr:nvSpPr>
            <xdr:cNvPr id="24614" name="Button 38" hidden="1">
              <a:extLst>
                <a:ext uri="{63B3BB69-23CF-44E3-9099-C40C66FF867C}">
                  <a14:compatExt spid="_x0000_s24614"/>
                </a:ext>
                <a:ext uri="{FF2B5EF4-FFF2-40B4-BE49-F238E27FC236}">
                  <a16:creationId xmlns:a16="http://schemas.microsoft.com/office/drawing/2014/main" id="{00000000-0008-0000-0000-000026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136</xdr:row>
          <xdr:rowOff>9525</xdr:rowOff>
        </xdr:from>
        <xdr:to>
          <xdr:col>18</xdr:col>
          <xdr:colOff>0</xdr:colOff>
          <xdr:row>139</xdr:row>
          <xdr:rowOff>9525</xdr:rowOff>
        </xdr:to>
        <xdr:sp macro="" textlink="">
          <xdr:nvSpPr>
            <xdr:cNvPr id="24615" name="Button 39" hidden="1">
              <a:extLst>
                <a:ext uri="{63B3BB69-23CF-44E3-9099-C40C66FF867C}">
                  <a14:compatExt spid="_x0000_s24615"/>
                </a:ext>
                <a:ext uri="{FF2B5EF4-FFF2-40B4-BE49-F238E27FC236}">
                  <a16:creationId xmlns:a16="http://schemas.microsoft.com/office/drawing/2014/main" id="{00000000-0008-0000-0000-000027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139</xdr:row>
          <xdr:rowOff>9525</xdr:rowOff>
        </xdr:from>
        <xdr:to>
          <xdr:col>17</xdr:col>
          <xdr:colOff>0</xdr:colOff>
          <xdr:row>142</xdr:row>
          <xdr:rowOff>9525</xdr:rowOff>
        </xdr:to>
        <xdr:sp macro="" textlink="">
          <xdr:nvSpPr>
            <xdr:cNvPr id="24616" name="Button 40" hidden="1">
              <a:extLst>
                <a:ext uri="{63B3BB69-23CF-44E3-9099-C40C66FF867C}">
                  <a14:compatExt spid="_x0000_s24616"/>
                </a:ext>
                <a:ext uri="{FF2B5EF4-FFF2-40B4-BE49-F238E27FC236}">
                  <a16:creationId xmlns:a16="http://schemas.microsoft.com/office/drawing/2014/main" id="{00000000-0008-0000-0000-000028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139</xdr:row>
          <xdr:rowOff>9525</xdr:rowOff>
        </xdr:from>
        <xdr:to>
          <xdr:col>18</xdr:col>
          <xdr:colOff>0</xdr:colOff>
          <xdr:row>142</xdr:row>
          <xdr:rowOff>9525</xdr:rowOff>
        </xdr:to>
        <xdr:sp macro="" textlink="">
          <xdr:nvSpPr>
            <xdr:cNvPr id="24617" name="Button 41" hidden="1">
              <a:extLst>
                <a:ext uri="{63B3BB69-23CF-44E3-9099-C40C66FF867C}">
                  <a14:compatExt spid="_x0000_s24617"/>
                </a:ext>
                <a:ext uri="{FF2B5EF4-FFF2-40B4-BE49-F238E27FC236}">
                  <a16:creationId xmlns:a16="http://schemas.microsoft.com/office/drawing/2014/main" id="{00000000-0008-0000-0000-000029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160</xdr:row>
          <xdr:rowOff>0</xdr:rowOff>
        </xdr:from>
        <xdr:to>
          <xdr:col>19</xdr:col>
          <xdr:colOff>0</xdr:colOff>
          <xdr:row>163</xdr:row>
          <xdr:rowOff>9525</xdr:rowOff>
        </xdr:to>
        <xdr:sp macro="" textlink="">
          <xdr:nvSpPr>
            <xdr:cNvPr id="24618" name="Button 42" hidden="1">
              <a:extLst>
                <a:ext uri="{63B3BB69-23CF-44E3-9099-C40C66FF867C}">
                  <a14:compatExt spid="_x0000_s24618"/>
                </a:ext>
                <a:ext uri="{FF2B5EF4-FFF2-40B4-BE49-F238E27FC236}">
                  <a16:creationId xmlns:a16="http://schemas.microsoft.com/office/drawing/2014/main" id="{00000000-0008-0000-0000-00002A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163</xdr:row>
          <xdr:rowOff>9525</xdr:rowOff>
        </xdr:from>
        <xdr:to>
          <xdr:col>17</xdr:col>
          <xdr:colOff>0</xdr:colOff>
          <xdr:row>166</xdr:row>
          <xdr:rowOff>9525</xdr:rowOff>
        </xdr:to>
        <xdr:sp macro="" textlink="">
          <xdr:nvSpPr>
            <xdr:cNvPr id="24619" name="Button 43" hidden="1">
              <a:extLst>
                <a:ext uri="{63B3BB69-23CF-44E3-9099-C40C66FF867C}">
                  <a14:compatExt spid="_x0000_s24619"/>
                </a:ext>
                <a:ext uri="{FF2B5EF4-FFF2-40B4-BE49-F238E27FC236}">
                  <a16:creationId xmlns:a16="http://schemas.microsoft.com/office/drawing/2014/main" id="{00000000-0008-0000-0000-00002B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163</xdr:row>
          <xdr:rowOff>9525</xdr:rowOff>
        </xdr:from>
        <xdr:to>
          <xdr:col>18</xdr:col>
          <xdr:colOff>0</xdr:colOff>
          <xdr:row>166</xdr:row>
          <xdr:rowOff>9525</xdr:rowOff>
        </xdr:to>
        <xdr:sp macro="" textlink="">
          <xdr:nvSpPr>
            <xdr:cNvPr id="24620" name="Button 44" hidden="1">
              <a:extLst>
                <a:ext uri="{63B3BB69-23CF-44E3-9099-C40C66FF867C}">
                  <a14:compatExt spid="_x0000_s24620"/>
                </a:ext>
                <a:ext uri="{FF2B5EF4-FFF2-40B4-BE49-F238E27FC236}">
                  <a16:creationId xmlns:a16="http://schemas.microsoft.com/office/drawing/2014/main" id="{00000000-0008-0000-0000-00002C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166</xdr:row>
          <xdr:rowOff>9525</xdr:rowOff>
        </xdr:from>
        <xdr:to>
          <xdr:col>17</xdr:col>
          <xdr:colOff>0</xdr:colOff>
          <xdr:row>169</xdr:row>
          <xdr:rowOff>9525</xdr:rowOff>
        </xdr:to>
        <xdr:sp macro="" textlink="">
          <xdr:nvSpPr>
            <xdr:cNvPr id="24621" name="Button 45" hidden="1">
              <a:extLst>
                <a:ext uri="{63B3BB69-23CF-44E3-9099-C40C66FF867C}">
                  <a14:compatExt spid="_x0000_s24621"/>
                </a:ext>
                <a:ext uri="{FF2B5EF4-FFF2-40B4-BE49-F238E27FC236}">
                  <a16:creationId xmlns:a16="http://schemas.microsoft.com/office/drawing/2014/main" id="{00000000-0008-0000-0000-00002D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166</xdr:row>
          <xdr:rowOff>9525</xdr:rowOff>
        </xdr:from>
        <xdr:to>
          <xdr:col>18</xdr:col>
          <xdr:colOff>0</xdr:colOff>
          <xdr:row>169</xdr:row>
          <xdr:rowOff>9525</xdr:rowOff>
        </xdr:to>
        <xdr:sp macro="" textlink="">
          <xdr:nvSpPr>
            <xdr:cNvPr id="24622" name="Button 46" hidden="1">
              <a:extLst>
                <a:ext uri="{63B3BB69-23CF-44E3-9099-C40C66FF867C}">
                  <a14:compatExt spid="_x0000_s24622"/>
                </a:ext>
                <a:ext uri="{FF2B5EF4-FFF2-40B4-BE49-F238E27FC236}">
                  <a16:creationId xmlns:a16="http://schemas.microsoft.com/office/drawing/2014/main" id="{00000000-0008-0000-0000-00002E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187</xdr:row>
          <xdr:rowOff>0</xdr:rowOff>
        </xdr:from>
        <xdr:to>
          <xdr:col>19</xdr:col>
          <xdr:colOff>0</xdr:colOff>
          <xdr:row>190</xdr:row>
          <xdr:rowOff>9525</xdr:rowOff>
        </xdr:to>
        <xdr:sp macro="" textlink="">
          <xdr:nvSpPr>
            <xdr:cNvPr id="24623" name="Button 47" hidden="1">
              <a:extLst>
                <a:ext uri="{63B3BB69-23CF-44E3-9099-C40C66FF867C}">
                  <a14:compatExt spid="_x0000_s24623"/>
                </a:ext>
                <a:ext uri="{FF2B5EF4-FFF2-40B4-BE49-F238E27FC236}">
                  <a16:creationId xmlns:a16="http://schemas.microsoft.com/office/drawing/2014/main" id="{00000000-0008-0000-0000-00002F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190</xdr:row>
          <xdr:rowOff>9525</xdr:rowOff>
        </xdr:from>
        <xdr:to>
          <xdr:col>17</xdr:col>
          <xdr:colOff>0</xdr:colOff>
          <xdr:row>193</xdr:row>
          <xdr:rowOff>9525</xdr:rowOff>
        </xdr:to>
        <xdr:sp macro="" textlink="">
          <xdr:nvSpPr>
            <xdr:cNvPr id="24624" name="Button 48" hidden="1">
              <a:extLst>
                <a:ext uri="{63B3BB69-23CF-44E3-9099-C40C66FF867C}">
                  <a14:compatExt spid="_x0000_s24624"/>
                </a:ext>
                <a:ext uri="{FF2B5EF4-FFF2-40B4-BE49-F238E27FC236}">
                  <a16:creationId xmlns:a16="http://schemas.microsoft.com/office/drawing/2014/main" id="{00000000-0008-0000-0000-000030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190</xdr:row>
          <xdr:rowOff>9525</xdr:rowOff>
        </xdr:from>
        <xdr:to>
          <xdr:col>18</xdr:col>
          <xdr:colOff>0</xdr:colOff>
          <xdr:row>193</xdr:row>
          <xdr:rowOff>9525</xdr:rowOff>
        </xdr:to>
        <xdr:sp macro="" textlink="">
          <xdr:nvSpPr>
            <xdr:cNvPr id="24625" name="Button 49" hidden="1">
              <a:extLst>
                <a:ext uri="{63B3BB69-23CF-44E3-9099-C40C66FF867C}">
                  <a14:compatExt spid="_x0000_s24625"/>
                </a:ext>
                <a:ext uri="{FF2B5EF4-FFF2-40B4-BE49-F238E27FC236}">
                  <a16:creationId xmlns:a16="http://schemas.microsoft.com/office/drawing/2014/main" id="{00000000-0008-0000-0000-000031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193</xdr:row>
          <xdr:rowOff>9525</xdr:rowOff>
        </xdr:from>
        <xdr:to>
          <xdr:col>17</xdr:col>
          <xdr:colOff>0</xdr:colOff>
          <xdr:row>196</xdr:row>
          <xdr:rowOff>9525</xdr:rowOff>
        </xdr:to>
        <xdr:sp macro="" textlink="">
          <xdr:nvSpPr>
            <xdr:cNvPr id="24626" name="Button 50" hidden="1">
              <a:extLst>
                <a:ext uri="{63B3BB69-23CF-44E3-9099-C40C66FF867C}">
                  <a14:compatExt spid="_x0000_s24626"/>
                </a:ext>
                <a:ext uri="{FF2B5EF4-FFF2-40B4-BE49-F238E27FC236}">
                  <a16:creationId xmlns:a16="http://schemas.microsoft.com/office/drawing/2014/main" id="{00000000-0008-0000-0000-000032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193</xdr:row>
          <xdr:rowOff>9525</xdr:rowOff>
        </xdr:from>
        <xdr:to>
          <xdr:col>18</xdr:col>
          <xdr:colOff>0</xdr:colOff>
          <xdr:row>196</xdr:row>
          <xdr:rowOff>9525</xdr:rowOff>
        </xdr:to>
        <xdr:sp macro="" textlink="">
          <xdr:nvSpPr>
            <xdr:cNvPr id="24627" name="Button 51" hidden="1">
              <a:extLst>
                <a:ext uri="{63B3BB69-23CF-44E3-9099-C40C66FF867C}">
                  <a14:compatExt spid="_x0000_s24627"/>
                </a:ext>
                <a:ext uri="{FF2B5EF4-FFF2-40B4-BE49-F238E27FC236}">
                  <a16:creationId xmlns:a16="http://schemas.microsoft.com/office/drawing/2014/main" id="{00000000-0008-0000-0000-000033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39</xdr:row>
          <xdr:rowOff>0</xdr:rowOff>
        </xdr:from>
        <xdr:to>
          <xdr:col>17</xdr:col>
          <xdr:colOff>0</xdr:colOff>
          <xdr:row>42</xdr:row>
          <xdr:rowOff>0</xdr:rowOff>
        </xdr:to>
        <xdr:sp macro="" textlink="">
          <xdr:nvSpPr>
            <xdr:cNvPr id="24628" name="Button 52" hidden="1">
              <a:extLst>
                <a:ext uri="{63B3BB69-23CF-44E3-9099-C40C66FF867C}">
                  <a14:compatExt spid="_x0000_s24628"/>
                </a:ext>
                <a:ext uri="{FF2B5EF4-FFF2-40B4-BE49-F238E27FC236}">
                  <a16:creationId xmlns:a16="http://schemas.microsoft.com/office/drawing/2014/main" id="{00000000-0008-0000-0000-000034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39</xdr:row>
          <xdr:rowOff>0</xdr:rowOff>
        </xdr:from>
        <xdr:to>
          <xdr:col>18</xdr:col>
          <xdr:colOff>0</xdr:colOff>
          <xdr:row>42</xdr:row>
          <xdr:rowOff>0</xdr:rowOff>
        </xdr:to>
        <xdr:sp macro="" textlink="">
          <xdr:nvSpPr>
            <xdr:cNvPr id="24629" name="Button 53" hidden="1">
              <a:extLst>
                <a:ext uri="{63B3BB69-23CF-44E3-9099-C40C66FF867C}">
                  <a14:compatExt spid="_x0000_s24629"/>
                </a:ext>
                <a:ext uri="{FF2B5EF4-FFF2-40B4-BE49-F238E27FC236}">
                  <a16:creationId xmlns:a16="http://schemas.microsoft.com/office/drawing/2014/main" id="{00000000-0008-0000-0000-000035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39</xdr:row>
          <xdr:rowOff>0</xdr:rowOff>
        </xdr:from>
        <xdr:to>
          <xdr:col>19</xdr:col>
          <xdr:colOff>0</xdr:colOff>
          <xdr:row>42</xdr:row>
          <xdr:rowOff>0</xdr:rowOff>
        </xdr:to>
        <xdr:sp macro="" textlink="">
          <xdr:nvSpPr>
            <xdr:cNvPr id="24630" name="Button 54" hidden="1">
              <a:extLst>
                <a:ext uri="{63B3BB69-23CF-44E3-9099-C40C66FF867C}">
                  <a14:compatExt spid="_x0000_s24630"/>
                </a:ext>
                <a:ext uri="{FF2B5EF4-FFF2-40B4-BE49-F238E27FC236}">
                  <a16:creationId xmlns:a16="http://schemas.microsoft.com/office/drawing/2014/main" id="{00000000-0008-0000-0000-000036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42</xdr:row>
          <xdr:rowOff>0</xdr:rowOff>
        </xdr:from>
        <xdr:to>
          <xdr:col>17</xdr:col>
          <xdr:colOff>0</xdr:colOff>
          <xdr:row>45</xdr:row>
          <xdr:rowOff>0</xdr:rowOff>
        </xdr:to>
        <xdr:sp macro="" textlink="">
          <xdr:nvSpPr>
            <xdr:cNvPr id="24631" name="Button 55" hidden="1">
              <a:extLst>
                <a:ext uri="{63B3BB69-23CF-44E3-9099-C40C66FF867C}">
                  <a14:compatExt spid="_x0000_s24631"/>
                </a:ext>
                <a:ext uri="{FF2B5EF4-FFF2-40B4-BE49-F238E27FC236}">
                  <a16:creationId xmlns:a16="http://schemas.microsoft.com/office/drawing/2014/main" id="{00000000-0008-0000-0000-000037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42</xdr:row>
          <xdr:rowOff>0</xdr:rowOff>
        </xdr:from>
        <xdr:to>
          <xdr:col>18</xdr:col>
          <xdr:colOff>0</xdr:colOff>
          <xdr:row>45</xdr:row>
          <xdr:rowOff>0</xdr:rowOff>
        </xdr:to>
        <xdr:sp macro="" textlink="">
          <xdr:nvSpPr>
            <xdr:cNvPr id="24632" name="Button 56" hidden="1">
              <a:extLst>
                <a:ext uri="{63B3BB69-23CF-44E3-9099-C40C66FF867C}">
                  <a14:compatExt spid="_x0000_s24632"/>
                </a:ext>
                <a:ext uri="{FF2B5EF4-FFF2-40B4-BE49-F238E27FC236}">
                  <a16:creationId xmlns:a16="http://schemas.microsoft.com/office/drawing/2014/main" id="{00000000-0008-0000-0000-000038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42</xdr:row>
          <xdr:rowOff>0</xdr:rowOff>
        </xdr:from>
        <xdr:to>
          <xdr:col>19</xdr:col>
          <xdr:colOff>0</xdr:colOff>
          <xdr:row>45</xdr:row>
          <xdr:rowOff>0</xdr:rowOff>
        </xdr:to>
        <xdr:sp macro="" textlink="">
          <xdr:nvSpPr>
            <xdr:cNvPr id="24633" name="Button 57" hidden="1">
              <a:extLst>
                <a:ext uri="{63B3BB69-23CF-44E3-9099-C40C66FF867C}">
                  <a14:compatExt spid="_x0000_s24633"/>
                </a:ext>
                <a:ext uri="{FF2B5EF4-FFF2-40B4-BE49-F238E27FC236}">
                  <a16:creationId xmlns:a16="http://schemas.microsoft.com/office/drawing/2014/main" id="{00000000-0008-0000-0000-000039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45</xdr:row>
          <xdr:rowOff>0</xdr:rowOff>
        </xdr:from>
        <xdr:to>
          <xdr:col>17</xdr:col>
          <xdr:colOff>0</xdr:colOff>
          <xdr:row>48</xdr:row>
          <xdr:rowOff>0</xdr:rowOff>
        </xdr:to>
        <xdr:sp macro="" textlink="">
          <xdr:nvSpPr>
            <xdr:cNvPr id="24634" name="Button 58" hidden="1">
              <a:extLst>
                <a:ext uri="{63B3BB69-23CF-44E3-9099-C40C66FF867C}">
                  <a14:compatExt spid="_x0000_s24634"/>
                </a:ext>
                <a:ext uri="{FF2B5EF4-FFF2-40B4-BE49-F238E27FC236}">
                  <a16:creationId xmlns:a16="http://schemas.microsoft.com/office/drawing/2014/main" id="{00000000-0008-0000-0000-00003A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45</xdr:row>
          <xdr:rowOff>0</xdr:rowOff>
        </xdr:from>
        <xdr:to>
          <xdr:col>18</xdr:col>
          <xdr:colOff>0</xdr:colOff>
          <xdr:row>48</xdr:row>
          <xdr:rowOff>0</xdr:rowOff>
        </xdr:to>
        <xdr:sp macro="" textlink="">
          <xdr:nvSpPr>
            <xdr:cNvPr id="24635" name="Button 59" hidden="1">
              <a:extLst>
                <a:ext uri="{63B3BB69-23CF-44E3-9099-C40C66FF867C}">
                  <a14:compatExt spid="_x0000_s24635"/>
                </a:ext>
                <a:ext uri="{FF2B5EF4-FFF2-40B4-BE49-F238E27FC236}">
                  <a16:creationId xmlns:a16="http://schemas.microsoft.com/office/drawing/2014/main" id="{00000000-0008-0000-0000-00003B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45</xdr:row>
          <xdr:rowOff>0</xdr:rowOff>
        </xdr:from>
        <xdr:to>
          <xdr:col>19</xdr:col>
          <xdr:colOff>0</xdr:colOff>
          <xdr:row>48</xdr:row>
          <xdr:rowOff>0</xdr:rowOff>
        </xdr:to>
        <xdr:sp macro="" textlink="">
          <xdr:nvSpPr>
            <xdr:cNvPr id="24636" name="Button 60" hidden="1">
              <a:extLst>
                <a:ext uri="{63B3BB69-23CF-44E3-9099-C40C66FF867C}">
                  <a14:compatExt spid="_x0000_s24636"/>
                </a:ext>
                <a:ext uri="{FF2B5EF4-FFF2-40B4-BE49-F238E27FC236}">
                  <a16:creationId xmlns:a16="http://schemas.microsoft.com/office/drawing/2014/main" id="{00000000-0008-0000-0000-00003C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48</xdr:row>
          <xdr:rowOff>0</xdr:rowOff>
        </xdr:from>
        <xdr:to>
          <xdr:col>17</xdr:col>
          <xdr:colOff>0</xdr:colOff>
          <xdr:row>51</xdr:row>
          <xdr:rowOff>0</xdr:rowOff>
        </xdr:to>
        <xdr:sp macro="" textlink="">
          <xdr:nvSpPr>
            <xdr:cNvPr id="24637" name="Button 61" hidden="1">
              <a:extLst>
                <a:ext uri="{63B3BB69-23CF-44E3-9099-C40C66FF867C}">
                  <a14:compatExt spid="_x0000_s24637"/>
                </a:ext>
                <a:ext uri="{FF2B5EF4-FFF2-40B4-BE49-F238E27FC236}">
                  <a16:creationId xmlns:a16="http://schemas.microsoft.com/office/drawing/2014/main" id="{00000000-0008-0000-0000-00003D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48</xdr:row>
          <xdr:rowOff>0</xdr:rowOff>
        </xdr:from>
        <xdr:to>
          <xdr:col>18</xdr:col>
          <xdr:colOff>0</xdr:colOff>
          <xdr:row>51</xdr:row>
          <xdr:rowOff>0</xdr:rowOff>
        </xdr:to>
        <xdr:sp macro="" textlink="">
          <xdr:nvSpPr>
            <xdr:cNvPr id="24638" name="Button 62" hidden="1">
              <a:extLst>
                <a:ext uri="{63B3BB69-23CF-44E3-9099-C40C66FF867C}">
                  <a14:compatExt spid="_x0000_s24638"/>
                </a:ext>
                <a:ext uri="{FF2B5EF4-FFF2-40B4-BE49-F238E27FC236}">
                  <a16:creationId xmlns:a16="http://schemas.microsoft.com/office/drawing/2014/main" id="{00000000-0008-0000-0000-00003E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48</xdr:row>
          <xdr:rowOff>0</xdr:rowOff>
        </xdr:from>
        <xdr:to>
          <xdr:col>19</xdr:col>
          <xdr:colOff>0</xdr:colOff>
          <xdr:row>51</xdr:row>
          <xdr:rowOff>0</xdr:rowOff>
        </xdr:to>
        <xdr:sp macro="" textlink="">
          <xdr:nvSpPr>
            <xdr:cNvPr id="24639" name="Button 63" hidden="1">
              <a:extLst>
                <a:ext uri="{63B3BB69-23CF-44E3-9099-C40C66FF867C}">
                  <a14:compatExt spid="_x0000_s24639"/>
                </a:ext>
                <a:ext uri="{FF2B5EF4-FFF2-40B4-BE49-F238E27FC236}">
                  <a16:creationId xmlns:a16="http://schemas.microsoft.com/office/drawing/2014/main" id="{00000000-0008-0000-0000-00003F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월말정산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55</xdr:row>
          <xdr:rowOff>0</xdr:rowOff>
        </xdr:from>
        <xdr:to>
          <xdr:col>19</xdr:col>
          <xdr:colOff>0</xdr:colOff>
          <xdr:row>58</xdr:row>
          <xdr:rowOff>0</xdr:rowOff>
        </xdr:to>
        <xdr:sp macro="" textlink="">
          <xdr:nvSpPr>
            <xdr:cNvPr id="24640" name="Button 64" hidden="1">
              <a:extLst>
                <a:ext uri="{63B3BB69-23CF-44E3-9099-C40C66FF867C}">
                  <a14:compatExt spid="_x0000_s24640"/>
                </a:ext>
                <a:ext uri="{FF2B5EF4-FFF2-40B4-BE49-F238E27FC236}">
                  <a16:creationId xmlns:a16="http://schemas.microsoft.com/office/drawing/2014/main" id="{00000000-0008-0000-0000-000040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58</xdr:row>
          <xdr:rowOff>0</xdr:rowOff>
        </xdr:from>
        <xdr:to>
          <xdr:col>19</xdr:col>
          <xdr:colOff>0</xdr:colOff>
          <xdr:row>61</xdr:row>
          <xdr:rowOff>0</xdr:rowOff>
        </xdr:to>
        <xdr:sp macro="" textlink="">
          <xdr:nvSpPr>
            <xdr:cNvPr id="24641" name="Button 65" hidden="1">
              <a:extLst>
                <a:ext uri="{63B3BB69-23CF-44E3-9099-C40C66FF867C}">
                  <a14:compatExt spid="_x0000_s24641"/>
                </a:ext>
                <a:ext uri="{FF2B5EF4-FFF2-40B4-BE49-F238E27FC236}">
                  <a16:creationId xmlns:a16="http://schemas.microsoft.com/office/drawing/2014/main" id="{00000000-0008-0000-0000-000041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61</xdr:row>
          <xdr:rowOff>0</xdr:rowOff>
        </xdr:from>
        <xdr:to>
          <xdr:col>19</xdr:col>
          <xdr:colOff>0</xdr:colOff>
          <xdr:row>64</xdr:row>
          <xdr:rowOff>0</xdr:rowOff>
        </xdr:to>
        <xdr:sp macro="" textlink="">
          <xdr:nvSpPr>
            <xdr:cNvPr id="24642" name="Button 66" hidden="1">
              <a:extLst>
                <a:ext uri="{63B3BB69-23CF-44E3-9099-C40C66FF867C}">
                  <a14:compatExt spid="_x0000_s24642"/>
                </a:ext>
                <a:ext uri="{FF2B5EF4-FFF2-40B4-BE49-F238E27FC236}">
                  <a16:creationId xmlns:a16="http://schemas.microsoft.com/office/drawing/2014/main" id="{00000000-0008-0000-0000-000042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66</xdr:row>
          <xdr:rowOff>0</xdr:rowOff>
        </xdr:from>
        <xdr:to>
          <xdr:col>17</xdr:col>
          <xdr:colOff>0</xdr:colOff>
          <xdr:row>69</xdr:row>
          <xdr:rowOff>0</xdr:rowOff>
        </xdr:to>
        <xdr:sp macro="" textlink="">
          <xdr:nvSpPr>
            <xdr:cNvPr id="24643" name="Button 67" hidden="1">
              <a:extLst>
                <a:ext uri="{63B3BB69-23CF-44E3-9099-C40C66FF867C}">
                  <a14:compatExt spid="_x0000_s24643"/>
                </a:ext>
                <a:ext uri="{FF2B5EF4-FFF2-40B4-BE49-F238E27FC236}">
                  <a16:creationId xmlns:a16="http://schemas.microsoft.com/office/drawing/2014/main" id="{00000000-0008-0000-0000-000043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66</xdr:row>
          <xdr:rowOff>0</xdr:rowOff>
        </xdr:from>
        <xdr:to>
          <xdr:col>18</xdr:col>
          <xdr:colOff>0</xdr:colOff>
          <xdr:row>69</xdr:row>
          <xdr:rowOff>0</xdr:rowOff>
        </xdr:to>
        <xdr:sp macro="" textlink="">
          <xdr:nvSpPr>
            <xdr:cNvPr id="24644" name="Button 68" hidden="1">
              <a:extLst>
                <a:ext uri="{63B3BB69-23CF-44E3-9099-C40C66FF867C}">
                  <a14:compatExt spid="_x0000_s24644"/>
                </a:ext>
                <a:ext uri="{FF2B5EF4-FFF2-40B4-BE49-F238E27FC236}">
                  <a16:creationId xmlns:a16="http://schemas.microsoft.com/office/drawing/2014/main" id="{00000000-0008-0000-0000-000044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66</xdr:row>
          <xdr:rowOff>0</xdr:rowOff>
        </xdr:from>
        <xdr:to>
          <xdr:col>19</xdr:col>
          <xdr:colOff>0</xdr:colOff>
          <xdr:row>69</xdr:row>
          <xdr:rowOff>0</xdr:rowOff>
        </xdr:to>
        <xdr:sp macro="" textlink="">
          <xdr:nvSpPr>
            <xdr:cNvPr id="24645" name="Button 69" hidden="1">
              <a:extLst>
                <a:ext uri="{63B3BB69-23CF-44E3-9099-C40C66FF867C}">
                  <a14:compatExt spid="_x0000_s24645"/>
                </a:ext>
                <a:ext uri="{FF2B5EF4-FFF2-40B4-BE49-F238E27FC236}">
                  <a16:creationId xmlns:a16="http://schemas.microsoft.com/office/drawing/2014/main" id="{00000000-0008-0000-0000-000045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69</xdr:row>
          <xdr:rowOff>0</xdr:rowOff>
        </xdr:from>
        <xdr:to>
          <xdr:col>17</xdr:col>
          <xdr:colOff>0</xdr:colOff>
          <xdr:row>72</xdr:row>
          <xdr:rowOff>0</xdr:rowOff>
        </xdr:to>
        <xdr:sp macro="" textlink="">
          <xdr:nvSpPr>
            <xdr:cNvPr id="24646" name="Button 70" hidden="1">
              <a:extLst>
                <a:ext uri="{63B3BB69-23CF-44E3-9099-C40C66FF867C}">
                  <a14:compatExt spid="_x0000_s24646"/>
                </a:ext>
                <a:ext uri="{FF2B5EF4-FFF2-40B4-BE49-F238E27FC236}">
                  <a16:creationId xmlns:a16="http://schemas.microsoft.com/office/drawing/2014/main" id="{00000000-0008-0000-0000-000046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69</xdr:row>
          <xdr:rowOff>0</xdr:rowOff>
        </xdr:from>
        <xdr:to>
          <xdr:col>18</xdr:col>
          <xdr:colOff>0</xdr:colOff>
          <xdr:row>72</xdr:row>
          <xdr:rowOff>0</xdr:rowOff>
        </xdr:to>
        <xdr:sp macro="" textlink="">
          <xdr:nvSpPr>
            <xdr:cNvPr id="24647" name="Button 71" hidden="1">
              <a:extLst>
                <a:ext uri="{63B3BB69-23CF-44E3-9099-C40C66FF867C}">
                  <a14:compatExt spid="_x0000_s24647"/>
                </a:ext>
                <a:ext uri="{FF2B5EF4-FFF2-40B4-BE49-F238E27FC236}">
                  <a16:creationId xmlns:a16="http://schemas.microsoft.com/office/drawing/2014/main" id="{00000000-0008-0000-0000-000047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69</xdr:row>
          <xdr:rowOff>0</xdr:rowOff>
        </xdr:from>
        <xdr:to>
          <xdr:col>19</xdr:col>
          <xdr:colOff>0</xdr:colOff>
          <xdr:row>72</xdr:row>
          <xdr:rowOff>0</xdr:rowOff>
        </xdr:to>
        <xdr:sp macro="" textlink="">
          <xdr:nvSpPr>
            <xdr:cNvPr id="24648" name="Button 72" hidden="1">
              <a:extLst>
                <a:ext uri="{63B3BB69-23CF-44E3-9099-C40C66FF867C}">
                  <a14:compatExt spid="_x0000_s24648"/>
                </a:ext>
                <a:ext uri="{FF2B5EF4-FFF2-40B4-BE49-F238E27FC236}">
                  <a16:creationId xmlns:a16="http://schemas.microsoft.com/office/drawing/2014/main" id="{00000000-0008-0000-0000-000048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72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24649" name="Button 73" hidden="1">
              <a:extLst>
                <a:ext uri="{63B3BB69-23CF-44E3-9099-C40C66FF867C}">
                  <a14:compatExt spid="_x0000_s24649"/>
                </a:ext>
                <a:ext uri="{FF2B5EF4-FFF2-40B4-BE49-F238E27FC236}">
                  <a16:creationId xmlns:a16="http://schemas.microsoft.com/office/drawing/2014/main" id="{00000000-0008-0000-0000-000049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72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24650" name="Button 74" hidden="1">
              <a:extLst>
                <a:ext uri="{63B3BB69-23CF-44E3-9099-C40C66FF867C}">
                  <a14:compatExt spid="_x0000_s24650"/>
                </a:ext>
                <a:ext uri="{FF2B5EF4-FFF2-40B4-BE49-F238E27FC236}">
                  <a16:creationId xmlns:a16="http://schemas.microsoft.com/office/drawing/2014/main" id="{00000000-0008-0000-0000-00004A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72</xdr:row>
          <xdr:rowOff>0</xdr:rowOff>
        </xdr:from>
        <xdr:to>
          <xdr:col>19</xdr:col>
          <xdr:colOff>0</xdr:colOff>
          <xdr:row>75</xdr:row>
          <xdr:rowOff>0</xdr:rowOff>
        </xdr:to>
        <xdr:sp macro="" textlink="">
          <xdr:nvSpPr>
            <xdr:cNvPr id="24651" name="Button 75" hidden="1">
              <a:extLst>
                <a:ext uri="{63B3BB69-23CF-44E3-9099-C40C66FF867C}">
                  <a14:compatExt spid="_x0000_s24651"/>
                </a:ext>
                <a:ext uri="{FF2B5EF4-FFF2-40B4-BE49-F238E27FC236}">
                  <a16:creationId xmlns:a16="http://schemas.microsoft.com/office/drawing/2014/main" id="{00000000-0008-0000-0000-00004B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17</xdr:col>
          <xdr:colOff>0</xdr:colOff>
          <xdr:row>78</xdr:row>
          <xdr:rowOff>0</xdr:rowOff>
        </xdr:to>
        <xdr:sp macro="" textlink="">
          <xdr:nvSpPr>
            <xdr:cNvPr id="24652" name="Button 76" hidden="1">
              <a:extLst>
                <a:ext uri="{63B3BB69-23CF-44E3-9099-C40C66FF867C}">
                  <a14:compatExt spid="_x0000_s24652"/>
                </a:ext>
                <a:ext uri="{FF2B5EF4-FFF2-40B4-BE49-F238E27FC236}">
                  <a16:creationId xmlns:a16="http://schemas.microsoft.com/office/drawing/2014/main" id="{00000000-0008-0000-0000-00004C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24653" name="Button 77" hidden="1">
              <a:extLst>
                <a:ext uri="{63B3BB69-23CF-44E3-9099-C40C66FF867C}">
                  <a14:compatExt spid="_x0000_s24653"/>
                </a:ext>
                <a:ext uri="{FF2B5EF4-FFF2-40B4-BE49-F238E27FC236}">
                  <a16:creationId xmlns:a16="http://schemas.microsoft.com/office/drawing/2014/main" id="{00000000-0008-0000-0000-00004D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75</xdr:row>
          <xdr:rowOff>0</xdr:rowOff>
        </xdr:from>
        <xdr:to>
          <xdr:col>19</xdr:col>
          <xdr:colOff>0</xdr:colOff>
          <xdr:row>78</xdr:row>
          <xdr:rowOff>0</xdr:rowOff>
        </xdr:to>
        <xdr:sp macro="" textlink="">
          <xdr:nvSpPr>
            <xdr:cNvPr id="24654" name="Button 78" hidden="1">
              <a:extLst>
                <a:ext uri="{63B3BB69-23CF-44E3-9099-C40C66FF867C}">
                  <a14:compatExt spid="_x0000_s24654"/>
                </a:ext>
                <a:ext uri="{FF2B5EF4-FFF2-40B4-BE49-F238E27FC236}">
                  <a16:creationId xmlns:a16="http://schemas.microsoft.com/office/drawing/2014/main" id="{00000000-0008-0000-0000-00004E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월말정산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82</xdr:row>
          <xdr:rowOff>9525</xdr:rowOff>
        </xdr:from>
        <xdr:to>
          <xdr:col>19</xdr:col>
          <xdr:colOff>0</xdr:colOff>
          <xdr:row>85</xdr:row>
          <xdr:rowOff>9525</xdr:rowOff>
        </xdr:to>
        <xdr:sp macro="" textlink="">
          <xdr:nvSpPr>
            <xdr:cNvPr id="24655" name="Button 79" hidden="1">
              <a:extLst>
                <a:ext uri="{63B3BB69-23CF-44E3-9099-C40C66FF867C}">
                  <a14:compatExt spid="_x0000_s24655"/>
                </a:ext>
                <a:ext uri="{FF2B5EF4-FFF2-40B4-BE49-F238E27FC236}">
                  <a16:creationId xmlns:a16="http://schemas.microsoft.com/office/drawing/2014/main" id="{00000000-0008-0000-0000-00004F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85</xdr:row>
          <xdr:rowOff>9525</xdr:rowOff>
        </xdr:from>
        <xdr:to>
          <xdr:col>19</xdr:col>
          <xdr:colOff>0</xdr:colOff>
          <xdr:row>88</xdr:row>
          <xdr:rowOff>9525</xdr:rowOff>
        </xdr:to>
        <xdr:sp macro="" textlink="">
          <xdr:nvSpPr>
            <xdr:cNvPr id="24656" name="Button 80" hidden="1">
              <a:extLst>
                <a:ext uri="{63B3BB69-23CF-44E3-9099-C40C66FF867C}">
                  <a14:compatExt spid="_x0000_s24656"/>
                </a:ext>
                <a:ext uri="{FF2B5EF4-FFF2-40B4-BE49-F238E27FC236}">
                  <a16:creationId xmlns:a16="http://schemas.microsoft.com/office/drawing/2014/main" id="{00000000-0008-0000-0000-000050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9525</xdr:rowOff>
        </xdr:from>
        <xdr:to>
          <xdr:col>19</xdr:col>
          <xdr:colOff>0</xdr:colOff>
          <xdr:row>91</xdr:row>
          <xdr:rowOff>19050</xdr:rowOff>
        </xdr:to>
        <xdr:sp macro="" textlink="">
          <xdr:nvSpPr>
            <xdr:cNvPr id="24657" name="Button 81" hidden="1">
              <a:extLst>
                <a:ext uri="{63B3BB69-23CF-44E3-9099-C40C66FF867C}">
                  <a14:compatExt spid="_x0000_s24657"/>
                </a:ext>
                <a:ext uri="{FF2B5EF4-FFF2-40B4-BE49-F238E27FC236}">
                  <a16:creationId xmlns:a16="http://schemas.microsoft.com/office/drawing/2014/main" id="{00000000-0008-0000-0000-000051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93</xdr:row>
          <xdr:rowOff>0</xdr:rowOff>
        </xdr:from>
        <xdr:to>
          <xdr:col>18</xdr:col>
          <xdr:colOff>0</xdr:colOff>
          <xdr:row>96</xdr:row>
          <xdr:rowOff>0</xdr:rowOff>
        </xdr:to>
        <xdr:sp macro="" textlink="">
          <xdr:nvSpPr>
            <xdr:cNvPr id="24658" name="Button 82" hidden="1">
              <a:extLst>
                <a:ext uri="{63B3BB69-23CF-44E3-9099-C40C66FF867C}">
                  <a14:compatExt spid="_x0000_s24658"/>
                </a:ext>
                <a:ext uri="{FF2B5EF4-FFF2-40B4-BE49-F238E27FC236}">
                  <a16:creationId xmlns:a16="http://schemas.microsoft.com/office/drawing/2014/main" id="{00000000-0008-0000-0000-000052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93</xdr:row>
          <xdr:rowOff>0</xdr:rowOff>
        </xdr:from>
        <xdr:to>
          <xdr:col>19</xdr:col>
          <xdr:colOff>0</xdr:colOff>
          <xdr:row>96</xdr:row>
          <xdr:rowOff>0</xdr:rowOff>
        </xdr:to>
        <xdr:sp macro="" textlink="">
          <xdr:nvSpPr>
            <xdr:cNvPr id="24659" name="Button 83" hidden="1">
              <a:extLst>
                <a:ext uri="{63B3BB69-23CF-44E3-9099-C40C66FF867C}">
                  <a14:compatExt spid="_x0000_s24659"/>
                </a:ext>
                <a:ext uri="{FF2B5EF4-FFF2-40B4-BE49-F238E27FC236}">
                  <a16:creationId xmlns:a16="http://schemas.microsoft.com/office/drawing/2014/main" id="{00000000-0008-0000-0000-000053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96</xdr:row>
          <xdr:rowOff>0</xdr:rowOff>
        </xdr:from>
        <xdr:to>
          <xdr:col>17</xdr:col>
          <xdr:colOff>0</xdr:colOff>
          <xdr:row>99</xdr:row>
          <xdr:rowOff>0</xdr:rowOff>
        </xdr:to>
        <xdr:sp macro="" textlink="">
          <xdr:nvSpPr>
            <xdr:cNvPr id="24660" name="Button 84" hidden="1">
              <a:extLst>
                <a:ext uri="{63B3BB69-23CF-44E3-9099-C40C66FF867C}">
                  <a14:compatExt spid="_x0000_s24660"/>
                </a:ext>
                <a:ext uri="{FF2B5EF4-FFF2-40B4-BE49-F238E27FC236}">
                  <a16:creationId xmlns:a16="http://schemas.microsoft.com/office/drawing/2014/main" id="{00000000-0008-0000-0000-000054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96</xdr:row>
          <xdr:rowOff>0</xdr:rowOff>
        </xdr:from>
        <xdr:to>
          <xdr:col>18</xdr:col>
          <xdr:colOff>0</xdr:colOff>
          <xdr:row>99</xdr:row>
          <xdr:rowOff>0</xdr:rowOff>
        </xdr:to>
        <xdr:sp macro="" textlink="">
          <xdr:nvSpPr>
            <xdr:cNvPr id="24661" name="Button 85" hidden="1">
              <a:extLst>
                <a:ext uri="{63B3BB69-23CF-44E3-9099-C40C66FF867C}">
                  <a14:compatExt spid="_x0000_s24661"/>
                </a:ext>
                <a:ext uri="{FF2B5EF4-FFF2-40B4-BE49-F238E27FC236}">
                  <a16:creationId xmlns:a16="http://schemas.microsoft.com/office/drawing/2014/main" id="{00000000-0008-0000-0000-000055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96</xdr:row>
          <xdr:rowOff>0</xdr:rowOff>
        </xdr:from>
        <xdr:to>
          <xdr:col>19</xdr:col>
          <xdr:colOff>0</xdr:colOff>
          <xdr:row>99</xdr:row>
          <xdr:rowOff>0</xdr:rowOff>
        </xdr:to>
        <xdr:sp macro="" textlink="">
          <xdr:nvSpPr>
            <xdr:cNvPr id="24662" name="Button 86" hidden="1">
              <a:extLst>
                <a:ext uri="{63B3BB69-23CF-44E3-9099-C40C66FF867C}">
                  <a14:compatExt spid="_x0000_s24662"/>
                </a:ext>
                <a:ext uri="{FF2B5EF4-FFF2-40B4-BE49-F238E27FC236}">
                  <a16:creationId xmlns:a16="http://schemas.microsoft.com/office/drawing/2014/main" id="{00000000-0008-0000-0000-000056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99</xdr:row>
          <xdr:rowOff>0</xdr:rowOff>
        </xdr:from>
        <xdr:to>
          <xdr:col>17</xdr:col>
          <xdr:colOff>0</xdr:colOff>
          <xdr:row>102</xdr:row>
          <xdr:rowOff>0</xdr:rowOff>
        </xdr:to>
        <xdr:sp macro="" textlink="">
          <xdr:nvSpPr>
            <xdr:cNvPr id="24663" name="Button 87" hidden="1">
              <a:extLst>
                <a:ext uri="{63B3BB69-23CF-44E3-9099-C40C66FF867C}">
                  <a14:compatExt spid="_x0000_s24663"/>
                </a:ext>
                <a:ext uri="{FF2B5EF4-FFF2-40B4-BE49-F238E27FC236}">
                  <a16:creationId xmlns:a16="http://schemas.microsoft.com/office/drawing/2014/main" id="{00000000-0008-0000-0000-000057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99</xdr:row>
          <xdr:rowOff>0</xdr:rowOff>
        </xdr:from>
        <xdr:to>
          <xdr:col>18</xdr:col>
          <xdr:colOff>0</xdr:colOff>
          <xdr:row>102</xdr:row>
          <xdr:rowOff>0</xdr:rowOff>
        </xdr:to>
        <xdr:sp macro="" textlink="">
          <xdr:nvSpPr>
            <xdr:cNvPr id="24664" name="Button 88" hidden="1">
              <a:extLst>
                <a:ext uri="{63B3BB69-23CF-44E3-9099-C40C66FF867C}">
                  <a14:compatExt spid="_x0000_s24664"/>
                </a:ext>
                <a:ext uri="{FF2B5EF4-FFF2-40B4-BE49-F238E27FC236}">
                  <a16:creationId xmlns:a16="http://schemas.microsoft.com/office/drawing/2014/main" id="{00000000-0008-0000-0000-000058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99</xdr:row>
          <xdr:rowOff>0</xdr:rowOff>
        </xdr:from>
        <xdr:to>
          <xdr:col>19</xdr:col>
          <xdr:colOff>0</xdr:colOff>
          <xdr:row>102</xdr:row>
          <xdr:rowOff>0</xdr:rowOff>
        </xdr:to>
        <xdr:sp macro="" textlink="">
          <xdr:nvSpPr>
            <xdr:cNvPr id="24665" name="Button 89" hidden="1">
              <a:extLst>
                <a:ext uri="{63B3BB69-23CF-44E3-9099-C40C66FF867C}">
                  <a14:compatExt spid="_x0000_s24665"/>
                </a:ext>
                <a:ext uri="{FF2B5EF4-FFF2-40B4-BE49-F238E27FC236}">
                  <a16:creationId xmlns:a16="http://schemas.microsoft.com/office/drawing/2014/main" id="{00000000-0008-0000-0000-000059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102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24666" name="Button 90" hidden="1">
              <a:extLst>
                <a:ext uri="{63B3BB69-23CF-44E3-9099-C40C66FF867C}">
                  <a14:compatExt spid="_x0000_s24666"/>
                </a:ext>
                <a:ext uri="{FF2B5EF4-FFF2-40B4-BE49-F238E27FC236}">
                  <a16:creationId xmlns:a16="http://schemas.microsoft.com/office/drawing/2014/main" id="{00000000-0008-0000-0000-00005A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102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24667" name="Button 91" hidden="1">
              <a:extLst>
                <a:ext uri="{63B3BB69-23CF-44E3-9099-C40C66FF867C}">
                  <a14:compatExt spid="_x0000_s24667"/>
                </a:ext>
                <a:ext uri="{FF2B5EF4-FFF2-40B4-BE49-F238E27FC236}">
                  <a16:creationId xmlns:a16="http://schemas.microsoft.com/office/drawing/2014/main" id="{00000000-0008-0000-0000-00005B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102</xdr:row>
          <xdr:rowOff>0</xdr:rowOff>
        </xdr:from>
        <xdr:to>
          <xdr:col>19</xdr:col>
          <xdr:colOff>0</xdr:colOff>
          <xdr:row>105</xdr:row>
          <xdr:rowOff>0</xdr:rowOff>
        </xdr:to>
        <xdr:sp macro="" textlink="">
          <xdr:nvSpPr>
            <xdr:cNvPr id="24668" name="Button 92" hidden="1">
              <a:extLst>
                <a:ext uri="{63B3BB69-23CF-44E3-9099-C40C66FF867C}">
                  <a14:compatExt spid="_x0000_s24668"/>
                </a:ext>
                <a:ext uri="{FF2B5EF4-FFF2-40B4-BE49-F238E27FC236}">
                  <a16:creationId xmlns:a16="http://schemas.microsoft.com/office/drawing/2014/main" id="{00000000-0008-0000-0000-00005C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월말정산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109</xdr:row>
          <xdr:rowOff>9525</xdr:rowOff>
        </xdr:from>
        <xdr:to>
          <xdr:col>19</xdr:col>
          <xdr:colOff>0</xdr:colOff>
          <xdr:row>112</xdr:row>
          <xdr:rowOff>9525</xdr:rowOff>
        </xdr:to>
        <xdr:sp macro="" textlink="">
          <xdr:nvSpPr>
            <xdr:cNvPr id="24669" name="Button 93" hidden="1">
              <a:extLst>
                <a:ext uri="{63B3BB69-23CF-44E3-9099-C40C66FF867C}">
                  <a14:compatExt spid="_x0000_s24669"/>
                </a:ext>
                <a:ext uri="{FF2B5EF4-FFF2-40B4-BE49-F238E27FC236}">
                  <a16:creationId xmlns:a16="http://schemas.microsoft.com/office/drawing/2014/main" id="{00000000-0008-0000-0000-00005D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112</xdr:row>
          <xdr:rowOff>9525</xdr:rowOff>
        </xdr:from>
        <xdr:to>
          <xdr:col>19</xdr:col>
          <xdr:colOff>0</xdr:colOff>
          <xdr:row>115</xdr:row>
          <xdr:rowOff>9525</xdr:rowOff>
        </xdr:to>
        <xdr:sp macro="" textlink="">
          <xdr:nvSpPr>
            <xdr:cNvPr id="24670" name="Button 94" hidden="1">
              <a:extLst>
                <a:ext uri="{63B3BB69-23CF-44E3-9099-C40C66FF867C}">
                  <a14:compatExt spid="_x0000_s24670"/>
                </a:ext>
                <a:ext uri="{FF2B5EF4-FFF2-40B4-BE49-F238E27FC236}">
                  <a16:creationId xmlns:a16="http://schemas.microsoft.com/office/drawing/2014/main" id="{00000000-0008-0000-0000-00005E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115</xdr:row>
          <xdr:rowOff>9525</xdr:rowOff>
        </xdr:from>
        <xdr:to>
          <xdr:col>19</xdr:col>
          <xdr:colOff>0</xdr:colOff>
          <xdr:row>118</xdr:row>
          <xdr:rowOff>19050</xdr:rowOff>
        </xdr:to>
        <xdr:sp macro="" textlink="">
          <xdr:nvSpPr>
            <xdr:cNvPr id="24671" name="Button 95" hidden="1">
              <a:extLst>
                <a:ext uri="{63B3BB69-23CF-44E3-9099-C40C66FF867C}">
                  <a14:compatExt spid="_x0000_s24671"/>
                </a:ext>
                <a:ext uri="{FF2B5EF4-FFF2-40B4-BE49-F238E27FC236}">
                  <a16:creationId xmlns:a16="http://schemas.microsoft.com/office/drawing/2014/main" id="{00000000-0008-0000-0000-00005F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120</xdr:row>
          <xdr:rowOff>0</xdr:rowOff>
        </xdr:from>
        <xdr:to>
          <xdr:col>17</xdr:col>
          <xdr:colOff>0</xdr:colOff>
          <xdr:row>123</xdr:row>
          <xdr:rowOff>0</xdr:rowOff>
        </xdr:to>
        <xdr:sp macro="" textlink="">
          <xdr:nvSpPr>
            <xdr:cNvPr id="24672" name="Button 96" hidden="1">
              <a:extLst>
                <a:ext uri="{63B3BB69-23CF-44E3-9099-C40C66FF867C}">
                  <a14:compatExt spid="_x0000_s24672"/>
                </a:ext>
                <a:ext uri="{FF2B5EF4-FFF2-40B4-BE49-F238E27FC236}">
                  <a16:creationId xmlns:a16="http://schemas.microsoft.com/office/drawing/2014/main" id="{00000000-0008-0000-0000-000060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120</xdr:row>
          <xdr:rowOff>0</xdr:rowOff>
        </xdr:from>
        <xdr:to>
          <xdr:col>18</xdr:col>
          <xdr:colOff>0</xdr:colOff>
          <xdr:row>123</xdr:row>
          <xdr:rowOff>0</xdr:rowOff>
        </xdr:to>
        <xdr:sp macro="" textlink="">
          <xdr:nvSpPr>
            <xdr:cNvPr id="24673" name="Button 97" hidden="1">
              <a:extLst>
                <a:ext uri="{63B3BB69-23CF-44E3-9099-C40C66FF867C}">
                  <a14:compatExt spid="_x0000_s24673"/>
                </a:ext>
                <a:ext uri="{FF2B5EF4-FFF2-40B4-BE49-F238E27FC236}">
                  <a16:creationId xmlns:a16="http://schemas.microsoft.com/office/drawing/2014/main" id="{00000000-0008-0000-0000-000061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120</xdr:row>
          <xdr:rowOff>0</xdr:rowOff>
        </xdr:from>
        <xdr:to>
          <xdr:col>19</xdr:col>
          <xdr:colOff>0</xdr:colOff>
          <xdr:row>123</xdr:row>
          <xdr:rowOff>0</xdr:rowOff>
        </xdr:to>
        <xdr:sp macro="" textlink="">
          <xdr:nvSpPr>
            <xdr:cNvPr id="24674" name="Button 98" hidden="1">
              <a:extLst>
                <a:ext uri="{63B3BB69-23CF-44E3-9099-C40C66FF867C}">
                  <a14:compatExt spid="_x0000_s24674"/>
                </a:ext>
                <a:ext uri="{FF2B5EF4-FFF2-40B4-BE49-F238E27FC236}">
                  <a16:creationId xmlns:a16="http://schemas.microsoft.com/office/drawing/2014/main" id="{00000000-0008-0000-0000-000062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123</xdr:row>
          <xdr:rowOff>0</xdr:rowOff>
        </xdr:from>
        <xdr:to>
          <xdr:col>17</xdr:col>
          <xdr:colOff>0</xdr:colOff>
          <xdr:row>126</xdr:row>
          <xdr:rowOff>0</xdr:rowOff>
        </xdr:to>
        <xdr:sp macro="" textlink="">
          <xdr:nvSpPr>
            <xdr:cNvPr id="24675" name="Button 99" hidden="1">
              <a:extLst>
                <a:ext uri="{63B3BB69-23CF-44E3-9099-C40C66FF867C}">
                  <a14:compatExt spid="_x0000_s24675"/>
                </a:ext>
                <a:ext uri="{FF2B5EF4-FFF2-40B4-BE49-F238E27FC236}">
                  <a16:creationId xmlns:a16="http://schemas.microsoft.com/office/drawing/2014/main" id="{00000000-0008-0000-0000-000063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123</xdr:row>
          <xdr:rowOff>0</xdr:rowOff>
        </xdr:from>
        <xdr:to>
          <xdr:col>18</xdr:col>
          <xdr:colOff>0</xdr:colOff>
          <xdr:row>126</xdr:row>
          <xdr:rowOff>0</xdr:rowOff>
        </xdr:to>
        <xdr:sp macro="" textlink="">
          <xdr:nvSpPr>
            <xdr:cNvPr id="24676" name="Button 100" hidden="1">
              <a:extLst>
                <a:ext uri="{63B3BB69-23CF-44E3-9099-C40C66FF867C}">
                  <a14:compatExt spid="_x0000_s24676"/>
                </a:ext>
                <a:ext uri="{FF2B5EF4-FFF2-40B4-BE49-F238E27FC236}">
                  <a16:creationId xmlns:a16="http://schemas.microsoft.com/office/drawing/2014/main" id="{00000000-0008-0000-0000-000064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123</xdr:row>
          <xdr:rowOff>0</xdr:rowOff>
        </xdr:from>
        <xdr:to>
          <xdr:col>19</xdr:col>
          <xdr:colOff>0</xdr:colOff>
          <xdr:row>126</xdr:row>
          <xdr:rowOff>0</xdr:rowOff>
        </xdr:to>
        <xdr:sp macro="" textlink="">
          <xdr:nvSpPr>
            <xdr:cNvPr id="24677" name="Button 101" hidden="1">
              <a:extLst>
                <a:ext uri="{63B3BB69-23CF-44E3-9099-C40C66FF867C}">
                  <a14:compatExt spid="_x0000_s24677"/>
                </a:ext>
                <a:ext uri="{FF2B5EF4-FFF2-40B4-BE49-F238E27FC236}">
                  <a16:creationId xmlns:a16="http://schemas.microsoft.com/office/drawing/2014/main" id="{00000000-0008-0000-0000-000065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126</xdr:row>
          <xdr:rowOff>0</xdr:rowOff>
        </xdr:from>
        <xdr:to>
          <xdr:col>17</xdr:col>
          <xdr:colOff>0</xdr:colOff>
          <xdr:row>129</xdr:row>
          <xdr:rowOff>0</xdr:rowOff>
        </xdr:to>
        <xdr:sp macro="" textlink="">
          <xdr:nvSpPr>
            <xdr:cNvPr id="24678" name="Button 102" hidden="1">
              <a:extLst>
                <a:ext uri="{63B3BB69-23CF-44E3-9099-C40C66FF867C}">
                  <a14:compatExt spid="_x0000_s24678"/>
                </a:ext>
                <a:ext uri="{FF2B5EF4-FFF2-40B4-BE49-F238E27FC236}">
                  <a16:creationId xmlns:a16="http://schemas.microsoft.com/office/drawing/2014/main" id="{00000000-0008-0000-0000-000066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126</xdr:row>
          <xdr:rowOff>0</xdr:rowOff>
        </xdr:from>
        <xdr:to>
          <xdr:col>18</xdr:col>
          <xdr:colOff>0</xdr:colOff>
          <xdr:row>129</xdr:row>
          <xdr:rowOff>0</xdr:rowOff>
        </xdr:to>
        <xdr:sp macro="" textlink="">
          <xdr:nvSpPr>
            <xdr:cNvPr id="24679" name="Button 103" hidden="1">
              <a:extLst>
                <a:ext uri="{63B3BB69-23CF-44E3-9099-C40C66FF867C}">
                  <a14:compatExt spid="_x0000_s24679"/>
                </a:ext>
                <a:ext uri="{FF2B5EF4-FFF2-40B4-BE49-F238E27FC236}">
                  <a16:creationId xmlns:a16="http://schemas.microsoft.com/office/drawing/2014/main" id="{00000000-0008-0000-0000-000067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126</xdr:row>
          <xdr:rowOff>0</xdr:rowOff>
        </xdr:from>
        <xdr:to>
          <xdr:col>19</xdr:col>
          <xdr:colOff>0</xdr:colOff>
          <xdr:row>129</xdr:row>
          <xdr:rowOff>0</xdr:rowOff>
        </xdr:to>
        <xdr:sp macro="" textlink="">
          <xdr:nvSpPr>
            <xdr:cNvPr id="24680" name="Button 104" hidden="1">
              <a:extLst>
                <a:ext uri="{63B3BB69-23CF-44E3-9099-C40C66FF867C}">
                  <a14:compatExt spid="_x0000_s24680"/>
                </a:ext>
                <a:ext uri="{FF2B5EF4-FFF2-40B4-BE49-F238E27FC236}">
                  <a16:creationId xmlns:a16="http://schemas.microsoft.com/office/drawing/2014/main" id="{00000000-0008-0000-0000-000068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129</xdr:row>
          <xdr:rowOff>0</xdr:rowOff>
        </xdr:from>
        <xdr:to>
          <xdr:col>17</xdr:col>
          <xdr:colOff>0</xdr:colOff>
          <xdr:row>132</xdr:row>
          <xdr:rowOff>0</xdr:rowOff>
        </xdr:to>
        <xdr:sp macro="" textlink="">
          <xdr:nvSpPr>
            <xdr:cNvPr id="24681" name="Button 105" hidden="1">
              <a:extLst>
                <a:ext uri="{63B3BB69-23CF-44E3-9099-C40C66FF867C}">
                  <a14:compatExt spid="_x0000_s24681"/>
                </a:ext>
                <a:ext uri="{FF2B5EF4-FFF2-40B4-BE49-F238E27FC236}">
                  <a16:creationId xmlns:a16="http://schemas.microsoft.com/office/drawing/2014/main" id="{00000000-0008-0000-0000-000069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129</xdr:row>
          <xdr:rowOff>0</xdr:rowOff>
        </xdr:from>
        <xdr:to>
          <xdr:col>18</xdr:col>
          <xdr:colOff>0</xdr:colOff>
          <xdr:row>132</xdr:row>
          <xdr:rowOff>0</xdr:rowOff>
        </xdr:to>
        <xdr:sp macro="" textlink="">
          <xdr:nvSpPr>
            <xdr:cNvPr id="24682" name="Button 106" hidden="1">
              <a:extLst>
                <a:ext uri="{63B3BB69-23CF-44E3-9099-C40C66FF867C}">
                  <a14:compatExt spid="_x0000_s24682"/>
                </a:ext>
                <a:ext uri="{FF2B5EF4-FFF2-40B4-BE49-F238E27FC236}">
                  <a16:creationId xmlns:a16="http://schemas.microsoft.com/office/drawing/2014/main" id="{00000000-0008-0000-0000-00006A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129</xdr:row>
          <xdr:rowOff>0</xdr:rowOff>
        </xdr:from>
        <xdr:to>
          <xdr:col>19</xdr:col>
          <xdr:colOff>0</xdr:colOff>
          <xdr:row>132</xdr:row>
          <xdr:rowOff>0</xdr:rowOff>
        </xdr:to>
        <xdr:sp macro="" textlink="">
          <xdr:nvSpPr>
            <xdr:cNvPr id="24683" name="Button 107" hidden="1">
              <a:extLst>
                <a:ext uri="{63B3BB69-23CF-44E3-9099-C40C66FF867C}">
                  <a14:compatExt spid="_x0000_s24683"/>
                </a:ext>
                <a:ext uri="{FF2B5EF4-FFF2-40B4-BE49-F238E27FC236}">
                  <a16:creationId xmlns:a16="http://schemas.microsoft.com/office/drawing/2014/main" id="{00000000-0008-0000-0000-00006B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월말정산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136</xdr:row>
          <xdr:rowOff>9525</xdr:rowOff>
        </xdr:from>
        <xdr:to>
          <xdr:col>19</xdr:col>
          <xdr:colOff>0</xdr:colOff>
          <xdr:row>139</xdr:row>
          <xdr:rowOff>9525</xdr:rowOff>
        </xdr:to>
        <xdr:sp macro="" textlink="">
          <xdr:nvSpPr>
            <xdr:cNvPr id="24684" name="Button 108" hidden="1">
              <a:extLst>
                <a:ext uri="{63B3BB69-23CF-44E3-9099-C40C66FF867C}">
                  <a14:compatExt spid="_x0000_s24684"/>
                </a:ext>
                <a:ext uri="{FF2B5EF4-FFF2-40B4-BE49-F238E27FC236}">
                  <a16:creationId xmlns:a16="http://schemas.microsoft.com/office/drawing/2014/main" id="{00000000-0008-0000-0000-00006C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139</xdr:row>
          <xdr:rowOff>9525</xdr:rowOff>
        </xdr:from>
        <xdr:to>
          <xdr:col>19</xdr:col>
          <xdr:colOff>0</xdr:colOff>
          <xdr:row>142</xdr:row>
          <xdr:rowOff>9525</xdr:rowOff>
        </xdr:to>
        <xdr:sp macro="" textlink="">
          <xdr:nvSpPr>
            <xdr:cNvPr id="24685" name="Button 109" hidden="1">
              <a:extLst>
                <a:ext uri="{63B3BB69-23CF-44E3-9099-C40C66FF867C}">
                  <a14:compatExt spid="_x0000_s24685"/>
                </a:ext>
                <a:ext uri="{FF2B5EF4-FFF2-40B4-BE49-F238E27FC236}">
                  <a16:creationId xmlns:a16="http://schemas.microsoft.com/office/drawing/2014/main" id="{00000000-0008-0000-0000-00006D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142</xdr:row>
          <xdr:rowOff>9525</xdr:rowOff>
        </xdr:from>
        <xdr:to>
          <xdr:col>19</xdr:col>
          <xdr:colOff>0</xdr:colOff>
          <xdr:row>145</xdr:row>
          <xdr:rowOff>19050</xdr:rowOff>
        </xdr:to>
        <xdr:sp macro="" textlink="">
          <xdr:nvSpPr>
            <xdr:cNvPr id="24686" name="Button 110" hidden="1">
              <a:extLst>
                <a:ext uri="{63B3BB69-23CF-44E3-9099-C40C66FF867C}">
                  <a14:compatExt spid="_x0000_s24686"/>
                </a:ext>
                <a:ext uri="{FF2B5EF4-FFF2-40B4-BE49-F238E27FC236}">
                  <a16:creationId xmlns:a16="http://schemas.microsoft.com/office/drawing/2014/main" id="{00000000-0008-0000-0000-00006E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147</xdr:row>
          <xdr:rowOff>0</xdr:rowOff>
        </xdr:from>
        <xdr:to>
          <xdr:col>17</xdr:col>
          <xdr:colOff>0</xdr:colOff>
          <xdr:row>150</xdr:row>
          <xdr:rowOff>0</xdr:rowOff>
        </xdr:to>
        <xdr:sp macro="" textlink="">
          <xdr:nvSpPr>
            <xdr:cNvPr id="24687" name="Button 111" hidden="1">
              <a:extLst>
                <a:ext uri="{63B3BB69-23CF-44E3-9099-C40C66FF867C}">
                  <a14:compatExt spid="_x0000_s24687"/>
                </a:ext>
                <a:ext uri="{FF2B5EF4-FFF2-40B4-BE49-F238E27FC236}">
                  <a16:creationId xmlns:a16="http://schemas.microsoft.com/office/drawing/2014/main" id="{00000000-0008-0000-0000-00006F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147</xdr:row>
          <xdr:rowOff>0</xdr:rowOff>
        </xdr:from>
        <xdr:to>
          <xdr:col>18</xdr:col>
          <xdr:colOff>0</xdr:colOff>
          <xdr:row>150</xdr:row>
          <xdr:rowOff>0</xdr:rowOff>
        </xdr:to>
        <xdr:sp macro="" textlink="">
          <xdr:nvSpPr>
            <xdr:cNvPr id="24688" name="Button 112" hidden="1">
              <a:extLst>
                <a:ext uri="{63B3BB69-23CF-44E3-9099-C40C66FF867C}">
                  <a14:compatExt spid="_x0000_s24688"/>
                </a:ext>
                <a:ext uri="{FF2B5EF4-FFF2-40B4-BE49-F238E27FC236}">
                  <a16:creationId xmlns:a16="http://schemas.microsoft.com/office/drawing/2014/main" id="{00000000-0008-0000-0000-000070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147</xdr:row>
          <xdr:rowOff>0</xdr:rowOff>
        </xdr:from>
        <xdr:to>
          <xdr:col>19</xdr:col>
          <xdr:colOff>0</xdr:colOff>
          <xdr:row>150</xdr:row>
          <xdr:rowOff>0</xdr:rowOff>
        </xdr:to>
        <xdr:sp macro="" textlink="">
          <xdr:nvSpPr>
            <xdr:cNvPr id="24689" name="Button 113" hidden="1">
              <a:extLst>
                <a:ext uri="{63B3BB69-23CF-44E3-9099-C40C66FF867C}">
                  <a14:compatExt spid="_x0000_s24689"/>
                </a:ext>
                <a:ext uri="{FF2B5EF4-FFF2-40B4-BE49-F238E27FC236}">
                  <a16:creationId xmlns:a16="http://schemas.microsoft.com/office/drawing/2014/main" id="{00000000-0008-0000-0000-000071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150</xdr:row>
          <xdr:rowOff>0</xdr:rowOff>
        </xdr:from>
        <xdr:to>
          <xdr:col>17</xdr:col>
          <xdr:colOff>0</xdr:colOff>
          <xdr:row>153</xdr:row>
          <xdr:rowOff>0</xdr:rowOff>
        </xdr:to>
        <xdr:sp macro="" textlink="">
          <xdr:nvSpPr>
            <xdr:cNvPr id="24690" name="Button 114" hidden="1">
              <a:extLst>
                <a:ext uri="{63B3BB69-23CF-44E3-9099-C40C66FF867C}">
                  <a14:compatExt spid="_x0000_s24690"/>
                </a:ext>
                <a:ext uri="{FF2B5EF4-FFF2-40B4-BE49-F238E27FC236}">
                  <a16:creationId xmlns:a16="http://schemas.microsoft.com/office/drawing/2014/main" id="{00000000-0008-0000-0000-000072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150</xdr:row>
          <xdr:rowOff>0</xdr:rowOff>
        </xdr:from>
        <xdr:to>
          <xdr:col>18</xdr:col>
          <xdr:colOff>0</xdr:colOff>
          <xdr:row>153</xdr:row>
          <xdr:rowOff>0</xdr:rowOff>
        </xdr:to>
        <xdr:sp macro="" textlink="">
          <xdr:nvSpPr>
            <xdr:cNvPr id="24691" name="Button 115" hidden="1">
              <a:extLst>
                <a:ext uri="{63B3BB69-23CF-44E3-9099-C40C66FF867C}">
                  <a14:compatExt spid="_x0000_s24691"/>
                </a:ext>
                <a:ext uri="{FF2B5EF4-FFF2-40B4-BE49-F238E27FC236}">
                  <a16:creationId xmlns:a16="http://schemas.microsoft.com/office/drawing/2014/main" id="{00000000-0008-0000-0000-000073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150</xdr:row>
          <xdr:rowOff>0</xdr:rowOff>
        </xdr:from>
        <xdr:to>
          <xdr:col>19</xdr:col>
          <xdr:colOff>0</xdr:colOff>
          <xdr:row>153</xdr:row>
          <xdr:rowOff>0</xdr:rowOff>
        </xdr:to>
        <xdr:sp macro="" textlink="">
          <xdr:nvSpPr>
            <xdr:cNvPr id="24692" name="Button 116" hidden="1">
              <a:extLst>
                <a:ext uri="{63B3BB69-23CF-44E3-9099-C40C66FF867C}">
                  <a14:compatExt spid="_x0000_s24692"/>
                </a:ext>
                <a:ext uri="{FF2B5EF4-FFF2-40B4-BE49-F238E27FC236}">
                  <a16:creationId xmlns:a16="http://schemas.microsoft.com/office/drawing/2014/main" id="{00000000-0008-0000-0000-000074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153</xdr:row>
          <xdr:rowOff>0</xdr:rowOff>
        </xdr:from>
        <xdr:to>
          <xdr:col>17</xdr:col>
          <xdr:colOff>0</xdr:colOff>
          <xdr:row>156</xdr:row>
          <xdr:rowOff>0</xdr:rowOff>
        </xdr:to>
        <xdr:sp macro="" textlink="">
          <xdr:nvSpPr>
            <xdr:cNvPr id="24693" name="Button 117" hidden="1">
              <a:extLst>
                <a:ext uri="{63B3BB69-23CF-44E3-9099-C40C66FF867C}">
                  <a14:compatExt spid="_x0000_s24693"/>
                </a:ext>
                <a:ext uri="{FF2B5EF4-FFF2-40B4-BE49-F238E27FC236}">
                  <a16:creationId xmlns:a16="http://schemas.microsoft.com/office/drawing/2014/main" id="{00000000-0008-0000-0000-000075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153</xdr:row>
          <xdr:rowOff>0</xdr:rowOff>
        </xdr:from>
        <xdr:to>
          <xdr:col>18</xdr:col>
          <xdr:colOff>0</xdr:colOff>
          <xdr:row>156</xdr:row>
          <xdr:rowOff>0</xdr:rowOff>
        </xdr:to>
        <xdr:sp macro="" textlink="">
          <xdr:nvSpPr>
            <xdr:cNvPr id="24694" name="Button 118" hidden="1">
              <a:extLst>
                <a:ext uri="{63B3BB69-23CF-44E3-9099-C40C66FF867C}">
                  <a14:compatExt spid="_x0000_s24694"/>
                </a:ext>
                <a:ext uri="{FF2B5EF4-FFF2-40B4-BE49-F238E27FC236}">
                  <a16:creationId xmlns:a16="http://schemas.microsoft.com/office/drawing/2014/main" id="{00000000-0008-0000-0000-000076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153</xdr:row>
          <xdr:rowOff>0</xdr:rowOff>
        </xdr:from>
        <xdr:to>
          <xdr:col>19</xdr:col>
          <xdr:colOff>0</xdr:colOff>
          <xdr:row>156</xdr:row>
          <xdr:rowOff>0</xdr:rowOff>
        </xdr:to>
        <xdr:sp macro="" textlink="">
          <xdr:nvSpPr>
            <xdr:cNvPr id="24695" name="Button 119" hidden="1">
              <a:extLst>
                <a:ext uri="{63B3BB69-23CF-44E3-9099-C40C66FF867C}">
                  <a14:compatExt spid="_x0000_s24695"/>
                </a:ext>
                <a:ext uri="{FF2B5EF4-FFF2-40B4-BE49-F238E27FC236}">
                  <a16:creationId xmlns:a16="http://schemas.microsoft.com/office/drawing/2014/main" id="{00000000-0008-0000-0000-000077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156</xdr:row>
          <xdr:rowOff>0</xdr:rowOff>
        </xdr:from>
        <xdr:to>
          <xdr:col>17</xdr:col>
          <xdr:colOff>0</xdr:colOff>
          <xdr:row>159</xdr:row>
          <xdr:rowOff>0</xdr:rowOff>
        </xdr:to>
        <xdr:sp macro="" textlink="">
          <xdr:nvSpPr>
            <xdr:cNvPr id="24696" name="Button 120" hidden="1">
              <a:extLst>
                <a:ext uri="{63B3BB69-23CF-44E3-9099-C40C66FF867C}">
                  <a14:compatExt spid="_x0000_s24696"/>
                </a:ext>
                <a:ext uri="{FF2B5EF4-FFF2-40B4-BE49-F238E27FC236}">
                  <a16:creationId xmlns:a16="http://schemas.microsoft.com/office/drawing/2014/main" id="{00000000-0008-0000-0000-000078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156</xdr:row>
          <xdr:rowOff>0</xdr:rowOff>
        </xdr:from>
        <xdr:to>
          <xdr:col>18</xdr:col>
          <xdr:colOff>0</xdr:colOff>
          <xdr:row>159</xdr:row>
          <xdr:rowOff>0</xdr:rowOff>
        </xdr:to>
        <xdr:sp macro="" textlink="">
          <xdr:nvSpPr>
            <xdr:cNvPr id="24697" name="Button 121" hidden="1">
              <a:extLst>
                <a:ext uri="{63B3BB69-23CF-44E3-9099-C40C66FF867C}">
                  <a14:compatExt spid="_x0000_s24697"/>
                </a:ext>
                <a:ext uri="{FF2B5EF4-FFF2-40B4-BE49-F238E27FC236}">
                  <a16:creationId xmlns:a16="http://schemas.microsoft.com/office/drawing/2014/main" id="{00000000-0008-0000-0000-000079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156</xdr:row>
          <xdr:rowOff>0</xdr:rowOff>
        </xdr:from>
        <xdr:to>
          <xdr:col>19</xdr:col>
          <xdr:colOff>0</xdr:colOff>
          <xdr:row>159</xdr:row>
          <xdr:rowOff>0</xdr:rowOff>
        </xdr:to>
        <xdr:sp macro="" textlink="">
          <xdr:nvSpPr>
            <xdr:cNvPr id="24698" name="Button 122" hidden="1">
              <a:extLst>
                <a:ext uri="{63B3BB69-23CF-44E3-9099-C40C66FF867C}">
                  <a14:compatExt spid="_x0000_s24698"/>
                </a:ext>
                <a:ext uri="{FF2B5EF4-FFF2-40B4-BE49-F238E27FC236}">
                  <a16:creationId xmlns:a16="http://schemas.microsoft.com/office/drawing/2014/main" id="{00000000-0008-0000-0000-00007A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월말정산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163</xdr:row>
          <xdr:rowOff>9525</xdr:rowOff>
        </xdr:from>
        <xdr:to>
          <xdr:col>19</xdr:col>
          <xdr:colOff>0</xdr:colOff>
          <xdr:row>166</xdr:row>
          <xdr:rowOff>9525</xdr:rowOff>
        </xdr:to>
        <xdr:sp macro="" textlink="">
          <xdr:nvSpPr>
            <xdr:cNvPr id="24699" name="Button 123" hidden="1">
              <a:extLst>
                <a:ext uri="{63B3BB69-23CF-44E3-9099-C40C66FF867C}">
                  <a14:compatExt spid="_x0000_s24699"/>
                </a:ext>
                <a:ext uri="{FF2B5EF4-FFF2-40B4-BE49-F238E27FC236}">
                  <a16:creationId xmlns:a16="http://schemas.microsoft.com/office/drawing/2014/main" id="{00000000-0008-0000-0000-00007B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166</xdr:row>
          <xdr:rowOff>9525</xdr:rowOff>
        </xdr:from>
        <xdr:to>
          <xdr:col>19</xdr:col>
          <xdr:colOff>0</xdr:colOff>
          <xdr:row>169</xdr:row>
          <xdr:rowOff>9525</xdr:rowOff>
        </xdr:to>
        <xdr:sp macro="" textlink="">
          <xdr:nvSpPr>
            <xdr:cNvPr id="24700" name="Button 124" hidden="1">
              <a:extLst>
                <a:ext uri="{63B3BB69-23CF-44E3-9099-C40C66FF867C}">
                  <a14:compatExt spid="_x0000_s24700"/>
                </a:ext>
                <a:ext uri="{FF2B5EF4-FFF2-40B4-BE49-F238E27FC236}">
                  <a16:creationId xmlns:a16="http://schemas.microsoft.com/office/drawing/2014/main" id="{00000000-0008-0000-0000-00007C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169</xdr:row>
          <xdr:rowOff>9525</xdr:rowOff>
        </xdr:from>
        <xdr:to>
          <xdr:col>19</xdr:col>
          <xdr:colOff>0</xdr:colOff>
          <xdr:row>172</xdr:row>
          <xdr:rowOff>19050</xdr:rowOff>
        </xdr:to>
        <xdr:sp macro="" textlink="">
          <xdr:nvSpPr>
            <xdr:cNvPr id="24701" name="Button 125" hidden="1">
              <a:extLst>
                <a:ext uri="{63B3BB69-23CF-44E3-9099-C40C66FF867C}">
                  <a14:compatExt spid="_x0000_s24701"/>
                </a:ext>
                <a:ext uri="{FF2B5EF4-FFF2-40B4-BE49-F238E27FC236}">
                  <a16:creationId xmlns:a16="http://schemas.microsoft.com/office/drawing/2014/main" id="{00000000-0008-0000-0000-00007D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174</xdr:row>
          <xdr:rowOff>0</xdr:rowOff>
        </xdr:from>
        <xdr:to>
          <xdr:col>17</xdr:col>
          <xdr:colOff>0</xdr:colOff>
          <xdr:row>177</xdr:row>
          <xdr:rowOff>0</xdr:rowOff>
        </xdr:to>
        <xdr:sp macro="" textlink="">
          <xdr:nvSpPr>
            <xdr:cNvPr id="24702" name="Button 126" hidden="1">
              <a:extLst>
                <a:ext uri="{63B3BB69-23CF-44E3-9099-C40C66FF867C}">
                  <a14:compatExt spid="_x0000_s24702"/>
                </a:ext>
                <a:ext uri="{FF2B5EF4-FFF2-40B4-BE49-F238E27FC236}">
                  <a16:creationId xmlns:a16="http://schemas.microsoft.com/office/drawing/2014/main" id="{00000000-0008-0000-0000-00007E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174</xdr:row>
          <xdr:rowOff>0</xdr:rowOff>
        </xdr:from>
        <xdr:to>
          <xdr:col>18</xdr:col>
          <xdr:colOff>0</xdr:colOff>
          <xdr:row>177</xdr:row>
          <xdr:rowOff>0</xdr:rowOff>
        </xdr:to>
        <xdr:sp macro="" textlink="">
          <xdr:nvSpPr>
            <xdr:cNvPr id="24703" name="Button 127" hidden="1">
              <a:extLst>
                <a:ext uri="{63B3BB69-23CF-44E3-9099-C40C66FF867C}">
                  <a14:compatExt spid="_x0000_s24703"/>
                </a:ext>
                <a:ext uri="{FF2B5EF4-FFF2-40B4-BE49-F238E27FC236}">
                  <a16:creationId xmlns:a16="http://schemas.microsoft.com/office/drawing/2014/main" id="{00000000-0008-0000-0000-00007F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174</xdr:row>
          <xdr:rowOff>0</xdr:rowOff>
        </xdr:from>
        <xdr:to>
          <xdr:col>19</xdr:col>
          <xdr:colOff>0</xdr:colOff>
          <xdr:row>177</xdr:row>
          <xdr:rowOff>0</xdr:rowOff>
        </xdr:to>
        <xdr:sp macro="" textlink="">
          <xdr:nvSpPr>
            <xdr:cNvPr id="24704" name="Button 128" hidden="1">
              <a:extLst>
                <a:ext uri="{63B3BB69-23CF-44E3-9099-C40C66FF867C}">
                  <a14:compatExt spid="_x0000_s24704"/>
                </a:ext>
                <a:ext uri="{FF2B5EF4-FFF2-40B4-BE49-F238E27FC236}">
                  <a16:creationId xmlns:a16="http://schemas.microsoft.com/office/drawing/2014/main" id="{00000000-0008-0000-0000-000080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177</xdr:row>
          <xdr:rowOff>0</xdr:rowOff>
        </xdr:from>
        <xdr:to>
          <xdr:col>17</xdr:col>
          <xdr:colOff>0</xdr:colOff>
          <xdr:row>180</xdr:row>
          <xdr:rowOff>0</xdr:rowOff>
        </xdr:to>
        <xdr:sp macro="" textlink="">
          <xdr:nvSpPr>
            <xdr:cNvPr id="24705" name="Button 129" hidden="1">
              <a:extLst>
                <a:ext uri="{63B3BB69-23CF-44E3-9099-C40C66FF867C}">
                  <a14:compatExt spid="_x0000_s24705"/>
                </a:ext>
                <a:ext uri="{FF2B5EF4-FFF2-40B4-BE49-F238E27FC236}">
                  <a16:creationId xmlns:a16="http://schemas.microsoft.com/office/drawing/2014/main" id="{00000000-0008-0000-0000-000081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177</xdr:row>
          <xdr:rowOff>0</xdr:rowOff>
        </xdr:from>
        <xdr:to>
          <xdr:col>18</xdr:col>
          <xdr:colOff>0</xdr:colOff>
          <xdr:row>180</xdr:row>
          <xdr:rowOff>0</xdr:rowOff>
        </xdr:to>
        <xdr:sp macro="" textlink="">
          <xdr:nvSpPr>
            <xdr:cNvPr id="24706" name="Button 130" hidden="1">
              <a:extLst>
                <a:ext uri="{63B3BB69-23CF-44E3-9099-C40C66FF867C}">
                  <a14:compatExt spid="_x0000_s24706"/>
                </a:ext>
                <a:ext uri="{FF2B5EF4-FFF2-40B4-BE49-F238E27FC236}">
                  <a16:creationId xmlns:a16="http://schemas.microsoft.com/office/drawing/2014/main" id="{00000000-0008-0000-0000-000082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177</xdr:row>
          <xdr:rowOff>0</xdr:rowOff>
        </xdr:from>
        <xdr:to>
          <xdr:col>19</xdr:col>
          <xdr:colOff>0</xdr:colOff>
          <xdr:row>180</xdr:row>
          <xdr:rowOff>0</xdr:rowOff>
        </xdr:to>
        <xdr:sp macro="" textlink="">
          <xdr:nvSpPr>
            <xdr:cNvPr id="24707" name="Button 131" hidden="1">
              <a:extLst>
                <a:ext uri="{63B3BB69-23CF-44E3-9099-C40C66FF867C}">
                  <a14:compatExt spid="_x0000_s24707"/>
                </a:ext>
                <a:ext uri="{FF2B5EF4-FFF2-40B4-BE49-F238E27FC236}">
                  <a16:creationId xmlns:a16="http://schemas.microsoft.com/office/drawing/2014/main" id="{00000000-0008-0000-0000-000083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180</xdr:row>
          <xdr:rowOff>0</xdr:rowOff>
        </xdr:from>
        <xdr:to>
          <xdr:col>17</xdr:col>
          <xdr:colOff>0</xdr:colOff>
          <xdr:row>183</xdr:row>
          <xdr:rowOff>0</xdr:rowOff>
        </xdr:to>
        <xdr:sp macro="" textlink="">
          <xdr:nvSpPr>
            <xdr:cNvPr id="24708" name="Button 132" hidden="1">
              <a:extLst>
                <a:ext uri="{63B3BB69-23CF-44E3-9099-C40C66FF867C}">
                  <a14:compatExt spid="_x0000_s24708"/>
                </a:ext>
                <a:ext uri="{FF2B5EF4-FFF2-40B4-BE49-F238E27FC236}">
                  <a16:creationId xmlns:a16="http://schemas.microsoft.com/office/drawing/2014/main" id="{00000000-0008-0000-0000-000084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180</xdr:row>
          <xdr:rowOff>0</xdr:rowOff>
        </xdr:from>
        <xdr:to>
          <xdr:col>18</xdr:col>
          <xdr:colOff>0</xdr:colOff>
          <xdr:row>183</xdr:row>
          <xdr:rowOff>0</xdr:rowOff>
        </xdr:to>
        <xdr:sp macro="" textlink="">
          <xdr:nvSpPr>
            <xdr:cNvPr id="24709" name="Button 133" hidden="1">
              <a:extLst>
                <a:ext uri="{63B3BB69-23CF-44E3-9099-C40C66FF867C}">
                  <a14:compatExt spid="_x0000_s24709"/>
                </a:ext>
                <a:ext uri="{FF2B5EF4-FFF2-40B4-BE49-F238E27FC236}">
                  <a16:creationId xmlns:a16="http://schemas.microsoft.com/office/drawing/2014/main" id="{00000000-0008-0000-0000-000085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180</xdr:row>
          <xdr:rowOff>0</xdr:rowOff>
        </xdr:from>
        <xdr:to>
          <xdr:col>19</xdr:col>
          <xdr:colOff>0</xdr:colOff>
          <xdr:row>183</xdr:row>
          <xdr:rowOff>0</xdr:rowOff>
        </xdr:to>
        <xdr:sp macro="" textlink="">
          <xdr:nvSpPr>
            <xdr:cNvPr id="24710" name="Button 134" hidden="1">
              <a:extLst>
                <a:ext uri="{63B3BB69-23CF-44E3-9099-C40C66FF867C}">
                  <a14:compatExt spid="_x0000_s24710"/>
                </a:ext>
                <a:ext uri="{FF2B5EF4-FFF2-40B4-BE49-F238E27FC236}">
                  <a16:creationId xmlns:a16="http://schemas.microsoft.com/office/drawing/2014/main" id="{00000000-0008-0000-0000-000086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183</xdr:row>
          <xdr:rowOff>0</xdr:rowOff>
        </xdr:from>
        <xdr:to>
          <xdr:col>17</xdr:col>
          <xdr:colOff>0</xdr:colOff>
          <xdr:row>186</xdr:row>
          <xdr:rowOff>0</xdr:rowOff>
        </xdr:to>
        <xdr:sp macro="" textlink="">
          <xdr:nvSpPr>
            <xdr:cNvPr id="24711" name="Button 135" hidden="1">
              <a:extLst>
                <a:ext uri="{63B3BB69-23CF-44E3-9099-C40C66FF867C}">
                  <a14:compatExt spid="_x0000_s24711"/>
                </a:ext>
                <a:ext uri="{FF2B5EF4-FFF2-40B4-BE49-F238E27FC236}">
                  <a16:creationId xmlns:a16="http://schemas.microsoft.com/office/drawing/2014/main" id="{00000000-0008-0000-0000-000087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183</xdr:row>
          <xdr:rowOff>0</xdr:rowOff>
        </xdr:from>
        <xdr:to>
          <xdr:col>18</xdr:col>
          <xdr:colOff>0</xdr:colOff>
          <xdr:row>186</xdr:row>
          <xdr:rowOff>0</xdr:rowOff>
        </xdr:to>
        <xdr:sp macro="" textlink="">
          <xdr:nvSpPr>
            <xdr:cNvPr id="24712" name="Button 136" hidden="1">
              <a:extLst>
                <a:ext uri="{63B3BB69-23CF-44E3-9099-C40C66FF867C}">
                  <a14:compatExt spid="_x0000_s24712"/>
                </a:ext>
                <a:ext uri="{FF2B5EF4-FFF2-40B4-BE49-F238E27FC236}">
                  <a16:creationId xmlns:a16="http://schemas.microsoft.com/office/drawing/2014/main" id="{00000000-0008-0000-0000-000088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183</xdr:row>
          <xdr:rowOff>0</xdr:rowOff>
        </xdr:from>
        <xdr:to>
          <xdr:col>19</xdr:col>
          <xdr:colOff>0</xdr:colOff>
          <xdr:row>186</xdr:row>
          <xdr:rowOff>0</xdr:rowOff>
        </xdr:to>
        <xdr:sp macro="" textlink="">
          <xdr:nvSpPr>
            <xdr:cNvPr id="24713" name="Button 137" hidden="1">
              <a:extLst>
                <a:ext uri="{63B3BB69-23CF-44E3-9099-C40C66FF867C}">
                  <a14:compatExt spid="_x0000_s24713"/>
                </a:ext>
                <a:ext uri="{FF2B5EF4-FFF2-40B4-BE49-F238E27FC236}">
                  <a16:creationId xmlns:a16="http://schemas.microsoft.com/office/drawing/2014/main" id="{00000000-0008-0000-0000-000089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월말정산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190</xdr:row>
          <xdr:rowOff>9525</xdr:rowOff>
        </xdr:from>
        <xdr:to>
          <xdr:col>19</xdr:col>
          <xdr:colOff>0</xdr:colOff>
          <xdr:row>193</xdr:row>
          <xdr:rowOff>9525</xdr:rowOff>
        </xdr:to>
        <xdr:sp macro="" textlink="">
          <xdr:nvSpPr>
            <xdr:cNvPr id="24714" name="Button 138" hidden="1">
              <a:extLst>
                <a:ext uri="{63B3BB69-23CF-44E3-9099-C40C66FF867C}">
                  <a14:compatExt spid="_x0000_s24714"/>
                </a:ext>
                <a:ext uri="{FF2B5EF4-FFF2-40B4-BE49-F238E27FC236}">
                  <a16:creationId xmlns:a16="http://schemas.microsoft.com/office/drawing/2014/main" id="{00000000-0008-0000-0000-00008A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193</xdr:row>
          <xdr:rowOff>9525</xdr:rowOff>
        </xdr:from>
        <xdr:to>
          <xdr:col>19</xdr:col>
          <xdr:colOff>0</xdr:colOff>
          <xdr:row>196</xdr:row>
          <xdr:rowOff>9525</xdr:rowOff>
        </xdr:to>
        <xdr:sp macro="" textlink="">
          <xdr:nvSpPr>
            <xdr:cNvPr id="24715" name="Button 139" hidden="1">
              <a:extLst>
                <a:ext uri="{63B3BB69-23CF-44E3-9099-C40C66FF867C}">
                  <a14:compatExt spid="_x0000_s24715"/>
                </a:ext>
                <a:ext uri="{FF2B5EF4-FFF2-40B4-BE49-F238E27FC236}">
                  <a16:creationId xmlns:a16="http://schemas.microsoft.com/office/drawing/2014/main" id="{00000000-0008-0000-0000-00008B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196</xdr:row>
          <xdr:rowOff>9525</xdr:rowOff>
        </xdr:from>
        <xdr:to>
          <xdr:col>19</xdr:col>
          <xdr:colOff>0</xdr:colOff>
          <xdr:row>199</xdr:row>
          <xdr:rowOff>19050</xdr:rowOff>
        </xdr:to>
        <xdr:sp macro="" textlink="">
          <xdr:nvSpPr>
            <xdr:cNvPr id="24716" name="Button 140" hidden="1">
              <a:extLst>
                <a:ext uri="{63B3BB69-23CF-44E3-9099-C40C66FF867C}">
                  <a14:compatExt spid="_x0000_s24716"/>
                </a:ext>
                <a:ext uri="{FF2B5EF4-FFF2-40B4-BE49-F238E27FC236}">
                  <a16:creationId xmlns:a16="http://schemas.microsoft.com/office/drawing/2014/main" id="{00000000-0008-0000-0000-00008C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</xdr:row>
          <xdr:rowOff>0</xdr:rowOff>
        </xdr:from>
        <xdr:to>
          <xdr:col>19</xdr:col>
          <xdr:colOff>0</xdr:colOff>
          <xdr:row>28</xdr:row>
          <xdr:rowOff>0</xdr:rowOff>
        </xdr:to>
        <xdr:sp macro="" textlink="">
          <xdr:nvSpPr>
            <xdr:cNvPr id="5121" name="Button 1" hidden="1">
              <a:extLst>
                <a:ext uri="{63B3BB69-23CF-44E3-9099-C40C66FF867C}">
                  <a14:compatExt spid="_x0000_s5121"/>
                </a:ext>
                <a:ext uri="{FF2B5EF4-FFF2-40B4-BE49-F238E27FC236}">
                  <a16:creationId xmlns:a16="http://schemas.microsoft.com/office/drawing/2014/main" id="{00000000-0008-0000-0100-00000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28</xdr:row>
          <xdr:rowOff>0</xdr:rowOff>
        </xdr:from>
        <xdr:to>
          <xdr:col>17</xdr:col>
          <xdr:colOff>0</xdr:colOff>
          <xdr:row>31</xdr:row>
          <xdr:rowOff>0</xdr:rowOff>
        </xdr:to>
        <xdr:sp macro="" textlink="">
          <xdr:nvSpPr>
            <xdr:cNvPr id="5123" name="Button 3" hidden="1">
              <a:extLst>
                <a:ext uri="{63B3BB69-23CF-44E3-9099-C40C66FF867C}">
                  <a14:compatExt spid="_x0000_s5123"/>
                </a:ext>
                <a:ext uri="{FF2B5EF4-FFF2-40B4-BE49-F238E27FC236}">
                  <a16:creationId xmlns:a16="http://schemas.microsoft.com/office/drawing/2014/main" id="{00000000-0008-0000-0100-000003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28</xdr:row>
          <xdr:rowOff>0</xdr:rowOff>
        </xdr:from>
        <xdr:to>
          <xdr:col>18</xdr:col>
          <xdr:colOff>0</xdr:colOff>
          <xdr:row>31</xdr:row>
          <xdr:rowOff>0</xdr:rowOff>
        </xdr:to>
        <xdr:sp macro="" textlink="">
          <xdr:nvSpPr>
            <xdr:cNvPr id="5124" name="Button 4" hidden="1">
              <a:extLst>
                <a:ext uri="{63B3BB69-23CF-44E3-9099-C40C66FF867C}">
                  <a14:compatExt spid="_x0000_s5124"/>
                </a:ext>
                <a:ext uri="{FF2B5EF4-FFF2-40B4-BE49-F238E27FC236}">
                  <a16:creationId xmlns:a16="http://schemas.microsoft.com/office/drawing/2014/main" id="{00000000-0008-0000-0100-000004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31</xdr:row>
          <xdr:rowOff>0</xdr:rowOff>
        </xdr:from>
        <xdr:to>
          <xdr:col>17</xdr:col>
          <xdr:colOff>0</xdr:colOff>
          <xdr:row>34</xdr:row>
          <xdr:rowOff>0</xdr:rowOff>
        </xdr:to>
        <xdr:sp macro="" textlink="">
          <xdr:nvSpPr>
            <xdr:cNvPr id="5126" name="Button 6" hidden="1">
              <a:extLst>
                <a:ext uri="{63B3BB69-23CF-44E3-9099-C40C66FF867C}">
                  <a14:compatExt spid="_x0000_s5126"/>
                </a:ext>
                <a:ext uri="{FF2B5EF4-FFF2-40B4-BE49-F238E27FC236}">
                  <a16:creationId xmlns:a16="http://schemas.microsoft.com/office/drawing/2014/main" id="{00000000-0008-0000-0100-000006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31</xdr:row>
          <xdr:rowOff>0</xdr:rowOff>
        </xdr:from>
        <xdr:to>
          <xdr:col>18</xdr:col>
          <xdr:colOff>0</xdr:colOff>
          <xdr:row>34</xdr:row>
          <xdr:rowOff>0</xdr:rowOff>
        </xdr:to>
        <xdr:sp macro="" textlink="">
          <xdr:nvSpPr>
            <xdr:cNvPr id="5127" name="Button 7" hidden="1">
              <a:extLst>
                <a:ext uri="{63B3BB69-23CF-44E3-9099-C40C66FF867C}">
                  <a14:compatExt spid="_x0000_s5127"/>
                </a:ext>
                <a:ext uri="{FF2B5EF4-FFF2-40B4-BE49-F238E27FC236}">
                  <a16:creationId xmlns:a16="http://schemas.microsoft.com/office/drawing/2014/main" id="{00000000-0008-0000-0100-000007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28</xdr:row>
          <xdr:rowOff>0</xdr:rowOff>
        </xdr:from>
        <xdr:to>
          <xdr:col>19</xdr:col>
          <xdr:colOff>0</xdr:colOff>
          <xdr:row>31</xdr:row>
          <xdr:rowOff>0</xdr:rowOff>
        </xdr:to>
        <xdr:sp macro="" textlink="">
          <xdr:nvSpPr>
            <xdr:cNvPr id="5122" name="Button 2" hidden="1">
              <a:extLst>
                <a:ext uri="{63B3BB69-23CF-44E3-9099-C40C66FF867C}">
                  <a14:compatExt spid="_x0000_s5122"/>
                </a:ext>
                <a:ext uri="{FF2B5EF4-FFF2-40B4-BE49-F238E27FC236}">
                  <a16:creationId xmlns:a16="http://schemas.microsoft.com/office/drawing/2014/main" id="{00000000-0008-0000-0100-00000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31</xdr:row>
          <xdr:rowOff>0</xdr:rowOff>
        </xdr:from>
        <xdr:to>
          <xdr:col>19</xdr:col>
          <xdr:colOff>0</xdr:colOff>
          <xdr:row>34</xdr:row>
          <xdr:rowOff>0</xdr:rowOff>
        </xdr:to>
        <xdr:sp macro="" textlink="">
          <xdr:nvSpPr>
            <xdr:cNvPr id="5125" name="Button 5" hidden="1">
              <a:extLst>
                <a:ext uri="{63B3BB69-23CF-44E3-9099-C40C66FF867C}">
                  <a14:compatExt spid="_x0000_s5125"/>
                </a:ext>
                <a:ext uri="{FF2B5EF4-FFF2-40B4-BE49-F238E27FC236}">
                  <a16:creationId xmlns:a16="http://schemas.microsoft.com/office/drawing/2014/main" id="{00000000-0008-0000-0100-000005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34</xdr:row>
          <xdr:rowOff>0</xdr:rowOff>
        </xdr:from>
        <xdr:to>
          <xdr:col>19</xdr:col>
          <xdr:colOff>0</xdr:colOff>
          <xdr:row>37</xdr:row>
          <xdr:rowOff>0</xdr:rowOff>
        </xdr:to>
        <xdr:sp macro="" textlink="">
          <xdr:nvSpPr>
            <xdr:cNvPr id="5128" name="Button 8" hidden="1">
              <a:extLst>
                <a:ext uri="{63B3BB69-23CF-44E3-9099-C40C66FF867C}">
                  <a14:compatExt spid="_x0000_s5128"/>
                </a:ext>
                <a:ext uri="{FF2B5EF4-FFF2-40B4-BE49-F238E27FC236}">
                  <a16:creationId xmlns:a16="http://schemas.microsoft.com/office/drawing/2014/main" id="{00000000-0008-0000-0100-000008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17</xdr:col>
          <xdr:colOff>0</xdr:colOff>
          <xdr:row>15</xdr:row>
          <xdr:rowOff>0</xdr:rowOff>
        </xdr:to>
        <xdr:sp macro="" textlink="">
          <xdr:nvSpPr>
            <xdr:cNvPr id="5177" name="Button 57" hidden="1">
              <a:extLst>
                <a:ext uri="{63B3BB69-23CF-44E3-9099-C40C66FF867C}">
                  <a14:compatExt spid="_x0000_s5177"/>
                </a:ext>
                <a:ext uri="{FF2B5EF4-FFF2-40B4-BE49-F238E27FC236}">
                  <a16:creationId xmlns:a16="http://schemas.microsoft.com/office/drawing/2014/main" id="{00000000-0008-0000-0100-000039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</xdr:row>
          <xdr:rowOff>0</xdr:rowOff>
        </xdr:from>
        <xdr:to>
          <xdr:col>18</xdr:col>
          <xdr:colOff>0</xdr:colOff>
          <xdr:row>15</xdr:row>
          <xdr:rowOff>0</xdr:rowOff>
        </xdr:to>
        <xdr:sp macro="" textlink="">
          <xdr:nvSpPr>
            <xdr:cNvPr id="5183" name="Button 63" hidden="1">
              <a:extLst>
                <a:ext uri="{63B3BB69-23CF-44E3-9099-C40C66FF867C}">
                  <a14:compatExt spid="_x0000_s5183"/>
                </a:ext>
                <a:ext uri="{FF2B5EF4-FFF2-40B4-BE49-F238E27FC236}">
                  <a16:creationId xmlns:a16="http://schemas.microsoft.com/office/drawing/2014/main" id="{00000000-0008-0000-0100-00003F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</xdr:row>
          <xdr:rowOff>0</xdr:rowOff>
        </xdr:from>
        <xdr:to>
          <xdr:col>19</xdr:col>
          <xdr:colOff>0</xdr:colOff>
          <xdr:row>15</xdr:row>
          <xdr:rowOff>0</xdr:rowOff>
        </xdr:to>
        <xdr:sp macro="" textlink="">
          <xdr:nvSpPr>
            <xdr:cNvPr id="5180" name="Button 60" hidden="1">
              <a:extLst>
                <a:ext uri="{63B3BB69-23CF-44E3-9099-C40C66FF867C}">
                  <a14:compatExt spid="_x0000_s5180"/>
                </a:ext>
                <a:ext uri="{FF2B5EF4-FFF2-40B4-BE49-F238E27FC236}">
                  <a16:creationId xmlns:a16="http://schemas.microsoft.com/office/drawing/2014/main" id="{00000000-0008-0000-0100-00003C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</xdr:row>
          <xdr:rowOff>0</xdr:rowOff>
        </xdr:from>
        <xdr:to>
          <xdr:col>17</xdr:col>
          <xdr:colOff>0</xdr:colOff>
          <xdr:row>18</xdr:row>
          <xdr:rowOff>0</xdr:rowOff>
        </xdr:to>
        <xdr:sp macro="" textlink="">
          <xdr:nvSpPr>
            <xdr:cNvPr id="5178" name="Button 58" hidden="1">
              <a:extLst>
                <a:ext uri="{63B3BB69-23CF-44E3-9099-C40C66FF867C}">
                  <a14:compatExt spid="_x0000_s5178"/>
                </a:ext>
                <a:ext uri="{FF2B5EF4-FFF2-40B4-BE49-F238E27FC236}">
                  <a16:creationId xmlns:a16="http://schemas.microsoft.com/office/drawing/2014/main" id="{00000000-0008-0000-0100-00003A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</xdr:row>
          <xdr:rowOff>0</xdr:rowOff>
        </xdr:from>
        <xdr:to>
          <xdr:col>18</xdr:col>
          <xdr:colOff>0</xdr:colOff>
          <xdr:row>18</xdr:row>
          <xdr:rowOff>0</xdr:rowOff>
        </xdr:to>
        <xdr:sp macro="" textlink="">
          <xdr:nvSpPr>
            <xdr:cNvPr id="5179" name="Button 59" hidden="1">
              <a:extLst>
                <a:ext uri="{63B3BB69-23CF-44E3-9099-C40C66FF867C}">
                  <a14:compatExt spid="_x0000_s5179"/>
                </a:ext>
                <a:ext uri="{FF2B5EF4-FFF2-40B4-BE49-F238E27FC236}">
                  <a16:creationId xmlns:a16="http://schemas.microsoft.com/office/drawing/2014/main" id="{00000000-0008-0000-0100-00003B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</xdr:row>
          <xdr:rowOff>0</xdr:rowOff>
        </xdr:from>
        <xdr:to>
          <xdr:col>19</xdr:col>
          <xdr:colOff>0</xdr:colOff>
          <xdr:row>18</xdr:row>
          <xdr:rowOff>0</xdr:rowOff>
        </xdr:to>
        <xdr:sp macro="" textlink="">
          <xdr:nvSpPr>
            <xdr:cNvPr id="5181" name="Button 61" hidden="1">
              <a:extLst>
                <a:ext uri="{63B3BB69-23CF-44E3-9099-C40C66FF867C}">
                  <a14:compatExt spid="_x0000_s5181"/>
                </a:ext>
                <a:ext uri="{FF2B5EF4-FFF2-40B4-BE49-F238E27FC236}">
                  <a16:creationId xmlns:a16="http://schemas.microsoft.com/office/drawing/2014/main" id="{00000000-0008-0000-0100-00003D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</xdr:row>
          <xdr:rowOff>0</xdr:rowOff>
        </xdr:from>
        <xdr:to>
          <xdr:col>17</xdr:col>
          <xdr:colOff>0</xdr:colOff>
          <xdr:row>21</xdr:row>
          <xdr:rowOff>0</xdr:rowOff>
        </xdr:to>
        <xdr:sp macro="" textlink="">
          <xdr:nvSpPr>
            <xdr:cNvPr id="5237" name="Button 117" hidden="1">
              <a:extLst>
                <a:ext uri="{63B3BB69-23CF-44E3-9099-C40C66FF867C}">
                  <a14:compatExt spid="_x0000_s5237"/>
                </a:ext>
                <a:ext uri="{FF2B5EF4-FFF2-40B4-BE49-F238E27FC236}">
                  <a16:creationId xmlns:a16="http://schemas.microsoft.com/office/drawing/2014/main" id="{00000000-0008-0000-0100-000075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</xdr:row>
          <xdr:rowOff>0</xdr:rowOff>
        </xdr:from>
        <xdr:to>
          <xdr:col>18</xdr:col>
          <xdr:colOff>0</xdr:colOff>
          <xdr:row>21</xdr:row>
          <xdr:rowOff>0</xdr:rowOff>
        </xdr:to>
        <xdr:sp macro="" textlink="">
          <xdr:nvSpPr>
            <xdr:cNvPr id="5238" name="Button 118" hidden="1">
              <a:extLst>
                <a:ext uri="{63B3BB69-23CF-44E3-9099-C40C66FF867C}">
                  <a14:compatExt spid="_x0000_s5238"/>
                </a:ext>
                <a:ext uri="{FF2B5EF4-FFF2-40B4-BE49-F238E27FC236}">
                  <a16:creationId xmlns:a16="http://schemas.microsoft.com/office/drawing/2014/main" id="{00000000-0008-0000-0100-000076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</xdr:row>
          <xdr:rowOff>0</xdr:rowOff>
        </xdr:from>
        <xdr:to>
          <xdr:col>19</xdr:col>
          <xdr:colOff>0</xdr:colOff>
          <xdr:row>21</xdr:row>
          <xdr:rowOff>0</xdr:rowOff>
        </xdr:to>
        <xdr:sp macro="" textlink="">
          <xdr:nvSpPr>
            <xdr:cNvPr id="5239" name="Button 119" hidden="1">
              <a:extLst>
                <a:ext uri="{63B3BB69-23CF-44E3-9099-C40C66FF867C}">
                  <a14:compatExt spid="_x0000_s5239"/>
                </a:ext>
                <a:ext uri="{FF2B5EF4-FFF2-40B4-BE49-F238E27FC236}">
                  <a16:creationId xmlns:a16="http://schemas.microsoft.com/office/drawing/2014/main" id="{00000000-0008-0000-0100-000077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5182" name="Button 62" hidden="1">
              <a:extLst>
                <a:ext uri="{63B3BB69-23CF-44E3-9099-C40C66FF867C}">
                  <a14:compatExt spid="_x0000_s5182"/>
                </a:ext>
                <a:ext uri="{FF2B5EF4-FFF2-40B4-BE49-F238E27FC236}">
                  <a16:creationId xmlns:a16="http://schemas.microsoft.com/office/drawing/2014/main" id="{00000000-0008-0000-0100-00003E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</xdr:row>
          <xdr:rowOff>0</xdr:rowOff>
        </xdr:from>
        <xdr:to>
          <xdr:col>18</xdr:col>
          <xdr:colOff>0</xdr:colOff>
          <xdr:row>24</xdr:row>
          <xdr:rowOff>0</xdr:rowOff>
        </xdr:to>
        <xdr:sp macro="" textlink="">
          <xdr:nvSpPr>
            <xdr:cNvPr id="5240" name="Button 120" hidden="1">
              <a:extLst>
                <a:ext uri="{63B3BB69-23CF-44E3-9099-C40C66FF867C}">
                  <a14:compatExt spid="_x0000_s5240"/>
                </a:ext>
                <a:ext uri="{FF2B5EF4-FFF2-40B4-BE49-F238E27FC236}">
                  <a16:creationId xmlns:a16="http://schemas.microsoft.com/office/drawing/2014/main" id="{00000000-0008-0000-0100-000078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</xdr:row>
          <xdr:rowOff>0</xdr:rowOff>
        </xdr:from>
        <xdr:to>
          <xdr:col>19</xdr:col>
          <xdr:colOff>0</xdr:colOff>
          <xdr:row>24</xdr:row>
          <xdr:rowOff>0</xdr:rowOff>
        </xdr:to>
        <xdr:sp macro="" textlink="">
          <xdr:nvSpPr>
            <xdr:cNvPr id="5184" name="Button 64" hidden="1">
              <a:extLst>
                <a:ext uri="{63B3BB69-23CF-44E3-9099-C40C66FF867C}">
                  <a14:compatExt spid="_x0000_s5184"/>
                </a:ext>
                <a:ext uri="{FF2B5EF4-FFF2-40B4-BE49-F238E27FC236}">
                  <a16:creationId xmlns:a16="http://schemas.microsoft.com/office/drawing/2014/main" id="{00000000-0008-0000-0100-000040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52</xdr:row>
          <xdr:rowOff>0</xdr:rowOff>
        </xdr:from>
        <xdr:to>
          <xdr:col>19</xdr:col>
          <xdr:colOff>0</xdr:colOff>
          <xdr:row>55</xdr:row>
          <xdr:rowOff>0</xdr:rowOff>
        </xdr:to>
        <xdr:sp macro="" textlink="">
          <xdr:nvSpPr>
            <xdr:cNvPr id="5313" name="Button 193" hidden="1">
              <a:extLst>
                <a:ext uri="{63B3BB69-23CF-44E3-9099-C40C66FF867C}">
                  <a14:compatExt spid="_x0000_s5313"/>
                </a:ext>
                <a:ext uri="{FF2B5EF4-FFF2-40B4-BE49-F238E27FC236}">
                  <a16:creationId xmlns:a16="http://schemas.microsoft.com/office/drawing/2014/main" id="{00000000-0008-0000-0100-0000C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55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5315" name="Button 195" hidden="1">
              <a:extLst>
                <a:ext uri="{63B3BB69-23CF-44E3-9099-C40C66FF867C}">
                  <a14:compatExt spid="_x0000_s5315"/>
                </a:ext>
                <a:ext uri="{FF2B5EF4-FFF2-40B4-BE49-F238E27FC236}">
                  <a16:creationId xmlns:a16="http://schemas.microsoft.com/office/drawing/2014/main" id="{00000000-0008-0000-0100-0000C3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55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5316" name="Button 196" hidden="1">
              <a:extLst>
                <a:ext uri="{63B3BB69-23CF-44E3-9099-C40C66FF867C}">
                  <a14:compatExt spid="_x0000_s5316"/>
                </a:ext>
                <a:ext uri="{FF2B5EF4-FFF2-40B4-BE49-F238E27FC236}">
                  <a16:creationId xmlns:a16="http://schemas.microsoft.com/office/drawing/2014/main" id="{00000000-0008-0000-0100-0000C4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17</xdr:col>
          <xdr:colOff>0</xdr:colOff>
          <xdr:row>61</xdr:row>
          <xdr:rowOff>0</xdr:rowOff>
        </xdr:to>
        <xdr:sp macro="" textlink="">
          <xdr:nvSpPr>
            <xdr:cNvPr id="5318" name="Button 198" hidden="1">
              <a:extLst>
                <a:ext uri="{63B3BB69-23CF-44E3-9099-C40C66FF867C}">
                  <a14:compatExt spid="_x0000_s5318"/>
                </a:ext>
                <a:ext uri="{FF2B5EF4-FFF2-40B4-BE49-F238E27FC236}">
                  <a16:creationId xmlns:a16="http://schemas.microsoft.com/office/drawing/2014/main" id="{00000000-0008-0000-0100-0000C6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5319" name="Button 199" hidden="1">
              <a:extLst>
                <a:ext uri="{63B3BB69-23CF-44E3-9099-C40C66FF867C}">
                  <a14:compatExt spid="_x0000_s5319"/>
                </a:ext>
                <a:ext uri="{FF2B5EF4-FFF2-40B4-BE49-F238E27FC236}">
                  <a16:creationId xmlns:a16="http://schemas.microsoft.com/office/drawing/2014/main" id="{00000000-0008-0000-0100-0000C7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79</xdr:row>
          <xdr:rowOff>0</xdr:rowOff>
        </xdr:from>
        <xdr:to>
          <xdr:col>19</xdr:col>
          <xdr:colOff>0</xdr:colOff>
          <xdr:row>82</xdr:row>
          <xdr:rowOff>9525</xdr:rowOff>
        </xdr:to>
        <xdr:sp macro="" textlink="">
          <xdr:nvSpPr>
            <xdr:cNvPr id="5333" name="Button 213" hidden="1">
              <a:extLst>
                <a:ext uri="{63B3BB69-23CF-44E3-9099-C40C66FF867C}">
                  <a14:compatExt spid="_x0000_s5333"/>
                </a:ext>
                <a:ext uri="{FF2B5EF4-FFF2-40B4-BE49-F238E27FC236}">
                  <a16:creationId xmlns:a16="http://schemas.microsoft.com/office/drawing/2014/main" id="{00000000-0008-0000-0100-0000D5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82</xdr:row>
          <xdr:rowOff>9525</xdr:rowOff>
        </xdr:from>
        <xdr:to>
          <xdr:col>17</xdr:col>
          <xdr:colOff>0</xdr:colOff>
          <xdr:row>85</xdr:row>
          <xdr:rowOff>9525</xdr:rowOff>
        </xdr:to>
        <xdr:sp macro="" textlink="">
          <xdr:nvSpPr>
            <xdr:cNvPr id="5335" name="Button 215" hidden="1">
              <a:extLst>
                <a:ext uri="{63B3BB69-23CF-44E3-9099-C40C66FF867C}">
                  <a14:compatExt spid="_x0000_s5335"/>
                </a:ext>
                <a:ext uri="{FF2B5EF4-FFF2-40B4-BE49-F238E27FC236}">
                  <a16:creationId xmlns:a16="http://schemas.microsoft.com/office/drawing/2014/main" id="{00000000-0008-0000-0100-0000D7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82</xdr:row>
          <xdr:rowOff>9525</xdr:rowOff>
        </xdr:from>
        <xdr:to>
          <xdr:col>18</xdr:col>
          <xdr:colOff>0</xdr:colOff>
          <xdr:row>85</xdr:row>
          <xdr:rowOff>9525</xdr:rowOff>
        </xdr:to>
        <xdr:sp macro="" textlink="">
          <xdr:nvSpPr>
            <xdr:cNvPr id="5336" name="Button 216" hidden="1">
              <a:extLst>
                <a:ext uri="{63B3BB69-23CF-44E3-9099-C40C66FF867C}">
                  <a14:compatExt spid="_x0000_s5336"/>
                </a:ext>
                <a:ext uri="{FF2B5EF4-FFF2-40B4-BE49-F238E27FC236}">
                  <a16:creationId xmlns:a16="http://schemas.microsoft.com/office/drawing/2014/main" id="{00000000-0008-0000-0100-0000D8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85</xdr:row>
          <xdr:rowOff>9525</xdr:rowOff>
        </xdr:from>
        <xdr:to>
          <xdr:col>17</xdr:col>
          <xdr:colOff>0</xdr:colOff>
          <xdr:row>88</xdr:row>
          <xdr:rowOff>9525</xdr:rowOff>
        </xdr:to>
        <xdr:sp macro="" textlink="">
          <xdr:nvSpPr>
            <xdr:cNvPr id="5338" name="Button 218" hidden="1">
              <a:extLst>
                <a:ext uri="{63B3BB69-23CF-44E3-9099-C40C66FF867C}">
                  <a14:compatExt spid="_x0000_s5338"/>
                </a:ext>
                <a:ext uri="{FF2B5EF4-FFF2-40B4-BE49-F238E27FC236}">
                  <a16:creationId xmlns:a16="http://schemas.microsoft.com/office/drawing/2014/main" id="{00000000-0008-0000-0100-0000DA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85</xdr:row>
          <xdr:rowOff>9525</xdr:rowOff>
        </xdr:from>
        <xdr:to>
          <xdr:col>18</xdr:col>
          <xdr:colOff>0</xdr:colOff>
          <xdr:row>88</xdr:row>
          <xdr:rowOff>9525</xdr:rowOff>
        </xdr:to>
        <xdr:sp macro="" textlink="">
          <xdr:nvSpPr>
            <xdr:cNvPr id="5339" name="Button 219" hidden="1">
              <a:extLst>
                <a:ext uri="{63B3BB69-23CF-44E3-9099-C40C66FF867C}">
                  <a14:compatExt spid="_x0000_s5339"/>
                </a:ext>
                <a:ext uri="{FF2B5EF4-FFF2-40B4-BE49-F238E27FC236}">
                  <a16:creationId xmlns:a16="http://schemas.microsoft.com/office/drawing/2014/main" id="{00000000-0008-0000-0100-0000DB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106</xdr:row>
          <xdr:rowOff>0</xdr:rowOff>
        </xdr:from>
        <xdr:to>
          <xdr:col>19</xdr:col>
          <xdr:colOff>0</xdr:colOff>
          <xdr:row>109</xdr:row>
          <xdr:rowOff>9525</xdr:rowOff>
        </xdr:to>
        <xdr:sp macro="" textlink="">
          <xdr:nvSpPr>
            <xdr:cNvPr id="5353" name="Button 233" hidden="1">
              <a:extLst>
                <a:ext uri="{63B3BB69-23CF-44E3-9099-C40C66FF867C}">
                  <a14:compatExt spid="_x0000_s5353"/>
                </a:ext>
                <a:ext uri="{FF2B5EF4-FFF2-40B4-BE49-F238E27FC236}">
                  <a16:creationId xmlns:a16="http://schemas.microsoft.com/office/drawing/2014/main" id="{00000000-0008-0000-0100-0000E9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9525</xdr:rowOff>
        </xdr:from>
        <xdr:to>
          <xdr:col>17</xdr:col>
          <xdr:colOff>0</xdr:colOff>
          <xdr:row>112</xdr:row>
          <xdr:rowOff>9525</xdr:rowOff>
        </xdr:to>
        <xdr:sp macro="" textlink="">
          <xdr:nvSpPr>
            <xdr:cNvPr id="5355" name="Button 235" hidden="1">
              <a:extLst>
                <a:ext uri="{63B3BB69-23CF-44E3-9099-C40C66FF867C}">
                  <a14:compatExt spid="_x0000_s5355"/>
                </a:ext>
                <a:ext uri="{FF2B5EF4-FFF2-40B4-BE49-F238E27FC236}">
                  <a16:creationId xmlns:a16="http://schemas.microsoft.com/office/drawing/2014/main" id="{00000000-0008-0000-0100-0000EB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109</xdr:row>
          <xdr:rowOff>9525</xdr:rowOff>
        </xdr:from>
        <xdr:to>
          <xdr:col>18</xdr:col>
          <xdr:colOff>0</xdr:colOff>
          <xdr:row>112</xdr:row>
          <xdr:rowOff>9525</xdr:rowOff>
        </xdr:to>
        <xdr:sp macro="" textlink="">
          <xdr:nvSpPr>
            <xdr:cNvPr id="5356" name="Button 236" hidden="1">
              <a:extLst>
                <a:ext uri="{63B3BB69-23CF-44E3-9099-C40C66FF867C}">
                  <a14:compatExt spid="_x0000_s5356"/>
                </a:ext>
                <a:ext uri="{FF2B5EF4-FFF2-40B4-BE49-F238E27FC236}">
                  <a16:creationId xmlns:a16="http://schemas.microsoft.com/office/drawing/2014/main" id="{00000000-0008-0000-0100-0000EC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112</xdr:row>
          <xdr:rowOff>9525</xdr:rowOff>
        </xdr:from>
        <xdr:to>
          <xdr:col>17</xdr:col>
          <xdr:colOff>0</xdr:colOff>
          <xdr:row>115</xdr:row>
          <xdr:rowOff>9525</xdr:rowOff>
        </xdr:to>
        <xdr:sp macro="" textlink="">
          <xdr:nvSpPr>
            <xdr:cNvPr id="5358" name="Button 238" hidden="1">
              <a:extLst>
                <a:ext uri="{63B3BB69-23CF-44E3-9099-C40C66FF867C}">
                  <a14:compatExt spid="_x0000_s5358"/>
                </a:ext>
                <a:ext uri="{FF2B5EF4-FFF2-40B4-BE49-F238E27FC236}">
                  <a16:creationId xmlns:a16="http://schemas.microsoft.com/office/drawing/2014/main" id="{00000000-0008-0000-0100-0000EE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112</xdr:row>
          <xdr:rowOff>9525</xdr:rowOff>
        </xdr:from>
        <xdr:to>
          <xdr:col>18</xdr:col>
          <xdr:colOff>0</xdr:colOff>
          <xdr:row>115</xdr:row>
          <xdr:rowOff>9525</xdr:rowOff>
        </xdr:to>
        <xdr:sp macro="" textlink="">
          <xdr:nvSpPr>
            <xdr:cNvPr id="5359" name="Button 239" hidden="1">
              <a:extLst>
                <a:ext uri="{63B3BB69-23CF-44E3-9099-C40C66FF867C}">
                  <a14:compatExt spid="_x0000_s5359"/>
                </a:ext>
                <a:ext uri="{FF2B5EF4-FFF2-40B4-BE49-F238E27FC236}">
                  <a16:creationId xmlns:a16="http://schemas.microsoft.com/office/drawing/2014/main" id="{00000000-0008-0000-0100-0000EF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93</xdr:row>
          <xdr:rowOff>0</xdr:rowOff>
        </xdr:from>
        <xdr:to>
          <xdr:col>17</xdr:col>
          <xdr:colOff>0</xdr:colOff>
          <xdr:row>96</xdr:row>
          <xdr:rowOff>0</xdr:rowOff>
        </xdr:to>
        <xdr:sp macro="" textlink="">
          <xdr:nvSpPr>
            <xdr:cNvPr id="5360" name="Button 240" hidden="1">
              <a:extLst>
                <a:ext uri="{63B3BB69-23CF-44E3-9099-C40C66FF867C}">
                  <a14:compatExt spid="_x0000_s5360"/>
                </a:ext>
                <a:ext uri="{FF2B5EF4-FFF2-40B4-BE49-F238E27FC236}">
                  <a16:creationId xmlns:a16="http://schemas.microsoft.com/office/drawing/2014/main" id="{00000000-0008-0000-0100-0000F0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133</xdr:row>
          <xdr:rowOff>0</xdr:rowOff>
        </xdr:from>
        <xdr:to>
          <xdr:col>19</xdr:col>
          <xdr:colOff>0</xdr:colOff>
          <xdr:row>136</xdr:row>
          <xdr:rowOff>9525</xdr:rowOff>
        </xdr:to>
        <xdr:sp macro="" textlink="">
          <xdr:nvSpPr>
            <xdr:cNvPr id="5373" name="Button 253" hidden="1">
              <a:extLst>
                <a:ext uri="{63B3BB69-23CF-44E3-9099-C40C66FF867C}">
                  <a14:compatExt spid="_x0000_s5373"/>
                </a:ext>
                <a:ext uri="{FF2B5EF4-FFF2-40B4-BE49-F238E27FC236}">
                  <a16:creationId xmlns:a16="http://schemas.microsoft.com/office/drawing/2014/main" id="{00000000-0008-0000-0100-0000FD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136</xdr:row>
          <xdr:rowOff>9525</xdr:rowOff>
        </xdr:from>
        <xdr:to>
          <xdr:col>17</xdr:col>
          <xdr:colOff>0</xdr:colOff>
          <xdr:row>139</xdr:row>
          <xdr:rowOff>9525</xdr:rowOff>
        </xdr:to>
        <xdr:sp macro="" textlink="">
          <xdr:nvSpPr>
            <xdr:cNvPr id="5375" name="Button 255" hidden="1">
              <a:extLst>
                <a:ext uri="{63B3BB69-23CF-44E3-9099-C40C66FF867C}">
                  <a14:compatExt spid="_x0000_s5375"/>
                </a:ext>
                <a:ext uri="{FF2B5EF4-FFF2-40B4-BE49-F238E27FC236}">
                  <a16:creationId xmlns:a16="http://schemas.microsoft.com/office/drawing/2014/main" id="{00000000-0008-0000-0100-0000FF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136</xdr:row>
          <xdr:rowOff>9525</xdr:rowOff>
        </xdr:from>
        <xdr:to>
          <xdr:col>18</xdr:col>
          <xdr:colOff>0</xdr:colOff>
          <xdr:row>139</xdr:row>
          <xdr:rowOff>9525</xdr:rowOff>
        </xdr:to>
        <xdr:sp macro="" textlink="">
          <xdr:nvSpPr>
            <xdr:cNvPr id="5376" name="Button 256" hidden="1">
              <a:extLst>
                <a:ext uri="{63B3BB69-23CF-44E3-9099-C40C66FF867C}">
                  <a14:compatExt spid="_x0000_s5376"/>
                </a:ext>
                <a:ext uri="{FF2B5EF4-FFF2-40B4-BE49-F238E27FC236}">
                  <a16:creationId xmlns:a16="http://schemas.microsoft.com/office/drawing/2014/main" id="{00000000-0008-0000-0100-000000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139</xdr:row>
          <xdr:rowOff>9525</xdr:rowOff>
        </xdr:from>
        <xdr:to>
          <xdr:col>17</xdr:col>
          <xdr:colOff>0</xdr:colOff>
          <xdr:row>142</xdr:row>
          <xdr:rowOff>9525</xdr:rowOff>
        </xdr:to>
        <xdr:sp macro="" textlink="">
          <xdr:nvSpPr>
            <xdr:cNvPr id="5378" name="Button 258" hidden="1">
              <a:extLst>
                <a:ext uri="{63B3BB69-23CF-44E3-9099-C40C66FF867C}">
                  <a14:compatExt spid="_x0000_s5378"/>
                </a:ext>
                <a:ext uri="{FF2B5EF4-FFF2-40B4-BE49-F238E27FC236}">
                  <a16:creationId xmlns:a16="http://schemas.microsoft.com/office/drawing/2014/main" id="{00000000-0008-0000-0100-000002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139</xdr:row>
          <xdr:rowOff>9525</xdr:rowOff>
        </xdr:from>
        <xdr:to>
          <xdr:col>18</xdr:col>
          <xdr:colOff>0</xdr:colOff>
          <xdr:row>142</xdr:row>
          <xdr:rowOff>9525</xdr:rowOff>
        </xdr:to>
        <xdr:sp macro="" textlink="">
          <xdr:nvSpPr>
            <xdr:cNvPr id="5379" name="Button 259" hidden="1">
              <a:extLst>
                <a:ext uri="{63B3BB69-23CF-44E3-9099-C40C66FF867C}">
                  <a14:compatExt spid="_x0000_s5379"/>
                </a:ext>
                <a:ext uri="{FF2B5EF4-FFF2-40B4-BE49-F238E27FC236}">
                  <a16:creationId xmlns:a16="http://schemas.microsoft.com/office/drawing/2014/main" id="{00000000-0008-0000-0100-000003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160</xdr:row>
          <xdr:rowOff>0</xdr:rowOff>
        </xdr:from>
        <xdr:to>
          <xdr:col>19</xdr:col>
          <xdr:colOff>0</xdr:colOff>
          <xdr:row>163</xdr:row>
          <xdr:rowOff>9525</xdr:rowOff>
        </xdr:to>
        <xdr:sp macro="" textlink="">
          <xdr:nvSpPr>
            <xdr:cNvPr id="5393" name="Button 273" hidden="1">
              <a:extLst>
                <a:ext uri="{63B3BB69-23CF-44E3-9099-C40C66FF867C}">
                  <a14:compatExt spid="_x0000_s5393"/>
                </a:ext>
                <a:ext uri="{FF2B5EF4-FFF2-40B4-BE49-F238E27FC236}">
                  <a16:creationId xmlns:a16="http://schemas.microsoft.com/office/drawing/2014/main" id="{00000000-0008-0000-0100-000011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163</xdr:row>
          <xdr:rowOff>9525</xdr:rowOff>
        </xdr:from>
        <xdr:to>
          <xdr:col>17</xdr:col>
          <xdr:colOff>0</xdr:colOff>
          <xdr:row>166</xdr:row>
          <xdr:rowOff>9525</xdr:rowOff>
        </xdr:to>
        <xdr:sp macro="" textlink="">
          <xdr:nvSpPr>
            <xdr:cNvPr id="5395" name="Button 275" hidden="1">
              <a:extLst>
                <a:ext uri="{63B3BB69-23CF-44E3-9099-C40C66FF867C}">
                  <a14:compatExt spid="_x0000_s5395"/>
                </a:ext>
                <a:ext uri="{FF2B5EF4-FFF2-40B4-BE49-F238E27FC236}">
                  <a16:creationId xmlns:a16="http://schemas.microsoft.com/office/drawing/2014/main" id="{00000000-0008-0000-0100-000013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163</xdr:row>
          <xdr:rowOff>9525</xdr:rowOff>
        </xdr:from>
        <xdr:to>
          <xdr:col>18</xdr:col>
          <xdr:colOff>0</xdr:colOff>
          <xdr:row>166</xdr:row>
          <xdr:rowOff>9525</xdr:rowOff>
        </xdr:to>
        <xdr:sp macro="" textlink="">
          <xdr:nvSpPr>
            <xdr:cNvPr id="5396" name="Button 276" hidden="1">
              <a:extLst>
                <a:ext uri="{63B3BB69-23CF-44E3-9099-C40C66FF867C}">
                  <a14:compatExt spid="_x0000_s5396"/>
                </a:ext>
                <a:ext uri="{FF2B5EF4-FFF2-40B4-BE49-F238E27FC236}">
                  <a16:creationId xmlns:a16="http://schemas.microsoft.com/office/drawing/2014/main" id="{00000000-0008-0000-0100-000014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166</xdr:row>
          <xdr:rowOff>9525</xdr:rowOff>
        </xdr:from>
        <xdr:to>
          <xdr:col>17</xdr:col>
          <xdr:colOff>0</xdr:colOff>
          <xdr:row>169</xdr:row>
          <xdr:rowOff>9525</xdr:rowOff>
        </xdr:to>
        <xdr:sp macro="" textlink="">
          <xdr:nvSpPr>
            <xdr:cNvPr id="5398" name="Button 278" hidden="1">
              <a:extLst>
                <a:ext uri="{63B3BB69-23CF-44E3-9099-C40C66FF867C}">
                  <a14:compatExt spid="_x0000_s5398"/>
                </a:ext>
                <a:ext uri="{FF2B5EF4-FFF2-40B4-BE49-F238E27FC236}">
                  <a16:creationId xmlns:a16="http://schemas.microsoft.com/office/drawing/2014/main" id="{00000000-0008-0000-0100-000016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166</xdr:row>
          <xdr:rowOff>9525</xdr:rowOff>
        </xdr:from>
        <xdr:to>
          <xdr:col>18</xdr:col>
          <xdr:colOff>0</xdr:colOff>
          <xdr:row>169</xdr:row>
          <xdr:rowOff>9525</xdr:rowOff>
        </xdr:to>
        <xdr:sp macro="" textlink="">
          <xdr:nvSpPr>
            <xdr:cNvPr id="5399" name="Button 279" hidden="1">
              <a:extLst>
                <a:ext uri="{63B3BB69-23CF-44E3-9099-C40C66FF867C}">
                  <a14:compatExt spid="_x0000_s5399"/>
                </a:ext>
                <a:ext uri="{FF2B5EF4-FFF2-40B4-BE49-F238E27FC236}">
                  <a16:creationId xmlns:a16="http://schemas.microsoft.com/office/drawing/2014/main" id="{00000000-0008-0000-0100-000017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187</xdr:row>
          <xdr:rowOff>0</xdr:rowOff>
        </xdr:from>
        <xdr:to>
          <xdr:col>19</xdr:col>
          <xdr:colOff>0</xdr:colOff>
          <xdr:row>190</xdr:row>
          <xdr:rowOff>9525</xdr:rowOff>
        </xdr:to>
        <xdr:sp macro="" textlink="">
          <xdr:nvSpPr>
            <xdr:cNvPr id="5413" name="Button 293" hidden="1">
              <a:extLst>
                <a:ext uri="{63B3BB69-23CF-44E3-9099-C40C66FF867C}">
                  <a14:compatExt spid="_x0000_s5413"/>
                </a:ext>
                <a:ext uri="{FF2B5EF4-FFF2-40B4-BE49-F238E27FC236}">
                  <a16:creationId xmlns:a16="http://schemas.microsoft.com/office/drawing/2014/main" id="{00000000-0008-0000-0100-000025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190</xdr:row>
          <xdr:rowOff>9525</xdr:rowOff>
        </xdr:from>
        <xdr:to>
          <xdr:col>17</xdr:col>
          <xdr:colOff>0</xdr:colOff>
          <xdr:row>193</xdr:row>
          <xdr:rowOff>9525</xdr:rowOff>
        </xdr:to>
        <xdr:sp macro="" textlink="">
          <xdr:nvSpPr>
            <xdr:cNvPr id="5415" name="Button 295" hidden="1">
              <a:extLst>
                <a:ext uri="{63B3BB69-23CF-44E3-9099-C40C66FF867C}">
                  <a14:compatExt spid="_x0000_s5415"/>
                </a:ext>
                <a:ext uri="{FF2B5EF4-FFF2-40B4-BE49-F238E27FC236}">
                  <a16:creationId xmlns:a16="http://schemas.microsoft.com/office/drawing/2014/main" id="{00000000-0008-0000-0100-000027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190</xdr:row>
          <xdr:rowOff>9525</xdr:rowOff>
        </xdr:from>
        <xdr:to>
          <xdr:col>18</xdr:col>
          <xdr:colOff>0</xdr:colOff>
          <xdr:row>193</xdr:row>
          <xdr:rowOff>9525</xdr:rowOff>
        </xdr:to>
        <xdr:sp macro="" textlink="">
          <xdr:nvSpPr>
            <xdr:cNvPr id="5416" name="Button 296" hidden="1">
              <a:extLst>
                <a:ext uri="{63B3BB69-23CF-44E3-9099-C40C66FF867C}">
                  <a14:compatExt spid="_x0000_s5416"/>
                </a:ext>
                <a:ext uri="{FF2B5EF4-FFF2-40B4-BE49-F238E27FC236}">
                  <a16:creationId xmlns:a16="http://schemas.microsoft.com/office/drawing/2014/main" id="{00000000-0008-0000-0100-000028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193</xdr:row>
          <xdr:rowOff>9525</xdr:rowOff>
        </xdr:from>
        <xdr:to>
          <xdr:col>17</xdr:col>
          <xdr:colOff>0</xdr:colOff>
          <xdr:row>196</xdr:row>
          <xdr:rowOff>9525</xdr:rowOff>
        </xdr:to>
        <xdr:sp macro="" textlink="">
          <xdr:nvSpPr>
            <xdr:cNvPr id="5418" name="Button 298" hidden="1">
              <a:extLst>
                <a:ext uri="{63B3BB69-23CF-44E3-9099-C40C66FF867C}">
                  <a14:compatExt spid="_x0000_s5418"/>
                </a:ext>
                <a:ext uri="{FF2B5EF4-FFF2-40B4-BE49-F238E27FC236}">
                  <a16:creationId xmlns:a16="http://schemas.microsoft.com/office/drawing/2014/main" id="{00000000-0008-0000-0100-00002A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193</xdr:row>
          <xdr:rowOff>9525</xdr:rowOff>
        </xdr:from>
        <xdr:to>
          <xdr:col>18</xdr:col>
          <xdr:colOff>0</xdr:colOff>
          <xdr:row>196</xdr:row>
          <xdr:rowOff>9525</xdr:rowOff>
        </xdr:to>
        <xdr:sp macro="" textlink="">
          <xdr:nvSpPr>
            <xdr:cNvPr id="5419" name="Button 299" hidden="1">
              <a:extLst>
                <a:ext uri="{63B3BB69-23CF-44E3-9099-C40C66FF867C}">
                  <a14:compatExt spid="_x0000_s5419"/>
                </a:ext>
                <a:ext uri="{FF2B5EF4-FFF2-40B4-BE49-F238E27FC236}">
                  <a16:creationId xmlns:a16="http://schemas.microsoft.com/office/drawing/2014/main" id="{00000000-0008-0000-0100-00002B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39</xdr:row>
          <xdr:rowOff>0</xdr:rowOff>
        </xdr:from>
        <xdr:to>
          <xdr:col>17</xdr:col>
          <xdr:colOff>0</xdr:colOff>
          <xdr:row>42</xdr:row>
          <xdr:rowOff>0</xdr:rowOff>
        </xdr:to>
        <xdr:sp macro="" textlink="">
          <xdr:nvSpPr>
            <xdr:cNvPr id="5320" name="Button 200" hidden="1">
              <a:extLst>
                <a:ext uri="{63B3BB69-23CF-44E3-9099-C40C66FF867C}">
                  <a14:compatExt spid="_x0000_s5320"/>
                </a:ext>
                <a:ext uri="{FF2B5EF4-FFF2-40B4-BE49-F238E27FC236}">
                  <a16:creationId xmlns:a16="http://schemas.microsoft.com/office/drawing/2014/main" id="{00000000-0008-0000-0100-0000C8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39</xdr:row>
          <xdr:rowOff>0</xdr:rowOff>
        </xdr:from>
        <xdr:to>
          <xdr:col>18</xdr:col>
          <xdr:colOff>0</xdr:colOff>
          <xdr:row>42</xdr:row>
          <xdr:rowOff>0</xdr:rowOff>
        </xdr:to>
        <xdr:sp macro="" textlink="">
          <xdr:nvSpPr>
            <xdr:cNvPr id="5325" name="Button 205" hidden="1">
              <a:extLst>
                <a:ext uri="{63B3BB69-23CF-44E3-9099-C40C66FF867C}">
                  <a14:compatExt spid="_x0000_s5325"/>
                </a:ext>
                <a:ext uri="{FF2B5EF4-FFF2-40B4-BE49-F238E27FC236}">
                  <a16:creationId xmlns:a16="http://schemas.microsoft.com/office/drawing/2014/main" id="{00000000-0008-0000-0100-0000CD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39</xdr:row>
          <xdr:rowOff>0</xdr:rowOff>
        </xdr:from>
        <xdr:to>
          <xdr:col>19</xdr:col>
          <xdr:colOff>0</xdr:colOff>
          <xdr:row>42</xdr:row>
          <xdr:rowOff>0</xdr:rowOff>
        </xdr:to>
        <xdr:sp macro="" textlink="">
          <xdr:nvSpPr>
            <xdr:cNvPr id="5327" name="Button 207" hidden="1">
              <a:extLst>
                <a:ext uri="{63B3BB69-23CF-44E3-9099-C40C66FF867C}">
                  <a14:compatExt spid="_x0000_s5327"/>
                </a:ext>
                <a:ext uri="{FF2B5EF4-FFF2-40B4-BE49-F238E27FC236}">
                  <a16:creationId xmlns:a16="http://schemas.microsoft.com/office/drawing/2014/main" id="{00000000-0008-0000-0100-0000CF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42</xdr:row>
          <xdr:rowOff>0</xdr:rowOff>
        </xdr:from>
        <xdr:to>
          <xdr:col>17</xdr:col>
          <xdr:colOff>0</xdr:colOff>
          <xdr:row>45</xdr:row>
          <xdr:rowOff>0</xdr:rowOff>
        </xdr:to>
        <xdr:sp macro="" textlink="">
          <xdr:nvSpPr>
            <xdr:cNvPr id="5321" name="Button 201" hidden="1">
              <a:extLst>
                <a:ext uri="{63B3BB69-23CF-44E3-9099-C40C66FF867C}">
                  <a14:compatExt spid="_x0000_s5321"/>
                </a:ext>
                <a:ext uri="{FF2B5EF4-FFF2-40B4-BE49-F238E27FC236}">
                  <a16:creationId xmlns:a16="http://schemas.microsoft.com/office/drawing/2014/main" id="{00000000-0008-0000-0100-0000C9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42</xdr:row>
          <xdr:rowOff>0</xdr:rowOff>
        </xdr:from>
        <xdr:to>
          <xdr:col>18</xdr:col>
          <xdr:colOff>0</xdr:colOff>
          <xdr:row>45</xdr:row>
          <xdr:rowOff>0</xdr:rowOff>
        </xdr:to>
        <xdr:sp macro="" textlink="">
          <xdr:nvSpPr>
            <xdr:cNvPr id="5322" name="Button 202" hidden="1">
              <a:extLst>
                <a:ext uri="{63B3BB69-23CF-44E3-9099-C40C66FF867C}">
                  <a14:compatExt spid="_x0000_s5322"/>
                </a:ext>
                <a:ext uri="{FF2B5EF4-FFF2-40B4-BE49-F238E27FC236}">
                  <a16:creationId xmlns:a16="http://schemas.microsoft.com/office/drawing/2014/main" id="{00000000-0008-0000-0100-0000CA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42</xdr:row>
          <xdr:rowOff>0</xdr:rowOff>
        </xdr:from>
        <xdr:to>
          <xdr:col>19</xdr:col>
          <xdr:colOff>0</xdr:colOff>
          <xdr:row>45</xdr:row>
          <xdr:rowOff>0</xdr:rowOff>
        </xdr:to>
        <xdr:sp macro="" textlink="">
          <xdr:nvSpPr>
            <xdr:cNvPr id="5323" name="Button 203" hidden="1">
              <a:extLst>
                <a:ext uri="{63B3BB69-23CF-44E3-9099-C40C66FF867C}">
                  <a14:compatExt spid="_x0000_s5323"/>
                </a:ext>
                <a:ext uri="{FF2B5EF4-FFF2-40B4-BE49-F238E27FC236}">
                  <a16:creationId xmlns:a16="http://schemas.microsoft.com/office/drawing/2014/main" id="{00000000-0008-0000-0100-0000CB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45</xdr:row>
          <xdr:rowOff>0</xdr:rowOff>
        </xdr:from>
        <xdr:to>
          <xdr:col>17</xdr:col>
          <xdr:colOff>0</xdr:colOff>
          <xdr:row>48</xdr:row>
          <xdr:rowOff>0</xdr:rowOff>
        </xdr:to>
        <xdr:sp macro="" textlink="">
          <xdr:nvSpPr>
            <xdr:cNvPr id="5328" name="Button 208" hidden="1">
              <a:extLst>
                <a:ext uri="{63B3BB69-23CF-44E3-9099-C40C66FF867C}">
                  <a14:compatExt spid="_x0000_s5328"/>
                </a:ext>
                <a:ext uri="{FF2B5EF4-FFF2-40B4-BE49-F238E27FC236}">
                  <a16:creationId xmlns:a16="http://schemas.microsoft.com/office/drawing/2014/main" id="{00000000-0008-0000-0100-0000D0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45</xdr:row>
          <xdr:rowOff>0</xdr:rowOff>
        </xdr:from>
        <xdr:to>
          <xdr:col>18</xdr:col>
          <xdr:colOff>0</xdr:colOff>
          <xdr:row>48</xdr:row>
          <xdr:rowOff>0</xdr:rowOff>
        </xdr:to>
        <xdr:sp macro="" textlink="">
          <xdr:nvSpPr>
            <xdr:cNvPr id="5329" name="Button 209" hidden="1">
              <a:extLst>
                <a:ext uri="{63B3BB69-23CF-44E3-9099-C40C66FF867C}">
                  <a14:compatExt spid="_x0000_s5329"/>
                </a:ext>
                <a:ext uri="{FF2B5EF4-FFF2-40B4-BE49-F238E27FC236}">
                  <a16:creationId xmlns:a16="http://schemas.microsoft.com/office/drawing/2014/main" id="{00000000-0008-0000-0100-0000D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45</xdr:row>
          <xdr:rowOff>0</xdr:rowOff>
        </xdr:from>
        <xdr:to>
          <xdr:col>19</xdr:col>
          <xdr:colOff>0</xdr:colOff>
          <xdr:row>48</xdr:row>
          <xdr:rowOff>0</xdr:rowOff>
        </xdr:to>
        <xdr:sp macro="" textlink="">
          <xdr:nvSpPr>
            <xdr:cNvPr id="5330" name="Button 210" hidden="1">
              <a:extLst>
                <a:ext uri="{63B3BB69-23CF-44E3-9099-C40C66FF867C}">
                  <a14:compatExt spid="_x0000_s5330"/>
                </a:ext>
                <a:ext uri="{FF2B5EF4-FFF2-40B4-BE49-F238E27FC236}">
                  <a16:creationId xmlns:a16="http://schemas.microsoft.com/office/drawing/2014/main" id="{00000000-0008-0000-0100-0000D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48</xdr:row>
          <xdr:rowOff>0</xdr:rowOff>
        </xdr:from>
        <xdr:to>
          <xdr:col>17</xdr:col>
          <xdr:colOff>0</xdr:colOff>
          <xdr:row>51</xdr:row>
          <xdr:rowOff>0</xdr:rowOff>
        </xdr:to>
        <xdr:sp macro="" textlink="">
          <xdr:nvSpPr>
            <xdr:cNvPr id="5324" name="Button 204" hidden="1">
              <a:extLst>
                <a:ext uri="{63B3BB69-23CF-44E3-9099-C40C66FF867C}">
                  <a14:compatExt spid="_x0000_s5324"/>
                </a:ext>
                <a:ext uri="{FF2B5EF4-FFF2-40B4-BE49-F238E27FC236}">
                  <a16:creationId xmlns:a16="http://schemas.microsoft.com/office/drawing/2014/main" id="{00000000-0008-0000-0100-0000CC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48</xdr:row>
          <xdr:rowOff>0</xdr:rowOff>
        </xdr:from>
        <xdr:to>
          <xdr:col>18</xdr:col>
          <xdr:colOff>0</xdr:colOff>
          <xdr:row>51</xdr:row>
          <xdr:rowOff>0</xdr:rowOff>
        </xdr:to>
        <xdr:sp macro="" textlink="">
          <xdr:nvSpPr>
            <xdr:cNvPr id="5331" name="Button 211" hidden="1">
              <a:extLst>
                <a:ext uri="{63B3BB69-23CF-44E3-9099-C40C66FF867C}">
                  <a14:compatExt spid="_x0000_s5331"/>
                </a:ext>
                <a:ext uri="{FF2B5EF4-FFF2-40B4-BE49-F238E27FC236}">
                  <a16:creationId xmlns:a16="http://schemas.microsoft.com/office/drawing/2014/main" id="{00000000-0008-0000-0100-0000D3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48</xdr:row>
          <xdr:rowOff>0</xdr:rowOff>
        </xdr:from>
        <xdr:to>
          <xdr:col>19</xdr:col>
          <xdr:colOff>0</xdr:colOff>
          <xdr:row>51</xdr:row>
          <xdr:rowOff>0</xdr:rowOff>
        </xdr:to>
        <xdr:sp macro="" textlink="">
          <xdr:nvSpPr>
            <xdr:cNvPr id="5332" name="Button 212" hidden="1">
              <a:extLst>
                <a:ext uri="{63B3BB69-23CF-44E3-9099-C40C66FF867C}">
                  <a14:compatExt spid="_x0000_s5332"/>
                </a:ext>
                <a:ext uri="{FF2B5EF4-FFF2-40B4-BE49-F238E27FC236}">
                  <a16:creationId xmlns:a16="http://schemas.microsoft.com/office/drawing/2014/main" id="{00000000-0008-0000-0100-0000D4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55</xdr:row>
          <xdr:rowOff>0</xdr:rowOff>
        </xdr:from>
        <xdr:to>
          <xdr:col>19</xdr:col>
          <xdr:colOff>0</xdr:colOff>
          <xdr:row>58</xdr:row>
          <xdr:rowOff>0</xdr:rowOff>
        </xdr:to>
        <xdr:sp macro="" textlink="">
          <xdr:nvSpPr>
            <xdr:cNvPr id="5314" name="Button 194" hidden="1">
              <a:extLst>
                <a:ext uri="{63B3BB69-23CF-44E3-9099-C40C66FF867C}">
                  <a14:compatExt spid="_x0000_s5314"/>
                </a:ext>
                <a:ext uri="{FF2B5EF4-FFF2-40B4-BE49-F238E27FC236}">
                  <a16:creationId xmlns:a16="http://schemas.microsoft.com/office/drawing/2014/main" id="{00000000-0008-0000-0100-0000C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58</xdr:row>
          <xdr:rowOff>0</xdr:rowOff>
        </xdr:from>
        <xdr:to>
          <xdr:col>19</xdr:col>
          <xdr:colOff>0</xdr:colOff>
          <xdr:row>61</xdr:row>
          <xdr:rowOff>0</xdr:rowOff>
        </xdr:to>
        <xdr:sp macro="" textlink="">
          <xdr:nvSpPr>
            <xdr:cNvPr id="5317" name="Button 197" hidden="1">
              <a:extLst>
                <a:ext uri="{63B3BB69-23CF-44E3-9099-C40C66FF867C}">
                  <a14:compatExt spid="_x0000_s5317"/>
                </a:ext>
                <a:ext uri="{FF2B5EF4-FFF2-40B4-BE49-F238E27FC236}">
                  <a16:creationId xmlns:a16="http://schemas.microsoft.com/office/drawing/2014/main" id="{00000000-0008-0000-0100-0000C5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61</xdr:row>
          <xdr:rowOff>0</xdr:rowOff>
        </xdr:from>
        <xdr:to>
          <xdr:col>19</xdr:col>
          <xdr:colOff>0</xdr:colOff>
          <xdr:row>64</xdr:row>
          <xdr:rowOff>0</xdr:rowOff>
        </xdr:to>
        <xdr:sp macro="" textlink="">
          <xdr:nvSpPr>
            <xdr:cNvPr id="5326" name="Button 206" hidden="1">
              <a:extLst>
                <a:ext uri="{63B3BB69-23CF-44E3-9099-C40C66FF867C}">
                  <a14:compatExt spid="_x0000_s5326"/>
                </a:ext>
                <a:ext uri="{FF2B5EF4-FFF2-40B4-BE49-F238E27FC236}">
                  <a16:creationId xmlns:a16="http://schemas.microsoft.com/office/drawing/2014/main" id="{00000000-0008-0000-0100-0000CE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66</xdr:row>
          <xdr:rowOff>0</xdr:rowOff>
        </xdr:from>
        <xdr:to>
          <xdr:col>17</xdr:col>
          <xdr:colOff>0</xdr:colOff>
          <xdr:row>69</xdr:row>
          <xdr:rowOff>0</xdr:rowOff>
        </xdr:to>
        <xdr:sp macro="" textlink="">
          <xdr:nvSpPr>
            <xdr:cNvPr id="5340" name="Button 220" hidden="1">
              <a:extLst>
                <a:ext uri="{63B3BB69-23CF-44E3-9099-C40C66FF867C}">
                  <a14:compatExt spid="_x0000_s5340"/>
                </a:ext>
                <a:ext uri="{FF2B5EF4-FFF2-40B4-BE49-F238E27FC236}">
                  <a16:creationId xmlns:a16="http://schemas.microsoft.com/office/drawing/2014/main" id="{00000000-0008-0000-0100-0000DC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66</xdr:row>
          <xdr:rowOff>0</xdr:rowOff>
        </xdr:from>
        <xdr:to>
          <xdr:col>18</xdr:col>
          <xdr:colOff>0</xdr:colOff>
          <xdr:row>69</xdr:row>
          <xdr:rowOff>0</xdr:rowOff>
        </xdr:to>
        <xdr:sp macro="" textlink="">
          <xdr:nvSpPr>
            <xdr:cNvPr id="5345" name="Button 225" hidden="1">
              <a:extLst>
                <a:ext uri="{63B3BB69-23CF-44E3-9099-C40C66FF867C}">
                  <a14:compatExt spid="_x0000_s5345"/>
                </a:ext>
                <a:ext uri="{FF2B5EF4-FFF2-40B4-BE49-F238E27FC236}">
                  <a16:creationId xmlns:a16="http://schemas.microsoft.com/office/drawing/2014/main" id="{00000000-0008-0000-0100-0000E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66</xdr:row>
          <xdr:rowOff>0</xdr:rowOff>
        </xdr:from>
        <xdr:to>
          <xdr:col>19</xdr:col>
          <xdr:colOff>0</xdr:colOff>
          <xdr:row>69</xdr:row>
          <xdr:rowOff>0</xdr:rowOff>
        </xdr:to>
        <xdr:sp macro="" textlink="">
          <xdr:nvSpPr>
            <xdr:cNvPr id="5347" name="Button 227" hidden="1">
              <a:extLst>
                <a:ext uri="{63B3BB69-23CF-44E3-9099-C40C66FF867C}">
                  <a14:compatExt spid="_x0000_s5347"/>
                </a:ext>
                <a:ext uri="{FF2B5EF4-FFF2-40B4-BE49-F238E27FC236}">
                  <a16:creationId xmlns:a16="http://schemas.microsoft.com/office/drawing/2014/main" id="{00000000-0008-0000-0100-0000E3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69</xdr:row>
          <xdr:rowOff>0</xdr:rowOff>
        </xdr:from>
        <xdr:to>
          <xdr:col>17</xdr:col>
          <xdr:colOff>0</xdr:colOff>
          <xdr:row>72</xdr:row>
          <xdr:rowOff>0</xdr:rowOff>
        </xdr:to>
        <xdr:sp macro="" textlink="">
          <xdr:nvSpPr>
            <xdr:cNvPr id="5341" name="Button 221" hidden="1">
              <a:extLst>
                <a:ext uri="{63B3BB69-23CF-44E3-9099-C40C66FF867C}">
                  <a14:compatExt spid="_x0000_s5341"/>
                </a:ext>
                <a:ext uri="{FF2B5EF4-FFF2-40B4-BE49-F238E27FC236}">
                  <a16:creationId xmlns:a16="http://schemas.microsoft.com/office/drawing/2014/main" id="{00000000-0008-0000-0100-0000DD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69</xdr:row>
          <xdr:rowOff>0</xdr:rowOff>
        </xdr:from>
        <xdr:to>
          <xdr:col>18</xdr:col>
          <xdr:colOff>0</xdr:colOff>
          <xdr:row>72</xdr:row>
          <xdr:rowOff>0</xdr:rowOff>
        </xdr:to>
        <xdr:sp macro="" textlink="">
          <xdr:nvSpPr>
            <xdr:cNvPr id="5342" name="Button 222" hidden="1">
              <a:extLst>
                <a:ext uri="{63B3BB69-23CF-44E3-9099-C40C66FF867C}">
                  <a14:compatExt spid="_x0000_s5342"/>
                </a:ext>
                <a:ext uri="{FF2B5EF4-FFF2-40B4-BE49-F238E27FC236}">
                  <a16:creationId xmlns:a16="http://schemas.microsoft.com/office/drawing/2014/main" id="{00000000-0008-0000-0100-0000DE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69</xdr:row>
          <xdr:rowOff>0</xdr:rowOff>
        </xdr:from>
        <xdr:to>
          <xdr:col>19</xdr:col>
          <xdr:colOff>0</xdr:colOff>
          <xdr:row>72</xdr:row>
          <xdr:rowOff>0</xdr:rowOff>
        </xdr:to>
        <xdr:sp macro="" textlink="">
          <xdr:nvSpPr>
            <xdr:cNvPr id="5343" name="Button 223" hidden="1">
              <a:extLst>
                <a:ext uri="{63B3BB69-23CF-44E3-9099-C40C66FF867C}">
                  <a14:compatExt spid="_x0000_s5343"/>
                </a:ext>
                <a:ext uri="{FF2B5EF4-FFF2-40B4-BE49-F238E27FC236}">
                  <a16:creationId xmlns:a16="http://schemas.microsoft.com/office/drawing/2014/main" id="{00000000-0008-0000-0100-0000DF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72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5348" name="Button 228" hidden="1">
              <a:extLst>
                <a:ext uri="{63B3BB69-23CF-44E3-9099-C40C66FF867C}">
                  <a14:compatExt spid="_x0000_s5348"/>
                </a:ext>
                <a:ext uri="{FF2B5EF4-FFF2-40B4-BE49-F238E27FC236}">
                  <a16:creationId xmlns:a16="http://schemas.microsoft.com/office/drawing/2014/main" id="{00000000-0008-0000-0100-0000E4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72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5349" name="Button 229" hidden="1">
              <a:extLst>
                <a:ext uri="{63B3BB69-23CF-44E3-9099-C40C66FF867C}">
                  <a14:compatExt spid="_x0000_s5349"/>
                </a:ext>
                <a:ext uri="{FF2B5EF4-FFF2-40B4-BE49-F238E27FC236}">
                  <a16:creationId xmlns:a16="http://schemas.microsoft.com/office/drawing/2014/main" id="{00000000-0008-0000-0100-0000E5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72</xdr:row>
          <xdr:rowOff>0</xdr:rowOff>
        </xdr:from>
        <xdr:to>
          <xdr:col>19</xdr:col>
          <xdr:colOff>0</xdr:colOff>
          <xdr:row>75</xdr:row>
          <xdr:rowOff>0</xdr:rowOff>
        </xdr:to>
        <xdr:sp macro="" textlink="">
          <xdr:nvSpPr>
            <xdr:cNvPr id="5350" name="Button 230" hidden="1">
              <a:extLst>
                <a:ext uri="{63B3BB69-23CF-44E3-9099-C40C66FF867C}">
                  <a14:compatExt spid="_x0000_s5350"/>
                </a:ext>
                <a:ext uri="{FF2B5EF4-FFF2-40B4-BE49-F238E27FC236}">
                  <a16:creationId xmlns:a16="http://schemas.microsoft.com/office/drawing/2014/main" id="{00000000-0008-0000-0100-0000E6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17</xdr:col>
          <xdr:colOff>0</xdr:colOff>
          <xdr:row>78</xdr:row>
          <xdr:rowOff>0</xdr:rowOff>
        </xdr:to>
        <xdr:sp macro="" textlink="">
          <xdr:nvSpPr>
            <xdr:cNvPr id="5344" name="Button 224" hidden="1">
              <a:extLst>
                <a:ext uri="{63B3BB69-23CF-44E3-9099-C40C66FF867C}">
                  <a14:compatExt spid="_x0000_s5344"/>
                </a:ext>
                <a:ext uri="{FF2B5EF4-FFF2-40B4-BE49-F238E27FC236}">
                  <a16:creationId xmlns:a16="http://schemas.microsoft.com/office/drawing/2014/main" id="{00000000-0008-0000-0100-0000E0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5351" name="Button 231" hidden="1">
              <a:extLst>
                <a:ext uri="{63B3BB69-23CF-44E3-9099-C40C66FF867C}">
                  <a14:compatExt spid="_x0000_s5351"/>
                </a:ext>
                <a:ext uri="{FF2B5EF4-FFF2-40B4-BE49-F238E27FC236}">
                  <a16:creationId xmlns:a16="http://schemas.microsoft.com/office/drawing/2014/main" id="{00000000-0008-0000-0100-0000E7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75</xdr:row>
          <xdr:rowOff>0</xdr:rowOff>
        </xdr:from>
        <xdr:to>
          <xdr:col>19</xdr:col>
          <xdr:colOff>0</xdr:colOff>
          <xdr:row>78</xdr:row>
          <xdr:rowOff>0</xdr:rowOff>
        </xdr:to>
        <xdr:sp macro="" textlink="">
          <xdr:nvSpPr>
            <xdr:cNvPr id="5352" name="Button 232" hidden="1">
              <a:extLst>
                <a:ext uri="{63B3BB69-23CF-44E3-9099-C40C66FF867C}">
                  <a14:compatExt spid="_x0000_s5352"/>
                </a:ext>
                <a:ext uri="{FF2B5EF4-FFF2-40B4-BE49-F238E27FC236}">
                  <a16:creationId xmlns:a16="http://schemas.microsoft.com/office/drawing/2014/main" id="{00000000-0008-0000-0100-0000E8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82</xdr:row>
          <xdr:rowOff>9525</xdr:rowOff>
        </xdr:from>
        <xdr:to>
          <xdr:col>19</xdr:col>
          <xdr:colOff>0</xdr:colOff>
          <xdr:row>85</xdr:row>
          <xdr:rowOff>9525</xdr:rowOff>
        </xdr:to>
        <xdr:sp macro="" textlink="">
          <xdr:nvSpPr>
            <xdr:cNvPr id="5334" name="Button 214" hidden="1">
              <a:extLst>
                <a:ext uri="{63B3BB69-23CF-44E3-9099-C40C66FF867C}">
                  <a14:compatExt spid="_x0000_s5334"/>
                </a:ext>
                <a:ext uri="{FF2B5EF4-FFF2-40B4-BE49-F238E27FC236}">
                  <a16:creationId xmlns:a16="http://schemas.microsoft.com/office/drawing/2014/main" id="{00000000-0008-0000-0100-0000D6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85</xdr:row>
          <xdr:rowOff>9525</xdr:rowOff>
        </xdr:from>
        <xdr:to>
          <xdr:col>19</xdr:col>
          <xdr:colOff>0</xdr:colOff>
          <xdr:row>88</xdr:row>
          <xdr:rowOff>9525</xdr:rowOff>
        </xdr:to>
        <xdr:sp macro="" textlink="">
          <xdr:nvSpPr>
            <xdr:cNvPr id="5337" name="Button 217" hidden="1">
              <a:extLst>
                <a:ext uri="{63B3BB69-23CF-44E3-9099-C40C66FF867C}">
                  <a14:compatExt spid="_x0000_s5337"/>
                </a:ext>
                <a:ext uri="{FF2B5EF4-FFF2-40B4-BE49-F238E27FC236}">
                  <a16:creationId xmlns:a16="http://schemas.microsoft.com/office/drawing/2014/main" id="{00000000-0008-0000-0100-0000D9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9525</xdr:rowOff>
        </xdr:from>
        <xdr:to>
          <xdr:col>19</xdr:col>
          <xdr:colOff>0</xdr:colOff>
          <xdr:row>91</xdr:row>
          <xdr:rowOff>19050</xdr:rowOff>
        </xdr:to>
        <xdr:sp macro="" textlink="">
          <xdr:nvSpPr>
            <xdr:cNvPr id="5346" name="Button 226" hidden="1">
              <a:extLst>
                <a:ext uri="{63B3BB69-23CF-44E3-9099-C40C66FF867C}">
                  <a14:compatExt spid="_x0000_s5346"/>
                </a:ext>
                <a:ext uri="{FF2B5EF4-FFF2-40B4-BE49-F238E27FC236}">
                  <a16:creationId xmlns:a16="http://schemas.microsoft.com/office/drawing/2014/main" id="{00000000-0008-0000-0100-0000E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93</xdr:row>
          <xdr:rowOff>0</xdr:rowOff>
        </xdr:from>
        <xdr:to>
          <xdr:col>18</xdr:col>
          <xdr:colOff>0</xdr:colOff>
          <xdr:row>96</xdr:row>
          <xdr:rowOff>0</xdr:rowOff>
        </xdr:to>
        <xdr:sp macro="" textlink="">
          <xdr:nvSpPr>
            <xdr:cNvPr id="5365" name="Button 245" hidden="1">
              <a:extLst>
                <a:ext uri="{63B3BB69-23CF-44E3-9099-C40C66FF867C}">
                  <a14:compatExt spid="_x0000_s5365"/>
                </a:ext>
                <a:ext uri="{FF2B5EF4-FFF2-40B4-BE49-F238E27FC236}">
                  <a16:creationId xmlns:a16="http://schemas.microsoft.com/office/drawing/2014/main" id="{00000000-0008-0000-0100-0000F5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93</xdr:row>
          <xdr:rowOff>0</xdr:rowOff>
        </xdr:from>
        <xdr:to>
          <xdr:col>19</xdr:col>
          <xdr:colOff>0</xdr:colOff>
          <xdr:row>96</xdr:row>
          <xdr:rowOff>0</xdr:rowOff>
        </xdr:to>
        <xdr:sp macro="" textlink="">
          <xdr:nvSpPr>
            <xdr:cNvPr id="5367" name="Button 247" hidden="1">
              <a:extLst>
                <a:ext uri="{63B3BB69-23CF-44E3-9099-C40C66FF867C}">
                  <a14:compatExt spid="_x0000_s5367"/>
                </a:ext>
                <a:ext uri="{FF2B5EF4-FFF2-40B4-BE49-F238E27FC236}">
                  <a16:creationId xmlns:a16="http://schemas.microsoft.com/office/drawing/2014/main" id="{00000000-0008-0000-0100-0000F7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96</xdr:row>
          <xdr:rowOff>0</xdr:rowOff>
        </xdr:from>
        <xdr:to>
          <xdr:col>17</xdr:col>
          <xdr:colOff>0</xdr:colOff>
          <xdr:row>99</xdr:row>
          <xdr:rowOff>0</xdr:rowOff>
        </xdr:to>
        <xdr:sp macro="" textlink="">
          <xdr:nvSpPr>
            <xdr:cNvPr id="5361" name="Button 241" hidden="1">
              <a:extLst>
                <a:ext uri="{63B3BB69-23CF-44E3-9099-C40C66FF867C}">
                  <a14:compatExt spid="_x0000_s5361"/>
                </a:ext>
                <a:ext uri="{FF2B5EF4-FFF2-40B4-BE49-F238E27FC236}">
                  <a16:creationId xmlns:a16="http://schemas.microsoft.com/office/drawing/2014/main" id="{00000000-0008-0000-0100-0000F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96</xdr:row>
          <xdr:rowOff>0</xdr:rowOff>
        </xdr:from>
        <xdr:to>
          <xdr:col>18</xdr:col>
          <xdr:colOff>0</xdr:colOff>
          <xdr:row>99</xdr:row>
          <xdr:rowOff>0</xdr:rowOff>
        </xdr:to>
        <xdr:sp macro="" textlink="">
          <xdr:nvSpPr>
            <xdr:cNvPr id="5362" name="Button 242" hidden="1">
              <a:extLst>
                <a:ext uri="{63B3BB69-23CF-44E3-9099-C40C66FF867C}">
                  <a14:compatExt spid="_x0000_s5362"/>
                </a:ext>
                <a:ext uri="{FF2B5EF4-FFF2-40B4-BE49-F238E27FC236}">
                  <a16:creationId xmlns:a16="http://schemas.microsoft.com/office/drawing/2014/main" id="{00000000-0008-0000-0100-0000F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96</xdr:row>
          <xdr:rowOff>0</xdr:rowOff>
        </xdr:from>
        <xdr:to>
          <xdr:col>19</xdr:col>
          <xdr:colOff>0</xdr:colOff>
          <xdr:row>99</xdr:row>
          <xdr:rowOff>0</xdr:rowOff>
        </xdr:to>
        <xdr:sp macro="" textlink="">
          <xdr:nvSpPr>
            <xdr:cNvPr id="5363" name="Button 243" hidden="1">
              <a:extLst>
                <a:ext uri="{63B3BB69-23CF-44E3-9099-C40C66FF867C}">
                  <a14:compatExt spid="_x0000_s5363"/>
                </a:ext>
                <a:ext uri="{FF2B5EF4-FFF2-40B4-BE49-F238E27FC236}">
                  <a16:creationId xmlns:a16="http://schemas.microsoft.com/office/drawing/2014/main" id="{00000000-0008-0000-0100-0000F3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99</xdr:row>
          <xdr:rowOff>0</xdr:rowOff>
        </xdr:from>
        <xdr:to>
          <xdr:col>17</xdr:col>
          <xdr:colOff>0</xdr:colOff>
          <xdr:row>102</xdr:row>
          <xdr:rowOff>0</xdr:rowOff>
        </xdr:to>
        <xdr:sp macro="" textlink="">
          <xdr:nvSpPr>
            <xdr:cNvPr id="5368" name="Button 248" hidden="1">
              <a:extLst>
                <a:ext uri="{63B3BB69-23CF-44E3-9099-C40C66FF867C}">
                  <a14:compatExt spid="_x0000_s5368"/>
                </a:ext>
                <a:ext uri="{FF2B5EF4-FFF2-40B4-BE49-F238E27FC236}">
                  <a16:creationId xmlns:a16="http://schemas.microsoft.com/office/drawing/2014/main" id="{00000000-0008-0000-0100-0000F8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99</xdr:row>
          <xdr:rowOff>0</xdr:rowOff>
        </xdr:from>
        <xdr:to>
          <xdr:col>18</xdr:col>
          <xdr:colOff>0</xdr:colOff>
          <xdr:row>102</xdr:row>
          <xdr:rowOff>0</xdr:rowOff>
        </xdr:to>
        <xdr:sp macro="" textlink="">
          <xdr:nvSpPr>
            <xdr:cNvPr id="5369" name="Button 249" hidden="1">
              <a:extLst>
                <a:ext uri="{63B3BB69-23CF-44E3-9099-C40C66FF867C}">
                  <a14:compatExt spid="_x0000_s5369"/>
                </a:ext>
                <a:ext uri="{FF2B5EF4-FFF2-40B4-BE49-F238E27FC236}">
                  <a16:creationId xmlns:a16="http://schemas.microsoft.com/office/drawing/2014/main" id="{00000000-0008-0000-0100-0000F9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99</xdr:row>
          <xdr:rowOff>0</xdr:rowOff>
        </xdr:from>
        <xdr:to>
          <xdr:col>19</xdr:col>
          <xdr:colOff>0</xdr:colOff>
          <xdr:row>102</xdr:row>
          <xdr:rowOff>0</xdr:rowOff>
        </xdr:to>
        <xdr:sp macro="" textlink="">
          <xdr:nvSpPr>
            <xdr:cNvPr id="5370" name="Button 250" hidden="1">
              <a:extLst>
                <a:ext uri="{63B3BB69-23CF-44E3-9099-C40C66FF867C}">
                  <a14:compatExt spid="_x0000_s5370"/>
                </a:ext>
                <a:ext uri="{FF2B5EF4-FFF2-40B4-BE49-F238E27FC236}">
                  <a16:creationId xmlns:a16="http://schemas.microsoft.com/office/drawing/2014/main" id="{00000000-0008-0000-0100-0000FA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102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5364" name="Button 244" hidden="1">
              <a:extLst>
                <a:ext uri="{63B3BB69-23CF-44E3-9099-C40C66FF867C}">
                  <a14:compatExt spid="_x0000_s5364"/>
                </a:ext>
                <a:ext uri="{FF2B5EF4-FFF2-40B4-BE49-F238E27FC236}">
                  <a16:creationId xmlns:a16="http://schemas.microsoft.com/office/drawing/2014/main" id="{00000000-0008-0000-0100-0000F4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102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5371" name="Button 251" hidden="1">
              <a:extLst>
                <a:ext uri="{63B3BB69-23CF-44E3-9099-C40C66FF867C}">
                  <a14:compatExt spid="_x0000_s5371"/>
                </a:ext>
                <a:ext uri="{FF2B5EF4-FFF2-40B4-BE49-F238E27FC236}">
                  <a16:creationId xmlns:a16="http://schemas.microsoft.com/office/drawing/2014/main" id="{00000000-0008-0000-0100-0000FB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102</xdr:row>
          <xdr:rowOff>0</xdr:rowOff>
        </xdr:from>
        <xdr:to>
          <xdr:col>19</xdr:col>
          <xdr:colOff>0</xdr:colOff>
          <xdr:row>105</xdr:row>
          <xdr:rowOff>0</xdr:rowOff>
        </xdr:to>
        <xdr:sp macro="" textlink="">
          <xdr:nvSpPr>
            <xdr:cNvPr id="5372" name="Button 252" hidden="1">
              <a:extLst>
                <a:ext uri="{63B3BB69-23CF-44E3-9099-C40C66FF867C}">
                  <a14:compatExt spid="_x0000_s5372"/>
                </a:ext>
                <a:ext uri="{FF2B5EF4-FFF2-40B4-BE49-F238E27FC236}">
                  <a16:creationId xmlns:a16="http://schemas.microsoft.com/office/drawing/2014/main" id="{00000000-0008-0000-0100-0000FC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109</xdr:row>
          <xdr:rowOff>9525</xdr:rowOff>
        </xdr:from>
        <xdr:to>
          <xdr:col>19</xdr:col>
          <xdr:colOff>0</xdr:colOff>
          <xdr:row>112</xdr:row>
          <xdr:rowOff>9525</xdr:rowOff>
        </xdr:to>
        <xdr:sp macro="" textlink="">
          <xdr:nvSpPr>
            <xdr:cNvPr id="5354" name="Button 234" hidden="1">
              <a:extLst>
                <a:ext uri="{63B3BB69-23CF-44E3-9099-C40C66FF867C}">
                  <a14:compatExt spid="_x0000_s5354"/>
                </a:ext>
                <a:ext uri="{FF2B5EF4-FFF2-40B4-BE49-F238E27FC236}">
                  <a16:creationId xmlns:a16="http://schemas.microsoft.com/office/drawing/2014/main" id="{00000000-0008-0000-0100-0000EA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112</xdr:row>
          <xdr:rowOff>9525</xdr:rowOff>
        </xdr:from>
        <xdr:to>
          <xdr:col>19</xdr:col>
          <xdr:colOff>0</xdr:colOff>
          <xdr:row>115</xdr:row>
          <xdr:rowOff>9525</xdr:rowOff>
        </xdr:to>
        <xdr:sp macro="" textlink="">
          <xdr:nvSpPr>
            <xdr:cNvPr id="5357" name="Button 237" hidden="1">
              <a:extLst>
                <a:ext uri="{63B3BB69-23CF-44E3-9099-C40C66FF867C}">
                  <a14:compatExt spid="_x0000_s5357"/>
                </a:ext>
                <a:ext uri="{FF2B5EF4-FFF2-40B4-BE49-F238E27FC236}">
                  <a16:creationId xmlns:a16="http://schemas.microsoft.com/office/drawing/2014/main" id="{00000000-0008-0000-0100-0000ED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115</xdr:row>
          <xdr:rowOff>9525</xdr:rowOff>
        </xdr:from>
        <xdr:to>
          <xdr:col>19</xdr:col>
          <xdr:colOff>0</xdr:colOff>
          <xdr:row>118</xdr:row>
          <xdr:rowOff>19050</xdr:rowOff>
        </xdr:to>
        <xdr:sp macro="" textlink="">
          <xdr:nvSpPr>
            <xdr:cNvPr id="5366" name="Button 246" hidden="1">
              <a:extLst>
                <a:ext uri="{63B3BB69-23CF-44E3-9099-C40C66FF867C}">
                  <a14:compatExt spid="_x0000_s5366"/>
                </a:ext>
                <a:ext uri="{FF2B5EF4-FFF2-40B4-BE49-F238E27FC236}">
                  <a16:creationId xmlns:a16="http://schemas.microsoft.com/office/drawing/2014/main" id="{00000000-0008-0000-0100-0000F6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120</xdr:row>
          <xdr:rowOff>0</xdr:rowOff>
        </xdr:from>
        <xdr:to>
          <xdr:col>17</xdr:col>
          <xdr:colOff>0</xdr:colOff>
          <xdr:row>123</xdr:row>
          <xdr:rowOff>0</xdr:rowOff>
        </xdr:to>
        <xdr:sp macro="" textlink="">
          <xdr:nvSpPr>
            <xdr:cNvPr id="5380" name="Button 260" hidden="1">
              <a:extLst>
                <a:ext uri="{63B3BB69-23CF-44E3-9099-C40C66FF867C}">
                  <a14:compatExt spid="_x0000_s5380"/>
                </a:ext>
                <a:ext uri="{FF2B5EF4-FFF2-40B4-BE49-F238E27FC236}">
                  <a16:creationId xmlns:a16="http://schemas.microsoft.com/office/drawing/2014/main" id="{00000000-0008-0000-0100-000004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120</xdr:row>
          <xdr:rowOff>0</xdr:rowOff>
        </xdr:from>
        <xdr:to>
          <xdr:col>18</xdr:col>
          <xdr:colOff>0</xdr:colOff>
          <xdr:row>123</xdr:row>
          <xdr:rowOff>0</xdr:rowOff>
        </xdr:to>
        <xdr:sp macro="" textlink="">
          <xdr:nvSpPr>
            <xdr:cNvPr id="5385" name="Button 265" hidden="1">
              <a:extLst>
                <a:ext uri="{63B3BB69-23CF-44E3-9099-C40C66FF867C}">
                  <a14:compatExt spid="_x0000_s5385"/>
                </a:ext>
                <a:ext uri="{FF2B5EF4-FFF2-40B4-BE49-F238E27FC236}">
                  <a16:creationId xmlns:a16="http://schemas.microsoft.com/office/drawing/2014/main" id="{00000000-0008-0000-0100-000009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120</xdr:row>
          <xdr:rowOff>0</xdr:rowOff>
        </xdr:from>
        <xdr:to>
          <xdr:col>19</xdr:col>
          <xdr:colOff>0</xdr:colOff>
          <xdr:row>123</xdr:row>
          <xdr:rowOff>0</xdr:rowOff>
        </xdr:to>
        <xdr:sp macro="" textlink="">
          <xdr:nvSpPr>
            <xdr:cNvPr id="5387" name="Button 267" hidden="1">
              <a:extLst>
                <a:ext uri="{63B3BB69-23CF-44E3-9099-C40C66FF867C}">
                  <a14:compatExt spid="_x0000_s5387"/>
                </a:ext>
                <a:ext uri="{FF2B5EF4-FFF2-40B4-BE49-F238E27FC236}">
                  <a16:creationId xmlns:a16="http://schemas.microsoft.com/office/drawing/2014/main" id="{00000000-0008-0000-0100-00000B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123</xdr:row>
          <xdr:rowOff>0</xdr:rowOff>
        </xdr:from>
        <xdr:to>
          <xdr:col>17</xdr:col>
          <xdr:colOff>0</xdr:colOff>
          <xdr:row>126</xdr:row>
          <xdr:rowOff>0</xdr:rowOff>
        </xdr:to>
        <xdr:sp macro="" textlink="">
          <xdr:nvSpPr>
            <xdr:cNvPr id="5381" name="Button 261" hidden="1">
              <a:extLst>
                <a:ext uri="{63B3BB69-23CF-44E3-9099-C40C66FF867C}">
                  <a14:compatExt spid="_x0000_s5381"/>
                </a:ext>
                <a:ext uri="{FF2B5EF4-FFF2-40B4-BE49-F238E27FC236}">
                  <a16:creationId xmlns:a16="http://schemas.microsoft.com/office/drawing/2014/main" id="{00000000-0008-0000-0100-000005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123</xdr:row>
          <xdr:rowOff>0</xdr:rowOff>
        </xdr:from>
        <xdr:to>
          <xdr:col>18</xdr:col>
          <xdr:colOff>0</xdr:colOff>
          <xdr:row>126</xdr:row>
          <xdr:rowOff>0</xdr:rowOff>
        </xdr:to>
        <xdr:sp macro="" textlink="">
          <xdr:nvSpPr>
            <xdr:cNvPr id="5382" name="Button 262" hidden="1">
              <a:extLst>
                <a:ext uri="{63B3BB69-23CF-44E3-9099-C40C66FF867C}">
                  <a14:compatExt spid="_x0000_s5382"/>
                </a:ext>
                <a:ext uri="{FF2B5EF4-FFF2-40B4-BE49-F238E27FC236}">
                  <a16:creationId xmlns:a16="http://schemas.microsoft.com/office/drawing/2014/main" id="{00000000-0008-0000-0100-000006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123</xdr:row>
          <xdr:rowOff>0</xdr:rowOff>
        </xdr:from>
        <xdr:to>
          <xdr:col>19</xdr:col>
          <xdr:colOff>0</xdr:colOff>
          <xdr:row>126</xdr:row>
          <xdr:rowOff>0</xdr:rowOff>
        </xdr:to>
        <xdr:sp macro="" textlink="">
          <xdr:nvSpPr>
            <xdr:cNvPr id="5383" name="Button 263" hidden="1">
              <a:extLst>
                <a:ext uri="{63B3BB69-23CF-44E3-9099-C40C66FF867C}">
                  <a14:compatExt spid="_x0000_s5383"/>
                </a:ext>
                <a:ext uri="{FF2B5EF4-FFF2-40B4-BE49-F238E27FC236}">
                  <a16:creationId xmlns:a16="http://schemas.microsoft.com/office/drawing/2014/main" id="{00000000-0008-0000-0100-000007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126</xdr:row>
          <xdr:rowOff>0</xdr:rowOff>
        </xdr:from>
        <xdr:to>
          <xdr:col>17</xdr:col>
          <xdr:colOff>0</xdr:colOff>
          <xdr:row>129</xdr:row>
          <xdr:rowOff>0</xdr:rowOff>
        </xdr:to>
        <xdr:sp macro="" textlink="">
          <xdr:nvSpPr>
            <xdr:cNvPr id="5388" name="Button 268" hidden="1">
              <a:extLst>
                <a:ext uri="{63B3BB69-23CF-44E3-9099-C40C66FF867C}">
                  <a14:compatExt spid="_x0000_s5388"/>
                </a:ext>
                <a:ext uri="{FF2B5EF4-FFF2-40B4-BE49-F238E27FC236}">
                  <a16:creationId xmlns:a16="http://schemas.microsoft.com/office/drawing/2014/main" id="{00000000-0008-0000-0100-00000C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126</xdr:row>
          <xdr:rowOff>0</xdr:rowOff>
        </xdr:from>
        <xdr:to>
          <xdr:col>18</xdr:col>
          <xdr:colOff>0</xdr:colOff>
          <xdr:row>129</xdr:row>
          <xdr:rowOff>0</xdr:rowOff>
        </xdr:to>
        <xdr:sp macro="" textlink="">
          <xdr:nvSpPr>
            <xdr:cNvPr id="5389" name="Button 269" hidden="1">
              <a:extLst>
                <a:ext uri="{63B3BB69-23CF-44E3-9099-C40C66FF867C}">
                  <a14:compatExt spid="_x0000_s5389"/>
                </a:ext>
                <a:ext uri="{FF2B5EF4-FFF2-40B4-BE49-F238E27FC236}">
                  <a16:creationId xmlns:a16="http://schemas.microsoft.com/office/drawing/2014/main" id="{00000000-0008-0000-0100-00000D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126</xdr:row>
          <xdr:rowOff>0</xdr:rowOff>
        </xdr:from>
        <xdr:to>
          <xdr:col>19</xdr:col>
          <xdr:colOff>0</xdr:colOff>
          <xdr:row>129</xdr:row>
          <xdr:rowOff>0</xdr:rowOff>
        </xdr:to>
        <xdr:sp macro="" textlink="">
          <xdr:nvSpPr>
            <xdr:cNvPr id="5390" name="Button 270" hidden="1">
              <a:extLst>
                <a:ext uri="{63B3BB69-23CF-44E3-9099-C40C66FF867C}">
                  <a14:compatExt spid="_x0000_s5390"/>
                </a:ext>
                <a:ext uri="{FF2B5EF4-FFF2-40B4-BE49-F238E27FC236}">
                  <a16:creationId xmlns:a16="http://schemas.microsoft.com/office/drawing/2014/main" id="{00000000-0008-0000-0100-00000E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129</xdr:row>
          <xdr:rowOff>0</xdr:rowOff>
        </xdr:from>
        <xdr:to>
          <xdr:col>17</xdr:col>
          <xdr:colOff>0</xdr:colOff>
          <xdr:row>132</xdr:row>
          <xdr:rowOff>0</xdr:rowOff>
        </xdr:to>
        <xdr:sp macro="" textlink="">
          <xdr:nvSpPr>
            <xdr:cNvPr id="5384" name="Button 264" hidden="1">
              <a:extLst>
                <a:ext uri="{63B3BB69-23CF-44E3-9099-C40C66FF867C}">
                  <a14:compatExt spid="_x0000_s5384"/>
                </a:ext>
                <a:ext uri="{FF2B5EF4-FFF2-40B4-BE49-F238E27FC236}">
                  <a16:creationId xmlns:a16="http://schemas.microsoft.com/office/drawing/2014/main" id="{00000000-0008-0000-0100-000008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129</xdr:row>
          <xdr:rowOff>0</xdr:rowOff>
        </xdr:from>
        <xdr:to>
          <xdr:col>18</xdr:col>
          <xdr:colOff>0</xdr:colOff>
          <xdr:row>132</xdr:row>
          <xdr:rowOff>0</xdr:rowOff>
        </xdr:to>
        <xdr:sp macro="" textlink="">
          <xdr:nvSpPr>
            <xdr:cNvPr id="5391" name="Button 271" hidden="1">
              <a:extLst>
                <a:ext uri="{63B3BB69-23CF-44E3-9099-C40C66FF867C}">
                  <a14:compatExt spid="_x0000_s5391"/>
                </a:ext>
                <a:ext uri="{FF2B5EF4-FFF2-40B4-BE49-F238E27FC236}">
                  <a16:creationId xmlns:a16="http://schemas.microsoft.com/office/drawing/2014/main" id="{00000000-0008-0000-0100-00000F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129</xdr:row>
          <xdr:rowOff>0</xdr:rowOff>
        </xdr:from>
        <xdr:to>
          <xdr:col>19</xdr:col>
          <xdr:colOff>0</xdr:colOff>
          <xdr:row>132</xdr:row>
          <xdr:rowOff>0</xdr:rowOff>
        </xdr:to>
        <xdr:sp macro="" textlink="">
          <xdr:nvSpPr>
            <xdr:cNvPr id="5392" name="Button 272" hidden="1">
              <a:extLst>
                <a:ext uri="{63B3BB69-23CF-44E3-9099-C40C66FF867C}">
                  <a14:compatExt spid="_x0000_s5392"/>
                </a:ext>
                <a:ext uri="{FF2B5EF4-FFF2-40B4-BE49-F238E27FC236}">
                  <a16:creationId xmlns:a16="http://schemas.microsoft.com/office/drawing/2014/main" id="{00000000-0008-0000-0100-000010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136</xdr:row>
          <xdr:rowOff>9525</xdr:rowOff>
        </xdr:from>
        <xdr:to>
          <xdr:col>19</xdr:col>
          <xdr:colOff>0</xdr:colOff>
          <xdr:row>139</xdr:row>
          <xdr:rowOff>9525</xdr:rowOff>
        </xdr:to>
        <xdr:sp macro="" textlink="">
          <xdr:nvSpPr>
            <xdr:cNvPr id="5374" name="Button 254" hidden="1">
              <a:extLst>
                <a:ext uri="{63B3BB69-23CF-44E3-9099-C40C66FF867C}">
                  <a14:compatExt spid="_x0000_s5374"/>
                </a:ext>
                <a:ext uri="{FF2B5EF4-FFF2-40B4-BE49-F238E27FC236}">
                  <a16:creationId xmlns:a16="http://schemas.microsoft.com/office/drawing/2014/main" id="{00000000-0008-0000-0100-0000FE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139</xdr:row>
          <xdr:rowOff>9525</xdr:rowOff>
        </xdr:from>
        <xdr:to>
          <xdr:col>19</xdr:col>
          <xdr:colOff>0</xdr:colOff>
          <xdr:row>142</xdr:row>
          <xdr:rowOff>9525</xdr:rowOff>
        </xdr:to>
        <xdr:sp macro="" textlink="">
          <xdr:nvSpPr>
            <xdr:cNvPr id="5377" name="Button 257" hidden="1">
              <a:extLst>
                <a:ext uri="{63B3BB69-23CF-44E3-9099-C40C66FF867C}">
                  <a14:compatExt spid="_x0000_s5377"/>
                </a:ext>
                <a:ext uri="{FF2B5EF4-FFF2-40B4-BE49-F238E27FC236}">
                  <a16:creationId xmlns:a16="http://schemas.microsoft.com/office/drawing/2014/main" id="{00000000-0008-0000-0100-000001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142</xdr:row>
          <xdr:rowOff>9525</xdr:rowOff>
        </xdr:from>
        <xdr:to>
          <xdr:col>19</xdr:col>
          <xdr:colOff>0</xdr:colOff>
          <xdr:row>145</xdr:row>
          <xdr:rowOff>19050</xdr:rowOff>
        </xdr:to>
        <xdr:sp macro="" textlink="">
          <xdr:nvSpPr>
            <xdr:cNvPr id="5386" name="Button 266" hidden="1">
              <a:extLst>
                <a:ext uri="{63B3BB69-23CF-44E3-9099-C40C66FF867C}">
                  <a14:compatExt spid="_x0000_s5386"/>
                </a:ext>
                <a:ext uri="{FF2B5EF4-FFF2-40B4-BE49-F238E27FC236}">
                  <a16:creationId xmlns:a16="http://schemas.microsoft.com/office/drawing/2014/main" id="{00000000-0008-0000-0100-00000A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147</xdr:row>
          <xdr:rowOff>0</xdr:rowOff>
        </xdr:from>
        <xdr:to>
          <xdr:col>17</xdr:col>
          <xdr:colOff>0</xdr:colOff>
          <xdr:row>150</xdr:row>
          <xdr:rowOff>0</xdr:rowOff>
        </xdr:to>
        <xdr:sp macro="" textlink="">
          <xdr:nvSpPr>
            <xdr:cNvPr id="5400" name="Button 280" hidden="1">
              <a:extLst>
                <a:ext uri="{63B3BB69-23CF-44E3-9099-C40C66FF867C}">
                  <a14:compatExt spid="_x0000_s5400"/>
                </a:ext>
                <a:ext uri="{FF2B5EF4-FFF2-40B4-BE49-F238E27FC236}">
                  <a16:creationId xmlns:a16="http://schemas.microsoft.com/office/drawing/2014/main" id="{00000000-0008-0000-0100-000018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147</xdr:row>
          <xdr:rowOff>0</xdr:rowOff>
        </xdr:from>
        <xdr:to>
          <xdr:col>18</xdr:col>
          <xdr:colOff>0</xdr:colOff>
          <xdr:row>150</xdr:row>
          <xdr:rowOff>0</xdr:rowOff>
        </xdr:to>
        <xdr:sp macro="" textlink="">
          <xdr:nvSpPr>
            <xdr:cNvPr id="5405" name="Button 285" hidden="1">
              <a:extLst>
                <a:ext uri="{63B3BB69-23CF-44E3-9099-C40C66FF867C}">
                  <a14:compatExt spid="_x0000_s5405"/>
                </a:ext>
                <a:ext uri="{FF2B5EF4-FFF2-40B4-BE49-F238E27FC236}">
                  <a16:creationId xmlns:a16="http://schemas.microsoft.com/office/drawing/2014/main" id="{00000000-0008-0000-0100-00001D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147</xdr:row>
          <xdr:rowOff>0</xdr:rowOff>
        </xdr:from>
        <xdr:to>
          <xdr:col>19</xdr:col>
          <xdr:colOff>0</xdr:colOff>
          <xdr:row>150</xdr:row>
          <xdr:rowOff>0</xdr:rowOff>
        </xdr:to>
        <xdr:sp macro="" textlink="">
          <xdr:nvSpPr>
            <xdr:cNvPr id="5407" name="Button 287" hidden="1">
              <a:extLst>
                <a:ext uri="{63B3BB69-23CF-44E3-9099-C40C66FF867C}">
                  <a14:compatExt spid="_x0000_s5407"/>
                </a:ext>
                <a:ext uri="{FF2B5EF4-FFF2-40B4-BE49-F238E27FC236}">
                  <a16:creationId xmlns:a16="http://schemas.microsoft.com/office/drawing/2014/main" id="{00000000-0008-0000-0100-00001F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150</xdr:row>
          <xdr:rowOff>0</xdr:rowOff>
        </xdr:from>
        <xdr:to>
          <xdr:col>17</xdr:col>
          <xdr:colOff>0</xdr:colOff>
          <xdr:row>153</xdr:row>
          <xdr:rowOff>0</xdr:rowOff>
        </xdr:to>
        <xdr:sp macro="" textlink="">
          <xdr:nvSpPr>
            <xdr:cNvPr id="5401" name="Button 281" hidden="1">
              <a:extLst>
                <a:ext uri="{63B3BB69-23CF-44E3-9099-C40C66FF867C}">
                  <a14:compatExt spid="_x0000_s5401"/>
                </a:ext>
                <a:ext uri="{FF2B5EF4-FFF2-40B4-BE49-F238E27FC236}">
                  <a16:creationId xmlns:a16="http://schemas.microsoft.com/office/drawing/2014/main" id="{00000000-0008-0000-0100-000019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150</xdr:row>
          <xdr:rowOff>0</xdr:rowOff>
        </xdr:from>
        <xdr:to>
          <xdr:col>18</xdr:col>
          <xdr:colOff>0</xdr:colOff>
          <xdr:row>153</xdr:row>
          <xdr:rowOff>0</xdr:rowOff>
        </xdr:to>
        <xdr:sp macro="" textlink="">
          <xdr:nvSpPr>
            <xdr:cNvPr id="5402" name="Button 282" hidden="1">
              <a:extLst>
                <a:ext uri="{63B3BB69-23CF-44E3-9099-C40C66FF867C}">
                  <a14:compatExt spid="_x0000_s5402"/>
                </a:ext>
                <a:ext uri="{FF2B5EF4-FFF2-40B4-BE49-F238E27FC236}">
                  <a16:creationId xmlns:a16="http://schemas.microsoft.com/office/drawing/2014/main" id="{00000000-0008-0000-0100-00001A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150</xdr:row>
          <xdr:rowOff>0</xdr:rowOff>
        </xdr:from>
        <xdr:to>
          <xdr:col>19</xdr:col>
          <xdr:colOff>0</xdr:colOff>
          <xdr:row>153</xdr:row>
          <xdr:rowOff>0</xdr:rowOff>
        </xdr:to>
        <xdr:sp macro="" textlink="">
          <xdr:nvSpPr>
            <xdr:cNvPr id="5403" name="Button 283" hidden="1">
              <a:extLst>
                <a:ext uri="{63B3BB69-23CF-44E3-9099-C40C66FF867C}">
                  <a14:compatExt spid="_x0000_s5403"/>
                </a:ext>
                <a:ext uri="{FF2B5EF4-FFF2-40B4-BE49-F238E27FC236}">
                  <a16:creationId xmlns:a16="http://schemas.microsoft.com/office/drawing/2014/main" id="{00000000-0008-0000-0100-00001B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153</xdr:row>
          <xdr:rowOff>0</xdr:rowOff>
        </xdr:from>
        <xdr:to>
          <xdr:col>17</xdr:col>
          <xdr:colOff>0</xdr:colOff>
          <xdr:row>156</xdr:row>
          <xdr:rowOff>0</xdr:rowOff>
        </xdr:to>
        <xdr:sp macro="" textlink="">
          <xdr:nvSpPr>
            <xdr:cNvPr id="5408" name="Button 288" hidden="1">
              <a:extLst>
                <a:ext uri="{63B3BB69-23CF-44E3-9099-C40C66FF867C}">
                  <a14:compatExt spid="_x0000_s5408"/>
                </a:ext>
                <a:ext uri="{FF2B5EF4-FFF2-40B4-BE49-F238E27FC236}">
                  <a16:creationId xmlns:a16="http://schemas.microsoft.com/office/drawing/2014/main" id="{00000000-0008-0000-0100-000020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153</xdr:row>
          <xdr:rowOff>0</xdr:rowOff>
        </xdr:from>
        <xdr:to>
          <xdr:col>18</xdr:col>
          <xdr:colOff>0</xdr:colOff>
          <xdr:row>156</xdr:row>
          <xdr:rowOff>0</xdr:rowOff>
        </xdr:to>
        <xdr:sp macro="" textlink="">
          <xdr:nvSpPr>
            <xdr:cNvPr id="5409" name="Button 289" hidden="1">
              <a:extLst>
                <a:ext uri="{63B3BB69-23CF-44E3-9099-C40C66FF867C}">
                  <a14:compatExt spid="_x0000_s5409"/>
                </a:ext>
                <a:ext uri="{FF2B5EF4-FFF2-40B4-BE49-F238E27FC236}">
                  <a16:creationId xmlns:a16="http://schemas.microsoft.com/office/drawing/2014/main" id="{00000000-0008-0000-0100-000021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153</xdr:row>
          <xdr:rowOff>0</xdr:rowOff>
        </xdr:from>
        <xdr:to>
          <xdr:col>19</xdr:col>
          <xdr:colOff>0</xdr:colOff>
          <xdr:row>156</xdr:row>
          <xdr:rowOff>0</xdr:rowOff>
        </xdr:to>
        <xdr:sp macro="" textlink="">
          <xdr:nvSpPr>
            <xdr:cNvPr id="5410" name="Button 290" hidden="1">
              <a:extLst>
                <a:ext uri="{63B3BB69-23CF-44E3-9099-C40C66FF867C}">
                  <a14:compatExt spid="_x0000_s5410"/>
                </a:ext>
                <a:ext uri="{FF2B5EF4-FFF2-40B4-BE49-F238E27FC236}">
                  <a16:creationId xmlns:a16="http://schemas.microsoft.com/office/drawing/2014/main" id="{00000000-0008-0000-0100-000022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156</xdr:row>
          <xdr:rowOff>0</xdr:rowOff>
        </xdr:from>
        <xdr:to>
          <xdr:col>17</xdr:col>
          <xdr:colOff>0</xdr:colOff>
          <xdr:row>159</xdr:row>
          <xdr:rowOff>0</xdr:rowOff>
        </xdr:to>
        <xdr:sp macro="" textlink="">
          <xdr:nvSpPr>
            <xdr:cNvPr id="5404" name="Button 284" hidden="1">
              <a:extLst>
                <a:ext uri="{63B3BB69-23CF-44E3-9099-C40C66FF867C}">
                  <a14:compatExt spid="_x0000_s5404"/>
                </a:ext>
                <a:ext uri="{FF2B5EF4-FFF2-40B4-BE49-F238E27FC236}">
                  <a16:creationId xmlns:a16="http://schemas.microsoft.com/office/drawing/2014/main" id="{00000000-0008-0000-0100-00001C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156</xdr:row>
          <xdr:rowOff>0</xdr:rowOff>
        </xdr:from>
        <xdr:to>
          <xdr:col>18</xdr:col>
          <xdr:colOff>0</xdr:colOff>
          <xdr:row>159</xdr:row>
          <xdr:rowOff>0</xdr:rowOff>
        </xdr:to>
        <xdr:sp macro="" textlink="">
          <xdr:nvSpPr>
            <xdr:cNvPr id="5411" name="Button 291" hidden="1">
              <a:extLst>
                <a:ext uri="{63B3BB69-23CF-44E3-9099-C40C66FF867C}">
                  <a14:compatExt spid="_x0000_s5411"/>
                </a:ext>
                <a:ext uri="{FF2B5EF4-FFF2-40B4-BE49-F238E27FC236}">
                  <a16:creationId xmlns:a16="http://schemas.microsoft.com/office/drawing/2014/main" id="{00000000-0008-0000-0100-000023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156</xdr:row>
          <xdr:rowOff>0</xdr:rowOff>
        </xdr:from>
        <xdr:to>
          <xdr:col>19</xdr:col>
          <xdr:colOff>0</xdr:colOff>
          <xdr:row>159</xdr:row>
          <xdr:rowOff>0</xdr:rowOff>
        </xdr:to>
        <xdr:sp macro="" textlink="">
          <xdr:nvSpPr>
            <xdr:cNvPr id="5412" name="Button 292" hidden="1">
              <a:extLst>
                <a:ext uri="{63B3BB69-23CF-44E3-9099-C40C66FF867C}">
                  <a14:compatExt spid="_x0000_s5412"/>
                </a:ext>
                <a:ext uri="{FF2B5EF4-FFF2-40B4-BE49-F238E27FC236}">
                  <a16:creationId xmlns:a16="http://schemas.microsoft.com/office/drawing/2014/main" id="{00000000-0008-0000-0100-000024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163</xdr:row>
          <xdr:rowOff>9525</xdr:rowOff>
        </xdr:from>
        <xdr:to>
          <xdr:col>19</xdr:col>
          <xdr:colOff>0</xdr:colOff>
          <xdr:row>166</xdr:row>
          <xdr:rowOff>9525</xdr:rowOff>
        </xdr:to>
        <xdr:sp macro="" textlink="">
          <xdr:nvSpPr>
            <xdr:cNvPr id="5394" name="Button 274" hidden="1">
              <a:extLst>
                <a:ext uri="{63B3BB69-23CF-44E3-9099-C40C66FF867C}">
                  <a14:compatExt spid="_x0000_s5394"/>
                </a:ext>
                <a:ext uri="{FF2B5EF4-FFF2-40B4-BE49-F238E27FC236}">
                  <a16:creationId xmlns:a16="http://schemas.microsoft.com/office/drawing/2014/main" id="{00000000-0008-0000-0100-000012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166</xdr:row>
          <xdr:rowOff>9525</xdr:rowOff>
        </xdr:from>
        <xdr:to>
          <xdr:col>19</xdr:col>
          <xdr:colOff>0</xdr:colOff>
          <xdr:row>169</xdr:row>
          <xdr:rowOff>9525</xdr:rowOff>
        </xdr:to>
        <xdr:sp macro="" textlink="">
          <xdr:nvSpPr>
            <xdr:cNvPr id="5397" name="Button 277" hidden="1">
              <a:extLst>
                <a:ext uri="{63B3BB69-23CF-44E3-9099-C40C66FF867C}">
                  <a14:compatExt spid="_x0000_s5397"/>
                </a:ext>
                <a:ext uri="{FF2B5EF4-FFF2-40B4-BE49-F238E27FC236}">
                  <a16:creationId xmlns:a16="http://schemas.microsoft.com/office/drawing/2014/main" id="{00000000-0008-0000-0100-000015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169</xdr:row>
          <xdr:rowOff>9525</xdr:rowOff>
        </xdr:from>
        <xdr:to>
          <xdr:col>19</xdr:col>
          <xdr:colOff>0</xdr:colOff>
          <xdr:row>172</xdr:row>
          <xdr:rowOff>19050</xdr:rowOff>
        </xdr:to>
        <xdr:sp macro="" textlink="">
          <xdr:nvSpPr>
            <xdr:cNvPr id="5406" name="Button 286" hidden="1">
              <a:extLst>
                <a:ext uri="{63B3BB69-23CF-44E3-9099-C40C66FF867C}">
                  <a14:compatExt spid="_x0000_s5406"/>
                </a:ext>
                <a:ext uri="{FF2B5EF4-FFF2-40B4-BE49-F238E27FC236}">
                  <a16:creationId xmlns:a16="http://schemas.microsoft.com/office/drawing/2014/main" id="{00000000-0008-0000-0100-00001E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174</xdr:row>
          <xdr:rowOff>0</xdr:rowOff>
        </xdr:from>
        <xdr:to>
          <xdr:col>17</xdr:col>
          <xdr:colOff>0</xdr:colOff>
          <xdr:row>177</xdr:row>
          <xdr:rowOff>0</xdr:rowOff>
        </xdr:to>
        <xdr:sp macro="" textlink="">
          <xdr:nvSpPr>
            <xdr:cNvPr id="5420" name="Button 300" hidden="1">
              <a:extLst>
                <a:ext uri="{63B3BB69-23CF-44E3-9099-C40C66FF867C}">
                  <a14:compatExt spid="_x0000_s5420"/>
                </a:ext>
                <a:ext uri="{FF2B5EF4-FFF2-40B4-BE49-F238E27FC236}">
                  <a16:creationId xmlns:a16="http://schemas.microsoft.com/office/drawing/2014/main" id="{00000000-0008-0000-0100-00002C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174</xdr:row>
          <xdr:rowOff>0</xdr:rowOff>
        </xdr:from>
        <xdr:to>
          <xdr:col>18</xdr:col>
          <xdr:colOff>0</xdr:colOff>
          <xdr:row>177</xdr:row>
          <xdr:rowOff>0</xdr:rowOff>
        </xdr:to>
        <xdr:sp macro="" textlink="">
          <xdr:nvSpPr>
            <xdr:cNvPr id="5425" name="Button 305" hidden="1">
              <a:extLst>
                <a:ext uri="{63B3BB69-23CF-44E3-9099-C40C66FF867C}">
                  <a14:compatExt spid="_x0000_s5425"/>
                </a:ext>
                <a:ext uri="{FF2B5EF4-FFF2-40B4-BE49-F238E27FC236}">
                  <a16:creationId xmlns:a16="http://schemas.microsoft.com/office/drawing/2014/main" id="{00000000-0008-0000-0100-000031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174</xdr:row>
          <xdr:rowOff>0</xdr:rowOff>
        </xdr:from>
        <xdr:to>
          <xdr:col>19</xdr:col>
          <xdr:colOff>0</xdr:colOff>
          <xdr:row>177</xdr:row>
          <xdr:rowOff>0</xdr:rowOff>
        </xdr:to>
        <xdr:sp macro="" textlink="">
          <xdr:nvSpPr>
            <xdr:cNvPr id="5427" name="Button 307" hidden="1">
              <a:extLst>
                <a:ext uri="{63B3BB69-23CF-44E3-9099-C40C66FF867C}">
                  <a14:compatExt spid="_x0000_s5427"/>
                </a:ext>
                <a:ext uri="{FF2B5EF4-FFF2-40B4-BE49-F238E27FC236}">
                  <a16:creationId xmlns:a16="http://schemas.microsoft.com/office/drawing/2014/main" id="{00000000-0008-0000-0100-000033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177</xdr:row>
          <xdr:rowOff>0</xdr:rowOff>
        </xdr:from>
        <xdr:to>
          <xdr:col>17</xdr:col>
          <xdr:colOff>0</xdr:colOff>
          <xdr:row>180</xdr:row>
          <xdr:rowOff>0</xdr:rowOff>
        </xdr:to>
        <xdr:sp macro="" textlink="">
          <xdr:nvSpPr>
            <xdr:cNvPr id="5421" name="Button 301" hidden="1">
              <a:extLst>
                <a:ext uri="{63B3BB69-23CF-44E3-9099-C40C66FF867C}">
                  <a14:compatExt spid="_x0000_s5421"/>
                </a:ext>
                <a:ext uri="{FF2B5EF4-FFF2-40B4-BE49-F238E27FC236}">
                  <a16:creationId xmlns:a16="http://schemas.microsoft.com/office/drawing/2014/main" id="{00000000-0008-0000-0100-00002D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177</xdr:row>
          <xdr:rowOff>0</xdr:rowOff>
        </xdr:from>
        <xdr:to>
          <xdr:col>18</xdr:col>
          <xdr:colOff>0</xdr:colOff>
          <xdr:row>180</xdr:row>
          <xdr:rowOff>0</xdr:rowOff>
        </xdr:to>
        <xdr:sp macro="" textlink="">
          <xdr:nvSpPr>
            <xdr:cNvPr id="5422" name="Button 302" hidden="1">
              <a:extLst>
                <a:ext uri="{63B3BB69-23CF-44E3-9099-C40C66FF867C}">
                  <a14:compatExt spid="_x0000_s5422"/>
                </a:ext>
                <a:ext uri="{FF2B5EF4-FFF2-40B4-BE49-F238E27FC236}">
                  <a16:creationId xmlns:a16="http://schemas.microsoft.com/office/drawing/2014/main" id="{00000000-0008-0000-0100-00002E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177</xdr:row>
          <xdr:rowOff>0</xdr:rowOff>
        </xdr:from>
        <xdr:to>
          <xdr:col>19</xdr:col>
          <xdr:colOff>0</xdr:colOff>
          <xdr:row>180</xdr:row>
          <xdr:rowOff>0</xdr:rowOff>
        </xdr:to>
        <xdr:sp macro="" textlink="">
          <xdr:nvSpPr>
            <xdr:cNvPr id="5423" name="Button 303" hidden="1">
              <a:extLst>
                <a:ext uri="{63B3BB69-23CF-44E3-9099-C40C66FF867C}">
                  <a14:compatExt spid="_x0000_s5423"/>
                </a:ext>
                <a:ext uri="{FF2B5EF4-FFF2-40B4-BE49-F238E27FC236}">
                  <a16:creationId xmlns:a16="http://schemas.microsoft.com/office/drawing/2014/main" id="{00000000-0008-0000-0100-00002F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180</xdr:row>
          <xdr:rowOff>0</xdr:rowOff>
        </xdr:from>
        <xdr:to>
          <xdr:col>17</xdr:col>
          <xdr:colOff>0</xdr:colOff>
          <xdr:row>183</xdr:row>
          <xdr:rowOff>0</xdr:rowOff>
        </xdr:to>
        <xdr:sp macro="" textlink="">
          <xdr:nvSpPr>
            <xdr:cNvPr id="5428" name="Button 308" hidden="1">
              <a:extLst>
                <a:ext uri="{63B3BB69-23CF-44E3-9099-C40C66FF867C}">
                  <a14:compatExt spid="_x0000_s5428"/>
                </a:ext>
                <a:ext uri="{FF2B5EF4-FFF2-40B4-BE49-F238E27FC236}">
                  <a16:creationId xmlns:a16="http://schemas.microsoft.com/office/drawing/2014/main" id="{00000000-0008-0000-0100-000034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180</xdr:row>
          <xdr:rowOff>0</xdr:rowOff>
        </xdr:from>
        <xdr:to>
          <xdr:col>18</xdr:col>
          <xdr:colOff>0</xdr:colOff>
          <xdr:row>183</xdr:row>
          <xdr:rowOff>0</xdr:rowOff>
        </xdr:to>
        <xdr:sp macro="" textlink="">
          <xdr:nvSpPr>
            <xdr:cNvPr id="5429" name="Button 309" hidden="1">
              <a:extLst>
                <a:ext uri="{63B3BB69-23CF-44E3-9099-C40C66FF867C}">
                  <a14:compatExt spid="_x0000_s5429"/>
                </a:ext>
                <a:ext uri="{FF2B5EF4-FFF2-40B4-BE49-F238E27FC236}">
                  <a16:creationId xmlns:a16="http://schemas.microsoft.com/office/drawing/2014/main" id="{00000000-0008-0000-0100-000035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180</xdr:row>
          <xdr:rowOff>0</xdr:rowOff>
        </xdr:from>
        <xdr:to>
          <xdr:col>19</xdr:col>
          <xdr:colOff>0</xdr:colOff>
          <xdr:row>183</xdr:row>
          <xdr:rowOff>0</xdr:rowOff>
        </xdr:to>
        <xdr:sp macro="" textlink="">
          <xdr:nvSpPr>
            <xdr:cNvPr id="5430" name="Button 310" hidden="1">
              <a:extLst>
                <a:ext uri="{63B3BB69-23CF-44E3-9099-C40C66FF867C}">
                  <a14:compatExt spid="_x0000_s5430"/>
                </a:ext>
                <a:ext uri="{FF2B5EF4-FFF2-40B4-BE49-F238E27FC236}">
                  <a16:creationId xmlns:a16="http://schemas.microsoft.com/office/drawing/2014/main" id="{00000000-0008-0000-0100-000036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183</xdr:row>
          <xdr:rowOff>0</xdr:rowOff>
        </xdr:from>
        <xdr:to>
          <xdr:col>17</xdr:col>
          <xdr:colOff>0</xdr:colOff>
          <xdr:row>186</xdr:row>
          <xdr:rowOff>0</xdr:rowOff>
        </xdr:to>
        <xdr:sp macro="" textlink="">
          <xdr:nvSpPr>
            <xdr:cNvPr id="5424" name="Button 304" hidden="1">
              <a:extLst>
                <a:ext uri="{63B3BB69-23CF-44E3-9099-C40C66FF867C}">
                  <a14:compatExt spid="_x0000_s5424"/>
                </a:ext>
                <a:ext uri="{FF2B5EF4-FFF2-40B4-BE49-F238E27FC236}">
                  <a16:creationId xmlns:a16="http://schemas.microsoft.com/office/drawing/2014/main" id="{00000000-0008-0000-0100-000030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183</xdr:row>
          <xdr:rowOff>0</xdr:rowOff>
        </xdr:from>
        <xdr:to>
          <xdr:col>18</xdr:col>
          <xdr:colOff>0</xdr:colOff>
          <xdr:row>186</xdr:row>
          <xdr:rowOff>0</xdr:rowOff>
        </xdr:to>
        <xdr:sp macro="" textlink="">
          <xdr:nvSpPr>
            <xdr:cNvPr id="5431" name="Button 311" hidden="1">
              <a:extLst>
                <a:ext uri="{63B3BB69-23CF-44E3-9099-C40C66FF867C}">
                  <a14:compatExt spid="_x0000_s5431"/>
                </a:ext>
                <a:ext uri="{FF2B5EF4-FFF2-40B4-BE49-F238E27FC236}">
                  <a16:creationId xmlns:a16="http://schemas.microsoft.com/office/drawing/2014/main" id="{00000000-0008-0000-0100-000037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183</xdr:row>
          <xdr:rowOff>0</xdr:rowOff>
        </xdr:from>
        <xdr:to>
          <xdr:col>19</xdr:col>
          <xdr:colOff>0</xdr:colOff>
          <xdr:row>186</xdr:row>
          <xdr:rowOff>0</xdr:rowOff>
        </xdr:to>
        <xdr:sp macro="" textlink="">
          <xdr:nvSpPr>
            <xdr:cNvPr id="5432" name="Button 312" hidden="1">
              <a:extLst>
                <a:ext uri="{63B3BB69-23CF-44E3-9099-C40C66FF867C}">
                  <a14:compatExt spid="_x0000_s5432"/>
                </a:ext>
                <a:ext uri="{FF2B5EF4-FFF2-40B4-BE49-F238E27FC236}">
                  <a16:creationId xmlns:a16="http://schemas.microsoft.com/office/drawing/2014/main" id="{00000000-0008-0000-0100-000038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190</xdr:row>
          <xdr:rowOff>9525</xdr:rowOff>
        </xdr:from>
        <xdr:to>
          <xdr:col>19</xdr:col>
          <xdr:colOff>0</xdr:colOff>
          <xdr:row>193</xdr:row>
          <xdr:rowOff>9525</xdr:rowOff>
        </xdr:to>
        <xdr:sp macro="" textlink="">
          <xdr:nvSpPr>
            <xdr:cNvPr id="5414" name="Button 294" hidden="1">
              <a:extLst>
                <a:ext uri="{63B3BB69-23CF-44E3-9099-C40C66FF867C}">
                  <a14:compatExt spid="_x0000_s5414"/>
                </a:ext>
                <a:ext uri="{FF2B5EF4-FFF2-40B4-BE49-F238E27FC236}">
                  <a16:creationId xmlns:a16="http://schemas.microsoft.com/office/drawing/2014/main" id="{00000000-0008-0000-0100-000026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193</xdr:row>
          <xdr:rowOff>9525</xdr:rowOff>
        </xdr:from>
        <xdr:to>
          <xdr:col>19</xdr:col>
          <xdr:colOff>0</xdr:colOff>
          <xdr:row>196</xdr:row>
          <xdr:rowOff>9525</xdr:rowOff>
        </xdr:to>
        <xdr:sp macro="" textlink="">
          <xdr:nvSpPr>
            <xdr:cNvPr id="5417" name="Button 297" hidden="1">
              <a:extLst>
                <a:ext uri="{63B3BB69-23CF-44E3-9099-C40C66FF867C}">
                  <a14:compatExt spid="_x0000_s5417"/>
                </a:ext>
                <a:ext uri="{FF2B5EF4-FFF2-40B4-BE49-F238E27FC236}">
                  <a16:creationId xmlns:a16="http://schemas.microsoft.com/office/drawing/2014/main" id="{00000000-0008-0000-0100-000029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196</xdr:row>
          <xdr:rowOff>9525</xdr:rowOff>
        </xdr:from>
        <xdr:to>
          <xdr:col>19</xdr:col>
          <xdr:colOff>0</xdr:colOff>
          <xdr:row>199</xdr:row>
          <xdr:rowOff>19050</xdr:rowOff>
        </xdr:to>
        <xdr:sp macro="" textlink="">
          <xdr:nvSpPr>
            <xdr:cNvPr id="5426" name="Button 306" hidden="1">
              <a:extLst>
                <a:ext uri="{63B3BB69-23CF-44E3-9099-C40C66FF867C}">
                  <a14:compatExt spid="_x0000_s5426"/>
                </a:ext>
                <a:ext uri="{FF2B5EF4-FFF2-40B4-BE49-F238E27FC236}">
                  <a16:creationId xmlns:a16="http://schemas.microsoft.com/office/drawing/2014/main" id="{00000000-0008-0000-0100-000032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2</xdr:row>
          <xdr:rowOff>0</xdr:rowOff>
        </xdr:from>
        <xdr:to>
          <xdr:col>22</xdr:col>
          <xdr:colOff>0</xdr:colOff>
          <xdr:row>4</xdr:row>
          <xdr:rowOff>209550</xdr:rowOff>
        </xdr:to>
        <xdr:sp macro="" textlink="">
          <xdr:nvSpPr>
            <xdr:cNvPr id="8199" name="Button 7" hidden="1">
              <a:extLst>
                <a:ext uri="{63B3BB69-23CF-44E3-9099-C40C66FF867C}">
                  <a14:compatExt spid="_x0000_s8199"/>
                </a:ext>
                <a:ext uri="{FF2B5EF4-FFF2-40B4-BE49-F238E27FC236}">
                  <a16:creationId xmlns:a16="http://schemas.microsoft.com/office/drawing/2014/main" id="{00000000-0008-0000-0200-000007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4</xdr:row>
          <xdr:rowOff>209550</xdr:rowOff>
        </xdr:from>
        <xdr:to>
          <xdr:col>22</xdr:col>
          <xdr:colOff>0</xdr:colOff>
          <xdr:row>7</xdr:row>
          <xdr:rowOff>209550</xdr:rowOff>
        </xdr:to>
        <xdr:sp macro="" textlink="">
          <xdr:nvSpPr>
            <xdr:cNvPr id="8195" name="Button 3" hidden="1">
              <a:extLst>
                <a:ext uri="{63B3BB69-23CF-44E3-9099-C40C66FF867C}">
                  <a14:compatExt spid="_x0000_s8195"/>
                </a:ext>
                <a:ext uri="{FF2B5EF4-FFF2-40B4-BE49-F238E27FC236}">
                  <a16:creationId xmlns:a16="http://schemas.microsoft.com/office/drawing/2014/main" id="{00000000-0008-0000-0200-000003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7</xdr:row>
          <xdr:rowOff>209550</xdr:rowOff>
        </xdr:from>
        <xdr:to>
          <xdr:col>22</xdr:col>
          <xdr:colOff>0</xdr:colOff>
          <xdr:row>10</xdr:row>
          <xdr:rowOff>209550</xdr:rowOff>
        </xdr:to>
        <xdr:sp macro="" textlink="">
          <xdr:nvSpPr>
            <xdr:cNvPr id="8194" name="Button 2" hidden="1">
              <a:extLst>
                <a:ext uri="{63B3BB69-23CF-44E3-9099-C40C66FF867C}">
                  <a14:compatExt spid="_x0000_s8194"/>
                </a:ext>
                <a:ext uri="{FF2B5EF4-FFF2-40B4-BE49-F238E27FC236}">
                  <a16:creationId xmlns:a16="http://schemas.microsoft.com/office/drawing/2014/main" id="{00000000-0008-0000-0200-000002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10</xdr:row>
          <xdr:rowOff>209550</xdr:rowOff>
        </xdr:from>
        <xdr:to>
          <xdr:col>22</xdr:col>
          <xdr:colOff>0</xdr:colOff>
          <xdr:row>14</xdr:row>
          <xdr:rowOff>0</xdr:rowOff>
        </xdr:to>
        <xdr:sp macro="" textlink="">
          <xdr:nvSpPr>
            <xdr:cNvPr id="8200" name="Button 8" hidden="1">
              <a:extLst>
                <a:ext uri="{63B3BB69-23CF-44E3-9099-C40C66FF867C}">
                  <a14:compatExt spid="_x0000_s8200"/>
                </a:ext>
                <a:ext uri="{FF2B5EF4-FFF2-40B4-BE49-F238E27FC236}">
                  <a16:creationId xmlns:a16="http://schemas.microsoft.com/office/drawing/2014/main" id="{00000000-0008-0000-0200-000008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14</xdr:row>
          <xdr:rowOff>0</xdr:rowOff>
        </xdr:from>
        <xdr:to>
          <xdr:col>22</xdr:col>
          <xdr:colOff>0</xdr:colOff>
          <xdr:row>17</xdr:row>
          <xdr:rowOff>9525</xdr:rowOff>
        </xdr:to>
        <xdr:sp macro="" textlink="">
          <xdr:nvSpPr>
            <xdr:cNvPr id="8193" name="Button 1" hidden="1">
              <a:extLst>
                <a:ext uri="{63B3BB69-23CF-44E3-9099-C40C66FF867C}">
                  <a14:compatExt spid="_x0000_s8193"/>
                </a:ext>
                <a:ext uri="{FF2B5EF4-FFF2-40B4-BE49-F238E27FC236}">
                  <a16:creationId xmlns:a16="http://schemas.microsoft.com/office/drawing/2014/main" id="{00000000-0008-0000-0200-000001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오늘날짜로 돌아가기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1</xdr:row>
          <xdr:rowOff>219075</xdr:rowOff>
        </xdr:from>
        <xdr:to>
          <xdr:col>22</xdr:col>
          <xdr:colOff>0</xdr:colOff>
          <xdr:row>4</xdr:row>
          <xdr:rowOff>219075</xdr:rowOff>
        </xdr:to>
        <xdr:sp macro="" textlink="">
          <xdr:nvSpPr>
            <xdr:cNvPr id="9221" name="Button 5" hidden="1">
              <a:extLst>
                <a:ext uri="{63B3BB69-23CF-44E3-9099-C40C66FF867C}">
                  <a14:compatExt spid="_x0000_s9221"/>
                </a:ext>
                <a:ext uri="{FF2B5EF4-FFF2-40B4-BE49-F238E27FC236}">
                  <a16:creationId xmlns:a16="http://schemas.microsoft.com/office/drawing/2014/main" id="{00000000-0008-0000-0300-000005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4</xdr:row>
          <xdr:rowOff>219075</xdr:rowOff>
        </xdr:from>
        <xdr:to>
          <xdr:col>22</xdr:col>
          <xdr:colOff>0</xdr:colOff>
          <xdr:row>8</xdr:row>
          <xdr:rowOff>0</xdr:rowOff>
        </xdr:to>
        <xdr:sp macro="" textlink="">
          <xdr:nvSpPr>
            <xdr:cNvPr id="9220" name="Button 4" hidden="1">
              <a:extLst>
                <a:ext uri="{63B3BB69-23CF-44E3-9099-C40C66FF867C}">
                  <a14:compatExt spid="_x0000_s9220"/>
                </a:ext>
                <a:ext uri="{FF2B5EF4-FFF2-40B4-BE49-F238E27FC236}">
                  <a16:creationId xmlns:a16="http://schemas.microsoft.com/office/drawing/2014/main" id="{00000000-0008-0000-0300-000004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7</xdr:row>
          <xdr:rowOff>219075</xdr:rowOff>
        </xdr:from>
        <xdr:to>
          <xdr:col>22</xdr:col>
          <xdr:colOff>0</xdr:colOff>
          <xdr:row>11</xdr:row>
          <xdr:rowOff>0</xdr:rowOff>
        </xdr:to>
        <xdr:sp macro="" textlink="">
          <xdr:nvSpPr>
            <xdr:cNvPr id="9219" name="Button 3" hidden="1">
              <a:extLst>
                <a:ext uri="{63B3BB69-23CF-44E3-9099-C40C66FF867C}">
                  <a14:compatExt spid="_x0000_s9219"/>
                </a:ext>
                <a:ext uri="{FF2B5EF4-FFF2-40B4-BE49-F238E27FC236}">
                  <a16:creationId xmlns:a16="http://schemas.microsoft.com/office/drawing/2014/main" id="{00000000-0008-0000-0300-000003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11</xdr:row>
          <xdr:rowOff>0</xdr:rowOff>
        </xdr:from>
        <xdr:to>
          <xdr:col>22</xdr:col>
          <xdr:colOff>0</xdr:colOff>
          <xdr:row>14</xdr:row>
          <xdr:rowOff>0</xdr:rowOff>
        </xdr:to>
        <xdr:sp macro="" textlink="">
          <xdr:nvSpPr>
            <xdr:cNvPr id="9222" name="Button 6" hidden="1">
              <a:extLst>
                <a:ext uri="{63B3BB69-23CF-44E3-9099-C40C66FF867C}">
                  <a14:compatExt spid="_x0000_s9222"/>
                </a:ext>
                <a:ext uri="{FF2B5EF4-FFF2-40B4-BE49-F238E27FC236}">
                  <a16:creationId xmlns:a16="http://schemas.microsoft.com/office/drawing/2014/main" id="{00000000-0008-0000-0300-000006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14</xdr:row>
          <xdr:rowOff>0</xdr:rowOff>
        </xdr:from>
        <xdr:to>
          <xdr:col>22</xdr:col>
          <xdr:colOff>0</xdr:colOff>
          <xdr:row>17</xdr:row>
          <xdr:rowOff>0</xdr:rowOff>
        </xdr:to>
        <xdr:sp macro="" textlink="">
          <xdr:nvSpPr>
            <xdr:cNvPr id="9218" name="Button 2" hidden="1">
              <a:extLst>
                <a:ext uri="{63B3BB69-23CF-44E3-9099-C40C66FF867C}">
                  <a14:compatExt spid="_x0000_s9218"/>
                </a:ext>
                <a:ext uri="{FF2B5EF4-FFF2-40B4-BE49-F238E27FC236}">
                  <a16:creationId xmlns:a16="http://schemas.microsoft.com/office/drawing/2014/main" id="{00000000-0008-0000-0300-000002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오늘날짜로 돌아가기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685800</xdr:colOff>
          <xdr:row>23</xdr:row>
          <xdr:rowOff>0</xdr:rowOff>
        </xdr:from>
        <xdr:to>
          <xdr:col>18</xdr:col>
          <xdr:colOff>923925</xdr:colOff>
          <xdr:row>26</xdr:row>
          <xdr:rowOff>0</xdr:rowOff>
        </xdr:to>
        <xdr:sp macro="" textlink="">
          <xdr:nvSpPr>
            <xdr:cNvPr id="35841" name="Button 1" hidden="1">
              <a:extLst>
                <a:ext uri="{63B3BB69-23CF-44E3-9099-C40C66FF867C}">
                  <a14:compatExt spid="_x0000_s35841"/>
                </a:ext>
                <a:ext uri="{FF2B5EF4-FFF2-40B4-BE49-F238E27FC236}">
                  <a16:creationId xmlns:a16="http://schemas.microsoft.com/office/drawing/2014/main" id="{00000000-0008-0000-0400-000001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685800</xdr:colOff>
          <xdr:row>26</xdr:row>
          <xdr:rowOff>0</xdr:rowOff>
        </xdr:from>
        <xdr:to>
          <xdr:col>16</xdr:col>
          <xdr:colOff>923925</xdr:colOff>
          <xdr:row>29</xdr:row>
          <xdr:rowOff>0</xdr:rowOff>
        </xdr:to>
        <xdr:sp macro="" textlink="">
          <xdr:nvSpPr>
            <xdr:cNvPr id="35842" name="Button 2" hidden="1">
              <a:extLst>
                <a:ext uri="{63B3BB69-23CF-44E3-9099-C40C66FF867C}">
                  <a14:compatExt spid="_x0000_s35842"/>
                </a:ext>
                <a:ext uri="{FF2B5EF4-FFF2-40B4-BE49-F238E27FC236}">
                  <a16:creationId xmlns:a16="http://schemas.microsoft.com/office/drawing/2014/main" id="{00000000-0008-0000-0400-000002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923925</xdr:colOff>
          <xdr:row>26</xdr:row>
          <xdr:rowOff>0</xdr:rowOff>
        </xdr:from>
        <xdr:to>
          <xdr:col>17</xdr:col>
          <xdr:colOff>923925</xdr:colOff>
          <xdr:row>29</xdr:row>
          <xdr:rowOff>0</xdr:rowOff>
        </xdr:to>
        <xdr:sp macro="" textlink="">
          <xdr:nvSpPr>
            <xdr:cNvPr id="35843" name="Button 3" hidden="1">
              <a:extLst>
                <a:ext uri="{63B3BB69-23CF-44E3-9099-C40C66FF867C}">
                  <a14:compatExt spid="_x0000_s35843"/>
                </a:ext>
                <a:ext uri="{FF2B5EF4-FFF2-40B4-BE49-F238E27FC236}">
                  <a16:creationId xmlns:a16="http://schemas.microsoft.com/office/drawing/2014/main" id="{00000000-0008-0000-0400-000003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685800</xdr:colOff>
          <xdr:row>29</xdr:row>
          <xdr:rowOff>0</xdr:rowOff>
        </xdr:from>
        <xdr:to>
          <xdr:col>16</xdr:col>
          <xdr:colOff>923925</xdr:colOff>
          <xdr:row>32</xdr:row>
          <xdr:rowOff>0</xdr:rowOff>
        </xdr:to>
        <xdr:sp macro="" textlink="">
          <xdr:nvSpPr>
            <xdr:cNvPr id="35844" name="Button 4" hidden="1">
              <a:extLst>
                <a:ext uri="{63B3BB69-23CF-44E3-9099-C40C66FF867C}">
                  <a14:compatExt spid="_x0000_s35844"/>
                </a:ext>
                <a:ext uri="{FF2B5EF4-FFF2-40B4-BE49-F238E27FC236}">
                  <a16:creationId xmlns:a16="http://schemas.microsoft.com/office/drawing/2014/main" id="{00000000-0008-0000-0400-000004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923925</xdr:colOff>
          <xdr:row>29</xdr:row>
          <xdr:rowOff>0</xdr:rowOff>
        </xdr:from>
        <xdr:to>
          <xdr:col>17</xdr:col>
          <xdr:colOff>923925</xdr:colOff>
          <xdr:row>32</xdr:row>
          <xdr:rowOff>0</xdr:rowOff>
        </xdr:to>
        <xdr:sp macro="" textlink="">
          <xdr:nvSpPr>
            <xdr:cNvPr id="35845" name="Button 5" hidden="1">
              <a:extLst>
                <a:ext uri="{63B3BB69-23CF-44E3-9099-C40C66FF867C}">
                  <a14:compatExt spid="_x0000_s35845"/>
                </a:ext>
                <a:ext uri="{FF2B5EF4-FFF2-40B4-BE49-F238E27FC236}">
                  <a16:creationId xmlns:a16="http://schemas.microsoft.com/office/drawing/2014/main" id="{00000000-0008-0000-0400-000005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923925</xdr:colOff>
          <xdr:row>26</xdr:row>
          <xdr:rowOff>0</xdr:rowOff>
        </xdr:from>
        <xdr:to>
          <xdr:col>18</xdr:col>
          <xdr:colOff>923925</xdr:colOff>
          <xdr:row>29</xdr:row>
          <xdr:rowOff>0</xdr:rowOff>
        </xdr:to>
        <xdr:sp macro="" textlink="">
          <xdr:nvSpPr>
            <xdr:cNvPr id="35846" name="Button 6" hidden="1">
              <a:extLst>
                <a:ext uri="{63B3BB69-23CF-44E3-9099-C40C66FF867C}">
                  <a14:compatExt spid="_x0000_s35846"/>
                </a:ext>
                <a:ext uri="{FF2B5EF4-FFF2-40B4-BE49-F238E27FC236}">
                  <a16:creationId xmlns:a16="http://schemas.microsoft.com/office/drawing/2014/main" id="{00000000-0008-0000-0400-000006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923925</xdr:colOff>
          <xdr:row>29</xdr:row>
          <xdr:rowOff>0</xdr:rowOff>
        </xdr:from>
        <xdr:to>
          <xdr:col>18</xdr:col>
          <xdr:colOff>923925</xdr:colOff>
          <xdr:row>32</xdr:row>
          <xdr:rowOff>0</xdr:rowOff>
        </xdr:to>
        <xdr:sp macro="" textlink="">
          <xdr:nvSpPr>
            <xdr:cNvPr id="35847" name="Button 7" hidden="1">
              <a:extLst>
                <a:ext uri="{63B3BB69-23CF-44E3-9099-C40C66FF867C}">
                  <a14:compatExt spid="_x0000_s35847"/>
                </a:ext>
                <a:ext uri="{FF2B5EF4-FFF2-40B4-BE49-F238E27FC236}">
                  <a16:creationId xmlns:a16="http://schemas.microsoft.com/office/drawing/2014/main" id="{00000000-0008-0000-0400-000007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685800</xdr:colOff>
          <xdr:row>32</xdr:row>
          <xdr:rowOff>0</xdr:rowOff>
        </xdr:from>
        <xdr:to>
          <xdr:col>18</xdr:col>
          <xdr:colOff>923925</xdr:colOff>
          <xdr:row>35</xdr:row>
          <xdr:rowOff>0</xdr:rowOff>
        </xdr:to>
        <xdr:sp macro="" textlink="">
          <xdr:nvSpPr>
            <xdr:cNvPr id="35848" name="Button 8" hidden="1">
              <a:extLst>
                <a:ext uri="{63B3BB69-23CF-44E3-9099-C40C66FF867C}">
                  <a14:compatExt spid="_x0000_s35848"/>
                </a:ext>
                <a:ext uri="{FF2B5EF4-FFF2-40B4-BE49-F238E27FC236}">
                  <a16:creationId xmlns:a16="http://schemas.microsoft.com/office/drawing/2014/main" id="{00000000-0008-0000-0400-000008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37</xdr:row>
          <xdr:rowOff>0</xdr:rowOff>
        </xdr:from>
        <xdr:to>
          <xdr:col>19</xdr:col>
          <xdr:colOff>0</xdr:colOff>
          <xdr:row>40</xdr:row>
          <xdr:rowOff>0</xdr:rowOff>
        </xdr:to>
        <xdr:sp macro="" textlink="">
          <xdr:nvSpPr>
            <xdr:cNvPr id="35849" name="Button 9" hidden="1">
              <a:extLst>
                <a:ext uri="{63B3BB69-23CF-44E3-9099-C40C66FF867C}">
                  <a14:compatExt spid="_x0000_s35849"/>
                </a:ext>
                <a:ext uri="{FF2B5EF4-FFF2-40B4-BE49-F238E27FC236}">
                  <a16:creationId xmlns:a16="http://schemas.microsoft.com/office/drawing/2014/main" id="{00000000-0008-0000-0400-000009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40</xdr:row>
          <xdr:rowOff>0</xdr:rowOff>
        </xdr:from>
        <xdr:to>
          <xdr:col>19</xdr:col>
          <xdr:colOff>0</xdr:colOff>
          <xdr:row>43</xdr:row>
          <xdr:rowOff>0</xdr:rowOff>
        </xdr:to>
        <xdr:sp macro="" textlink="">
          <xdr:nvSpPr>
            <xdr:cNvPr id="35850" name="Button 10" hidden="1">
              <a:extLst>
                <a:ext uri="{63B3BB69-23CF-44E3-9099-C40C66FF867C}">
                  <a14:compatExt spid="_x0000_s35850"/>
                </a:ext>
                <a:ext uri="{FF2B5EF4-FFF2-40B4-BE49-F238E27FC236}">
                  <a16:creationId xmlns:a16="http://schemas.microsoft.com/office/drawing/2014/main" id="{00000000-0008-0000-0400-00000A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43</xdr:row>
          <xdr:rowOff>0</xdr:rowOff>
        </xdr:from>
        <xdr:to>
          <xdr:col>19</xdr:col>
          <xdr:colOff>0</xdr:colOff>
          <xdr:row>46</xdr:row>
          <xdr:rowOff>0</xdr:rowOff>
        </xdr:to>
        <xdr:sp macro="" textlink="">
          <xdr:nvSpPr>
            <xdr:cNvPr id="35851" name="Button 11" hidden="1">
              <a:extLst>
                <a:ext uri="{63B3BB69-23CF-44E3-9099-C40C66FF867C}">
                  <a14:compatExt spid="_x0000_s35851"/>
                </a:ext>
                <a:ext uri="{FF2B5EF4-FFF2-40B4-BE49-F238E27FC236}">
                  <a16:creationId xmlns:a16="http://schemas.microsoft.com/office/drawing/2014/main" id="{00000000-0008-0000-0400-00000B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46</xdr:row>
          <xdr:rowOff>0</xdr:rowOff>
        </xdr:from>
        <xdr:to>
          <xdr:col>19</xdr:col>
          <xdr:colOff>0</xdr:colOff>
          <xdr:row>49</xdr:row>
          <xdr:rowOff>0</xdr:rowOff>
        </xdr:to>
        <xdr:sp macro="" textlink="">
          <xdr:nvSpPr>
            <xdr:cNvPr id="35853" name="Button 13" hidden="1">
              <a:extLst>
                <a:ext uri="{63B3BB69-23CF-44E3-9099-C40C66FF867C}">
                  <a14:compatExt spid="_x0000_s35853"/>
                </a:ext>
                <a:ext uri="{FF2B5EF4-FFF2-40B4-BE49-F238E27FC236}">
                  <a16:creationId xmlns:a16="http://schemas.microsoft.com/office/drawing/2014/main" id="{00000000-0008-0000-0400-00000D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49</xdr:row>
          <xdr:rowOff>0</xdr:rowOff>
        </xdr:from>
        <xdr:to>
          <xdr:col>19</xdr:col>
          <xdr:colOff>0</xdr:colOff>
          <xdr:row>52</xdr:row>
          <xdr:rowOff>0</xdr:rowOff>
        </xdr:to>
        <xdr:sp macro="" textlink="">
          <xdr:nvSpPr>
            <xdr:cNvPr id="35852" name="Button 12" hidden="1">
              <a:extLst>
                <a:ext uri="{63B3BB69-23CF-44E3-9099-C40C66FF867C}">
                  <a14:compatExt spid="_x0000_s35852"/>
                </a:ext>
                <a:ext uri="{FF2B5EF4-FFF2-40B4-BE49-F238E27FC236}">
                  <a16:creationId xmlns:a16="http://schemas.microsoft.com/office/drawing/2014/main" id="{00000000-0008-0000-0400-00000C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오늘날짜로 돌아가기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0</xdr:row>
          <xdr:rowOff>0</xdr:rowOff>
        </xdr:from>
        <xdr:to>
          <xdr:col>19</xdr:col>
          <xdr:colOff>0</xdr:colOff>
          <xdr:row>4</xdr:row>
          <xdr:rowOff>0</xdr:rowOff>
        </xdr:to>
        <xdr:sp macro="" textlink="">
          <xdr:nvSpPr>
            <xdr:cNvPr id="35854" name="Button 14" hidden="1">
              <a:extLst>
                <a:ext uri="{63B3BB69-23CF-44E3-9099-C40C66FF867C}">
                  <a14:compatExt spid="_x0000_s35854"/>
                </a:ext>
                <a:ext uri="{FF2B5EF4-FFF2-40B4-BE49-F238E27FC236}">
                  <a16:creationId xmlns:a16="http://schemas.microsoft.com/office/drawing/2014/main" id="{00000000-0008-0000-0400-00000E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</xdr:row>
          <xdr:rowOff>219075</xdr:rowOff>
        </xdr:from>
        <xdr:to>
          <xdr:col>19</xdr:col>
          <xdr:colOff>0</xdr:colOff>
          <xdr:row>6</xdr:row>
          <xdr:rowOff>209550</xdr:rowOff>
        </xdr:to>
        <xdr:sp macro="" textlink="">
          <xdr:nvSpPr>
            <xdr:cNvPr id="35855" name="Button 15" hidden="1">
              <a:extLst>
                <a:ext uri="{63B3BB69-23CF-44E3-9099-C40C66FF867C}">
                  <a14:compatExt spid="_x0000_s35855"/>
                </a:ext>
                <a:ext uri="{FF2B5EF4-FFF2-40B4-BE49-F238E27FC236}">
                  <a16:creationId xmlns:a16="http://schemas.microsoft.com/office/drawing/2014/main" id="{00000000-0008-0000-0400-00000F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</xdr:row>
          <xdr:rowOff>0</xdr:rowOff>
        </xdr:from>
        <xdr:to>
          <xdr:col>19</xdr:col>
          <xdr:colOff>0</xdr:colOff>
          <xdr:row>10</xdr:row>
          <xdr:rowOff>0</xdr:rowOff>
        </xdr:to>
        <xdr:sp macro="" textlink="">
          <xdr:nvSpPr>
            <xdr:cNvPr id="35856" name="Button 16" hidden="1">
              <a:extLst>
                <a:ext uri="{63B3BB69-23CF-44E3-9099-C40C66FF867C}">
                  <a14:compatExt spid="_x0000_s35856"/>
                </a:ext>
                <a:ext uri="{FF2B5EF4-FFF2-40B4-BE49-F238E27FC236}">
                  <a16:creationId xmlns:a16="http://schemas.microsoft.com/office/drawing/2014/main" id="{00000000-0008-0000-0400-000010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</xdr:row>
          <xdr:rowOff>0</xdr:rowOff>
        </xdr:from>
        <xdr:to>
          <xdr:col>19</xdr:col>
          <xdr:colOff>0</xdr:colOff>
          <xdr:row>13</xdr:row>
          <xdr:rowOff>0</xdr:rowOff>
        </xdr:to>
        <xdr:sp macro="" textlink="">
          <xdr:nvSpPr>
            <xdr:cNvPr id="35858" name="Button 18" hidden="1">
              <a:extLst>
                <a:ext uri="{63B3BB69-23CF-44E3-9099-C40C66FF867C}">
                  <a14:compatExt spid="_x0000_s35858"/>
                </a:ext>
                <a:ext uri="{FF2B5EF4-FFF2-40B4-BE49-F238E27FC236}">
                  <a16:creationId xmlns:a16="http://schemas.microsoft.com/office/drawing/2014/main" id="{00000000-0008-0000-0400-000012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오늘날짜로 돌아가기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61</xdr:row>
          <xdr:rowOff>0</xdr:rowOff>
        </xdr:from>
        <xdr:to>
          <xdr:col>19</xdr:col>
          <xdr:colOff>0</xdr:colOff>
          <xdr:row>64</xdr:row>
          <xdr:rowOff>0</xdr:rowOff>
        </xdr:to>
        <xdr:sp macro="" textlink="">
          <xdr:nvSpPr>
            <xdr:cNvPr id="35919" name="Button 79" hidden="1">
              <a:extLst>
                <a:ext uri="{63B3BB69-23CF-44E3-9099-C40C66FF867C}">
                  <a14:compatExt spid="_x0000_s35919"/>
                </a:ext>
                <a:ext uri="{FF2B5EF4-FFF2-40B4-BE49-F238E27FC236}">
                  <a16:creationId xmlns:a16="http://schemas.microsoft.com/office/drawing/2014/main" id="{00000000-0008-0000-0400-00004F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63</xdr:row>
          <xdr:rowOff>209550</xdr:rowOff>
        </xdr:from>
        <xdr:to>
          <xdr:col>17</xdr:col>
          <xdr:colOff>0</xdr:colOff>
          <xdr:row>66</xdr:row>
          <xdr:rowOff>209550</xdr:rowOff>
        </xdr:to>
        <xdr:sp macro="" textlink="">
          <xdr:nvSpPr>
            <xdr:cNvPr id="35920" name="Button 80" hidden="1">
              <a:extLst>
                <a:ext uri="{63B3BB69-23CF-44E3-9099-C40C66FF867C}">
                  <a14:compatExt spid="_x0000_s35920"/>
                </a:ext>
                <a:ext uri="{FF2B5EF4-FFF2-40B4-BE49-F238E27FC236}">
                  <a16:creationId xmlns:a16="http://schemas.microsoft.com/office/drawing/2014/main" id="{00000000-0008-0000-0400-000050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63</xdr:row>
          <xdr:rowOff>209550</xdr:rowOff>
        </xdr:from>
        <xdr:to>
          <xdr:col>18</xdr:col>
          <xdr:colOff>0</xdr:colOff>
          <xdr:row>66</xdr:row>
          <xdr:rowOff>209550</xdr:rowOff>
        </xdr:to>
        <xdr:sp macro="" textlink="">
          <xdr:nvSpPr>
            <xdr:cNvPr id="35921" name="Button 81" hidden="1">
              <a:extLst>
                <a:ext uri="{63B3BB69-23CF-44E3-9099-C40C66FF867C}">
                  <a14:compatExt spid="_x0000_s35921"/>
                </a:ext>
                <a:ext uri="{FF2B5EF4-FFF2-40B4-BE49-F238E27FC236}">
                  <a16:creationId xmlns:a16="http://schemas.microsoft.com/office/drawing/2014/main" id="{00000000-0008-0000-0400-000051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66</xdr:row>
          <xdr:rowOff>209550</xdr:rowOff>
        </xdr:from>
        <xdr:to>
          <xdr:col>17</xdr:col>
          <xdr:colOff>0</xdr:colOff>
          <xdr:row>69</xdr:row>
          <xdr:rowOff>209550</xdr:rowOff>
        </xdr:to>
        <xdr:sp macro="" textlink="">
          <xdr:nvSpPr>
            <xdr:cNvPr id="35922" name="Button 82" hidden="1">
              <a:extLst>
                <a:ext uri="{63B3BB69-23CF-44E3-9099-C40C66FF867C}">
                  <a14:compatExt spid="_x0000_s35922"/>
                </a:ext>
                <a:ext uri="{FF2B5EF4-FFF2-40B4-BE49-F238E27FC236}">
                  <a16:creationId xmlns:a16="http://schemas.microsoft.com/office/drawing/2014/main" id="{00000000-0008-0000-0400-000052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66</xdr:row>
          <xdr:rowOff>209550</xdr:rowOff>
        </xdr:from>
        <xdr:to>
          <xdr:col>18</xdr:col>
          <xdr:colOff>0</xdr:colOff>
          <xdr:row>69</xdr:row>
          <xdr:rowOff>209550</xdr:rowOff>
        </xdr:to>
        <xdr:sp macro="" textlink="">
          <xdr:nvSpPr>
            <xdr:cNvPr id="35923" name="Button 83" hidden="1">
              <a:extLst>
                <a:ext uri="{63B3BB69-23CF-44E3-9099-C40C66FF867C}">
                  <a14:compatExt spid="_x0000_s35923"/>
                </a:ext>
                <a:ext uri="{FF2B5EF4-FFF2-40B4-BE49-F238E27FC236}">
                  <a16:creationId xmlns:a16="http://schemas.microsoft.com/office/drawing/2014/main" id="{00000000-0008-0000-0400-000053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63</xdr:row>
          <xdr:rowOff>209550</xdr:rowOff>
        </xdr:from>
        <xdr:to>
          <xdr:col>19</xdr:col>
          <xdr:colOff>0</xdr:colOff>
          <xdr:row>66</xdr:row>
          <xdr:rowOff>209550</xdr:rowOff>
        </xdr:to>
        <xdr:sp macro="" textlink="">
          <xdr:nvSpPr>
            <xdr:cNvPr id="35924" name="Button 84" hidden="1">
              <a:extLst>
                <a:ext uri="{63B3BB69-23CF-44E3-9099-C40C66FF867C}">
                  <a14:compatExt spid="_x0000_s35924"/>
                </a:ext>
                <a:ext uri="{FF2B5EF4-FFF2-40B4-BE49-F238E27FC236}">
                  <a16:creationId xmlns:a16="http://schemas.microsoft.com/office/drawing/2014/main" id="{00000000-0008-0000-0400-000054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66</xdr:row>
          <xdr:rowOff>209550</xdr:rowOff>
        </xdr:from>
        <xdr:to>
          <xdr:col>19</xdr:col>
          <xdr:colOff>0</xdr:colOff>
          <xdr:row>69</xdr:row>
          <xdr:rowOff>209550</xdr:rowOff>
        </xdr:to>
        <xdr:sp macro="" textlink="">
          <xdr:nvSpPr>
            <xdr:cNvPr id="35925" name="Button 85" hidden="1">
              <a:extLst>
                <a:ext uri="{63B3BB69-23CF-44E3-9099-C40C66FF867C}">
                  <a14:compatExt spid="_x0000_s35925"/>
                </a:ext>
                <a:ext uri="{FF2B5EF4-FFF2-40B4-BE49-F238E27FC236}">
                  <a16:creationId xmlns:a16="http://schemas.microsoft.com/office/drawing/2014/main" id="{00000000-0008-0000-0400-000055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70</xdr:row>
          <xdr:rowOff>0</xdr:rowOff>
        </xdr:from>
        <xdr:to>
          <xdr:col>19</xdr:col>
          <xdr:colOff>0</xdr:colOff>
          <xdr:row>73</xdr:row>
          <xdr:rowOff>0</xdr:rowOff>
        </xdr:to>
        <xdr:sp macro="" textlink="">
          <xdr:nvSpPr>
            <xdr:cNvPr id="35926" name="Button 86" hidden="1">
              <a:extLst>
                <a:ext uri="{63B3BB69-23CF-44E3-9099-C40C66FF867C}">
                  <a14:compatExt spid="_x0000_s35926"/>
                </a:ext>
                <a:ext uri="{FF2B5EF4-FFF2-40B4-BE49-F238E27FC236}">
                  <a16:creationId xmlns:a16="http://schemas.microsoft.com/office/drawing/2014/main" id="{00000000-0008-0000-0400-000056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74</xdr:row>
          <xdr:rowOff>209550</xdr:rowOff>
        </xdr:from>
        <xdr:to>
          <xdr:col>19</xdr:col>
          <xdr:colOff>0</xdr:colOff>
          <xdr:row>77</xdr:row>
          <xdr:rowOff>209550</xdr:rowOff>
        </xdr:to>
        <xdr:sp macro="" textlink="">
          <xdr:nvSpPr>
            <xdr:cNvPr id="35927" name="Button 87" hidden="1">
              <a:extLst>
                <a:ext uri="{63B3BB69-23CF-44E3-9099-C40C66FF867C}">
                  <a14:compatExt spid="_x0000_s35927"/>
                </a:ext>
                <a:ext uri="{FF2B5EF4-FFF2-40B4-BE49-F238E27FC236}">
                  <a16:creationId xmlns:a16="http://schemas.microsoft.com/office/drawing/2014/main" id="{00000000-0008-0000-0400-000057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77</xdr:row>
          <xdr:rowOff>209550</xdr:rowOff>
        </xdr:from>
        <xdr:to>
          <xdr:col>19</xdr:col>
          <xdr:colOff>0</xdr:colOff>
          <xdr:row>80</xdr:row>
          <xdr:rowOff>209550</xdr:rowOff>
        </xdr:to>
        <xdr:sp macro="" textlink="">
          <xdr:nvSpPr>
            <xdr:cNvPr id="35928" name="Button 88" hidden="1">
              <a:extLst>
                <a:ext uri="{63B3BB69-23CF-44E3-9099-C40C66FF867C}">
                  <a14:compatExt spid="_x0000_s35928"/>
                </a:ext>
                <a:ext uri="{FF2B5EF4-FFF2-40B4-BE49-F238E27FC236}">
                  <a16:creationId xmlns:a16="http://schemas.microsoft.com/office/drawing/2014/main" id="{00000000-0008-0000-0400-000058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80</xdr:row>
          <xdr:rowOff>209550</xdr:rowOff>
        </xdr:from>
        <xdr:to>
          <xdr:col>19</xdr:col>
          <xdr:colOff>0</xdr:colOff>
          <xdr:row>83</xdr:row>
          <xdr:rowOff>209550</xdr:rowOff>
        </xdr:to>
        <xdr:sp macro="" textlink="">
          <xdr:nvSpPr>
            <xdr:cNvPr id="35929" name="Button 89" hidden="1">
              <a:extLst>
                <a:ext uri="{63B3BB69-23CF-44E3-9099-C40C66FF867C}">
                  <a14:compatExt spid="_x0000_s35929"/>
                </a:ext>
                <a:ext uri="{FF2B5EF4-FFF2-40B4-BE49-F238E27FC236}">
                  <a16:creationId xmlns:a16="http://schemas.microsoft.com/office/drawing/2014/main" id="{00000000-0008-0000-0400-000059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83</xdr:row>
          <xdr:rowOff>209550</xdr:rowOff>
        </xdr:from>
        <xdr:to>
          <xdr:col>19</xdr:col>
          <xdr:colOff>0</xdr:colOff>
          <xdr:row>86</xdr:row>
          <xdr:rowOff>209550</xdr:rowOff>
        </xdr:to>
        <xdr:sp macro="" textlink="">
          <xdr:nvSpPr>
            <xdr:cNvPr id="35930" name="Button 90" hidden="1">
              <a:extLst>
                <a:ext uri="{63B3BB69-23CF-44E3-9099-C40C66FF867C}">
                  <a14:compatExt spid="_x0000_s35930"/>
                </a:ext>
                <a:ext uri="{FF2B5EF4-FFF2-40B4-BE49-F238E27FC236}">
                  <a16:creationId xmlns:a16="http://schemas.microsoft.com/office/drawing/2014/main" id="{00000000-0008-0000-0400-00005A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86</xdr:row>
          <xdr:rowOff>209550</xdr:rowOff>
        </xdr:from>
        <xdr:to>
          <xdr:col>19</xdr:col>
          <xdr:colOff>0</xdr:colOff>
          <xdr:row>89</xdr:row>
          <xdr:rowOff>209550</xdr:rowOff>
        </xdr:to>
        <xdr:sp macro="" textlink="">
          <xdr:nvSpPr>
            <xdr:cNvPr id="35931" name="Button 91" hidden="1">
              <a:extLst>
                <a:ext uri="{63B3BB69-23CF-44E3-9099-C40C66FF867C}">
                  <a14:compatExt spid="_x0000_s35931"/>
                </a:ext>
                <a:ext uri="{FF2B5EF4-FFF2-40B4-BE49-F238E27FC236}">
                  <a16:creationId xmlns:a16="http://schemas.microsoft.com/office/drawing/2014/main" id="{00000000-0008-0000-0400-00005B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오늘날짜로 돌아가기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99</xdr:row>
          <xdr:rowOff>0</xdr:rowOff>
        </xdr:from>
        <xdr:to>
          <xdr:col>19</xdr:col>
          <xdr:colOff>0</xdr:colOff>
          <xdr:row>102</xdr:row>
          <xdr:rowOff>0</xdr:rowOff>
        </xdr:to>
        <xdr:sp macro="" textlink="">
          <xdr:nvSpPr>
            <xdr:cNvPr id="35932" name="Button 92" hidden="1">
              <a:extLst>
                <a:ext uri="{63B3BB69-23CF-44E3-9099-C40C66FF867C}">
                  <a14:compatExt spid="_x0000_s35932"/>
                </a:ext>
                <a:ext uri="{FF2B5EF4-FFF2-40B4-BE49-F238E27FC236}">
                  <a16:creationId xmlns:a16="http://schemas.microsoft.com/office/drawing/2014/main" id="{00000000-0008-0000-0400-00005C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101</xdr:row>
          <xdr:rowOff>209550</xdr:rowOff>
        </xdr:from>
        <xdr:to>
          <xdr:col>17</xdr:col>
          <xdr:colOff>0</xdr:colOff>
          <xdr:row>104</xdr:row>
          <xdr:rowOff>209550</xdr:rowOff>
        </xdr:to>
        <xdr:sp macro="" textlink="">
          <xdr:nvSpPr>
            <xdr:cNvPr id="35933" name="Button 93" hidden="1">
              <a:extLst>
                <a:ext uri="{63B3BB69-23CF-44E3-9099-C40C66FF867C}">
                  <a14:compatExt spid="_x0000_s35933"/>
                </a:ext>
                <a:ext uri="{FF2B5EF4-FFF2-40B4-BE49-F238E27FC236}">
                  <a16:creationId xmlns:a16="http://schemas.microsoft.com/office/drawing/2014/main" id="{00000000-0008-0000-0400-00005D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101</xdr:row>
          <xdr:rowOff>209550</xdr:rowOff>
        </xdr:from>
        <xdr:to>
          <xdr:col>18</xdr:col>
          <xdr:colOff>0</xdr:colOff>
          <xdr:row>104</xdr:row>
          <xdr:rowOff>209550</xdr:rowOff>
        </xdr:to>
        <xdr:sp macro="" textlink="">
          <xdr:nvSpPr>
            <xdr:cNvPr id="35934" name="Button 94" hidden="1">
              <a:extLst>
                <a:ext uri="{63B3BB69-23CF-44E3-9099-C40C66FF867C}">
                  <a14:compatExt spid="_x0000_s35934"/>
                </a:ext>
                <a:ext uri="{FF2B5EF4-FFF2-40B4-BE49-F238E27FC236}">
                  <a16:creationId xmlns:a16="http://schemas.microsoft.com/office/drawing/2014/main" id="{00000000-0008-0000-0400-00005E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104</xdr:row>
          <xdr:rowOff>209550</xdr:rowOff>
        </xdr:from>
        <xdr:to>
          <xdr:col>17</xdr:col>
          <xdr:colOff>0</xdr:colOff>
          <xdr:row>107</xdr:row>
          <xdr:rowOff>209550</xdr:rowOff>
        </xdr:to>
        <xdr:sp macro="" textlink="">
          <xdr:nvSpPr>
            <xdr:cNvPr id="35935" name="Button 95" hidden="1">
              <a:extLst>
                <a:ext uri="{63B3BB69-23CF-44E3-9099-C40C66FF867C}">
                  <a14:compatExt spid="_x0000_s35935"/>
                </a:ext>
                <a:ext uri="{FF2B5EF4-FFF2-40B4-BE49-F238E27FC236}">
                  <a16:creationId xmlns:a16="http://schemas.microsoft.com/office/drawing/2014/main" id="{00000000-0008-0000-0400-00005F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104</xdr:row>
          <xdr:rowOff>209550</xdr:rowOff>
        </xdr:from>
        <xdr:to>
          <xdr:col>18</xdr:col>
          <xdr:colOff>0</xdr:colOff>
          <xdr:row>107</xdr:row>
          <xdr:rowOff>209550</xdr:rowOff>
        </xdr:to>
        <xdr:sp macro="" textlink="">
          <xdr:nvSpPr>
            <xdr:cNvPr id="35936" name="Button 96" hidden="1">
              <a:extLst>
                <a:ext uri="{63B3BB69-23CF-44E3-9099-C40C66FF867C}">
                  <a14:compatExt spid="_x0000_s35936"/>
                </a:ext>
                <a:ext uri="{FF2B5EF4-FFF2-40B4-BE49-F238E27FC236}">
                  <a16:creationId xmlns:a16="http://schemas.microsoft.com/office/drawing/2014/main" id="{00000000-0008-0000-0400-000060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101</xdr:row>
          <xdr:rowOff>209550</xdr:rowOff>
        </xdr:from>
        <xdr:to>
          <xdr:col>19</xdr:col>
          <xdr:colOff>0</xdr:colOff>
          <xdr:row>104</xdr:row>
          <xdr:rowOff>209550</xdr:rowOff>
        </xdr:to>
        <xdr:sp macro="" textlink="">
          <xdr:nvSpPr>
            <xdr:cNvPr id="35937" name="Button 97" hidden="1">
              <a:extLst>
                <a:ext uri="{63B3BB69-23CF-44E3-9099-C40C66FF867C}">
                  <a14:compatExt spid="_x0000_s35937"/>
                </a:ext>
                <a:ext uri="{FF2B5EF4-FFF2-40B4-BE49-F238E27FC236}">
                  <a16:creationId xmlns:a16="http://schemas.microsoft.com/office/drawing/2014/main" id="{00000000-0008-0000-0400-000061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104</xdr:row>
          <xdr:rowOff>209550</xdr:rowOff>
        </xdr:from>
        <xdr:to>
          <xdr:col>19</xdr:col>
          <xdr:colOff>0</xdr:colOff>
          <xdr:row>107</xdr:row>
          <xdr:rowOff>209550</xdr:rowOff>
        </xdr:to>
        <xdr:sp macro="" textlink="">
          <xdr:nvSpPr>
            <xdr:cNvPr id="35938" name="Button 98" hidden="1">
              <a:extLst>
                <a:ext uri="{63B3BB69-23CF-44E3-9099-C40C66FF867C}">
                  <a14:compatExt spid="_x0000_s35938"/>
                </a:ext>
                <a:ext uri="{FF2B5EF4-FFF2-40B4-BE49-F238E27FC236}">
                  <a16:creationId xmlns:a16="http://schemas.microsoft.com/office/drawing/2014/main" id="{00000000-0008-0000-0400-000062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108</xdr:row>
          <xdr:rowOff>0</xdr:rowOff>
        </xdr:from>
        <xdr:to>
          <xdr:col>19</xdr:col>
          <xdr:colOff>0</xdr:colOff>
          <xdr:row>111</xdr:row>
          <xdr:rowOff>0</xdr:rowOff>
        </xdr:to>
        <xdr:sp macro="" textlink="">
          <xdr:nvSpPr>
            <xdr:cNvPr id="35939" name="Button 99" hidden="1">
              <a:extLst>
                <a:ext uri="{63B3BB69-23CF-44E3-9099-C40C66FF867C}">
                  <a14:compatExt spid="_x0000_s35939"/>
                </a:ext>
                <a:ext uri="{FF2B5EF4-FFF2-40B4-BE49-F238E27FC236}">
                  <a16:creationId xmlns:a16="http://schemas.microsoft.com/office/drawing/2014/main" id="{00000000-0008-0000-0400-000063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112</xdr:row>
          <xdr:rowOff>209550</xdr:rowOff>
        </xdr:from>
        <xdr:to>
          <xdr:col>19</xdr:col>
          <xdr:colOff>0</xdr:colOff>
          <xdr:row>115</xdr:row>
          <xdr:rowOff>209550</xdr:rowOff>
        </xdr:to>
        <xdr:sp macro="" textlink="">
          <xdr:nvSpPr>
            <xdr:cNvPr id="35940" name="Button 100" hidden="1">
              <a:extLst>
                <a:ext uri="{63B3BB69-23CF-44E3-9099-C40C66FF867C}">
                  <a14:compatExt spid="_x0000_s35940"/>
                </a:ext>
                <a:ext uri="{FF2B5EF4-FFF2-40B4-BE49-F238E27FC236}">
                  <a16:creationId xmlns:a16="http://schemas.microsoft.com/office/drawing/2014/main" id="{00000000-0008-0000-0400-000064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115</xdr:row>
          <xdr:rowOff>209550</xdr:rowOff>
        </xdr:from>
        <xdr:to>
          <xdr:col>19</xdr:col>
          <xdr:colOff>0</xdr:colOff>
          <xdr:row>118</xdr:row>
          <xdr:rowOff>209550</xdr:rowOff>
        </xdr:to>
        <xdr:sp macro="" textlink="">
          <xdr:nvSpPr>
            <xdr:cNvPr id="35941" name="Button 101" hidden="1">
              <a:extLst>
                <a:ext uri="{63B3BB69-23CF-44E3-9099-C40C66FF867C}">
                  <a14:compatExt spid="_x0000_s35941"/>
                </a:ext>
                <a:ext uri="{FF2B5EF4-FFF2-40B4-BE49-F238E27FC236}">
                  <a16:creationId xmlns:a16="http://schemas.microsoft.com/office/drawing/2014/main" id="{00000000-0008-0000-0400-000065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118</xdr:row>
          <xdr:rowOff>209550</xdr:rowOff>
        </xdr:from>
        <xdr:to>
          <xdr:col>19</xdr:col>
          <xdr:colOff>0</xdr:colOff>
          <xdr:row>121</xdr:row>
          <xdr:rowOff>209550</xdr:rowOff>
        </xdr:to>
        <xdr:sp macro="" textlink="">
          <xdr:nvSpPr>
            <xdr:cNvPr id="35942" name="Button 102" hidden="1">
              <a:extLst>
                <a:ext uri="{63B3BB69-23CF-44E3-9099-C40C66FF867C}">
                  <a14:compatExt spid="_x0000_s35942"/>
                </a:ext>
                <a:ext uri="{FF2B5EF4-FFF2-40B4-BE49-F238E27FC236}">
                  <a16:creationId xmlns:a16="http://schemas.microsoft.com/office/drawing/2014/main" id="{00000000-0008-0000-0400-000066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121</xdr:row>
          <xdr:rowOff>209550</xdr:rowOff>
        </xdr:from>
        <xdr:to>
          <xdr:col>19</xdr:col>
          <xdr:colOff>0</xdr:colOff>
          <xdr:row>124</xdr:row>
          <xdr:rowOff>209550</xdr:rowOff>
        </xdr:to>
        <xdr:sp macro="" textlink="">
          <xdr:nvSpPr>
            <xdr:cNvPr id="35943" name="Button 103" hidden="1">
              <a:extLst>
                <a:ext uri="{63B3BB69-23CF-44E3-9099-C40C66FF867C}">
                  <a14:compatExt spid="_x0000_s35943"/>
                </a:ext>
                <a:ext uri="{FF2B5EF4-FFF2-40B4-BE49-F238E27FC236}">
                  <a16:creationId xmlns:a16="http://schemas.microsoft.com/office/drawing/2014/main" id="{00000000-0008-0000-0400-000067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124</xdr:row>
          <xdr:rowOff>209550</xdr:rowOff>
        </xdr:from>
        <xdr:to>
          <xdr:col>19</xdr:col>
          <xdr:colOff>0</xdr:colOff>
          <xdr:row>127</xdr:row>
          <xdr:rowOff>209550</xdr:rowOff>
        </xdr:to>
        <xdr:sp macro="" textlink="">
          <xdr:nvSpPr>
            <xdr:cNvPr id="35944" name="Button 104" hidden="1">
              <a:extLst>
                <a:ext uri="{63B3BB69-23CF-44E3-9099-C40C66FF867C}">
                  <a14:compatExt spid="_x0000_s35944"/>
                </a:ext>
                <a:ext uri="{FF2B5EF4-FFF2-40B4-BE49-F238E27FC236}">
                  <a16:creationId xmlns:a16="http://schemas.microsoft.com/office/drawing/2014/main" id="{00000000-0008-0000-0400-000068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오늘날짜로 돌아가기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137</xdr:row>
          <xdr:rowOff>0</xdr:rowOff>
        </xdr:from>
        <xdr:to>
          <xdr:col>19</xdr:col>
          <xdr:colOff>0</xdr:colOff>
          <xdr:row>140</xdr:row>
          <xdr:rowOff>0</xdr:rowOff>
        </xdr:to>
        <xdr:sp macro="" textlink="">
          <xdr:nvSpPr>
            <xdr:cNvPr id="35945" name="Button 105" hidden="1">
              <a:extLst>
                <a:ext uri="{63B3BB69-23CF-44E3-9099-C40C66FF867C}">
                  <a14:compatExt spid="_x0000_s35945"/>
                </a:ext>
                <a:ext uri="{FF2B5EF4-FFF2-40B4-BE49-F238E27FC236}">
                  <a16:creationId xmlns:a16="http://schemas.microsoft.com/office/drawing/2014/main" id="{00000000-0008-0000-0400-000069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139</xdr:row>
          <xdr:rowOff>209550</xdr:rowOff>
        </xdr:from>
        <xdr:to>
          <xdr:col>17</xdr:col>
          <xdr:colOff>0</xdr:colOff>
          <xdr:row>142</xdr:row>
          <xdr:rowOff>209550</xdr:rowOff>
        </xdr:to>
        <xdr:sp macro="" textlink="">
          <xdr:nvSpPr>
            <xdr:cNvPr id="35946" name="Button 106" hidden="1">
              <a:extLst>
                <a:ext uri="{63B3BB69-23CF-44E3-9099-C40C66FF867C}">
                  <a14:compatExt spid="_x0000_s35946"/>
                </a:ext>
                <a:ext uri="{FF2B5EF4-FFF2-40B4-BE49-F238E27FC236}">
                  <a16:creationId xmlns:a16="http://schemas.microsoft.com/office/drawing/2014/main" id="{00000000-0008-0000-0400-00006A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139</xdr:row>
          <xdr:rowOff>209550</xdr:rowOff>
        </xdr:from>
        <xdr:to>
          <xdr:col>18</xdr:col>
          <xdr:colOff>0</xdr:colOff>
          <xdr:row>142</xdr:row>
          <xdr:rowOff>209550</xdr:rowOff>
        </xdr:to>
        <xdr:sp macro="" textlink="">
          <xdr:nvSpPr>
            <xdr:cNvPr id="35947" name="Button 107" hidden="1">
              <a:extLst>
                <a:ext uri="{63B3BB69-23CF-44E3-9099-C40C66FF867C}">
                  <a14:compatExt spid="_x0000_s35947"/>
                </a:ext>
                <a:ext uri="{FF2B5EF4-FFF2-40B4-BE49-F238E27FC236}">
                  <a16:creationId xmlns:a16="http://schemas.microsoft.com/office/drawing/2014/main" id="{00000000-0008-0000-0400-00006B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142</xdr:row>
          <xdr:rowOff>209550</xdr:rowOff>
        </xdr:from>
        <xdr:to>
          <xdr:col>17</xdr:col>
          <xdr:colOff>0</xdr:colOff>
          <xdr:row>145</xdr:row>
          <xdr:rowOff>209550</xdr:rowOff>
        </xdr:to>
        <xdr:sp macro="" textlink="">
          <xdr:nvSpPr>
            <xdr:cNvPr id="35948" name="Button 108" hidden="1">
              <a:extLst>
                <a:ext uri="{63B3BB69-23CF-44E3-9099-C40C66FF867C}">
                  <a14:compatExt spid="_x0000_s35948"/>
                </a:ext>
                <a:ext uri="{FF2B5EF4-FFF2-40B4-BE49-F238E27FC236}">
                  <a16:creationId xmlns:a16="http://schemas.microsoft.com/office/drawing/2014/main" id="{00000000-0008-0000-0400-00006C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142</xdr:row>
          <xdr:rowOff>209550</xdr:rowOff>
        </xdr:from>
        <xdr:to>
          <xdr:col>18</xdr:col>
          <xdr:colOff>0</xdr:colOff>
          <xdr:row>145</xdr:row>
          <xdr:rowOff>209550</xdr:rowOff>
        </xdr:to>
        <xdr:sp macro="" textlink="">
          <xdr:nvSpPr>
            <xdr:cNvPr id="35949" name="Button 109" hidden="1">
              <a:extLst>
                <a:ext uri="{63B3BB69-23CF-44E3-9099-C40C66FF867C}">
                  <a14:compatExt spid="_x0000_s35949"/>
                </a:ext>
                <a:ext uri="{FF2B5EF4-FFF2-40B4-BE49-F238E27FC236}">
                  <a16:creationId xmlns:a16="http://schemas.microsoft.com/office/drawing/2014/main" id="{00000000-0008-0000-0400-00006D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139</xdr:row>
          <xdr:rowOff>209550</xdr:rowOff>
        </xdr:from>
        <xdr:to>
          <xdr:col>19</xdr:col>
          <xdr:colOff>0</xdr:colOff>
          <xdr:row>142</xdr:row>
          <xdr:rowOff>209550</xdr:rowOff>
        </xdr:to>
        <xdr:sp macro="" textlink="">
          <xdr:nvSpPr>
            <xdr:cNvPr id="35950" name="Button 110" hidden="1">
              <a:extLst>
                <a:ext uri="{63B3BB69-23CF-44E3-9099-C40C66FF867C}">
                  <a14:compatExt spid="_x0000_s35950"/>
                </a:ext>
                <a:ext uri="{FF2B5EF4-FFF2-40B4-BE49-F238E27FC236}">
                  <a16:creationId xmlns:a16="http://schemas.microsoft.com/office/drawing/2014/main" id="{00000000-0008-0000-0400-00006E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142</xdr:row>
          <xdr:rowOff>209550</xdr:rowOff>
        </xdr:from>
        <xdr:to>
          <xdr:col>19</xdr:col>
          <xdr:colOff>0</xdr:colOff>
          <xdr:row>145</xdr:row>
          <xdr:rowOff>209550</xdr:rowOff>
        </xdr:to>
        <xdr:sp macro="" textlink="">
          <xdr:nvSpPr>
            <xdr:cNvPr id="35951" name="Button 111" hidden="1">
              <a:extLst>
                <a:ext uri="{63B3BB69-23CF-44E3-9099-C40C66FF867C}">
                  <a14:compatExt spid="_x0000_s35951"/>
                </a:ext>
                <a:ext uri="{FF2B5EF4-FFF2-40B4-BE49-F238E27FC236}">
                  <a16:creationId xmlns:a16="http://schemas.microsoft.com/office/drawing/2014/main" id="{00000000-0008-0000-0400-00006F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146</xdr:row>
          <xdr:rowOff>0</xdr:rowOff>
        </xdr:from>
        <xdr:to>
          <xdr:col>19</xdr:col>
          <xdr:colOff>0</xdr:colOff>
          <xdr:row>149</xdr:row>
          <xdr:rowOff>0</xdr:rowOff>
        </xdr:to>
        <xdr:sp macro="" textlink="">
          <xdr:nvSpPr>
            <xdr:cNvPr id="35952" name="Button 112" hidden="1">
              <a:extLst>
                <a:ext uri="{63B3BB69-23CF-44E3-9099-C40C66FF867C}">
                  <a14:compatExt spid="_x0000_s35952"/>
                </a:ext>
                <a:ext uri="{FF2B5EF4-FFF2-40B4-BE49-F238E27FC236}">
                  <a16:creationId xmlns:a16="http://schemas.microsoft.com/office/drawing/2014/main" id="{00000000-0008-0000-0400-000070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150</xdr:row>
          <xdr:rowOff>209550</xdr:rowOff>
        </xdr:from>
        <xdr:to>
          <xdr:col>19</xdr:col>
          <xdr:colOff>0</xdr:colOff>
          <xdr:row>153</xdr:row>
          <xdr:rowOff>209550</xdr:rowOff>
        </xdr:to>
        <xdr:sp macro="" textlink="">
          <xdr:nvSpPr>
            <xdr:cNvPr id="35953" name="Button 113" hidden="1">
              <a:extLst>
                <a:ext uri="{63B3BB69-23CF-44E3-9099-C40C66FF867C}">
                  <a14:compatExt spid="_x0000_s35953"/>
                </a:ext>
                <a:ext uri="{FF2B5EF4-FFF2-40B4-BE49-F238E27FC236}">
                  <a16:creationId xmlns:a16="http://schemas.microsoft.com/office/drawing/2014/main" id="{00000000-0008-0000-0400-000071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153</xdr:row>
          <xdr:rowOff>209550</xdr:rowOff>
        </xdr:from>
        <xdr:to>
          <xdr:col>19</xdr:col>
          <xdr:colOff>0</xdr:colOff>
          <xdr:row>156</xdr:row>
          <xdr:rowOff>209550</xdr:rowOff>
        </xdr:to>
        <xdr:sp macro="" textlink="">
          <xdr:nvSpPr>
            <xdr:cNvPr id="35954" name="Button 114" hidden="1">
              <a:extLst>
                <a:ext uri="{63B3BB69-23CF-44E3-9099-C40C66FF867C}">
                  <a14:compatExt spid="_x0000_s35954"/>
                </a:ext>
                <a:ext uri="{FF2B5EF4-FFF2-40B4-BE49-F238E27FC236}">
                  <a16:creationId xmlns:a16="http://schemas.microsoft.com/office/drawing/2014/main" id="{00000000-0008-0000-0400-000072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156</xdr:row>
          <xdr:rowOff>209550</xdr:rowOff>
        </xdr:from>
        <xdr:to>
          <xdr:col>19</xdr:col>
          <xdr:colOff>0</xdr:colOff>
          <xdr:row>159</xdr:row>
          <xdr:rowOff>209550</xdr:rowOff>
        </xdr:to>
        <xdr:sp macro="" textlink="">
          <xdr:nvSpPr>
            <xdr:cNvPr id="35955" name="Button 115" hidden="1">
              <a:extLst>
                <a:ext uri="{63B3BB69-23CF-44E3-9099-C40C66FF867C}">
                  <a14:compatExt spid="_x0000_s35955"/>
                </a:ext>
                <a:ext uri="{FF2B5EF4-FFF2-40B4-BE49-F238E27FC236}">
                  <a16:creationId xmlns:a16="http://schemas.microsoft.com/office/drawing/2014/main" id="{00000000-0008-0000-0400-000073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159</xdr:row>
          <xdr:rowOff>209550</xdr:rowOff>
        </xdr:from>
        <xdr:to>
          <xdr:col>19</xdr:col>
          <xdr:colOff>0</xdr:colOff>
          <xdr:row>162</xdr:row>
          <xdr:rowOff>209550</xdr:rowOff>
        </xdr:to>
        <xdr:sp macro="" textlink="">
          <xdr:nvSpPr>
            <xdr:cNvPr id="35956" name="Button 116" hidden="1">
              <a:extLst>
                <a:ext uri="{63B3BB69-23CF-44E3-9099-C40C66FF867C}">
                  <a14:compatExt spid="_x0000_s35956"/>
                </a:ext>
                <a:ext uri="{FF2B5EF4-FFF2-40B4-BE49-F238E27FC236}">
                  <a16:creationId xmlns:a16="http://schemas.microsoft.com/office/drawing/2014/main" id="{00000000-0008-0000-0400-000074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162</xdr:row>
          <xdr:rowOff>209550</xdr:rowOff>
        </xdr:from>
        <xdr:to>
          <xdr:col>19</xdr:col>
          <xdr:colOff>0</xdr:colOff>
          <xdr:row>165</xdr:row>
          <xdr:rowOff>209550</xdr:rowOff>
        </xdr:to>
        <xdr:sp macro="" textlink="">
          <xdr:nvSpPr>
            <xdr:cNvPr id="35957" name="Button 117" hidden="1">
              <a:extLst>
                <a:ext uri="{63B3BB69-23CF-44E3-9099-C40C66FF867C}">
                  <a14:compatExt spid="_x0000_s35957"/>
                </a:ext>
                <a:ext uri="{FF2B5EF4-FFF2-40B4-BE49-F238E27FC236}">
                  <a16:creationId xmlns:a16="http://schemas.microsoft.com/office/drawing/2014/main" id="{00000000-0008-0000-0400-000075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오늘날짜로 돌아가기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175</xdr:row>
          <xdr:rowOff>0</xdr:rowOff>
        </xdr:from>
        <xdr:to>
          <xdr:col>19</xdr:col>
          <xdr:colOff>0</xdr:colOff>
          <xdr:row>178</xdr:row>
          <xdr:rowOff>0</xdr:rowOff>
        </xdr:to>
        <xdr:sp macro="" textlink="">
          <xdr:nvSpPr>
            <xdr:cNvPr id="35958" name="Button 118" hidden="1">
              <a:extLst>
                <a:ext uri="{63B3BB69-23CF-44E3-9099-C40C66FF867C}">
                  <a14:compatExt spid="_x0000_s35958"/>
                </a:ext>
                <a:ext uri="{FF2B5EF4-FFF2-40B4-BE49-F238E27FC236}">
                  <a16:creationId xmlns:a16="http://schemas.microsoft.com/office/drawing/2014/main" id="{00000000-0008-0000-0400-000076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177</xdr:row>
          <xdr:rowOff>209550</xdr:rowOff>
        </xdr:from>
        <xdr:to>
          <xdr:col>17</xdr:col>
          <xdr:colOff>0</xdr:colOff>
          <xdr:row>180</xdr:row>
          <xdr:rowOff>209550</xdr:rowOff>
        </xdr:to>
        <xdr:sp macro="" textlink="">
          <xdr:nvSpPr>
            <xdr:cNvPr id="35959" name="Button 119" hidden="1">
              <a:extLst>
                <a:ext uri="{63B3BB69-23CF-44E3-9099-C40C66FF867C}">
                  <a14:compatExt spid="_x0000_s35959"/>
                </a:ext>
                <a:ext uri="{FF2B5EF4-FFF2-40B4-BE49-F238E27FC236}">
                  <a16:creationId xmlns:a16="http://schemas.microsoft.com/office/drawing/2014/main" id="{00000000-0008-0000-0400-000077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177</xdr:row>
          <xdr:rowOff>209550</xdr:rowOff>
        </xdr:from>
        <xdr:to>
          <xdr:col>18</xdr:col>
          <xdr:colOff>0</xdr:colOff>
          <xdr:row>180</xdr:row>
          <xdr:rowOff>209550</xdr:rowOff>
        </xdr:to>
        <xdr:sp macro="" textlink="">
          <xdr:nvSpPr>
            <xdr:cNvPr id="35960" name="Button 120" hidden="1">
              <a:extLst>
                <a:ext uri="{63B3BB69-23CF-44E3-9099-C40C66FF867C}">
                  <a14:compatExt spid="_x0000_s35960"/>
                </a:ext>
                <a:ext uri="{FF2B5EF4-FFF2-40B4-BE49-F238E27FC236}">
                  <a16:creationId xmlns:a16="http://schemas.microsoft.com/office/drawing/2014/main" id="{00000000-0008-0000-0400-000078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180</xdr:row>
          <xdr:rowOff>209550</xdr:rowOff>
        </xdr:from>
        <xdr:to>
          <xdr:col>17</xdr:col>
          <xdr:colOff>0</xdr:colOff>
          <xdr:row>183</xdr:row>
          <xdr:rowOff>209550</xdr:rowOff>
        </xdr:to>
        <xdr:sp macro="" textlink="">
          <xdr:nvSpPr>
            <xdr:cNvPr id="35961" name="Button 121" hidden="1">
              <a:extLst>
                <a:ext uri="{63B3BB69-23CF-44E3-9099-C40C66FF867C}">
                  <a14:compatExt spid="_x0000_s35961"/>
                </a:ext>
                <a:ext uri="{FF2B5EF4-FFF2-40B4-BE49-F238E27FC236}">
                  <a16:creationId xmlns:a16="http://schemas.microsoft.com/office/drawing/2014/main" id="{00000000-0008-0000-0400-000079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180</xdr:row>
          <xdr:rowOff>209550</xdr:rowOff>
        </xdr:from>
        <xdr:to>
          <xdr:col>18</xdr:col>
          <xdr:colOff>0</xdr:colOff>
          <xdr:row>183</xdr:row>
          <xdr:rowOff>209550</xdr:rowOff>
        </xdr:to>
        <xdr:sp macro="" textlink="">
          <xdr:nvSpPr>
            <xdr:cNvPr id="35962" name="Button 122" hidden="1">
              <a:extLst>
                <a:ext uri="{63B3BB69-23CF-44E3-9099-C40C66FF867C}">
                  <a14:compatExt spid="_x0000_s35962"/>
                </a:ext>
                <a:ext uri="{FF2B5EF4-FFF2-40B4-BE49-F238E27FC236}">
                  <a16:creationId xmlns:a16="http://schemas.microsoft.com/office/drawing/2014/main" id="{00000000-0008-0000-0400-00007A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177</xdr:row>
          <xdr:rowOff>209550</xdr:rowOff>
        </xdr:from>
        <xdr:to>
          <xdr:col>19</xdr:col>
          <xdr:colOff>0</xdr:colOff>
          <xdr:row>180</xdr:row>
          <xdr:rowOff>209550</xdr:rowOff>
        </xdr:to>
        <xdr:sp macro="" textlink="">
          <xdr:nvSpPr>
            <xdr:cNvPr id="35963" name="Button 123" hidden="1">
              <a:extLst>
                <a:ext uri="{63B3BB69-23CF-44E3-9099-C40C66FF867C}">
                  <a14:compatExt spid="_x0000_s35963"/>
                </a:ext>
                <a:ext uri="{FF2B5EF4-FFF2-40B4-BE49-F238E27FC236}">
                  <a16:creationId xmlns:a16="http://schemas.microsoft.com/office/drawing/2014/main" id="{00000000-0008-0000-0400-00007B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180</xdr:row>
          <xdr:rowOff>209550</xdr:rowOff>
        </xdr:from>
        <xdr:to>
          <xdr:col>19</xdr:col>
          <xdr:colOff>0</xdr:colOff>
          <xdr:row>183</xdr:row>
          <xdr:rowOff>209550</xdr:rowOff>
        </xdr:to>
        <xdr:sp macro="" textlink="">
          <xdr:nvSpPr>
            <xdr:cNvPr id="35964" name="Button 124" hidden="1">
              <a:extLst>
                <a:ext uri="{63B3BB69-23CF-44E3-9099-C40C66FF867C}">
                  <a14:compatExt spid="_x0000_s35964"/>
                </a:ext>
                <a:ext uri="{FF2B5EF4-FFF2-40B4-BE49-F238E27FC236}">
                  <a16:creationId xmlns:a16="http://schemas.microsoft.com/office/drawing/2014/main" id="{00000000-0008-0000-0400-00007C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184</xdr:row>
          <xdr:rowOff>0</xdr:rowOff>
        </xdr:from>
        <xdr:to>
          <xdr:col>19</xdr:col>
          <xdr:colOff>0</xdr:colOff>
          <xdr:row>187</xdr:row>
          <xdr:rowOff>0</xdr:rowOff>
        </xdr:to>
        <xdr:sp macro="" textlink="">
          <xdr:nvSpPr>
            <xdr:cNvPr id="35965" name="Button 125" hidden="1">
              <a:extLst>
                <a:ext uri="{63B3BB69-23CF-44E3-9099-C40C66FF867C}">
                  <a14:compatExt spid="_x0000_s35965"/>
                </a:ext>
                <a:ext uri="{FF2B5EF4-FFF2-40B4-BE49-F238E27FC236}">
                  <a16:creationId xmlns:a16="http://schemas.microsoft.com/office/drawing/2014/main" id="{00000000-0008-0000-0400-00007D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188</xdr:row>
          <xdr:rowOff>209550</xdr:rowOff>
        </xdr:from>
        <xdr:to>
          <xdr:col>19</xdr:col>
          <xdr:colOff>0</xdr:colOff>
          <xdr:row>191</xdr:row>
          <xdr:rowOff>209550</xdr:rowOff>
        </xdr:to>
        <xdr:sp macro="" textlink="">
          <xdr:nvSpPr>
            <xdr:cNvPr id="35966" name="Button 126" hidden="1">
              <a:extLst>
                <a:ext uri="{63B3BB69-23CF-44E3-9099-C40C66FF867C}">
                  <a14:compatExt spid="_x0000_s35966"/>
                </a:ext>
                <a:ext uri="{FF2B5EF4-FFF2-40B4-BE49-F238E27FC236}">
                  <a16:creationId xmlns:a16="http://schemas.microsoft.com/office/drawing/2014/main" id="{00000000-0008-0000-0400-00007E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191</xdr:row>
          <xdr:rowOff>209550</xdr:rowOff>
        </xdr:from>
        <xdr:to>
          <xdr:col>19</xdr:col>
          <xdr:colOff>0</xdr:colOff>
          <xdr:row>194</xdr:row>
          <xdr:rowOff>209550</xdr:rowOff>
        </xdr:to>
        <xdr:sp macro="" textlink="">
          <xdr:nvSpPr>
            <xdr:cNvPr id="35967" name="Button 127" hidden="1">
              <a:extLst>
                <a:ext uri="{63B3BB69-23CF-44E3-9099-C40C66FF867C}">
                  <a14:compatExt spid="_x0000_s35967"/>
                </a:ext>
                <a:ext uri="{FF2B5EF4-FFF2-40B4-BE49-F238E27FC236}">
                  <a16:creationId xmlns:a16="http://schemas.microsoft.com/office/drawing/2014/main" id="{00000000-0008-0000-0400-00007F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194</xdr:row>
          <xdr:rowOff>209550</xdr:rowOff>
        </xdr:from>
        <xdr:to>
          <xdr:col>19</xdr:col>
          <xdr:colOff>0</xdr:colOff>
          <xdr:row>197</xdr:row>
          <xdr:rowOff>209550</xdr:rowOff>
        </xdr:to>
        <xdr:sp macro="" textlink="">
          <xdr:nvSpPr>
            <xdr:cNvPr id="35968" name="Button 128" hidden="1">
              <a:extLst>
                <a:ext uri="{63B3BB69-23CF-44E3-9099-C40C66FF867C}">
                  <a14:compatExt spid="_x0000_s35968"/>
                </a:ext>
                <a:ext uri="{FF2B5EF4-FFF2-40B4-BE49-F238E27FC236}">
                  <a16:creationId xmlns:a16="http://schemas.microsoft.com/office/drawing/2014/main" id="{00000000-0008-0000-0400-000080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197</xdr:row>
          <xdr:rowOff>209550</xdr:rowOff>
        </xdr:from>
        <xdr:to>
          <xdr:col>19</xdr:col>
          <xdr:colOff>0</xdr:colOff>
          <xdr:row>200</xdr:row>
          <xdr:rowOff>209550</xdr:rowOff>
        </xdr:to>
        <xdr:sp macro="" textlink="">
          <xdr:nvSpPr>
            <xdr:cNvPr id="35969" name="Button 129" hidden="1">
              <a:extLst>
                <a:ext uri="{63B3BB69-23CF-44E3-9099-C40C66FF867C}">
                  <a14:compatExt spid="_x0000_s35969"/>
                </a:ext>
                <a:ext uri="{FF2B5EF4-FFF2-40B4-BE49-F238E27FC236}">
                  <a16:creationId xmlns:a16="http://schemas.microsoft.com/office/drawing/2014/main" id="{00000000-0008-0000-0400-000081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200</xdr:row>
          <xdr:rowOff>209550</xdr:rowOff>
        </xdr:from>
        <xdr:to>
          <xdr:col>19</xdr:col>
          <xdr:colOff>0</xdr:colOff>
          <xdr:row>203</xdr:row>
          <xdr:rowOff>209550</xdr:rowOff>
        </xdr:to>
        <xdr:sp macro="" textlink="">
          <xdr:nvSpPr>
            <xdr:cNvPr id="35970" name="Button 130" hidden="1">
              <a:extLst>
                <a:ext uri="{63B3BB69-23CF-44E3-9099-C40C66FF867C}">
                  <a14:compatExt spid="_x0000_s35970"/>
                </a:ext>
                <a:ext uri="{FF2B5EF4-FFF2-40B4-BE49-F238E27FC236}">
                  <a16:creationId xmlns:a16="http://schemas.microsoft.com/office/drawing/2014/main" id="{00000000-0008-0000-0400-000082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오늘날짜로 돌아가기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213</xdr:row>
          <xdr:rowOff>0</xdr:rowOff>
        </xdr:from>
        <xdr:to>
          <xdr:col>19</xdr:col>
          <xdr:colOff>0</xdr:colOff>
          <xdr:row>216</xdr:row>
          <xdr:rowOff>0</xdr:rowOff>
        </xdr:to>
        <xdr:sp macro="" textlink="">
          <xdr:nvSpPr>
            <xdr:cNvPr id="35971" name="Button 131" hidden="1">
              <a:extLst>
                <a:ext uri="{63B3BB69-23CF-44E3-9099-C40C66FF867C}">
                  <a14:compatExt spid="_x0000_s35971"/>
                </a:ext>
                <a:ext uri="{FF2B5EF4-FFF2-40B4-BE49-F238E27FC236}">
                  <a16:creationId xmlns:a16="http://schemas.microsoft.com/office/drawing/2014/main" id="{00000000-0008-0000-0400-000083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215</xdr:row>
          <xdr:rowOff>209550</xdr:rowOff>
        </xdr:from>
        <xdr:to>
          <xdr:col>17</xdr:col>
          <xdr:colOff>0</xdr:colOff>
          <xdr:row>218</xdr:row>
          <xdr:rowOff>209550</xdr:rowOff>
        </xdr:to>
        <xdr:sp macro="" textlink="">
          <xdr:nvSpPr>
            <xdr:cNvPr id="35972" name="Button 132" hidden="1">
              <a:extLst>
                <a:ext uri="{63B3BB69-23CF-44E3-9099-C40C66FF867C}">
                  <a14:compatExt spid="_x0000_s35972"/>
                </a:ext>
                <a:ext uri="{FF2B5EF4-FFF2-40B4-BE49-F238E27FC236}">
                  <a16:creationId xmlns:a16="http://schemas.microsoft.com/office/drawing/2014/main" id="{00000000-0008-0000-0400-000084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215</xdr:row>
          <xdr:rowOff>209550</xdr:rowOff>
        </xdr:from>
        <xdr:to>
          <xdr:col>18</xdr:col>
          <xdr:colOff>0</xdr:colOff>
          <xdr:row>218</xdr:row>
          <xdr:rowOff>209550</xdr:rowOff>
        </xdr:to>
        <xdr:sp macro="" textlink="">
          <xdr:nvSpPr>
            <xdr:cNvPr id="35973" name="Button 133" hidden="1">
              <a:extLst>
                <a:ext uri="{63B3BB69-23CF-44E3-9099-C40C66FF867C}">
                  <a14:compatExt spid="_x0000_s35973"/>
                </a:ext>
                <a:ext uri="{FF2B5EF4-FFF2-40B4-BE49-F238E27FC236}">
                  <a16:creationId xmlns:a16="http://schemas.microsoft.com/office/drawing/2014/main" id="{00000000-0008-0000-0400-000085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218</xdr:row>
          <xdr:rowOff>209550</xdr:rowOff>
        </xdr:from>
        <xdr:to>
          <xdr:col>17</xdr:col>
          <xdr:colOff>0</xdr:colOff>
          <xdr:row>221</xdr:row>
          <xdr:rowOff>209550</xdr:rowOff>
        </xdr:to>
        <xdr:sp macro="" textlink="">
          <xdr:nvSpPr>
            <xdr:cNvPr id="35974" name="Button 134" hidden="1">
              <a:extLst>
                <a:ext uri="{63B3BB69-23CF-44E3-9099-C40C66FF867C}">
                  <a14:compatExt spid="_x0000_s35974"/>
                </a:ext>
                <a:ext uri="{FF2B5EF4-FFF2-40B4-BE49-F238E27FC236}">
                  <a16:creationId xmlns:a16="http://schemas.microsoft.com/office/drawing/2014/main" id="{00000000-0008-0000-0400-000086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218</xdr:row>
          <xdr:rowOff>209550</xdr:rowOff>
        </xdr:from>
        <xdr:to>
          <xdr:col>18</xdr:col>
          <xdr:colOff>0</xdr:colOff>
          <xdr:row>221</xdr:row>
          <xdr:rowOff>209550</xdr:rowOff>
        </xdr:to>
        <xdr:sp macro="" textlink="">
          <xdr:nvSpPr>
            <xdr:cNvPr id="35975" name="Button 135" hidden="1">
              <a:extLst>
                <a:ext uri="{63B3BB69-23CF-44E3-9099-C40C66FF867C}">
                  <a14:compatExt spid="_x0000_s35975"/>
                </a:ext>
                <a:ext uri="{FF2B5EF4-FFF2-40B4-BE49-F238E27FC236}">
                  <a16:creationId xmlns:a16="http://schemas.microsoft.com/office/drawing/2014/main" id="{00000000-0008-0000-0400-000087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215</xdr:row>
          <xdr:rowOff>209550</xdr:rowOff>
        </xdr:from>
        <xdr:to>
          <xdr:col>19</xdr:col>
          <xdr:colOff>0</xdr:colOff>
          <xdr:row>218</xdr:row>
          <xdr:rowOff>209550</xdr:rowOff>
        </xdr:to>
        <xdr:sp macro="" textlink="">
          <xdr:nvSpPr>
            <xdr:cNvPr id="35976" name="Button 136" hidden="1">
              <a:extLst>
                <a:ext uri="{63B3BB69-23CF-44E3-9099-C40C66FF867C}">
                  <a14:compatExt spid="_x0000_s35976"/>
                </a:ext>
                <a:ext uri="{FF2B5EF4-FFF2-40B4-BE49-F238E27FC236}">
                  <a16:creationId xmlns:a16="http://schemas.microsoft.com/office/drawing/2014/main" id="{00000000-0008-0000-0400-000088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218</xdr:row>
          <xdr:rowOff>209550</xdr:rowOff>
        </xdr:from>
        <xdr:to>
          <xdr:col>19</xdr:col>
          <xdr:colOff>0</xdr:colOff>
          <xdr:row>221</xdr:row>
          <xdr:rowOff>209550</xdr:rowOff>
        </xdr:to>
        <xdr:sp macro="" textlink="">
          <xdr:nvSpPr>
            <xdr:cNvPr id="35977" name="Button 137" hidden="1">
              <a:extLst>
                <a:ext uri="{63B3BB69-23CF-44E3-9099-C40C66FF867C}">
                  <a14:compatExt spid="_x0000_s35977"/>
                </a:ext>
                <a:ext uri="{FF2B5EF4-FFF2-40B4-BE49-F238E27FC236}">
                  <a16:creationId xmlns:a16="http://schemas.microsoft.com/office/drawing/2014/main" id="{00000000-0008-0000-0400-000089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222</xdr:row>
          <xdr:rowOff>0</xdr:rowOff>
        </xdr:from>
        <xdr:to>
          <xdr:col>19</xdr:col>
          <xdr:colOff>0</xdr:colOff>
          <xdr:row>225</xdr:row>
          <xdr:rowOff>0</xdr:rowOff>
        </xdr:to>
        <xdr:sp macro="" textlink="">
          <xdr:nvSpPr>
            <xdr:cNvPr id="35978" name="Button 138" hidden="1">
              <a:extLst>
                <a:ext uri="{63B3BB69-23CF-44E3-9099-C40C66FF867C}">
                  <a14:compatExt spid="_x0000_s35978"/>
                </a:ext>
                <a:ext uri="{FF2B5EF4-FFF2-40B4-BE49-F238E27FC236}">
                  <a16:creationId xmlns:a16="http://schemas.microsoft.com/office/drawing/2014/main" id="{00000000-0008-0000-0400-00008A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226</xdr:row>
          <xdr:rowOff>209550</xdr:rowOff>
        </xdr:from>
        <xdr:to>
          <xdr:col>19</xdr:col>
          <xdr:colOff>0</xdr:colOff>
          <xdr:row>229</xdr:row>
          <xdr:rowOff>209550</xdr:rowOff>
        </xdr:to>
        <xdr:sp macro="" textlink="">
          <xdr:nvSpPr>
            <xdr:cNvPr id="35979" name="Button 139" hidden="1">
              <a:extLst>
                <a:ext uri="{63B3BB69-23CF-44E3-9099-C40C66FF867C}">
                  <a14:compatExt spid="_x0000_s35979"/>
                </a:ext>
                <a:ext uri="{FF2B5EF4-FFF2-40B4-BE49-F238E27FC236}">
                  <a16:creationId xmlns:a16="http://schemas.microsoft.com/office/drawing/2014/main" id="{00000000-0008-0000-0400-00008B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229</xdr:row>
          <xdr:rowOff>209550</xdr:rowOff>
        </xdr:from>
        <xdr:to>
          <xdr:col>19</xdr:col>
          <xdr:colOff>0</xdr:colOff>
          <xdr:row>232</xdr:row>
          <xdr:rowOff>209550</xdr:rowOff>
        </xdr:to>
        <xdr:sp macro="" textlink="">
          <xdr:nvSpPr>
            <xdr:cNvPr id="35980" name="Button 140" hidden="1">
              <a:extLst>
                <a:ext uri="{63B3BB69-23CF-44E3-9099-C40C66FF867C}">
                  <a14:compatExt spid="_x0000_s35980"/>
                </a:ext>
                <a:ext uri="{FF2B5EF4-FFF2-40B4-BE49-F238E27FC236}">
                  <a16:creationId xmlns:a16="http://schemas.microsoft.com/office/drawing/2014/main" id="{00000000-0008-0000-0400-00008C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232</xdr:row>
          <xdr:rowOff>209550</xdr:rowOff>
        </xdr:from>
        <xdr:to>
          <xdr:col>19</xdr:col>
          <xdr:colOff>0</xdr:colOff>
          <xdr:row>235</xdr:row>
          <xdr:rowOff>209550</xdr:rowOff>
        </xdr:to>
        <xdr:sp macro="" textlink="">
          <xdr:nvSpPr>
            <xdr:cNvPr id="35981" name="Button 141" hidden="1">
              <a:extLst>
                <a:ext uri="{63B3BB69-23CF-44E3-9099-C40C66FF867C}">
                  <a14:compatExt spid="_x0000_s35981"/>
                </a:ext>
                <a:ext uri="{FF2B5EF4-FFF2-40B4-BE49-F238E27FC236}">
                  <a16:creationId xmlns:a16="http://schemas.microsoft.com/office/drawing/2014/main" id="{00000000-0008-0000-0400-00008D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235</xdr:row>
          <xdr:rowOff>209550</xdr:rowOff>
        </xdr:from>
        <xdr:to>
          <xdr:col>19</xdr:col>
          <xdr:colOff>0</xdr:colOff>
          <xdr:row>238</xdr:row>
          <xdr:rowOff>209550</xdr:rowOff>
        </xdr:to>
        <xdr:sp macro="" textlink="">
          <xdr:nvSpPr>
            <xdr:cNvPr id="35982" name="Button 142" hidden="1">
              <a:extLst>
                <a:ext uri="{63B3BB69-23CF-44E3-9099-C40C66FF867C}">
                  <a14:compatExt spid="_x0000_s35982"/>
                </a:ext>
                <a:ext uri="{FF2B5EF4-FFF2-40B4-BE49-F238E27FC236}">
                  <a16:creationId xmlns:a16="http://schemas.microsoft.com/office/drawing/2014/main" id="{00000000-0008-0000-0400-00008E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238</xdr:row>
          <xdr:rowOff>209550</xdr:rowOff>
        </xdr:from>
        <xdr:to>
          <xdr:col>19</xdr:col>
          <xdr:colOff>0</xdr:colOff>
          <xdr:row>241</xdr:row>
          <xdr:rowOff>209550</xdr:rowOff>
        </xdr:to>
        <xdr:sp macro="" textlink="">
          <xdr:nvSpPr>
            <xdr:cNvPr id="35983" name="Button 143" hidden="1">
              <a:extLst>
                <a:ext uri="{63B3BB69-23CF-44E3-9099-C40C66FF867C}">
                  <a14:compatExt spid="_x0000_s35983"/>
                </a:ext>
                <a:ext uri="{FF2B5EF4-FFF2-40B4-BE49-F238E27FC236}">
                  <a16:creationId xmlns:a16="http://schemas.microsoft.com/office/drawing/2014/main" id="{00000000-0008-0000-0400-00008F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오늘날짜로 돌아가기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251</xdr:row>
          <xdr:rowOff>0</xdr:rowOff>
        </xdr:from>
        <xdr:to>
          <xdr:col>19</xdr:col>
          <xdr:colOff>0</xdr:colOff>
          <xdr:row>254</xdr:row>
          <xdr:rowOff>0</xdr:rowOff>
        </xdr:to>
        <xdr:sp macro="" textlink="">
          <xdr:nvSpPr>
            <xdr:cNvPr id="35984" name="Button 144" hidden="1">
              <a:extLst>
                <a:ext uri="{63B3BB69-23CF-44E3-9099-C40C66FF867C}">
                  <a14:compatExt spid="_x0000_s35984"/>
                </a:ext>
                <a:ext uri="{FF2B5EF4-FFF2-40B4-BE49-F238E27FC236}">
                  <a16:creationId xmlns:a16="http://schemas.microsoft.com/office/drawing/2014/main" id="{00000000-0008-0000-0400-000090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253</xdr:row>
          <xdr:rowOff>209550</xdr:rowOff>
        </xdr:from>
        <xdr:to>
          <xdr:col>17</xdr:col>
          <xdr:colOff>0</xdr:colOff>
          <xdr:row>256</xdr:row>
          <xdr:rowOff>209550</xdr:rowOff>
        </xdr:to>
        <xdr:sp macro="" textlink="">
          <xdr:nvSpPr>
            <xdr:cNvPr id="35985" name="Button 145" hidden="1">
              <a:extLst>
                <a:ext uri="{63B3BB69-23CF-44E3-9099-C40C66FF867C}">
                  <a14:compatExt spid="_x0000_s35985"/>
                </a:ext>
                <a:ext uri="{FF2B5EF4-FFF2-40B4-BE49-F238E27FC236}">
                  <a16:creationId xmlns:a16="http://schemas.microsoft.com/office/drawing/2014/main" id="{00000000-0008-0000-0400-000091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253</xdr:row>
          <xdr:rowOff>209550</xdr:rowOff>
        </xdr:from>
        <xdr:to>
          <xdr:col>18</xdr:col>
          <xdr:colOff>0</xdr:colOff>
          <xdr:row>256</xdr:row>
          <xdr:rowOff>209550</xdr:rowOff>
        </xdr:to>
        <xdr:sp macro="" textlink="">
          <xdr:nvSpPr>
            <xdr:cNvPr id="35986" name="Button 146" hidden="1">
              <a:extLst>
                <a:ext uri="{63B3BB69-23CF-44E3-9099-C40C66FF867C}">
                  <a14:compatExt spid="_x0000_s35986"/>
                </a:ext>
                <a:ext uri="{FF2B5EF4-FFF2-40B4-BE49-F238E27FC236}">
                  <a16:creationId xmlns:a16="http://schemas.microsoft.com/office/drawing/2014/main" id="{00000000-0008-0000-0400-000092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256</xdr:row>
          <xdr:rowOff>209550</xdr:rowOff>
        </xdr:from>
        <xdr:to>
          <xdr:col>17</xdr:col>
          <xdr:colOff>0</xdr:colOff>
          <xdr:row>259</xdr:row>
          <xdr:rowOff>209550</xdr:rowOff>
        </xdr:to>
        <xdr:sp macro="" textlink="">
          <xdr:nvSpPr>
            <xdr:cNvPr id="35987" name="Button 147" hidden="1">
              <a:extLst>
                <a:ext uri="{63B3BB69-23CF-44E3-9099-C40C66FF867C}">
                  <a14:compatExt spid="_x0000_s35987"/>
                </a:ext>
                <a:ext uri="{FF2B5EF4-FFF2-40B4-BE49-F238E27FC236}">
                  <a16:creationId xmlns:a16="http://schemas.microsoft.com/office/drawing/2014/main" id="{00000000-0008-0000-0400-000093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256</xdr:row>
          <xdr:rowOff>209550</xdr:rowOff>
        </xdr:from>
        <xdr:to>
          <xdr:col>18</xdr:col>
          <xdr:colOff>0</xdr:colOff>
          <xdr:row>259</xdr:row>
          <xdr:rowOff>209550</xdr:rowOff>
        </xdr:to>
        <xdr:sp macro="" textlink="">
          <xdr:nvSpPr>
            <xdr:cNvPr id="35988" name="Button 148" hidden="1">
              <a:extLst>
                <a:ext uri="{63B3BB69-23CF-44E3-9099-C40C66FF867C}">
                  <a14:compatExt spid="_x0000_s35988"/>
                </a:ext>
                <a:ext uri="{FF2B5EF4-FFF2-40B4-BE49-F238E27FC236}">
                  <a16:creationId xmlns:a16="http://schemas.microsoft.com/office/drawing/2014/main" id="{00000000-0008-0000-0400-000094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253</xdr:row>
          <xdr:rowOff>209550</xdr:rowOff>
        </xdr:from>
        <xdr:to>
          <xdr:col>19</xdr:col>
          <xdr:colOff>0</xdr:colOff>
          <xdr:row>256</xdr:row>
          <xdr:rowOff>209550</xdr:rowOff>
        </xdr:to>
        <xdr:sp macro="" textlink="">
          <xdr:nvSpPr>
            <xdr:cNvPr id="35989" name="Button 149" hidden="1">
              <a:extLst>
                <a:ext uri="{63B3BB69-23CF-44E3-9099-C40C66FF867C}">
                  <a14:compatExt spid="_x0000_s35989"/>
                </a:ext>
                <a:ext uri="{FF2B5EF4-FFF2-40B4-BE49-F238E27FC236}">
                  <a16:creationId xmlns:a16="http://schemas.microsoft.com/office/drawing/2014/main" id="{00000000-0008-0000-0400-000095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256</xdr:row>
          <xdr:rowOff>209550</xdr:rowOff>
        </xdr:from>
        <xdr:to>
          <xdr:col>19</xdr:col>
          <xdr:colOff>0</xdr:colOff>
          <xdr:row>259</xdr:row>
          <xdr:rowOff>209550</xdr:rowOff>
        </xdr:to>
        <xdr:sp macro="" textlink="">
          <xdr:nvSpPr>
            <xdr:cNvPr id="35990" name="Button 150" hidden="1">
              <a:extLst>
                <a:ext uri="{63B3BB69-23CF-44E3-9099-C40C66FF867C}">
                  <a14:compatExt spid="_x0000_s35990"/>
                </a:ext>
                <a:ext uri="{FF2B5EF4-FFF2-40B4-BE49-F238E27FC236}">
                  <a16:creationId xmlns:a16="http://schemas.microsoft.com/office/drawing/2014/main" id="{00000000-0008-0000-0400-000096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260</xdr:row>
          <xdr:rowOff>0</xdr:rowOff>
        </xdr:from>
        <xdr:to>
          <xdr:col>19</xdr:col>
          <xdr:colOff>0</xdr:colOff>
          <xdr:row>263</xdr:row>
          <xdr:rowOff>0</xdr:rowOff>
        </xdr:to>
        <xdr:sp macro="" textlink="">
          <xdr:nvSpPr>
            <xdr:cNvPr id="35991" name="Button 151" hidden="1">
              <a:extLst>
                <a:ext uri="{63B3BB69-23CF-44E3-9099-C40C66FF867C}">
                  <a14:compatExt spid="_x0000_s35991"/>
                </a:ext>
                <a:ext uri="{FF2B5EF4-FFF2-40B4-BE49-F238E27FC236}">
                  <a16:creationId xmlns:a16="http://schemas.microsoft.com/office/drawing/2014/main" id="{00000000-0008-0000-0400-000097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264</xdr:row>
          <xdr:rowOff>209550</xdr:rowOff>
        </xdr:from>
        <xdr:to>
          <xdr:col>19</xdr:col>
          <xdr:colOff>0</xdr:colOff>
          <xdr:row>267</xdr:row>
          <xdr:rowOff>209550</xdr:rowOff>
        </xdr:to>
        <xdr:sp macro="" textlink="">
          <xdr:nvSpPr>
            <xdr:cNvPr id="35992" name="Button 152" hidden="1">
              <a:extLst>
                <a:ext uri="{63B3BB69-23CF-44E3-9099-C40C66FF867C}">
                  <a14:compatExt spid="_x0000_s35992"/>
                </a:ext>
                <a:ext uri="{FF2B5EF4-FFF2-40B4-BE49-F238E27FC236}">
                  <a16:creationId xmlns:a16="http://schemas.microsoft.com/office/drawing/2014/main" id="{00000000-0008-0000-0400-000098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267</xdr:row>
          <xdr:rowOff>209550</xdr:rowOff>
        </xdr:from>
        <xdr:to>
          <xdr:col>19</xdr:col>
          <xdr:colOff>0</xdr:colOff>
          <xdr:row>270</xdr:row>
          <xdr:rowOff>209550</xdr:rowOff>
        </xdr:to>
        <xdr:sp macro="" textlink="">
          <xdr:nvSpPr>
            <xdr:cNvPr id="35993" name="Button 153" hidden="1">
              <a:extLst>
                <a:ext uri="{63B3BB69-23CF-44E3-9099-C40C66FF867C}">
                  <a14:compatExt spid="_x0000_s35993"/>
                </a:ext>
                <a:ext uri="{FF2B5EF4-FFF2-40B4-BE49-F238E27FC236}">
                  <a16:creationId xmlns:a16="http://schemas.microsoft.com/office/drawing/2014/main" id="{00000000-0008-0000-0400-000099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270</xdr:row>
          <xdr:rowOff>209550</xdr:rowOff>
        </xdr:from>
        <xdr:to>
          <xdr:col>19</xdr:col>
          <xdr:colOff>0</xdr:colOff>
          <xdr:row>273</xdr:row>
          <xdr:rowOff>209550</xdr:rowOff>
        </xdr:to>
        <xdr:sp macro="" textlink="">
          <xdr:nvSpPr>
            <xdr:cNvPr id="35994" name="Button 154" hidden="1">
              <a:extLst>
                <a:ext uri="{63B3BB69-23CF-44E3-9099-C40C66FF867C}">
                  <a14:compatExt spid="_x0000_s35994"/>
                </a:ext>
                <a:ext uri="{FF2B5EF4-FFF2-40B4-BE49-F238E27FC236}">
                  <a16:creationId xmlns:a16="http://schemas.microsoft.com/office/drawing/2014/main" id="{00000000-0008-0000-0400-00009A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273</xdr:row>
          <xdr:rowOff>209550</xdr:rowOff>
        </xdr:from>
        <xdr:to>
          <xdr:col>19</xdr:col>
          <xdr:colOff>0</xdr:colOff>
          <xdr:row>276</xdr:row>
          <xdr:rowOff>209550</xdr:rowOff>
        </xdr:to>
        <xdr:sp macro="" textlink="">
          <xdr:nvSpPr>
            <xdr:cNvPr id="35995" name="Button 155" hidden="1">
              <a:extLst>
                <a:ext uri="{63B3BB69-23CF-44E3-9099-C40C66FF867C}">
                  <a14:compatExt spid="_x0000_s35995"/>
                </a:ext>
                <a:ext uri="{FF2B5EF4-FFF2-40B4-BE49-F238E27FC236}">
                  <a16:creationId xmlns:a16="http://schemas.microsoft.com/office/drawing/2014/main" id="{00000000-0008-0000-0400-00009B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276</xdr:row>
          <xdr:rowOff>209550</xdr:rowOff>
        </xdr:from>
        <xdr:to>
          <xdr:col>19</xdr:col>
          <xdr:colOff>0</xdr:colOff>
          <xdr:row>279</xdr:row>
          <xdr:rowOff>209550</xdr:rowOff>
        </xdr:to>
        <xdr:sp macro="" textlink="">
          <xdr:nvSpPr>
            <xdr:cNvPr id="35996" name="Button 156" hidden="1">
              <a:extLst>
                <a:ext uri="{63B3BB69-23CF-44E3-9099-C40C66FF867C}">
                  <a14:compatExt spid="_x0000_s35996"/>
                </a:ext>
                <a:ext uri="{FF2B5EF4-FFF2-40B4-BE49-F238E27FC236}">
                  <a16:creationId xmlns:a16="http://schemas.microsoft.com/office/drawing/2014/main" id="{00000000-0008-0000-0400-00009C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오늘날짜로 돌아가기</a:t>
              </a:r>
            </a:p>
          </xdr:txBody>
        </xdr:sp>
        <xdr:clientData fPrintsWithSheet="0"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</xdr:row>
          <xdr:rowOff>0</xdr:rowOff>
        </xdr:from>
        <xdr:to>
          <xdr:col>19</xdr:col>
          <xdr:colOff>0</xdr:colOff>
          <xdr:row>28</xdr:row>
          <xdr:rowOff>0</xdr:rowOff>
        </xdr:to>
        <xdr:sp macro="" textlink="">
          <xdr:nvSpPr>
            <xdr:cNvPr id="36865" name="Button 1" hidden="1">
              <a:extLst>
                <a:ext uri="{63B3BB69-23CF-44E3-9099-C40C66FF867C}">
                  <a14:compatExt spid="_x0000_s36865"/>
                </a:ext>
                <a:ext uri="{FF2B5EF4-FFF2-40B4-BE49-F238E27FC236}">
                  <a16:creationId xmlns:a16="http://schemas.microsoft.com/office/drawing/2014/main" id="{00000000-0008-0000-0500-000001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28</xdr:row>
          <xdr:rowOff>0</xdr:rowOff>
        </xdr:from>
        <xdr:to>
          <xdr:col>17</xdr:col>
          <xdr:colOff>0</xdr:colOff>
          <xdr:row>31</xdr:row>
          <xdr:rowOff>0</xdr:rowOff>
        </xdr:to>
        <xdr:sp macro="" textlink="">
          <xdr:nvSpPr>
            <xdr:cNvPr id="36866" name="Button 2" hidden="1">
              <a:extLst>
                <a:ext uri="{63B3BB69-23CF-44E3-9099-C40C66FF867C}">
                  <a14:compatExt spid="_x0000_s36866"/>
                </a:ext>
                <a:ext uri="{FF2B5EF4-FFF2-40B4-BE49-F238E27FC236}">
                  <a16:creationId xmlns:a16="http://schemas.microsoft.com/office/drawing/2014/main" id="{00000000-0008-0000-0500-000002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28</xdr:row>
          <xdr:rowOff>0</xdr:rowOff>
        </xdr:from>
        <xdr:to>
          <xdr:col>18</xdr:col>
          <xdr:colOff>0</xdr:colOff>
          <xdr:row>31</xdr:row>
          <xdr:rowOff>0</xdr:rowOff>
        </xdr:to>
        <xdr:sp macro="" textlink="">
          <xdr:nvSpPr>
            <xdr:cNvPr id="36867" name="Button 3" hidden="1">
              <a:extLst>
                <a:ext uri="{63B3BB69-23CF-44E3-9099-C40C66FF867C}">
                  <a14:compatExt spid="_x0000_s36867"/>
                </a:ext>
                <a:ext uri="{FF2B5EF4-FFF2-40B4-BE49-F238E27FC236}">
                  <a16:creationId xmlns:a16="http://schemas.microsoft.com/office/drawing/2014/main" id="{00000000-0008-0000-0500-000003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31</xdr:row>
          <xdr:rowOff>0</xdr:rowOff>
        </xdr:from>
        <xdr:to>
          <xdr:col>17</xdr:col>
          <xdr:colOff>0</xdr:colOff>
          <xdr:row>34</xdr:row>
          <xdr:rowOff>0</xdr:rowOff>
        </xdr:to>
        <xdr:sp macro="" textlink="">
          <xdr:nvSpPr>
            <xdr:cNvPr id="36868" name="Button 4" hidden="1">
              <a:extLst>
                <a:ext uri="{63B3BB69-23CF-44E3-9099-C40C66FF867C}">
                  <a14:compatExt spid="_x0000_s36868"/>
                </a:ext>
                <a:ext uri="{FF2B5EF4-FFF2-40B4-BE49-F238E27FC236}">
                  <a16:creationId xmlns:a16="http://schemas.microsoft.com/office/drawing/2014/main" id="{00000000-0008-0000-0500-000004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31</xdr:row>
          <xdr:rowOff>0</xdr:rowOff>
        </xdr:from>
        <xdr:to>
          <xdr:col>18</xdr:col>
          <xdr:colOff>0</xdr:colOff>
          <xdr:row>34</xdr:row>
          <xdr:rowOff>0</xdr:rowOff>
        </xdr:to>
        <xdr:sp macro="" textlink="">
          <xdr:nvSpPr>
            <xdr:cNvPr id="36869" name="Button 5" hidden="1">
              <a:extLst>
                <a:ext uri="{63B3BB69-23CF-44E3-9099-C40C66FF867C}">
                  <a14:compatExt spid="_x0000_s36869"/>
                </a:ext>
                <a:ext uri="{FF2B5EF4-FFF2-40B4-BE49-F238E27FC236}">
                  <a16:creationId xmlns:a16="http://schemas.microsoft.com/office/drawing/2014/main" id="{00000000-0008-0000-0500-000005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28</xdr:row>
          <xdr:rowOff>0</xdr:rowOff>
        </xdr:from>
        <xdr:to>
          <xdr:col>19</xdr:col>
          <xdr:colOff>0</xdr:colOff>
          <xdr:row>31</xdr:row>
          <xdr:rowOff>0</xdr:rowOff>
        </xdr:to>
        <xdr:sp macro="" textlink="">
          <xdr:nvSpPr>
            <xdr:cNvPr id="36870" name="Button 6" hidden="1">
              <a:extLst>
                <a:ext uri="{63B3BB69-23CF-44E3-9099-C40C66FF867C}">
                  <a14:compatExt spid="_x0000_s36870"/>
                </a:ext>
                <a:ext uri="{FF2B5EF4-FFF2-40B4-BE49-F238E27FC236}">
                  <a16:creationId xmlns:a16="http://schemas.microsoft.com/office/drawing/2014/main" id="{00000000-0008-0000-0500-000006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31</xdr:row>
          <xdr:rowOff>0</xdr:rowOff>
        </xdr:from>
        <xdr:to>
          <xdr:col>19</xdr:col>
          <xdr:colOff>0</xdr:colOff>
          <xdr:row>34</xdr:row>
          <xdr:rowOff>0</xdr:rowOff>
        </xdr:to>
        <xdr:sp macro="" textlink="">
          <xdr:nvSpPr>
            <xdr:cNvPr id="36871" name="Button 7" hidden="1">
              <a:extLst>
                <a:ext uri="{63B3BB69-23CF-44E3-9099-C40C66FF867C}">
                  <a14:compatExt spid="_x0000_s36871"/>
                </a:ext>
                <a:ext uri="{FF2B5EF4-FFF2-40B4-BE49-F238E27FC236}">
                  <a16:creationId xmlns:a16="http://schemas.microsoft.com/office/drawing/2014/main" id="{00000000-0008-0000-0500-000007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34</xdr:row>
          <xdr:rowOff>0</xdr:rowOff>
        </xdr:from>
        <xdr:to>
          <xdr:col>19</xdr:col>
          <xdr:colOff>0</xdr:colOff>
          <xdr:row>37</xdr:row>
          <xdr:rowOff>0</xdr:rowOff>
        </xdr:to>
        <xdr:sp macro="" textlink="">
          <xdr:nvSpPr>
            <xdr:cNvPr id="36872" name="Button 8" hidden="1">
              <a:extLst>
                <a:ext uri="{63B3BB69-23CF-44E3-9099-C40C66FF867C}">
                  <a14:compatExt spid="_x0000_s36872"/>
                </a:ext>
                <a:ext uri="{FF2B5EF4-FFF2-40B4-BE49-F238E27FC236}">
                  <a16:creationId xmlns:a16="http://schemas.microsoft.com/office/drawing/2014/main" id="{00000000-0008-0000-0500-000008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17</xdr:col>
          <xdr:colOff>0</xdr:colOff>
          <xdr:row>15</xdr:row>
          <xdr:rowOff>0</xdr:rowOff>
        </xdr:to>
        <xdr:sp macro="" textlink="">
          <xdr:nvSpPr>
            <xdr:cNvPr id="36873" name="Button 9" hidden="1">
              <a:extLst>
                <a:ext uri="{63B3BB69-23CF-44E3-9099-C40C66FF867C}">
                  <a14:compatExt spid="_x0000_s36873"/>
                </a:ext>
                <a:ext uri="{FF2B5EF4-FFF2-40B4-BE49-F238E27FC236}">
                  <a16:creationId xmlns:a16="http://schemas.microsoft.com/office/drawing/2014/main" id="{00000000-0008-0000-0500-000009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</xdr:row>
          <xdr:rowOff>0</xdr:rowOff>
        </xdr:from>
        <xdr:to>
          <xdr:col>18</xdr:col>
          <xdr:colOff>0</xdr:colOff>
          <xdr:row>15</xdr:row>
          <xdr:rowOff>0</xdr:rowOff>
        </xdr:to>
        <xdr:sp macro="" textlink="">
          <xdr:nvSpPr>
            <xdr:cNvPr id="36874" name="Button 10" hidden="1">
              <a:extLst>
                <a:ext uri="{63B3BB69-23CF-44E3-9099-C40C66FF867C}">
                  <a14:compatExt spid="_x0000_s36874"/>
                </a:ext>
                <a:ext uri="{FF2B5EF4-FFF2-40B4-BE49-F238E27FC236}">
                  <a16:creationId xmlns:a16="http://schemas.microsoft.com/office/drawing/2014/main" id="{00000000-0008-0000-0500-00000A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</xdr:row>
          <xdr:rowOff>0</xdr:rowOff>
        </xdr:from>
        <xdr:to>
          <xdr:col>19</xdr:col>
          <xdr:colOff>0</xdr:colOff>
          <xdr:row>15</xdr:row>
          <xdr:rowOff>0</xdr:rowOff>
        </xdr:to>
        <xdr:sp macro="" textlink="">
          <xdr:nvSpPr>
            <xdr:cNvPr id="36875" name="Button 11" hidden="1">
              <a:extLst>
                <a:ext uri="{63B3BB69-23CF-44E3-9099-C40C66FF867C}">
                  <a14:compatExt spid="_x0000_s36875"/>
                </a:ext>
                <a:ext uri="{FF2B5EF4-FFF2-40B4-BE49-F238E27FC236}">
                  <a16:creationId xmlns:a16="http://schemas.microsoft.com/office/drawing/2014/main" id="{00000000-0008-0000-0500-00000B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</xdr:row>
          <xdr:rowOff>0</xdr:rowOff>
        </xdr:from>
        <xdr:to>
          <xdr:col>17</xdr:col>
          <xdr:colOff>0</xdr:colOff>
          <xdr:row>18</xdr:row>
          <xdr:rowOff>0</xdr:rowOff>
        </xdr:to>
        <xdr:sp macro="" textlink="">
          <xdr:nvSpPr>
            <xdr:cNvPr id="36876" name="Button 12" hidden="1">
              <a:extLst>
                <a:ext uri="{63B3BB69-23CF-44E3-9099-C40C66FF867C}">
                  <a14:compatExt spid="_x0000_s36876"/>
                </a:ext>
                <a:ext uri="{FF2B5EF4-FFF2-40B4-BE49-F238E27FC236}">
                  <a16:creationId xmlns:a16="http://schemas.microsoft.com/office/drawing/2014/main" id="{00000000-0008-0000-0500-00000C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</xdr:row>
          <xdr:rowOff>0</xdr:rowOff>
        </xdr:from>
        <xdr:to>
          <xdr:col>18</xdr:col>
          <xdr:colOff>0</xdr:colOff>
          <xdr:row>18</xdr:row>
          <xdr:rowOff>0</xdr:rowOff>
        </xdr:to>
        <xdr:sp macro="" textlink="">
          <xdr:nvSpPr>
            <xdr:cNvPr id="36877" name="Button 13" hidden="1">
              <a:extLst>
                <a:ext uri="{63B3BB69-23CF-44E3-9099-C40C66FF867C}">
                  <a14:compatExt spid="_x0000_s36877"/>
                </a:ext>
                <a:ext uri="{FF2B5EF4-FFF2-40B4-BE49-F238E27FC236}">
                  <a16:creationId xmlns:a16="http://schemas.microsoft.com/office/drawing/2014/main" id="{00000000-0008-0000-0500-00000D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</xdr:row>
          <xdr:rowOff>0</xdr:rowOff>
        </xdr:from>
        <xdr:to>
          <xdr:col>19</xdr:col>
          <xdr:colOff>0</xdr:colOff>
          <xdr:row>18</xdr:row>
          <xdr:rowOff>0</xdr:rowOff>
        </xdr:to>
        <xdr:sp macro="" textlink="">
          <xdr:nvSpPr>
            <xdr:cNvPr id="36878" name="Button 14" hidden="1">
              <a:extLst>
                <a:ext uri="{63B3BB69-23CF-44E3-9099-C40C66FF867C}">
                  <a14:compatExt spid="_x0000_s36878"/>
                </a:ext>
                <a:ext uri="{FF2B5EF4-FFF2-40B4-BE49-F238E27FC236}">
                  <a16:creationId xmlns:a16="http://schemas.microsoft.com/office/drawing/2014/main" id="{00000000-0008-0000-0500-00000E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</xdr:row>
          <xdr:rowOff>0</xdr:rowOff>
        </xdr:from>
        <xdr:to>
          <xdr:col>17</xdr:col>
          <xdr:colOff>0</xdr:colOff>
          <xdr:row>21</xdr:row>
          <xdr:rowOff>0</xdr:rowOff>
        </xdr:to>
        <xdr:sp macro="" textlink="">
          <xdr:nvSpPr>
            <xdr:cNvPr id="36879" name="Button 15" hidden="1">
              <a:extLst>
                <a:ext uri="{63B3BB69-23CF-44E3-9099-C40C66FF867C}">
                  <a14:compatExt spid="_x0000_s36879"/>
                </a:ext>
                <a:ext uri="{FF2B5EF4-FFF2-40B4-BE49-F238E27FC236}">
                  <a16:creationId xmlns:a16="http://schemas.microsoft.com/office/drawing/2014/main" id="{00000000-0008-0000-0500-00000F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</xdr:row>
          <xdr:rowOff>0</xdr:rowOff>
        </xdr:from>
        <xdr:to>
          <xdr:col>18</xdr:col>
          <xdr:colOff>0</xdr:colOff>
          <xdr:row>21</xdr:row>
          <xdr:rowOff>0</xdr:rowOff>
        </xdr:to>
        <xdr:sp macro="" textlink="">
          <xdr:nvSpPr>
            <xdr:cNvPr id="36880" name="Button 16" hidden="1">
              <a:extLst>
                <a:ext uri="{63B3BB69-23CF-44E3-9099-C40C66FF867C}">
                  <a14:compatExt spid="_x0000_s36880"/>
                </a:ext>
                <a:ext uri="{FF2B5EF4-FFF2-40B4-BE49-F238E27FC236}">
                  <a16:creationId xmlns:a16="http://schemas.microsoft.com/office/drawing/2014/main" id="{00000000-0008-0000-0500-000010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</xdr:row>
          <xdr:rowOff>0</xdr:rowOff>
        </xdr:from>
        <xdr:to>
          <xdr:col>19</xdr:col>
          <xdr:colOff>0</xdr:colOff>
          <xdr:row>21</xdr:row>
          <xdr:rowOff>0</xdr:rowOff>
        </xdr:to>
        <xdr:sp macro="" textlink="">
          <xdr:nvSpPr>
            <xdr:cNvPr id="36881" name="Button 17" hidden="1">
              <a:extLst>
                <a:ext uri="{63B3BB69-23CF-44E3-9099-C40C66FF867C}">
                  <a14:compatExt spid="_x0000_s36881"/>
                </a:ext>
                <a:ext uri="{FF2B5EF4-FFF2-40B4-BE49-F238E27FC236}">
                  <a16:creationId xmlns:a16="http://schemas.microsoft.com/office/drawing/2014/main" id="{00000000-0008-0000-0500-000011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36882" name="Button 18" hidden="1">
              <a:extLst>
                <a:ext uri="{63B3BB69-23CF-44E3-9099-C40C66FF867C}">
                  <a14:compatExt spid="_x0000_s36882"/>
                </a:ext>
                <a:ext uri="{FF2B5EF4-FFF2-40B4-BE49-F238E27FC236}">
                  <a16:creationId xmlns:a16="http://schemas.microsoft.com/office/drawing/2014/main" id="{00000000-0008-0000-0500-000012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</xdr:row>
          <xdr:rowOff>0</xdr:rowOff>
        </xdr:from>
        <xdr:to>
          <xdr:col>18</xdr:col>
          <xdr:colOff>0</xdr:colOff>
          <xdr:row>24</xdr:row>
          <xdr:rowOff>0</xdr:rowOff>
        </xdr:to>
        <xdr:sp macro="" textlink="">
          <xdr:nvSpPr>
            <xdr:cNvPr id="36883" name="Button 19" hidden="1">
              <a:extLst>
                <a:ext uri="{63B3BB69-23CF-44E3-9099-C40C66FF867C}">
                  <a14:compatExt spid="_x0000_s36883"/>
                </a:ext>
                <a:ext uri="{FF2B5EF4-FFF2-40B4-BE49-F238E27FC236}">
                  <a16:creationId xmlns:a16="http://schemas.microsoft.com/office/drawing/2014/main" id="{00000000-0008-0000-0500-000013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</xdr:row>
          <xdr:rowOff>0</xdr:rowOff>
        </xdr:from>
        <xdr:to>
          <xdr:col>19</xdr:col>
          <xdr:colOff>0</xdr:colOff>
          <xdr:row>24</xdr:row>
          <xdr:rowOff>0</xdr:rowOff>
        </xdr:to>
        <xdr:sp macro="" textlink="">
          <xdr:nvSpPr>
            <xdr:cNvPr id="36884" name="Button 20" hidden="1">
              <a:extLst>
                <a:ext uri="{63B3BB69-23CF-44E3-9099-C40C66FF867C}">
                  <a14:compatExt spid="_x0000_s36884"/>
                </a:ext>
                <a:ext uri="{FF2B5EF4-FFF2-40B4-BE49-F238E27FC236}">
                  <a16:creationId xmlns:a16="http://schemas.microsoft.com/office/drawing/2014/main" id="{00000000-0008-0000-0500-000014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52</xdr:row>
          <xdr:rowOff>0</xdr:rowOff>
        </xdr:from>
        <xdr:to>
          <xdr:col>19</xdr:col>
          <xdr:colOff>0</xdr:colOff>
          <xdr:row>55</xdr:row>
          <xdr:rowOff>0</xdr:rowOff>
        </xdr:to>
        <xdr:sp macro="" textlink="">
          <xdr:nvSpPr>
            <xdr:cNvPr id="36885" name="Button 21" hidden="1">
              <a:extLst>
                <a:ext uri="{63B3BB69-23CF-44E3-9099-C40C66FF867C}">
                  <a14:compatExt spid="_x0000_s36885"/>
                </a:ext>
                <a:ext uri="{FF2B5EF4-FFF2-40B4-BE49-F238E27FC236}">
                  <a16:creationId xmlns:a16="http://schemas.microsoft.com/office/drawing/2014/main" id="{00000000-0008-0000-0500-000015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55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36886" name="Button 22" hidden="1">
              <a:extLst>
                <a:ext uri="{63B3BB69-23CF-44E3-9099-C40C66FF867C}">
                  <a14:compatExt spid="_x0000_s36886"/>
                </a:ext>
                <a:ext uri="{FF2B5EF4-FFF2-40B4-BE49-F238E27FC236}">
                  <a16:creationId xmlns:a16="http://schemas.microsoft.com/office/drawing/2014/main" id="{00000000-0008-0000-0500-000016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55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36887" name="Button 23" hidden="1">
              <a:extLst>
                <a:ext uri="{63B3BB69-23CF-44E3-9099-C40C66FF867C}">
                  <a14:compatExt spid="_x0000_s36887"/>
                </a:ext>
                <a:ext uri="{FF2B5EF4-FFF2-40B4-BE49-F238E27FC236}">
                  <a16:creationId xmlns:a16="http://schemas.microsoft.com/office/drawing/2014/main" id="{00000000-0008-0000-0500-000017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17</xdr:col>
          <xdr:colOff>0</xdr:colOff>
          <xdr:row>61</xdr:row>
          <xdr:rowOff>0</xdr:rowOff>
        </xdr:to>
        <xdr:sp macro="" textlink="">
          <xdr:nvSpPr>
            <xdr:cNvPr id="36888" name="Button 24" hidden="1">
              <a:extLst>
                <a:ext uri="{63B3BB69-23CF-44E3-9099-C40C66FF867C}">
                  <a14:compatExt spid="_x0000_s36888"/>
                </a:ext>
                <a:ext uri="{FF2B5EF4-FFF2-40B4-BE49-F238E27FC236}">
                  <a16:creationId xmlns:a16="http://schemas.microsoft.com/office/drawing/2014/main" id="{00000000-0008-0000-0500-000018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36889" name="Button 25" hidden="1">
              <a:extLst>
                <a:ext uri="{63B3BB69-23CF-44E3-9099-C40C66FF867C}">
                  <a14:compatExt spid="_x0000_s36889"/>
                </a:ext>
                <a:ext uri="{FF2B5EF4-FFF2-40B4-BE49-F238E27FC236}">
                  <a16:creationId xmlns:a16="http://schemas.microsoft.com/office/drawing/2014/main" id="{00000000-0008-0000-0500-000019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79</xdr:row>
          <xdr:rowOff>0</xdr:rowOff>
        </xdr:from>
        <xdr:to>
          <xdr:col>19</xdr:col>
          <xdr:colOff>0</xdr:colOff>
          <xdr:row>82</xdr:row>
          <xdr:rowOff>9525</xdr:rowOff>
        </xdr:to>
        <xdr:sp macro="" textlink="">
          <xdr:nvSpPr>
            <xdr:cNvPr id="36890" name="Button 26" hidden="1">
              <a:extLst>
                <a:ext uri="{63B3BB69-23CF-44E3-9099-C40C66FF867C}">
                  <a14:compatExt spid="_x0000_s36890"/>
                </a:ext>
                <a:ext uri="{FF2B5EF4-FFF2-40B4-BE49-F238E27FC236}">
                  <a16:creationId xmlns:a16="http://schemas.microsoft.com/office/drawing/2014/main" id="{00000000-0008-0000-0500-00001A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82</xdr:row>
          <xdr:rowOff>9525</xdr:rowOff>
        </xdr:from>
        <xdr:to>
          <xdr:col>17</xdr:col>
          <xdr:colOff>0</xdr:colOff>
          <xdr:row>85</xdr:row>
          <xdr:rowOff>9525</xdr:rowOff>
        </xdr:to>
        <xdr:sp macro="" textlink="">
          <xdr:nvSpPr>
            <xdr:cNvPr id="36891" name="Button 27" hidden="1">
              <a:extLst>
                <a:ext uri="{63B3BB69-23CF-44E3-9099-C40C66FF867C}">
                  <a14:compatExt spid="_x0000_s36891"/>
                </a:ext>
                <a:ext uri="{FF2B5EF4-FFF2-40B4-BE49-F238E27FC236}">
                  <a16:creationId xmlns:a16="http://schemas.microsoft.com/office/drawing/2014/main" id="{00000000-0008-0000-0500-00001B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82</xdr:row>
          <xdr:rowOff>9525</xdr:rowOff>
        </xdr:from>
        <xdr:to>
          <xdr:col>18</xdr:col>
          <xdr:colOff>0</xdr:colOff>
          <xdr:row>85</xdr:row>
          <xdr:rowOff>9525</xdr:rowOff>
        </xdr:to>
        <xdr:sp macro="" textlink="">
          <xdr:nvSpPr>
            <xdr:cNvPr id="36892" name="Button 28" hidden="1">
              <a:extLst>
                <a:ext uri="{63B3BB69-23CF-44E3-9099-C40C66FF867C}">
                  <a14:compatExt spid="_x0000_s36892"/>
                </a:ext>
                <a:ext uri="{FF2B5EF4-FFF2-40B4-BE49-F238E27FC236}">
                  <a16:creationId xmlns:a16="http://schemas.microsoft.com/office/drawing/2014/main" id="{00000000-0008-0000-0500-00001C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85</xdr:row>
          <xdr:rowOff>9525</xdr:rowOff>
        </xdr:from>
        <xdr:to>
          <xdr:col>17</xdr:col>
          <xdr:colOff>0</xdr:colOff>
          <xdr:row>88</xdr:row>
          <xdr:rowOff>9525</xdr:rowOff>
        </xdr:to>
        <xdr:sp macro="" textlink="">
          <xdr:nvSpPr>
            <xdr:cNvPr id="36893" name="Button 29" hidden="1">
              <a:extLst>
                <a:ext uri="{63B3BB69-23CF-44E3-9099-C40C66FF867C}">
                  <a14:compatExt spid="_x0000_s36893"/>
                </a:ext>
                <a:ext uri="{FF2B5EF4-FFF2-40B4-BE49-F238E27FC236}">
                  <a16:creationId xmlns:a16="http://schemas.microsoft.com/office/drawing/2014/main" id="{00000000-0008-0000-0500-00001D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85</xdr:row>
          <xdr:rowOff>9525</xdr:rowOff>
        </xdr:from>
        <xdr:to>
          <xdr:col>18</xdr:col>
          <xdr:colOff>0</xdr:colOff>
          <xdr:row>88</xdr:row>
          <xdr:rowOff>9525</xdr:rowOff>
        </xdr:to>
        <xdr:sp macro="" textlink="">
          <xdr:nvSpPr>
            <xdr:cNvPr id="36894" name="Button 30" hidden="1">
              <a:extLst>
                <a:ext uri="{63B3BB69-23CF-44E3-9099-C40C66FF867C}">
                  <a14:compatExt spid="_x0000_s36894"/>
                </a:ext>
                <a:ext uri="{FF2B5EF4-FFF2-40B4-BE49-F238E27FC236}">
                  <a16:creationId xmlns:a16="http://schemas.microsoft.com/office/drawing/2014/main" id="{00000000-0008-0000-0500-00001E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106</xdr:row>
          <xdr:rowOff>0</xdr:rowOff>
        </xdr:from>
        <xdr:to>
          <xdr:col>19</xdr:col>
          <xdr:colOff>0</xdr:colOff>
          <xdr:row>109</xdr:row>
          <xdr:rowOff>9525</xdr:rowOff>
        </xdr:to>
        <xdr:sp macro="" textlink="">
          <xdr:nvSpPr>
            <xdr:cNvPr id="36895" name="Button 31" hidden="1">
              <a:extLst>
                <a:ext uri="{63B3BB69-23CF-44E3-9099-C40C66FF867C}">
                  <a14:compatExt spid="_x0000_s36895"/>
                </a:ext>
                <a:ext uri="{FF2B5EF4-FFF2-40B4-BE49-F238E27FC236}">
                  <a16:creationId xmlns:a16="http://schemas.microsoft.com/office/drawing/2014/main" id="{00000000-0008-0000-0500-00001F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9525</xdr:rowOff>
        </xdr:from>
        <xdr:to>
          <xdr:col>17</xdr:col>
          <xdr:colOff>0</xdr:colOff>
          <xdr:row>112</xdr:row>
          <xdr:rowOff>9525</xdr:rowOff>
        </xdr:to>
        <xdr:sp macro="" textlink="">
          <xdr:nvSpPr>
            <xdr:cNvPr id="36896" name="Button 32" hidden="1">
              <a:extLst>
                <a:ext uri="{63B3BB69-23CF-44E3-9099-C40C66FF867C}">
                  <a14:compatExt spid="_x0000_s36896"/>
                </a:ext>
                <a:ext uri="{FF2B5EF4-FFF2-40B4-BE49-F238E27FC236}">
                  <a16:creationId xmlns:a16="http://schemas.microsoft.com/office/drawing/2014/main" id="{00000000-0008-0000-0500-000020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109</xdr:row>
          <xdr:rowOff>9525</xdr:rowOff>
        </xdr:from>
        <xdr:to>
          <xdr:col>18</xdr:col>
          <xdr:colOff>0</xdr:colOff>
          <xdr:row>112</xdr:row>
          <xdr:rowOff>9525</xdr:rowOff>
        </xdr:to>
        <xdr:sp macro="" textlink="">
          <xdr:nvSpPr>
            <xdr:cNvPr id="36897" name="Button 33" hidden="1">
              <a:extLst>
                <a:ext uri="{63B3BB69-23CF-44E3-9099-C40C66FF867C}">
                  <a14:compatExt spid="_x0000_s36897"/>
                </a:ext>
                <a:ext uri="{FF2B5EF4-FFF2-40B4-BE49-F238E27FC236}">
                  <a16:creationId xmlns:a16="http://schemas.microsoft.com/office/drawing/2014/main" id="{00000000-0008-0000-0500-000021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112</xdr:row>
          <xdr:rowOff>9525</xdr:rowOff>
        </xdr:from>
        <xdr:to>
          <xdr:col>17</xdr:col>
          <xdr:colOff>0</xdr:colOff>
          <xdr:row>115</xdr:row>
          <xdr:rowOff>9525</xdr:rowOff>
        </xdr:to>
        <xdr:sp macro="" textlink="">
          <xdr:nvSpPr>
            <xdr:cNvPr id="36898" name="Button 34" hidden="1">
              <a:extLst>
                <a:ext uri="{63B3BB69-23CF-44E3-9099-C40C66FF867C}">
                  <a14:compatExt spid="_x0000_s36898"/>
                </a:ext>
                <a:ext uri="{FF2B5EF4-FFF2-40B4-BE49-F238E27FC236}">
                  <a16:creationId xmlns:a16="http://schemas.microsoft.com/office/drawing/2014/main" id="{00000000-0008-0000-0500-000022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112</xdr:row>
          <xdr:rowOff>9525</xdr:rowOff>
        </xdr:from>
        <xdr:to>
          <xdr:col>18</xdr:col>
          <xdr:colOff>0</xdr:colOff>
          <xdr:row>115</xdr:row>
          <xdr:rowOff>9525</xdr:rowOff>
        </xdr:to>
        <xdr:sp macro="" textlink="">
          <xdr:nvSpPr>
            <xdr:cNvPr id="36899" name="Button 35" hidden="1">
              <a:extLst>
                <a:ext uri="{63B3BB69-23CF-44E3-9099-C40C66FF867C}">
                  <a14:compatExt spid="_x0000_s36899"/>
                </a:ext>
                <a:ext uri="{FF2B5EF4-FFF2-40B4-BE49-F238E27FC236}">
                  <a16:creationId xmlns:a16="http://schemas.microsoft.com/office/drawing/2014/main" id="{00000000-0008-0000-0500-000023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93</xdr:row>
          <xdr:rowOff>0</xdr:rowOff>
        </xdr:from>
        <xdr:to>
          <xdr:col>17</xdr:col>
          <xdr:colOff>0</xdr:colOff>
          <xdr:row>96</xdr:row>
          <xdr:rowOff>0</xdr:rowOff>
        </xdr:to>
        <xdr:sp macro="" textlink="">
          <xdr:nvSpPr>
            <xdr:cNvPr id="36900" name="Button 36" hidden="1">
              <a:extLst>
                <a:ext uri="{63B3BB69-23CF-44E3-9099-C40C66FF867C}">
                  <a14:compatExt spid="_x0000_s36900"/>
                </a:ext>
                <a:ext uri="{FF2B5EF4-FFF2-40B4-BE49-F238E27FC236}">
                  <a16:creationId xmlns:a16="http://schemas.microsoft.com/office/drawing/2014/main" id="{00000000-0008-0000-0500-000024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133</xdr:row>
          <xdr:rowOff>0</xdr:rowOff>
        </xdr:from>
        <xdr:to>
          <xdr:col>19</xdr:col>
          <xdr:colOff>0</xdr:colOff>
          <xdr:row>136</xdr:row>
          <xdr:rowOff>9525</xdr:rowOff>
        </xdr:to>
        <xdr:sp macro="" textlink="">
          <xdr:nvSpPr>
            <xdr:cNvPr id="36901" name="Button 37" hidden="1">
              <a:extLst>
                <a:ext uri="{63B3BB69-23CF-44E3-9099-C40C66FF867C}">
                  <a14:compatExt spid="_x0000_s36901"/>
                </a:ext>
                <a:ext uri="{FF2B5EF4-FFF2-40B4-BE49-F238E27FC236}">
                  <a16:creationId xmlns:a16="http://schemas.microsoft.com/office/drawing/2014/main" id="{00000000-0008-0000-0500-000025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136</xdr:row>
          <xdr:rowOff>9525</xdr:rowOff>
        </xdr:from>
        <xdr:to>
          <xdr:col>17</xdr:col>
          <xdr:colOff>0</xdr:colOff>
          <xdr:row>139</xdr:row>
          <xdr:rowOff>9525</xdr:rowOff>
        </xdr:to>
        <xdr:sp macro="" textlink="">
          <xdr:nvSpPr>
            <xdr:cNvPr id="36902" name="Button 38" hidden="1">
              <a:extLst>
                <a:ext uri="{63B3BB69-23CF-44E3-9099-C40C66FF867C}">
                  <a14:compatExt spid="_x0000_s36902"/>
                </a:ext>
                <a:ext uri="{FF2B5EF4-FFF2-40B4-BE49-F238E27FC236}">
                  <a16:creationId xmlns:a16="http://schemas.microsoft.com/office/drawing/2014/main" id="{00000000-0008-0000-0500-000026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136</xdr:row>
          <xdr:rowOff>9525</xdr:rowOff>
        </xdr:from>
        <xdr:to>
          <xdr:col>18</xdr:col>
          <xdr:colOff>0</xdr:colOff>
          <xdr:row>139</xdr:row>
          <xdr:rowOff>9525</xdr:rowOff>
        </xdr:to>
        <xdr:sp macro="" textlink="">
          <xdr:nvSpPr>
            <xdr:cNvPr id="36903" name="Button 39" hidden="1">
              <a:extLst>
                <a:ext uri="{63B3BB69-23CF-44E3-9099-C40C66FF867C}">
                  <a14:compatExt spid="_x0000_s36903"/>
                </a:ext>
                <a:ext uri="{FF2B5EF4-FFF2-40B4-BE49-F238E27FC236}">
                  <a16:creationId xmlns:a16="http://schemas.microsoft.com/office/drawing/2014/main" id="{00000000-0008-0000-0500-000027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139</xdr:row>
          <xdr:rowOff>9525</xdr:rowOff>
        </xdr:from>
        <xdr:to>
          <xdr:col>17</xdr:col>
          <xdr:colOff>0</xdr:colOff>
          <xdr:row>142</xdr:row>
          <xdr:rowOff>9525</xdr:rowOff>
        </xdr:to>
        <xdr:sp macro="" textlink="">
          <xdr:nvSpPr>
            <xdr:cNvPr id="36904" name="Button 40" hidden="1">
              <a:extLst>
                <a:ext uri="{63B3BB69-23CF-44E3-9099-C40C66FF867C}">
                  <a14:compatExt spid="_x0000_s36904"/>
                </a:ext>
                <a:ext uri="{FF2B5EF4-FFF2-40B4-BE49-F238E27FC236}">
                  <a16:creationId xmlns:a16="http://schemas.microsoft.com/office/drawing/2014/main" id="{00000000-0008-0000-0500-000028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139</xdr:row>
          <xdr:rowOff>9525</xdr:rowOff>
        </xdr:from>
        <xdr:to>
          <xdr:col>18</xdr:col>
          <xdr:colOff>0</xdr:colOff>
          <xdr:row>142</xdr:row>
          <xdr:rowOff>9525</xdr:rowOff>
        </xdr:to>
        <xdr:sp macro="" textlink="">
          <xdr:nvSpPr>
            <xdr:cNvPr id="36905" name="Button 41" hidden="1">
              <a:extLst>
                <a:ext uri="{63B3BB69-23CF-44E3-9099-C40C66FF867C}">
                  <a14:compatExt spid="_x0000_s36905"/>
                </a:ext>
                <a:ext uri="{FF2B5EF4-FFF2-40B4-BE49-F238E27FC236}">
                  <a16:creationId xmlns:a16="http://schemas.microsoft.com/office/drawing/2014/main" id="{00000000-0008-0000-0500-000029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160</xdr:row>
          <xdr:rowOff>0</xdr:rowOff>
        </xdr:from>
        <xdr:to>
          <xdr:col>19</xdr:col>
          <xdr:colOff>0</xdr:colOff>
          <xdr:row>163</xdr:row>
          <xdr:rowOff>9525</xdr:rowOff>
        </xdr:to>
        <xdr:sp macro="" textlink="">
          <xdr:nvSpPr>
            <xdr:cNvPr id="36906" name="Button 42" hidden="1">
              <a:extLst>
                <a:ext uri="{63B3BB69-23CF-44E3-9099-C40C66FF867C}">
                  <a14:compatExt spid="_x0000_s36906"/>
                </a:ext>
                <a:ext uri="{FF2B5EF4-FFF2-40B4-BE49-F238E27FC236}">
                  <a16:creationId xmlns:a16="http://schemas.microsoft.com/office/drawing/2014/main" id="{00000000-0008-0000-0500-00002A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163</xdr:row>
          <xdr:rowOff>9525</xdr:rowOff>
        </xdr:from>
        <xdr:to>
          <xdr:col>17</xdr:col>
          <xdr:colOff>0</xdr:colOff>
          <xdr:row>166</xdr:row>
          <xdr:rowOff>9525</xdr:rowOff>
        </xdr:to>
        <xdr:sp macro="" textlink="">
          <xdr:nvSpPr>
            <xdr:cNvPr id="36907" name="Button 43" hidden="1">
              <a:extLst>
                <a:ext uri="{63B3BB69-23CF-44E3-9099-C40C66FF867C}">
                  <a14:compatExt spid="_x0000_s36907"/>
                </a:ext>
                <a:ext uri="{FF2B5EF4-FFF2-40B4-BE49-F238E27FC236}">
                  <a16:creationId xmlns:a16="http://schemas.microsoft.com/office/drawing/2014/main" id="{00000000-0008-0000-0500-00002B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163</xdr:row>
          <xdr:rowOff>9525</xdr:rowOff>
        </xdr:from>
        <xdr:to>
          <xdr:col>18</xdr:col>
          <xdr:colOff>0</xdr:colOff>
          <xdr:row>166</xdr:row>
          <xdr:rowOff>9525</xdr:rowOff>
        </xdr:to>
        <xdr:sp macro="" textlink="">
          <xdr:nvSpPr>
            <xdr:cNvPr id="36908" name="Button 44" hidden="1">
              <a:extLst>
                <a:ext uri="{63B3BB69-23CF-44E3-9099-C40C66FF867C}">
                  <a14:compatExt spid="_x0000_s36908"/>
                </a:ext>
                <a:ext uri="{FF2B5EF4-FFF2-40B4-BE49-F238E27FC236}">
                  <a16:creationId xmlns:a16="http://schemas.microsoft.com/office/drawing/2014/main" id="{00000000-0008-0000-0500-00002C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166</xdr:row>
          <xdr:rowOff>9525</xdr:rowOff>
        </xdr:from>
        <xdr:to>
          <xdr:col>17</xdr:col>
          <xdr:colOff>0</xdr:colOff>
          <xdr:row>169</xdr:row>
          <xdr:rowOff>9525</xdr:rowOff>
        </xdr:to>
        <xdr:sp macro="" textlink="">
          <xdr:nvSpPr>
            <xdr:cNvPr id="36909" name="Button 45" hidden="1">
              <a:extLst>
                <a:ext uri="{63B3BB69-23CF-44E3-9099-C40C66FF867C}">
                  <a14:compatExt spid="_x0000_s36909"/>
                </a:ext>
                <a:ext uri="{FF2B5EF4-FFF2-40B4-BE49-F238E27FC236}">
                  <a16:creationId xmlns:a16="http://schemas.microsoft.com/office/drawing/2014/main" id="{00000000-0008-0000-0500-00002D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166</xdr:row>
          <xdr:rowOff>9525</xdr:rowOff>
        </xdr:from>
        <xdr:to>
          <xdr:col>18</xdr:col>
          <xdr:colOff>0</xdr:colOff>
          <xdr:row>169</xdr:row>
          <xdr:rowOff>9525</xdr:rowOff>
        </xdr:to>
        <xdr:sp macro="" textlink="">
          <xdr:nvSpPr>
            <xdr:cNvPr id="36910" name="Button 46" hidden="1">
              <a:extLst>
                <a:ext uri="{63B3BB69-23CF-44E3-9099-C40C66FF867C}">
                  <a14:compatExt spid="_x0000_s36910"/>
                </a:ext>
                <a:ext uri="{FF2B5EF4-FFF2-40B4-BE49-F238E27FC236}">
                  <a16:creationId xmlns:a16="http://schemas.microsoft.com/office/drawing/2014/main" id="{00000000-0008-0000-0500-00002E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187</xdr:row>
          <xdr:rowOff>0</xdr:rowOff>
        </xdr:from>
        <xdr:to>
          <xdr:col>19</xdr:col>
          <xdr:colOff>0</xdr:colOff>
          <xdr:row>190</xdr:row>
          <xdr:rowOff>9525</xdr:rowOff>
        </xdr:to>
        <xdr:sp macro="" textlink="">
          <xdr:nvSpPr>
            <xdr:cNvPr id="36911" name="Button 47" hidden="1">
              <a:extLst>
                <a:ext uri="{63B3BB69-23CF-44E3-9099-C40C66FF867C}">
                  <a14:compatExt spid="_x0000_s36911"/>
                </a:ext>
                <a:ext uri="{FF2B5EF4-FFF2-40B4-BE49-F238E27FC236}">
                  <a16:creationId xmlns:a16="http://schemas.microsoft.com/office/drawing/2014/main" id="{00000000-0008-0000-0500-00002F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190</xdr:row>
          <xdr:rowOff>9525</xdr:rowOff>
        </xdr:from>
        <xdr:to>
          <xdr:col>17</xdr:col>
          <xdr:colOff>0</xdr:colOff>
          <xdr:row>193</xdr:row>
          <xdr:rowOff>9525</xdr:rowOff>
        </xdr:to>
        <xdr:sp macro="" textlink="">
          <xdr:nvSpPr>
            <xdr:cNvPr id="36912" name="Button 48" hidden="1">
              <a:extLst>
                <a:ext uri="{63B3BB69-23CF-44E3-9099-C40C66FF867C}">
                  <a14:compatExt spid="_x0000_s36912"/>
                </a:ext>
                <a:ext uri="{FF2B5EF4-FFF2-40B4-BE49-F238E27FC236}">
                  <a16:creationId xmlns:a16="http://schemas.microsoft.com/office/drawing/2014/main" id="{00000000-0008-0000-0500-000030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190</xdr:row>
          <xdr:rowOff>9525</xdr:rowOff>
        </xdr:from>
        <xdr:to>
          <xdr:col>18</xdr:col>
          <xdr:colOff>0</xdr:colOff>
          <xdr:row>193</xdr:row>
          <xdr:rowOff>9525</xdr:rowOff>
        </xdr:to>
        <xdr:sp macro="" textlink="">
          <xdr:nvSpPr>
            <xdr:cNvPr id="36913" name="Button 49" hidden="1">
              <a:extLst>
                <a:ext uri="{63B3BB69-23CF-44E3-9099-C40C66FF867C}">
                  <a14:compatExt spid="_x0000_s36913"/>
                </a:ext>
                <a:ext uri="{FF2B5EF4-FFF2-40B4-BE49-F238E27FC236}">
                  <a16:creationId xmlns:a16="http://schemas.microsoft.com/office/drawing/2014/main" id="{00000000-0008-0000-0500-000031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193</xdr:row>
          <xdr:rowOff>9525</xdr:rowOff>
        </xdr:from>
        <xdr:to>
          <xdr:col>17</xdr:col>
          <xdr:colOff>0</xdr:colOff>
          <xdr:row>196</xdr:row>
          <xdr:rowOff>9525</xdr:rowOff>
        </xdr:to>
        <xdr:sp macro="" textlink="">
          <xdr:nvSpPr>
            <xdr:cNvPr id="36914" name="Button 50" hidden="1">
              <a:extLst>
                <a:ext uri="{63B3BB69-23CF-44E3-9099-C40C66FF867C}">
                  <a14:compatExt spid="_x0000_s36914"/>
                </a:ext>
                <a:ext uri="{FF2B5EF4-FFF2-40B4-BE49-F238E27FC236}">
                  <a16:creationId xmlns:a16="http://schemas.microsoft.com/office/drawing/2014/main" id="{00000000-0008-0000-0500-000032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193</xdr:row>
          <xdr:rowOff>9525</xdr:rowOff>
        </xdr:from>
        <xdr:to>
          <xdr:col>18</xdr:col>
          <xdr:colOff>0</xdr:colOff>
          <xdr:row>196</xdr:row>
          <xdr:rowOff>9525</xdr:rowOff>
        </xdr:to>
        <xdr:sp macro="" textlink="">
          <xdr:nvSpPr>
            <xdr:cNvPr id="36915" name="Button 51" hidden="1">
              <a:extLst>
                <a:ext uri="{63B3BB69-23CF-44E3-9099-C40C66FF867C}">
                  <a14:compatExt spid="_x0000_s36915"/>
                </a:ext>
                <a:ext uri="{FF2B5EF4-FFF2-40B4-BE49-F238E27FC236}">
                  <a16:creationId xmlns:a16="http://schemas.microsoft.com/office/drawing/2014/main" id="{00000000-0008-0000-0500-000033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39</xdr:row>
          <xdr:rowOff>0</xdr:rowOff>
        </xdr:from>
        <xdr:to>
          <xdr:col>17</xdr:col>
          <xdr:colOff>0</xdr:colOff>
          <xdr:row>42</xdr:row>
          <xdr:rowOff>0</xdr:rowOff>
        </xdr:to>
        <xdr:sp macro="" textlink="">
          <xdr:nvSpPr>
            <xdr:cNvPr id="36916" name="Button 52" hidden="1">
              <a:extLst>
                <a:ext uri="{63B3BB69-23CF-44E3-9099-C40C66FF867C}">
                  <a14:compatExt spid="_x0000_s36916"/>
                </a:ext>
                <a:ext uri="{FF2B5EF4-FFF2-40B4-BE49-F238E27FC236}">
                  <a16:creationId xmlns:a16="http://schemas.microsoft.com/office/drawing/2014/main" id="{00000000-0008-0000-0500-000034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39</xdr:row>
          <xdr:rowOff>0</xdr:rowOff>
        </xdr:from>
        <xdr:to>
          <xdr:col>18</xdr:col>
          <xdr:colOff>0</xdr:colOff>
          <xdr:row>42</xdr:row>
          <xdr:rowOff>0</xdr:rowOff>
        </xdr:to>
        <xdr:sp macro="" textlink="">
          <xdr:nvSpPr>
            <xdr:cNvPr id="36917" name="Button 53" hidden="1">
              <a:extLst>
                <a:ext uri="{63B3BB69-23CF-44E3-9099-C40C66FF867C}">
                  <a14:compatExt spid="_x0000_s36917"/>
                </a:ext>
                <a:ext uri="{FF2B5EF4-FFF2-40B4-BE49-F238E27FC236}">
                  <a16:creationId xmlns:a16="http://schemas.microsoft.com/office/drawing/2014/main" id="{00000000-0008-0000-0500-000035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39</xdr:row>
          <xdr:rowOff>0</xdr:rowOff>
        </xdr:from>
        <xdr:to>
          <xdr:col>19</xdr:col>
          <xdr:colOff>0</xdr:colOff>
          <xdr:row>42</xdr:row>
          <xdr:rowOff>0</xdr:rowOff>
        </xdr:to>
        <xdr:sp macro="" textlink="">
          <xdr:nvSpPr>
            <xdr:cNvPr id="36918" name="Button 54" hidden="1">
              <a:extLst>
                <a:ext uri="{63B3BB69-23CF-44E3-9099-C40C66FF867C}">
                  <a14:compatExt spid="_x0000_s36918"/>
                </a:ext>
                <a:ext uri="{FF2B5EF4-FFF2-40B4-BE49-F238E27FC236}">
                  <a16:creationId xmlns:a16="http://schemas.microsoft.com/office/drawing/2014/main" id="{00000000-0008-0000-0500-000036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42</xdr:row>
          <xdr:rowOff>0</xdr:rowOff>
        </xdr:from>
        <xdr:to>
          <xdr:col>17</xdr:col>
          <xdr:colOff>0</xdr:colOff>
          <xdr:row>45</xdr:row>
          <xdr:rowOff>0</xdr:rowOff>
        </xdr:to>
        <xdr:sp macro="" textlink="">
          <xdr:nvSpPr>
            <xdr:cNvPr id="36919" name="Button 55" hidden="1">
              <a:extLst>
                <a:ext uri="{63B3BB69-23CF-44E3-9099-C40C66FF867C}">
                  <a14:compatExt spid="_x0000_s36919"/>
                </a:ext>
                <a:ext uri="{FF2B5EF4-FFF2-40B4-BE49-F238E27FC236}">
                  <a16:creationId xmlns:a16="http://schemas.microsoft.com/office/drawing/2014/main" id="{00000000-0008-0000-0500-000037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42</xdr:row>
          <xdr:rowOff>0</xdr:rowOff>
        </xdr:from>
        <xdr:to>
          <xdr:col>18</xdr:col>
          <xdr:colOff>0</xdr:colOff>
          <xdr:row>45</xdr:row>
          <xdr:rowOff>0</xdr:rowOff>
        </xdr:to>
        <xdr:sp macro="" textlink="">
          <xdr:nvSpPr>
            <xdr:cNvPr id="36920" name="Button 56" hidden="1">
              <a:extLst>
                <a:ext uri="{63B3BB69-23CF-44E3-9099-C40C66FF867C}">
                  <a14:compatExt spid="_x0000_s36920"/>
                </a:ext>
                <a:ext uri="{FF2B5EF4-FFF2-40B4-BE49-F238E27FC236}">
                  <a16:creationId xmlns:a16="http://schemas.microsoft.com/office/drawing/2014/main" id="{00000000-0008-0000-0500-000038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42</xdr:row>
          <xdr:rowOff>0</xdr:rowOff>
        </xdr:from>
        <xdr:to>
          <xdr:col>19</xdr:col>
          <xdr:colOff>0</xdr:colOff>
          <xdr:row>45</xdr:row>
          <xdr:rowOff>0</xdr:rowOff>
        </xdr:to>
        <xdr:sp macro="" textlink="">
          <xdr:nvSpPr>
            <xdr:cNvPr id="36921" name="Button 57" hidden="1">
              <a:extLst>
                <a:ext uri="{63B3BB69-23CF-44E3-9099-C40C66FF867C}">
                  <a14:compatExt spid="_x0000_s36921"/>
                </a:ext>
                <a:ext uri="{FF2B5EF4-FFF2-40B4-BE49-F238E27FC236}">
                  <a16:creationId xmlns:a16="http://schemas.microsoft.com/office/drawing/2014/main" id="{00000000-0008-0000-0500-000039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45</xdr:row>
          <xdr:rowOff>0</xdr:rowOff>
        </xdr:from>
        <xdr:to>
          <xdr:col>17</xdr:col>
          <xdr:colOff>0</xdr:colOff>
          <xdr:row>48</xdr:row>
          <xdr:rowOff>0</xdr:rowOff>
        </xdr:to>
        <xdr:sp macro="" textlink="">
          <xdr:nvSpPr>
            <xdr:cNvPr id="36922" name="Button 58" hidden="1">
              <a:extLst>
                <a:ext uri="{63B3BB69-23CF-44E3-9099-C40C66FF867C}">
                  <a14:compatExt spid="_x0000_s36922"/>
                </a:ext>
                <a:ext uri="{FF2B5EF4-FFF2-40B4-BE49-F238E27FC236}">
                  <a16:creationId xmlns:a16="http://schemas.microsoft.com/office/drawing/2014/main" id="{00000000-0008-0000-0500-00003A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45</xdr:row>
          <xdr:rowOff>0</xdr:rowOff>
        </xdr:from>
        <xdr:to>
          <xdr:col>18</xdr:col>
          <xdr:colOff>0</xdr:colOff>
          <xdr:row>48</xdr:row>
          <xdr:rowOff>0</xdr:rowOff>
        </xdr:to>
        <xdr:sp macro="" textlink="">
          <xdr:nvSpPr>
            <xdr:cNvPr id="36923" name="Button 59" hidden="1">
              <a:extLst>
                <a:ext uri="{63B3BB69-23CF-44E3-9099-C40C66FF867C}">
                  <a14:compatExt spid="_x0000_s36923"/>
                </a:ext>
                <a:ext uri="{FF2B5EF4-FFF2-40B4-BE49-F238E27FC236}">
                  <a16:creationId xmlns:a16="http://schemas.microsoft.com/office/drawing/2014/main" id="{00000000-0008-0000-0500-00003B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45</xdr:row>
          <xdr:rowOff>0</xdr:rowOff>
        </xdr:from>
        <xdr:to>
          <xdr:col>19</xdr:col>
          <xdr:colOff>0</xdr:colOff>
          <xdr:row>48</xdr:row>
          <xdr:rowOff>0</xdr:rowOff>
        </xdr:to>
        <xdr:sp macro="" textlink="">
          <xdr:nvSpPr>
            <xdr:cNvPr id="36924" name="Button 60" hidden="1">
              <a:extLst>
                <a:ext uri="{63B3BB69-23CF-44E3-9099-C40C66FF867C}">
                  <a14:compatExt spid="_x0000_s36924"/>
                </a:ext>
                <a:ext uri="{FF2B5EF4-FFF2-40B4-BE49-F238E27FC236}">
                  <a16:creationId xmlns:a16="http://schemas.microsoft.com/office/drawing/2014/main" id="{00000000-0008-0000-0500-00003C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48</xdr:row>
          <xdr:rowOff>0</xdr:rowOff>
        </xdr:from>
        <xdr:to>
          <xdr:col>17</xdr:col>
          <xdr:colOff>0</xdr:colOff>
          <xdr:row>51</xdr:row>
          <xdr:rowOff>0</xdr:rowOff>
        </xdr:to>
        <xdr:sp macro="" textlink="">
          <xdr:nvSpPr>
            <xdr:cNvPr id="36925" name="Button 61" hidden="1">
              <a:extLst>
                <a:ext uri="{63B3BB69-23CF-44E3-9099-C40C66FF867C}">
                  <a14:compatExt spid="_x0000_s36925"/>
                </a:ext>
                <a:ext uri="{FF2B5EF4-FFF2-40B4-BE49-F238E27FC236}">
                  <a16:creationId xmlns:a16="http://schemas.microsoft.com/office/drawing/2014/main" id="{00000000-0008-0000-0500-00003D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48</xdr:row>
          <xdr:rowOff>0</xdr:rowOff>
        </xdr:from>
        <xdr:to>
          <xdr:col>18</xdr:col>
          <xdr:colOff>0</xdr:colOff>
          <xdr:row>51</xdr:row>
          <xdr:rowOff>0</xdr:rowOff>
        </xdr:to>
        <xdr:sp macro="" textlink="">
          <xdr:nvSpPr>
            <xdr:cNvPr id="36926" name="Button 62" hidden="1">
              <a:extLst>
                <a:ext uri="{63B3BB69-23CF-44E3-9099-C40C66FF867C}">
                  <a14:compatExt spid="_x0000_s36926"/>
                </a:ext>
                <a:ext uri="{FF2B5EF4-FFF2-40B4-BE49-F238E27FC236}">
                  <a16:creationId xmlns:a16="http://schemas.microsoft.com/office/drawing/2014/main" id="{00000000-0008-0000-0500-00003E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48</xdr:row>
          <xdr:rowOff>0</xdr:rowOff>
        </xdr:from>
        <xdr:to>
          <xdr:col>19</xdr:col>
          <xdr:colOff>0</xdr:colOff>
          <xdr:row>51</xdr:row>
          <xdr:rowOff>0</xdr:rowOff>
        </xdr:to>
        <xdr:sp macro="" textlink="">
          <xdr:nvSpPr>
            <xdr:cNvPr id="36927" name="Button 63" hidden="1">
              <a:extLst>
                <a:ext uri="{63B3BB69-23CF-44E3-9099-C40C66FF867C}">
                  <a14:compatExt spid="_x0000_s36927"/>
                </a:ext>
                <a:ext uri="{FF2B5EF4-FFF2-40B4-BE49-F238E27FC236}">
                  <a16:creationId xmlns:a16="http://schemas.microsoft.com/office/drawing/2014/main" id="{00000000-0008-0000-0500-00003F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55</xdr:row>
          <xdr:rowOff>0</xdr:rowOff>
        </xdr:from>
        <xdr:to>
          <xdr:col>19</xdr:col>
          <xdr:colOff>0</xdr:colOff>
          <xdr:row>58</xdr:row>
          <xdr:rowOff>0</xdr:rowOff>
        </xdr:to>
        <xdr:sp macro="" textlink="">
          <xdr:nvSpPr>
            <xdr:cNvPr id="36928" name="Button 64" hidden="1">
              <a:extLst>
                <a:ext uri="{63B3BB69-23CF-44E3-9099-C40C66FF867C}">
                  <a14:compatExt spid="_x0000_s36928"/>
                </a:ext>
                <a:ext uri="{FF2B5EF4-FFF2-40B4-BE49-F238E27FC236}">
                  <a16:creationId xmlns:a16="http://schemas.microsoft.com/office/drawing/2014/main" id="{00000000-0008-0000-0500-000040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58</xdr:row>
          <xdr:rowOff>0</xdr:rowOff>
        </xdr:from>
        <xdr:to>
          <xdr:col>19</xdr:col>
          <xdr:colOff>0</xdr:colOff>
          <xdr:row>61</xdr:row>
          <xdr:rowOff>0</xdr:rowOff>
        </xdr:to>
        <xdr:sp macro="" textlink="">
          <xdr:nvSpPr>
            <xdr:cNvPr id="36929" name="Button 65" hidden="1">
              <a:extLst>
                <a:ext uri="{63B3BB69-23CF-44E3-9099-C40C66FF867C}">
                  <a14:compatExt spid="_x0000_s36929"/>
                </a:ext>
                <a:ext uri="{FF2B5EF4-FFF2-40B4-BE49-F238E27FC236}">
                  <a16:creationId xmlns:a16="http://schemas.microsoft.com/office/drawing/2014/main" id="{00000000-0008-0000-0500-000041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61</xdr:row>
          <xdr:rowOff>0</xdr:rowOff>
        </xdr:from>
        <xdr:to>
          <xdr:col>19</xdr:col>
          <xdr:colOff>0</xdr:colOff>
          <xdr:row>64</xdr:row>
          <xdr:rowOff>0</xdr:rowOff>
        </xdr:to>
        <xdr:sp macro="" textlink="">
          <xdr:nvSpPr>
            <xdr:cNvPr id="36930" name="Button 66" hidden="1">
              <a:extLst>
                <a:ext uri="{63B3BB69-23CF-44E3-9099-C40C66FF867C}">
                  <a14:compatExt spid="_x0000_s36930"/>
                </a:ext>
                <a:ext uri="{FF2B5EF4-FFF2-40B4-BE49-F238E27FC236}">
                  <a16:creationId xmlns:a16="http://schemas.microsoft.com/office/drawing/2014/main" id="{00000000-0008-0000-0500-000042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66</xdr:row>
          <xdr:rowOff>0</xdr:rowOff>
        </xdr:from>
        <xdr:to>
          <xdr:col>17</xdr:col>
          <xdr:colOff>0</xdr:colOff>
          <xdr:row>69</xdr:row>
          <xdr:rowOff>0</xdr:rowOff>
        </xdr:to>
        <xdr:sp macro="" textlink="">
          <xdr:nvSpPr>
            <xdr:cNvPr id="36931" name="Button 67" hidden="1">
              <a:extLst>
                <a:ext uri="{63B3BB69-23CF-44E3-9099-C40C66FF867C}">
                  <a14:compatExt spid="_x0000_s36931"/>
                </a:ext>
                <a:ext uri="{FF2B5EF4-FFF2-40B4-BE49-F238E27FC236}">
                  <a16:creationId xmlns:a16="http://schemas.microsoft.com/office/drawing/2014/main" id="{00000000-0008-0000-0500-000043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66</xdr:row>
          <xdr:rowOff>0</xdr:rowOff>
        </xdr:from>
        <xdr:to>
          <xdr:col>18</xdr:col>
          <xdr:colOff>0</xdr:colOff>
          <xdr:row>69</xdr:row>
          <xdr:rowOff>0</xdr:rowOff>
        </xdr:to>
        <xdr:sp macro="" textlink="">
          <xdr:nvSpPr>
            <xdr:cNvPr id="36932" name="Button 68" hidden="1">
              <a:extLst>
                <a:ext uri="{63B3BB69-23CF-44E3-9099-C40C66FF867C}">
                  <a14:compatExt spid="_x0000_s36932"/>
                </a:ext>
                <a:ext uri="{FF2B5EF4-FFF2-40B4-BE49-F238E27FC236}">
                  <a16:creationId xmlns:a16="http://schemas.microsoft.com/office/drawing/2014/main" id="{00000000-0008-0000-0500-000044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66</xdr:row>
          <xdr:rowOff>0</xdr:rowOff>
        </xdr:from>
        <xdr:to>
          <xdr:col>19</xdr:col>
          <xdr:colOff>0</xdr:colOff>
          <xdr:row>69</xdr:row>
          <xdr:rowOff>0</xdr:rowOff>
        </xdr:to>
        <xdr:sp macro="" textlink="">
          <xdr:nvSpPr>
            <xdr:cNvPr id="36933" name="Button 69" hidden="1">
              <a:extLst>
                <a:ext uri="{63B3BB69-23CF-44E3-9099-C40C66FF867C}">
                  <a14:compatExt spid="_x0000_s36933"/>
                </a:ext>
                <a:ext uri="{FF2B5EF4-FFF2-40B4-BE49-F238E27FC236}">
                  <a16:creationId xmlns:a16="http://schemas.microsoft.com/office/drawing/2014/main" id="{00000000-0008-0000-0500-000045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69</xdr:row>
          <xdr:rowOff>0</xdr:rowOff>
        </xdr:from>
        <xdr:to>
          <xdr:col>17</xdr:col>
          <xdr:colOff>0</xdr:colOff>
          <xdr:row>72</xdr:row>
          <xdr:rowOff>0</xdr:rowOff>
        </xdr:to>
        <xdr:sp macro="" textlink="">
          <xdr:nvSpPr>
            <xdr:cNvPr id="36934" name="Button 70" hidden="1">
              <a:extLst>
                <a:ext uri="{63B3BB69-23CF-44E3-9099-C40C66FF867C}">
                  <a14:compatExt spid="_x0000_s36934"/>
                </a:ext>
                <a:ext uri="{FF2B5EF4-FFF2-40B4-BE49-F238E27FC236}">
                  <a16:creationId xmlns:a16="http://schemas.microsoft.com/office/drawing/2014/main" id="{00000000-0008-0000-0500-000046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69</xdr:row>
          <xdr:rowOff>0</xdr:rowOff>
        </xdr:from>
        <xdr:to>
          <xdr:col>18</xdr:col>
          <xdr:colOff>0</xdr:colOff>
          <xdr:row>72</xdr:row>
          <xdr:rowOff>0</xdr:rowOff>
        </xdr:to>
        <xdr:sp macro="" textlink="">
          <xdr:nvSpPr>
            <xdr:cNvPr id="36935" name="Button 71" hidden="1">
              <a:extLst>
                <a:ext uri="{63B3BB69-23CF-44E3-9099-C40C66FF867C}">
                  <a14:compatExt spid="_x0000_s36935"/>
                </a:ext>
                <a:ext uri="{FF2B5EF4-FFF2-40B4-BE49-F238E27FC236}">
                  <a16:creationId xmlns:a16="http://schemas.microsoft.com/office/drawing/2014/main" id="{00000000-0008-0000-0500-000047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69</xdr:row>
          <xdr:rowOff>0</xdr:rowOff>
        </xdr:from>
        <xdr:to>
          <xdr:col>19</xdr:col>
          <xdr:colOff>0</xdr:colOff>
          <xdr:row>72</xdr:row>
          <xdr:rowOff>0</xdr:rowOff>
        </xdr:to>
        <xdr:sp macro="" textlink="">
          <xdr:nvSpPr>
            <xdr:cNvPr id="36936" name="Button 72" hidden="1">
              <a:extLst>
                <a:ext uri="{63B3BB69-23CF-44E3-9099-C40C66FF867C}">
                  <a14:compatExt spid="_x0000_s36936"/>
                </a:ext>
                <a:ext uri="{FF2B5EF4-FFF2-40B4-BE49-F238E27FC236}">
                  <a16:creationId xmlns:a16="http://schemas.microsoft.com/office/drawing/2014/main" id="{00000000-0008-0000-0500-000048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72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36937" name="Button 73" hidden="1">
              <a:extLst>
                <a:ext uri="{63B3BB69-23CF-44E3-9099-C40C66FF867C}">
                  <a14:compatExt spid="_x0000_s36937"/>
                </a:ext>
                <a:ext uri="{FF2B5EF4-FFF2-40B4-BE49-F238E27FC236}">
                  <a16:creationId xmlns:a16="http://schemas.microsoft.com/office/drawing/2014/main" id="{00000000-0008-0000-0500-000049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72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36938" name="Button 74" hidden="1">
              <a:extLst>
                <a:ext uri="{63B3BB69-23CF-44E3-9099-C40C66FF867C}">
                  <a14:compatExt spid="_x0000_s36938"/>
                </a:ext>
                <a:ext uri="{FF2B5EF4-FFF2-40B4-BE49-F238E27FC236}">
                  <a16:creationId xmlns:a16="http://schemas.microsoft.com/office/drawing/2014/main" id="{00000000-0008-0000-0500-00004A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72</xdr:row>
          <xdr:rowOff>0</xdr:rowOff>
        </xdr:from>
        <xdr:to>
          <xdr:col>19</xdr:col>
          <xdr:colOff>0</xdr:colOff>
          <xdr:row>75</xdr:row>
          <xdr:rowOff>0</xdr:rowOff>
        </xdr:to>
        <xdr:sp macro="" textlink="">
          <xdr:nvSpPr>
            <xdr:cNvPr id="36939" name="Button 75" hidden="1">
              <a:extLst>
                <a:ext uri="{63B3BB69-23CF-44E3-9099-C40C66FF867C}">
                  <a14:compatExt spid="_x0000_s36939"/>
                </a:ext>
                <a:ext uri="{FF2B5EF4-FFF2-40B4-BE49-F238E27FC236}">
                  <a16:creationId xmlns:a16="http://schemas.microsoft.com/office/drawing/2014/main" id="{00000000-0008-0000-0500-00004B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17</xdr:col>
          <xdr:colOff>0</xdr:colOff>
          <xdr:row>78</xdr:row>
          <xdr:rowOff>0</xdr:rowOff>
        </xdr:to>
        <xdr:sp macro="" textlink="">
          <xdr:nvSpPr>
            <xdr:cNvPr id="36940" name="Button 76" hidden="1">
              <a:extLst>
                <a:ext uri="{63B3BB69-23CF-44E3-9099-C40C66FF867C}">
                  <a14:compatExt spid="_x0000_s36940"/>
                </a:ext>
                <a:ext uri="{FF2B5EF4-FFF2-40B4-BE49-F238E27FC236}">
                  <a16:creationId xmlns:a16="http://schemas.microsoft.com/office/drawing/2014/main" id="{00000000-0008-0000-0500-00004C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36941" name="Button 77" hidden="1">
              <a:extLst>
                <a:ext uri="{63B3BB69-23CF-44E3-9099-C40C66FF867C}">
                  <a14:compatExt spid="_x0000_s36941"/>
                </a:ext>
                <a:ext uri="{FF2B5EF4-FFF2-40B4-BE49-F238E27FC236}">
                  <a16:creationId xmlns:a16="http://schemas.microsoft.com/office/drawing/2014/main" id="{00000000-0008-0000-0500-00004D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75</xdr:row>
          <xdr:rowOff>0</xdr:rowOff>
        </xdr:from>
        <xdr:to>
          <xdr:col>19</xdr:col>
          <xdr:colOff>0</xdr:colOff>
          <xdr:row>78</xdr:row>
          <xdr:rowOff>0</xdr:rowOff>
        </xdr:to>
        <xdr:sp macro="" textlink="">
          <xdr:nvSpPr>
            <xdr:cNvPr id="36942" name="Button 78" hidden="1">
              <a:extLst>
                <a:ext uri="{63B3BB69-23CF-44E3-9099-C40C66FF867C}">
                  <a14:compatExt spid="_x0000_s36942"/>
                </a:ext>
                <a:ext uri="{FF2B5EF4-FFF2-40B4-BE49-F238E27FC236}">
                  <a16:creationId xmlns:a16="http://schemas.microsoft.com/office/drawing/2014/main" id="{00000000-0008-0000-0500-00004E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82</xdr:row>
          <xdr:rowOff>9525</xdr:rowOff>
        </xdr:from>
        <xdr:to>
          <xdr:col>19</xdr:col>
          <xdr:colOff>0</xdr:colOff>
          <xdr:row>85</xdr:row>
          <xdr:rowOff>9525</xdr:rowOff>
        </xdr:to>
        <xdr:sp macro="" textlink="">
          <xdr:nvSpPr>
            <xdr:cNvPr id="36943" name="Button 79" hidden="1">
              <a:extLst>
                <a:ext uri="{63B3BB69-23CF-44E3-9099-C40C66FF867C}">
                  <a14:compatExt spid="_x0000_s36943"/>
                </a:ext>
                <a:ext uri="{FF2B5EF4-FFF2-40B4-BE49-F238E27FC236}">
                  <a16:creationId xmlns:a16="http://schemas.microsoft.com/office/drawing/2014/main" id="{00000000-0008-0000-0500-00004F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85</xdr:row>
          <xdr:rowOff>9525</xdr:rowOff>
        </xdr:from>
        <xdr:to>
          <xdr:col>19</xdr:col>
          <xdr:colOff>0</xdr:colOff>
          <xdr:row>88</xdr:row>
          <xdr:rowOff>9525</xdr:rowOff>
        </xdr:to>
        <xdr:sp macro="" textlink="">
          <xdr:nvSpPr>
            <xdr:cNvPr id="36944" name="Button 80" hidden="1">
              <a:extLst>
                <a:ext uri="{63B3BB69-23CF-44E3-9099-C40C66FF867C}">
                  <a14:compatExt spid="_x0000_s36944"/>
                </a:ext>
                <a:ext uri="{FF2B5EF4-FFF2-40B4-BE49-F238E27FC236}">
                  <a16:creationId xmlns:a16="http://schemas.microsoft.com/office/drawing/2014/main" id="{00000000-0008-0000-0500-000050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9525</xdr:rowOff>
        </xdr:from>
        <xdr:to>
          <xdr:col>19</xdr:col>
          <xdr:colOff>0</xdr:colOff>
          <xdr:row>91</xdr:row>
          <xdr:rowOff>19050</xdr:rowOff>
        </xdr:to>
        <xdr:sp macro="" textlink="">
          <xdr:nvSpPr>
            <xdr:cNvPr id="36945" name="Button 81" hidden="1">
              <a:extLst>
                <a:ext uri="{63B3BB69-23CF-44E3-9099-C40C66FF867C}">
                  <a14:compatExt spid="_x0000_s36945"/>
                </a:ext>
                <a:ext uri="{FF2B5EF4-FFF2-40B4-BE49-F238E27FC236}">
                  <a16:creationId xmlns:a16="http://schemas.microsoft.com/office/drawing/2014/main" id="{00000000-0008-0000-0500-000051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93</xdr:row>
          <xdr:rowOff>0</xdr:rowOff>
        </xdr:from>
        <xdr:to>
          <xdr:col>18</xdr:col>
          <xdr:colOff>0</xdr:colOff>
          <xdr:row>96</xdr:row>
          <xdr:rowOff>0</xdr:rowOff>
        </xdr:to>
        <xdr:sp macro="" textlink="">
          <xdr:nvSpPr>
            <xdr:cNvPr id="36946" name="Button 82" hidden="1">
              <a:extLst>
                <a:ext uri="{63B3BB69-23CF-44E3-9099-C40C66FF867C}">
                  <a14:compatExt spid="_x0000_s36946"/>
                </a:ext>
                <a:ext uri="{FF2B5EF4-FFF2-40B4-BE49-F238E27FC236}">
                  <a16:creationId xmlns:a16="http://schemas.microsoft.com/office/drawing/2014/main" id="{00000000-0008-0000-0500-000052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93</xdr:row>
          <xdr:rowOff>0</xdr:rowOff>
        </xdr:from>
        <xdr:to>
          <xdr:col>19</xdr:col>
          <xdr:colOff>0</xdr:colOff>
          <xdr:row>96</xdr:row>
          <xdr:rowOff>0</xdr:rowOff>
        </xdr:to>
        <xdr:sp macro="" textlink="">
          <xdr:nvSpPr>
            <xdr:cNvPr id="36947" name="Button 83" hidden="1">
              <a:extLst>
                <a:ext uri="{63B3BB69-23CF-44E3-9099-C40C66FF867C}">
                  <a14:compatExt spid="_x0000_s36947"/>
                </a:ext>
                <a:ext uri="{FF2B5EF4-FFF2-40B4-BE49-F238E27FC236}">
                  <a16:creationId xmlns:a16="http://schemas.microsoft.com/office/drawing/2014/main" id="{00000000-0008-0000-0500-000053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96</xdr:row>
          <xdr:rowOff>0</xdr:rowOff>
        </xdr:from>
        <xdr:to>
          <xdr:col>17</xdr:col>
          <xdr:colOff>0</xdr:colOff>
          <xdr:row>99</xdr:row>
          <xdr:rowOff>0</xdr:rowOff>
        </xdr:to>
        <xdr:sp macro="" textlink="">
          <xdr:nvSpPr>
            <xdr:cNvPr id="36948" name="Button 84" hidden="1">
              <a:extLst>
                <a:ext uri="{63B3BB69-23CF-44E3-9099-C40C66FF867C}">
                  <a14:compatExt spid="_x0000_s36948"/>
                </a:ext>
                <a:ext uri="{FF2B5EF4-FFF2-40B4-BE49-F238E27FC236}">
                  <a16:creationId xmlns:a16="http://schemas.microsoft.com/office/drawing/2014/main" id="{00000000-0008-0000-0500-000054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96</xdr:row>
          <xdr:rowOff>0</xdr:rowOff>
        </xdr:from>
        <xdr:to>
          <xdr:col>18</xdr:col>
          <xdr:colOff>0</xdr:colOff>
          <xdr:row>99</xdr:row>
          <xdr:rowOff>0</xdr:rowOff>
        </xdr:to>
        <xdr:sp macro="" textlink="">
          <xdr:nvSpPr>
            <xdr:cNvPr id="36949" name="Button 85" hidden="1">
              <a:extLst>
                <a:ext uri="{63B3BB69-23CF-44E3-9099-C40C66FF867C}">
                  <a14:compatExt spid="_x0000_s36949"/>
                </a:ext>
                <a:ext uri="{FF2B5EF4-FFF2-40B4-BE49-F238E27FC236}">
                  <a16:creationId xmlns:a16="http://schemas.microsoft.com/office/drawing/2014/main" id="{00000000-0008-0000-0500-000055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96</xdr:row>
          <xdr:rowOff>0</xdr:rowOff>
        </xdr:from>
        <xdr:to>
          <xdr:col>19</xdr:col>
          <xdr:colOff>0</xdr:colOff>
          <xdr:row>99</xdr:row>
          <xdr:rowOff>0</xdr:rowOff>
        </xdr:to>
        <xdr:sp macro="" textlink="">
          <xdr:nvSpPr>
            <xdr:cNvPr id="36950" name="Button 86" hidden="1">
              <a:extLst>
                <a:ext uri="{63B3BB69-23CF-44E3-9099-C40C66FF867C}">
                  <a14:compatExt spid="_x0000_s36950"/>
                </a:ext>
                <a:ext uri="{FF2B5EF4-FFF2-40B4-BE49-F238E27FC236}">
                  <a16:creationId xmlns:a16="http://schemas.microsoft.com/office/drawing/2014/main" id="{00000000-0008-0000-0500-000056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99</xdr:row>
          <xdr:rowOff>0</xdr:rowOff>
        </xdr:from>
        <xdr:to>
          <xdr:col>17</xdr:col>
          <xdr:colOff>0</xdr:colOff>
          <xdr:row>102</xdr:row>
          <xdr:rowOff>0</xdr:rowOff>
        </xdr:to>
        <xdr:sp macro="" textlink="">
          <xdr:nvSpPr>
            <xdr:cNvPr id="36951" name="Button 87" hidden="1">
              <a:extLst>
                <a:ext uri="{63B3BB69-23CF-44E3-9099-C40C66FF867C}">
                  <a14:compatExt spid="_x0000_s36951"/>
                </a:ext>
                <a:ext uri="{FF2B5EF4-FFF2-40B4-BE49-F238E27FC236}">
                  <a16:creationId xmlns:a16="http://schemas.microsoft.com/office/drawing/2014/main" id="{00000000-0008-0000-0500-000057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99</xdr:row>
          <xdr:rowOff>0</xdr:rowOff>
        </xdr:from>
        <xdr:to>
          <xdr:col>18</xdr:col>
          <xdr:colOff>0</xdr:colOff>
          <xdr:row>102</xdr:row>
          <xdr:rowOff>0</xdr:rowOff>
        </xdr:to>
        <xdr:sp macro="" textlink="">
          <xdr:nvSpPr>
            <xdr:cNvPr id="36952" name="Button 88" hidden="1">
              <a:extLst>
                <a:ext uri="{63B3BB69-23CF-44E3-9099-C40C66FF867C}">
                  <a14:compatExt spid="_x0000_s36952"/>
                </a:ext>
                <a:ext uri="{FF2B5EF4-FFF2-40B4-BE49-F238E27FC236}">
                  <a16:creationId xmlns:a16="http://schemas.microsoft.com/office/drawing/2014/main" id="{00000000-0008-0000-0500-000058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99</xdr:row>
          <xdr:rowOff>0</xdr:rowOff>
        </xdr:from>
        <xdr:to>
          <xdr:col>19</xdr:col>
          <xdr:colOff>0</xdr:colOff>
          <xdr:row>102</xdr:row>
          <xdr:rowOff>0</xdr:rowOff>
        </xdr:to>
        <xdr:sp macro="" textlink="">
          <xdr:nvSpPr>
            <xdr:cNvPr id="36953" name="Button 89" hidden="1">
              <a:extLst>
                <a:ext uri="{63B3BB69-23CF-44E3-9099-C40C66FF867C}">
                  <a14:compatExt spid="_x0000_s36953"/>
                </a:ext>
                <a:ext uri="{FF2B5EF4-FFF2-40B4-BE49-F238E27FC236}">
                  <a16:creationId xmlns:a16="http://schemas.microsoft.com/office/drawing/2014/main" id="{00000000-0008-0000-0500-000059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102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36954" name="Button 90" hidden="1">
              <a:extLst>
                <a:ext uri="{63B3BB69-23CF-44E3-9099-C40C66FF867C}">
                  <a14:compatExt spid="_x0000_s36954"/>
                </a:ext>
                <a:ext uri="{FF2B5EF4-FFF2-40B4-BE49-F238E27FC236}">
                  <a16:creationId xmlns:a16="http://schemas.microsoft.com/office/drawing/2014/main" id="{00000000-0008-0000-0500-00005A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102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36955" name="Button 91" hidden="1">
              <a:extLst>
                <a:ext uri="{63B3BB69-23CF-44E3-9099-C40C66FF867C}">
                  <a14:compatExt spid="_x0000_s36955"/>
                </a:ext>
                <a:ext uri="{FF2B5EF4-FFF2-40B4-BE49-F238E27FC236}">
                  <a16:creationId xmlns:a16="http://schemas.microsoft.com/office/drawing/2014/main" id="{00000000-0008-0000-0500-00005B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102</xdr:row>
          <xdr:rowOff>0</xdr:rowOff>
        </xdr:from>
        <xdr:to>
          <xdr:col>19</xdr:col>
          <xdr:colOff>0</xdr:colOff>
          <xdr:row>105</xdr:row>
          <xdr:rowOff>0</xdr:rowOff>
        </xdr:to>
        <xdr:sp macro="" textlink="">
          <xdr:nvSpPr>
            <xdr:cNvPr id="36956" name="Button 92" hidden="1">
              <a:extLst>
                <a:ext uri="{63B3BB69-23CF-44E3-9099-C40C66FF867C}">
                  <a14:compatExt spid="_x0000_s36956"/>
                </a:ext>
                <a:ext uri="{FF2B5EF4-FFF2-40B4-BE49-F238E27FC236}">
                  <a16:creationId xmlns:a16="http://schemas.microsoft.com/office/drawing/2014/main" id="{00000000-0008-0000-0500-00005C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109</xdr:row>
          <xdr:rowOff>9525</xdr:rowOff>
        </xdr:from>
        <xdr:to>
          <xdr:col>19</xdr:col>
          <xdr:colOff>0</xdr:colOff>
          <xdr:row>112</xdr:row>
          <xdr:rowOff>9525</xdr:rowOff>
        </xdr:to>
        <xdr:sp macro="" textlink="">
          <xdr:nvSpPr>
            <xdr:cNvPr id="36957" name="Button 93" hidden="1">
              <a:extLst>
                <a:ext uri="{63B3BB69-23CF-44E3-9099-C40C66FF867C}">
                  <a14:compatExt spid="_x0000_s36957"/>
                </a:ext>
                <a:ext uri="{FF2B5EF4-FFF2-40B4-BE49-F238E27FC236}">
                  <a16:creationId xmlns:a16="http://schemas.microsoft.com/office/drawing/2014/main" id="{00000000-0008-0000-0500-00005D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112</xdr:row>
          <xdr:rowOff>9525</xdr:rowOff>
        </xdr:from>
        <xdr:to>
          <xdr:col>19</xdr:col>
          <xdr:colOff>0</xdr:colOff>
          <xdr:row>115</xdr:row>
          <xdr:rowOff>9525</xdr:rowOff>
        </xdr:to>
        <xdr:sp macro="" textlink="">
          <xdr:nvSpPr>
            <xdr:cNvPr id="36958" name="Button 94" hidden="1">
              <a:extLst>
                <a:ext uri="{63B3BB69-23CF-44E3-9099-C40C66FF867C}">
                  <a14:compatExt spid="_x0000_s36958"/>
                </a:ext>
                <a:ext uri="{FF2B5EF4-FFF2-40B4-BE49-F238E27FC236}">
                  <a16:creationId xmlns:a16="http://schemas.microsoft.com/office/drawing/2014/main" id="{00000000-0008-0000-0500-00005E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115</xdr:row>
          <xdr:rowOff>9525</xdr:rowOff>
        </xdr:from>
        <xdr:to>
          <xdr:col>19</xdr:col>
          <xdr:colOff>0</xdr:colOff>
          <xdr:row>118</xdr:row>
          <xdr:rowOff>19050</xdr:rowOff>
        </xdr:to>
        <xdr:sp macro="" textlink="">
          <xdr:nvSpPr>
            <xdr:cNvPr id="36959" name="Button 95" hidden="1">
              <a:extLst>
                <a:ext uri="{63B3BB69-23CF-44E3-9099-C40C66FF867C}">
                  <a14:compatExt spid="_x0000_s36959"/>
                </a:ext>
                <a:ext uri="{FF2B5EF4-FFF2-40B4-BE49-F238E27FC236}">
                  <a16:creationId xmlns:a16="http://schemas.microsoft.com/office/drawing/2014/main" id="{00000000-0008-0000-0500-00005F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120</xdr:row>
          <xdr:rowOff>0</xdr:rowOff>
        </xdr:from>
        <xdr:to>
          <xdr:col>17</xdr:col>
          <xdr:colOff>0</xdr:colOff>
          <xdr:row>123</xdr:row>
          <xdr:rowOff>0</xdr:rowOff>
        </xdr:to>
        <xdr:sp macro="" textlink="">
          <xdr:nvSpPr>
            <xdr:cNvPr id="36960" name="Button 96" hidden="1">
              <a:extLst>
                <a:ext uri="{63B3BB69-23CF-44E3-9099-C40C66FF867C}">
                  <a14:compatExt spid="_x0000_s36960"/>
                </a:ext>
                <a:ext uri="{FF2B5EF4-FFF2-40B4-BE49-F238E27FC236}">
                  <a16:creationId xmlns:a16="http://schemas.microsoft.com/office/drawing/2014/main" id="{00000000-0008-0000-0500-000060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120</xdr:row>
          <xdr:rowOff>0</xdr:rowOff>
        </xdr:from>
        <xdr:to>
          <xdr:col>18</xdr:col>
          <xdr:colOff>0</xdr:colOff>
          <xdr:row>123</xdr:row>
          <xdr:rowOff>0</xdr:rowOff>
        </xdr:to>
        <xdr:sp macro="" textlink="">
          <xdr:nvSpPr>
            <xdr:cNvPr id="36961" name="Button 97" hidden="1">
              <a:extLst>
                <a:ext uri="{63B3BB69-23CF-44E3-9099-C40C66FF867C}">
                  <a14:compatExt spid="_x0000_s36961"/>
                </a:ext>
                <a:ext uri="{FF2B5EF4-FFF2-40B4-BE49-F238E27FC236}">
                  <a16:creationId xmlns:a16="http://schemas.microsoft.com/office/drawing/2014/main" id="{00000000-0008-0000-0500-000061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120</xdr:row>
          <xdr:rowOff>0</xdr:rowOff>
        </xdr:from>
        <xdr:to>
          <xdr:col>19</xdr:col>
          <xdr:colOff>0</xdr:colOff>
          <xdr:row>123</xdr:row>
          <xdr:rowOff>0</xdr:rowOff>
        </xdr:to>
        <xdr:sp macro="" textlink="">
          <xdr:nvSpPr>
            <xdr:cNvPr id="36962" name="Button 98" hidden="1">
              <a:extLst>
                <a:ext uri="{63B3BB69-23CF-44E3-9099-C40C66FF867C}">
                  <a14:compatExt spid="_x0000_s36962"/>
                </a:ext>
                <a:ext uri="{FF2B5EF4-FFF2-40B4-BE49-F238E27FC236}">
                  <a16:creationId xmlns:a16="http://schemas.microsoft.com/office/drawing/2014/main" id="{00000000-0008-0000-0500-000062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123</xdr:row>
          <xdr:rowOff>0</xdr:rowOff>
        </xdr:from>
        <xdr:to>
          <xdr:col>17</xdr:col>
          <xdr:colOff>0</xdr:colOff>
          <xdr:row>126</xdr:row>
          <xdr:rowOff>0</xdr:rowOff>
        </xdr:to>
        <xdr:sp macro="" textlink="">
          <xdr:nvSpPr>
            <xdr:cNvPr id="36963" name="Button 99" hidden="1">
              <a:extLst>
                <a:ext uri="{63B3BB69-23CF-44E3-9099-C40C66FF867C}">
                  <a14:compatExt spid="_x0000_s36963"/>
                </a:ext>
                <a:ext uri="{FF2B5EF4-FFF2-40B4-BE49-F238E27FC236}">
                  <a16:creationId xmlns:a16="http://schemas.microsoft.com/office/drawing/2014/main" id="{00000000-0008-0000-0500-000063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123</xdr:row>
          <xdr:rowOff>0</xdr:rowOff>
        </xdr:from>
        <xdr:to>
          <xdr:col>18</xdr:col>
          <xdr:colOff>0</xdr:colOff>
          <xdr:row>126</xdr:row>
          <xdr:rowOff>0</xdr:rowOff>
        </xdr:to>
        <xdr:sp macro="" textlink="">
          <xdr:nvSpPr>
            <xdr:cNvPr id="36964" name="Button 100" hidden="1">
              <a:extLst>
                <a:ext uri="{63B3BB69-23CF-44E3-9099-C40C66FF867C}">
                  <a14:compatExt spid="_x0000_s36964"/>
                </a:ext>
                <a:ext uri="{FF2B5EF4-FFF2-40B4-BE49-F238E27FC236}">
                  <a16:creationId xmlns:a16="http://schemas.microsoft.com/office/drawing/2014/main" id="{00000000-0008-0000-0500-000064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123</xdr:row>
          <xdr:rowOff>0</xdr:rowOff>
        </xdr:from>
        <xdr:to>
          <xdr:col>19</xdr:col>
          <xdr:colOff>0</xdr:colOff>
          <xdr:row>126</xdr:row>
          <xdr:rowOff>0</xdr:rowOff>
        </xdr:to>
        <xdr:sp macro="" textlink="">
          <xdr:nvSpPr>
            <xdr:cNvPr id="36965" name="Button 101" hidden="1">
              <a:extLst>
                <a:ext uri="{63B3BB69-23CF-44E3-9099-C40C66FF867C}">
                  <a14:compatExt spid="_x0000_s36965"/>
                </a:ext>
                <a:ext uri="{FF2B5EF4-FFF2-40B4-BE49-F238E27FC236}">
                  <a16:creationId xmlns:a16="http://schemas.microsoft.com/office/drawing/2014/main" id="{00000000-0008-0000-0500-000065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126</xdr:row>
          <xdr:rowOff>0</xdr:rowOff>
        </xdr:from>
        <xdr:to>
          <xdr:col>17</xdr:col>
          <xdr:colOff>0</xdr:colOff>
          <xdr:row>129</xdr:row>
          <xdr:rowOff>0</xdr:rowOff>
        </xdr:to>
        <xdr:sp macro="" textlink="">
          <xdr:nvSpPr>
            <xdr:cNvPr id="36966" name="Button 102" hidden="1">
              <a:extLst>
                <a:ext uri="{63B3BB69-23CF-44E3-9099-C40C66FF867C}">
                  <a14:compatExt spid="_x0000_s36966"/>
                </a:ext>
                <a:ext uri="{FF2B5EF4-FFF2-40B4-BE49-F238E27FC236}">
                  <a16:creationId xmlns:a16="http://schemas.microsoft.com/office/drawing/2014/main" id="{00000000-0008-0000-0500-000066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126</xdr:row>
          <xdr:rowOff>0</xdr:rowOff>
        </xdr:from>
        <xdr:to>
          <xdr:col>18</xdr:col>
          <xdr:colOff>0</xdr:colOff>
          <xdr:row>129</xdr:row>
          <xdr:rowOff>0</xdr:rowOff>
        </xdr:to>
        <xdr:sp macro="" textlink="">
          <xdr:nvSpPr>
            <xdr:cNvPr id="36967" name="Button 103" hidden="1">
              <a:extLst>
                <a:ext uri="{63B3BB69-23CF-44E3-9099-C40C66FF867C}">
                  <a14:compatExt spid="_x0000_s36967"/>
                </a:ext>
                <a:ext uri="{FF2B5EF4-FFF2-40B4-BE49-F238E27FC236}">
                  <a16:creationId xmlns:a16="http://schemas.microsoft.com/office/drawing/2014/main" id="{00000000-0008-0000-0500-000067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126</xdr:row>
          <xdr:rowOff>0</xdr:rowOff>
        </xdr:from>
        <xdr:to>
          <xdr:col>19</xdr:col>
          <xdr:colOff>0</xdr:colOff>
          <xdr:row>129</xdr:row>
          <xdr:rowOff>0</xdr:rowOff>
        </xdr:to>
        <xdr:sp macro="" textlink="">
          <xdr:nvSpPr>
            <xdr:cNvPr id="36968" name="Button 104" hidden="1">
              <a:extLst>
                <a:ext uri="{63B3BB69-23CF-44E3-9099-C40C66FF867C}">
                  <a14:compatExt spid="_x0000_s36968"/>
                </a:ext>
                <a:ext uri="{FF2B5EF4-FFF2-40B4-BE49-F238E27FC236}">
                  <a16:creationId xmlns:a16="http://schemas.microsoft.com/office/drawing/2014/main" id="{00000000-0008-0000-0500-000068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129</xdr:row>
          <xdr:rowOff>0</xdr:rowOff>
        </xdr:from>
        <xdr:to>
          <xdr:col>17</xdr:col>
          <xdr:colOff>0</xdr:colOff>
          <xdr:row>132</xdr:row>
          <xdr:rowOff>0</xdr:rowOff>
        </xdr:to>
        <xdr:sp macro="" textlink="">
          <xdr:nvSpPr>
            <xdr:cNvPr id="36969" name="Button 105" hidden="1">
              <a:extLst>
                <a:ext uri="{63B3BB69-23CF-44E3-9099-C40C66FF867C}">
                  <a14:compatExt spid="_x0000_s36969"/>
                </a:ext>
                <a:ext uri="{FF2B5EF4-FFF2-40B4-BE49-F238E27FC236}">
                  <a16:creationId xmlns:a16="http://schemas.microsoft.com/office/drawing/2014/main" id="{00000000-0008-0000-0500-000069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129</xdr:row>
          <xdr:rowOff>0</xdr:rowOff>
        </xdr:from>
        <xdr:to>
          <xdr:col>18</xdr:col>
          <xdr:colOff>0</xdr:colOff>
          <xdr:row>132</xdr:row>
          <xdr:rowOff>0</xdr:rowOff>
        </xdr:to>
        <xdr:sp macro="" textlink="">
          <xdr:nvSpPr>
            <xdr:cNvPr id="36970" name="Button 106" hidden="1">
              <a:extLst>
                <a:ext uri="{63B3BB69-23CF-44E3-9099-C40C66FF867C}">
                  <a14:compatExt spid="_x0000_s36970"/>
                </a:ext>
                <a:ext uri="{FF2B5EF4-FFF2-40B4-BE49-F238E27FC236}">
                  <a16:creationId xmlns:a16="http://schemas.microsoft.com/office/drawing/2014/main" id="{00000000-0008-0000-0500-00006A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129</xdr:row>
          <xdr:rowOff>0</xdr:rowOff>
        </xdr:from>
        <xdr:to>
          <xdr:col>19</xdr:col>
          <xdr:colOff>0</xdr:colOff>
          <xdr:row>132</xdr:row>
          <xdr:rowOff>0</xdr:rowOff>
        </xdr:to>
        <xdr:sp macro="" textlink="">
          <xdr:nvSpPr>
            <xdr:cNvPr id="36971" name="Button 107" hidden="1">
              <a:extLst>
                <a:ext uri="{63B3BB69-23CF-44E3-9099-C40C66FF867C}">
                  <a14:compatExt spid="_x0000_s36971"/>
                </a:ext>
                <a:ext uri="{FF2B5EF4-FFF2-40B4-BE49-F238E27FC236}">
                  <a16:creationId xmlns:a16="http://schemas.microsoft.com/office/drawing/2014/main" id="{00000000-0008-0000-0500-00006B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136</xdr:row>
          <xdr:rowOff>9525</xdr:rowOff>
        </xdr:from>
        <xdr:to>
          <xdr:col>19</xdr:col>
          <xdr:colOff>0</xdr:colOff>
          <xdr:row>139</xdr:row>
          <xdr:rowOff>9525</xdr:rowOff>
        </xdr:to>
        <xdr:sp macro="" textlink="">
          <xdr:nvSpPr>
            <xdr:cNvPr id="36972" name="Button 108" hidden="1">
              <a:extLst>
                <a:ext uri="{63B3BB69-23CF-44E3-9099-C40C66FF867C}">
                  <a14:compatExt spid="_x0000_s36972"/>
                </a:ext>
                <a:ext uri="{FF2B5EF4-FFF2-40B4-BE49-F238E27FC236}">
                  <a16:creationId xmlns:a16="http://schemas.microsoft.com/office/drawing/2014/main" id="{00000000-0008-0000-0500-00006C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139</xdr:row>
          <xdr:rowOff>9525</xdr:rowOff>
        </xdr:from>
        <xdr:to>
          <xdr:col>19</xdr:col>
          <xdr:colOff>0</xdr:colOff>
          <xdr:row>142</xdr:row>
          <xdr:rowOff>9525</xdr:rowOff>
        </xdr:to>
        <xdr:sp macro="" textlink="">
          <xdr:nvSpPr>
            <xdr:cNvPr id="36973" name="Button 109" hidden="1">
              <a:extLst>
                <a:ext uri="{63B3BB69-23CF-44E3-9099-C40C66FF867C}">
                  <a14:compatExt spid="_x0000_s36973"/>
                </a:ext>
                <a:ext uri="{FF2B5EF4-FFF2-40B4-BE49-F238E27FC236}">
                  <a16:creationId xmlns:a16="http://schemas.microsoft.com/office/drawing/2014/main" id="{00000000-0008-0000-0500-00006D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142</xdr:row>
          <xdr:rowOff>9525</xdr:rowOff>
        </xdr:from>
        <xdr:to>
          <xdr:col>19</xdr:col>
          <xdr:colOff>0</xdr:colOff>
          <xdr:row>145</xdr:row>
          <xdr:rowOff>19050</xdr:rowOff>
        </xdr:to>
        <xdr:sp macro="" textlink="">
          <xdr:nvSpPr>
            <xdr:cNvPr id="36974" name="Button 110" hidden="1">
              <a:extLst>
                <a:ext uri="{63B3BB69-23CF-44E3-9099-C40C66FF867C}">
                  <a14:compatExt spid="_x0000_s36974"/>
                </a:ext>
                <a:ext uri="{FF2B5EF4-FFF2-40B4-BE49-F238E27FC236}">
                  <a16:creationId xmlns:a16="http://schemas.microsoft.com/office/drawing/2014/main" id="{00000000-0008-0000-0500-00006E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147</xdr:row>
          <xdr:rowOff>0</xdr:rowOff>
        </xdr:from>
        <xdr:to>
          <xdr:col>17</xdr:col>
          <xdr:colOff>0</xdr:colOff>
          <xdr:row>150</xdr:row>
          <xdr:rowOff>0</xdr:rowOff>
        </xdr:to>
        <xdr:sp macro="" textlink="">
          <xdr:nvSpPr>
            <xdr:cNvPr id="36975" name="Button 111" hidden="1">
              <a:extLst>
                <a:ext uri="{63B3BB69-23CF-44E3-9099-C40C66FF867C}">
                  <a14:compatExt spid="_x0000_s36975"/>
                </a:ext>
                <a:ext uri="{FF2B5EF4-FFF2-40B4-BE49-F238E27FC236}">
                  <a16:creationId xmlns:a16="http://schemas.microsoft.com/office/drawing/2014/main" id="{00000000-0008-0000-0500-00006F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147</xdr:row>
          <xdr:rowOff>0</xdr:rowOff>
        </xdr:from>
        <xdr:to>
          <xdr:col>18</xdr:col>
          <xdr:colOff>0</xdr:colOff>
          <xdr:row>150</xdr:row>
          <xdr:rowOff>0</xdr:rowOff>
        </xdr:to>
        <xdr:sp macro="" textlink="">
          <xdr:nvSpPr>
            <xdr:cNvPr id="36976" name="Button 112" hidden="1">
              <a:extLst>
                <a:ext uri="{63B3BB69-23CF-44E3-9099-C40C66FF867C}">
                  <a14:compatExt spid="_x0000_s36976"/>
                </a:ext>
                <a:ext uri="{FF2B5EF4-FFF2-40B4-BE49-F238E27FC236}">
                  <a16:creationId xmlns:a16="http://schemas.microsoft.com/office/drawing/2014/main" id="{00000000-0008-0000-0500-000070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147</xdr:row>
          <xdr:rowOff>0</xdr:rowOff>
        </xdr:from>
        <xdr:to>
          <xdr:col>19</xdr:col>
          <xdr:colOff>0</xdr:colOff>
          <xdr:row>150</xdr:row>
          <xdr:rowOff>0</xdr:rowOff>
        </xdr:to>
        <xdr:sp macro="" textlink="">
          <xdr:nvSpPr>
            <xdr:cNvPr id="36977" name="Button 113" hidden="1">
              <a:extLst>
                <a:ext uri="{63B3BB69-23CF-44E3-9099-C40C66FF867C}">
                  <a14:compatExt spid="_x0000_s36977"/>
                </a:ext>
                <a:ext uri="{FF2B5EF4-FFF2-40B4-BE49-F238E27FC236}">
                  <a16:creationId xmlns:a16="http://schemas.microsoft.com/office/drawing/2014/main" id="{00000000-0008-0000-0500-000071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150</xdr:row>
          <xdr:rowOff>0</xdr:rowOff>
        </xdr:from>
        <xdr:to>
          <xdr:col>17</xdr:col>
          <xdr:colOff>0</xdr:colOff>
          <xdr:row>153</xdr:row>
          <xdr:rowOff>0</xdr:rowOff>
        </xdr:to>
        <xdr:sp macro="" textlink="">
          <xdr:nvSpPr>
            <xdr:cNvPr id="36978" name="Button 114" hidden="1">
              <a:extLst>
                <a:ext uri="{63B3BB69-23CF-44E3-9099-C40C66FF867C}">
                  <a14:compatExt spid="_x0000_s36978"/>
                </a:ext>
                <a:ext uri="{FF2B5EF4-FFF2-40B4-BE49-F238E27FC236}">
                  <a16:creationId xmlns:a16="http://schemas.microsoft.com/office/drawing/2014/main" id="{00000000-0008-0000-0500-000072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150</xdr:row>
          <xdr:rowOff>0</xdr:rowOff>
        </xdr:from>
        <xdr:to>
          <xdr:col>18</xdr:col>
          <xdr:colOff>0</xdr:colOff>
          <xdr:row>153</xdr:row>
          <xdr:rowOff>0</xdr:rowOff>
        </xdr:to>
        <xdr:sp macro="" textlink="">
          <xdr:nvSpPr>
            <xdr:cNvPr id="36979" name="Button 115" hidden="1">
              <a:extLst>
                <a:ext uri="{63B3BB69-23CF-44E3-9099-C40C66FF867C}">
                  <a14:compatExt spid="_x0000_s36979"/>
                </a:ext>
                <a:ext uri="{FF2B5EF4-FFF2-40B4-BE49-F238E27FC236}">
                  <a16:creationId xmlns:a16="http://schemas.microsoft.com/office/drawing/2014/main" id="{00000000-0008-0000-0500-000073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150</xdr:row>
          <xdr:rowOff>0</xdr:rowOff>
        </xdr:from>
        <xdr:to>
          <xdr:col>19</xdr:col>
          <xdr:colOff>0</xdr:colOff>
          <xdr:row>153</xdr:row>
          <xdr:rowOff>0</xdr:rowOff>
        </xdr:to>
        <xdr:sp macro="" textlink="">
          <xdr:nvSpPr>
            <xdr:cNvPr id="36980" name="Button 116" hidden="1">
              <a:extLst>
                <a:ext uri="{63B3BB69-23CF-44E3-9099-C40C66FF867C}">
                  <a14:compatExt spid="_x0000_s36980"/>
                </a:ext>
                <a:ext uri="{FF2B5EF4-FFF2-40B4-BE49-F238E27FC236}">
                  <a16:creationId xmlns:a16="http://schemas.microsoft.com/office/drawing/2014/main" id="{00000000-0008-0000-0500-000074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153</xdr:row>
          <xdr:rowOff>0</xdr:rowOff>
        </xdr:from>
        <xdr:to>
          <xdr:col>17</xdr:col>
          <xdr:colOff>0</xdr:colOff>
          <xdr:row>156</xdr:row>
          <xdr:rowOff>0</xdr:rowOff>
        </xdr:to>
        <xdr:sp macro="" textlink="">
          <xdr:nvSpPr>
            <xdr:cNvPr id="36981" name="Button 117" hidden="1">
              <a:extLst>
                <a:ext uri="{63B3BB69-23CF-44E3-9099-C40C66FF867C}">
                  <a14:compatExt spid="_x0000_s36981"/>
                </a:ext>
                <a:ext uri="{FF2B5EF4-FFF2-40B4-BE49-F238E27FC236}">
                  <a16:creationId xmlns:a16="http://schemas.microsoft.com/office/drawing/2014/main" id="{00000000-0008-0000-0500-000075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153</xdr:row>
          <xdr:rowOff>0</xdr:rowOff>
        </xdr:from>
        <xdr:to>
          <xdr:col>18</xdr:col>
          <xdr:colOff>0</xdr:colOff>
          <xdr:row>156</xdr:row>
          <xdr:rowOff>0</xdr:rowOff>
        </xdr:to>
        <xdr:sp macro="" textlink="">
          <xdr:nvSpPr>
            <xdr:cNvPr id="36982" name="Button 118" hidden="1">
              <a:extLst>
                <a:ext uri="{63B3BB69-23CF-44E3-9099-C40C66FF867C}">
                  <a14:compatExt spid="_x0000_s36982"/>
                </a:ext>
                <a:ext uri="{FF2B5EF4-FFF2-40B4-BE49-F238E27FC236}">
                  <a16:creationId xmlns:a16="http://schemas.microsoft.com/office/drawing/2014/main" id="{00000000-0008-0000-0500-000076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153</xdr:row>
          <xdr:rowOff>0</xdr:rowOff>
        </xdr:from>
        <xdr:to>
          <xdr:col>19</xdr:col>
          <xdr:colOff>0</xdr:colOff>
          <xdr:row>156</xdr:row>
          <xdr:rowOff>0</xdr:rowOff>
        </xdr:to>
        <xdr:sp macro="" textlink="">
          <xdr:nvSpPr>
            <xdr:cNvPr id="36983" name="Button 119" hidden="1">
              <a:extLst>
                <a:ext uri="{63B3BB69-23CF-44E3-9099-C40C66FF867C}">
                  <a14:compatExt spid="_x0000_s36983"/>
                </a:ext>
                <a:ext uri="{FF2B5EF4-FFF2-40B4-BE49-F238E27FC236}">
                  <a16:creationId xmlns:a16="http://schemas.microsoft.com/office/drawing/2014/main" id="{00000000-0008-0000-0500-000077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156</xdr:row>
          <xdr:rowOff>0</xdr:rowOff>
        </xdr:from>
        <xdr:to>
          <xdr:col>17</xdr:col>
          <xdr:colOff>0</xdr:colOff>
          <xdr:row>159</xdr:row>
          <xdr:rowOff>0</xdr:rowOff>
        </xdr:to>
        <xdr:sp macro="" textlink="">
          <xdr:nvSpPr>
            <xdr:cNvPr id="36984" name="Button 120" hidden="1">
              <a:extLst>
                <a:ext uri="{63B3BB69-23CF-44E3-9099-C40C66FF867C}">
                  <a14:compatExt spid="_x0000_s36984"/>
                </a:ext>
                <a:ext uri="{FF2B5EF4-FFF2-40B4-BE49-F238E27FC236}">
                  <a16:creationId xmlns:a16="http://schemas.microsoft.com/office/drawing/2014/main" id="{00000000-0008-0000-0500-000078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156</xdr:row>
          <xdr:rowOff>0</xdr:rowOff>
        </xdr:from>
        <xdr:to>
          <xdr:col>18</xdr:col>
          <xdr:colOff>0</xdr:colOff>
          <xdr:row>159</xdr:row>
          <xdr:rowOff>0</xdr:rowOff>
        </xdr:to>
        <xdr:sp macro="" textlink="">
          <xdr:nvSpPr>
            <xdr:cNvPr id="36985" name="Button 121" hidden="1">
              <a:extLst>
                <a:ext uri="{63B3BB69-23CF-44E3-9099-C40C66FF867C}">
                  <a14:compatExt spid="_x0000_s36985"/>
                </a:ext>
                <a:ext uri="{FF2B5EF4-FFF2-40B4-BE49-F238E27FC236}">
                  <a16:creationId xmlns:a16="http://schemas.microsoft.com/office/drawing/2014/main" id="{00000000-0008-0000-0500-000079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156</xdr:row>
          <xdr:rowOff>0</xdr:rowOff>
        </xdr:from>
        <xdr:to>
          <xdr:col>19</xdr:col>
          <xdr:colOff>0</xdr:colOff>
          <xdr:row>159</xdr:row>
          <xdr:rowOff>0</xdr:rowOff>
        </xdr:to>
        <xdr:sp macro="" textlink="">
          <xdr:nvSpPr>
            <xdr:cNvPr id="36986" name="Button 122" hidden="1">
              <a:extLst>
                <a:ext uri="{63B3BB69-23CF-44E3-9099-C40C66FF867C}">
                  <a14:compatExt spid="_x0000_s36986"/>
                </a:ext>
                <a:ext uri="{FF2B5EF4-FFF2-40B4-BE49-F238E27FC236}">
                  <a16:creationId xmlns:a16="http://schemas.microsoft.com/office/drawing/2014/main" id="{00000000-0008-0000-0500-00007A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163</xdr:row>
          <xdr:rowOff>9525</xdr:rowOff>
        </xdr:from>
        <xdr:to>
          <xdr:col>19</xdr:col>
          <xdr:colOff>0</xdr:colOff>
          <xdr:row>166</xdr:row>
          <xdr:rowOff>9525</xdr:rowOff>
        </xdr:to>
        <xdr:sp macro="" textlink="">
          <xdr:nvSpPr>
            <xdr:cNvPr id="36987" name="Button 123" hidden="1">
              <a:extLst>
                <a:ext uri="{63B3BB69-23CF-44E3-9099-C40C66FF867C}">
                  <a14:compatExt spid="_x0000_s36987"/>
                </a:ext>
                <a:ext uri="{FF2B5EF4-FFF2-40B4-BE49-F238E27FC236}">
                  <a16:creationId xmlns:a16="http://schemas.microsoft.com/office/drawing/2014/main" id="{00000000-0008-0000-0500-00007B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166</xdr:row>
          <xdr:rowOff>9525</xdr:rowOff>
        </xdr:from>
        <xdr:to>
          <xdr:col>19</xdr:col>
          <xdr:colOff>0</xdr:colOff>
          <xdr:row>169</xdr:row>
          <xdr:rowOff>9525</xdr:rowOff>
        </xdr:to>
        <xdr:sp macro="" textlink="">
          <xdr:nvSpPr>
            <xdr:cNvPr id="36988" name="Button 124" hidden="1">
              <a:extLst>
                <a:ext uri="{63B3BB69-23CF-44E3-9099-C40C66FF867C}">
                  <a14:compatExt spid="_x0000_s36988"/>
                </a:ext>
                <a:ext uri="{FF2B5EF4-FFF2-40B4-BE49-F238E27FC236}">
                  <a16:creationId xmlns:a16="http://schemas.microsoft.com/office/drawing/2014/main" id="{00000000-0008-0000-0500-00007C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169</xdr:row>
          <xdr:rowOff>9525</xdr:rowOff>
        </xdr:from>
        <xdr:to>
          <xdr:col>19</xdr:col>
          <xdr:colOff>0</xdr:colOff>
          <xdr:row>172</xdr:row>
          <xdr:rowOff>19050</xdr:rowOff>
        </xdr:to>
        <xdr:sp macro="" textlink="">
          <xdr:nvSpPr>
            <xdr:cNvPr id="36989" name="Button 125" hidden="1">
              <a:extLst>
                <a:ext uri="{63B3BB69-23CF-44E3-9099-C40C66FF867C}">
                  <a14:compatExt spid="_x0000_s36989"/>
                </a:ext>
                <a:ext uri="{FF2B5EF4-FFF2-40B4-BE49-F238E27FC236}">
                  <a16:creationId xmlns:a16="http://schemas.microsoft.com/office/drawing/2014/main" id="{00000000-0008-0000-0500-00007D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174</xdr:row>
          <xdr:rowOff>0</xdr:rowOff>
        </xdr:from>
        <xdr:to>
          <xdr:col>17</xdr:col>
          <xdr:colOff>0</xdr:colOff>
          <xdr:row>177</xdr:row>
          <xdr:rowOff>0</xdr:rowOff>
        </xdr:to>
        <xdr:sp macro="" textlink="">
          <xdr:nvSpPr>
            <xdr:cNvPr id="36990" name="Button 126" hidden="1">
              <a:extLst>
                <a:ext uri="{63B3BB69-23CF-44E3-9099-C40C66FF867C}">
                  <a14:compatExt spid="_x0000_s36990"/>
                </a:ext>
                <a:ext uri="{FF2B5EF4-FFF2-40B4-BE49-F238E27FC236}">
                  <a16:creationId xmlns:a16="http://schemas.microsoft.com/office/drawing/2014/main" id="{00000000-0008-0000-0500-00007E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174</xdr:row>
          <xdr:rowOff>0</xdr:rowOff>
        </xdr:from>
        <xdr:to>
          <xdr:col>18</xdr:col>
          <xdr:colOff>0</xdr:colOff>
          <xdr:row>177</xdr:row>
          <xdr:rowOff>0</xdr:rowOff>
        </xdr:to>
        <xdr:sp macro="" textlink="">
          <xdr:nvSpPr>
            <xdr:cNvPr id="36991" name="Button 127" hidden="1">
              <a:extLst>
                <a:ext uri="{63B3BB69-23CF-44E3-9099-C40C66FF867C}">
                  <a14:compatExt spid="_x0000_s36991"/>
                </a:ext>
                <a:ext uri="{FF2B5EF4-FFF2-40B4-BE49-F238E27FC236}">
                  <a16:creationId xmlns:a16="http://schemas.microsoft.com/office/drawing/2014/main" id="{00000000-0008-0000-0500-00007F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174</xdr:row>
          <xdr:rowOff>0</xdr:rowOff>
        </xdr:from>
        <xdr:to>
          <xdr:col>19</xdr:col>
          <xdr:colOff>0</xdr:colOff>
          <xdr:row>177</xdr:row>
          <xdr:rowOff>0</xdr:rowOff>
        </xdr:to>
        <xdr:sp macro="" textlink="">
          <xdr:nvSpPr>
            <xdr:cNvPr id="36992" name="Button 128" hidden="1">
              <a:extLst>
                <a:ext uri="{63B3BB69-23CF-44E3-9099-C40C66FF867C}">
                  <a14:compatExt spid="_x0000_s36992"/>
                </a:ext>
                <a:ext uri="{FF2B5EF4-FFF2-40B4-BE49-F238E27FC236}">
                  <a16:creationId xmlns:a16="http://schemas.microsoft.com/office/drawing/2014/main" id="{00000000-0008-0000-0500-000080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177</xdr:row>
          <xdr:rowOff>0</xdr:rowOff>
        </xdr:from>
        <xdr:to>
          <xdr:col>17</xdr:col>
          <xdr:colOff>0</xdr:colOff>
          <xdr:row>180</xdr:row>
          <xdr:rowOff>0</xdr:rowOff>
        </xdr:to>
        <xdr:sp macro="" textlink="">
          <xdr:nvSpPr>
            <xdr:cNvPr id="36993" name="Button 129" hidden="1">
              <a:extLst>
                <a:ext uri="{63B3BB69-23CF-44E3-9099-C40C66FF867C}">
                  <a14:compatExt spid="_x0000_s36993"/>
                </a:ext>
                <a:ext uri="{FF2B5EF4-FFF2-40B4-BE49-F238E27FC236}">
                  <a16:creationId xmlns:a16="http://schemas.microsoft.com/office/drawing/2014/main" id="{00000000-0008-0000-0500-000081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177</xdr:row>
          <xdr:rowOff>0</xdr:rowOff>
        </xdr:from>
        <xdr:to>
          <xdr:col>18</xdr:col>
          <xdr:colOff>0</xdr:colOff>
          <xdr:row>180</xdr:row>
          <xdr:rowOff>0</xdr:rowOff>
        </xdr:to>
        <xdr:sp macro="" textlink="">
          <xdr:nvSpPr>
            <xdr:cNvPr id="36994" name="Button 130" hidden="1">
              <a:extLst>
                <a:ext uri="{63B3BB69-23CF-44E3-9099-C40C66FF867C}">
                  <a14:compatExt spid="_x0000_s36994"/>
                </a:ext>
                <a:ext uri="{FF2B5EF4-FFF2-40B4-BE49-F238E27FC236}">
                  <a16:creationId xmlns:a16="http://schemas.microsoft.com/office/drawing/2014/main" id="{00000000-0008-0000-0500-000082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177</xdr:row>
          <xdr:rowOff>0</xdr:rowOff>
        </xdr:from>
        <xdr:to>
          <xdr:col>19</xdr:col>
          <xdr:colOff>0</xdr:colOff>
          <xdr:row>180</xdr:row>
          <xdr:rowOff>0</xdr:rowOff>
        </xdr:to>
        <xdr:sp macro="" textlink="">
          <xdr:nvSpPr>
            <xdr:cNvPr id="36995" name="Button 131" hidden="1">
              <a:extLst>
                <a:ext uri="{63B3BB69-23CF-44E3-9099-C40C66FF867C}">
                  <a14:compatExt spid="_x0000_s36995"/>
                </a:ext>
                <a:ext uri="{FF2B5EF4-FFF2-40B4-BE49-F238E27FC236}">
                  <a16:creationId xmlns:a16="http://schemas.microsoft.com/office/drawing/2014/main" id="{00000000-0008-0000-0500-000083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180</xdr:row>
          <xdr:rowOff>0</xdr:rowOff>
        </xdr:from>
        <xdr:to>
          <xdr:col>17</xdr:col>
          <xdr:colOff>0</xdr:colOff>
          <xdr:row>183</xdr:row>
          <xdr:rowOff>0</xdr:rowOff>
        </xdr:to>
        <xdr:sp macro="" textlink="">
          <xdr:nvSpPr>
            <xdr:cNvPr id="36996" name="Button 132" hidden="1">
              <a:extLst>
                <a:ext uri="{63B3BB69-23CF-44E3-9099-C40C66FF867C}">
                  <a14:compatExt spid="_x0000_s36996"/>
                </a:ext>
                <a:ext uri="{FF2B5EF4-FFF2-40B4-BE49-F238E27FC236}">
                  <a16:creationId xmlns:a16="http://schemas.microsoft.com/office/drawing/2014/main" id="{00000000-0008-0000-0500-000084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180</xdr:row>
          <xdr:rowOff>0</xdr:rowOff>
        </xdr:from>
        <xdr:to>
          <xdr:col>18</xdr:col>
          <xdr:colOff>0</xdr:colOff>
          <xdr:row>183</xdr:row>
          <xdr:rowOff>0</xdr:rowOff>
        </xdr:to>
        <xdr:sp macro="" textlink="">
          <xdr:nvSpPr>
            <xdr:cNvPr id="36997" name="Button 133" hidden="1">
              <a:extLst>
                <a:ext uri="{63B3BB69-23CF-44E3-9099-C40C66FF867C}">
                  <a14:compatExt spid="_x0000_s36997"/>
                </a:ext>
                <a:ext uri="{FF2B5EF4-FFF2-40B4-BE49-F238E27FC236}">
                  <a16:creationId xmlns:a16="http://schemas.microsoft.com/office/drawing/2014/main" id="{00000000-0008-0000-0500-000085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180</xdr:row>
          <xdr:rowOff>0</xdr:rowOff>
        </xdr:from>
        <xdr:to>
          <xdr:col>19</xdr:col>
          <xdr:colOff>0</xdr:colOff>
          <xdr:row>183</xdr:row>
          <xdr:rowOff>0</xdr:rowOff>
        </xdr:to>
        <xdr:sp macro="" textlink="">
          <xdr:nvSpPr>
            <xdr:cNvPr id="36998" name="Button 134" hidden="1">
              <a:extLst>
                <a:ext uri="{63B3BB69-23CF-44E3-9099-C40C66FF867C}">
                  <a14:compatExt spid="_x0000_s36998"/>
                </a:ext>
                <a:ext uri="{FF2B5EF4-FFF2-40B4-BE49-F238E27FC236}">
                  <a16:creationId xmlns:a16="http://schemas.microsoft.com/office/drawing/2014/main" id="{00000000-0008-0000-0500-000086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183</xdr:row>
          <xdr:rowOff>0</xdr:rowOff>
        </xdr:from>
        <xdr:to>
          <xdr:col>17</xdr:col>
          <xdr:colOff>0</xdr:colOff>
          <xdr:row>186</xdr:row>
          <xdr:rowOff>0</xdr:rowOff>
        </xdr:to>
        <xdr:sp macro="" textlink="">
          <xdr:nvSpPr>
            <xdr:cNvPr id="36999" name="Button 135" hidden="1">
              <a:extLst>
                <a:ext uri="{63B3BB69-23CF-44E3-9099-C40C66FF867C}">
                  <a14:compatExt spid="_x0000_s36999"/>
                </a:ext>
                <a:ext uri="{FF2B5EF4-FFF2-40B4-BE49-F238E27FC236}">
                  <a16:creationId xmlns:a16="http://schemas.microsoft.com/office/drawing/2014/main" id="{00000000-0008-0000-0500-000087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183</xdr:row>
          <xdr:rowOff>0</xdr:rowOff>
        </xdr:from>
        <xdr:to>
          <xdr:col>18</xdr:col>
          <xdr:colOff>0</xdr:colOff>
          <xdr:row>186</xdr:row>
          <xdr:rowOff>0</xdr:rowOff>
        </xdr:to>
        <xdr:sp macro="" textlink="">
          <xdr:nvSpPr>
            <xdr:cNvPr id="37000" name="Button 136" hidden="1">
              <a:extLst>
                <a:ext uri="{63B3BB69-23CF-44E3-9099-C40C66FF867C}">
                  <a14:compatExt spid="_x0000_s37000"/>
                </a:ext>
                <a:ext uri="{FF2B5EF4-FFF2-40B4-BE49-F238E27FC236}">
                  <a16:creationId xmlns:a16="http://schemas.microsoft.com/office/drawing/2014/main" id="{00000000-0008-0000-0500-000088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183</xdr:row>
          <xdr:rowOff>0</xdr:rowOff>
        </xdr:from>
        <xdr:to>
          <xdr:col>19</xdr:col>
          <xdr:colOff>0</xdr:colOff>
          <xdr:row>186</xdr:row>
          <xdr:rowOff>0</xdr:rowOff>
        </xdr:to>
        <xdr:sp macro="" textlink="">
          <xdr:nvSpPr>
            <xdr:cNvPr id="37001" name="Button 137" hidden="1">
              <a:extLst>
                <a:ext uri="{63B3BB69-23CF-44E3-9099-C40C66FF867C}">
                  <a14:compatExt spid="_x0000_s37001"/>
                </a:ext>
                <a:ext uri="{FF2B5EF4-FFF2-40B4-BE49-F238E27FC236}">
                  <a16:creationId xmlns:a16="http://schemas.microsoft.com/office/drawing/2014/main" id="{00000000-0008-0000-0500-000089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190</xdr:row>
          <xdr:rowOff>9525</xdr:rowOff>
        </xdr:from>
        <xdr:to>
          <xdr:col>19</xdr:col>
          <xdr:colOff>0</xdr:colOff>
          <xdr:row>193</xdr:row>
          <xdr:rowOff>9525</xdr:rowOff>
        </xdr:to>
        <xdr:sp macro="" textlink="">
          <xdr:nvSpPr>
            <xdr:cNvPr id="37002" name="Button 138" hidden="1">
              <a:extLst>
                <a:ext uri="{63B3BB69-23CF-44E3-9099-C40C66FF867C}">
                  <a14:compatExt spid="_x0000_s37002"/>
                </a:ext>
                <a:ext uri="{FF2B5EF4-FFF2-40B4-BE49-F238E27FC236}">
                  <a16:creationId xmlns:a16="http://schemas.microsoft.com/office/drawing/2014/main" id="{00000000-0008-0000-0500-00008A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193</xdr:row>
          <xdr:rowOff>9525</xdr:rowOff>
        </xdr:from>
        <xdr:to>
          <xdr:col>19</xdr:col>
          <xdr:colOff>0</xdr:colOff>
          <xdr:row>196</xdr:row>
          <xdr:rowOff>9525</xdr:rowOff>
        </xdr:to>
        <xdr:sp macro="" textlink="">
          <xdr:nvSpPr>
            <xdr:cNvPr id="37003" name="Button 139" hidden="1">
              <a:extLst>
                <a:ext uri="{63B3BB69-23CF-44E3-9099-C40C66FF867C}">
                  <a14:compatExt spid="_x0000_s37003"/>
                </a:ext>
                <a:ext uri="{FF2B5EF4-FFF2-40B4-BE49-F238E27FC236}">
                  <a16:creationId xmlns:a16="http://schemas.microsoft.com/office/drawing/2014/main" id="{00000000-0008-0000-0500-00008B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196</xdr:row>
          <xdr:rowOff>9525</xdr:rowOff>
        </xdr:from>
        <xdr:to>
          <xdr:col>19</xdr:col>
          <xdr:colOff>0</xdr:colOff>
          <xdr:row>199</xdr:row>
          <xdr:rowOff>19050</xdr:rowOff>
        </xdr:to>
        <xdr:sp macro="" textlink="">
          <xdr:nvSpPr>
            <xdr:cNvPr id="37004" name="Button 140" hidden="1">
              <a:extLst>
                <a:ext uri="{63B3BB69-23CF-44E3-9099-C40C66FF867C}">
                  <a14:compatExt spid="_x0000_s37004"/>
                </a:ext>
                <a:ext uri="{FF2B5EF4-FFF2-40B4-BE49-F238E27FC236}">
                  <a16:creationId xmlns:a16="http://schemas.microsoft.com/office/drawing/2014/main" id="{00000000-0008-0000-0500-00008C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</xdr:row>
          <xdr:rowOff>0</xdr:rowOff>
        </xdr:from>
        <xdr:to>
          <xdr:col>19</xdr:col>
          <xdr:colOff>0</xdr:colOff>
          <xdr:row>28</xdr:row>
          <xdr:rowOff>0</xdr:rowOff>
        </xdr:to>
        <xdr:sp macro="" textlink="">
          <xdr:nvSpPr>
            <xdr:cNvPr id="37889" name="Button 1" hidden="1">
              <a:extLst>
                <a:ext uri="{63B3BB69-23CF-44E3-9099-C40C66FF867C}">
                  <a14:compatExt spid="_x0000_s37889"/>
                </a:ext>
                <a:ext uri="{FF2B5EF4-FFF2-40B4-BE49-F238E27FC236}">
                  <a16:creationId xmlns:a16="http://schemas.microsoft.com/office/drawing/2014/main" id="{00000000-0008-0000-0600-000001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28</xdr:row>
          <xdr:rowOff>0</xdr:rowOff>
        </xdr:from>
        <xdr:to>
          <xdr:col>17</xdr:col>
          <xdr:colOff>0</xdr:colOff>
          <xdr:row>31</xdr:row>
          <xdr:rowOff>0</xdr:rowOff>
        </xdr:to>
        <xdr:sp macro="" textlink="">
          <xdr:nvSpPr>
            <xdr:cNvPr id="37890" name="Button 2" hidden="1">
              <a:extLst>
                <a:ext uri="{63B3BB69-23CF-44E3-9099-C40C66FF867C}">
                  <a14:compatExt spid="_x0000_s37890"/>
                </a:ext>
                <a:ext uri="{FF2B5EF4-FFF2-40B4-BE49-F238E27FC236}">
                  <a16:creationId xmlns:a16="http://schemas.microsoft.com/office/drawing/2014/main" id="{00000000-0008-0000-0600-000002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28</xdr:row>
          <xdr:rowOff>0</xdr:rowOff>
        </xdr:from>
        <xdr:to>
          <xdr:col>18</xdr:col>
          <xdr:colOff>0</xdr:colOff>
          <xdr:row>31</xdr:row>
          <xdr:rowOff>0</xdr:rowOff>
        </xdr:to>
        <xdr:sp macro="" textlink="">
          <xdr:nvSpPr>
            <xdr:cNvPr id="37891" name="Button 3" hidden="1">
              <a:extLst>
                <a:ext uri="{63B3BB69-23CF-44E3-9099-C40C66FF867C}">
                  <a14:compatExt spid="_x0000_s37891"/>
                </a:ext>
                <a:ext uri="{FF2B5EF4-FFF2-40B4-BE49-F238E27FC236}">
                  <a16:creationId xmlns:a16="http://schemas.microsoft.com/office/drawing/2014/main" id="{00000000-0008-0000-0600-000003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31</xdr:row>
          <xdr:rowOff>0</xdr:rowOff>
        </xdr:from>
        <xdr:to>
          <xdr:col>17</xdr:col>
          <xdr:colOff>0</xdr:colOff>
          <xdr:row>34</xdr:row>
          <xdr:rowOff>0</xdr:rowOff>
        </xdr:to>
        <xdr:sp macro="" textlink="">
          <xdr:nvSpPr>
            <xdr:cNvPr id="37892" name="Button 4" hidden="1">
              <a:extLst>
                <a:ext uri="{63B3BB69-23CF-44E3-9099-C40C66FF867C}">
                  <a14:compatExt spid="_x0000_s37892"/>
                </a:ext>
                <a:ext uri="{FF2B5EF4-FFF2-40B4-BE49-F238E27FC236}">
                  <a16:creationId xmlns:a16="http://schemas.microsoft.com/office/drawing/2014/main" id="{00000000-0008-0000-0600-000004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31</xdr:row>
          <xdr:rowOff>0</xdr:rowOff>
        </xdr:from>
        <xdr:to>
          <xdr:col>18</xdr:col>
          <xdr:colOff>0</xdr:colOff>
          <xdr:row>34</xdr:row>
          <xdr:rowOff>0</xdr:rowOff>
        </xdr:to>
        <xdr:sp macro="" textlink="">
          <xdr:nvSpPr>
            <xdr:cNvPr id="37893" name="Button 5" hidden="1">
              <a:extLst>
                <a:ext uri="{63B3BB69-23CF-44E3-9099-C40C66FF867C}">
                  <a14:compatExt spid="_x0000_s37893"/>
                </a:ext>
                <a:ext uri="{FF2B5EF4-FFF2-40B4-BE49-F238E27FC236}">
                  <a16:creationId xmlns:a16="http://schemas.microsoft.com/office/drawing/2014/main" id="{00000000-0008-0000-0600-000005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28</xdr:row>
          <xdr:rowOff>0</xdr:rowOff>
        </xdr:from>
        <xdr:to>
          <xdr:col>19</xdr:col>
          <xdr:colOff>0</xdr:colOff>
          <xdr:row>31</xdr:row>
          <xdr:rowOff>0</xdr:rowOff>
        </xdr:to>
        <xdr:sp macro="" textlink="">
          <xdr:nvSpPr>
            <xdr:cNvPr id="37894" name="Button 6" hidden="1">
              <a:extLst>
                <a:ext uri="{63B3BB69-23CF-44E3-9099-C40C66FF867C}">
                  <a14:compatExt spid="_x0000_s37894"/>
                </a:ext>
                <a:ext uri="{FF2B5EF4-FFF2-40B4-BE49-F238E27FC236}">
                  <a16:creationId xmlns:a16="http://schemas.microsoft.com/office/drawing/2014/main" id="{00000000-0008-0000-0600-000006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31</xdr:row>
          <xdr:rowOff>0</xdr:rowOff>
        </xdr:from>
        <xdr:to>
          <xdr:col>19</xdr:col>
          <xdr:colOff>0</xdr:colOff>
          <xdr:row>34</xdr:row>
          <xdr:rowOff>0</xdr:rowOff>
        </xdr:to>
        <xdr:sp macro="" textlink="">
          <xdr:nvSpPr>
            <xdr:cNvPr id="37895" name="Button 7" hidden="1">
              <a:extLst>
                <a:ext uri="{63B3BB69-23CF-44E3-9099-C40C66FF867C}">
                  <a14:compatExt spid="_x0000_s37895"/>
                </a:ext>
                <a:ext uri="{FF2B5EF4-FFF2-40B4-BE49-F238E27FC236}">
                  <a16:creationId xmlns:a16="http://schemas.microsoft.com/office/drawing/2014/main" id="{00000000-0008-0000-0600-000007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34</xdr:row>
          <xdr:rowOff>0</xdr:rowOff>
        </xdr:from>
        <xdr:to>
          <xdr:col>19</xdr:col>
          <xdr:colOff>0</xdr:colOff>
          <xdr:row>37</xdr:row>
          <xdr:rowOff>0</xdr:rowOff>
        </xdr:to>
        <xdr:sp macro="" textlink="">
          <xdr:nvSpPr>
            <xdr:cNvPr id="37896" name="Button 8" hidden="1">
              <a:extLst>
                <a:ext uri="{63B3BB69-23CF-44E3-9099-C40C66FF867C}">
                  <a14:compatExt spid="_x0000_s37896"/>
                </a:ext>
                <a:ext uri="{FF2B5EF4-FFF2-40B4-BE49-F238E27FC236}">
                  <a16:creationId xmlns:a16="http://schemas.microsoft.com/office/drawing/2014/main" id="{00000000-0008-0000-0600-000008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17</xdr:col>
          <xdr:colOff>0</xdr:colOff>
          <xdr:row>15</xdr:row>
          <xdr:rowOff>0</xdr:rowOff>
        </xdr:to>
        <xdr:sp macro="" textlink="">
          <xdr:nvSpPr>
            <xdr:cNvPr id="37897" name="Button 9" hidden="1">
              <a:extLst>
                <a:ext uri="{63B3BB69-23CF-44E3-9099-C40C66FF867C}">
                  <a14:compatExt spid="_x0000_s37897"/>
                </a:ext>
                <a:ext uri="{FF2B5EF4-FFF2-40B4-BE49-F238E27FC236}">
                  <a16:creationId xmlns:a16="http://schemas.microsoft.com/office/drawing/2014/main" id="{00000000-0008-0000-0600-000009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</xdr:row>
          <xdr:rowOff>0</xdr:rowOff>
        </xdr:from>
        <xdr:to>
          <xdr:col>18</xdr:col>
          <xdr:colOff>0</xdr:colOff>
          <xdr:row>15</xdr:row>
          <xdr:rowOff>0</xdr:rowOff>
        </xdr:to>
        <xdr:sp macro="" textlink="">
          <xdr:nvSpPr>
            <xdr:cNvPr id="37898" name="Button 10" hidden="1">
              <a:extLst>
                <a:ext uri="{63B3BB69-23CF-44E3-9099-C40C66FF867C}">
                  <a14:compatExt spid="_x0000_s37898"/>
                </a:ext>
                <a:ext uri="{FF2B5EF4-FFF2-40B4-BE49-F238E27FC236}">
                  <a16:creationId xmlns:a16="http://schemas.microsoft.com/office/drawing/2014/main" id="{00000000-0008-0000-0600-00000A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</xdr:row>
          <xdr:rowOff>0</xdr:rowOff>
        </xdr:from>
        <xdr:to>
          <xdr:col>19</xdr:col>
          <xdr:colOff>0</xdr:colOff>
          <xdr:row>15</xdr:row>
          <xdr:rowOff>0</xdr:rowOff>
        </xdr:to>
        <xdr:sp macro="" textlink="">
          <xdr:nvSpPr>
            <xdr:cNvPr id="37899" name="Button 11" hidden="1">
              <a:extLst>
                <a:ext uri="{63B3BB69-23CF-44E3-9099-C40C66FF867C}">
                  <a14:compatExt spid="_x0000_s37899"/>
                </a:ext>
                <a:ext uri="{FF2B5EF4-FFF2-40B4-BE49-F238E27FC236}">
                  <a16:creationId xmlns:a16="http://schemas.microsoft.com/office/drawing/2014/main" id="{00000000-0008-0000-0600-00000B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</xdr:row>
          <xdr:rowOff>0</xdr:rowOff>
        </xdr:from>
        <xdr:to>
          <xdr:col>17</xdr:col>
          <xdr:colOff>0</xdr:colOff>
          <xdr:row>18</xdr:row>
          <xdr:rowOff>0</xdr:rowOff>
        </xdr:to>
        <xdr:sp macro="" textlink="">
          <xdr:nvSpPr>
            <xdr:cNvPr id="37900" name="Button 12" hidden="1">
              <a:extLst>
                <a:ext uri="{63B3BB69-23CF-44E3-9099-C40C66FF867C}">
                  <a14:compatExt spid="_x0000_s37900"/>
                </a:ext>
                <a:ext uri="{FF2B5EF4-FFF2-40B4-BE49-F238E27FC236}">
                  <a16:creationId xmlns:a16="http://schemas.microsoft.com/office/drawing/2014/main" id="{00000000-0008-0000-0600-00000C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</xdr:row>
          <xdr:rowOff>0</xdr:rowOff>
        </xdr:from>
        <xdr:to>
          <xdr:col>18</xdr:col>
          <xdr:colOff>0</xdr:colOff>
          <xdr:row>18</xdr:row>
          <xdr:rowOff>0</xdr:rowOff>
        </xdr:to>
        <xdr:sp macro="" textlink="">
          <xdr:nvSpPr>
            <xdr:cNvPr id="37901" name="Button 13" hidden="1">
              <a:extLst>
                <a:ext uri="{63B3BB69-23CF-44E3-9099-C40C66FF867C}">
                  <a14:compatExt spid="_x0000_s37901"/>
                </a:ext>
                <a:ext uri="{FF2B5EF4-FFF2-40B4-BE49-F238E27FC236}">
                  <a16:creationId xmlns:a16="http://schemas.microsoft.com/office/drawing/2014/main" id="{00000000-0008-0000-0600-00000D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</xdr:row>
          <xdr:rowOff>0</xdr:rowOff>
        </xdr:from>
        <xdr:to>
          <xdr:col>19</xdr:col>
          <xdr:colOff>0</xdr:colOff>
          <xdr:row>18</xdr:row>
          <xdr:rowOff>0</xdr:rowOff>
        </xdr:to>
        <xdr:sp macro="" textlink="">
          <xdr:nvSpPr>
            <xdr:cNvPr id="37902" name="Button 14" hidden="1">
              <a:extLst>
                <a:ext uri="{63B3BB69-23CF-44E3-9099-C40C66FF867C}">
                  <a14:compatExt spid="_x0000_s37902"/>
                </a:ext>
                <a:ext uri="{FF2B5EF4-FFF2-40B4-BE49-F238E27FC236}">
                  <a16:creationId xmlns:a16="http://schemas.microsoft.com/office/drawing/2014/main" id="{00000000-0008-0000-0600-00000E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</xdr:row>
          <xdr:rowOff>0</xdr:rowOff>
        </xdr:from>
        <xdr:to>
          <xdr:col>17</xdr:col>
          <xdr:colOff>0</xdr:colOff>
          <xdr:row>21</xdr:row>
          <xdr:rowOff>0</xdr:rowOff>
        </xdr:to>
        <xdr:sp macro="" textlink="">
          <xdr:nvSpPr>
            <xdr:cNvPr id="37903" name="Button 15" hidden="1">
              <a:extLst>
                <a:ext uri="{63B3BB69-23CF-44E3-9099-C40C66FF867C}">
                  <a14:compatExt spid="_x0000_s37903"/>
                </a:ext>
                <a:ext uri="{FF2B5EF4-FFF2-40B4-BE49-F238E27FC236}">
                  <a16:creationId xmlns:a16="http://schemas.microsoft.com/office/drawing/2014/main" id="{00000000-0008-0000-0600-00000F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</xdr:row>
          <xdr:rowOff>0</xdr:rowOff>
        </xdr:from>
        <xdr:to>
          <xdr:col>18</xdr:col>
          <xdr:colOff>0</xdr:colOff>
          <xdr:row>21</xdr:row>
          <xdr:rowOff>0</xdr:rowOff>
        </xdr:to>
        <xdr:sp macro="" textlink="">
          <xdr:nvSpPr>
            <xdr:cNvPr id="37904" name="Button 16" hidden="1">
              <a:extLst>
                <a:ext uri="{63B3BB69-23CF-44E3-9099-C40C66FF867C}">
                  <a14:compatExt spid="_x0000_s37904"/>
                </a:ext>
                <a:ext uri="{FF2B5EF4-FFF2-40B4-BE49-F238E27FC236}">
                  <a16:creationId xmlns:a16="http://schemas.microsoft.com/office/drawing/2014/main" id="{00000000-0008-0000-0600-000010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</xdr:row>
          <xdr:rowOff>0</xdr:rowOff>
        </xdr:from>
        <xdr:to>
          <xdr:col>19</xdr:col>
          <xdr:colOff>0</xdr:colOff>
          <xdr:row>21</xdr:row>
          <xdr:rowOff>0</xdr:rowOff>
        </xdr:to>
        <xdr:sp macro="" textlink="">
          <xdr:nvSpPr>
            <xdr:cNvPr id="37905" name="Button 17" hidden="1">
              <a:extLst>
                <a:ext uri="{63B3BB69-23CF-44E3-9099-C40C66FF867C}">
                  <a14:compatExt spid="_x0000_s37905"/>
                </a:ext>
                <a:ext uri="{FF2B5EF4-FFF2-40B4-BE49-F238E27FC236}">
                  <a16:creationId xmlns:a16="http://schemas.microsoft.com/office/drawing/2014/main" id="{00000000-0008-0000-0600-000011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37906" name="Button 18" hidden="1">
              <a:extLst>
                <a:ext uri="{63B3BB69-23CF-44E3-9099-C40C66FF867C}">
                  <a14:compatExt spid="_x0000_s37906"/>
                </a:ext>
                <a:ext uri="{FF2B5EF4-FFF2-40B4-BE49-F238E27FC236}">
                  <a16:creationId xmlns:a16="http://schemas.microsoft.com/office/drawing/2014/main" id="{00000000-0008-0000-0600-000012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</xdr:row>
          <xdr:rowOff>0</xdr:rowOff>
        </xdr:from>
        <xdr:to>
          <xdr:col>18</xdr:col>
          <xdr:colOff>0</xdr:colOff>
          <xdr:row>24</xdr:row>
          <xdr:rowOff>0</xdr:rowOff>
        </xdr:to>
        <xdr:sp macro="" textlink="">
          <xdr:nvSpPr>
            <xdr:cNvPr id="37907" name="Button 19" hidden="1">
              <a:extLst>
                <a:ext uri="{63B3BB69-23CF-44E3-9099-C40C66FF867C}">
                  <a14:compatExt spid="_x0000_s37907"/>
                </a:ext>
                <a:ext uri="{FF2B5EF4-FFF2-40B4-BE49-F238E27FC236}">
                  <a16:creationId xmlns:a16="http://schemas.microsoft.com/office/drawing/2014/main" id="{00000000-0008-0000-0600-000013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</xdr:row>
          <xdr:rowOff>0</xdr:rowOff>
        </xdr:from>
        <xdr:to>
          <xdr:col>19</xdr:col>
          <xdr:colOff>0</xdr:colOff>
          <xdr:row>24</xdr:row>
          <xdr:rowOff>0</xdr:rowOff>
        </xdr:to>
        <xdr:sp macro="" textlink="">
          <xdr:nvSpPr>
            <xdr:cNvPr id="37908" name="Button 20" hidden="1">
              <a:extLst>
                <a:ext uri="{63B3BB69-23CF-44E3-9099-C40C66FF867C}">
                  <a14:compatExt spid="_x0000_s37908"/>
                </a:ext>
                <a:ext uri="{FF2B5EF4-FFF2-40B4-BE49-F238E27FC236}">
                  <a16:creationId xmlns:a16="http://schemas.microsoft.com/office/drawing/2014/main" id="{00000000-0008-0000-0600-000014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52</xdr:row>
          <xdr:rowOff>0</xdr:rowOff>
        </xdr:from>
        <xdr:to>
          <xdr:col>19</xdr:col>
          <xdr:colOff>0</xdr:colOff>
          <xdr:row>55</xdr:row>
          <xdr:rowOff>0</xdr:rowOff>
        </xdr:to>
        <xdr:sp macro="" textlink="">
          <xdr:nvSpPr>
            <xdr:cNvPr id="37909" name="Button 21" hidden="1">
              <a:extLst>
                <a:ext uri="{63B3BB69-23CF-44E3-9099-C40C66FF867C}">
                  <a14:compatExt spid="_x0000_s37909"/>
                </a:ext>
                <a:ext uri="{FF2B5EF4-FFF2-40B4-BE49-F238E27FC236}">
                  <a16:creationId xmlns:a16="http://schemas.microsoft.com/office/drawing/2014/main" id="{00000000-0008-0000-0600-000015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55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37910" name="Button 22" hidden="1">
              <a:extLst>
                <a:ext uri="{63B3BB69-23CF-44E3-9099-C40C66FF867C}">
                  <a14:compatExt spid="_x0000_s37910"/>
                </a:ext>
                <a:ext uri="{FF2B5EF4-FFF2-40B4-BE49-F238E27FC236}">
                  <a16:creationId xmlns:a16="http://schemas.microsoft.com/office/drawing/2014/main" id="{00000000-0008-0000-0600-000016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55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37911" name="Button 23" hidden="1">
              <a:extLst>
                <a:ext uri="{63B3BB69-23CF-44E3-9099-C40C66FF867C}">
                  <a14:compatExt spid="_x0000_s37911"/>
                </a:ext>
                <a:ext uri="{FF2B5EF4-FFF2-40B4-BE49-F238E27FC236}">
                  <a16:creationId xmlns:a16="http://schemas.microsoft.com/office/drawing/2014/main" id="{00000000-0008-0000-0600-000017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17</xdr:col>
          <xdr:colOff>0</xdr:colOff>
          <xdr:row>61</xdr:row>
          <xdr:rowOff>0</xdr:rowOff>
        </xdr:to>
        <xdr:sp macro="" textlink="">
          <xdr:nvSpPr>
            <xdr:cNvPr id="37912" name="Button 24" hidden="1">
              <a:extLst>
                <a:ext uri="{63B3BB69-23CF-44E3-9099-C40C66FF867C}">
                  <a14:compatExt spid="_x0000_s37912"/>
                </a:ext>
                <a:ext uri="{FF2B5EF4-FFF2-40B4-BE49-F238E27FC236}">
                  <a16:creationId xmlns:a16="http://schemas.microsoft.com/office/drawing/2014/main" id="{00000000-0008-0000-0600-000018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37913" name="Button 25" hidden="1">
              <a:extLst>
                <a:ext uri="{63B3BB69-23CF-44E3-9099-C40C66FF867C}">
                  <a14:compatExt spid="_x0000_s37913"/>
                </a:ext>
                <a:ext uri="{FF2B5EF4-FFF2-40B4-BE49-F238E27FC236}">
                  <a16:creationId xmlns:a16="http://schemas.microsoft.com/office/drawing/2014/main" id="{00000000-0008-0000-0600-000019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79</xdr:row>
          <xdr:rowOff>0</xdr:rowOff>
        </xdr:from>
        <xdr:to>
          <xdr:col>19</xdr:col>
          <xdr:colOff>0</xdr:colOff>
          <xdr:row>82</xdr:row>
          <xdr:rowOff>9525</xdr:rowOff>
        </xdr:to>
        <xdr:sp macro="" textlink="">
          <xdr:nvSpPr>
            <xdr:cNvPr id="37914" name="Button 26" hidden="1">
              <a:extLst>
                <a:ext uri="{63B3BB69-23CF-44E3-9099-C40C66FF867C}">
                  <a14:compatExt spid="_x0000_s37914"/>
                </a:ext>
                <a:ext uri="{FF2B5EF4-FFF2-40B4-BE49-F238E27FC236}">
                  <a16:creationId xmlns:a16="http://schemas.microsoft.com/office/drawing/2014/main" id="{00000000-0008-0000-0600-00001A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82</xdr:row>
          <xdr:rowOff>9525</xdr:rowOff>
        </xdr:from>
        <xdr:to>
          <xdr:col>17</xdr:col>
          <xdr:colOff>0</xdr:colOff>
          <xdr:row>85</xdr:row>
          <xdr:rowOff>9525</xdr:rowOff>
        </xdr:to>
        <xdr:sp macro="" textlink="">
          <xdr:nvSpPr>
            <xdr:cNvPr id="37915" name="Button 27" hidden="1">
              <a:extLst>
                <a:ext uri="{63B3BB69-23CF-44E3-9099-C40C66FF867C}">
                  <a14:compatExt spid="_x0000_s37915"/>
                </a:ext>
                <a:ext uri="{FF2B5EF4-FFF2-40B4-BE49-F238E27FC236}">
                  <a16:creationId xmlns:a16="http://schemas.microsoft.com/office/drawing/2014/main" id="{00000000-0008-0000-0600-00001B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82</xdr:row>
          <xdr:rowOff>9525</xdr:rowOff>
        </xdr:from>
        <xdr:to>
          <xdr:col>18</xdr:col>
          <xdr:colOff>0</xdr:colOff>
          <xdr:row>85</xdr:row>
          <xdr:rowOff>9525</xdr:rowOff>
        </xdr:to>
        <xdr:sp macro="" textlink="">
          <xdr:nvSpPr>
            <xdr:cNvPr id="37916" name="Button 28" hidden="1">
              <a:extLst>
                <a:ext uri="{63B3BB69-23CF-44E3-9099-C40C66FF867C}">
                  <a14:compatExt spid="_x0000_s37916"/>
                </a:ext>
                <a:ext uri="{FF2B5EF4-FFF2-40B4-BE49-F238E27FC236}">
                  <a16:creationId xmlns:a16="http://schemas.microsoft.com/office/drawing/2014/main" id="{00000000-0008-0000-0600-00001C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85</xdr:row>
          <xdr:rowOff>9525</xdr:rowOff>
        </xdr:from>
        <xdr:to>
          <xdr:col>17</xdr:col>
          <xdr:colOff>0</xdr:colOff>
          <xdr:row>88</xdr:row>
          <xdr:rowOff>9525</xdr:rowOff>
        </xdr:to>
        <xdr:sp macro="" textlink="">
          <xdr:nvSpPr>
            <xdr:cNvPr id="37917" name="Button 29" hidden="1">
              <a:extLst>
                <a:ext uri="{63B3BB69-23CF-44E3-9099-C40C66FF867C}">
                  <a14:compatExt spid="_x0000_s37917"/>
                </a:ext>
                <a:ext uri="{FF2B5EF4-FFF2-40B4-BE49-F238E27FC236}">
                  <a16:creationId xmlns:a16="http://schemas.microsoft.com/office/drawing/2014/main" id="{00000000-0008-0000-0600-00001D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85</xdr:row>
          <xdr:rowOff>9525</xdr:rowOff>
        </xdr:from>
        <xdr:to>
          <xdr:col>18</xdr:col>
          <xdr:colOff>0</xdr:colOff>
          <xdr:row>88</xdr:row>
          <xdr:rowOff>9525</xdr:rowOff>
        </xdr:to>
        <xdr:sp macro="" textlink="">
          <xdr:nvSpPr>
            <xdr:cNvPr id="37918" name="Button 30" hidden="1">
              <a:extLst>
                <a:ext uri="{63B3BB69-23CF-44E3-9099-C40C66FF867C}">
                  <a14:compatExt spid="_x0000_s37918"/>
                </a:ext>
                <a:ext uri="{FF2B5EF4-FFF2-40B4-BE49-F238E27FC236}">
                  <a16:creationId xmlns:a16="http://schemas.microsoft.com/office/drawing/2014/main" id="{00000000-0008-0000-0600-00001E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106</xdr:row>
          <xdr:rowOff>0</xdr:rowOff>
        </xdr:from>
        <xdr:to>
          <xdr:col>19</xdr:col>
          <xdr:colOff>0</xdr:colOff>
          <xdr:row>109</xdr:row>
          <xdr:rowOff>9525</xdr:rowOff>
        </xdr:to>
        <xdr:sp macro="" textlink="">
          <xdr:nvSpPr>
            <xdr:cNvPr id="37919" name="Button 31" hidden="1">
              <a:extLst>
                <a:ext uri="{63B3BB69-23CF-44E3-9099-C40C66FF867C}">
                  <a14:compatExt spid="_x0000_s37919"/>
                </a:ext>
                <a:ext uri="{FF2B5EF4-FFF2-40B4-BE49-F238E27FC236}">
                  <a16:creationId xmlns:a16="http://schemas.microsoft.com/office/drawing/2014/main" id="{00000000-0008-0000-0600-00001F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9525</xdr:rowOff>
        </xdr:from>
        <xdr:to>
          <xdr:col>17</xdr:col>
          <xdr:colOff>0</xdr:colOff>
          <xdr:row>112</xdr:row>
          <xdr:rowOff>9525</xdr:rowOff>
        </xdr:to>
        <xdr:sp macro="" textlink="">
          <xdr:nvSpPr>
            <xdr:cNvPr id="37920" name="Button 32" hidden="1">
              <a:extLst>
                <a:ext uri="{63B3BB69-23CF-44E3-9099-C40C66FF867C}">
                  <a14:compatExt spid="_x0000_s37920"/>
                </a:ext>
                <a:ext uri="{FF2B5EF4-FFF2-40B4-BE49-F238E27FC236}">
                  <a16:creationId xmlns:a16="http://schemas.microsoft.com/office/drawing/2014/main" id="{00000000-0008-0000-0600-000020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109</xdr:row>
          <xdr:rowOff>9525</xdr:rowOff>
        </xdr:from>
        <xdr:to>
          <xdr:col>18</xdr:col>
          <xdr:colOff>0</xdr:colOff>
          <xdr:row>112</xdr:row>
          <xdr:rowOff>9525</xdr:rowOff>
        </xdr:to>
        <xdr:sp macro="" textlink="">
          <xdr:nvSpPr>
            <xdr:cNvPr id="37921" name="Button 33" hidden="1">
              <a:extLst>
                <a:ext uri="{63B3BB69-23CF-44E3-9099-C40C66FF867C}">
                  <a14:compatExt spid="_x0000_s37921"/>
                </a:ext>
                <a:ext uri="{FF2B5EF4-FFF2-40B4-BE49-F238E27FC236}">
                  <a16:creationId xmlns:a16="http://schemas.microsoft.com/office/drawing/2014/main" id="{00000000-0008-0000-0600-000021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112</xdr:row>
          <xdr:rowOff>9525</xdr:rowOff>
        </xdr:from>
        <xdr:to>
          <xdr:col>17</xdr:col>
          <xdr:colOff>0</xdr:colOff>
          <xdr:row>115</xdr:row>
          <xdr:rowOff>9525</xdr:rowOff>
        </xdr:to>
        <xdr:sp macro="" textlink="">
          <xdr:nvSpPr>
            <xdr:cNvPr id="37922" name="Button 34" hidden="1">
              <a:extLst>
                <a:ext uri="{63B3BB69-23CF-44E3-9099-C40C66FF867C}">
                  <a14:compatExt spid="_x0000_s37922"/>
                </a:ext>
                <a:ext uri="{FF2B5EF4-FFF2-40B4-BE49-F238E27FC236}">
                  <a16:creationId xmlns:a16="http://schemas.microsoft.com/office/drawing/2014/main" id="{00000000-0008-0000-0600-000022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112</xdr:row>
          <xdr:rowOff>9525</xdr:rowOff>
        </xdr:from>
        <xdr:to>
          <xdr:col>18</xdr:col>
          <xdr:colOff>0</xdr:colOff>
          <xdr:row>115</xdr:row>
          <xdr:rowOff>9525</xdr:rowOff>
        </xdr:to>
        <xdr:sp macro="" textlink="">
          <xdr:nvSpPr>
            <xdr:cNvPr id="37923" name="Button 35" hidden="1">
              <a:extLst>
                <a:ext uri="{63B3BB69-23CF-44E3-9099-C40C66FF867C}">
                  <a14:compatExt spid="_x0000_s37923"/>
                </a:ext>
                <a:ext uri="{FF2B5EF4-FFF2-40B4-BE49-F238E27FC236}">
                  <a16:creationId xmlns:a16="http://schemas.microsoft.com/office/drawing/2014/main" id="{00000000-0008-0000-0600-000023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93</xdr:row>
          <xdr:rowOff>0</xdr:rowOff>
        </xdr:from>
        <xdr:to>
          <xdr:col>17</xdr:col>
          <xdr:colOff>0</xdr:colOff>
          <xdr:row>96</xdr:row>
          <xdr:rowOff>0</xdr:rowOff>
        </xdr:to>
        <xdr:sp macro="" textlink="">
          <xdr:nvSpPr>
            <xdr:cNvPr id="37924" name="Button 36" hidden="1">
              <a:extLst>
                <a:ext uri="{63B3BB69-23CF-44E3-9099-C40C66FF867C}">
                  <a14:compatExt spid="_x0000_s37924"/>
                </a:ext>
                <a:ext uri="{FF2B5EF4-FFF2-40B4-BE49-F238E27FC236}">
                  <a16:creationId xmlns:a16="http://schemas.microsoft.com/office/drawing/2014/main" id="{00000000-0008-0000-0600-000024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133</xdr:row>
          <xdr:rowOff>0</xdr:rowOff>
        </xdr:from>
        <xdr:to>
          <xdr:col>19</xdr:col>
          <xdr:colOff>0</xdr:colOff>
          <xdr:row>136</xdr:row>
          <xdr:rowOff>9525</xdr:rowOff>
        </xdr:to>
        <xdr:sp macro="" textlink="">
          <xdr:nvSpPr>
            <xdr:cNvPr id="37925" name="Button 37" hidden="1">
              <a:extLst>
                <a:ext uri="{63B3BB69-23CF-44E3-9099-C40C66FF867C}">
                  <a14:compatExt spid="_x0000_s37925"/>
                </a:ext>
                <a:ext uri="{FF2B5EF4-FFF2-40B4-BE49-F238E27FC236}">
                  <a16:creationId xmlns:a16="http://schemas.microsoft.com/office/drawing/2014/main" id="{00000000-0008-0000-0600-000025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136</xdr:row>
          <xdr:rowOff>9525</xdr:rowOff>
        </xdr:from>
        <xdr:to>
          <xdr:col>17</xdr:col>
          <xdr:colOff>0</xdr:colOff>
          <xdr:row>139</xdr:row>
          <xdr:rowOff>9525</xdr:rowOff>
        </xdr:to>
        <xdr:sp macro="" textlink="">
          <xdr:nvSpPr>
            <xdr:cNvPr id="37926" name="Button 38" hidden="1">
              <a:extLst>
                <a:ext uri="{63B3BB69-23CF-44E3-9099-C40C66FF867C}">
                  <a14:compatExt spid="_x0000_s37926"/>
                </a:ext>
                <a:ext uri="{FF2B5EF4-FFF2-40B4-BE49-F238E27FC236}">
                  <a16:creationId xmlns:a16="http://schemas.microsoft.com/office/drawing/2014/main" id="{00000000-0008-0000-0600-000026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136</xdr:row>
          <xdr:rowOff>9525</xdr:rowOff>
        </xdr:from>
        <xdr:to>
          <xdr:col>18</xdr:col>
          <xdr:colOff>0</xdr:colOff>
          <xdr:row>139</xdr:row>
          <xdr:rowOff>9525</xdr:rowOff>
        </xdr:to>
        <xdr:sp macro="" textlink="">
          <xdr:nvSpPr>
            <xdr:cNvPr id="37927" name="Button 39" hidden="1">
              <a:extLst>
                <a:ext uri="{63B3BB69-23CF-44E3-9099-C40C66FF867C}">
                  <a14:compatExt spid="_x0000_s37927"/>
                </a:ext>
                <a:ext uri="{FF2B5EF4-FFF2-40B4-BE49-F238E27FC236}">
                  <a16:creationId xmlns:a16="http://schemas.microsoft.com/office/drawing/2014/main" id="{00000000-0008-0000-0600-000027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139</xdr:row>
          <xdr:rowOff>9525</xdr:rowOff>
        </xdr:from>
        <xdr:to>
          <xdr:col>17</xdr:col>
          <xdr:colOff>0</xdr:colOff>
          <xdr:row>142</xdr:row>
          <xdr:rowOff>9525</xdr:rowOff>
        </xdr:to>
        <xdr:sp macro="" textlink="">
          <xdr:nvSpPr>
            <xdr:cNvPr id="37928" name="Button 40" hidden="1">
              <a:extLst>
                <a:ext uri="{63B3BB69-23CF-44E3-9099-C40C66FF867C}">
                  <a14:compatExt spid="_x0000_s37928"/>
                </a:ext>
                <a:ext uri="{FF2B5EF4-FFF2-40B4-BE49-F238E27FC236}">
                  <a16:creationId xmlns:a16="http://schemas.microsoft.com/office/drawing/2014/main" id="{00000000-0008-0000-0600-000028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139</xdr:row>
          <xdr:rowOff>9525</xdr:rowOff>
        </xdr:from>
        <xdr:to>
          <xdr:col>18</xdr:col>
          <xdr:colOff>0</xdr:colOff>
          <xdr:row>142</xdr:row>
          <xdr:rowOff>9525</xdr:rowOff>
        </xdr:to>
        <xdr:sp macro="" textlink="">
          <xdr:nvSpPr>
            <xdr:cNvPr id="37929" name="Button 41" hidden="1">
              <a:extLst>
                <a:ext uri="{63B3BB69-23CF-44E3-9099-C40C66FF867C}">
                  <a14:compatExt spid="_x0000_s37929"/>
                </a:ext>
                <a:ext uri="{FF2B5EF4-FFF2-40B4-BE49-F238E27FC236}">
                  <a16:creationId xmlns:a16="http://schemas.microsoft.com/office/drawing/2014/main" id="{00000000-0008-0000-0600-000029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160</xdr:row>
          <xdr:rowOff>0</xdr:rowOff>
        </xdr:from>
        <xdr:to>
          <xdr:col>19</xdr:col>
          <xdr:colOff>0</xdr:colOff>
          <xdr:row>163</xdr:row>
          <xdr:rowOff>9525</xdr:rowOff>
        </xdr:to>
        <xdr:sp macro="" textlink="">
          <xdr:nvSpPr>
            <xdr:cNvPr id="37930" name="Button 42" hidden="1">
              <a:extLst>
                <a:ext uri="{63B3BB69-23CF-44E3-9099-C40C66FF867C}">
                  <a14:compatExt spid="_x0000_s37930"/>
                </a:ext>
                <a:ext uri="{FF2B5EF4-FFF2-40B4-BE49-F238E27FC236}">
                  <a16:creationId xmlns:a16="http://schemas.microsoft.com/office/drawing/2014/main" id="{00000000-0008-0000-0600-00002A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163</xdr:row>
          <xdr:rowOff>9525</xdr:rowOff>
        </xdr:from>
        <xdr:to>
          <xdr:col>17</xdr:col>
          <xdr:colOff>0</xdr:colOff>
          <xdr:row>166</xdr:row>
          <xdr:rowOff>9525</xdr:rowOff>
        </xdr:to>
        <xdr:sp macro="" textlink="">
          <xdr:nvSpPr>
            <xdr:cNvPr id="37931" name="Button 43" hidden="1">
              <a:extLst>
                <a:ext uri="{63B3BB69-23CF-44E3-9099-C40C66FF867C}">
                  <a14:compatExt spid="_x0000_s37931"/>
                </a:ext>
                <a:ext uri="{FF2B5EF4-FFF2-40B4-BE49-F238E27FC236}">
                  <a16:creationId xmlns:a16="http://schemas.microsoft.com/office/drawing/2014/main" id="{00000000-0008-0000-0600-00002B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163</xdr:row>
          <xdr:rowOff>9525</xdr:rowOff>
        </xdr:from>
        <xdr:to>
          <xdr:col>18</xdr:col>
          <xdr:colOff>0</xdr:colOff>
          <xdr:row>166</xdr:row>
          <xdr:rowOff>9525</xdr:rowOff>
        </xdr:to>
        <xdr:sp macro="" textlink="">
          <xdr:nvSpPr>
            <xdr:cNvPr id="37932" name="Button 44" hidden="1">
              <a:extLst>
                <a:ext uri="{63B3BB69-23CF-44E3-9099-C40C66FF867C}">
                  <a14:compatExt spid="_x0000_s37932"/>
                </a:ext>
                <a:ext uri="{FF2B5EF4-FFF2-40B4-BE49-F238E27FC236}">
                  <a16:creationId xmlns:a16="http://schemas.microsoft.com/office/drawing/2014/main" id="{00000000-0008-0000-0600-00002C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166</xdr:row>
          <xdr:rowOff>9525</xdr:rowOff>
        </xdr:from>
        <xdr:to>
          <xdr:col>17</xdr:col>
          <xdr:colOff>0</xdr:colOff>
          <xdr:row>169</xdr:row>
          <xdr:rowOff>9525</xdr:rowOff>
        </xdr:to>
        <xdr:sp macro="" textlink="">
          <xdr:nvSpPr>
            <xdr:cNvPr id="37933" name="Button 45" hidden="1">
              <a:extLst>
                <a:ext uri="{63B3BB69-23CF-44E3-9099-C40C66FF867C}">
                  <a14:compatExt spid="_x0000_s37933"/>
                </a:ext>
                <a:ext uri="{FF2B5EF4-FFF2-40B4-BE49-F238E27FC236}">
                  <a16:creationId xmlns:a16="http://schemas.microsoft.com/office/drawing/2014/main" id="{00000000-0008-0000-0600-00002D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166</xdr:row>
          <xdr:rowOff>9525</xdr:rowOff>
        </xdr:from>
        <xdr:to>
          <xdr:col>18</xdr:col>
          <xdr:colOff>0</xdr:colOff>
          <xdr:row>169</xdr:row>
          <xdr:rowOff>9525</xdr:rowOff>
        </xdr:to>
        <xdr:sp macro="" textlink="">
          <xdr:nvSpPr>
            <xdr:cNvPr id="37934" name="Button 46" hidden="1">
              <a:extLst>
                <a:ext uri="{63B3BB69-23CF-44E3-9099-C40C66FF867C}">
                  <a14:compatExt spid="_x0000_s37934"/>
                </a:ext>
                <a:ext uri="{FF2B5EF4-FFF2-40B4-BE49-F238E27FC236}">
                  <a16:creationId xmlns:a16="http://schemas.microsoft.com/office/drawing/2014/main" id="{00000000-0008-0000-0600-00002E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187</xdr:row>
          <xdr:rowOff>0</xdr:rowOff>
        </xdr:from>
        <xdr:to>
          <xdr:col>19</xdr:col>
          <xdr:colOff>0</xdr:colOff>
          <xdr:row>190</xdr:row>
          <xdr:rowOff>9525</xdr:rowOff>
        </xdr:to>
        <xdr:sp macro="" textlink="">
          <xdr:nvSpPr>
            <xdr:cNvPr id="37935" name="Button 47" hidden="1">
              <a:extLst>
                <a:ext uri="{63B3BB69-23CF-44E3-9099-C40C66FF867C}">
                  <a14:compatExt spid="_x0000_s37935"/>
                </a:ext>
                <a:ext uri="{FF2B5EF4-FFF2-40B4-BE49-F238E27FC236}">
                  <a16:creationId xmlns:a16="http://schemas.microsoft.com/office/drawing/2014/main" id="{00000000-0008-0000-0600-00002F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190</xdr:row>
          <xdr:rowOff>9525</xdr:rowOff>
        </xdr:from>
        <xdr:to>
          <xdr:col>17</xdr:col>
          <xdr:colOff>0</xdr:colOff>
          <xdr:row>193</xdr:row>
          <xdr:rowOff>9525</xdr:rowOff>
        </xdr:to>
        <xdr:sp macro="" textlink="">
          <xdr:nvSpPr>
            <xdr:cNvPr id="37936" name="Button 48" hidden="1">
              <a:extLst>
                <a:ext uri="{63B3BB69-23CF-44E3-9099-C40C66FF867C}">
                  <a14:compatExt spid="_x0000_s37936"/>
                </a:ext>
                <a:ext uri="{FF2B5EF4-FFF2-40B4-BE49-F238E27FC236}">
                  <a16:creationId xmlns:a16="http://schemas.microsoft.com/office/drawing/2014/main" id="{00000000-0008-0000-0600-000030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190</xdr:row>
          <xdr:rowOff>9525</xdr:rowOff>
        </xdr:from>
        <xdr:to>
          <xdr:col>18</xdr:col>
          <xdr:colOff>0</xdr:colOff>
          <xdr:row>193</xdr:row>
          <xdr:rowOff>9525</xdr:rowOff>
        </xdr:to>
        <xdr:sp macro="" textlink="">
          <xdr:nvSpPr>
            <xdr:cNvPr id="37937" name="Button 49" hidden="1">
              <a:extLst>
                <a:ext uri="{63B3BB69-23CF-44E3-9099-C40C66FF867C}">
                  <a14:compatExt spid="_x0000_s37937"/>
                </a:ext>
                <a:ext uri="{FF2B5EF4-FFF2-40B4-BE49-F238E27FC236}">
                  <a16:creationId xmlns:a16="http://schemas.microsoft.com/office/drawing/2014/main" id="{00000000-0008-0000-0600-000031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193</xdr:row>
          <xdr:rowOff>9525</xdr:rowOff>
        </xdr:from>
        <xdr:to>
          <xdr:col>17</xdr:col>
          <xdr:colOff>0</xdr:colOff>
          <xdr:row>196</xdr:row>
          <xdr:rowOff>9525</xdr:rowOff>
        </xdr:to>
        <xdr:sp macro="" textlink="">
          <xdr:nvSpPr>
            <xdr:cNvPr id="37938" name="Button 50" hidden="1">
              <a:extLst>
                <a:ext uri="{63B3BB69-23CF-44E3-9099-C40C66FF867C}">
                  <a14:compatExt spid="_x0000_s37938"/>
                </a:ext>
                <a:ext uri="{FF2B5EF4-FFF2-40B4-BE49-F238E27FC236}">
                  <a16:creationId xmlns:a16="http://schemas.microsoft.com/office/drawing/2014/main" id="{00000000-0008-0000-0600-000032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193</xdr:row>
          <xdr:rowOff>9525</xdr:rowOff>
        </xdr:from>
        <xdr:to>
          <xdr:col>18</xdr:col>
          <xdr:colOff>0</xdr:colOff>
          <xdr:row>196</xdr:row>
          <xdr:rowOff>9525</xdr:rowOff>
        </xdr:to>
        <xdr:sp macro="" textlink="">
          <xdr:nvSpPr>
            <xdr:cNvPr id="37939" name="Button 51" hidden="1">
              <a:extLst>
                <a:ext uri="{63B3BB69-23CF-44E3-9099-C40C66FF867C}">
                  <a14:compatExt spid="_x0000_s37939"/>
                </a:ext>
                <a:ext uri="{FF2B5EF4-FFF2-40B4-BE49-F238E27FC236}">
                  <a16:creationId xmlns:a16="http://schemas.microsoft.com/office/drawing/2014/main" id="{00000000-0008-0000-0600-000033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39</xdr:row>
          <xdr:rowOff>0</xdr:rowOff>
        </xdr:from>
        <xdr:to>
          <xdr:col>17</xdr:col>
          <xdr:colOff>0</xdr:colOff>
          <xdr:row>42</xdr:row>
          <xdr:rowOff>0</xdr:rowOff>
        </xdr:to>
        <xdr:sp macro="" textlink="">
          <xdr:nvSpPr>
            <xdr:cNvPr id="37940" name="Button 52" hidden="1">
              <a:extLst>
                <a:ext uri="{63B3BB69-23CF-44E3-9099-C40C66FF867C}">
                  <a14:compatExt spid="_x0000_s37940"/>
                </a:ext>
                <a:ext uri="{FF2B5EF4-FFF2-40B4-BE49-F238E27FC236}">
                  <a16:creationId xmlns:a16="http://schemas.microsoft.com/office/drawing/2014/main" id="{00000000-0008-0000-0600-000034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39</xdr:row>
          <xdr:rowOff>0</xdr:rowOff>
        </xdr:from>
        <xdr:to>
          <xdr:col>18</xdr:col>
          <xdr:colOff>0</xdr:colOff>
          <xdr:row>42</xdr:row>
          <xdr:rowOff>0</xdr:rowOff>
        </xdr:to>
        <xdr:sp macro="" textlink="">
          <xdr:nvSpPr>
            <xdr:cNvPr id="37941" name="Button 53" hidden="1">
              <a:extLst>
                <a:ext uri="{63B3BB69-23CF-44E3-9099-C40C66FF867C}">
                  <a14:compatExt spid="_x0000_s37941"/>
                </a:ext>
                <a:ext uri="{FF2B5EF4-FFF2-40B4-BE49-F238E27FC236}">
                  <a16:creationId xmlns:a16="http://schemas.microsoft.com/office/drawing/2014/main" id="{00000000-0008-0000-0600-000035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39</xdr:row>
          <xdr:rowOff>0</xdr:rowOff>
        </xdr:from>
        <xdr:to>
          <xdr:col>19</xdr:col>
          <xdr:colOff>0</xdr:colOff>
          <xdr:row>42</xdr:row>
          <xdr:rowOff>0</xdr:rowOff>
        </xdr:to>
        <xdr:sp macro="" textlink="">
          <xdr:nvSpPr>
            <xdr:cNvPr id="37942" name="Button 54" hidden="1">
              <a:extLst>
                <a:ext uri="{63B3BB69-23CF-44E3-9099-C40C66FF867C}">
                  <a14:compatExt spid="_x0000_s37942"/>
                </a:ext>
                <a:ext uri="{FF2B5EF4-FFF2-40B4-BE49-F238E27FC236}">
                  <a16:creationId xmlns:a16="http://schemas.microsoft.com/office/drawing/2014/main" id="{00000000-0008-0000-0600-000036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42</xdr:row>
          <xdr:rowOff>0</xdr:rowOff>
        </xdr:from>
        <xdr:to>
          <xdr:col>17</xdr:col>
          <xdr:colOff>0</xdr:colOff>
          <xdr:row>45</xdr:row>
          <xdr:rowOff>0</xdr:rowOff>
        </xdr:to>
        <xdr:sp macro="" textlink="">
          <xdr:nvSpPr>
            <xdr:cNvPr id="37943" name="Button 55" hidden="1">
              <a:extLst>
                <a:ext uri="{63B3BB69-23CF-44E3-9099-C40C66FF867C}">
                  <a14:compatExt spid="_x0000_s37943"/>
                </a:ext>
                <a:ext uri="{FF2B5EF4-FFF2-40B4-BE49-F238E27FC236}">
                  <a16:creationId xmlns:a16="http://schemas.microsoft.com/office/drawing/2014/main" id="{00000000-0008-0000-0600-000037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42</xdr:row>
          <xdr:rowOff>0</xdr:rowOff>
        </xdr:from>
        <xdr:to>
          <xdr:col>18</xdr:col>
          <xdr:colOff>0</xdr:colOff>
          <xdr:row>45</xdr:row>
          <xdr:rowOff>0</xdr:rowOff>
        </xdr:to>
        <xdr:sp macro="" textlink="">
          <xdr:nvSpPr>
            <xdr:cNvPr id="37944" name="Button 56" hidden="1">
              <a:extLst>
                <a:ext uri="{63B3BB69-23CF-44E3-9099-C40C66FF867C}">
                  <a14:compatExt spid="_x0000_s37944"/>
                </a:ext>
                <a:ext uri="{FF2B5EF4-FFF2-40B4-BE49-F238E27FC236}">
                  <a16:creationId xmlns:a16="http://schemas.microsoft.com/office/drawing/2014/main" id="{00000000-0008-0000-0600-000038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42</xdr:row>
          <xdr:rowOff>0</xdr:rowOff>
        </xdr:from>
        <xdr:to>
          <xdr:col>19</xdr:col>
          <xdr:colOff>0</xdr:colOff>
          <xdr:row>45</xdr:row>
          <xdr:rowOff>0</xdr:rowOff>
        </xdr:to>
        <xdr:sp macro="" textlink="">
          <xdr:nvSpPr>
            <xdr:cNvPr id="37945" name="Button 57" hidden="1">
              <a:extLst>
                <a:ext uri="{63B3BB69-23CF-44E3-9099-C40C66FF867C}">
                  <a14:compatExt spid="_x0000_s37945"/>
                </a:ext>
                <a:ext uri="{FF2B5EF4-FFF2-40B4-BE49-F238E27FC236}">
                  <a16:creationId xmlns:a16="http://schemas.microsoft.com/office/drawing/2014/main" id="{00000000-0008-0000-0600-000039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45</xdr:row>
          <xdr:rowOff>0</xdr:rowOff>
        </xdr:from>
        <xdr:to>
          <xdr:col>17</xdr:col>
          <xdr:colOff>0</xdr:colOff>
          <xdr:row>48</xdr:row>
          <xdr:rowOff>0</xdr:rowOff>
        </xdr:to>
        <xdr:sp macro="" textlink="">
          <xdr:nvSpPr>
            <xdr:cNvPr id="37946" name="Button 58" hidden="1">
              <a:extLst>
                <a:ext uri="{63B3BB69-23CF-44E3-9099-C40C66FF867C}">
                  <a14:compatExt spid="_x0000_s37946"/>
                </a:ext>
                <a:ext uri="{FF2B5EF4-FFF2-40B4-BE49-F238E27FC236}">
                  <a16:creationId xmlns:a16="http://schemas.microsoft.com/office/drawing/2014/main" id="{00000000-0008-0000-0600-00003A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45</xdr:row>
          <xdr:rowOff>0</xdr:rowOff>
        </xdr:from>
        <xdr:to>
          <xdr:col>18</xdr:col>
          <xdr:colOff>0</xdr:colOff>
          <xdr:row>48</xdr:row>
          <xdr:rowOff>0</xdr:rowOff>
        </xdr:to>
        <xdr:sp macro="" textlink="">
          <xdr:nvSpPr>
            <xdr:cNvPr id="37947" name="Button 59" hidden="1">
              <a:extLst>
                <a:ext uri="{63B3BB69-23CF-44E3-9099-C40C66FF867C}">
                  <a14:compatExt spid="_x0000_s37947"/>
                </a:ext>
                <a:ext uri="{FF2B5EF4-FFF2-40B4-BE49-F238E27FC236}">
                  <a16:creationId xmlns:a16="http://schemas.microsoft.com/office/drawing/2014/main" id="{00000000-0008-0000-0600-00003B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45</xdr:row>
          <xdr:rowOff>0</xdr:rowOff>
        </xdr:from>
        <xdr:to>
          <xdr:col>19</xdr:col>
          <xdr:colOff>0</xdr:colOff>
          <xdr:row>48</xdr:row>
          <xdr:rowOff>0</xdr:rowOff>
        </xdr:to>
        <xdr:sp macro="" textlink="">
          <xdr:nvSpPr>
            <xdr:cNvPr id="37948" name="Button 60" hidden="1">
              <a:extLst>
                <a:ext uri="{63B3BB69-23CF-44E3-9099-C40C66FF867C}">
                  <a14:compatExt spid="_x0000_s37948"/>
                </a:ext>
                <a:ext uri="{FF2B5EF4-FFF2-40B4-BE49-F238E27FC236}">
                  <a16:creationId xmlns:a16="http://schemas.microsoft.com/office/drawing/2014/main" id="{00000000-0008-0000-0600-00003C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48</xdr:row>
          <xdr:rowOff>0</xdr:rowOff>
        </xdr:from>
        <xdr:to>
          <xdr:col>17</xdr:col>
          <xdr:colOff>0</xdr:colOff>
          <xdr:row>51</xdr:row>
          <xdr:rowOff>0</xdr:rowOff>
        </xdr:to>
        <xdr:sp macro="" textlink="">
          <xdr:nvSpPr>
            <xdr:cNvPr id="37949" name="Button 61" hidden="1">
              <a:extLst>
                <a:ext uri="{63B3BB69-23CF-44E3-9099-C40C66FF867C}">
                  <a14:compatExt spid="_x0000_s37949"/>
                </a:ext>
                <a:ext uri="{FF2B5EF4-FFF2-40B4-BE49-F238E27FC236}">
                  <a16:creationId xmlns:a16="http://schemas.microsoft.com/office/drawing/2014/main" id="{00000000-0008-0000-0600-00003D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48</xdr:row>
          <xdr:rowOff>0</xdr:rowOff>
        </xdr:from>
        <xdr:to>
          <xdr:col>18</xdr:col>
          <xdr:colOff>0</xdr:colOff>
          <xdr:row>51</xdr:row>
          <xdr:rowOff>0</xdr:rowOff>
        </xdr:to>
        <xdr:sp macro="" textlink="">
          <xdr:nvSpPr>
            <xdr:cNvPr id="37950" name="Button 62" hidden="1">
              <a:extLst>
                <a:ext uri="{63B3BB69-23CF-44E3-9099-C40C66FF867C}">
                  <a14:compatExt spid="_x0000_s37950"/>
                </a:ext>
                <a:ext uri="{FF2B5EF4-FFF2-40B4-BE49-F238E27FC236}">
                  <a16:creationId xmlns:a16="http://schemas.microsoft.com/office/drawing/2014/main" id="{00000000-0008-0000-0600-00003E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48</xdr:row>
          <xdr:rowOff>0</xdr:rowOff>
        </xdr:from>
        <xdr:to>
          <xdr:col>19</xdr:col>
          <xdr:colOff>0</xdr:colOff>
          <xdr:row>51</xdr:row>
          <xdr:rowOff>0</xdr:rowOff>
        </xdr:to>
        <xdr:sp macro="" textlink="">
          <xdr:nvSpPr>
            <xdr:cNvPr id="37951" name="Button 63" hidden="1">
              <a:extLst>
                <a:ext uri="{63B3BB69-23CF-44E3-9099-C40C66FF867C}">
                  <a14:compatExt spid="_x0000_s37951"/>
                </a:ext>
                <a:ext uri="{FF2B5EF4-FFF2-40B4-BE49-F238E27FC236}">
                  <a16:creationId xmlns:a16="http://schemas.microsoft.com/office/drawing/2014/main" id="{00000000-0008-0000-0600-00003F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55</xdr:row>
          <xdr:rowOff>0</xdr:rowOff>
        </xdr:from>
        <xdr:to>
          <xdr:col>19</xdr:col>
          <xdr:colOff>0</xdr:colOff>
          <xdr:row>58</xdr:row>
          <xdr:rowOff>0</xdr:rowOff>
        </xdr:to>
        <xdr:sp macro="" textlink="">
          <xdr:nvSpPr>
            <xdr:cNvPr id="37952" name="Button 64" hidden="1">
              <a:extLst>
                <a:ext uri="{63B3BB69-23CF-44E3-9099-C40C66FF867C}">
                  <a14:compatExt spid="_x0000_s37952"/>
                </a:ext>
                <a:ext uri="{FF2B5EF4-FFF2-40B4-BE49-F238E27FC236}">
                  <a16:creationId xmlns:a16="http://schemas.microsoft.com/office/drawing/2014/main" id="{00000000-0008-0000-0600-000040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58</xdr:row>
          <xdr:rowOff>0</xdr:rowOff>
        </xdr:from>
        <xdr:to>
          <xdr:col>19</xdr:col>
          <xdr:colOff>0</xdr:colOff>
          <xdr:row>61</xdr:row>
          <xdr:rowOff>0</xdr:rowOff>
        </xdr:to>
        <xdr:sp macro="" textlink="">
          <xdr:nvSpPr>
            <xdr:cNvPr id="37953" name="Button 65" hidden="1">
              <a:extLst>
                <a:ext uri="{63B3BB69-23CF-44E3-9099-C40C66FF867C}">
                  <a14:compatExt spid="_x0000_s37953"/>
                </a:ext>
                <a:ext uri="{FF2B5EF4-FFF2-40B4-BE49-F238E27FC236}">
                  <a16:creationId xmlns:a16="http://schemas.microsoft.com/office/drawing/2014/main" id="{00000000-0008-0000-0600-000041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61</xdr:row>
          <xdr:rowOff>0</xdr:rowOff>
        </xdr:from>
        <xdr:to>
          <xdr:col>19</xdr:col>
          <xdr:colOff>0</xdr:colOff>
          <xdr:row>64</xdr:row>
          <xdr:rowOff>0</xdr:rowOff>
        </xdr:to>
        <xdr:sp macro="" textlink="">
          <xdr:nvSpPr>
            <xdr:cNvPr id="37954" name="Button 66" hidden="1">
              <a:extLst>
                <a:ext uri="{63B3BB69-23CF-44E3-9099-C40C66FF867C}">
                  <a14:compatExt spid="_x0000_s37954"/>
                </a:ext>
                <a:ext uri="{FF2B5EF4-FFF2-40B4-BE49-F238E27FC236}">
                  <a16:creationId xmlns:a16="http://schemas.microsoft.com/office/drawing/2014/main" id="{00000000-0008-0000-0600-000042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66</xdr:row>
          <xdr:rowOff>0</xdr:rowOff>
        </xdr:from>
        <xdr:to>
          <xdr:col>17</xdr:col>
          <xdr:colOff>0</xdr:colOff>
          <xdr:row>69</xdr:row>
          <xdr:rowOff>0</xdr:rowOff>
        </xdr:to>
        <xdr:sp macro="" textlink="">
          <xdr:nvSpPr>
            <xdr:cNvPr id="37955" name="Button 67" hidden="1">
              <a:extLst>
                <a:ext uri="{63B3BB69-23CF-44E3-9099-C40C66FF867C}">
                  <a14:compatExt spid="_x0000_s37955"/>
                </a:ext>
                <a:ext uri="{FF2B5EF4-FFF2-40B4-BE49-F238E27FC236}">
                  <a16:creationId xmlns:a16="http://schemas.microsoft.com/office/drawing/2014/main" id="{00000000-0008-0000-0600-000043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66</xdr:row>
          <xdr:rowOff>0</xdr:rowOff>
        </xdr:from>
        <xdr:to>
          <xdr:col>18</xdr:col>
          <xdr:colOff>0</xdr:colOff>
          <xdr:row>69</xdr:row>
          <xdr:rowOff>0</xdr:rowOff>
        </xdr:to>
        <xdr:sp macro="" textlink="">
          <xdr:nvSpPr>
            <xdr:cNvPr id="37956" name="Button 68" hidden="1">
              <a:extLst>
                <a:ext uri="{63B3BB69-23CF-44E3-9099-C40C66FF867C}">
                  <a14:compatExt spid="_x0000_s37956"/>
                </a:ext>
                <a:ext uri="{FF2B5EF4-FFF2-40B4-BE49-F238E27FC236}">
                  <a16:creationId xmlns:a16="http://schemas.microsoft.com/office/drawing/2014/main" id="{00000000-0008-0000-0600-000044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66</xdr:row>
          <xdr:rowOff>0</xdr:rowOff>
        </xdr:from>
        <xdr:to>
          <xdr:col>19</xdr:col>
          <xdr:colOff>0</xdr:colOff>
          <xdr:row>69</xdr:row>
          <xdr:rowOff>0</xdr:rowOff>
        </xdr:to>
        <xdr:sp macro="" textlink="">
          <xdr:nvSpPr>
            <xdr:cNvPr id="37957" name="Button 69" hidden="1">
              <a:extLst>
                <a:ext uri="{63B3BB69-23CF-44E3-9099-C40C66FF867C}">
                  <a14:compatExt spid="_x0000_s37957"/>
                </a:ext>
                <a:ext uri="{FF2B5EF4-FFF2-40B4-BE49-F238E27FC236}">
                  <a16:creationId xmlns:a16="http://schemas.microsoft.com/office/drawing/2014/main" id="{00000000-0008-0000-0600-000045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69</xdr:row>
          <xdr:rowOff>0</xdr:rowOff>
        </xdr:from>
        <xdr:to>
          <xdr:col>17</xdr:col>
          <xdr:colOff>0</xdr:colOff>
          <xdr:row>72</xdr:row>
          <xdr:rowOff>0</xdr:rowOff>
        </xdr:to>
        <xdr:sp macro="" textlink="">
          <xdr:nvSpPr>
            <xdr:cNvPr id="37958" name="Button 70" hidden="1">
              <a:extLst>
                <a:ext uri="{63B3BB69-23CF-44E3-9099-C40C66FF867C}">
                  <a14:compatExt spid="_x0000_s37958"/>
                </a:ext>
                <a:ext uri="{FF2B5EF4-FFF2-40B4-BE49-F238E27FC236}">
                  <a16:creationId xmlns:a16="http://schemas.microsoft.com/office/drawing/2014/main" id="{00000000-0008-0000-0600-000046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69</xdr:row>
          <xdr:rowOff>0</xdr:rowOff>
        </xdr:from>
        <xdr:to>
          <xdr:col>18</xdr:col>
          <xdr:colOff>0</xdr:colOff>
          <xdr:row>72</xdr:row>
          <xdr:rowOff>0</xdr:rowOff>
        </xdr:to>
        <xdr:sp macro="" textlink="">
          <xdr:nvSpPr>
            <xdr:cNvPr id="37959" name="Button 71" hidden="1">
              <a:extLst>
                <a:ext uri="{63B3BB69-23CF-44E3-9099-C40C66FF867C}">
                  <a14:compatExt spid="_x0000_s37959"/>
                </a:ext>
                <a:ext uri="{FF2B5EF4-FFF2-40B4-BE49-F238E27FC236}">
                  <a16:creationId xmlns:a16="http://schemas.microsoft.com/office/drawing/2014/main" id="{00000000-0008-0000-0600-000047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69</xdr:row>
          <xdr:rowOff>0</xdr:rowOff>
        </xdr:from>
        <xdr:to>
          <xdr:col>19</xdr:col>
          <xdr:colOff>0</xdr:colOff>
          <xdr:row>72</xdr:row>
          <xdr:rowOff>0</xdr:rowOff>
        </xdr:to>
        <xdr:sp macro="" textlink="">
          <xdr:nvSpPr>
            <xdr:cNvPr id="37960" name="Button 72" hidden="1">
              <a:extLst>
                <a:ext uri="{63B3BB69-23CF-44E3-9099-C40C66FF867C}">
                  <a14:compatExt spid="_x0000_s37960"/>
                </a:ext>
                <a:ext uri="{FF2B5EF4-FFF2-40B4-BE49-F238E27FC236}">
                  <a16:creationId xmlns:a16="http://schemas.microsoft.com/office/drawing/2014/main" id="{00000000-0008-0000-0600-000048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72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37961" name="Button 73" hidden="1">
              <a:extLst>
                <a:ext uri="{63B3BB69-23CF-44E3-9099-C40C66FF867C}">
                  <a14:compatExt spid="_x0000_s37961"/>
                </a:ext>
                <a:ext uri="{FF2B5EF4-FFF2-40B4-BE49-F238E27FC236}">
                  <a16:creationId xmlns:a16="http://schemas.microsoft.com/office/drawing/2014/main" id="{00000000-0008-0000-0600-000049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72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37962" name="Button 74" hidden="1">
              <a:extLst>
                <a:ext uri="{63B3BB69-23CF-44E3-9099-C40C66FF867C}">
                  <a14:compatExt spid="_x0000_s37962"/>
                </a:ext>
                <a:ext uri="{FF2B5EF4-FFF2-40B4-BE49-F238E27FC236}">
                  <a16:creationId xmlns:a16="http://schemas.microsoft.com/office/drawing/2014/main" id="{00000000-0008-0000-0600-00004A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72</xdr:row>
          <xdr:rowOff>0</xdr:rowOff>
        </xdr:from>
        <xdr:to>
          <xdr:col>19</xdr:col>
          <xdr:colOff>0</xdr:colOff>
          <xdr:row>75</xdr:row>
          <xdr:rowOff>0</xdr:rowOff>
        </xdr:to>
        <xdr:sp macro="" textlink="">
          <xdr:nvSpPr>
            <xdr:cNvPr id="37963" name="Button 75" hidden="1">
              <a:extLst>
                <a:ext uri="{63B3BB69-23CF-44E3-9099-C40C66FF867C}">
                  <a14:compatExt spid="_x0000_s37963"/>
                </a:ext>
                <a:ext uri="{FF2B5EF4-FFF2-40B4-BE49-F238E27FC236}">
                  <a16:creationId xmlns:a16="http://schemas.microsoft.com/office/drawing/2014/main" id="{00000000-0008-0000-0600-00004B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17</xdr:col>
          <xdr:colOff>0</xdr:colOff>
          <xdr:row>78</xdr:row>
          <xdr:rowOff>0</xdr:rowOff>
        </xdr:to>
        <xdr:sp macro="" textlink="">
          <xdr:nvSpPr>
            <xdr:cNvPr id="37964" name="Button 76" hidden="1">
              <a:extLst>
                <a:ext uri="{63B3BB69-23CF-44E3-9099-C40C66FF867C}">
                  <a14:compatExt spid="_x0000_s37964"/>
                </a:ext>
                <a:ext uri="{FF2B5EF4-FFF2-40B4-BE49-F238E27FC236}">
                  <a16:creationId xmlns:a16="http://schemas.microsoft.com/office/drawing/2014/main" id="{00000000-0008-0000-0600-00004C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37965" name="Button 77" hidden="1">
              <a:extLst>
                <a:ext uri="{63B3BB69-23CF-44E3-9099-C40C66FF867C}">
                  <a14:compatExt spid="_x0000_s37965"/>
                </a:ext>
                <a:ext uri="{FF2B5EF4-FFF2-40B4-BE49-F238E27FC236}">
                  <a16:creationId xmlns:a16="http://schemas.microsoft.com/office/drawing/2014/main" id="{00000000-0008-0000-0600-00004D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75</xdr:row>
          <xdr:rowOff>0</xdr:rowOff>
        </xdr:from>
        <xdr:to>
          <xdr:col>19</xdr:col>
          <xdr:colOff>0</xdr:colOff>
          <xdr:row>78</xdr:row>
          <xdr:rowOff>0</xdr:rowOff>
        </xdr:to>
        <xdr:sp macro="" textlink="">
          <xdr:nvSpPr>
            <xdr:cNvPr id="37966" name="Button 78" hidden="1">
              <a:extLst>
                <a:ext uri="{63B3BB69-23CF-44E3-9099-C40C66FF867C}">
                  <a14:compatExt spid="_x0000_s37966"/>
                </a:ext>
                <a:ext uri="{FF2B5EF4-FFF2-40B4-BE49-F238E27FC236}">
                  <a16:creationId xmlns:a16="http://schemas.microsoft.com/office/drawing/2014/main" id="{00000000-0008-0000-0600-00004E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82</xdr:row>
          <xdr:rowOff>9525</xdr:rowOff>
        </xdr:from>
        <xdr:to>
          <xdr:col>19</xdr:col>
          <xdr:colOff>0</xdr:colOff>
          <xdr:row>85</xdr:row>
          <xdr:rowOff>9525</xdr:rowOff>
        </xdr:to>
        <xdr:sp macro="" textlink="">
          <xdr:nvSpPr>
            <xdr:cNvPr id="37967" name="Button 79" hidden="1">
              <a:extLst>
                <a:ext uri="{63B3BB69-23CF-44E3-9099-C40C66FF867C}">
                  <a14:compatExt spid="_x0000_s37967"/>
                </a:ext>
                <a:ext uri="{FF2B5EF4-FFF2-40B4-BE49-F238E27FC236}">
                  <a16:creationId xmlns:a16="http://schemas.microsoft.com/office/drawing/2014/main" id="{00000000-0008-0000-0600-00004F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85</xdr:row>
          <xdr:rowOff>9525</xdr:rowOff>
        </xdr:from>
        <xdr:to>
          <xdr:col>19</xdr:col>
          <xdr:colOff>0</xdr:colOff>
          <xdr:row>88</xdr:row>
          <xdr:rowOff>9525</xdr:rowOff>
        </xdr:to>
        <xdr:sp macro="" textlink="">
          <xdr:nvSpPr>
            <xdr:cNvPr id="37968" name="Button 80" hidden="1">
              <a:extLst>
                <a:ext uri="{63B3BB69-23CF-44E3-9099-C40C66FF867C}">
                  <a14:compatExt spid="_x0000_s37968"/>
                </a:ext>
                <a:ext uri="{FF2B5EF4-FFF2-40B4-BE49-F238E27FC236}">
                  <a16:creationId xmlns:a16="http://schemas.microsoft.com/office/drawing/2014/main" id="{00000000-0008-0000-0600-000050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9525</xdr:rowOff>
        </xdr:from>
        <xdr:to>
          <xdr:col>19</xdr:col>
          <xdr:colOff>0</xdr:colOff>
          <xdr:row>91</xdr:row>
          <xdr:rowOff>19050</xdr:rowOff>
        </xdr:to>
        <xdr:sp macro="" textlink="">
          <xdr:nvSpPr>
            <xdr:cNvPr id="37969" name="Button 81" hidden="1">
              <a:extLst>
                <a:ext uri="{63B3BB69-23CF-44E3-9099-C40C66FF867C}">
                  <a14:compatExt spid="_x0000_s37969"/>
                </a:ext>
                <a:ext uri="{FF2B5EF4-FFF2-40B4-BE49-F238E27FC236}">
                  <a16:creationId xmlns:a16="http://schemas.microsoft.com/office/drawing/2014/main" id="{00000000-0008-0000-0600-000051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93</xdr:row>
          <xdr:rowOff>0</xdr:rowOff>
        </xdr:from>
        <xdr:to>
          <xdr:col>18</xdr:col>
          <xdr:colOff>0</xdr:colOff>
          <xdr:row>96</xdr:row>
          <xdr:rowOff>0</xdr:rowOff>
        </xdr:to>
        <xdr:sp macro="" textlink="">
          <xdr:nvSpPr>
            <xdr:cNvPr id="37970" name="Button 82" hidden="1">
              <a:extLst>
                <a:ext uri="{63B3BB69-23CF-44E3-9099-C40C66FF867C}">
                  <a14:compatExt spid="_x0000_s37970"/>
                </a:ext>
                <a:ext uri="{FF2B5EF4-FFF2-40B4-BE49-F238E27FC236}">
                  <a16:creationId xmlns:a16="http://schemas.microsoft.com/office/drawing/2014/main" id="{00000000-0008-0000-0600-000052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93</xdr:row>
          <xdr:rowOff>0</xdr:rowOff>
        </xdr:from>
        <xdr:to>
          <xdr:col>19</xdr:col>
          <xdr:colOff>0</xdr:colOff>
          <xdr:row>96</xdr:row>
          <xdr:rowOff>0</xdr:rowOff>
        </xdr:to>
        <xdr:sp macro="" textlink="">
          <xdr:nvSpPr>
            <xdr:cNvPr id="37971" name="Button 83" hidden="1">
              <a:extLst>
                <a:ext uri="{63B3BB69-23CF-44E3-9099-C40C66FF867C}">
                  <a14:compatExt spid="_x0000_s37971"/>
                </a:ext>
                <a:ext uri="{FF2B5EF4-FFF2-40B4-BE49-F238E27FC236}">
                  <a16:creationId xmlns:a16="http://schemas.microsoft.com/office/drawing/2014/main" id="{00000000-0008-0000-0600-000053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96</xdr:row>
          <xdr:rowOff>0</xdr:rowOff>
        </xdr:from>
        <xdr:to>
          <xdr:col>17</xdr:col>
          <xdr:colOff>0</xdr:colOff>
          <xdr:row>99</xdr:row>
          <xdr:rowOff>0</xdr:rowOff>
        </xdr:to>
        <xdr:sp macro="" textlink="">
          <xdr:nvSpPr>
            <xdr:cNvPr id="37972" name="Button 84" hidden="1">
              <a:extLst>
                <a:ext uri="{63B3BB69-23CF-44E3-9099-C40C66FF867C}">
                  <a14:compatExt spid="_x0000_s37972"/>
                </a:ext>
                <a:ext uri="{FF2B5EF4-FFF2-40B4-BE49-F238E27FC236}">
                  <a16:creationId xmlns:a16="http://schemas.microsoft.com/office/drawing/2014/main" id="{00000000-0008-0000-0600-000054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96</xdr:row>
          <xdr:rowOff>0</xdr:rowOff>
        </xdr:from>
        <xdr:to>
          <xdr:col>18</xdr:col>
          <xdr:colOff>0</xdr:colOff>
          <xdr:row>99</xdr:row>
          <xdr:rowOff>0</xdr:rowOff>
        </xdr:to>
        <xdr:sp macro="" textlink="">
          <xdr:nvSpPr>
            <xdr:cNvPr id="37973" name="Button 85" hidden="1">
              <a:extLst>
                <a:ext uri="{63B3BB69-23CF-44E3-9099-C40C66FF867C}">
                  <a14:compatExt spid="_x0000_s37973"/>
                </a:ext>
                <a:ext uri="{FF2B5EF4-FFF2-40B4-BE49-F238E27FC236}">
                  <a16:creationId xmlns:a16="http://schemas.microsoft.com/office/drawing/2014/main" id="{00000000-0008-0000-0600-000055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96</xdr:row>
          <xdr:rowOff>0</xdr:rowOff>
        </xdr:from>
        <xdr:to>
          <xdr:col>19</xdr:col>
          <xdr:colOff>0</xdr:colOff>
          <xdr:row>99</xdr:row>
          <xdr:rowOff>0</xdr:rowOff>
        </xdr:to>
        <xdr:sp macro="" textlink="">
          <xdr:nvSpPr>
            <xdr:cNvPr id="37974" name="Button 86" hidden="1">
              <a:extLst>
                <a:ext uri="{63B3BB69-23CF-44E3-9099-C40C66FF867C}">
                  <a14:compatExt spid="_x0000_s37974"/>
                </a:ext>
                <a:ext uri="{FF2B5EF4-FFF2-40B4-BE49-F238E27FC236}">
                  <a16:creationId xmlns:a16="http://schemas.microsoft.com/office/drawing/2014/main" id="{00000000-0008-0000-0600-000056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99</xdr:row>
          <xdr:rowOff>0</xdr:rowOff>
        </xdr:from>
        <xdr:to>
          <xdr:col>17</xdr:col>
          <xdr:colOff>0</xdr:colOff>
          <xdr:row>102</xdr:row>
          <xdr:rowOff>0</xdr:rowOff>
        </xdr:to>
        <xdr:sp macro="" textlink="">
          <xdr:nvSpPr>
            <xdr:cNvPr id="37975" name="Button 87" hidden="1">
              <a:extLst>
                <a:ext uri="{63B3BB69-23CF-44E3-9099-C40C66FF867C}">
                  <a14:compatExt spid="_x0000_s37975"/>
                </a:ext>
                <a:ext uri="{FF2B5EF4-FFF2-40B4-BE49-F238E27FC236}">
                  <a16:creationId xmlns:a16="http://schemas.microsoft.com/office/drawing/2014/main" id="{00000000-0008-0000-0600-000057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99</xdr:row>
          <xdr:rowOff>0</xdr:rowOff>
        </xdr:from>
        <xdr:to>
          <xdr:col>18</xdr:col>
          <xdr:colOff>0</xdr:colOff>
          <xdr:row>102</xdr:row>
          <xdr:rowOff>0</xdr:rowOff>
        </xdr:to>
        <xdr:sp macro="" textlink="">
          <xdr:nvSpPr>
            <xdr:cNvPr id="37976" name="Button 88" hidden="1">
              <a:extLst>
                <a:ext uri="{63B3BB69-23CF-44E3-9099-C40C66FF867C}">
                  <a14:compatExt spid="_x0000_s37976"/>
                </a:ext>
                <a:ext uri="{FF2B5EF4-FFF2-40B4-BE49-F238E27FC236}">
                  <a16:creationId xmlns:a16="http://schemas.microsoft.com/office/drawing/2014/main" id="{00000000-0008-0000-0600-000058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99</xdr:row>
          <xdr:rowOff>0</xdr:rowOff>
        </xdr:from>
        <xdr:to>
          <xdr:col>19</xdr:col>
          <xdr:colOff>0</xdr:colOff>
          <xdr:row>102</xdr:row>
          <xdr:rowOff>0</xdr:rowOff>
        </xdr:to>
        <xdr:sp macro="" textlink="">
          <xdr:nvSpPr>
            <xdr:cNvPr id="37977" name="Button 89" hidden="1">
              <a:extLst>
                <a:ext uri="{63B3BB69-23CF-44E3-9099-C40C66FF867C}">
                  <a14:compatExt spid="_x0000_s37977"/>
                </a:ext>
                <a:ext uri="{FF2B5EF4-FFF2-40B4-BE49-F238E27FC236}">
                  <a16:creationId xmlns:a16="http://schemas.microsoft.com/office/drawing/2014/main" id="{00000000-0008-0000-0600-000059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102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37978" name="Button 90" hidden="1">
              <a:extLst>
                <a:ext uri="{63B3BB69-23CF-44E3-9099-C40C66FF867C}">
                  <a14:compatExt spid="_x0000_s37978"/>
                </a:ext>
                <a:ext uri="{FF2B5EF4-FFF2-40B4-BE49-F238E27FC236}">
                  <a16:creationId xmlns:a16="http://schemas.microsoft.com/office/drawing/2014/main" id="{00000000-0008-0000-0600-00005A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102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37979" name="Button 91" hidden="1">
              <a:extLst>
                <a:ext uri="{63B3BB69-23CF-44E3-9099-C40C66FF867C}">
                  <a14:compatExt spid="_x0000_s37979"/>
                </a:ext>
                <a:ext uri="{FF2B5EF4-FFF2-40B4-BE49-F238E27FC236}">
                  <a16:creationId xmlns:a16="http://schemas.microsoft.com/office/drawing/2014/main" id="{00000000-0008-0000-0600-00005B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102</xdr:row>
          <xdr:rowOff>0</xdr:rowOff>
        </xdr:from>
        <xdr:to>
          <xdr:col>19</xdr:col>
          <xdr:colOff>0</xdr:colOff>
          <xdr:row>105</xdr:row>
          <xdr:rowOff>0</xdr:rowOff>
        </xdr:to>
        <xdr:sp macro="" textlink="">
          <xdr:nvSpPr>
            <xdr:cNvPr id="37980" name="Button 92" hidden="1">
              <a:extLst>
                <a:ext uri="{63B3BB69-23CF-44E3-9099-C40C66FF867C}">
                  <a14:compatExt spid="_x0000_s37980"/>
                </a:ext>
                <a:ext uri="{FF2B5EF4-FFF2-40B4-BE49-F238E27FC236}">
                  <a16:creationId xmlns:a16="http://schemas.microsoft.com/office/drawing/2014/main" id="{00000000-0008-0000-0600-00005C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109</xdr:row>
          <xdr:rowOff>9525</xdr:rowOff>
        </xdr:from>
        <xdr:to>
          <xdr:col>19</xdr:col>
          <xdr:colOff>0</xdr:colOff>
          <xdr:row>112</xdr:row>
          <xdr:rowOff>9525</xdr:rowOff>
        </xdr:to>
        <xdr:sp macro="" textlink="">
          <xdr:nvSpPr>
            <xdr:cNvPr id="37981" name="Button 93" hidden="1">
              <a:extLst>
                <a:ext uri="{63B3BB69-23CF-44E3-9099-C40C66FF867C}">
                  <a14:compatExt spid="_x0000_s37981"/>
                </a:ext>
                <a:ext uri="{FF2B5EF4-FFF2-40B4-BE49-F238E27FC236}">
                  <a16:creationId xmlns:a16="http://schemas.microsoft.com/office/drawing/2014/main" id="{00000000-0008-0000-0600-00005D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112</xdr:row>
          <xdr:rowOff>9525</xdr:rowOff>
        </xdr:from>
        <xdr:to>
          <xdr:col>19</xdr:col>
          <xdr:colOff>0</xdr:colOff>
          <xdr:row>115</xdr:row>
          <xdr:rowOff>9525</xdr:rowOff>
        </xdr:to>
        <xdr:sp macro="" textlink="">
          <xdr:nvSpPr>
            <xdr:cNvPr id="37982" name="Button 94" hidden="1">
              <a:extLst>
                <a:ext uri="{63B3BB69-23CF-44E3-9099-C40C66FF867C}">
                  <a14:compatExt spid="_x0000_s37982"/>
                </a:ext>
                <a:ext uri="{FF2B5EF4-FFF2-40B4-BE49-F238E27FC236}">
                  <a16:creationId xmlns:a16="http://schemas.microsoft.com/office/drawing/2014/main" id="{00000000-0008-0000-0600-00005E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115</xdr:row>
          <xdr:rowOff>9525</xdr:rowOff>
        </xdr:from>
        <xdr:to>
          <xdr:col>19</xdr:col>
          <xdr:colOff>0</xdr:colOff>
          <xdr:row>118</xdr:row>
          <xdr:rowOff>19050</xdr:rowOff>
        </xdr:to>
        <xdr:sp macro="" textlink="">
          <xdr:nvSpPr>
            <xdr:cNvPr id="37983" name="Button 95" hidden="1">
              <a:extLst>
                <a:ext uri="{63B3BB69-23CF-44E3-9099-C40C66FF867C}">
                  <a14:compatExt spid="_x0000_s37983"/>
                </a:ext>
                <a:ext uri="{FF2B5EF4-FFF2-40B4-BE49-F238E27FC236}">
                  <a16:creationId xmlns:a16="http://schemas.microsoft.com/office/drawing/2014/main" id="{00000000-0008-0000-0600-00005F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120</xdr:row>
          <xdr:rowOff>0</xdr:rowOff>
        </xdr:from>
        <xdr:to>
          <xdr:col>17</xdr:col>
          <xdr:colOff>0</xdr:colOff>
          <xdr:row>123</xdr:row>
          <xdr:rowOff>0</xdr:rowOff>
        </xdr:to>
        <xdr:sp macro="" textlink="">
          <xdr:nvSpPr>
            <xdr:cNvPr id="37984" name="Button 96" hidden="1">
              <a:extLst>
                <a:ext uri="{63B3BB69-23CF-44E3-9099-C40C66FF867C}">
                  <a14:compatExt spid="_x0000_s37984"/>
                </a:ext>
                <a:ext uri="{FF2B5EF4-FFF2-40B4-BE49-F238E27FC236}">
                  <a16:creationId xmlns:a16="http://schemas.microsoft.com/office/drawing/2014/main" id="{00000000-0008-0000-0600-000060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120</xdr:row>
          <xdr:rowOff>0</xdr:rowOff>
        </xdr:from>
        <xdr:to>
          <xdr:col>18</xdr:col>
          <xdr:colOff>0</xdr:colOff>
          <xdr:row>123</xdr:row>
          <xdr:rowOff>0</xdr:rowOff>
        </xdr:to>
        <xdr:sp macro="" textlink="">
          <xdr:nvSpPr>
            <xdr:cNvPr id="37985" name="Button 97" hidden="1">
              <a:extLst>
                <a:ext uri="{63B3BB69-23CF-44E3-9099-C40C66FF867C}">
                  <a14:compatExt spid="_x0000_s37985"/>
                </a:ext>
                <a:ext uri="{FF2B5EF4-FFF2-40B4-BE49-F238E27FC236}">
                  <a16:creationId xmlns:a16="http://schemas.microsoft.com/office/drawing/2014/main" id="{00000000-0008-0000-0600-000061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120</xdr:row>
          <xdr:rowOff>0</xdr:rowOff>
        </xdr:from>
        <xdr:to>
          <xdr:col>19</xdr:col>
          <xdr:colOff>0</xdr:colOff>
          <xdr:row>123</xdr:row>
          <xdr:rowOff>0</xdr:rowOff>
        </xdr:to>
        <xdr:sp macro="" textlink="">
          <xdr:nvSpPr>
            <xdr:cNvPr id="37986" name="Button 98" hidden="1">
              <a:extLst>
                <a:ext uri="{63B3BB69-23CF-44E3-9099-C40C66FF867C}">
                  <a14:compatExt spid="_x0000_s37986"/>
                </a:ext>
                <a:ext uri="{FF2B5EF4-FFF2-40B4-BE49-F238E27FC236}">
                  <a16:creationId xmlns:a16="http://schemas.microsoft.com/office/drawing/2014/main" id="{00000000-0008-0000-0600-000062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123</xdr:row>
          <xdr:rowOff>0</xdr:rowOff>
        </xdr:from>
        <xdr:to>
          <xdr:col>17</xdr:col>
          <xdr:colOff>0</xdr:colOff>
          <xdr:row>126</xdr:row>
          <xdr:rowOff>0</xdr:rowOff>
        </xdr:to>
        <xdr:sp macro="" textlink="">
          <xdr:nvSpPr>
            <xdr:cNvPr id="37987" name="Button 99" hidden="1">
              <a:extLst>
                <a:ext uri="{63B3BB69-23CF-44E3-9099-C40C66FF867C}">
                  <a14:compatExt spid="_x0000_s37987"/>
                </a:ext>
                <a:ext uri="{FF2B5EF4-FFF2-40B4-BE49-F238E27FC236}">
                  <a16:creationId xmlns:a16="http://schemas.microsoft.com/office/drawing/2014/main" id="{00000000-0008-0000-0600-000063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123</xdr:row>
          <xdr:rowOff>0</xdr:rowOff>
        </xdr:from>
        <xdr:to>
          <xdr:col>18</xdr:col>
          <xdr:colOff>0</xdr:colOff>
          <xdr:row>126</xdr:row>
          <xdr:rowOff>0</xdr:rowOff>
        </xdr:to>
        <xdr:sp macro="" textlink="">
          <xdr:nvSpPr>
            <xdr:cNvPr id="37988" name="Button 100" hidden="1">
              <a:extLst>
                <a:ext uri="{63B3BB69-23CF-44E3-9099-C40C66FF867C}">
                  <a14:compatExt spid="_x0000_s37988"/>
                </a:ext>
                <a:ext uri="{FF2B5EF4-FFF2-40B4-BE49-F238E27FC236}">
                  <a16:creationId xmlns:a16="http://schemas.microsoft.com/office/drawing/2014/main" id="{00000000-0008-0000-0600-000064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123</xdr:row>
          <xdr:rowOff>0</xdr:rowOff>
        </xdr:from>
        <xdr:to>
          <xdr:col>19</xdr:col>
          <xdr:colOff>0</xdr:colOff>
          <xdr:row>126</xdr:row>
          <xdr:rowOff>0</xdr:rowOff>
        </xdr:to>
        <xdr:sp macro="" textlink="">
          <xdr:nvSpPr>
            <xdr:cNvPr id="37989" name="Button 101" hidden="1">
              <a:extLst>
                <a:ext uri="{63B3BB69-23CF-44E3-9099-C40C66FF867C}">
                  <a14:compatExt spid="_x0000_s37989"/>
                </a:ext>
                <a:ext uri="{FF2B5EF4-FFF2-40B4-BE49-F238E27FC236}">
                  <a16:creationId xmlns:a16="http://schemas.microsoft.com/office/drawing/2014/main" id="{00000000-0008-0000-0600-000065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126</xdr:row>
          <xdr:rowOff>0</xdr:rowOff>
        </xdr:from>
        <xdr:to>
          <xdr:col>17</xdr:col>
          <xdr:colOff>0</xdr:colOff>
          <xdr:row>129</xdr:row>
          <xdr:rowOff>0</xdr:rowOff>
        </xdr:to>
        <xdr:sp macro="" textlink="">
          <xdr:nvSpPr>
            <xdr:cNvPr id="37990" name="Button 102" hidden="1">
              <a:extLst>
                <a:ext uri="{63B3BB69-23CF-44E3-9099-C40C66FF867C}">
                  <a14:compatExt spid="_x0000_s37990"/>
                </a:ext>
                <a:ext uri="{FF2B5EF4-FFF2-40B4-BE49-F238E27FC236}">
                  <a16:creationId xmlns:a16="http://schemas.microsoft.com/office/drawing/2014/main" id="{00000000-0008-0000-0600-000066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126</xdr:row>
          <xdr:rowOff>0</xdr:rowOff>
        </xdr:from>
        <xdr:to>
          <xdr:col>18</xdr:col>
          <xdr:colOff>0</xdr:colOff>
          <xdr:row>129</xdr:row>
          <xdr:rowOff>0</xdr:rowOff>
        </xdr:to>
        <xdr:sp macro="" textlink="">
          <xdr:nvSpPr>
            <xdr:cNvPr id="37991" name="Button 103" hidden="1">
              <a:extLst>
                <a:ext uri="{63B3BB69-23CF-44E3-9099-C40C66FF867C}">
                  <a14:compatExt spid="_x0000_s37991"/>
                </a:ext>
                <a:ext uri="{FF2B5EF4-FFF2-40B4-BE49-F238E27FC236}">
                  <a16:creationId xmlns:a16="http://schemas.microsoft.com/office/drawing/2014/main" id="{00000000-0008-0000-0600-000067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126</xdr:row>
          <xdr:rowOff>0</xdr:rowOff>
        </xdr:from>
        <xdr:to>
          <xdr:col>19</xdr:col>
          <xdr:colOff>0</xdr:colOff>
          <xdr:row>129</xdr:row>
          <xdr:rowOff>0</xdr:rowOff>
        </xdr:to>
        <xdr:sp macro="" textlink="">
          <xdr:nvSpPr>
            <xdr:cNvPr id="37992" name="Button 104" hidden="1">
              <a:extLst>
                <a:ext uri="{63B3BB69-23CF-44E3-9099-C40C66FF867C}">
                  <a14:compatExt spid="_x0000_s37992"/>
                </a:ext>
                <a:ext uri="{FF2B5EF4-FFF2-40B4-BE49-F238E27FC236}">
                  <a16:creationId xmlns:a16="http://schemas.microsoft.com/office/drawing/2014/main" id="{00000000-0008-0000-0600-000068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129</xdr:row>
          <xdr:rowOff>0</xdr:rowOff>
        </xdr:from>
        <xdr:to>
          <xdr:col>17</xdr:col>
          <xdr:colOff>0</xdr:colOff>
          <xdr:row>132</xdr:row>
          <xdr:rowOff>0</xdr:rowOff>
        </xdr:to>
        <xdr:sp macro="" textlink="">
          <xdr:nvSpPr>
            <xdr:cNvPr id="37993" name="Button 105" hidden="1">
              <a:extLst>
                <a:ext uri="{63B3BB69-23CF-44E3-9099-C40C66FF867C}">
                  <a14:compatExt spid="_x0000_s37993"/>
                </a:ext>
                <a:ext uri="{FF2B5EF4-FFF2-40B4-BE49-F238E27FC236}">
                  <a16:creationId xmlns:a16="http://schemas.microsoft.com/office/drawing/2014/main" id="{00000000-0008-0000-0600-000069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129</xdr:row>
          <xdr:rowOff>0</xdr:rowOff>
        </xdr:from>
        <xdr:to>
          <xdr:col>18</xdr:col>
          <xdr:colOff>0</xdr:colOff>
          <xdr:row>132</xdr:row>
          <xdr:rowOff>0</xdr:rowOff>
        </xdr:to>
        <xdr:sp macro="" textlink="">
          <xdr:nvSpPr>
            <xdr:cNvPr id="37994" name="Button 106" hidden="1">
              <a:extLst>
                <a:ext uri="{63B3BB69-23CF-44E3-9099-C40C66FF867C}">
                  <a14:compatExt spid="_x0000_s37994"/>
                </a:ext>
                <a:ext uri="{FF2B5EF4-FFF2-40B4-BE49-F238E27FC236}">
                  <a16:creationId xmlns:a16="http://schemas.microsoft.com/office/drawing/2014/main" id="{00000000-0008-0000-0600-00006A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129</xdr:row>
          <xdr:rowOff>0</xdr:rowOff>
        </xdr:from>
        <xdr:to>
          <xdr:col>19</xdr:col>
          <xdr:colOff>0</xdr:colOff>
          <xdr:row>132</xdr:row>
          <xdr:rowOff>0</xdr:rowOff>
        </xdr:to>
        <xdr:sp macro="" textlink="">
          <xdr:nvSpPr>
            <xdr:cNvPr id="37995" name="Button 107" hidden="1">
              <a:extLst>
                <a:ext uri="{63B3BB69-23CF-44E3-9099-C40C66FF867C}">
                  <a14:compatExt spid="_x0000_s37995"/>
                </a:ext>
                <a:ext uri="{FF2B5EF4-FFF2-40B4-BE49-F238E27FC236}">
                  <a16:creationId xmlns:a16="http://schemas.microsoft.com/office/drawing/2014/main" id="{00000000-0008-0000-0600-00006B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136</xdr:row>
          <xdr:rowOff>9525</xdr:rowOff>
        </xdr:from>
        <xdr:to>
          <xdr:col>19</xdr:col>
          <xdr:colOff>0</xdr:colOff>
          <xdr:row>139</xdr:row>
          <xdr:rowOff>9525</xdr:rowOff>
        </xdr:to>
        <xdr:sp macro="" textlink="">
          <xdr:nvSpPr>
            <xdr:cNvPr id="37996" name="Button 108" hidden="1">
              <a:extLst>
                <a:ext uri="{63B3BB69-23CF-44E3-9099-C40C66FF867C}">
                  <a14:compatExt spid="_x0000_s37996"/>
                </a:ext>
                <a:ext uri="{FF2B5EF4-FFF2-40B4-BE49-F238E27FC236}">
                  <a16:creationId xmlns:a16="http://schemas.microsoft.com/office/drawing/2014/main" id="{00000000-0008-0000-0600-00006C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139</xdr:row>
          <xdr:rowOff>9525</xdr:rowOff>
        </xdr:from>
        <xdr:to>
          <xdr:col>19</xdr:col>
          <xdr:colOff>0</xdr:colOff>
          <xdr:row>142</xdr:row>
          <xdr:rowOff>9525</xdr:rowOff>
        </xdr:to>
        <xdr:sp macro="" textlink="">
          <xdr:nvSpPr>
            <xdr:cNvPr id="37997" name="Button 109" hidden="1">
              <a:extLst>
                <a:ext uri="{63B3BB69-23CF-44E3-9099-C40C66FF867C}">
                  <a14:compatExt spid="_x0000_s37997"/>
                </a:ext>
                <a:ext uri="{FF2B5EF4-FFF2-40B4-BE49-F238E27FC236}">
                  <a16:creationId xmlns:a16="http://schemas.microsoft.com/office/drawing/2014/main" id="{00000000-0008-0000-0600-00006D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142</xdr:row>
          <xdr:rowOff>9525</xdr:rowOff>
        </xdr:from>
        <xdr:to>
          <xdr:col>19</xdr:col>
          <xdr:colOff>0</xdr:colOff>
          <xdr:row>145</xdr:row>
          <xdr:rowOff>19050</xdr:rowOff>
        </xdr:to>
        <xdr:sp macro="" textlink="">
          <xdr:nvSpPr>
            <xdr:cNvPr id="37998" name="Button 110" hidden="1">
              <a:extLst>
                <a:ext uri="{63B3BB69-23CF-44E3-9099-C40C66FF867C}">
                  <a14:compatExt spid="_x0000_s37998"/>
                </a:ext>
                <a:ext uri="{FF2B5EF4-FFF2-40B4-BE49-F238E27FC236}">
                  <a16:creationId xmlns:a16="http://schemas.microsoft.com/office/drawing/2014/main" id="{00000000-0008-0000-0600-00006E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147</xdr:row>
          <xdr:rowOff>0</xdr:rowOff>
        </xdr:from>
        <xdr:to>
          <xdr:col>17</xdr:col>
          <xdr:colOff>0</xdr:colOff>
          <xdr:row>150</xdr:row>
          <xdr:rowOff>0</xdr:rowOff>
        </xdr:to>
        <xdr:sp macro="" textlink="">
          <xdr:nvSpPr>
            <xdr:cNvPr id="37999" name="Button 111" hidden="1">
              <a:extLst>
                <a:ext uri="{63B3BB69-23CF-44E3-9099-C40C66FF867C}">
                  <a14:compatExt spid="_x0000_s37999"/>
                </a:ext>
                <a:ext uri="{FF2B5EF4-FFF2-40B4-BE49-F238E27FC236}">
                  <a16:creationId xmlns:a16="http://schemas.microsoft.com/office/drawing/2014/main" id="{00000000-0008-0000-0600-00006F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147</xdr:row>
          <xdr:rowOff>0</xdr:rowOff>
        </xdr:from>
        <xdr:to>
          <xdr:col>18</xdr:col>
          <xdr:colOff>0</xdr:colOff>
          <xdr:row>150</xdr:row>
          <xdr:rowOff>0</xdr:rowOff>
        </xdr:to>
        <xdr:sp macro="" textlink="">
          <xdr:nvSpPr>
            <xdr:cNvPr id="38000" name="Button 112" hidden="1">
              <a:extLst>
                <a:ext uri="{63B3BB69-23CF-44E3-9099-C40C66FF867C}">
                  <a14:compatExt spid="_x0000_s38000"/>
                </a:ext>
                <a:ext uri="{FF2B5EF4-FFF2-40B4-BE49-F238E27FC236}">
                  <a16:creationId xmlns:a16="http://schemas.microsoft.com/office/drawing/2014/main" id="{00000000-0008-0000-0600-000070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147</xdr:row>
          <xdr:rowOff>0</xdr:rowOff>
        </xdr:from>
        <xdr:to>
          <xdr:col>19</xdr:col>
          <xdr:colOff>0</xdr:colOff>
          <xdr:row>150</xdr:row>
          <xdr:rowOff>0</xdr:rowOff>
        </xdr:to>
        <xdr:sp macro="" textlink="">
          <xdr:nvSpPr>
            <xdr:cNvPr id="38001" name="Button 113" hidden="1">
              <a:extLst>
                <a:ext uri="{63B3BB69-23CF-44E3-9099-C40C66FF867C}">
                  <a14:compatExt spid="_x0000_s38001"/>
                </a:ext>
                <a:ext uri="{FF2B5EF4-FFF2-40B4-BE49-F238E27FC236}">
                  <a16:creationId xmlns:a16="http://schemas.microsoft.com/office/drawing/2014/main" id="{00000000-0008-0000-0600-000071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150</xdr:row>
          <xdr:rowOff>0</xdr:rowOff>
        </xdr:from>
        <xdr:to>
          <xdr:col>17</xdr:col>
          <xdr:colOff>0</xdr:colOff>
          <xdr:row>153</xdr:row>
          <xdr:rowOff>0</xdr:rowOff>
        </xdr:to>
        <xdr:sp macro="" textlink="">
          <xdr:nvSpPr>
            <xdr:cNvPr id="38002" name="Button 114" hidden="1">
              <a:extLst>
                <a:ext uri="{63B3BB69-23CF-44E3-9099-C40C66FF867C}">
                  <a14:compatExt spid="_x0000_s38002"/>
                </a:ext>
                <a:ext uri="{FF2B5EF4-FFF2-40B4-BE49-F238E27FC236}">
                  <a16:creationId xmlns:a16="http://schemas.microsoft.com/office/drawing/2014/main" id="{00000000-0008-0000-0600-000072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150</xdr:row>
          <xdr:rowOff>0</xdr:rowOff>
        </xdr:from>
        <xdr:to>
          <xdr:col>18</xdr:col>
          <xdr:colOff>0</xdr:colOff>
          <xdr:row>153</xdr:row>
          <xdr:rowOff>0</xdr:rowOff>
        </xdr:to>
        <xdr:sp macro="" textlink="">
          <xdr:nvSpPr>
            <xdr:cNvPr id="38003" name="Button 115" hidden="1">
              <a:extLst>
                <a:ext uri="{63B3BB69-23CF-44E3-9099-C40C66FF867C}">
                  <a14:compatExt spid="_x0000_s38003"/>
                </a:ext>
                <a:ext uri="{FF2B5EF4-FFF2-40B4-BE49-F238E27FC236}">
                  <a16:creationId xmlns:a16="http://schemas.microsoft.com/office/drawing/2014/main" id="{00000000-0008-0000-0600-000073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150</xdr:row>
          <xdr:rowOff>0</xdr:rowOff>
        </xdr:from>
        <xdr:to>
          <xdr:col>19</xdr:col>
          <xdr:colOff>0</xdr:colOff>
          <xdr:row>153</xdr:row>
          <xdr:rowOff>0</xdr:rowOff>
        </xdr:to>
        <xdr:sp macro="" textlink="">
          <xdr:nvSpPr>
            <xdr:cNvPr id="38004" name="Button 116" hidden="1">
              <a:extLst>
                <a:ext uri="{63B3BB69-23CF-44E3-9099-C40C66FF867C}">
                  <a14:compatExt spid="_x0000_s38004"/>
                </a:ext>
                <a:ext uri="{FF2B5EF4-FFF2-40B4-BE49-F238E27FC236}">
                  <a16:creationId xmlns:a16="http://schemas.microsoft.com/office/drawing/2014/main" id="{00000000-0008-0000-0600-000074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153</xdr:row>
          <xdr:rowOff>0</xdr:rowOff>
        </xdr:from>
        <xdr:to>
          <xdr:col>17</xdr:col>
          <xdr:colOff>0</xdr:colOff>
          <xdr:row>156</xdr:row>
          <xdr:rowOff>0</xdr:rowOff>
        </xdr:to>
        <xdr:sp macro="" textlink="">
          <xdr:nvSpPr>
            <xdr:cNvPr id="38005" name="Button 117" hidden="1">
              <a:extLst>
                <a:ext uri="{63B3BB69-23CF-44E3-9099-C40C66FF867C}">
                  <a14:compatExt spid="_x0000_s38005"/>
                </a:ext>
                <a:ext uri="{FF2B5EF4-FFF2-40B4-BE49-F238E27FC236}">
                  <a16:creationId xmlns:a16="http://schemas.microsoft.com/office/drawing/2014/main" id="{00000000-0008-0000-0600-000075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153</xdr:row>
          <xdr:rowOff>0</xdr:rowOff>
        </xdr:from>
        <xdr:to>
          <xdr:col>18</xdr:col>
          <xdr:colOff>0</xdr:colOff>
          <xdr:row>156</xdr:row>
          <xdr:rowOff>0</xdr:rowOff>
        </xdr:to>
        <xdr:sp macro="" textlink="">
          <xdr:nvSpPr>
            <xdr:cNvPr id="38006" name="Button 118" hidden="1">
              <a:extLst>
                <a:ext uri="{63B3BB69-23CF-44E3-9099-C40C66FF867C}">
                  <a14:compatExt spid="_x0000_s38006"/>
                </a:ext>
                <a:ext uri="{FF2B5EF4-FFF2-40B4-BE49-F238E27FC236}">
                  <a16:creationId xmlns:a16="http://schemas.microsoft.com/office/drawing/2014/main" id="{00000000-0008-0000-0600-000076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153</xdr:row>
          <xdr:rowOff>0</xdr:rowOff>
        </xdr:from>
        <xdr:to>
          <xdr:col>19</xdr:col>
          <xdr:colOff>0</xdr:colOff>
          <xdr:row>156</xdr:row>
          <xdr:rowOff>0</xdr:rowOff>
        </xdr:to>
        <xdr:sp macro="" textlink="">
          <xdr:nvSpPr>
            <xdr:cNvPr id="38007" name="Button 119" hidden="1">
              <a:extLst>
                <a:ext uri="{63B3BB69-23CF-44E3-9099-C40C66FF867C}">
                  <a14:compatExt spid="_x0000_s38007"/>
                </a:ext>
                <a:ext uri="{FF2B5EF4-FFF2-40B4-BE49-F238E27FC236}">
                  <a16:creationId xmlns:a16="http://schemas.microsoft.com/office/drawing/2014/main" id="{00000000-0008-0000-0600-000077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156</xdr:row>
          <xdr:rowOff>0</xdr:rowOff>
        </xdr:from>
        <xdr:to>
          <xdr:col>17</xdr:col>
          <xdr:colOff>0</xdr:colOff>
          <xdr:row>159</xdr:row>
          <xdr:rowOff>0</xdr:rowOff>
        </xdr:to>
        <xdr:sp macro="" textlink="">
          <xdr:nvSpPr>
            <xdr:cNvPr id="38008" name="Button 120" hidden="1">
              <a:extLst>
                <a:ext uri="{63B3BB69-23CF-44E3-9099-C40C66FF867C}">
                  <a14:compatExt spid="_x0000_s38008"/>
                </a:ext>
                <a:ext uri="{FF2B5EF4-FFF2-40B4-BE49-F238E27FC236}">
                  <a16:creationId xmlns:a16="http://schemas.microsoft.com/office/drawing/2014/main" id="{00000000-0008-0000-0600-000078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156</xdr:row>
          <xdr:rowOff>0</xdr:rowOff>
        </xdr:from>
        <xdr:to>
          <xdr:col>18</xdr:col>
          <xdr:colOff>0</xdr:colOff>
          <xdr:row>159</xdr:row>
          <xdr:rowOff>0</xdr:rowOff>
        </xdr:to>
        <xdr:sp macro="" textlink="">
          <xdr:nvSpPr>
            <xdr:cNvPr id="38009" name="Button 121" hidden="1">
              <a:extLst>
                <a:ext uri="{63B3BB69-23CF-44E3-9099-C40C66FF867C}">
                  <a14:compatExt spid="_x0000_s38009"/>
                </a:ext>
                <a:ext uri="{FF2B5EF4-FFF2-40B4-BE49-F238E27FC236}">
                  <a16:creationId xmlns:a16="http://schemas.microsoft.com/office/drawing/2014/main" id="{00000000-0008-0000-0600-000079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156</xdr:row>
          <xdr:rowOff>0</xdr:rowOff>
        </xdr:from>
        <xdr:to>
          <xdr:col>19</xdr:col>
          <xdr:colOff>0</xdr:colOff>
          <xdr:row>159</xdr:row>
          <xdr:rowOff>0</xdr:rowOff>
        </xdr:to>
        <xdr:sp macro="" textlink="">
          <xdr:nvSpPr>
            <xdr:cNvPr id="38010" name="Button 122" hidden="1">
              <a:extLst>
                <a:ext uri="{63B3BB69-23CF-44E3-9099-C40C66FF867C}">
                  <a14:compatExt spid="_x0000_s38010"/>
                </a:ext>
                <a:ext uri="{FF2B5EF4-FFF2-40B4-BE49-F238E27FC236}">
                  <a16:creationId xmlns:a16="http://schemas.microsoft.com/office/drawing/2014/main" id="{00000000-0008-0000-0600-00007A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163</xdr:row>
          <xdr:rowOff>9525</xdr:rowOff>
        </xdr:from>
        <xdr:to>
          <xdr:col>19</xdr:col>
          <xdr:colOff>0</xdr:colOff>
          <xdr:row>166</xdr:row>
          <xdr:rowOff>9525</xdr:rowOff>
        </xdr:to>
        <xdr:sp macro="" textlink="">
          <xdr:nvSpPr>
            <xdr:cNvPr id="38011" name="Button 123" hidden="1">
              <a:extLst>
                <a:ext uri="{63B3BB69-23CF-44E3-9099-C40C66FF867C}">
                  <a14:compatExt spid="_x0000_s38011"/>
                </a:ext>
                <a:ext uri="{FF2B5EF4-FFF2-40B4-BE49-F238E27FC236}">
                  <a16:creationId xmlns:a16="http://schemas.microsoft.com/office/drawing/2014/main" id="{00000000-0008-0000-0600-00007B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166</xdr:row>
          <xdr:rowOff>9525</xdr:rowOff>
        </xdr:from>
        <xdr:to>
          <xdr:col>19</xdr:col>
          <xdr:colOff>0</xdr:colOff>
          <xdr:row>169</xdr:row>
          <xdr:rowOff>9525</xdr:rowOff>
        </xdr:to>
        <xdr:sp macro="" textlink="">
          <xdr:nvSpPr>
            <xdr:cNvPr id="38012" name="Button 124" hidden="1">
              <a:extLst>
                <a:ext uri="{63B3BB69-23CF-44E3-9099-C40C66FF867C}">
                  <a14:compatExt spid="_x0000_s38012"/>
                </a:ext>
                <a:ext uri="{FF2B5EF4-FFF2-40B4-BE49-F238E27FC236}">
                  <a16:creationId xmlns:a16="http://schemas.microsoft.com/office/drawing/2014/main" id="{00000000-0008-0000-0600-00007C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169</xdr:row>
          <xdr:rowOff>9525</xdr:rowOff>
        </xdr:from>
        <xdr:to>
          <xdr:col>19</xdr:col>
          <xdr:colOff>0</xdr:colOff>
          <xdr:row>172</xdr:row>
          <xdr:rowOff>19050</xdr:rowOff>
        </xdr:to>
        <xdr:sp macro="" textlink="">
          <xdr:nvSpPr>
            <xdr:cNvPr id="38013" name="Button 125" hidden="1">
              <a:extLst>
                <a:ext uri="{63B3BB69-23CF-44E3-9099-C40C66FF867C}">
                  <a14:compatExt spid="_x0000_s38013"/>
                </a:ext>
                <a:ext uri="{FF2B5EF4-FFF2-40B4-BE49-F238E27FC236}">
                  <a16:creationId xmlns:a16="http://schemas.microsoft.com/office/drawing/2014/main" id="{00000000-0008-0000-0600-00007D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174</xdr:row>
          <xdr:rowOff>0</xdr:rowOff>
        </xdr:from>
        <xdr:to>
          <xdr:col>17</xdr:col>
          <xdr:colOff>0</xdr:colOff>
          <xdr:row>177</xdr:row>
          <xdr:rowOff>0</xdr:rowOff>
        </xdr:to>
        <xdr:sp macro="" textlink="">
          <xdr:nvSpPr>
            <xdr:cNvPr id="38014" name="Button 126" hidden="1">
              <a:extLst>
                <a:ext uri="{63B3BB69-23CF-44E3-9099-C40C66FF867C}">
                  <a14:compatExt spid="_x0000_s38014"/>
                </a:ext>
                <a:ext uri="{FF2B5EF4-FFF2-40B4-BE49-F238E27FC236}">
                  <a16:creationId xmlns:a16="http://schemas.microsoft.com/office/drawing/2014/main" id="{00000000-0008-0000-0600-00007E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174</xdr:row>
          <xdr:rowOff>0</xdr:rowOff>
        </xdr:from>
        <xdr:to>
          <xdr:col>18</xdr:col>
          <xdr:colOff>0</xdr:colOff>
          <xdr:row>177</xdr:row>
          <xdr:rowOff>0</xdr:rowOff>
        </xdr:to>
        <xdr:sp macro="" textlink="">
          <xdr:nvSpPr>
            <xdr:cNvPr id="38015" name="Button 127" hidden="1">
              <a:extLst>
                <a:ext uri="{63B3BB69-23CF-44E3-9099-C40C66FF867C}">
                  <a14:compatExt spid="_x0000_s38015"/>
                </a:ext>
                <a:ext uri="{FF2B5EF4-FFF2-40B4-BE49-F238E27FC236}">
                  <a16:creationId xmlns:a16="http://schemas.microsoft.com/office/drawing/2014/main" id="{00000000-0008-0000-0600-00007F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174</xdr:row>
          <xdr:rowOff>0</xdr:rowOff>
        </xdr:from>
        <xdr:to>
          <xdr:col>19</xdr:col>
          <xdr:colOff>0</xdr:colOff>
          <xdr:row>177</xdr:row>
          <xdr:rowOff>0</xdr:rowOff>
        </xdr:to>
        <xdr:sp macro="" textlink="">
          <xdr:nvSpPr>
            <xdr:cNvPr id="38016" name="Button 128" hidden="1">
              <a:extLst>
                <a:ext uri="{63B3BB69-23CF-44E3-9099-C40C66FF867C}">
                  <a14:compatExt spid="_x0000_s38016"/>
                </a:ext>
                <a:ext uri="{FF2B5EF4-FFF2-40B4-BE49-F238E27FC236}">
                  <a16:creationId xmlns:a16="http://schemas.microsoft.com/office/drawing/2014/main" id="{00000000-0008-0000-0600-000080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177</xdr:row>
          <xdr:rowOff>0</xdr:rowOff>
        </xdr:from>
        <xdr:to>
          <xdr:col>17</xdr:col>
          <xdr:colOff>0</xdr:colOff>
          <xdr:row>180</xdr:row>
          <xdr:rowOff>0</xdr:rowOff>
        </xdr:to>
        <xdr:sp macro="" textlink="">
          <xdr:nvSpPr>
            <xdr:cNvPr id="38017" name="Button 129" hidden="1">
              <a:extLst>
                <a:ext uri="{63B3BB69-23CF-44E3-9099-C40C66FF867C}">
                  <a14:compatExt spid="_x0000_s38017"/>
                </a:ext>
                <a:ext uri="{FF2B5EF4-FFF2-40B4-BE49-F238E27FC236}">
                  <a16:creationId xmlns:a16="http://schemas.microsoft.com/office/drawing/2014/main" id="{00000000-0008-0000-0600-000081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177</xdr:row>
          <xdr:rowOff>0</xdr:rowOff>
        </xdr:from>
        <xdr:to>
          <xdr:col>18</xdr:col>
          <xdr:colOff>0</xdr:colOff>
          <xdr:row>180</xdr:row>
          <xdr:rowOff>0</xdr:rowOff>
        </xdr:to>
        <xdr:sp macro="" textlink="">
          <xdr:nvSpPr>
            <xdr:cNvPr id="38018" name="Button 130" hidden="1">
              <a:extLst>
                <a:ext uri="{63B3BB69-23CF-44E3-9099-C40C66FF867C}">
                  <a14:compatExt spid="_x0000_s38018"/>
                </a:ext>
                <a:ext uri="{FF2B5EF4-FFF2-40B4-BE49-F238E27FC236}">
                  <a16:creationId xmlns:a16="http://schemas.microsoft.com/office/drawing/2014/main" id="{00000000-0008-0000-0600-000082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177</xdr:row>
          <xdr:rowOff>0</xdr:rowOff>
        </xdr:from>
        <xdr:to>
          <xdr:col>19</xdr:col>
          <xdr:colOff>0</xdr:colOff>
          <xdr:row>180</xdr:row>
          <xdr:rowOff>0</xdr:rowOff>
        </xdr:to>
        <xdr:sp macro="" textlink="">
          <xdr:nvSpPr>
            <xdr:cNvPr id="38019" name="Button 131" hidden="1">
              <a:extLst>
                <a:ext uri="{63B3BB69-23CF-44E3-9099-C40C66FF867C}">
                  <a14:compatExt spid="_x0000_s38019"/>
                </a:ext>
                <a:ext uri="{FF2B5EF4-FFF2-40B4-BE49-F238E27FC236}">
                  <a16:creationId xmlns:a16="http://schemas.microsoft.com/office/drawing/2014/main" id="{00000000-0008-0000-0600-000083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180</xdr:row>
          <xdr:rowOff>0</xdr:rowOff>
        </xdr:from>
        <xdr:to>
          <xdr:col>17</xdr:col>
          <xdr:colOff>0</xdr:colOff>
          <xdr:row>183</xdr:row>
          <xdr:rowOff>0</xdr:rowOff>
        </xdr:to>
        <xdr:sp macro="" textlink="">
          <xdr:nvSpPr>
            <xdr:cNvPr id="38020" name="Button 132" hidden="1">
              <a:extLst>
                <a:ext uri="{63B3BB69-23CF-44E3-9099-C40C66FF867C}">
                  <a14:compatExt spid="_x0000_s38020"/>
                </a:ext>
                <a:ext uri="{FF2B5EF4-FFF2-40B4-BE49-F238E27FC236}">
                  <a16:creationId xmlns:a16="http://schemas.microsoft.com/office/drawing/2014/main" id="{00000000-0008-0000-0600-000084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180</xdr:row>
          <xdr:rowOff>0</xdr:rowOff>
        </xdr:from>
        <xdr:to>
          <xdr:col>18</xdr:col>
          <xdr:colOff>0</xdr:colOff>
          <xdr:row>183</xdr:row>
          <xdr:rowOff>0</xdr:rowOff>
        </xdr:to>
        <xdr:sp macro="" textlink="">
          <xdr:nvSpPr>
            <xdr:cNvPr id="38021" name="Button 133" hidden="1">
              <a:extLst>
                <a:ext uri="{63B3BB69-23CF-44E3-9099-C40C66FF867C}">
                  <a14:compatExt spid="_x0000_s38021"/>
                </a:ext>
                <a:ext uri="{FF2B5EF4-FFF2-40B4-BE49-F238E27FC236}">
                  <a16:creationId xmlns:a16="http://schemas.microsoft.com/office/drawing/2014/main" id="{00000000-0008-0000-0600-000085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180</xdr:row>
          <xdr:rowOff>0</xdr:rowOff>
        </xdr:from>
        <xdr:to>
          <xdr:col>19</xdr:col>
          <xdr:colOff>0</xdr:colOff>
          <xdr:row>183</xdr:row>
          <xdr:rowOff>0</xdr:rowOff>
        </xdr:to>
        <xdr:sp macro="" textlink="">
          <xdr:nvSpPr>
            <xdr:cNvPr id="38022" name="Button 134" hidden="1">
              <a:extLst>
                <a:ext uri="{63B3BB69-23CF-44E3-9099-C40C66FF867C}">
                  <a14:compatExt spid="_x0000_s38022"/>
                </a:ext>
                <a:ext uri="{FF2B5EF4-FFF2-40B4-BE49-F238E27FC236}">
                  <a16:creationId xmlns:a16="http://schemas.microsoft.com/office/drawing/2014/main" id="{00000000-0008-0000-0600-000086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183</xdr:row>
          <xdr:rowOff>0</xdr:rowOff>
        </xdr:from>
        <xdr:to>
          <xdr:col>17</xdr:col>
          <xdr:colOff>0</xdr:colOff>
          <xdr:row>186</xdr:row>
          <xdr:rowOff>0</xdr:rowOff>
        </xdr:to>
        <xdr:sp macro="" textlink="">
          <xdr:nvSpPr>
            <xdr:cNvPr id="38023" name="Button 135" hidden="1">
              <a:extLst>
                <a:ext uri="{63B3BB69-23CF-44E3-9099-C40C66FF867C}">
                  <a14:compatExt spid="_x0000_s38023"/>
                </a:ext>
                <a:ext uri="{FF2B5EF4-FFF2-40B4-BE49-F238E27FC236}">
                  <a16:creationId xmlns:a16="http://schemas.microsoft.com/office/drawing/2014/main" id="{00000000-0008-0000-0600-000087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183</xdr:row>
          <xdr:rowOff>0</xdr:rowOff>
        </xdr:from>
        <xdr:to>
          <xdr:col>18</xdr:col>
          <xdr:colOff>0</xdr:colOff>
          <xdr:row>186</xdr:row>
          <xdr:rowOff>0</xdr:rowOff>
        </xdr:to>
        <xdr:sp macro="" textlink="">
          <xdr:nvSpPr>
            <xdr:cNvPr id="38024" name="Button 136" hidden="1">
              <a:extLst>
                <a:ext uri="{63B3BB69-23CF-44E3-9099-C40C66FF867C}">
                  <a14:compatExt spid="_x0000_s38024"/>
                </a:ext>
                <a:ext uri="{FF2B5EF4-FFF2-40B4-BE49-F238E27FC236}">
                  <a16:creationId xmlns:a16="http://schemas.microsoft.com/office/drawing/2014/main" id="{00000000-0008-0000-0600-000088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183</xdr:row>
          <xdr:rowOff>0</xdr:rowOff>
        </xdr:from>
        <xdr:to>
          <xdr:col>19</xdr:col>
          <xdr:colOff>0</xdr:colOff>
          <xdr:row>186</xdr:row>
          <xdr:rowOff>0</xdr:rowOff>
        </xdr:to>
        <xdr:sp macro="" textlink="">
          <xdr:nvSpPr>
            <xdr:cNvPr id="38025" name="Button 137" hidden="1">
              <a:extLst>
                <a:ext uri="{63B3BB69-23CF-44E3-9099-C40C66FF867C}">
                  <a14:compatExt spid="_x0000_s38025"/>
                </a:ext>
                <a:ext uri="{FF2B5EF4-FFF2-40B4-BE49-F238E27FC236}">
                  <a16:creationId xmlns:a16="http://schemas.microsoft.com/office/drawing/2014/main" id="{00000000-0008-0000-0600-000089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190</xdr:row>
          <xdr:rowOff>9525</xdr:rowOff>
        </xdr:from>
        <xdr:to>
          <xdr:col>19</xdr:col>
          <xdr:colOff>0</xdr:colOff>
          <xdr:row>193</xdr:row>
          <xdr:rowOff>9525</xdr:rowOff>
        </xdr:to>
        <xdr:sp macro="" textlink="">
          <xdr:nvSpPr>
            <xdr:cNvPr id="38026" name="Button 138" hidden="1">
              <a:extLst>
                <a:ext uri="{63B3BB69-23CF-44E3-9099-C40C66FF867C}">
                  <a14:compatExt spid="_x0000_s38026"/>
                </a:ext>
                <a:ext uri="{FF2B5EF4-FFF2-40B4-BE49-F238E27FC236}">
                  <a16:creationId xmlns:a16="http://schemas.microsoft.com/office/drawing/2014/main" id="{00000000-0008-0000-0600-00008A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193</xdr:row>
          <xdr:rowOff>9525</xdr:rowOff>
        </xdr:from>
        <xdr:to>
          <xdr:col>19</xdr:col>
          <xdr:colOff>0</xdr:colOff>
          <xdr:row>196</xdr:row>
          <xdr:rowOff>9525</xdr:rowOff>
        </xdr:to>
        <xdr:sp macro="" textlink="">
          <xdr:nvSpPr>
            <xdr:cNvPr id="38027" name="Button 139" hidden="1">
              <a:extLst>
                <a:ext uri="{63B3BB69-23CF-44E3-9099-C40C66FF867C}">
                  <a14:compatExt spid="_x0000_s38027"/>
                </a:ext>
                <a:ext uri="{FF2B5EF4-FFF2-40B4-BE49-F238E27FC236}">
                  <a16:creationId xmlns:a16="http://schemas.microsoft.com/office/drawing/2014/main" id="{00000000-0008-0000-0600-00008B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196</xdr:row>
          <xdr:rowOff>9525</xdr:rowOff>
        </xdr:from>
        <xdr:to>
          <xdr:col>19</xdr:col>
          <xdr:colOff>0</xdr:colOff>
          <xdr:row>199</xdr:row>
          <xdr:rowOff>19050</xdr:rowOff>
        </xdr:to>
        <xdr:sp macro="" textlink="">
          <xdr:nvSpPr>
            <xdr:cNvPr id="38028" name="Button 140" hidden="1">
              <a:extLst>
                <a:ext uri="{63B3BB69-23CF-44E3-9099-C40C66FF867C}">
                  <a14:compatExt spid="_x0000_s38028"/>
                </a:ext>
                <a:ext uri="{FF2B5EF4-FFF2-40B4-BE49-F238E27FC236}">
                  <a16:creationId xmlns:a16="http://schemas.microsoft.com/office/drawing/2014/main" id="{00000000-0008-0000-0600-00008C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</xdr:wsDr>
</file>

<file path=xl/drawings/drawing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</xdr:row>
          <xdr:rowOff>0</xdr:rowOff>
        </xdr:from>
        <xdr:to>
          <xdr:col>19</xdr:col>
          <xdr:colOff>0</xdr:colOff>
          <xdr:row>28</xdr:row>
          <xdr:rowOff>0</xdr:rowOff>
        </xdr:to>
        <xdr:sp macro="" textlink="">
          <xdr:nvSpPr>
            <xdr:cNvPr id="38913" name="Button 1" hidden="1">
              <a:extLst>
                <a:ext uri="{63B3BB69-23CF-44E3-9099-C40C66FF867C}">
                  <a14:compatExt spid="_x0000_s38913"/>
                </a:ext>
                <a:ext uri="{FF2B5EF4-FFF2-40B4-BE49-F238E27FC236}">
                  <a16:creationId xmlns:a16="http://schemas.microsoft.com/office/drawing/2014/main" id="{00000000-0008-0000-0700-000001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28</xdr:row>
          <xdr:rowOff>0</xdr:rowOff>
        </xdr:from>
        <xdr:to>
          <xdr:col>17</xdr:col>
          <xdr:colOff>0</xdr:colOff>
          <xdr:row>31</xdr:row>
          <xdr:rowOff>0</xdr:rowOff>
        </xdr:to>
        <xdr:sp macro="" textlink="">
          <xdr:nvSpPr>
            <xdr:cNvPr id="38914" name="Button 2" hidden="1">
              <a:extLst>
                <a:ext uri="{63B3BB69-23CF-44E3-9099-C40C66FF867C}">
                  <a14:compatExt spid="_x0000_s38914"/>
                </a:ext>
                <a:ext uri="{FF2B5EF4-FFF2-40B4-BE49-F238E27FC236}">
                  <a16:creationId xmlns:a16="http://schemas.microsoft.com/office/drawing/2014/main" id="{00000000-0008-0000-0700-000002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28</xdr:row>
          <xdr:rowOff>0</xdr:rowOff>
        </xdr:from>
        <xdr:to>
          <xdr:col>18</xdr:col>
          <xdr:colOff>0</xdr:colOff>
          <xdr:row>31</xdr:row>
          <xdr:rowOff>0</xdr:rowOff>
        </xdr:to>
        <xdr:sp macro="" textlink="">
          <xdr:nvSpPr>
            <xdr:cNvPr id="38915" name="Button 3" hidden="1">
              <a:extLst>
                <a:ext uri="{63B3BB69-23CF-44E3-9099-C40C66FF867C}">
                  <a14:compatExt spid="_x0000_s38915"/>
                </a:ext>
                <a:ext uri="{FF2B5EF4-FFF2-40B4-BE49-F238E27FC236}">
                  <a16:creationId xmlns:a16="http://schemas.microsoft.com/office/drawing/2014/main" id="{00000000-0008-0000-0700-000003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31</xdr:row>
          <xdr:rowOff>0</xdr:rowOff>
        </xdr:from>
        <xdr:to>
          <xdr:col>17</xdr:col>
          <xdr:colOff>0</xdr:colOff>
          <xdr:row>34</xdr:row>
          <xdr:rowOff>0</xdr:rowOff>
        </xdr:to>
        <xdr:sp macro="" textlink="">
          <xdr:nvSpPr>
            <xdr:cNvPr id="38916" name="Button 4" hidden="1">
              <a:extLst>
                <a:ext uri="{63B3BB69-23CF-44E3-9099-C40C66FF867C}">
                  <a14:compatExt spid="_x0000_s38916"/>
                </a:ext>
                <a:ext uri="{FF2B5EF4-FFF2-40B4-BE49-F238E27FC236}">
                  <a16:creationId xmlns:a16="http://schemas.microsoft.com/office/drawing/2014/main" id="{00000000-0008-0000-0700-000004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31</xdr:row>
          <xdr:rowOff>0</xdr:rowOff>
        </xdr:from>
        <xdr:to>
          <xdr:col>18</xdr:col>
          <xdr:colOff>0</xdr:colOff>
          <xdr:row>34</xdr:row>
          <xdr:rowOff>0</xdr:rowOff>
        </xdr:to>
        <xdr:sp macro="" textlink="">
          <xdr:nvSpPr>
            <xdr:cNvPr id="38917" name="Button 5" hidden="1">
              <a:extLst>
                <a:ext uri="{63B3BB69-23CF-44E3-9099-C40C66FF867C}">
                  <a14:compatExt spid="_x0000_s38917"/>
                </a:ext>
                <a:ext uri="{FF2B5EF4-FFF2-40B4-BE49-F238E27FC236}">
                  <a16:creationId xmlns:a16="http://schemas.microsoft.com/office/drawing/2014/main" id="{00000000-0008-0000-0700-000005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28</xdr:row>
          <xdr:rowOff>0</xdr:rowOff>
        </xdr:from>
        <xdr:to>
          <xdr:col>19</xdr:col>
          <xdr:colOff>0</xdr:colOff>
          <xdr:row>31</xdr:row>
          <xdr:rowOff>0</xdr:rowOff>
        </xdr:to>
        <xdr:sp macro="" textlink="">
          <xdr:nvSpPr>
            <xdr:cNvPr id="38918" name="Button 6" hidden="1">
              <a:extLst>
                <a:ext uri="{63B3BB69-23CF-44E3-9099-C40C66FF867C}">
                  <a14:compatExt spid="_x0000_s38918"/>
                </a:ext>
                <a:ext uri="{FF2B5EF4-FFF2-40B4-BE49-F238E27FC236}">
                  <a16:creationId xmlns:a16="http://schemas.microsoft.com/office/drawing/2014/main" id="{00000000-0008-0000-0700-000006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31</xdr:row>
          <xdr:rowOff>0</xdr:rowOff>
        </xdr:from>
        <xdr:to>
          <xdr:col>19</xdr:col>
          <xdr:colOff>0</xdr:colOff>
          <xdr:row>34</xdr:row>
          <xdr:rowOff>0</xdr:rowOff>
        </xdr:to>
        <xdr:sp macro="" textlink="">
          <xdr:nvSpPr>
            <xdr:cNvPr id="38919" name="Button 7" hidden="1">
              <a:extLst>
                <a:ext uri="{63B3BB69-23CF-44E3-9099-C40C66FF867C}">
                  <a14:compatExt spid="_x0000_s38919"/>
                </a:ext>
                <a:ext uri="{FF2B5EF4-FFF2-40B4-BE49-F238E27FC236}">
                  <a16:creationId xmlns:a16="http://schemas.microsoft.com/office/drawing/2014/main" id="{00000000-0008-0000-0700-000007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34</xdr:row>
          <xdr:rowOff>0</xdr:rowOff>
        </xdr:from>
        <xdr:to>
          <xdr:col>19</xdr:col>
          <xdr:colOff>0</xdr:colOff>
          <xdr:row>37</xdr:row>
          <xdr:rowOff>0</xdr:rowOff>
        </xdr:to>
        <xdr:sp macro="" textlink="">
          <xdr:nvSpPr>
            <xdr:cNvPr id="38920" name="Button 8" hidden="1">
              <a:extLst>
                <a:ext uri="{63B3BB69-23CF-44E3-9099-C40C66FF867C}">
                  <a14:compatExt spid="_x0000_s38920"/>
                </a:ext>
                <a:ext uri="{FF2B5EF4-FFF2-40B4-BE49-F238E27FC236}">
                  <a16:creationId xmlns:a16="http://schemas.microsoft.com/office/drawing/2014/main" id="{00000000-0008-0000-0700-000008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17</xdr:col>
          <xdr:colOff>0</xdr:colOff>
          <xdr:row>15</xdr:row>
          <xdr:rowOff>0</xdr:rowOff>
        </xdr:to>
        <xdr:sp macro="" textlink="">
          <xdr:nvSpPr>
            <xdr:cNvPr id="38921" name="Button 9" hidden="1">
              <a:extLst>
                <a:ext uri="{63B3BB69-23CF-44E3-9099-C40C66FF867C}">
                  <a14:compatExt spid="_x0000_s38921"/>
                </a:ext>
                <a:ext uri="{FF2B5EF4-FFF2-40B4-BE49-F238E27FC236}">
                  <a16:creationId xmlns:a16="http://schemas.microsoft.com/office/drawing/2014/main" id="{00000000-0008-0000-0700-000009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</xdr:row>
          <xdr:rowOff>0</xdr:rowOff>
        </xdr:from>
        <xdr:to>
          <xdr:col>18</xdr:col>
          <xdr:colOff>0</xdr:colOff>
          <xdr:row>15</xdr:row>
          <xdr:rowOff>0</xdr:rowOff>
        </xdr:to>
        <xdr:sp macro="" textlink="">
          <xdr:nvSpPr>
            <xdr:cNvPr id="38922" name="Button 10" hidden="1">
              <a:extLst>
                <a:ext uri="{63B3BB69-23CF-44E3-9099-C40C66FF867C}">
                  <a14:compatExt spid="_x0000_s38922"/>
                </a:ext>
                <a:ext uri="{FF2B5EF4-FFF2-40B4-BE49-F238E27FC236}">
                  <a16:creationId xmlns:a16="http://schemas.microsoft.com/office/drawing/2014/main" id="{00000000-0008-0000-0700-00000A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</xdr:row>
          <xdr:rowOff>0</xdr:rowOff>
        </xdr:from>
        <xdr:to>
          <xdr:col>19</xdr:col>
          <xdr:colOff>0</xdr:colOff>
          <xdr:row>15</xdr:row>
          <xdr:rowOff>0</xdr:rowOff>
        </xdr:to>
        <xdr:sp macro="" textlink="">
          <xdr:nvSpPr>
            <xdr:cNvPr id="38923" name="Button 11" hidden="1">
              <a:extLst>
                <a:ext uri="{63B3BB69-23CF-44E3-9099-C40C66FF867C}">
                  <a14:compatExt spid="_x0000_s38923"/>
                </a:ext>
                <a:ext uri="{FF2B5EF4-FFF2-40B4-BE49-F238E27FC236}">
                  <a16:creationId xmlns:a16="http://schemas.microsoft.com/office/drawing/2014/main" id="{00000000-0008-0000-0700-00000B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</xdr:row>
          <xdr:rowOff>0</xdr:rowOff>
        </xdr:from>
        <xdr:to>
          <xdr:col>17</xdr:col>
          <xdr:colOff>0</xdr:colOff>
          <xdr:row>18</xdr:row>
          <xdr:rowOff>0</xdr:rowOff>
        </xdr:to>
        <xdr:sp macro="" textlink="">
          <xdr:nvSpPr>
            <xdr:cNvPr id="38924" name="Button 12" hidden="1">
              <a:extLst>
                <a:ext uri="{63B3BB69-23CF-44E3-9099-C40C66FF867C}">
                  <a14:compatExt spid="_x0000_s38924"/>
                </a:ext>
                <a:ext uri="{FF2B5EF4-FFF2-40B4-BE49-F238E27FC236}">
                  <a16:creationId xmlns:a16="http://schemas.microsoft.com/office/drawing/2014/main" id="{00000000-0008-0000-0700-00000C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</xdr:row>
          <xdr:rowOff>0</xdr:rowOff>
        </xdr:from>
        <xdr:to>
          <xdr:col>18</xdr:col>
          <xdr:colOff>0</xdr:colOff>
          <xdr:row>18</xdr:row>
          <xdr:rowOff>0</xdr:rowOff>
        </xdr:to>
        <xdr:sp macro="" textlink="">
          <xdr:nvSpPr>
            <xdr:cNvPr id="38925" name="Button 13" hidden="1">
              <a:extLst>
                <a:ext uri="{63B3BB69-23CF-44E3-9099-C40C66FF867C}">
                  <a14:compatExt spid="_x0000_s38925"/>
                </a:ext>
                <a:ext uri="{FF2B5EF4-FFF2-40B4-BE49-F238E27FC236}">
                  <a16:creationId xmlns:a16="http://schemas.microsoft.com/office/drawing/2014/main" id="{00000000-0008-0000-0700-00000D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</xdr:row>
          <xdr:rowOff>0</xdr:rowOff>
        </xdr:from>
        <xdr:to>
          <xdr:col>19</xdr:col>
          <xdr:colOff>0</xdr:colOff>
          <xdr:row>18</xdr:row>
          <xdr:rowOff>0</xdr:rowOff>
        </xdr:to>
        <xdr:sp macro="" textlink="">
          <xdr:nvSpPr>
            <xdr:cNvPr id="38926" name="Button 14" hidden="1">
              <a:extLst>
                <a:ext uri="{63B3BB69-23CF-44E3-9099-C40C66FF867C}">
                  <a14:compatExt spid="_x0000_s38926"/>
                </a:ext>
                <a:ext uri="{FF2B5EF4-FFF2-40B4-BE49-F238E27FC236}">
                  <a16:creationId xmlns:a16="http://schemas.microsoft.com/office/drawing/2014/main" id="{00000000-0008-0000-0700-00000E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</xdr:row>
          <xdr:rowOff>0</xdr:rowOff>
        </xdr:from>
        <xdr:to>
          <xdr:col>17</xdr:col>
          <xdr:colOff>0</xdr:colOff>
          <xdr:row>21</xdr:row>
          <xdr:rowOff>0</xdr:rowOff>
        </xdr:to>
        <xdr:sp macro="" textlink="">
          <xdr:nvSpPr>
            <xdr:cNvPr id="38927" name="Button 15" hidden="1">
              <a:extLst>
                <a:ext uri="{63B3BB69-23CF-44E3-9099-C40C66FF867C}">
                  <a14:compatExt spid="_x0000_s38927"/>
                </a:ext>
                <a:ext uri="{FF2B5EF4-FFF2-40B4-BE49-F238E27FC236}">
                  <a16:creationId xmlns:a16="http://schemas.microsoft.com/office/drawing/2014/main" id="{00000000-0008-0000-0700-00000F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</xdr:row>
          <xdr:rowOff>0</xdr:rowOff>
        </xdr:from>
        <xdr:to>
          <xdr:col>18</xdr:col>
          <xdr:colOff>0</xdr:colOff>
          <xdr:row>21</xdr:row>
          <xdr:rowOff>0</xdr:rowOff>
        </xdr:to>
        <xdr:sp macro="" textlink="">
          <xdr:nvSpPr>
            <xdr:cNvPr id="38928" name="Button 16" hidden="1">
              <a:extLst>
                <a:ext uri="{63B3BB69-23CF-44E3-9099-C40C66FF867C}">
                  <a14:compatExt spid="_x0000_s38928"/>
                </a:ext>
                <a:ext uri="{FF2B5EF4-FFF2-40B4-BE49-F238E27FC236}">
                  <a16:creationId xmlns:a16="http://schemas.microsoft.com/office/drawing/2014/main" id="{00000000-0008-0000-0700-000010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</xdr:row>
          <xdr:rowOff>0</xdr:rowOff>
        </xdr:from>
        <xdr:to>
          <xdr:col>19</xdr:col>
          <xdr:colOff>0</xdr:colOff>
          <xdr:row>21</xdr:row>
          <xdr:rowOff>0</xdr:rowOff>
        </xdr:to>
        <xdr:sp macro="" textlink="">
          <xdr:nvSpPr>
            <xdr:cNvPr id="38929" name="Button 17" hidden="1">
              <a:extLst>
                <a:ext uri="{63B3BB69-23CF-44E3-9099-C40C66FF867C}">
                  <a14:compatExt spid="_x0000_s38929"/>
                </a:ext>
                <a:ext uri="{FF2B5EF4-FFF2-40B4-BE49-F238E27FC236}">
                  <a16:creationId xmlns:a16="http://schemas.microsoft.com/office/drawing/2014/main" id="{00000000-0008-0000-0700-000011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38930" name="Button 18" hidden="1">
              <a:extLst>
                <a:ext uri="{63B3BB69-23CF-44E3-9099-C40C66FF867C}">
                  <a14:compatExt spid="_x0000_s38930"/>
                </a:ext>
                <a:ext uri="{FF2B5EF4-FFF2-40B4-BE49-F238E27FC236}">
                  <a16:creationId xmlns:a16="http://schemas.microsoft.com/office/drawing/2014/main" id="{00000000-0008-0000-0700-000012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</xdr:row>
          <xdr:rowOff>0</xdr:rowOff>
        </xdr:from>
        <xdr:to>
          <xdr:col>18</xdr:col>
          <xdr:colOff>0</xdr:colOff>
          <xdr:row>24</xdr:row>
          <xdr:rowOff>0</xdr:rowOff>
        </xdr:to>
        <xdr:sp macro="" textlink="">
          <xdr:nvSpPr>
            <xdr:cNvPr id="38931" name="Button 19" hidden="1">
              <a:extLst>
                <a:ext uri="{63B3BB69-23CF-44E3-9099-C40C66FF867C}">
                  <a14:compatExt spid="_x0000_s38931"/>
                </a:ext>
                <a:ext uri="{FF2B5EF4-FFF2-40B4-BE49-F238E27FC236}">
                  <a16:creationId xmlns:a16="http://schemas.microsoft.com/office/drawing/2014/main" id="{00000000-0008-0000-0700-000013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</xdr:row>
          <xdr:rowOff>0</xdr:rowOff>
        </xdr:from>
        <xdr:to>
          <xdr:col>19</xdr:col>
          <xdr:colOff>0</xdr:colOff>
          <xdr:row>24</xdr:row>
          <xdr:rowOff>0</xdr:rowOff>
        </xdr:to>
        <xdr:sp macro="" textlink="">
          <xdr:nvSpPr>
            <xdr:cNvPr id="38932" name="Button 20" hidden="1">
              <a:extLst>
                <a:ext uri="{63B3BB69-23CF-44E3-9099-C40C66FF867C}">
                  <a14:compatExt spid="_x0000_s38932"/>
                </a:ext>
                <a:ext uri="{FF2B5EF4-FFF2-40B4-BE49-F238E27FC236}">
                  <a16:creationId xmlns:a16="http://schemas.microsoft.com/office/drawing/2014/main" id="{00000000-0008-0000-0700-000014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52</xdr:row>
          <xdr:rowOff>0</xdr:rowOff>
        </xdr:from>
        <xdr:to>
          <xdr:col>19</xdr:col>
          <xdr:colOff>0</xdr:colOff>
          <xdr:row>55</xdr:row>
          <xdr:rowOff>0</xdr:rowOff>
        </xdr:to>
        <xdr:sp macro="" textlink="">
          <xdr:nvSpPr>
            <xdr:cNvPr id="38933" name="Button 21" hidden="1">
              <a:extLst>
                <a:ext uri="{63B3BB69-23CF-44E3-9099-C40C66FF867C}">
                  <a14:compatExt spid="_x0000_s38933"/>
                </a:ext>
                <a:ext uri="{FF2B5EF4-FFF2-40B4-BE49-F238E27FC236}">
                  <a16:creationId xmlns:a16="http://schemas.microsoft.com/office/drawing/2014/main" id="{00000000-0008-0000-0700-000015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55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38934" name="Button 22" hidden="1">
              <a:extLst>
                <a:ext uri="{63B3BB69-23CF-44E3-9099-C40C66FF867C}">
                  <a14:compatExt spid="_x0000_s38934"/>
                </a:ext>
                <a:ext uri="{FF2B5EF4-FFF2-40B4-BE49-F238E27FC236}">
                  <a16:creationId xmlns:a16="http://schemas.microsoft.com/office/drawing/2014/main" id="{00000000-0008-0000-0700-000016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55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38935" name="Button 23" hidden="1">
              <a:extLst>
                <a:ext uri="{63B3BB69-23CF-44E3-9099-C40C66FF867C}">
                  <a14:compatExt spid="_x0000_s38935"/>
                </a:ext>
                <a:ext uri="{FF2B5EF4-FFF2-40B4-BE49-F238E27FC236}">
                  <a16:creationId xmlns:a16="http://schemas.microsoft.com/office/drawing/2014/main" id="{00000000-0008-0000-0700-000017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17</xdr:col>
          <xdr:colOff>0</xdr:colOff>
          <xdr:row>61</xdr:row>
          <xdr:rowOff>0</xdr:rowOff>
        </xdr:to>
        <xdr:sp macro="" textlink="">
          <xdr:nvSpPr>
            <xdr:cNvPr id="38936" name="Button 24" hidden="1">
              <a:extLst>
                <a:ext uri="{63B3BB69-23CF-44E3-9099-C40C66FF867C}">
                  <a14:compatExt spid="_x0000_s38936"/>
                </a:ext>
                <a:ext uri="{FF2B5EF4-FFF2-40B4-BE49-F238E27FC236}">
                  <a16:creationId xmlns:a16="http://schemas.microsoft.com/office/drawing/2014/main" id="{00000000-0008-0000-0700-000018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38937" name="Button 25" hidden="1">
              <a:extLst>
                <a:ext uri="{63B3BB69-23CF-44E3-9099-C40C66FF867C}">
                  <a14:compatExt spid="_x0000_s38937"/>
                </a:ext>
                <a:ext uri="{FF2B5EF4-FFF2-40B4-BE49-F238E27FC236}">
                  <a16:creationId xmlns:a16="http://schemas.microsoft.com/office/drawing/2014/main" id="{00000000-0008-0000-0700-000019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79</xdr:row>
          <xdr:rowOff>0</xdr:rowOff>
        </xdr:from>
        <xdr:to>
          <xdr:col>19</xdr:col>
          <xdr:colOff>0</xdr:colOff>
          <xdr:row>82</xdr:row>
          <xdr:rowOff>9525</xdr:rowOff>
        </xdr:to>
        <xdr:sp macro="" textlink="">
          <xdr:nvSpPr>
            <xdr:cNvPr id="38938" name="Button 26" hidden="1">
              <a:extLst>
                <a:ext uri="{63B3BB69-23CF-44E3-9099-C40C66FF867C}">
                  <a14:compatExt spid="_x0000_s38938"/>
                </a:ext>
                <a:ext uri="{FF2B5EF4-FFF2-40B4-BE49-F238E27FC236}">
                  <a16:creationId xmlns:a16="http://schemas.microsoft.com/office/drawing/2014/main" id="{00000000-0008-0000-0700-00001A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82</xdr:row>
          <xdr:rowOff>9525</xdr:rowOff>
        </xdr:from>
        <xdr:to>
          <xdr:col>17</xdr:col>
          <xdr:colOff>0</xdr:colOff>
          <xdr:row>85</xdr:row>
          <xdr:rowOff>9525</xdr:rowOff>
        </xdr:to>
        <xdr:sp macro="" textlink="">
          <xdr:nvSpPr>
            <xdr:cNvPr id="38939" name="Button 27" hidden="1">
              <a:extLst>
                <a:ext uri="{63B3BB69-23CF-44E3-9099-C40C66FF867C}">
                  <a14:compatExt spid="_x0000_s38939"/>
                </a:ext>
                <a:ext uri="{FF2B5EF4-FFF2-40B4-BE49-F238E27FC236}">
                  <a16:creationId xmlns:a16="http://schemas.microsoft.com/office/drawing/2014/main" id="{00000000-0008-0000-0700-00001B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82</xdr:row>
          <xdr:rowOff>9525</xdr:rowOff>
        </xdr:from>
        <xdr:to>
          <xdr:col>18</xdr:col>
          <xdr:colOff>0</xdr:colOff>
          <xdr:row>85</xdr:row>
          <xdr:rowOff>9525</xdr:rowOff>
        </xdr:to>
        <xdr:sp macro="" textlink="">
          <xdr:nvSpPr>
            <xdr:cNvPr id="38940" name="Button 28" hidden="1">
              <a:extLst>
                <a:ext uri="{63B3BB69-23CF-44E3-9099-C40C66FF867C}">
                  <a14:compatExt spid="_x0000_s38940"/>
                </a:ext>
                <a:ext uri="{FF2B5EF4-FFF2-40B4-BE49-F238E27FC236}">
                  <a16:creationId xmlns:a16="http://schemas.microsoft.com/office/drawing/2014/main" id="{00000000-0008-0000-0700-00001C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85</xdr:row>
          <xdr:rowOff>9525</xdr:rowOff>
        </xdr:from>
        <xdr:to>
          <xdr:col>17</xdr:col>
          <xdr:colOff>0</xdr:colOff>
          <xdr:row>88</xdr:row>
          <xdr:rowOff>9525</xdr:rowOff>
        </xdr:to>
        <xdr:sp macro="" textlink="">
          <xdr:nvSpPr>
            <xdr:cNvPr id="38941" name="Button 29" hidden="1">
              <a:extLst>
                <a:ext uri="{63B3BB69-23CF-44E3-9099-C40C66FF867C}">
                  <a14:compatExt spid="_x0000_s38941"/>
                </a:ext>
                <a:ext uri="{FF2B5EF4-FFF2-40B4-BE49-F238E27FC236}">
                  <a16:creationId xmlns:a16="http://schemas.microsoft.com/office/drawing/2014/main" id="{00000000-0008-0000-0700-00001D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85</xdr:row>
          <xdr:rowOff>9525</xdr:rowOff>
        </xdr:from>
        <xdr:to>
          <xdr:col>18</xdr:col>
          <xdr:colOff>0</xdr:colOff>
          <xdr:row>88</xdr:row>
          <xdr:rowOff>9525</xdr:rowOff>
        </xdr:to>
        <xdr:sp macro="" textlink="">
          <xdr:nvSpPr>
            <xdr:cNvPr id="38942" name="Button 30" hidden="1">
              <a:extLst>
                <a:ext uri="{63B3BB69-23CF-44E3-9099-C40C66FF867C}">
                  <a14:compatExt spid="_x0000_s38942"/>
                </a:ext>
                <a:ext uri="{FF2B5EF4-FFF2-40B4-BE49-F238E27FC236}">
                  <a16:creationId xmlns:a16="http://schemas.microsoft.com/office/drawing/2014/main" id="{00000000-0008-0000-0700-00001E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106</xdr:row>
          <xdr:rowOff>0</xdr:rowOff>
        </xdr:from>
        <xdr:to>
          <xdr:col>19</xdr:col>
          <xdr:colOff>0</xdr:colOff>
          <xdr:row>109</xdr:row>
          <xdr:rowOff>9525</xdr:rowOff>
        </xdr:to>
        <xdr:sp macro="" textlink="">
          <xdr:nvSpPr>
            <xdr:cNvPr id="38943" name="Button 31" hidden="1">
              <a:extLst>
                <a:ext uri="{63B3BB69-23CF-44E3-9099-C40C66FF867C}">
                  <a14:compatExt spid="_x0000_s38943"/>
                </a:ext>
                <a:ext uri="{FF2B5EF4-FFF2-40B4-BE49-F238E27FC236}">
                  <a16:creationId xmlns:a16="http://schemas.microsoft.com/office/drawing/2014/main" id="{00000000-0008-0000-0700-00001F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9525</xdr:rowOff>
        </xdr:from>
        <xdr:to>
          <xdr:col>17</xdr:col>
          <xdr:colOff>0</xdr:colOff>
          <xdr:row>112</xdr:row>
          <xdr:rowOff>9525</xdr:rowOff>
        </xdr:to>
        <xdr:sp macro="" textlink="">
          <xdr:nvSpPr>
            <xdr:cNvPr id="38944" name="Button 32" hidden="1">
              <a:extLst>
                <a:ext uri="{63B3BB69-23CF-44E3-9099-C40C66FF867C}">
                  <a14:compatExt spid="_x0000_s38944"/>
                </a:ext>
                <a:ext uri="{FF2B5EF4-FFF2-40B4-BE49-F238E27FC236}">
                  <a16:creationId xmlns:a16="http://schemas.microsoft.com/office/drawing/2014/main" id="{00000000-0008-0000-0700-000020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109</xdr:row>
          <xdr:rowOff>9525</xdr:rowOff>
        </xdr:from>
        <xdr:to>
          <xdr:col>18</xdr:col>
          <xdr:colOff>0</xdr:colOff>
          <xdr:row>112</xdr:row>
          <xdr:rowOff>9525</xdr:rowOff>
        </xdr:to>
        <xdr:sp macro="" textlink="">
          <xdr:nvSpPr>
            <xdr:cNvPr id="38945" name="Button 33" hidden="1">
              <a:extLst>
                <a:ext uri="{63B3BB69-23CF-44E3-9099-C40C66FF867C}">
                  <a14:compatExt spid="_x0000_s38945"/>
                </a:ext>
                <a:ext uri="{FF2B5EF4-FFF2-40B4-BE49-F238E27FC236}">
                  <a16:creationId xmlns:a16="http://schemas.microsoft.com/office/drawing/2014/main" id="{00000000-0008-0000-0700-000021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112</xdr:row>
          <xdr:rowOff>9525</xdr:rowOff>
        </xdr:from>
        <xdr:to>
          <xdr:col>17</xdr:col>
          <xdr:colOff>0</xdr:colOff>
          <xdr:row>115</xdr:row>
          <xdr:rowOff>9525</xdr:rowOff>
        </xdr:to>
        <xdr:sp macro="" textlink="">
          <xdr:nvSpPr>
            <xdr:cNvPr id="38946" name="Button 34" hidden="1">
              <a:extLst>
                <a:ext uri="{63B3BB69-23CF-44E3-9099-C40C66FF867C}">
                  <a14:compatExt spid="_x0000_s38946"/>
                </a:ext>
                <a:ext uri="{FF2B5EF4-FFF2-40B4-BE49-F238E27FC236}">
                  <a16:creationId xmlns:a16="http://schemas.microsoft.com/office/drawing/2014/main" id="{00000000-0008-0000-0700-000022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112</xdr:row>
          <xdr:rowOff>9525</xdr:rowOff>
        </xdr:from>
        <xdr:to>
          <xdr:col>18</xdr:col>
          <xdr:colOff>0</xdr:colOff>
          <xdr:row>115</xdr:row>
          <xdr:rowOff>9525</xdr:rowOff>
        </xdr:to>
        <xdr:sp macro="" textlink="">
          <xdr:nvSpPr>
            <xdr:cNvPr id="38947" name="Button 35" hidden="1">
              <a:extLst>
                <a:ext uri="{63B3BB69-23CF-44E3-9099-C40C66FF867C}">
                  <a14:compatExt spid="_x0000_s38947"/>
                </a:ext>
                <a:ext uri="{FF2B5EF4-FFF2-40B4-BE49-F238E27FC236}">
                  <a16:creationId xmlns:a16="http://schemas.microsoft.com/office/drawing/2014/main" id="{00000000-0008-0000-0700-000023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93</xdr:row>
          <xdr:rowOff>0</xdr:rowOff>
        </xdr:from>
        <xdr:to>
          <xdr:col>17</xdr:col>
          <xdr:colOff>0</xdr:colOff>
          <xdr:row>96</xdr:row>
          <xdr:rowOff>0</xdr:rowOff>
        </xdr:to>
        <xdr:sp macro="" textlink="">
          <xdr:nvSpPr>
            <xdr:cNvPr id="38948" name="Button 36" hidden="1">
              <a:extLst>
                <a:ext uri="{63B3BB69-23CF-44E3-9099-C40C66FF867C}">
                  <a14:compatExt spid="_x0000_s38948"/>
                </a:ext>
                <a:ext uri="{FF2B5EF4-FFF2-40B4-BE49-F238E27FC236}">
                  <a16:creationId xmlns:a16="http://schemas.microsoft.com/office/drawing/2014/main" id="{00000000-0008-0000-0700-000024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133</xdr:row>
          <xdr:rowOff>0</xdr:rowOff>
        </xdr:from>
        <xdr:to>
          <xdr:col>19</xdr:col>
          <xdr:colOff>0</xdr:colOff>
          <xdr:row>136</xdr:row>
          <xdr:rowOff>9525</xdr:rowOff>
        </xdr:to>
        <xdr:sp macro="" textlink="">
          <xdr:nvSpPr>
            <xdr:cNvPr id="38949" name="Button 37" hidden="1">
              <a:extLst>
                <a:ext uri="{63B3BB69-23CF-44E3-9099-C40C66FF867C}">
                  <a14:compatExt spid="_x0000_s38949"/>
                </a:ext>
                <a:ext uri="{FF2B5EF4-FFF2-40B4-BE49-F238E27FC236}">
                  <a16:creationId xmlns:a16="http://schemas.microsoft.com/office/drawing/2014/main" id="{00000000-0008-0000-0700-000025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136</xdr:row>
          <xdr:rowOff>9525</xdr:rowOff>
        </xdr:from>
        <xdr:to>
          <xdr:col>17</xdr:col>
          <xdr:colOff>0</xdr:colOff>
          <xdr:row>139</xdr:row>
          <xdr:rowOff>9525</xdr:rowOff>
        </xdr:to>
        <xdr:sp macro="" textlink="">
          <xdr:nvSpPr>
            <xdr:cNvPr id="38950" name="Button 38" hidden="1">
              <a:extLst>
                <a:ext uri="{63B3BB69-23CF-44E3-9099-C40C66FF867C}">
                  <a14:compatExt spid="_x0000_s38950"/>
                </a:ext>
                <a:ext uri="{FF2B5EF4-FFF2-40B4-BE49-F238E27FC236}">
                  <a16:creationId xmlns:a16="http://schemas.microsoft.com/office/drawing/2014/main" id="{00000000-0008-0000-0700-000026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136</xdr:row>
          <xdr:rowOff>9525</xdr:rowOff>
        </xdr:from>
        <xdr:to>
          <xdr:col>18</xdr:col>
          <xdr:colOff>0</xdr:colOff>
          <xdr:row>139</xdr:row>
          <xdr:rowOff>9525</xdr:rowOff>
        </xdr:to>
        <xdr:sp macro="" textlink="">
          <xdr:nvSpPr>
            <xdr:cNvPr id="38951" name="Button 39" hidden="1">
              <a:extLst>
                <a:ext uri="{63B3BB69-23CF-44E3-9099-C40C66FF867C}">
                  <a14:compatExt spid="_x0000_s38951"/>
                </a:ext>
                <a:ext uri="{FF2B5EF4-FFF2-40B4-BE49-F238E27FC236}">
                  <a16:creationId xmlns:a16="http://schemas.microsoft.com/office/drawing/2014/main" id="{00000000-0008-0000-0700-000027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139</xdr:row>
          <xdr:rowOff>9525</xdr:rowOff>
        </xdr:from>
        <xdr:to>
          <xdr:col>17</xdr:col>
          <xdr:colOff>0</xdr:colOff>
          <xdr:row>142</xdr:row>
          <xdr:rowOff>9525</xdr:rowOff>
        </xdr:to>
        <xdr:sp macro="" textlink="">
          <xdr:nvSpPr>
            <xdr:cNvPr id="38952" name="Button 40" hidden="1">
              <a:extLst>
                <a:ext uri="{63B3BB69-23CF-44E3-9099-C40C66FF867C}">
                  <a14:compatExt spid="_x0000_s38952"/>
                </a:ext>
                <a:ext uri="{FF2B5EF4-FFF2-40B4-BE49-F238E27FC236}">
                  <a16:creationId xmlns:a16="http://schemas.microsoft.com/office/drawing/2014/main" id="{00000000-0008-0000-0700-000028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139</xdr:row>
          <xdr:rowOff>9525</xdr:rowOff>
        </xdr:from>
        <xdr:to>
          <xdr:col>18</xdr:col>
          <xdr:colOff>0</xdr:colOff>
          <xdr:row>142</xdr:row>
          <xdr:rowOff>9525</xdr:rowOff>
        </xdr:to>
        <xdr:sp macro="" textlink="">
          <xdr:nvSpPr>
            <xdr:cNvPr id="38953" name="Button 41" hidden="1">
              <a:extLst>
                <a:ext uri="{63B3BB69-23CF-44E3-9099-C40C66FF867C}">
                  <a14:compatExt spid="_x0000_s38953"/>
                </a:ext>
                <a:ext uri="{FF2B5EF4-FFF2-40B4-BE49-F238E27FC236}">
                  <a16:creationId xmlns:a16="http://schemas.microsoft.com/office/drawing/2014/main" id="{00000000-0008-0000-0700-000029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160</xdr:row>
          <xdr:rowOff>0</xdr:rowOff>
        </xdr:from>
        <xdr:to>
          <xdr:col>19</xdr:col>
          <xdr:colOff>0</xdr:colOff>
          <xdr:row>163</xdr:row>
          <xdr:rowOff>9525</xdr:rowOff>
        </xdr:to>
        <xdr:sp macro="" textlink="">
          <xdr:nvSpPr>
            <xdr:cNvPr id="38954" name="Button 42" hidden="1">
              <a:extLst>
                <a:ext uri="{63B3BB69-23CF-44E3-9099-C40C66FF867C}">
                  <a14:compatExt spid="_x0000_s38954"/>
                </a:ext>
                <a:ext uri="{FF2B5EF4-FFF2-40B4-BE49-F238E27FC236}">
                  <a16:creationId xmlns:a16="http://schemas.microsoft.com/office/drawing/2014/main" id="{00000000-0008-0000-0700-00002A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163</xdr:row>
          <xdr:rowOff>9525</xdr:rowOff>
        </xdr:from>
        <xdr:to>
          <xdr:col>17</xdr:col>
          <xdr:colOff>0</xdr:colOff>
          <xdr:row>166</xdr:row>
          <xdr:rowOff>9525</xdr:rowOff>
        </xdr:to>
        <xdr:sp macro="" textlink="">
          <xdr:nvSpPr>
            <xdr:cNvPr id="38955" name="Button 43" hidden="1">
              <a:extLst>
                <a:ext uri="{63B3BB69-23CF-44E3-9099-C40C66FF867C}">
                  <a14:compatExt spid="_x0000_s38955"/>
                </a:ext>
                <a:ext uri="{FF2B5EF4-FFF2-40B4-BE49-F238E27FC236}">
                  <a16:creationId xmlns:a16="http://schemas.microsoft.com/office/drawing/2014/main" id="{00000000-0008-0000-0700-00002B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163</xdr:row>
          <xdr:rowOff>9525</xdr:rowOff>
        </xdr:from>
        <xdr:to>
          <xdr:col>18</xdr:col>
          <xdr:colOff>0</xdr:colOff>
          <xdr:row>166</xdr:row>
          <xdr:rowOff>9525</xdr:rowOff>
        </xdr:to>
        <xdr:sp macro="" textlink="">
          <xdr:nvSpPr>
            <xdr:cNvPr id="38956" name="Button 44" hidden="1">
              <a:extLst>
                <a:ext uri="{63B3BB69-23CF-44E3-9099-C40C66FF867C}">
                  <a14:compatExt spid="_x0000_s38956"/>
                </a:ext>
                <a:ext uri="{FF2B5EF4-FFF2-40B4-BE49-F238E27FC236}">
                  <a16:creationId xmlns:a16="http://schemas.microsoft.com/office/drawing/2014/main" id="{00000000-0008-0000-0700-00002C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166</xdr:row>
          <xdr:rowOff>9525</xdr:rowOff>
        </xdr:from>
        <xdr:to>
          <xdr:col>17</xdr:col>
          <xdr:colOff>0</xdr:colOff>
          <xdr:row>169</xdr:row>
          <xdr:rowOff>9525</xdr:rowOff>
        </xdr:to>
        <xdr:sp macro="" textlink="">
          <xdr:nvSpPr>
            <xdr:cNvPr id="38957" name="Button 45" hidden="1">
              <a:extLst>
                <a:ext uri="{63B3BB69-23CF-44E3-9099-C40C66FF867C}">
                  <a14:compatExt spid="_x0000_s38957"/>
                </a:ext>
                <a:ext uri="{FF2B5EF4-FFF2-40B4-BE49-F238E27FC236}">
                  <a16:creationId xmlns:a16="http://schemas.microsoft.com/office/drawing/2014/main" id="{00000000-0008-0000-0700-00002D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166</xdr:row>
          <xdr:rowOff>9525</xdr:rowOff>
        </xdr:from>
        <xdr:to>
          <xdr:col>18</xdr:col>
          <xdr:colOff>0</xdr:colOff>
          <xdr:row>169</xdr:row>
          <xdr:rowOff>9525</xdr:rowOff>
        </xdr:to>
        <xdr:sp macro="" textlink="">
          <xdr:nvSpPr>
            <xdr:cNvPr id="38958" name="Button 46" hidden="1">
              <a:extLst>
                <a:ext uri="{63B3BB69-23CF-44E3-9099-C40C66FF867C}">
                  <a14:compatExt spid="_x0000_s38958"/>
                </a:ext>
                <a:ext uri="{FF2B5EF4-FFF2-40B4-BE49-F238E27FC236}">
                  <a16:creationId xmlns:a16="http://schemas.microsoft.com/office/drawing/2014/main" id="{00000000-0008-0000-0700-00002E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187</xdr:row>
          <xdr:rowOff>0</xdr:rowOff>
        </xdr:from>
        <xdr:to>
          <xdr:col>19</xdr:col>
          <xdr:colOff>0</xdr:colOff>
          <xdr:row>190</xdr:row>
          <xdr:rowOff>9525</xdr:rowOff>
        </xdr:to>
        <xdr:sp macro="" textlink="">
          <xdr:nvSpPr>
            <xdr:cNvPr id="38959" name="Button 47" hidden="1">
              <a:extLst>
                <a:ext uri="{63B3BB69-23CF-44E3-9099-C40C66FF867C}">
                  <a14:compatExt spid="_x0000_s38959"/>
                </a:ext>
                <a:ext uri="{FF2B5EF4-FFF2-40B4-BE49-F238E27FC236}">
                  <a16:creationId xmlns:a16="http://schemas.microsoft.com/office/drawing/2014/main" id="{00000000-0008-0000-0700-00002F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190</xdr:row>
          <xdr:rowOff>9525</xdr:rowOff>
        </xdr:from>
        <xdr:to>
          <xdr:col>17</xdr:col>
          <xdr:colOff>0</xdr:colOff>
          <xdr:row>193</xdr:row>
          <xdr:rowOff>9525</xdr:rowOff>
        </xdr:to>
        <xdr:sp macro="" textlink="">
          <xdr:nvSpPr>
            <xdr:cNvPr id="38960" name="Button 48" hidden="1">
              <a:extLst>
                <a:ext uri="{63B3BB69-23CF-44E3-9099-C40C66FF867C}">
                  <a14:compatExt spid="_x0000_s38960"/>
                </a:ext>
                <a:ext uri="{FF2B5EF4-FFF2-40B4-BE49-F238E27FC236}">
                  <a16:creationId xmlns:a16="http://schemas.microsoft.com/office/drawing/2014/main" id="{00000000-0008-0000-0700-000030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190</xdr:row>
          <xdr:rowOff>9525</xdr:rowOff>
        </xdr:from>
        <xdr:to>
          <xdr:col>18</xdr:col>
          <xdr:colOff>0</xdr:colOff>
          <xdr:row>193</xdr:row>
          <xdr:rowOff>9525</xdr:rowOff>
        </xdr:to>
        <xdr:sp macro="" textlink="">
          <xdr:nvSpPr>
            <xdr:cNvPr id="38961" name="Button 49" hidden="1">
              <a:extLst>
                <a:ext uri="{63B3BB69-23CF-44E3-9099-C40C66FF867C}">
                  <a14:compatExt spid="_x0000_s38961"/>
                </a:ext>
                <a:ext uri="{FF2B5EF4-FFF2-40B4-BE49-F238E27FC236}">
                  <a16:creationId xmlns:a16="http://schemas.microsoft.com/office/drawing/2014/main" id="{00000000-0008-0000-0700-000031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193</xdr:row>
          <xdr:rowOff>9525</xdr:rowOff>
        </xdr:from>
        <xdr:to>
          <xdr:col>17</xdr:col>
          <xdr:colOff>0</xdr:colOff>
          <xdr:row>196</xdr:row>
          <xdr:rowOff>9525</xdr:rowOff>
        </xdr:to>
        <xdr:sp macro="" textlink="">
          <xdr:nvSpPr>
            <xdr:cNvPr id="38962" name="Button 50" hidden="1">
              <a:extLst>
                <a:ext uri="{63B3BB69-23CF-44E3-9099-C40C66FF867C}">
                  <a14:compatExt spid="_x0000_s38962"/>
                </a:ext>
                <a:ext uri="{FF2B5EF4-FFF2-40B4-BE49-F238E27FC236}">
                  <a16:creationId xmlns:a16="http://schemas.microsoft.com/office/drawing/2014/main" id="{00000000-0008-0000-0700-000032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193</xdr:row>
          <xdr:rowOff>9525</xdr:rowOff>
        </xdr:from>
        <xdr:to>
          <xdr:col>18</xdr:col>
          <xdr:colOff>0</xdr:colOff>
          <xdr:row>196</xdr:row>
          <xdr:rowOff>9525</xdr:rowOff>
        </xdr:to>
        <xdr:sp macro="" textlink="">
          <xdr:nvSpPr>
            <xdr:cNvPr id="38963" name="Button 51" hidden="1">
              <a:extLst>
                <a:ext uri="{63B3BB69-23CF-44E3-9099-C40C66FF867C}">
                  <a14:compatExt spid="_x0000_s38963"/>
                </a:ext>
                <a:ext uri="{FF2B5EF4-FFF2-40B4-BE49-F238E27FC236}">
                  <a16:creationId xmlns:a16="http://schemas.microsoft.com/office/drawing/2014/main" id="{00000000-0008-0000-0700-000033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39</xdr:row>
          <xdr:rowOff>0</xdr:rowOff>
        </xdr:from>
        <xdr:to>
          <xdr:col>17</xdr:col>
          <xdr:colOff>0</xdr:colOff>
          <xdr:row>42</xdr:row>
          <xdr:rowOff>0</xdr:rowOff>
        </xdr:to>
        <xdr:sp macro="" textlink="">
          <xdr:nvSpPr>
            <xdr:cNvPr id="38964" name="Button 52" hidden="1">
              <a:extLst>
                <a:ext uri="{63B3BB69-23CF-44E3-9099-C40C66FF867C}">
                  <a14:compatExt spid="_x0000_s38964"/>
                </a:ext>
                <a:ext uri="{FF2B5EF4-FFF2-40B4-BE49-F238E27FC236}">
                  <a16:creationId xmlns:a16="http://schemas.microsoft.com/office/drawing/2014/main" id="{00000000-0008-0000-0700-000034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39</xdr:row>
          <xdr:rowOff>0</xdr:rowOff>
        </xdr:from>
        <xdr:to>
          <xdr:col>18</xdr:col>
          <xdr:colOff>0</xdr:colOff>
          <xdr:row>42</xdr:row>
          <xdr:rowOff>0</xdr:rowOff>
        </xdr:to>
        <xdr:sp macro="" textlink="">
          <xdr:nvSpPr>
            <xdr:cNvPr id="38965" name="Button 53" hidden="1">
              <a:extLst>
                <a:ext uri="{63B3BB69-23CF-44E3-9099-C40C66FF867C}">
                  <a14:compatExt spid="_x0000_s38965"/>
                </a:ext>
                <a:ext uri="{FF2B5EF4-FFF2-40B4-BE49-F238E27FC236}">
                  <a16:creationId xmlns:a16="http://schemas.microsoft.com/office/drawing/2014/main" id="{00000000-0008-0000-0700-000035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39</xdr:row>
          <xdr:rowOff>0</xdr:rowOff>
        </xdr:from>
        <xdr:to>
          <xdr:col>19</xdr:col>
          <xdr:colOff>0</xdr:colOff>
          <xdr:row>42</xdr:row>
          <xdr:rowOff>0</xdr:rowOff>
        </xdr:to>
        <xdr:sp macro="" textlink="">
          <xdr:nvSpPr>
            <xdr:cNvPr id="38966" name="Button 54" hidden="1">
              <a:extLst>
                <a:ext uri="{63B3BB69-23CF-44E3-9099-C40C66FF867C}">
                  <a14:compatExt spid="_x0000_s38966"/>
                </a:ext>
                <a:ext uri="{FF2B5EF4-FFF2-40B4-BE49-F238E27FC236}">
                  <a16:creationId xmlns:a16="http://schemas.microsoft.com/office/drawing/2014/main" id="{00000000-0008-0000-0700-000036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42</xdr:row>
          <xdr:rowOff>0</xdr:rowOff>
        </xdr:from>
        <xdr:to>
          <xdr:col>17</xdr:col>
          <xdr:colOff>0</xdr:colOff>
          <xdr:row>45</xdr:row>
          <xdr:rowOff>0</xdr:rowOff>
        </xdr:to>
        <xdr:sp macro="" textlink="">
          <xdr:nvSpPr>
            <xdr:cNvPr id="38967" name="Button 55" hidden="1">
              <a:extLst>
                <a:ext uri="{63B3BB69-23CF-44E3-9099-C40C66FF867C}">
                  <a14:compatExt spid="_x0000_s38967"/>
                </a:ext>
                <a:ext uri="{FF2B5EF4-FFF2-40B4-BE49-F238E27FC236}">
                  <a16:creationId xmlns:a16="http://schemas.microsoft.com/office/drawing/2014/main" id="{00000000-0008-0000-0700-000037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42</xdr:row>
          <xdr:rowOff>0</xdr:rowOff>
        </xdr:from>
        <xdr:to>
          <xdr:col>18</xdr:col>
          <xdr:colOff>0</xdr:colOff>
          <xdr:row>45</xdr:row>
          <xdr:rowOff>0</xdr:rowOff>
        </xdr:to>
        <xdr:sp macro="" textlink="">
          <xdr:nvSpPr>
            <xdr:cNvPr id="38968" name="Button 56" hidden="1">
              <a:extLst>
                <a:ext uri="{63B3BB69-23CF-44E3-9099-C40C66FF867C}">
                  <a14:compatExt spid="_x0000_s38968"/>
                </a:ext>
                <a:ext uri="{FF2B5EF4-FFF2-40B4-BE49-F238E27FC236}">
                  <a16:creationId xmlns:a16="http://schemas.microsoft.com/office/drawing/2014/main" id="{00000000-0008-0000-0700-000038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42</xdr:row>
          <xdr:rowOff>0</xdr:rowOff>
        </xdr:from>
        <xdr:to>
          <xdr:col>19</xdr:col>
          <xdr:colOff>0</xdr:colOff>
          <xdr:row>45</xdr:row>
          <xdr:rowOff>0</xdr:rowOff>
        </xdr:to>
        <xdr:sp macro="" textlink="">
          <xdr:nvSpPr>
            <xdr:cNvPr id="38969" name="Button 57" hidden="1">
              <a:extLst>
                <a:ext uri="{63B3BB69-23CF-44E3-9099-C40C66FF867C}">
                  <a14:compatExt spid="_x0000_s38969"/>
                </a:ext>
                <a:ext uri="{FF2B5EF4-FFF2-40B4-BE49-F238E27FC236}">
                  <a16:creationId xmlns:a16="http://schemas.microsoft.com/office/drawing/2014/main" id="{00000000-0008-0000-0700-000039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45</xdr:row>
          <xdr:rowOff>0</xdr:rowOff>
        </xdr:from>
        <xdr:to>
          <xdr:col>17</xdr:col>
          <xdr:colOff>0</xdr:colOff>
          <xdr:row>48</xdr:row>
          <xdr:rowOff>0</xdr:rowOff>
        </xdr:to>
        <xdr:sp macro="" textlink="">
          <xdr:nvSpPr>
            <xdr:cNvPr id="38970" name="Button 58" hidden="1">
              <a:extLst>
                <a:ext uri="{63B3BB69-23CF-44E3-9099-C40C66FF867C}">
                  <a14:compatExt spid="_x0000_s38970"/>
                </a:ext>
                <a:ext uri="{FF2B5EF4-FFF2-40B4-BE49-F238E27FC236}">
                  <a16:creationId xmlns:a16="http://schemas.microsoft.com/office/drawing/2014/main" id="{00000000-0008-0000-0700-00003A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45</xdr:row>
          <xdr:rowOff>0</xdr:rowOff>
        </xdr:from>
        <xdr:to>
          <xdr:col>18</xdr:col>
          <xdr:colOff>0</xdr:colOff>
          <xdr:row>48</xdr:row>
          <xdr:rowOff>0</xdr:rowOff>
        </xdr:to>
        <xdr:sp macro="" textlink="">
          <xdr:nvSpPr>
            <xdr:cNvPr id="38971" name="Button 59" hidden="1">
              <a:extLst>
                <a:ext uri="{63B3BB69-23CF-44E3-9099-C40C66FF867C}">
                  <a14:compatExt spid="_x0000_s38971"/>
                </a:ext>
                <a:ext uri="{FF2B5EF4-FFF2-40B4-BE49-F238E27FC236}">
                  <a16:creationId xmlns:a16="http://schemas.microsoft.com/office/drawing/2014/main" id="{00000000-0008-0000-0700-00003B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45</xdr:row>
          <xdr:rowOff>0</xdr:rowOff>
        </xdr:from>
        <xdr:to>
          <xdr:col>19</xdr:col>
          <xdr:colOff>0</xdr:colOff>
          <xdr:row>48</xdr:row>
          <xdr:rowOff>0</xdr:rowOff>
        </xdr:to>
        <xdr:sp macro="" textlink="">
          <xdr:nvSpPr>
            <xdr:cNvPr id="38972" name="Button 60" hidden="1">
              <a:extLst>
                <a:ext uri="{63B3BB69-23CF-44E3-9099-C40C66FF867C}">
                  <a14:compatExt spid="_x0000_s38972"/>
                </a:ext>
                <a:ext uri="{FF2B5EF4-FFF2-40B4-BE49-F238E27FC236}">
                  <a16:creationId xmlns:a16="http://schemas.microsoft.com/office/drawing/2014/main" id="{00000000-0008-0000-0700-00003C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48</xdr:row>
          <xdr:rowOff>0</xdr:rowOff>
        </xdr:from>
        <xdr:to>
          <xdr:col>17</xdr:col>
          <xdr:colOff>0</xdr:colOff>
          <xdr:row>51</xdr:row>
          <xdr:rowOff>0</xdr:rowOff>
        </xdr:to>
        <xdr:sp macro="" textlink="">
          <xdr:nvSpPr>
            <xdr:cNvPr id="38973" name="Button 61" hidden="1">
              <a:extLst>
                <a:ext uri="{63B3BB69-23CF-44E3-9099-C40C66FF867C}">
                  <a14:compatExt spid="_x0000_s38973"/>
                </a:ext>
                <a:ext uri="{FF2B5EF4-FFF2-40B4-BE49-F238E27FC236}">
                  <a16:creationId xmlns:a16="http://schemas.microsoft.com/office/drawing/2014/main" id="{00000000-0008-0000-0700-00003D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48</xdr:row>
          <xdr:rowOff>0</xdr:rowOff>
        </xdr:from>
        <xdr:to>
          <xdr:col>18</xdr:col>
          <xdr:colOff>0</xdr:colOff>
          <xdr:row>51</xdr:row>
          <xdr:rowOff>0</xdr:rowOff>
        </xdr:to>
        <xdr:sp macro="" textlink="">
          <xdr:nvSpPr>
            <xdr:cNvPr id="38974" name="Button 62" hidden="1">
              <a:extLst>
                <a:ext uri="{63B3BB69-23CF-44E3-9099-C40C66FF867C}">
                  <a14:compatExt spid="_x0000_s38974"/>
                </a:ext>
                <a:ext uri="{FF2B5EF4-FFF2-40B4-BE49-F238E27FC236}">
                  <a16:creationId xmlns:a16="http://schemas.microsoft.com/office/drawing/2014/main" id="{00000000-0008-0000-0700-00003E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48</xdr:row>
          <xdr:rowOff>0</xdr:rowOff>
        </xdr:from>
        <xdr:to>
          <xdr:col>19</xdr:col>
          <xdr:colOff>0</xdr:colOff>
          <xdr:row>51</xdr:row>
          <xdr:rowOff>0</xdr:rowOff>
        </xdr:to>
        <xdr:sp macro="" textlink="">
          <xdr:nvSpPr>
            <xdr:cNvPr id="38975" name="Button 63" hidden="1">
              <a:extLst>
                <a:ext uri="{63B3BB69-23CF-44E3-9099-C40C66FF867C}">
                  <a14:compatExt spid="_x0000_s38975"/>
                </a:ext>
                <a:ext uri="{FF2B5EF4-FFF2-40B4-BE49-F238E27FC236}">
                  <a16:creationId xmlns:a16="http://schemas.microsoft.com/office/drawing/2014/main" id="{00000000-0008-0000-0700-00003F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55</xdr:row>
          <xdr:rowOff>0</xdr:rowOff>
        </xdr:from>
        <xdr:to>
          <xdr:col>19</xdr:col>
          <xdr:colOff>0</xdr:colOff>
          <xdr:row>58</xdr:row>
          <xdr:rowOff>0</xdr:rowOff>
        </xdr:to>
        <xdr:sp macro="" textlink="">
          <xdr:nvSpPr>
            <xdr:cNvPr id="38976" name="Button 64" hidden="1">
              <a:extLst>
                <a:ext uri="{63B3BB69-23CF-44E3-9099-C40C66FF867C}">
                  <a14:compatExt spid="_x0000_s38976"/>
                </a:ext>
                <a:ext uri="{FF2B5EF4-FFF2-40B4-BE49-F238E27FC236}">
                  <a16:creationId xmlns:a16="http://schemas.microsoft.com/office/drawing/2014/main" id="{00000000-0008-0000-0700-000040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58</xdr:row>
          <xdr:rowOff>0</xdr:rowOff>
        </xdr:from>
        <xdr:to>
          <xdr:col>19</xdr:col>
          <xdr:colOff>0</xdr:colOff>
          <xdr:row>61</xdr:row>
          <xdr:rowOff>0</xdr:rowOff>
        </xdr:to>
        <xdr:sp macro="" textlink="">
          <xdr:nvSpPr>
            <xdr:cNvPr id="38977" name="Button 65" hidden="1">
              <a:extLst>
                <a:ext uri="{63B3BB69-23CF-44E3-9099-C40C66FF867C}">
                  <a14:compatExt spid="_x0000_s38977"/>
                </a:ext>
                <a:ext uri="{FF2B5EF4-FFF2-40B4-BE49-F238E27FC236}">
                  <a16:creationId xmlns:a16="http://schemas.microsoft.com/office/drawing/2014/main" id="{00000000-0008-0000-0700-000041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61</xdr:row>
          <xdr:rowOff>0</xdr:rowOff>
        </xdr:from>
        <xdr:to>
          <xdr:col>19</xdr:col>
          <xdr:colOff>0</xdr:colOff>
          <xdr:row>64</xdr:row>
          <xdr:rowOff>0</xdr:rowOff>
        </xdr:to>
        <xdr:sp macro="" textlink="">
          <xdr:nvSpPr>
            <xdr:cNvPr id="38978" name="Button 66" hidden="1">
              <a:extLst>
                <a:ext uri="{63B3BB69-23CF-44E3-9099-C40C66FF867C}">
                  <a14:compatExt spid="_x0000_s38978"/>
                </a:ext>
                <a:ext uri="{FF2B5EF4-FFF2-40B4-BE49-F238E27FC236}">
                  <a16:creationId xmlns:a16="http://schemas.microsoft.com/office/drawing/2014/main" id="{00000000-0008-0000-0700-000042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66</xdr:row>
          <xdr:rowOff>0</xdr:rowOff>
        </xdr:from>
        <xdr:to>
          <xdr:col>17</xdr:col>
          <xdr:colOff>0</xdr:colOff>
          <xdr:row>69</xdr:row>
          <xdr:rowOff>0</xdr:rowOff>
        </xdr:to>
        <xdr:sp macro="" textlink="">
          <xdr:nvSpPr>
            <xdr:cNvPr id="38979" name="Button 67" hidden="1">
              <a:extLst>
                <a:ext uri="{63B3BB69-23CF-44E3-9099-C40C66FF867C}">
                  <a14:compatExt spid="_x0000_s38979"/>
                </a:ext>
                <a:ext uri="{FF2B5EF4-FFF2-40B4-BE49-F238E27FC236}">
                  <a16:creationId xmlns:a16="http://schemas.microsoft.com/office/drawing/2014/main" id="{00000000-0008-0000-0700-000043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66</xdr:row>
          <xdr:rowOff>0</xdr:rowOff>
        </xdr:from>
        <xdr:to>
          <xdr:col>18</xdr:col>
          <xdr:colOff>0</xdr:colOff>
          <xdr:row>69</xdr:row>
          <xdr:rowOff>0</xdr:rowOff>
        </xdr:to>
        <xdr:sp macro="" textlink="">
          <xdr:nvSpPr>
            <xdr:cNvPr id="38980" name="Button 68" hidden="1">
              <a:extLst>
                <a:ext uri="{63B3BB69-23CF-44E3-9099-C40C66FF867C}">
                  <a14:compatExt spid="_x0000_s38980"/>
                </a:ext>
                <a:ext uri="{FF2B5EF4-FFF2-40B4-BE49-F238E27FC236}">
                  <a16:creationId xmlns:a16="http://schemas.microsoft.com/office/drawing/2014/main" id="{00000000-0008-0000-0700-000044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66</xdr:row>
          <xdr:rowOff>0</xdr:rowOff>
        </xdr:from>
        <xdr:to>
          <xdr:col>19</xdr:col>
          <xdr:colOff>0</xdr:colOff>
          <xdr:row>69</xdr:row>
          <xdr:rowOff>0</xdr:rowOff>
        </xdr:to>
        <xdr:sp macro="" textlink="">
          <xdr:nvSpPr>
            <xdr:cNvPr id="38981" name="Button 69" hidden="1">
              <a:extLst>
                <a:ext uri="{63B3BB69-23CF-44E3-9099-C40C66FF867C}">
                  <a14:compatExt spid="_x0000_s38981"/>
                </a:ext>
                <a:ext uri="{FF2B5EF4-FFF2-40B4-BE49-F238E27FC236}">
                  <a16:creationId xmlns:a16="http://schemas.microsoft.com/office/drawing/2014/main" id="{00000000-0008-0000-0700-000045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69</xdr:row>
          <xdr:rowOff>0</xdr:rowOff>
        </xdr:from>
        <xdr:to>
          <xdr:col>17</xdr:col>
          <xdr:colOff>0</xdr:colOff>
          <xdr:row>72</xdr:row>
          <xdr:rowOff>0</xdr:rowOff>
        </xdr:to>
        <xdr:sp macro="" textlink="">
          <xdr:nvSpPr>
            <xdr:cNvPr id="38982" name="Button 70" hidden="1">
              <a:extLst>
                <a:ext uri="{63B3BB69-23CF-44E3-9099-C40C66FF867C}">
                  <a14:compatExt spid="_x0000_s38982"/>
                </a:ext>
                <a:ext uri="{FF2B5EF4-FFF2-40B4-BE49-F238E27FC236}">
                  <a16:creationId xmlns:a16="http://schemas.microsoft.com/office/drawing/2014/main" id="{00000000-0008-0000-0700-000046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69</xdr:row>
          <xdr:rowOff>0</xdr:rowOff>
        </xdr:from>
        <xdr:to>
          <xdr:col>18</xdr:col>
          <xdr:colOff>0</xdr:colOff>
          <xdr:row>72</xdr:row>
          <xdr:rowOff>0</xdr:rowOff>
        </xdr:to>
        <xdr:sp macro="" textlink="">
          <xdr:nvSpPr>
            <xdr:cNvPr id="38983" name="Button 71" hidden="1">
              <a:extLst>
                <a:ext uri="{63B3BB69-23CF-44E3-9099-C40C66FF867C}">
                  <a14:compatExt spid="_x0000_s38983"/>
                </a:ext>
                <a:ext uri="{FF2B5EF4-FFF2-40B4-BE49-F238E27FC236}">
                  <a16:creationId xmlns:a16="http://schemas.microsoft.com/office/drawing/2014/main" id="{00000000-0008-0000-0700-000047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69</xdr:row>
          <xdr:rowOff>0</xdr:rowOff>
        </xdr:from>
        <xdr:to>
          <xdr:col>19</xdr:col>
          <xdr:colOff>0</xdr:colOff>
          <xdr:row>72</xdr:row>
          <xdr:rowOff>0</xdr:rowOff>
        </xdr:to>
        <xdr:sp macro="" textlink="">
          <xdr:nvSpPr>
            <xdr:cNvPr id="38984" name="Button 72" hidden="1">
              <a:extLst>
                <a:ext uri="{63B3BB69-23CF-44E3-9099-C40C66FF867C}">
                  <a14:compatExt spid="_x0000_s38984"/>
                </a:ext>
                <a:ext uri="{FF2B5EF4-FFF2-40B4-BE49-F238E27FC236}">
                  <a16:creationId xmlns:a16="http://schemas.microsoft.com/office/drawing/2014/main" id="{00000000-0008-0000-0700-000048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72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38985" name="Button 73" hidden="1">
              <a:extLst>
                <a:ext uri="{63B3BB69-23CF-44E3-9099-C40C66FF867C}">
                  <a14:compatExt spid="_x0000_s38985"/>
                </a:ext>
                <a:ext uri="{FF2B5EF4-FFF2-40B4-BE49-F238E27FC236}">
                  <a16:creationId xmlns:a16="http://schemas.microsoft.com/office/drawing/2014/main" id="{00000000-0008-0000-0700-000049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72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38986" name="Button 74" hidden="1">
              <a:extLst>
                <a:ext uri="{63B3BB69-23CF-44E3-9099-C40C66FF867C}">
                  <a14:compatExt spid="_x0000_s38986"/>
                </a:ext>
                <a:ext uri="{FF2B5EF4-FFF2-40B4-BE49-F238E27FC236}">
                  <a16:creationId xmlns:a16="http://schemas.microsoft.com/office/drawing/2014/main" id="{00000000-0008-0000-0700-00004A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72</xdr:row>
          <xdr:rowOff>0</xdr:rowOff>
        </xdr:from>
        <xdr:to>
          <xdr:col>19</xdr:col>
          <xdr:colOff>0</xdr:colOff>
          <xdr:row>75</xdr:row>
          <xdr:rowOff>0</xdr:rowOff>
        </xdr:to>
        <xdr:sp macro="" textlink="">
          <xdr:nvSpPr>
            <xdr:cNvPr id="38987" name="Button 75" hidden="1">
              <a:extLst>
                <a:ext uri="{63B3BB69-23CF-44E3-9099-C40C66FF867C}">
                  <a14:compatExt spid="_x0000_s38987"/>
                </a:ext>
                <a:ext uri="{FF2B5EF4-FFF2-40B4-BE49-F238E27FC236}">
                  <a16:creationId xmlns:a16="http://schemas.microsoft.com/office/drawing/2014/main" id="{00000000-0008-0000-0700-00004B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17</xdr:col>
          <xdr:colOff>0</xdr:colOff>
          <xdr:row>78</xdr:row>
          <xdr:rowOff>0</xdr:rowOff>
        </xdr:to>
        <xdr:sp macro="" textlink="">
          <xdr:nvSpPr>
            <xdr:cNvPr id="38988" name="Button 76" hidden="1">
              <a:extLst>
                <a:ext uri="{63B3BB69-23CF-44E3-9099-C40C66FF867C}">
                  <a14:compatExt spid="_x0000_s38988"/>
                </a:ext>
                <a:ext uri="{FF2B5EF4-FFF2-40B4-BE49-F238E27FC236}">
                  <a16:creationId xmlns:a16="http://schemas.microsoft.com/office/drawing/2014/main" id="{00000000-0008-0000-0700-00004C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38989" name="Button 77" hidden="1">
              <a:extLst>
                <a:ext uri="{63B3BB69-23CF-44E3-9099-C40C66FF867C}">
                  <a14:compatExt spid="_x0000_s38989"/>
                </a:ext>
                <a:ext uri="{FF2B5EF4-FFF2-40B4-BE49-F238E27FC236}">
                  <a16:creationId xmlns:a16="http://schemas.microsoft.com/office/drawing/2014/main" id="{00000000-0008-0000-0700-00004D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75</xdr:row>
          <xdr:rowOff>0</xdr:rowOff>
        </xdr:from>
        <xdr:to>
          <xdr:col>19</xdr:col>
          <xdr:colOff>0</xdr:colOff>
          <xdr:row>78</xdr:row>
          <xdr:rowOff>0</xdr:rowOff>
        </xdr:to>
        <xdr:sp macro="" textlink="">
          <xdr:nvSpPr>
            <xdr:cNvPr id="38990" name="Button 78" hidden="1">
              <a:extLst>
                <a:ext uri="{63B3BB69-23CF-44E3-9099-C40C66FF867C}">
                  <a14:compatExt spid="_x0000_s38990"/>
                </a:ext>
                <a:ext uri="{FF2B5EF4-FFF2-40B4-BE49-F238E27FC236}">
                  <a16:creationId xmlns:a16="http://schemas.microsoft.com/office/drawing/2014/main" id="{00000000-0008-0000-0700-00004E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82</xdr:row>
          <xdr:rowOff>9525</xdr:rowOff>
        </xdr:from>
        <xdr:to>
          <xdr:col>19</xdr:col>
          <xdr:colOff>0</xdr:colOff>
          <xdr:row>85</xdr:row>
          <xdr:rowOff>9525</xdr:rowOff>
        </xdr:to>
        <xdr:sp macro="" textlink="">
          <xdr:nvSpPr>
            <xdr:cNvPr id="38991" name="Button 79" hidden="1">
              <a:extLst>
                <a:ext uri="{63B3BB69-23CF-44E3-9099-C40C66FF867C}">
                  <a14:compatExt spid="_x0000_s38991"/>
                </a:ext>
                <a:ext uri="{FF2B5EF4-FFF2-40B4-BE49-F238E27FC236}">
                  <a16:creationId xmlns:a16="http://schemas.microsoft.com/office/drawing/2014/main" id="{00000000-0008-0000-0700-00004F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85</xdr:row>
          <xdr:rowOff>9525</xdr:rowOff>
        </xdr:from>
        <xdr:to>
          <xdr:col>19</xdr:col>
          <xdr:colOff>0</xdr:colOff>
          <xdr:row>88</xdr:row>
          <xdr:rowOff>9525</xdr:rowOff>
        </xdr:to>
        <xdr:sp macro="" textlink="">
          <xdr:nvSpPr>
            <xdr:cNvPr id="38992" name="Button 80" hidden="1">
              <a:extLst>
                <a:ext uri="{63B3BB69-23CF-44E3-9099-C40C66FF867C}">
                  <a14:compatExt spid="_x0000_s38992"/>
                </a:ext>
                <a:ext uri="{FF2B5EF4-FFF2-40B4-BE49-F238E27FC236}">
                  <a16:creationId xmlns:a16="http://schemas.microsoft.com/office/drawing/2014/main" id="{00000000-0008-0000-0700-000050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9525</xdr:rowOff>
        </xdr:from>
        <xdr:to>
          <xdr:col>19</xdr:col>
          <xdr:colOff>0</xdr:colOff>
          <xdr:row>91</xdr:row>
          <xdr:rowOff>19050</xdr:rowOff>
        </xdr:to>
        <xdr:sp macro="" textlink="">
          <xdr:nvSpPr>
            <xdr:cNvPr id="38993" name="Button 81" hidden="1">
              <a:extLst>
                <a:ext uri="{63B3BB69-23CF-44E3-9099-C40C66FF867C}">
                  <a14:compatExt spid="_x0000_s38993"/>
                </a:ext>
                <a:ext uri="{FF2B5EF4-FFF2-40B4-BE49-F238E27FC236}">
                  <a16:creationId xmlns:a16="http://schemas.microsoft.com/office/drawing/2014/main" id="{00000000-0008-0000-0700-000051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93</xdr:row>
          <xdr:rowOff>0</xdr:rowOff>
        </xdr:from>
        <xdr:to>
          <xdr:col>18</xdr:col>
          <xdr:colOff>0</xdr:colOff>
          <xdr:row>96</xdr:row>
          <xdr:rowOff>0</xdr:rowOff>
        </xdr:to>
        <xdr:sp macro="" textlink="">
          <xdr:nvSpPr>
            <xdr:cNvPr id="38994" name="Button 82" hidden="1">
              <a:extLst>
                <a:ext uri="{63B3BB69-23CF-44E3-9099-C40C66FF867C}">
                  <a14:compatExt spid="_x0000_s38994"/>
                </a:ext>
                <a:ext uri="{FF2B5EF4-FFF2-40B4-BE49-F238E27FC236}">
                  <a16:creationId xmlns:a16="http://schemas.microsoft.com/office/drawing/2014/main" id="{00000000-0008-0000-0700-000052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93</xdr:row>
          <xdr:rowOff>0</xdr:rowOff>
        </xdr:from>
        <xdr:to>
          <xdr:col>19</xdr:col>
          <xdr:colOff>0</xdr:colOff>
          <xdr:row>96</xdr:row>
          <xdr:rowOff>0</xdr:rowOff>
        </xdr:to>
        <xdr:sp macro="" textlink="">
          <xdr:nvSpPr>
            <xdr:cNvPr id="38995" name="Button 83" hidden="1">
              <a:extLst>
                <a:ext uri="{63B3BB69-23CF-44E3-9099-C40C66FF867C}">
                  <a14:compatExt spid="_x0000_s38995"/>
                </a:ext>
                <a:ext uri="{FF2B5EF4-FFF2-40B4-BE49-F238E27FC236}">
                  <a16:creationId xmlns:a16="http://schemas.microsoft.com/office/drawing/2014/main" id="{00000000-0008-0000-0700-000053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96</xdr:row>
          <xdr:rowOff>0</xdr:rowOff>
        </xdr:from>
        <xdr:to>
          <xdr:col>17</xdr:col>
          <xdr:colOff>0</xdr:colOff>
          <xdr:row>99</xdr:row>
          <xdr:rowOff>0</xdr:rowOff>
        </xdr:to>
        <xdr:sp macro="" textlink="">
          <xdr:nvSpPr>
            <xdr:cNvPr id="38996" name="Button 84" hidden="1">
              <a:extLst>
                <a:ext uri="{63B3BB69-23CF-44E3-9099-C40C66FF867C}">
                  <a14:compatExt spid="_x0000_s38996"/>
                </a:ext>
                <a:ext uri="{FF2B5EF4-FFF2-40B4-BE49-F238E27FC236}">
                  <a16:creationId xmlns:a16="http://schemas.microsoft.com/office/drawing/2014/main" id="{00000000-0008-0000-0700-000054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96</xdr:row>
          <xdr:rowOff>0</xdr:rowOff>
        </xdr:from>
        <xdr:to>
          <xdr:col>18</xdr:col>
          <xdr:colOff>0</xdr:colOff>
          <xdr:row>99</xdr:row>
          <xdr:rowOff>0</xdr:rowOff>
        </xdr:to>
        <xdr:sp macro="" textlink="">
          <xdr:nvSpPr>
            <xdr:cNvPr id="38997" name="Button 85" hidden="1">
              <a:extLst>
                <a:ext uri="{63B3BB69-23CF-44E3-9099-C40C66FF867C}">
                  <a14:compatExt spid="_x0000_s38997"/>
                </a:ext>
                <a:ext uri="{FF2B5EF4-FFF2-40B4-BE49-F238E27FC236}">
                  <a16:creationId xmlns:a16="http://schemas.microsoft.com/office/drawing/2014/main" id="{00000000-0008-0000-0700-000055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96</xdr:row>
          <xdr:rowOff>0</xdr:rowOff>
        </xdr:from>
        <xdr:to>
          <xdr:col>19</xdr:col>
          <xdr:colOff>0</xdr:colOff>
          <xdr:row>99</xdr:row>
          <xdr:rowOff>0</xdr:rowOff>
        </xdr:to>
        <xdr:sp macro="" textlink="">
          <xdr:nvSpPr>
            <xdr:cNvPr id="38998" name="Button 86" hidden="1">
              <a:extLst>
                <a:ext uri="{63B3BB69-23CF-44E3-9099-C40C66FF867C}">
                  <a14:compatExt spid="_x0000_s38998"/>
                </a:ext>
                <a:ext uri="{FF2B5EF4-FFF2-40B4-BE49-F238E27FC236}">
                  <a16:creationId xmlns:a16="http://schemas.microsoft.com/office/drawing/2014/main" id="{00000000-0008-0000-0700-000056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99</xdr:row>
          <xdr:rowOff>0</xdr:rowOff>
        </xdr:from>
        <xdr:to>
          <xdr:col>17</xdr:col>
          <xdr:colOff>0</xdr:colOff>
          <xdr:row>102</xdr:row>
          <xdr:rowOff>0</xdr:rowOff>
        </xdr:to>
        <xdr:sp macro="" textlink="">
          <xdr:nvSpPr>
            <xdr:cNvPr id="38999" name="Button 87" hidden="1">
              <a:extLst>
                <a:ext uri="{63B3BB69-23CF-44E3-9099-C40C66FF867C}">
                  <a14:compatExt spid="_x0000_s38999"/>
                </a:ext>
                <a:ext uri="{FF2B5EF4-FFF2-40B4-BE49-F238E27FC236}">
                  <a16:creationId xmlns:a16="http://schemas.microsoft.com/office/drawing/2014/main" id="{00000000-0008-0000-0700-000057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99</xdr:row>
          <xdr:rowOff>0</xdr:rowOff>
        </xdr:from>
        <xdr:to>
          <xdr:col>18</xdr:col>
          <xdr:colOff>0</xdr:colOff>
          <xdr:row>102</xdr:row>
          <xdr:rowOff>0</xdr:rowOff>
        </xdr:to>
        <xdr:sp macro="" textlink="">
          <xdr:nvSpPr>
            <xdr:cNvPr id="39000" name="Button 88" hidden="1">
              <a:extLst>
                <a:ext uri="{63B3BB69-23CF-44E3-9099-C40C66FF867C}">
                  <a14:compatExt spid="_x0000_s39000"/>
                </a:ext>
                <a:ext uri="{FF2B5EF4-FFF2-40B4-BE49-F238E27FC236}">
                  <a16:creationId xmlns:a16="http://schemas.microsoft.com/office/drawing/2014/main" id="{00000000-0008-0000-0700-000058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99</xdr:row>
          <xdr:rowOff>0</xdr:rowOff>
        </xdr:from>
        <xdr:to>
          <xdr:col>19</xdr:col>
          <xdr:colOff>0</xdr:colOff>
          <xdr:row>102</xdr:row>
          <xdr:rowOff>0</xdr:rowOff>
        </xdr:to>
        <xdr:sp macro="" textlink="">
          <xdr:nvSpPr>
            <xdr:cNvPr id="39001" name="Button 89" hidden="1">
              <a:extLst>
                <a:ext uri="{63B3BB69-23CF-44E3-9099-C40C66FF867C}">
                  <a14:compatExt spid="_x0000_s39001"/>
                </a:ext>
                <a:ext uri="{FF2B5EF4-FFF2-40B4-BE49-F238E27FC236}">
                  <a16:creationId xmlns:a16="http://schemas.microsoft.com/office/drawing/2014/main" id="{00000000-0008-0000-0700-000059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102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39002" name="Button 90" hidden="1">
              <a:extLst>
                <a:ext uri="{63B3BB69-23CF-44E3-9099-C40C66FF867C}">
                  <a14:compatExt spid="_x0000_s39002"/>
                </a:ext>
                <a:ext uri="{FF2B5EF4-FFF2-40B4-BE49-F238E27FC236}">
                  <a16:creationId xmlns:a16="http://schemas.microsoft.com/office/drawing/2014/main" id="{00000000-0008-0000-0700-00005A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102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39003" name="Button 91" hidden="1">
              <a:extLst>
                <a:ext uri="{63B3BB69-23CF-44E3-9099-C40C66FF867C}">
                  <a14:compatExt spid="_x0000_s39003"/>
                </a:ext>
                <a:ext uri="{FF2B5EF4-FFF2-40B4-BE49-F238E27FC236}">
                  <a16:creationId xmlns:a16="http://schemas.microsoft.com/office/drawing/2014/main" id="{00000000-0008-0000-0700-00005B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102</xdr:row>
          <xdr:rowOff>0</xdr:rowOff>
        </xdr:from>
        <xdr:to>
          <xdr:col>19</xdr:col>
          <xdr:colOff>0</xdr:colOff>
          <xdr:row>105</xdr:row>
          <xdr:rowOff>0</xdr:rowOff>
        </xdr:to>
        <xdr:sp macro="" textlink="">
          <xdr:nvSpPr>
            <xdr:cNvPr id="39004" name="Button 92" hidden="1">
              <a:extLst>
                <a:ext uri="{63B3BB69-23CF-44E3-9099-C40C66FF867C}">
                  <a14:compatExt spid="_x0000_s39004"/>
                </a:ext>
                <a:ext uri="{FF2B5EF4-FFF2-40B4-BE49-F238E27FC236}">
                  <a16:creationId xmlns:a16="http://schemas.microsoft.com/office/drawing/2014/main" id="{00000000-0008-0000-0700-00005C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109</xdr:row>
          <xdr:rowOff>9525</xdr:rowOff>
        </xdr:from>
        <xdr:to>
          <xdr:col>19</xdr:col>
          <xdr:colOff>0</xdr:colOff>
          <xdr:row>112</xdr:row>
          <xdr:rowOff>9525</xdr:rowOff>
        </xdr:to>
        <xdr:sp macro="" textlink="">
          <xdr:nvSpPr>
            <xdr:cNvPr id="39005" name="Button 93" hidden="1">
              <a:extLst>
                <a:ext uri="{63B3BB69-23CF-44E3-9099-C40C66FF867C}">
                  <a14:compatExt spid="_x0000_s39005"/>
                </a:ext>
                <a:ext uri="{FF2B5EF4-FFF2-40B4-BE49-F238E27FC236}">
                  <a16:creationId xmlns:a16="http://schemas.microsoft.com/office/drawing/2014/main" id="{00000000-0008-0000-0700-00005D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112</xdr:row>
          <xdr:rowOff>9525</xdr:rowOff>
        </xdr:from>
        <xdr:to>
          <xdr:col>19</xdr:col>
          <xdr:colOff>0</xdr:colOff>
          <xdr:row>115</xdr:row>
          <xdr:rowOff>9525</xdr:rowOff>
        </xdr:to>
        <xdr:sp macro="" textlink="">
          <xdr:nvSpPr>
            <xdr:cNvPr id="39006" name="Button 94" hidden="1">
              <a:extLst>
                <a:ext uri="{63B3BB69-23CF-44E3-9099-C40C66FF867C}">
                  <a14:compatExt spid="_x0000_s39006"/>
                </a:ext>
                <a:ext uri="{FF2B5EF4-FFF2-40B4-BE49-F238E27FC236}">
                  <a16:creationId xmlns:a16="http://schemas.microsoft.com/office/drawing/2014/main" id="{00000000-0008-0000-0700-00005E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115</xdr:row>
          <xdr:rowOff>9525</xdr:rowOff>
        </xdr:from>
        <xdr:to>
          <xdr:col>19</xdr:col>
          <xdr:colOff>0</xdr:colOff>
          <xdr:row>118</xdr:row>
          <xdr:rowOff>19050</xdr:rowOff>
        </xdr:to>
        <xdr:sp macro="" textlink="">
          <xdr:nvSpPr>
            <xdr:cNvPr id="39007" name="Button 95" hidden="1">
              <a:extLst>
                <a:ext uri="{63B3BB69-23CF-44E3-9099-C40C66FF867C}">
                  <a14:compatExt spid="_x0000_s39007"/>
                </a:ext>
                <a:ext uri="{FF2B5EF4-FFF2-40B4-BE49-F238E27FC236}">
                  <a16:creationId xmlns:a16="http://schemas.microsoft.com/office/drawing/2014/main" id="{00000000-0008-0000-0700-00005F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120</xdr:row>
          <xdr:rowOff>0</xdr:rowOff>
        </xdr:from>
        <xdr:to>
          <xdr:col>17</xdr:col>
          <xdr:colOff>0</xdr:colOff>
          <xdr:row>123</xdr:row>
          <xdr:rowOff>0</xdr:rowOff>
        </xdr:to>
        <xdr:sp macro="" textlink="">
          <xdr:nvSpPr>
            <xdr:cNvPr id="39008" name="Button 96" hidden="1">
              <a:extLst>
                <a:ext uri="{63B3BB69-23CF-44E3-9099-C40C66FF867C}">
                  <a14:compatExt spid="_x0000_s39008"/>
                </a:ext>
                <a:ext uri="{FF2B5EF4-FFF2-40B4-BE49-F238E27FC236}">
                  <a16:creationId xmlns:a16="http://schemas.microsoft.com/office/drawing/2014/main" id="{00000000-0008-0000-0700-000060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120</xdr:row>
          <xdr:rowOff>0</xdr:rowOff>
        </xdr:from>
        <xdr:to>
          <xdr:col>18</xdr:col>
          <xdr:colOff>0</xdr:colOff>
          <xdr:row>123</xdr:row>
          <xdr:rowOff>0</xdr:rowOff>
        </xdr:to>
        <xdr:sp macro="" textlink="">
          <xdr:nvSpPr>
            <xdr:cNvPr id="39009" name="Button 97" hidden="1">
              <a:extLst>
                <a:ext uri="{63B3BB69-23CF-44E3-9099-C40C66FF867C}">
                  <a14:compatExt spid="_x0000_s39009"/>
                </a:ext>
                <a:ext uri="{FF2B5EF4-FFF2-40B4-BE49-F238E27FC236}">
                  <a16:creationId xmlns:a16="http://schemas.microsoft.com/office/drawing/2014/main" id="{00000000-0008-0000-0700-000061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120</xdr:row>
          <xdr:rowOff>0</xdr:rowOff>
        </xdr:from>
        <xdr:to>
          <xdr:col>19</xdr:col>
          <xdr:colOff>0</xdr:colOff>
          <xdr:row>123</xdr:row>
          <xdr:rowOff>0</xdr:rowOff>
        </xdr:to>
        <xdr:sp macro="" textlink="">
          <xdr:nvSpPr>
            <xdr:cNvPr id="39010" name="Button 98" hidden="1">
              <a:extLst>
                <a:ext uri="{63B3BB69-23CF-44E3-9099-C40C66FF867C}">
                  <a14:compatExt spid="_x0000_s39010"/>
                </a:ext>
                <a:ext uri="{FF2B5EF4-FFF2-40B4-BE49-F238E27FC236}">
                  <a16:creationId xmlns:a16="http://schemas.microsoft.com/office/drawing/2014/main" id="{00000000-0008-0000-0700-000062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123</xdr:row>
          <xdr:rowOff>0</xdr:rowOff>
        </xdr:from>
        <xdr:to>
          <xdr:col>17</xdr:col>
          <xdr:colOff>0</xdr:colOff>
          <xdr:row>126</xdr:row>
          <xdr:rowOff>0</xdr:rowOff>
        </xdr:to>
        <xdr:sp macro="" textlink="">
          <xdr:nvSpPr>
            <xdr:cNvPr id="39011" name="Button 99" hidden="1">
              <a:extLst>
                <a:ext uri="{63B3BB69-23CF-44E3-9099-C40C66FF867C}">
                  <a14:compatExt spid="_x0000_s39011"/>
                </a:ext>
                <a:ext uri="{FF2B5EF4-FFF2-40B4-BE49-F238E27FC236}">
                  <a16:creationId xmlns:a16="http://schemas.microsoft.com/office/drawing/2014/main" id="{00000000-0008-0000-0700-000063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123</xdr:row>
          <xdr:rowOff>0</xdr:rowOff>
        </xdr:from>
        <xdr:to>
          <xdr:col>18</xdr:col>
          <xdr:colOff>0</xdr:colOff>
          <xdr:row>126</xdr:row>
          <xdr:rowOff>0</xdr:rowOff>
        </xdr:to>
        <xdr:sp macro="" textlink="">
          <xdr:nvSpPr>
            <xdr:cNvPr id="39012" name="Button 100" hidden="1">
              <a:extLst>
                <a:ext uri="{63B3BB69-23CF-44E3-9099-C40C66FF867C}">
                  <a14:compatExt spid="_x0000_s39012"/>
                </a:ext>
                <a:ext uri="{FF2B5EF4-FFF2-40B4-BE49-F238E27FC236}">
                  <a16:creationId xmlns:a16="http://schemas.microsoft.com/office/drawing/2014/main" id="{00000000-0008-0000-0700-000064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123</xdr:row>
          <xdr:rowOff>0</xdr:rowOff>
        </xdr:from>
        <xdr:to>
          <xdr:col>19</xdr:col>
          <xdr:colOff>0</xdr:colOff>
          <xdr:row>126</xdr:row>
          <xdr:rowOff>0</xdr:rowOff>
        </xdr:to>
        <xdr:sp macro="" textlink="">
          <xdr:nvSpPr>
            <xdr:cNvPr id="39013" name="Button 101" hidden="1">
              <a:extLst>
                <a:ext uri="{63B3BB69-23CF-44E3-9099-C40C66FF867C}">
                  <a14:compatExt spid="_x0000_s39013"/>
                </a:ext>
                <a:ext uri="{FF2B5EF4-FFF2-40B4-BE49-F238E27FC236}">
                  <a16:creationId xmlns:a16="http://schemas.microsoft.com/office/drawing/2014/main" id="{00000000-0008-0000-0700-000065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126</xdr:row>
          <xdr:rowOff>0</xdr:rowOff>
        </xdr:from>
        <xdr:to>
          <xdr:col>17</xdr:col>
          <xdr:colOff>0</xdr:colOff>
          <xdr:row>129</xdr:row>
          <xdr:rowOff>0</xdr:rowOff>
        </xdr:to>
        <xdr:sp macro="" textlink="">
          <xdr:nvSpPr>
            <xdr:cNvPr id="39014" name="Button 102" hidden="1">
              <a:extLst>
                <a:ext uri="{63B3BB69-23CF-44E3-9099-C40C66FF867C}">
                  <a14:compatExt spid="_x0000_s39014"/>
                </a:ext>
                <a:ext uri="{FF2B5EF4-FFF2-40B4-BE49-F238E27FC236}">
                  <a16:creationId xmlns:a16="http://schemas.microsoft.com/office/drawing/2014/main" id="{00000000-0008-0000-0700-000066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126</xdr:row>
          <xdr:rowOff>0</xdr:rowOff>
        </xdr:from>
        <xdr:to>
          <xdr:col>18</xdr:col>
          <xdr:colOff>0</xdr:colOff>
          <xdr:row>129</xdr:row>
          <xdr:rowOff>0</xdr:rowOff>
        </xdr:to>
        <xdr:sp macro="" textlink="">
          <xdr:nvSpPr>
            <xdr:cNvPr id="39015" name="Button 103" hidden="1">
              <a:extLst>
                <a:ext uri="{63B3BB69-23CF-44E3-9099-C40C66FF867C}">
                  <a14:compatExt spid="_x0000_s39015"/>
                </a:ext>
                <a:ext uri="{FF2B5EF4-FFF2-40B4-BE49-F238E27FC236}">
                  <a16:creationId xmlns:a16="http://schemas.microsoft.com/office/drawing/2014/main" id="{00000000-0008-0000-0700-000067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126</xdr:row>
          <xdr:rowOff>0</xdr:rowOff>
        </xdr:from>
        <xdr:to>
          <xdr:col>19</xdr:col>
          <xdr:colOff>0</xdr:colOff>
          <xdr:row>129</xdr:row>
          <xdr:rowOff>0</xdr:rowOff>
        </xdr:to>
        <xdr:sp macro="" textlink="">
          <xdr:nvSpPr>
            <xdr:cNvPr id="39016" name="Button 104" hidden="1">
              <a:extLst>
                <a:ext uri="{63B3BB69-23CF-44E3-9099-C40C66FF867C}">
                  <a14:compatExt spid="_x0000_s39016"/>
                </a:ext>
                <a:ext uri="{FF2B5EF4-FFF2-40B4-BE49-F238E27FC236}">
                  <a16:creationId xmlns:a16="http://schemas.microsoft.com/office/drawing/2014/main" id="{00000000-0008-0000-0700-000068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129</xdr:row>
          <xdr:rowOff>0</xdr:rowOff>
        </xdr:from>
        <xdr:to>
          <xdr:col>17</xdr:col>
          <xdr:colOff>0</xdr:colOff>
          <xdr:row>132</xdr:row>
          <xdr:rowOff>0</xdr:rowOff>
        </xdr:to>
        <xdr:sp macro="" textlink="">
          <xdr:nvSpPr>
            <xdr:cNvPr id="39017" name="Button 105" hidden="1">
              <a:extLst>
                <a:ext uri="{63B3BB69-23CF-44E3-9099-C40C66FF867C}">
                  <a14:compatExt spid="_x0000_s39017"/>
                </a:ext>
                <a:ext uri="{FF2B5EF4-FFF2-40B4-BE49-F238E27FC236}">
                  <a16:creationId xmlns:a16="http://schemas.microsoft.com/office/drawing/2014/main" id="{00000000-0008-0000-0700-000069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129</xdr:row>
          <xdr:rowOff>0</xdr:rowOff>
        </xdr:from>
        <xdr:to>
          <xdr:col>18</xdr:col>
          <xdr:colOff>0</xdr:colOff>
          <xdr:row>132</xdr:row>
          <xdr:rowOff>0</xdr:rowOff>
        </xdr:to>
        <xdr:sp macro="" textlink="">
          <xdr:nvSpPr>
            <xdr:cNvPr id="39018" name="Button 106" hidden="1">
              <a:extLst>
                <a:ext uri="{63B3BB69-23CF-44E3-9099-C40C66FF867C}">
                  <a14:compatExt spid="_x0000_s39018"/>
                </a:ext>
                <a:ext uri="{FF2B5EF4-FFF2-40B4-BE49-F238E27FC236}">
                  <a16:creationId xmlns:a16="http://schemas.microsoft.com/office/drawing/2014/main" id="{00000000-0008-0000-0700-00006A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129</xdr:row>
          <xdr:rowOff>0</xdr:rowOff>
        </xdr:from>
        <xdr:to>
          <xdr:col>19</xdr:col>
          <xdr:colOff>0</xdr:colOff>
          <xdr:row>132</xdr:row>
          <xdr:rowOff>0</xdr:rowOff>
        </xdr:to>
        <xdr:sp macro="" textlink="">
          <xdr:nvSpPr>
            <xdr:cNvPr id="39019" name="Button 107" hidden="1">
              <a:extLst>
                <a:ext uri="{63B3BB69-23CF-44E3-9099-C40C66FF867C}">
                  <a14:compatExt spid="_x0000_s39019"/>
                </a:ext>
                <a:ext uri="{FF2B5EF4-FFF2-40B4-BE49-F238E27FC236}">
                  <a16:creationId xmlns:a16="http://schemas.microsoft.com/office/drawing/2014/main" id="{00000000-0008-0000-0700-00006B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136</xdr:row>
          <xdr:rowOff>9525</xdr:rowOff>
        </xdr:from>
        <xdr:to>
          <xdr:col>19</xdr:col>
          <xdr:colOff>0</xdr:colOff>
          <xdr:row>139</xdr:row>
          <xdr:rowOff>9525</xdr:rowOff>
        </xdr:to>
        <xdr:sp macro="" textlink="">
          <xdr:nvSpPr>
            <xdr:cNvPr id="39020" name="Button 108" hidden="1">
              <a:extLst>
                <a:ext uri="{63B3BB69-23CF-44E3-9099-C40C66FF867C}">
                  <a14:compatExt spid="_x0000_s39020"/>
                </a:ext>
                <a:ext uri="{FF2B5EF4-FFF2-40B4-BE49-F238E27FC236}">
                  <a16:creationId xmlns:a16="http://schemas.microsoft.com/office/drawing/2014/main" id="{00000000-0008-0000-0700-00006C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139</xdr:row>
          <xdr:rowOff>9525</xdr:rowOff>
        </xdr:from>
        <xdr:to>
          <xdr:col>19</xdr:col>
          <xdr:colOff>0</xdr:colOff>
          <xdr:row>142</xdr:row>
          <xdr:rowOff>9525</xdr:rowOff>
        </xdr:to>
        <xdr:sp macro="" textlink="">
          <xdr:nvSpPr>
            <xdr:cNvPr id="39021" name="Button 109" hidden="1">
              <a:extLst>
                <a:ext uri="{63B3BB69-23CF-44E3-9099-C40C66FF867C}">
                  <a14:compatExt spid="_x0000_s39021"/>
                </a:ext>
                <a:ext uri="{FF2B5EF4-FFF2-40B4-BE49-F238E27FC236}">
                  <a16:creationId xmlns:a16="http://schemas.microsoft.com/office/drawing/2014/main" id="{00000000-0008-0000-0700-00006D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142</xdr:row>
          <xdr:rowOff>9525</xdr:rowOff>
        </xdr:from>
        <xdr:to>
          <xdr:col>19</xdr:col>
          <xdr:colOff>0</xdr:colOff>
          <xdr:row>145</xdr:row>
          <xdr:rowOff>19050</xdr:rowOff>
        </xdr:to>
        <xdr:sp macro="" textlink="">
          <xdr:nvSpPr>
            <xdr:cNvPr id="39022" name="Button 110" hidden="1">
              <a:extLst>
                <a:ext uri="{63B3BB69-23CF-44E3-9099-C40C66FF867C}">
                  <a14:compatExt spid="_x0000_s39022"/>
                </a:ext>
                <a:ext uri="{FF2B5EF4-FFF2-40B4-BE49-F238E27FC236}">
                  <a16:creationId xmlns:a16="http://schemas.microsoft.com/office/drawing/2014/main" id="{00000000-0008-0000-0700-00006E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147</xdr:row>
          <xdr:rowOff>0</xdr:rowOff>
        </xdr:from>
        <xdr:to>
          <xdr:col>17</xdr:col>
          <xdr:colOff>0</xdr:colOff>
          <xdr:row>150</xdr:row>
          <xdr:rowOff>0</xdr:rowOff>
        </xdr:to>
        <xdr:sp macro="" textlink="">
          <xdr:nvSpPr>
            <xdr:cNvPr id="39023" name="Button 111" hidden="1">
              <a:extLst>
                <a:ext uri="{63B3BB69-23CF-44E3-9099-C40C66FF867C}">
                  <a14:compatExt spid="_x0000_s39023"/>
                </a:ext>
                <a:ext uri="{FF2B5EF4-FFF2-40B4-BE49-F238E27FC236}">
                  <a16:creationId xmlns:a16="http://schemas.microsoft.com/office/drawing/2014/main" id="{00000000-0008-0000-0700-00006F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147</xdr:row>
          <xdr:rowOff>0</xdr:rowOff>
        </xdr:from>
        <xdr:to>
          <xdr:col>18</xdr:col>
          <xdr:colOff>0</xdr:colOff>
          <xdr:row>150</xdr:row>
          <xdr:rowOff>0</xdr:rowOff>
        </xdr:to>
        <xdr:sp macro="" textlink="">
          <xdr:nvSpPr>
            <xdr:cNvPr id="39024" name="Button 112" hidden="1">
              <a:extLst>
                <a:ext uri="{63B3BB69-23CF-44E3-9099-C40C66FF867C}">
                  <a14:compatExt spid="_x0000_s39024"/>
                </a:ext>
                <a:ext uri="{FF2B5EF4-FFF2-40B4-BE49-F238E27FC236}">
                  <a16:creationId xmlns:a16="http://schemas.microsoft.com/office/drawing/2014/main" id="{00000000-0008-0000-0700-000070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147</xdr:row>
          <xdr:rowOff>0</xdr:rowOff>
        </xdr:from>
        <xdr:to>
          <xdr:col>19</xdr:col>
          <xdr:colOff>0</xdr:colOff>
          <xdr:row>150</xdr:row>
          <xdr:rowOff>0</xdr:rowOff>
        </xdr:to>
        <xdr:sp macro="" textlink="">
          <xdr:nvSpPr>
            <xdr:cNvPr id="39025" name="Button 113" hidden="1">
              <a:extLst>
                <a:ext uri="{63B3BB69-23CF-44E3-9099-C40C66FF867C}">
                  <a14:compatExt spid="_x0000_s39025"/>
                </a:ext>
                <a:ext uri="{FF2B5EF4-FFF2-40B4-BE49-F238E27FC236}">
                  <a16:creationId xmlns:a16="http://schemas.microsoft.com/office/drawing/2014/main" id="{00000000-0008-0000-0700-000071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150</xdr:row>
          <xdr:rowOff>0</xdr:rowOff>
        </xdr:from>
        <xdr:to>
          <xdr:col>17</xdr:col>
          <xdr:colOff>0</xdr:colOff>
          <xdr:row>153</xdr:row>
          <xdr:rowOff>0</xdr:rowOff>
        </xdr:to>
        <xdr:sp macro="" textlink="">
          <xdr:nvSpPr>
            <xdr:cNvPr id="39026" name="Button 114" hidden="1">
              <a:extLst>
                <a:ext uri="{63B3BB69-23CF-44E3-9099-C40C66FF867C}">
                  <a14:compatExt spid="_x0000_s39026"/>
                </a:ext>
                <a:ext uri="{FF2B5EF4-FFF2-40B4-BE49-F238E27FC236}">
                  <a16:creationId xmlns:a16="http://schemas.microsoft.com/office/drawing/2014/main" id="{00000000-0008-0000-0700-000072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150</xdr:row>
          <xdr:rowOff>0</xdr:rowOff>
        </xdr:from>
        <xdr:to>
          <xdr:col>18</xdr:col>
          <xdr:colOff>0</xdr:colOff>
          <xdr:row>153</xdr:row>
          <xdr:rowOff>0</xdr:rowOff>
        </xdr:to>
        <xdr:sp macro="" textlink="">
          <xdr:nvSpPr>
            <xdr:cNvPr id="39027" name="Button 115" hidden="1">
              <a:extLst>
                <a:ext uri="{63B3BB69-23CF-44E3-9099-C40C66FF867C}">
                  <a14:compatExt spid="_x0000_s39027"/>
                </a:ext>
                <a:ext uri="{FF2B5EF4-FFF2-40B4-BE49-F238E27FC236}">
                  <a16:creationId xmlns:a16="http://schemas.microsoft.com/office/drawing/2014/main" id="{00000000-0008-0000-0700-000073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150</xdr:row>
          <xdr:rowOff>0</xdr:rowOff>
        </xdr:from>
        <xdr:to>
          <xdr:col>19</xdr:col>
          <xdr:colOff>0</xdr:colOff>
          <xdr:row>153</xdr:row>
          <xdr:rowOff>0</xdr:rowOff>
        </xdr:to>
        <xdr:sp macro="" textlink="">
          <xdr:nvSpPr>
            <xdr:cNvPr id="39028" name="Button 116" hidden="1">
              <a:extLst>
                <a:ext uri="{63B3BB69-23CF-44E3-9099-C40C66FF867C}">
                  <a14:compatExt spid="_x0000_s39028"/>
                </a:ext>
                <a:ext uri="{FF2B5EF4-FFF2-40B4-BE49-F238E27FC236}">
                  <a16:creationId xmlns:a16="http://schemas.microsoft.com/office/drawing/2014/main" id="{00000000-0008-0000-0700-000074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153</xdr:row>
          <xdr:rowOff>0</xdr:rowOff>
        </xdr:from>
        <xdr:to>
          <xdr:col>17</xdr:col>
          <xdr:colOff>0</xdr:colOff>
          <xdr:row>156</xdr:row>
          <xdr:rowOff>0</xdr:rowOff>
        </xdr:to>
        <xdr:sp macro="" textlink="">
          <xdr:nvSpPr>
            <xdr:cNvPr id="39029" name="Button 117" hidden="1">
              <a:extLst>
                <a:ext uri="{63B3BB69-23CF-44E3-9099-C40C66FF867C}">
                  <a14:compatExt spid="_x0000_s39029"/>
                </a:ext>
                <a:ext uri="{FF2B5EF4-FFF2-40B4-BE49-F238E27FC236}">
                  <a16:creationId xmlns:a16="http://schemas.microsoft.com/office/drawing/2014/main" id="{00000000-0008-0000-0700-000075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153</xdr:row>
          <xdr:rowOff>0</xdr:rowOff>
        </xdr:from>
        <xdr:to>
          <xdr:col>18</xdr:col>
          <xdr:colOff>0</xdr:colOff>
          <xdr:row>156</xdr:row>
          <xdr:rowOff>0</xdr:rowOff>
        </xdr:to>
        <xdr:sp macro="" textlink="">
          <xdr:nvSpPr>
            <xdr:cNvPr id="39030" name="Button 118" hidden="1">
              <a:extLst>
                <a:ext uri="{63B3BB69-23CF-44E3-9099-C40C66FF867C}">
                  <a14:compatExt spid="_x0000_s39030"/>
                </a:ext>
                <a:ext uri="{FF2B5EF4-FFF2-40B4-BE49-F238E27FC236}">
                  <a16:creationId xmlns:a16="http://schemas.microsoft.com/office/drawing/2014/main" id="{00000000-0008-0000-0700-000076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153</xdr:row>
          <xdr:rowOff>0</xdr:rowOff>
        </xdr:from>
        <xdr:to>
          <xdr:col>19</xdr:col>
          <xdr:colOff>0</xdr:colOff>
          <xdr:row>156</xdr:row>
          <xdr:rowOff>0</xdr:rowOff>
        </xdr:to>
        <xdr:sp macro="" textlink="">
          <xdr:nvSpPr>
            <xdr:cNvPr id="39031" name="Button 119" hidden="1">
              <a:extLst>
                <a:ext uri="{63B3BB69-23CF-44E3-9099-C40C66FF867C}">
                  <a14:compatExt spid="_x0000_s39031"/>
                </a:ext>
                <a:ext uri="{FF2B5EF4-FFF2-40B4-BE49-F238E27FC236}">
                  <a16:creationId xmlns:a16="http://schemas.microsoft.com/office/drawing/2014/main" id="{00000000-0008-0000-0700-000077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156</xdr:row>
          <xdr:rowOff>0</xdr:rowOff>
        </xdr:from>
        <xdr:to>
          <xdr:col>17</xdr:col>
          <xdr:colOff>0</xdr:colOff>
          <xdr:row>159</xdr:row>
          <xdr:rowOff>0</xdr:rowOff>
        </xdr:to>
        <xdr:sp macro="" textlink="">
          <xdr:nvSpPr>
            <xdr:cNvPr id="39032" name="Button 120" hidden="1">
              <a:extLst>
                <a:ext uri="{63B3BB69-23CF-44E3-9099-C40C66FF867C}">
                  <a14:compatExt spid="_x0000_s39032"/>
                </a:ext>
                <a:ext uri="{FF2B5EF4-FFF2-40B4-BE49-F238E27FC236}">
                  <a16:creationId xmlns:a16="http://schemas.microsoft.com/office/drawing/2014/main" id="{00000000-0008-0000-0700-000078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156</xdr:row>
          <xdr:rowOff>0</xdr:rowOff>
        </xdr:from>
        <xdr:to>
          <xdr:col>18</xdr:col>
          <xdr:colOff>0</xdr:colOff>
          <xdr:row>159</xdr:row>
          <xdr:rowOff>0</xdr:rowOff>
        </xdr:to>
        <xdr:sp macro="" textlink="">
          <xdr:nvSpPr>
            <xdr:cNvPr id="39033" name="Button 121" hidden="1">
              <a:extLst>
                <a:ext uri="{63B3BB69-23CF-44E3-9099-C40C66FF867C}">
                  <a14:compatExt spid="_x0000_s39033"/>
                </a:ext>
                <a:ext uri="{FF2B5EF4-FFF2-40B4-BE49-F238E27FC236}">
                  <a16:creationId xmlns:a16="http://schemas.microsoft.com/office/drawing/2014/main" id="{00000000-0008-0000-0700-000079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156</xdr:row>
          <xdr:rowOff>0</xdr:rowOff>
        </xdr:from>
        <xdr:to>
          <xdr:col>19</xdr:col>
          <xdr:colOff>0</xdr:colOff>
          <xdr:row>159</xdr:row>
          <xdr:rowOff>0</xdr:rowOff>
        </xdr:to>
        <xdr:sp macro="" textlink="">
          <xdr:nvSpPr>
            <xdr:cNvPr id="39034" name="Button 122" hidden="1">
              <a:extLst>
                <a:ext uri="{63B3BB69-23CF-44E3-9099-C40C66FF867C}">
                  <a14:compatExt spid="_x0000_s39034"/>
                </a:ext>
                <a:ext uri="{FF2B5EF4-FFF2-40B4-BE49-F238E27FC236}">
                  <a16:creationId xmlns:a16="http://schemas.microsoft.com/office/drawing/2014/main" id="{00000000-0008-0000-0700-00007A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163</xdr:row>
          <xdr:rowOff>9525</xdr:rowOff>
        </xdr:from>
        <xdr:to>
          <xdr:col>19</xdr:col>
          <xdr:colOff>0</xdr:colOff>
          <xdr:row>166</xdr:row>
          <xdr:rowOff>9525</xdr:rowOff>
        </xdr:to>
        <xdr:sp macro="" textlink="">
          <xdr:nvSpPr>
            <xdr:cNvPr id="39035" name="Button 123" hidden="1">
              <a:extLst>
                <a:ext uri="{63B3BB69-23CF-44E3-9099-C40C66FF867C}">
                  <a14:compatExt spid="_x0000_s39035"/>
                </a:ext>
                <a:ext uri="{FF2B5EF4-FFF2-40B4-BE49-F238E27FC236}">
                  <a16:creationId xmlns:a16="http://schemas.microsoft.com/office/drawing/2014/main" id="{00000000-0008-0000-0700-00007B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166</xdr:row>
          <xdr:rowOff>9525</xdr:rowOff>
        </xdr:from>
        <xdr:to>
          <xdr:col>19</xdr:col>
          <xdr:colOff>0</xdr:colOff>
          <xdr:row>169</xdr:row>
          <xdr:rowOff>9525</xdr:rowOff>
        </xdr:to>
        <xdr:sp macro="" textlink="">
          <xdr:nvSpPr>
            <xdr:cNvPr id="39036" name="Button 124" hidden="1">
              <a:extLst>
                <a:ext uri="{63B3BB69-23CF-44E3-9099-C40C66FF867C}">
                  <a14:compatExt spid="_x0000_s39036"/>
                </a:ext>
                <a:ext uri="{FF2B5EF4-FFF2-40B4-BE49-F238E27FC236}">
                  <a16:creationId xmlns:a16="http://schemas.microsoft.com/office/drawing/2014/main" id="{00000000-0008-0000-0700-00007C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169</xdr:row>
          <xdr:rowOff>9525</xdr:rowOff>
        </xdr:from>
        <xdr:to>
          <xdr:col>19</xdr:col>
          <xdr:colOff>0</xdr:colOff>
          <xdr:row>172</xdr:row>
          <xdr:rowOff>19050</xdr:rowOff>
        </xdr:to>
        <xdr:sp macro="" textlink="">
          <xdr:nvSpPr>
            <xdr:cNvPr id="39037" name="Button 125" hidden="1">
              <a:extLst>
                <a:ext uri="{63B3BB69-23CF-44E3-9099-C40C66FF867C}">
                  <a14:compatExt spid="_x0000_s39037"/>
                </a:ext>
                <a:ext uri="{FF2B5EF4-FFF2-40B4-BE49-F238E27FC236}">
                  <a16:creationId xmlns:a16="http://schemas.microsoft.com/office/drawing/2014/main" id="{00000000-0008-0000-0700-00007D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174</xdr:row>
          <xdr:rowOff>0</xdr:rowOff>
        </xdr:from>
        <xdr:to>
          <xdr:col>17</xdr:col>
          <xdr:colOff>0</xdr:colOff>
          <xdr:row>177</xdr:row>
          <xdr:rowOff>0</xdr:rowOff>
        </xdr:to>
        <xdr:sp macro="" textlink="">
          <xdr:nvSpPr>
            <xdr:cNvPr id="39038" name="Button 126" hidden="1">
              <a:extLst>
                <a:ext uri="{63B3BB69-23CF-44E3-9099-C40C66FF867C}">
                  <a14:compatExt spid="_x0000_s39038"/>
                </a:ext>
                <a:ext uri="{FF2B5EF4-FFF2-40B4-BE49-F238E27FC236}">
                  <a16:creationId xmlns:a16="http://schemas.microsoft.com/office/drawing/2014/main" id="{00000000-0008-0000-0700-00007E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174</xdr:row>
          <xdr:rowOff>0</xdr:rowOff>
        </xdr:from>
        <xdr:to>
          <xdr:col>18</xdr:col>
          <xdr:colOff>0</xdr:colOff>
          <xdr:row>177</xdr:row>
          <xdr:rowOff>0</xdr:rowOff>
        </xdr:to>
        <xdr:sp macro="" textlink="">
          <xdr:nvSpPr>
            <xdr:cNvPr id="39039" name="Button 127" hidden="1">
              <a:extLst>
                <a:ext uri="{63B3BB69-23CF-44E3-9099-C40C66FF867C}">
                  <a14:compatExt spid="_x0000_s39039"/>
                </a:ext>
                <a:ext uri="{FF2B5EF4-FFF2-40B4-BE49-F238E27FC236}">
                  <a16:creationId xmlns:a16="http://schemas.microsoft.com/office/drawing/2014/main" id="{00000000-0008-0000-0700-00007F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174</xdr:row>
          <xdr:rowOff>0</xdr:rowOff>
        </xdr:from>
        <xdr:to>
          <xdr:col>19</xdr:col>
          <xdr:colOff>0</xdr:colOff>
          <xdr:row>177</xdr:row>
          <xdr:rowOff>0</xdr:rowOff>
        </xdr:to>
        <xdr:sp macro="" textlink="">
          <xdr:nvSpPr>
            <xdr:cNvPr id="39040" name="Button 128" hidden="1">
              <a:extLst>
                <a:ext uri="{63B3BB69-23CF-44E3-9099-C40C66FF867C}">
                  <a14:compatExt spid="_x0000_s39040"/>
                </a:ext>
                <a:ext uri="{FF2B5EF4-FFF2-40B4-BE49-F238E27FC236}">
                  <a16:creationId xmlns:a16="http://schemas.microsoft.com/office/drawing/2014/main" id="{00000000-0008-0000-0700-000080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177</xdr:row>
          <xdr:rowOff>0</xdr:rowOff>
        </xdr:from>
        <xdr:to>
          <xdr:col>17</xdr:col>
          <xdr:colOff>0</xdr:colOff>
          <xdr:row>180</xdr:row>
          <xdr:rowOff>0</xdr:rowOff>
        </xdr:to>
        <xdr:sp macro="" textlink="">
          <xdr:nvSpPr>
            <xdr:cNvPr id="39041" name="Button 129" hidden="1">
              <a:extLst>
                <a:ext uri="{63B3BB69-23CF-44E3-9099-C40C66FF867C}">
                  <a14:compatExt spid="_x0000_s39041"/>
                </a:ext>
                <a:ext uri="{FF2B5EF4-FFF2-40B4-BE49-F238E27FC236}">
                  <a16:creationId xmlns:a16="http://schemas.microsoft.com/office/drawing/2014/main" id="{00000000-0008-0000-0700-000081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177</xdr:row>
          <xdr:rowOff>0</xdr:rowOff>
        </xdr:from>
        <xdr:to>
          <xdr:col>18</xdr:col>
          <xdr:colOff>0</xdr:colOff>
          <xdr:row>180</xdr:row>
          <xdr:rowOff>0</xdr:rowOff>
        </xdr:to>
        <xdr:sp macro="" textlink="">
          <xdr:nvSpPr>
            <xdr:cNvPr id="39042" name="Button 130" hidden="1">
              <a:extLst>
                <a:ext uri="{63B3BB69-23CF-44E3-9099-C40C66FF867C}">
                  <a14:compatExt spid="_x0000_s39042"/>
                </a:ext>
                <a:ext uri="{FF2B5EF4-FFF2-40B4-BE49-F238E27FC236}">
                  <a16:creationId xmlns:a16="http://schemas.microsoft.com/office/drawing/2014/main" id="{00000000-0008-0000-0700-000082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177</xdr:row>
          <xdr:rowOff>0</xdr:rowOff>
        </xdr:from>
        <xdr:to>
          <xdr:col>19</xdr:col>
          <xdr:colOff>0</xdr:colOff>
          <xdr:row>180</xdr:row>
          <xdr:rowOff>0</xdr:rowOff>
        </xdr:to>
        <xdr:sp macro="" textlink="">
          <xdr:nvSpPr>
            <xdr:cNvPr id="39043" name="Button 131" hidden="1">
              <a:extLst>
                <a:ext uri="{63B3BB69-23CF-44E3-9099-C40C66FF867C}">
                  <a14:compatExt spid="_x0000_s39043"/>
                </a:ext>
                <a:ext uri="{FF2B5EF4-FFF2-40B4-BE49-F238E27FC236}">
                  <a16:creationId xmlns:a16="http://schemas.microsoft.com/office/drawing/2014/main" id="{00000000-0008-0000-0700-000083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180</xdr:row>
          <xdr:rowOff>0</xdr:rowOff>
        </xdr:from>
        <xdr:to>
          <xdr:col>17</xdr:col>
          <xdr:colOff>0</xdr:colOff>
          <xdr:row>183</xdr:row>
          <xdr:rowOff>0</xdr:rowOff>
        </xdr:to>
        <xdr:sp macro="" textlink="">
          <xdr:nvSpPr>
            <xdr:cNvPr id="39044" name="Button 132" hidden="1">
              <a:extLst>
                <a:ext uri="{63B3BB69-23CF-44E3-9099-C40C66FF867C}">
                  <a14:compatExt spid="_x0000_s39044"/>
                </a:ext>
                <a:ext uri="{FF2B5EF4-FFF2-40B4-BE49-F238E27FC236}">
                  <a16:creationId xmlns:a16="http://schemas.microsoft.com/office/drawing/2014/main" id="{00000000-0008-0000-0700-000084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180</xdr:row>
          <xdr:rowOff>0</xdr:rowOff>
        </xdr:from>
        <xdr:to>
          <xdr:col>18</xdr:col>
          <xdr:colOff>0</xdr:colOff>
          <xdr:row>183</xdr:row>
          <xdr:rowOff>0</xdr:rowOff>
        </xdr:to>
        <xdr:sp macro="" textlink="">
          <xdr:nvSpPr>
            <xdr:cNvPr id="39045" name="Button 133" hidden="1">
              <a:extLst>
                <a:ext uri="{63B3BB69-23CF-44E3-9099-C40C66FF867C}">
                  <a14:compatExt spid="_x0000_s39045"/>
                </a:ext>
                <a:ext uri="{FF2B5EF4-FFF2-40B4-BE49-F238E27FC236}">
                  <a16:creationId xmlns:a16="http://schemas.microsoft.com/office/drawing/2014/main" id="{00000000-0008-0000-0700-000085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180</xdr:row>
          <xdr:rowOff>0</xdr:rowOff>
        </xdr:from>
        <xdr:to>
          <xdr:col>19</xdr:col>
          <xdr:colOff>0</xdr:colOff>
          <xdr:row>183</xdr:row>
          <xdr:rowOff>0</xdr:rowOff>
        </xdr:to>
        <xdr:sp macro="" textlink="">
          <xdr:nvSpPr>
            <xdr:cNvPr id="39046" name="Button 134" hidden="1">
              <a:extLst>
                <a:ext uri="{63B3BB69-23CF-44E3-9099-C40C66FF867C}">
                  <a14:compatExt spid="_x0000_s39046"/>
                </a:ext>
                <a:ext uri="{FF2B5EF4-FFF2-40B4-BE49-F238E27FC236}">
                  <a16:creationId xmlns:a16="http://schemas.microsoft.com/office/drawing/2014/main" id="{00000000-0008-0000-0700-000086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183</xdr:row>
          <xdr:rowOff>0</xdr:rowOff>
        </xdr:from>
        <xdr:to>
          <xdr:col>17</xdr:col>
          <xdr:colOff>0</xdr:colOff>
          <xdr:row>186</xdr:row>
          <xdr:rowOff>0</xdr:rowOff>
        </xdr:to>
        <xdr:sp macro="" textlink="">
          <xdr:nvSpPr>
            <xdr:cNvPr id="39047" name="Button 135" hidden="1">
              <a:extLst>
                <a:ext uri="{63B3BB69-23CF-44E3-9099-C40C66FF867C}">
                  <a14:compatExt spid="_x0000_s39047"/>
                </a:ext>
                <a:ext uri="{FF2B5EF4-FFF2-40B4-BE49-F238E27FC236}">
                  <a16:creationId xmlns:a16="http://schemas.microsoft.com/office/drawing/2014/main" id="{00000000-0008-0000-0700-000087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183</xdr:row>
          <xdr:rowOff>0</xdr:rowOff>
        </xdr:from>
        <xdr:to>
          <xdr:col>18</xdr:col>
          <xdr:colOff>0</xdr:colOff>
          <xdr:row>186</xdr:row>
          <xdr:rowOff>0</xdr:rowOff>
        </xdr:to>
        <xdr:sp macro="" textlink="">
          <xdr:nvSpPr>
            <xdr:cNvPr id="39048" name="Button 136" hidden="1">
              <a:extLst>
                <a:ext uri="{63B3BB69-23CF-44E3-9099-C40C66FF867C}">
                  <a14:compatExt spid="_x0000_s39048"/>
                </a:ext>
                <a:ext uri="{FF2B5EF4-FFF2-40B4-BE49-F238E27FC236}">
                  <a16:creationId xmlns:a16="http://schemas.microsoft.com/office/drawing/2014/main" id="{00000000-0008-0000-0700-000088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183</xdr:row>
          <xdr:rowOff>0</xdr:rowOff>
        </xdr:from>
        <xdr:to>
          <xdr:col>19</xdr:col>
          <xdr:colOff>0</xdr:colOff>
          <xdr:row>186</xdr:row>
          <xdr:rowOff>0</xdr:rowOff>
        </xdr:to>
        <xdr:sp macro="" textlink="">
          <xdr:nvSpPr>
            <xdr:cNvPr id="39049" name="Button 137" hidden="1">
              <a:extLst>
                <a:ext uri="{63B3BB69-23CF-44E3-9099-C40C66FF867C}">
                  <a14:compatExt spid="_x0000_s39049"/>
                </a:ext>
                <a:ext uri="{FF2B5EF4-FFF2-40B4-BE49-F238E27FC236}">
                  <a16:creationId xmlns:a16="http://schemas.microsoft.com/office/drawing/2014/main" id="{00000000-0008-0000-0700-000089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190</xdr:row>
          <xdr:rowOff>9525</xdr:rowOff>
        </xdr:from>
        <xdr:to>
          <xdr:col>19</xdr:col>
          <xdr:colOff>0</xdr:colOff>
          <xdr:row>193</xdr:row>
          <xdr:rowOff>9525</xdr:rowOff>
        </xdr:to>
        <xdr:sp macro="" textlink="">
          <xdr:nvSpPr>
            <xdr:cNvPr id="39050" name="Button 138" hidden="1">
              <a:extLst>
                <a:ext uri="{63B3BB69-23CF-44E3-9099-C40C66FF867C}">
                  <a14:compatExt spid="_x0000_s39050"/>
                </a:ext>
                <a:ext uri="{FF2B5EF4-FFF2-40B4-BE49-F238E27FC236}">
                  <a16:creationId xmlns:a16="http://schemas.microsoft.com/office/drawing/2014/main" id="{00000000-0008-0000-0700-00008A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193</xdr:row>
          <xdr:rowOff>9525</xdr:rowOff>
        </xdr:from>
        <xdr:to>
          <xdr:col>19</xdr:col>
          <xdr:colOff>0</xdr:colOff>
          <xdr:row>196</xdr:row>
          <xdr:rowOff>9525</xdr:rowOff>
        </xdr:to>
        <xdr:sp macro="" textlink="">
          <xdr:nvSpPr>
            <xdr:cNvPr id="39051" name="Button 139" hidden="1">
              <a:extLst>
                <a:ext uri="{63B3BB69-23CF-44E3-9099-C40C66FF867C}">
                  <a14:compatExt spid="_x0000_s39051"/>
                </a:ext>
                <a:ext uri="{FF2B5EF4-FFF2-40B4-BE49-F238E27FC236}">
                  <a16:creationId xmlns:a16="http://schemas.microsoft.com/office/drawing/2014/main" id="{00000000-0008-0000-0700-00008B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196</xdr:row>
          <xdr:rowOff>9525</xdr:rowOff>
        </xdr:from>
        <xdr:to>
          <xdr:col>19</xdr:col>
          <xdr:colOff>0</xdr:colOff>
          <xdr:row>199</xdr:row>
          <xdr:rowOff>19050</xdr:rowOff>
        </xdr:to>
        <xdr:sp macro="" textlink="">
          <xdr:nvSpPr>
            <xdr:cNvPr id="39052" name="Button 140" hidden="1">
              <a:extLst>
                <a:ext uri="{63B3BB69-23CF-44E3-9099-C40C66FF867C}">
                  <a14:compatExt spid="_x0000_s39052"/>
                </a:ext>
                <a:ext uri="{FF2B5EF4-FFF2-40B4-BE49-F238E27FC236}">
                  <a16:creationId xmlns:a16="http://schemas.microsoft.com/office/drawing/2014/main" id="{00000000-0008-0000-0700-00008C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</xdr:wsDr>
</file>

<file path=xl/drawings/drawing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</xdr:row>
          <xdr:rowOff>0</xdr:rowOff>
        </xdr:from>
        <xdr:to>
          <xdr:col>19</xdr:col>
          <xdr:colOff>0</xdr:colOff>
          <xdr:row>28</xdr:row>
          <xdr:rowOff>0</xdr:rowOff>
        </xdr:to>
        <xdr:sp macro="" textlink="">
          <xdr:nvSpPr>
            <xdr:cNvPr id="39937" name="Button 1" hidden="1">
              <a:extLst>
                <a:ext uri="{63B3BB69-23CF-44E3-9099-C40C66FF867C}">
                  <a14:compatExt spid="_x0000_s39937"/>
                </a:ext>
                <a:ext uri="{FF2B5EF4-FFF2-40B4-BE49-F238E27FC236}">
                  <a16:creationId xmlns:a16="http://schemas.microsoft.com/office/drawing/2014/main" id="{00000000-0008-0000-0800-000001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28</xdr:row>
          <xdr:rowOff>0</xdr:rowOff>
        </xdr:from>
        <xdr:to>
          <xdr:col>17</xdr:col>
          <xdr:colOff>0</xdr:colOff>
          <xdr:row>31</xdr:row>
          <xdr:rowOff>0</xdr:rowOff>
        </xdr:to>
        <xdr:sp macro="" textlink="">
          <xdr:nvSpPr>
            <xdr:cNvPr id="39938" name="Button 2" hidden="1">
              <a:extLst>
                <a:ext uri="{63B3BB69-23CF-44E3-9099-C40C66FF867C}">
                  <a14:compatExt spid="_x0000_s39938"/>
                </a:ext>
                <a:ext uri="{FF2B5EF4-FFF2-40B4-BE49-F238E27FC236}">
                  <a16:creationId xmlns:a16="http://schemas.microsoft.com/office/drawing/2014/main" id="{00000000-0008-0000-0800-000002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28</xdr:row>
          <xdr:rowOff>0</xdr:rowOff>
        </xdr:from>
        <xdr:to>
          <xdr:col>18</xdr:col>
          <xdr:colOff>0</xdr:colOff>
          <xdr:row>31</xdr:row>
          <xdr:rowOff>0</xdr:rowOff>
        </xdr:to>
        <xdr:sp macro="" textlink="">
          <xdr:nvSpPr>
            <xdr:cNvPr id="39939" name="Button 3" hidden="1">
              <a:extLst>
                <a:ext uri="{63B3BB69-23CF-44E3-9099-C40C66FF867C}">
                  <a14:compatExt spid="_x0000_s39939"/>
                </a:ext>
                <a:ext uri="{FF2B5EF4-FFF2-40B4-BE49-F238E27FC236}">
                  <a16:creationId xmlns:a16="http://schemas.microsoft.com/office/drawing/2014/main" id="{00000000-0008-0000-0800-000003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31</xdr:row>
          <xdr:rowOff>0</xdr:rowOff>
        </xdr:from>
        <xdr:to>
          <xdr:col>17</xdr:col>
          <xdr:colOff>0</xdr:colOff>
          <xdr:row>34</xdr:row>
          <xdr:rowOff>0</xdr:rowOff>
        </xdr:to>
        <xdr:sp macro="" textlink="">
          <xdr:nvSpPr>
            <xdr:cNvPr id="39940" name="Button 4" hidden="1">
              <a:extLst>
                <a:ext uri="{63B3BB69-23CF-44E3-9099-C40C66FF867C}">
                  <a14:compatExt spid="_x0000_s39940"/>
                </a:ext>
                <a:ext uri="{FF2B5EF4-FFF2-40B4-BE49-F238E27FC236}">
                  <a16:creationId xmlns:a16="http://schemas.microsoft.com/office/drawing/2014/main" id="{00000000-0008-0000-0800-000004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31</xdr:row>
          <xdr:rowOff>0</xdr:rowOff>
        </xdr:from>
        <xdr:to>
          <xdr:col>18</xdr:col>
          <xdr:colOff>0</xdr:colOff>
          <xdr:row>34</xdr:row>
          <xdr:rowOff>0</xdr:rowOff>
        </xdr:to>
        <xdr:sp macro="" textlink="">
          <xdr:nvSpPr>
            <xdr:cNvPr id="39941" name="Button 5" hidden="1">
              <a:extLst>
                <a:ext uri="{63B3BB69-23CF-44E3-9099-C40C66FF867C}">
                  <a14:compatExt spid="_x0000_s39941"/>
                </a:ext>
                <a:ext uri="{FF2B5EF4-FFF2-40B4-BE49-F238E27FC236}">
                  <a16:creationId xmlns:a16="http://schemas.microsoft.com/office/drawing/2014/main" id="{00000000-0008-0000-0800-000005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28</xdr:row>
          <xdr:rowOff>0</xdr:rowOff>
        </xdr:from>
        <xdr:to>
          <xdr:col>19</xdr:col>
          <xdr:colOff>0</xdr:colOff>
          <xdr:row>31</xdr:row>
          <xdr:rowOff>0</xdr:rowOff>
        </xdr:to>
        <xdr:sp macro="" textlink="">
          <xdr:nvSpPr>
            <xdr:cNvPr id="39942" name="Button 6" hidden="1">
              <a:extLst>
                <a:ext uri="{63B3BB69-23CF-44E3-9099-C40C66FF867C}">
                  <a14:compatExt spid="_x0000_s39942"/>
                </a:ext>
                <a:ext uri="{FF2B5EF4-FFF2-40B4-BE49-F238E27FC236}">
                  <a16:creationId xmlns:a16="http://schemas.microsoft.com/office/drawing/2014/main" id="{00000000-0008-0000-0800-000006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31</xdr:row>
          <xdr:rowOff>0</xdr:rowOff>
        </xdr:from>
        <xdr:to>
          <xdr:col>19</xdr:col>
          <xdr:colOff>0</xdr:colOff>
          <xdr:row>34</xdr:row>
          <xdr:rowOff>0</xdr:rowOff>
        </xdr:to>
        <xdr:sp macro="" textlink="">
          <xdr:nvSpPr>
            <xdr:cNvPr id="39943" name="Button 7" hidden="1">
              <a:extLst>
                <a:ext uri="{63B3BB69-23CF-44E3-9099-C40C66FF867C}">
                  <a14:compatExt spid="_x0000_s39943"/>
                </a:ext>
                <a:ext uri="{FF2B5EF4-FFF2-40B4-BE49-F238E27FC236}">
                  <a16:creationId xmlns:a16="http://schemas.microsoft.com/office/drawing/2014/main" id="{00000000-0008-0000-0800-000007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34</xdr:row>
          <xdr:rowOff>0</xdr:rowOff>
        </xdr:from>
        <xdr:to>
          <xdr:col>19</xdr:col>
          <xdr:colOff>0</xdr:colOff>
          <xdr:row>37</xdr:row>
          <xdr:rowOff>0</xdr:rowOff>
        </xdr:to>
        <xdr:sp macro="" textlink="">
          <xdr:nvSpPr>
            <xdr:cNvPr id="39944" name="Button 8" hidden="1">
              <a:extLst>
                <a:ext uri="{63B3BB69-23CF-44E3-9099-C40C66FF867C}">
                  <a14:compatExt spid="_x0000_s39944"/>
                </a:ext>
                <a:ext uri="{FF2B5EF4-FFF2-40B4-BE49-F238E27FC236}">
                  <a16:creationId xmlns:a16="http://schemas.microsoft.com/office/drawing/2014/main" id="{00000000-0008-0000-0800-000008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17</xdr:col>
          <xdr:colOff>0</xdr:colOff>
          <xdr:row>15</xdr:row>
          <xdr:rowOff>0</xdr:rowOff>
        </xdr:to>
        <xdr:sp macro="" textlink="">
          <xdr:nvSpPr>
            <xdr:cNvPr id="39945" name="Button 9" hidden="1">
              <a:extLst>
                <a:ext uri="{63B3BB69-23CF-44E3-9099-C40C66FF867C}">
                  <a14:compatExt spid="_x0000_s39945"/>
                </a:ext>
                <a:ext uri="{FF2B5EF4-FFF2-40B4-BE49-F238E27FC236}">
                  <a16:creationId xmlns:a16="http://schemas.microsoft.com/office/drawing/2014/main" id="{00000000-0008-0000-0800-000009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</xdr:row>
          <xdr:rowOff>0</xdr:rowOff>
        </xdr:from>
        <xdr:to>
          <xdr:col>18</xdr:col>
          <xdr:colOff>0</xdr:colOff>
          <xdr:row>15</xdr:row>
          <xdr:rowOff>0</xdr:rowOff>
        </xdr:to>
        <xdr:sp macro="" textlink="">
          <xdr:nvSpPr>
            <xdr:cNvPr id="39946" name="Button 10" hidden="1">
              <a:extLst>
                <a:ext uri="{63B3BB69-23CF-44E3-9099-C40C66FF867C}">
                  <a14:compatExt spid="_x0000_s39946"/>
                </a:ext>
                <a:ext uri="{FF2B5EF4-FFF2-40B4-BE49-F238E27FC236}">
                  <a16:creationId xmlns:a16="http://schemas.microsoft.com/office/drawing/2014/main" id="{00000000-0008-0000-0800-00000A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</xdr:row>
          <xdr:rowOff>0</xdr:rowOff>
        </xdr:from>
        <xdr:to>
          <xdr:col>19</xdr:col>
          <xdr:colOff>0</xdr:colOff>
          <xdr:row>15</xdr:row>
          <xdr:rowOff>0</xdr:rowOff>
        </xdr:to>
        <xdr:sp macro="" textlink="">
          <xdr:nvSpPr>
            <xdr:cNvPr id="39947" name="Button 11" hidden="1">
              <a:extLst>
                <a:ext uri="{63B3BB69-23CF-44E3-9099-C40C66FF867C}">
                  <a14:compatExt spid="_x0000_s39947"/>
                </a:ext>
                <a:ext uri="{FF2B5EF4-FFF2-40B4-BE49-F238E27FC236}">
                  <a16:creationId xmlns:a16="http://schemas.microsoft.com/office/drawing/2014/main" id="{00000000-0008-0000-0800-00000B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</xdr:row>
          <xdr:rowOff>0</xdr:rowOff>
        </xdr:from>
        <xdr:to>
          <xdr:col>17</xdr:col>
          <xdr:colOff>0</xdr:colOff>
          <xdr:row>18</xdr:row>
          <xdr:rowOff>0</xdr:rowOff>
        </xdr:to>
        <xdr:sp macro="" textlink="">
          <xdr:nvSpPr>
            <xdr:cNvPr id="39948" name="Button 12" hidden="1">
              <a:extLst>
                <a:ext uri="{63B3BB69-23CF-44E3-9099-C40C66FF867C}">
                  <a14:compatExt spid="_x0000_s39948"/>
                </a:ext>
                <a:ext uri="{FF2B5EF4-FFF2-40B4-BE49-F238E27FC236}">
                  <a16:creationId xmlns:a16="http://schemas.microsoft.com/office/drawing/2014/main" id="{00000000-0008-0000-0800-00000C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</xdr:row>
          <xdr:rowOff>0</xdr:rowOff>
        </xdr:from>
        <xdr:to>
          <xdr:col>18</xdr:col>
          <xdr:colOff>0</xdr:colOff>
          <xdr:row>18</xdr:row>
          <xdr:rowOff>0</xdr:rowOff>
        </xdr:to>
        <xdr:sp macro="" textlink="">
          <xdr:nvSpPr>
            <xdr:cNvPr id="39949" name="Button 13" hidden="1">
              <a:extLst>
                <a:ext uri="{63B3BB69-23CF-44E3-9099-C40C66FF867C}">
                  <a14:compatExt spid="_x0000_s39949"/>
                </a:ext>
                <a:ext uri="{FF2B5EF4-FFF2-40B4-BE49-F238E27FC236}">
                  <a16:creationId xmlns:a16="http://schemas.microsoft.com/office/drawing/2014/main" id="{00000000-0008-0000-0800-00000D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</xdr:row>
          <xdr:rowOff>0</xdr:rowOff>
        </xdr:from>
        <xdr:to>
          <xdr:col>19</xdr:col>
          <xdr:colOff>0</xdr:colOff>
          <xdr:row>18</xdr:row>
          <xdr:rowOff>0</xdr:rowOff>
        </xdr:to>
        <xdr:sp macro="" textlink="">
          <xdr:nvSpPr>
            <xdr:cNvPr id="39950" name="Button 14" hidden="1">
              <a:extLst>
                <a:ext uri="{63B3BB69-23CF-44E3-9099-C40C66FF867C}">
                  <a14:compatExt spid="_x0000_s39950"/>
                </a:ext>
                <a:ext uri="{FF2B5EF4-FFF2-40B4-BE49-F238E27FC236}">
                  <a16:creationId xmlns:a16="http://schemas.microsoft.com/office/drawing/2014/main" id="{00000000-0008-0000-0800-00000E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</xdr:row>
          <xdr:rowOff>0</xdr:rowOff>
        </xdr:from>
        <xdr:to>
          <xdr:col>17</xdr:col>
          <xdr:colOff>0</xdr:colOff>
          <xdr:row>21</xdr:row>
          <xdr:rowOff>0</xdr:rowOff>
        </xdr:to>
        <xdr:sp macro="" textlink="">
          <xdr:nvSpPr>
            <xdr:cNvPr id="39951" name="Button 15" hidden="1">
              <a:extLst>
                <a:ext uri="{63B3BB69-23CF-44E3-9099-C40C66FF867C}">
                  <a14:compatExt spid="_x0000_s39951"/>
                </a:ext>
                <a:ext uri="{FF2B5EF4-FFF2-40B4-BE49-F238E27FC236}">
                  <a16:creationId xmlns:a16="http://schemas.microsoft.com/office/drawing/2014/main" id="{00000000-0008-0000-0800-00000F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</xdr:row>
          <xdr:rowOff>0</xdr:rowOff>
        </xdr:from>
        <xdr:to>
          <xdr:col>18</xdr:col>
          <xdr:colOff>0</xdr:colOff>
          <xdr:row>21</xdr:row>
          <xdr:rowOff>0</xdr:rowOff>
        </xdr:to>
        <xdr:sp macro="" textlink="">
          <xdr:nvSpPr>
            <xdr:cNvPr id="39952" name="Button 16" hidden="1">
              <a:extLst>
                <a:ext uri="{63B3BB69-23CF-44E3-9099-C40C66FF867C}">
                  <a14:compatExt spid="_x0000_s39952"/>
                </a:ext>
                <a:ext uri="{FF2B5EF4-FFF2-40B4-BE49-F238E27FC236}">
                  <a16:creationId xmlns:a16="http://schemas.microsoft.com/office/drawing/2014/main" id="{00000000-0008-0000-0800-000010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</xdr:row>
          <xdr:rowOff>0</xdr:rowOff>
        </xdr:from>
        <xdr:to>
          <xdr:col>19</xdr:col>
          <xdr:colOff>0</xdr:colOff>
          <xdr:row>21</xdr:row>
          <xdr:rowOff>0</xdr:rowOff>
        </xdr:to>
        <xdr:sp macro="" textlink="">
          <xdr:nvSpPr>
            <xdr:cNvPr id="39953" name="Button 17" hidden="1">
              <a:extLst>
                <a:ext uri="{63B3BB69-23CF-44E3-9099-C40C66FF867C}">
                  <a14:compatExt spid="_x0000_s39953"/>
                </a:ext>
                <a:ext uri="{FF2B5EF4-FFF2-40B4-BE49-F238E27FC236}">
                  <a16:creationId xmlns:a16="http://schemas.microsoft.com/office/drawing/2014/main" id="{00000000-0008-0000-0800-000011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39954" name="Button 18" hidden="1">
              <a:extLst>
                <a:ext uri="{63B3BB69-23CF-44E3-9099-C40C66FF867C}">
                  <a14:compatExt spid="_x0000_s39954"/>
                </a:ext>
                <a:ext uri="{FF2B5EF4-FFF2-40B4-BE49-F238E27FC236}">
                  <a16:creationId xmlns:a16="http://schemas.microsoft.com/office/drawing/2014/main" id="{00000000-0008-0000-0800-000012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</xdr:row>
          <xdr:rowOff>0</xdr:rowOff>
        </xdr:from>
        <xdr:to>
          <xdr:col>18</xdr:col>
          <xdr:colOff>0</xdr:colOff>
          <xdr:row>24</xdr:row>
          <xdr:rowOff>0</xdr:rowOff>
        </xdr:to>
        <xdr:sp macro="" textlink="">
          <xdr:nvSpPr>
            <xdr:cNvPr id="39955" name="Button 19" hidden="1">
              <a:extLst>
                <a:ext uri="{63B3BB69-23CF-44E3-9099-C40C66FF867C}">
                  <a14:compatExt spid="_x0000_s39955"/>
                </a:ext>
                <a:ext uri="{FF2B5EF4-FFF2-40B4-BE49-F238E27FC236}">
                  <a16:creationId xmlns:a16="http://schemas.microsoft.com/office/drawing/2014/main" id="{00000000-0008-0000-0800-000013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</xdr:row>
          <xdr:rowOff>0</xdr:rowOff>
        </xdr:from>
        <xdr:to>
          <xdr:col>19</xdr:col>
          <xdr:colOff>0</xdr:colOff>
          <xdr:row>24</xdr:row>
          <xdr:rowOff>0</xdr:rowOff>
        </xdr:to>
        <xdr:sp macro="" textlink="">
          <xdr:nvSpPr>
            <xdr:cNvPr id="39956" name="Button 20" hidden="1">
              <a:extLst>
                <a:ext uri="{63B3BB69-23CF-44E3-9099-C40C66FF867C}">
                  <a14:compatExt spid="_x0000_s39956"/>
                </a:ext>
                <a:ext uri="{FF2B5EF4-FFF2-40B4-BE49-F238E27FC236}">
                  <a16:creationId xmlns:a16="http://schemas.microsoft.com/office/drawing/2014/main" id="{00000000-0008-0000-0800-000014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52</xdr:row>
          <xdr:rowOff>0</xdr:rowOff>
        </xdr:from>
        <xdr:to>
          <xdr:col>19</xdr:col>
          <xdr:colOff>0</xdr:colOff>
          <xdr:row>55</xdr:row>
          <xdr:rowOff>0</xdr:rowOff>
        </xdr:to>
        <xdr:sp macro="" textlink="">
          <xdr:nvSpPr>
            <xdr:cNvPr id="39957" name="Button 21" hidden="1">
              <a:extLst>
                <a:ext uri="{63B3BB69-23CF-44E3-9099-C40C66FF867C}">
                  <a14:compatExt spid="_x0000_s39957"/>
                </a:ext>
                <a:ext uri="{FF2B5EF4-FFF2-40B4-BE49-F238E27FC236}">
                  <a16:creationId xmlns:a16="http://schemas.microsoft.com/office/drawing/2014/main" id="{00000000-0008-0000-0800-000015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55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39958" name="Button 22" hidden="1">
              <a:extLst>
                <a:ext uri="{63B3BB69-23CF-44E3-9099-C40C66FF867C}">
                  <a14:compatExt spid="_x0000_s39958"/>
                </a:ext>
                <a:ext uri="{FF2B5EF4-FFF2-40B4-BE49-F238E27FC236}">
                  <a16:creationId xmlns:a16="http://schemas.microsoft.com/office/drawing/2014/main" id="{00000000-0008-0000-0800-000016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55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39959" name="Button 23" hidden="1">
              <a:extLst>
                <a:ext uri="{63B3BB69-23CF-44E3-9099-C40C66FF867C}">
                  <a14:compatExt spid="_x0000_s39959"/>
                </a:ext>
                <a:ext uri="{FF2B5EF4-FFF2-40B4-BE49-F238E27FC236}">
                  <a16:creationId xmlns:a16="http://schemas.microsoft.com/office/drawing/2014/main" id="{00000000-0008-0000-0800-000017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17</xdr:col>
          <xdr:colOff>0</xdr:colOff>
          <xdr:row>61</xdr:row>
          <xdr:rowOff>0</xdr:rowOff>
        </xdr:to>
        <xdr:sp macro="" textlink="">
          <xdr:nvSpPr>
            <xdr:cNvPr id="39960" name="Button 24" hidden="1">
              <a:extLst>
                <a:ext uri="{63B3BB69-23CF-44E3-9099-C40C66FF867C}">
                  <a14:compatExt spid="_x0000_s39960"/>
                </a:ext>
                <a:ext uri="{FF2B5EF4-FFF2-40B4-BE49-F238E27FC236}">
                  <a16:creationId xmlns:a16="http://schemas.microsoft.com/office/drawing/2014/main" id="{00000000-0008-0000-0800-000018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39961" name="Button 25" hidden="1">
              <a:extLst>
                <a:ext uri="{63B3BB69-23CF-44E3-9099-C40C66FF867C}">
                  <a14:compatExt spid="_x0000_s39961"/>
                </a:ext>
                <a:ext uri="{FF2B5EF4-FFF2-40B4-BE49-F238E27FC236}">
                  <a16:creationId xmlns:a16="http://schemas.microsoft.com/office/drawing/2014/main" id="{00000000-0008-0000-0800-000019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79</xdr:row>
          <xdr:rowOff>0</xdr:rowOff>
        </xdr:from>
        <xdr:to>
          <xdr:col>19</xdr:col>
          <xdr:colOff>0</xdr:colOff>
          <xdr:row>82</xdr:row>
          <xdr:rowOff>9525</xdr:rowOff>
        </xdr:to>
        <xdr:sp macro="" textlink="">
          <xdr:nvSpPr>
            <xdr:cNvPr id="39962" name="Button 26" hidden="1">
              <a:extLst>
                <a:ext uri="{63B3BB69-23CF-44E3-9099-C40C66FF867C}">
                  <a14:compatExt spid="_x0000_s39962"/>
                </a:ext>
                <a:ext uri="{FF2B5EF4-FFF2-40B4-BE49-F238E27FC236}">
                  <a16:creationId xmlns:a16="http://schemas.microsoft.com/office/drawing/2014/main" id="{00000000-0008-0000-0800-00001A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82</xdr:row>
          <xdr:rowOff>9525</xdr:rowOff>
        </xdr:from>
        <xdr:to>
          <xdr:col>17</xdr:col>
          <xdr:colOff>0</xdr:colOff>
          <xdr:row>85</xdr:row>
          <xdr:rowOff>9525</xdr:rowOff>
        </xdr:to>
        <xdr:sp macro="" textlink="">
          <xdr:nvSpPr>
            <xdr:cNvPr id="39963" name="Button 27" hidden="1">
              <a:extLst>
                <a:ext uri="{63B3BB69-23CF-44E3-9099-C40C66FF867C}">
                  <a14:compatExt spid="_x0000_s39963"/>
                </a:ext>
                <a:ext uri="{FF2B5EF4-FFF2-40B4-BE49-F238E27FC236}">
                  <a16:creationId xmlns:a16="http://schemas.microsoft.com/office/drawing/2014/main" id="{00000000-0008-0000-0800-00001B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82</xdr:row>
          <xdr:rowOff>9525</xdr:rowOff>
        </xdr:from>
        <xdr:to>
          <xdr:col>18</xdr:col>
          <xdr:colOff>0</xdr:colOff>
          <xdr:row>85</xdr:row>
          <xdr:rowOff>9525</xdr:rowOff>
        </xdr:to>
        <xdr:sp macro="" textlink="">
          <xdr:nvSpPr>
            <xdr:cNvPr id="39964" name="Button 28" hidden="1">
              <a:extLst>
                <a:ext uri="{63B3BB69-23CF-44E3-9099-C40C66FF867C}">
                  <a14:compatExt spid="_x0000_s39964"/>
                </a:ext>
                <a:ext uri="{FF2B5EF4-FFF2-40B4-BE49-F238E27FC236}">
                  <a16:creationId xmlns:a16="http://schemas.microsoft.com/office/drawing/2014/main" id="{00000000-0008-0000-0800-00001C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85</xdr:row>
          <xdr:rowOff>9525</xdr:rowOff>
        </xdr:from>
        <xdr:to>
          <xdr:col>17</xdr:col>
          <xdr:colOff>0</xdr:colOff>
          <xdr:row>88</xdr:row>
          <xdr:rowOff>9525</xdr:rowOff>
        </xdr:to>
        <xdr:sp macro="" textlink="">
          <xdr:nvSpPr>
            <xdr:cNvPr id="39965" name="Button 29" hidden="1">
              <a:extLst>
                <a:ext uri="{63B3BB69-23CF-44E3-9099-C40C66FF867C}">
                  <a14:compatExt spid="_x0000_s39965"/>
                </a:ext>
                <a:ext uri="{FF2B5EF4-FFF2-40B4-BE49-F238E27FC236}">
                  <a16:creationId xmlns:a16="http://schemas.microsoft.com/office/drawing/2014/main" id="{00000000-0008-0000-0800-00001D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85</xdr:row>
          <xdr:rowOff>9525</xdr:rowOff>
        </xdr:from>
        <xdr:to>
          <xdr:col>18</xdr:col>
          <xdr:colOff>0</xdr:colOff>
          <xdr:row>88</xdr:row>
          <xdr:rowOff>9525</xdr:rowOff>
        </xdr:to>
        <xdr:sp macro="" textlink="">
          <xdr:nvSpPr>
            <xdr:cNvPr id="39966" name="Button 30" hidden="1">
              <a:extLst>
                <a:ext uri="{63B3BB69-23CF-44E3-9099-C40C66FF867C}">
                  <a14:compatExt spid="_x0000_s39966"/>
                </a:ext>
                <a:ext uri="{FF2B5EF4-FFF2-40B4-BE49-F238E27FC236}">
                  <a16:creationId xmlns:a16="http://schemas.microsoft.com/office/drawing/2014/main" id="{00000000-0008-0000-0800-00001E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106</xdr:row>
          <xdr:rowOff>0</xdr:rowOff>
        </xdr:from>
        <xdr:to>
          <xdr:col>19</xdr:col>
          <xdr:colOff>0</xdr:colOff>
          <xdr:row>109</xdr:row>
          <xdr:rowOff>9525</xdr:rowOff>
        </xdr:to>
        <xdr:sp macro="" textlink="">
          <xdr:nvSpPr>
            <xdr:cNvPr id="39967" name="Button 31" hidden="1">
              <a:extLst>
                <a:ext uri="{63B3BB69-23CF-44E3-9099-C40C66FF867C}">
                  <a14:compatExt spid="_x0000_s39967"/>
                </a:ext>
                <a:ext uri="{FF2B5EF4-FFF2-40B4-BE49-F238E27FC236}">
                  <a16:creationId xmlns:a16="http://schemas.microsoft.com/office/drawing/2014/main" id="{00000000-0008-0000-0800-00001F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9525</xdr:rowOff>
        </xdr:from>
        <xdr:to>
          <xdr:col>17</xdr:col>
          <xdr:colOff>0</xdr:colOff>
          <xdr:row>112</xdr:row>
          <xdr:rowOff>9525</xdr:rowOff>
        </xdr:to>
        <xdr:sp macro="" textlink="">
          <xdr:nvSpPr>
            <xdr:cNvPr id="39968" name="Button 32" hidden="1">
              <a:extLst>
                <a:ext uri="{63B3BB69-23CF-44E3-9099-C40C66FF867C}">
                  <a14:compatExt spid="_x0000_s39968"/>
                </a:ext>
                <a:ext uri="{FF2B5EF4-FFF2-40B4-BE49-F238E27FC236}">
                  <a16:creationId xmlns:a16="http://schemas.microsoft.com/office/drawing/2014/main" id="{00000000-0008-0000-0800-000020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109</xdr:row>
          <xdr:rowOff>9525</xdr:rowOff>
        </xdr:from>
        <xdr:to>
          <xdr:col>18</xdr:col>
          <xdr:colOff>0</xdr:colOff>
          <xdr:row>112</xdr:row>
          <xdr:rowOff>9525</xdr:rowOff>
        </xdr:to>
        <xdr:sp macro="" textlink="">
          <xdr:nvSpPr>
            <xdr:cNvPr id="39969" name="Button 33" hidden="1">
              <a:extLst>
                <a:ext uri="{63B3BB69-23CF-44E3-9099-C40C66FF867C}">
                  <a14:compatExt spid="_x0000_s39969"/>
                </a:ext>
                <a:ext uri="{FF2B5EF4-FFF2-40B4-BE49-F238E27FC236}">
                  <a16:creationId xmlns:a16="http://schemas.microsoft.com/office/drawing/2014/main" id="{00000000-0008-0000-0800-000021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112</xdr:row>
          <xdr:rowOff>9525</xdr:rowOff>
        </xdr:from>
        <xdr:to>
          <xdr:col>17</xdr:col>
          <xdr:colOff>0</xdr:colOff>
          <xdr:row>115</xdr:row>
          <xdr:rowOff>9525</xdr:rowOff>
        </xdr:to>
        <xdr:sp macro="" textlink="">
          <xdr:nvSpPr>
            <xdr:cNvPr id="39970" name="Button 34" hidden="1">
              <a:extLst>
                <a:ext uri="{63B3BB69-23CF-44E3-9099-C40C66FF867C}">
                  <a14:compatExt spid="_x0000_s39970"/>
                </a:ext>
                <a:ext uri="{FF2B5EF4-FFF2-40B4-BE49-F238E27FC236}">
                  <a16:creationId xmlns:a16="http://schemas.microsoft.com/office/drawing/2014/main" id="{00000000-0008-0000-0800-000022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112</xdr:row>
          <xdr:rowOff>9525</xdr:rowOff>
        </xdr:from>
        <xdr:to>
          <xdr:col>18</xdr:col>
          <xdr:colOff>0</xdr:colOff>
          <xdr:row>115</xdr:row>
          <xdr:rowOff>9525</xdr:rowOff>
        </xdr:to>
        <xdr:sp macro="" textlink="">
          <xdr:nvSpPr>
            <xdr:cNvPr id="39971" name="Button 35" hidden="1">
              <a:extLst>
                <a:ext uri="{63B3BB69-23CF-44E3-9099-C40C66FF867C}">
                  <a14:compatExt spid="_x0000_s39971"/>
                </a:ext>
                <a:ext uri="{FF2B5EF4-FFF2-40B4-BE49-F238E27FC236}">
                  <a16:creationId xmlns:a16="http://schemas.microsoft.com/office/drawing/2014/main" id="{00000000-0008-0000-0800-000023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93</xdr:row>
          <xdr:rowOff>0</xdr:rowOff>
        </xdr:from>
        <xdr:to>
          <xdr:col>17</xdr:col>
          <xdr:colOff>0</xdr:colOff>
          <xdr:row>96</xdr:row>
          <xdr:rowOff>0</xdr:rowOff>
        </xdr:to>
        <xdr:sp macro="" textlink="">
          <xdr:nvSpPr>
            <xdr:cNvPr id="39972" name="Button 36" hidden="1">
              <a:extLst>
                <a:ext uri="{63B3BB69-23CF-44E3-9099-C40C66FF867C}">
                  <a14:compatExt spid="_x0000_s39972"/>
                </a:ext>
                <a:ext uri="{FF2B5EF4-FFF2-40B4-BE49-F238E27FC236}">
                  <a16:creationId xmlns:a16="http://schemas.microsoft.com/office/drawing/2014/main" id="{00000000-0008-0000-0800-000024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133</xdr:row>
          <xdr:rowOff>0</xdr:rowOff>
        </xdr:from>
        <xdr:to>
          <xdr:col>19</xdr:col>
          <xdr:colOff>0</xdr:colOff>
          <xdr:row>136</xdr:row>
          <xdr:rowOff>9525</xdr:rowOff>
        </xdr:to>
        <xdr:sp macro="" textlink="">
          <xdr:nvSpPr>
            <xdr:cNvPr id="39973" name="Button 37" hidden="1">
              <a:extLst>
                <a:ext uri="{63B3BB69-23CF-44E3-9099-C40C66FF867C}">
                  <a14:compatExt spid="_x0000_s39973"/>
                </a:ext>
                <a:ext uri="{FF2B5EF4-FFF2-40B4-BE49-F238E27FC236}">
                  <a16:creationId xmlns:a16="http://schemas.microsoft.com/office/drawing/2014/main" id="{00000000-0008-0000-0800-000025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136</xdr:row>
          <xdr:rowOff>9525</xdr:rowOff>
        </xdr:from>
        <xdr:to>
          <xdr:col>17</xdr:col>
          <xdr:colOff>0</xdr:colOff>
          <xdr:row>139</xdr:row>
          <xdr:rowOff>9525</xdr:rowOff>
        </xdr:to>
        <xdr:sp macro="" textlink="">
          <xdr:nvSpPr>
            <xdr:cNvPr id="39974" name="Button 38" hidden="1">
              <a:extLst>
                <a:ext uri="{63B3BB69-23CF-44E3-9099-C40C66FF867C}">
                  <a14:compatExt spid="_x0000_s39974"/>
                </a:ext>
                <a:ext uri="{FF2B5EF4-FFF2-40B4-BE49-F238E27FC236}">
                  <a16:creationId xmlns:a16="http://schemas.microsoft.com/office/drawing/2014/main" id="{00000000-0008-0000-0800-000026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136</xdr:row>
          <xdr:rowOff>9525</xdr:rowOff>
        </xdr:from>
        <xdr:to>
          <xdr:col>18</xdr:col>
          <xdr:colOff>0</xdr:colOff>
          <xdr:row>139</xdr:row>
          <xdr:rowOff>9525</xdr:rowOff>
        </xdr:to>
        <xdr:sp macro="" textlink="">
          <xdr:nvSpPr>
            <xdr:cNvPr id="39975" name="Button 39" hidden="1">
              <a:extLst>
                <a:ext uri="{63B3BB69-23CF-44E3-9099-C40C66FF867C}">
                  <a14:compatExt spid="_x0000_s39975"/>
                </a:ext>
                <a:ext uri="{FF2B5EF4-FFF2-40B4-BE49-F238E27FC236}">
                  <a16:creationId xmlns:a16="http://schemas.microsoft.com/office/drawing/2014/main" id="{00000000-0008-0000-0800-000027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139</xdr:row>
          <xdr:rowOff>9525</xdr:rowOff>
        </xdr:from>
        <xdr:to>
          <xdr:col>17</xdr:col>
          <xdr:colOff>0</xdr:colOff>
          <xdr:row>142</xdr:row>
          <xdr:rowOff>9525</xdr:rowOff>
        </xdr:to>
        <xdr:sp macro="" textlink="">
          <xdr:nvSpPr>
            <xdr:cNvPr id="39976" name="Button 40" hidden="1">
              <a:extLst>
                <a:ext uri="{63B3BB69-23CF-44E3-9099-C40C66FF867C}">
                  <a14:compatExt spid="_x0000_s39976"/>
                </a:ext>
                <a:ext uri="{FF2B5EF4-FFF2-40B4-BE49-F238E27FC236}">
                  <a16:creationId xmlns:a16="http://schemas.microsoft.com/office/drawing/2014/main" id="{00000000-0008-0000-0800-000028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139</xdr:row>
          <xdr:rowOff>9525</xdr:rowOff>
        </xdr:from>
        <xdr:to>
          <xdr:col>18</xdr:col>
          <xdr:colOff>0</xdr:colOff>
          <xdr:row>142</xdr:row>
          <xdr:rowOff>9525</xdr:rowOff>
        </xdr:to>
        <xdr:sp macro="" textlink="">
          <xdr:nvSpPr>
            <xdr:cNvPr id="39977" name="Button 41" hidden="1">
              <a:extLst>
                <a:ext uri="{63B3BB69-23CF-44E3-9099-C40C66FF867C}">
                  <a14:compatExt spid="_x0000_s39977"/>
                </a:ext>
                <a:ext uri="{FF2B5EF4-FFF2-40B4-BE49-F238E27FC236}">
                  <a16:creationId xmlns:a16="http://schemas.microsoft.com/office/drawing/2014/main" id="{00000000-0008-0000-0800-000029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160</xdr:row>
          <xdr:rowOff>0</xdr:rowOff>
        </xdr:from>
        <xdr:to>
          <xdr:col>19</xdr:col>
          <xdr:colOff>0</xdr:colOff>
          <xdr:row>163</xdr:row>
          <xdr:rowOff>9525</xdr:rowOff>
        </xdr:to>
        <xdr:sp macro="" textlink="">
          <xdr:nvSpPr>
            <xdr:cNvPr id="39978" name="Button 42" hidden="1">
              <a:extLst>
                <a:ext uri="{63B3BB69-23CF-44E3-9099-C40C66FF867C}">
                  <a14:compatExt spid="_x0000_s39978"/>
                </a:ext>
                <a:ext uri="{FF2B5EF4-FFF2-40B4-BE49-F238E27FC236}">
                  <a16:creationId xmlns:a16="http://schemas.microsoft.com/office/drawing/2014/main" id="{00000000-0008-0000-0800-00002A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163</xdr:row>
          <xdr:rowOff>9525</xdr:rowOff>
        </xdr:from>
        <xdr:to>
          <xdr:col>17</xdr:col>
          <xdr:colOff>0</xdr:colOff>
          <xdr:row>166</xdr:row>
          <xdr:rowOff>9525</xdr:rowOff>
        </xdr:to>
        <xdr:sp macro="" textlink="">
          <xdr:nvSpPr>
            <xdr:cNvPr id="39979" name="Button 43" hidden="1">
              <a:extLst>
                <a:ext uri="{63B3BB69-23CF-44E3-9099-C40C66FF867C}">
                  <a14:compatExt spid="_x0000_s39979"/>
                </a:ext>
                <a:ext uri="{FF2B5EF4-FFF2-40B4-BE49-F238E27FC236}">
                  <a16:creationId xmlns:a16="http://schemas.microsoft.com/office/drawing/2014/main" id="{00000000-0008-0000-0800-00002B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163</xdr:row>
          <xdr:rowOff>9525</xdr:rowOff>
        </xdr:from>
        <xdr:to>
          <xdr:col>18</xdr:col>
          <xdr:colOff>0</xdr:colOff>
          <xdr:row>166</xdr:row>
          <xdr:rowOff>9525</xdr:rowOff>
        </xdr:to>
        <xdr:sp macro="" textlink="">
          <xdr:nvSpPr>
            <xdr:cNvPr id="39980" name="Button 44" hidden="1">
              <a:extLst>
                <a:ext uri="{63B3BB69-23CF-44E3-9099-C40C66FF867C}">
                  <a14:compatExt spid="_x0000_s39980"/>
                </a:ext>
                <a:ext uri="{FF2B5EF4-FFF2-40B4-BE49-F238E27FC236}">
                  <a16:creationId xmlns:a16="http://schemas.microsoft.com/office/drawing/2014/main" id="{00000000-0008-0000-0800-00002C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166</xdr:row>
          <xdr:rowOff>9525</xdr:rowOff>
        </xdr:from>
        <xdr:to>
          <xdr:col>17</xdr:col>
          <xdr:colOff>0</xdr:colOff>
          <xdr:row>169</xdr:row>
          <xdr:rowOff>9525</xdr:rowOff>
        </xdr:to>
        <xdr:sp macro="" textlink="">
          <xdr:nvSpPr>
            <xdr:cNvPr id="39981" name="Button 45" hidden="1">
              <a:extLst>
                <a:ext uri="{63B3BB69-23CF-44E3-9099-C40C66FF867C}">
                  <a14:compatExt spid="_x0000_s39981"/>
                </a:ext>
                <a:ext uri="{FF2B5EF4-FFF2-40B4-BE49-F238E27FC236}">
                  <a16:creationId xmlns:a16="http://schemas.microsoft.com/office/drawing/2014/main" id="{00000000-0008-0000-0800-00002D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166</xdr:row>
          <xdr:rowOff>9525</xdr:rowOff>
        </xdr:from>
        <xdr:to>
          <xdr:col>18</xdr:col>
          <xdr:colOff>0</xdr:colOff>
          <xdr:row>169</xdr:row>
          <xdr:rowOff>9525</xdr:rowOff>
        </xdr:to>
        <xdr:sp macro="" textlink="">
          <xdr:nvSpPr>
            <xdr:cNvPr id="39982" name="Button 46" hidden="1">
              <a:extLst>
                <a:ext uri="{63B3BB69-23CF-44E3-9099-C40C66FF867C}">
                  <a14:compatExt spid="_x0000_s39982"/>
                </a:ext>
                <a:ext uri="{FF2B5EF4-FFF2-40B4-BE49-F238E27FC236}">
                  <a16:creationId xmlns:a16="http://schemas.microsoft.com/office/drawing/2014/main" id="{00000000-0008-0000-0800-00002E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187</xdr:row>
          <xdr:rowOff>0</xdr:rowOff>
        </xdr:from>
        <xdr:to>
          <xdr:col>19</xdr:col>
          <xdr:colOff>0</xdr:colOff>
          <xdr:row>190</xdr:row>
          <xdr:rowOff>9525</xdr:rowOff>
        </xdr:to>
        <xdr:sp macro="" textlink="">
          <xdr:nvSpPr>
            <xdr:cNvPr id="39983" name="Button 47" hidden="1">
              <a:extLst>
                <a:ext uri="{63B3BB69-23CF-44E3-9099-C40C66FF867C}">
                  <a14:compatExt spid="_x0000_s39983"/>
                </a:ext>
                <a:ext uri="{FF2B5EF4-FFF2-40B4-BE49-F238E27FC236}">
                  <a16:creationId xmlns:a16="http://schemas.microsoft.com/office/drawing/2014/main" id="{00000000-0008-0000-0800-00002F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190</xdr:row>
          <xdr:rowOff>9525</xdr:rowOff>
        </xdr:from>
        <xdr:to>
          <xdr:col>17</xdr:col>
          <xdr:colOff>0</xdr:colOff>
          <xdr:row>193</xdr:row>
          <xdr:rowOff>9525</xdr:rowOff>
        </xdr:to>
        <xdr:sp macro="" textlink="">
          <xdr:nvSpPr>
            <xdr:cNvPr id="39984" name="Button 48" hidden="1">
              <a:extLst>
                <a:ext uri="{63B3BB69-23CF-44E3-9099-C40C66FF867C}">
                  <a14:compatExt spid="_x0000_s39984"/>
                </a:ext>
                <a:ext uri="{FF2B5EF4-FFF2-40B4-BE49-F238E27FC236}">
                  <a16:creationId xmlns:a16="http://schemas.microsoft.com/office/drawing/2014/main" id="{00000000-0008-0000-0800-000030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190</xdr:row>
          <xdr:rowOff>9525</xdr:rowOff>
        </xdr:from>
        <xdr:to>
          <xdr:col>18</xdr:col>
          <xdr:colOff>0</xdr:colOff>
          <xdr:row>193</xdr:row>
          <xdr:rowOff>9525</xdr:rowOff>
        </xdr:to>
        <xdr:sp macro="" textlink="">
          <xdr:nvSpPr>
            <xdr:cNvPr id="39985" name="Button 49" hidden="1">
              <a:extLst>
                <a:ext uri="{63B3BB69-23CF-44E3-9099-C40C66FF867C}">
                  <a14:compatExt spid="_x0000_s39985"/>
                </a:ext>
                <a:ext uri="{FF2B5EF4-FFF2-40B4-BE49-F238E27FC236}">
                  <a16:creationId xmlns:a16="http://schemas.microsoft.com/office/drawing/2014/main" id="{00000000-0008-0000-0800-000031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193</xdr:row>
          <xdr:rowOff>9525</xdr:rowOff>
        </xdr:from>
        <xdr:to>
          <xdr:col>17</xdr:col>
          <xdr:colOff>0</xdr:colOff>
          <xdr:row>196</xdr:row>
          <xdr:rowOff>9525</xdr:rowOff>
        </xdr:to>
        <xdr:sp macro="" textlink="">
          <xdr:nvSpPr>
            <xdr:cNvPr id="39986" name="Button 50" hidden="1">
              <a:extLst>
                <a:ext uri="{63B3BB69-23CF-44E3-9099-C40C66FF867C}">
                  <a14:compatExt spid="_x0000_s39986"/>
                </a:ext>
                <a:ext uri="{FF2B5EF4-FFF2-40B4-BE49-F238E27FC236}">
                  <a16:creationId xmlns:a16="http://schemas.microsoft.com/office/drawing/2014/main" id="{00000000-0008-0000-0800-000032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193</xdr:row>
          <xdr:rowOff>9525</xdr:rowOff>
        </xdr:from>
        <xdr:to>
          <xdr:col>18</xdr:col>
          <xdr:colOff>0</xdr:colOff>
          <xdr:row>196</xdr:row>
          <xdr:rowOff>9525</xdr:rowOff>
        </xdr:to>
        <xdr:sp macro="" textlink="">
          <xdr:nvSpPr>
            <xdr:cNvPr id="39987" name="Button 51" hidden="1">
              <a:extLst>
                <a:ext uri="{63B3BB69-23CF-44E3-9099-C40C66FF867C}">
                  <a14:compatExt spid="_x0000_s39987"/>
                </a:ext>
                <a:ext uri="{FF2B5EF4-FFF2-40B4-BE49-F238E27FC236}">
                  <a16:creationId xmlns:a16="http://schemas.microsoft.com/office/drawing/2014/main" id="{00000000-0008-0000-0800-000033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39</xdr:row>
          <xdr:rowOff>0</xdr:rowOff>
        </xdr:from>
        <xdr:to>
          <xdr:col>17</xdr:col>
          <xdr:colOff>0</xdr:colOff>
          <xdr:row>42</xdr:row>
          <xdr:rowOff>0</xdr:rowOff>
        </xdr:to>
        <xdr:sp macro="" textlink="">
          <xdr:nvSpPr>
            <xdr:cNvPr id="39988" name="Button 52" hidden="1">
              <a:extLst>
                <a:ext uri="{63B3BB69-23CF-44E3-9099-C40C66FF867C}">
                  <a14:compatExt spid="_x0000_s39988"/>
                </a:ext>
                <a:ext uri="{FF2B5EF4-FFF2-40B4-BE49-F238E27FC236}">
                  <a16:creationId xmlns:a16="http://schemas.microsoft.com/office/drawing/2014/main" id="{00000000-0008-0000-0800-000034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39</xdr:row>
          <xdr:rowOff>0</xdr:rowOff>
        </xdr:from>
        <xdr:to>
          <xdr:col>18</xdr:col>
          <xdr:colOff>0</xdr:colOff>
          <xdr:row>42</xdr:row>
          <xdr:rowOff>0</xdr:rowOff>
        </xdr:to>
        <xdr:sp macro="" textlink="">
          <xdr:nvSpPr>
            <xdr:cNvPr id="39989" name="Button 53" hidden="1">
              <a:extLst>
                <a:ext uri="{63B3BB69-23CF-44E3-9099-C40C66FF867C}">
                  <a14:compatExt spid="_x0000_s39989"/>
                </a:ext>
                <a:ext uri="{FF2B5EF4-FFF2-40B4-BE49-F238E27FC236}">
                  <a16:creationId xmlns:a16="http://schemas.microsoft.com/office/drawing/2014/main" id="{00000000-0008-0000-0800-000035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39</xdr:row>
          <xdr:rowOff>0</xdr:rowOff>
        </xdr:from>
        <xdr:to>
          <xdr:col>19</xdr:col>
          <xdr:colOff>0</xdr:colOff>
          <xdr:row>42</xdr:row>
          <xdr:rowOff>0</xdr:rowOff>
        </xdr:to>
        <xdr:sp macro="" textlink="">
          <xdr:nvSpPr>
            <xdr:cNvPr id="39990" name="Button 54" hidden="1">
              <a:extLst>
                <a:ext uri="{63B3BB69-23CF-44E3-9099-C40C66FF867C}">
                  <a14:compatExt spid="_x0000_s39990"/>
                </a:ext>
                <a:ext uri="{FF2B5EF4-FFF2-40B4-BE49-F238E27FC236}">
                  <a16:creationId xmlns:a16="http://schemas.microsoft.com/office/drawing/2014/main" id="{00000000-0008-0000-0800-000036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42</xdr:row>
          <xdr:rowOff>0</xdr:rowOff>
        </xdr:from>
        <xdr:to>
          <xdr:col>17</xdr:col>
          <xdr:colOff>0</xdr:colOff>
          <xdr:row>45</xdr:row>
          <xdr:rowOff>0</xdr:rowOff>
        </xdr:to>
        <xdr:sp macro="" textlink="">
          <xdr:nvSpPr>
            <xdr:cNvPr id="39991" name="Button 55" hidden="1">
              <a:extLst>
                <a:ext uri="{63B3BB69-23CF-44E3-9099-C40C66FF867C}">
                  <a14:compatExt spid="_x0000_s39991"/>
                </a:ext>
                <a:ext uri="{FF2B5EF4-FFF2-40B4-BE49-F238E27FC236}">
                  <a16:creationId xmlns:a16="http://schemas.microsoft.com/office/drawing/2014/main" id="{00000000-0008-0000-0800-000037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42</xdr:row>
          <xdr:rowOff>0</xdr:rowOff>
        </xdr:from>
        <xdr:to>
          <xdr:col>18</xdr:col>
          <xdr:colOff>0</xdr:colOff>
          <xdr:row>45</xdr:row>
          <xdr:rowOff>0</xdr:rowOff>
        </xdr:to>
        <xdr:sp macro="" textlink="">
          <xdr:nvSpPr>
            <xdr:cNvPr id="39992" name="Button 56" hidden="1">
              <a:extLst>
                <a:ext uri="{63B3BB69-23CF-44E3-9099-C40C66FF867C}">
                  <a14:compatExt spid="_x0000_s39992"/>
                </a:ext>
                <a:ext uri="{FF2B5EF4-FFF2-40B4-BE49-F238E27FC236}">
                  <a16:creationId xmlns:a16="http://schemas.microsoft.com/office/drawing/2014/main" id="{00000000-0008-0000-0800-000038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42</xdr:row>
          <xdr:rowOff>0</xdr:rowOff>
        </xdr:from>
        <xdr:to>
          <xdr:col>19</xdr:col>
          <xdr:colOff>0</xdr:colOff>
          <xdr:row>45</xdr:row>
          <xdr:rowOff>0</xdr:rowOff>
        </xdr:to>
        <xdr:sp macro="" textlink="">
          <xdr:nvSpPr>
            <xdr:cNvPr id="39993" name="Button 57" hidden="1">
              <a:extLst>
                <a:ext uri="{63B3BB69-23CF-44E3-9099-C40C66FF867C}">
                  <a14:compatExt spid="_x0000_s39993"/>
                </a:ext>
                <a:ext uri="{FF2B5EF4-FFF2-40B4-BE49-F238E27FC236}">
                  <a16:creationId xmlns:a16="http://schemas.microsoft.com/office/drawing/2014/main" id="{00000000-0008-0000-0800-000039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45</xdr:row>
          <xdr:rowOff>0</xdr:rowOff>
        </xdr:from>
        <xdr:to>
          <xdr:col>17</xdr:col>
          <xdr:colOff>0</xdr:colOff>
          <xdr:row>48</xdr:row>
          <xdr:rowOff>0</xdr:rowOff>
        </xdr:to>
        <xdr:sp macro="" textlink="">
          <xdr:nvSpPr>
            <xdr:cNvPr id="39994" name="Button 58" hidden="1">
              <a:extLst>
                <a:ext uri="{63B3BB69-23CF-44E3-9099-C40C66FF867C}">
                  <a14:compatExt spid="_x0000_s39994"/>
                </a:ext>
                <a:ext uri="{FF2B5EF4-FFF2-40B4-BE49-F238E27FC236}">
                  <a16:creationId xmlns:a16="http://schemas.microsoft.com/office/drawing/2014/main" id="{00000000-0008-0000-0800-00003A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45</xdr:row>
          <xdr:rowOff>0</xdr:rowOff>
        </xdr:from>
        <xdr:to>
          <xdr:col>18</xdr:col>
          <xdr:colOff>0</xdr:colOff>
          <xdr:row>48</xdr:row>
          <xdr:rowOff>0</xdr:rowOff>
        </xdr:to>
        <xdr:sp macro="" textlink="">
          <xdr:nvSpPr>
            <xdr:cNvPr id="39995" name="Button 59" hidden="1">
              <a:extLst>
                <a:ext uri="{63B3BB69-23CF-44E3-9099-C40C66FF867C}">
                  <a14:compatExt spid="_x0000_s39995"/>
                </a:ext>
                <a:ext uri="{FF2B5EF4-FFF2-40B4-BE49-F238E27FC236}">
                  <a16:creationId xmlns:a16="http://schemas.microsoft.com/office/drawing/2014/main" id="{00000000-0008-0000-0800-00003B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45</xdr:row>
          <xdr:rowOff>0</xdr:rowOff>
        </xdr:from>
        <xdr:to>
          <xdr:col>19</xdr:col>
          <xdr:colOff>0</xdr:colOff>
          <xdr:row>48</xdr:row>
          <xdr:rowOff>0</xdr:rowOff>
        </xdr:to>
        <xdr:sp macro="" textlink="">
          <xdr:nvSpPr>
            <xdr:cNvPr id="39996" name="Button 60" hidden="1">
              <a:extLst>
                <a:ext uri="{63B3BB69-23CF-44E3-9099-C40C66FF867C}">
                  <a14:compatExt spid="_x0000_s39996"/>
                </a:ext>
                <a:ext uri="{FF2B5EF4-FFF2-40B4-BE49-F238E27FC236}">
                  <a16:creationId xmlns:a16="http://schemas.microsoft.com/office/drawing/2014/main" id="{00000000-0008-0000-0800-00003C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48</xdr:row>
          <xdr:rowOff>0</xdr:rowOff>
        </xdr:from>
        <xdr:to>
          <xdr:col>17</xdr:col>
          <xdr:colOff>0</xdr:colOff>
          <xdr:row>51</xdr:row>
          <xdr:rowOff>0</xdr:rowOff>
        </xdr:to>
        <xdr:sp macro="" textlink="">
          <xdr:nvSpPr>
            <xdr:cNvPr id="39997" name="Button 61" hidden="1">
              <a:extLst>
                <a:ext uri="{63B3BB69-23CF-44E3-9099-C40C66FF867C}">
                  <a14:compatExt spid="_x0000_s39997"/>
                </a:ext>
                <a:ext uri="{FF2B5EF4-FFF2-40B4-BE49-F238E27FC236}">
                  <a16:creationId xmlns:a16="http://schemas.microsoft.com/office/drawing/2014/main" id="{00000000-0008-0000-0800-00003D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48</xdr:row>
          <xdr:rowOff>0</xdr:rowOff>
        </xdr:from>
        <xdr:to>
          <xdr:col>18</xdr:col>
          <xdr:colOff>0</xdr:colOff>
          <xdr:row>51</xdr:row>
          <xdr:rowOff>0</xdr:rowOff>
        </xdr:to>
        <xdr:sp macro="" textlink="">
          <xdr:nvSpPr>
            <xdr:cNvPr id="39998" name="Button 62" hidden="1">
              <a:extLst>
                <a:ext uri="{63B3BB69-23CF-44E3-9099-C40C66FF867C}">
                  <a14:compatExt spid="_x0000_s39998"/>
                </a:ext>
                <a:ext uri="{FF2B5EF4-FFF2-40B4-BE49-F238E27FC236}">
                  <a16:creationId xmlns:a16="http://schemas.microsoft.com/office/drawing/2014/main" id="{00000000-0008-0000-0800-00003E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48</xdr:row>
          <xdr:rowOff>0</xdr:rowOff>
        </xdr:from>
        <xdr:to>
          <xdr:col>19</xdr:col>
          <xdr:colOff>0</xdr:colOff>
          <xdr:row>51</xdr:row>
          <xdr:rowOff>0</xdr:rowOff>
        </xdr:to>
        <xdr:sp macro="" textlink="">
          <xdr:nvSpPr>
            <xdr:cNvPr id="39999" name="Button 63" hidden="1">
              <a:extLst>
                <a:ext uri="{63B3BB69-23CF-44E3-9099-C40C66FF867C}">
                  <a14:compatExt spid="_x0000_s39999"/>
                </a:ext>
                <a:ext uri="{FF2B5EF4-FFF2-40B4-BE49-F238E27FC236}">
                  <a16:creationId xmlns:a16="http://schemas.microsoft.com/office/drawing/2014/main" id="{00000000-0008-0000-0800-00003F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55</xdr:row>
          <xdr:rowOff>0</xdr:rowOff>
        </xdr:from>
        <xdr:to>
          <xdr:col>19</xdr:col>
          <xdr:colOff>0</xdr:colOff>
          <xdr:row>58</xdr:row>
          <xdr:rowOff>0</xdr:rowOff>
        </xdr:to>
        <xdr:sp macro="" textlink="">
          <xdr:nvSpPr>
            <xdr:cNvPr id="40000" name="Button 64" hidden="1">
              <a:extLst>
                <a:ext uri="{63B3BB69-23CF-44E3-9099-C40C66FF867C}">
                  <a14:compatExt spid="_x0000_s40000"/>
                </a:ext>
                <a:ext uri="{FF2B5EF4-FFF2-40B4-BE49-F238E27FC236}">
                  <a16:creationId xmlns:a16="http://schemas.microsoft.com/office/drawing/2014/main" id="{00000000-0008-0000-0800-000040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58</xdr:row>
          <xdr:rowOff>0</xdr:rowOff>
        </xdr:from>
        <xdr:to>
          <xdr:col>19</xdr:col>
          <xdr:colOff>0</xdr:colOff>
          <xdr:row>61</xdr:row>
          <xdr:rowOff>0</xdr:rowOff>
        </xdr:to>
        <xdr:sp macro="" textlink="">
          <xdr:nvSpPr>
            <xdr:cNvPr id="40001" name="Button 65" hidden="1">
              <a:extLst>
                <a:ext uri="{63B3BB69-23CF-44E3-9099-C40C66FF867C}">
                  <a14:compatExt spid="_x0000_s40001"/>
                </a:ext>
                <a:ext uri="{FF2B5EF4-FFF2-40B4-BE49-F238E27FC236}">
                  <a16:creationId xmlns:a16="http://schemas.microsoft.com/office/drawing/2014/main" id="{00000000-0008-0000-0800-000041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61</xdr:row>
          <xdr:rowOff>0</xdr:rowOff>
        </xdr:from>
        <xdr:to>
          <xdr:col>19</xdr:col>
          <xdr:colOff>0</xdr:colOff>
          <xdr:row>64</xdr:row>
          <xdr:rowOff>0</xdr:rowOff>
        </xdr:to>
        <xdr:sp macro="" textlink="">
          <xdr:nvSpPr>
            <xdr:cNvPr id="40002" name="Button 66" hidden="1">
              <a:extLst>
                <a:ext uri="{63B3BB69-23CF-44E3-9099-C40C66FF867C}">
                  <a14:compatExt spid="_x0000_s40002"/>
                </a:ext>
                <a:ext uri="{FF2B5EF4-FFF2-40B4-BE49-F238E27FC236}">
                  <a16:creationId xmlns:a16="http://schemas.microsoft.com/office/drawing/2014/main" id="{00000000-0008-0000-0800-000042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66</xdr:row>
          <xdr:rowOff>0</xdr:rowOff>
        </xdr:from>
        <xdr:to>
          <xdr:col>17</xdr:col>
          <xdr:colOff>0</xdr:colOff>
          <xdr:row>69</xdr:row>
          <xdr:rowOff>0</xdr:rowOff>
        </xdr:to>
        <xdr:sp macro="" textlink="">
          <xdr:nvSpPr>
            <xdr:cNvPr id="40003" name="Button 67" hidden="1">
              <a:extLst>
                <a:ext uri="{63B3BB69-23CF-44E3-9099-C40C66FF867C}">
                  <a14:compatExt spid="_x0000_s40003"/>
                </a:ext>
                <a:ext uri="{FF2B5EF4-FFF2-40B4-BE49-F238E27FC236}">
                  <a16:creationId xmlns:a16="http://schemas.microsoft.com/office/drawing/2014/main" id="{00000000-0008-0000-0800-000043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66</xdr:row>
          <xdr:rowOff>0</xdr:rowOff>
        </xdr:from>
        <xdr:to>
          <xdr:col>18</xdr:col>
          <xdr:colOff>0</xdr:colOff>
          <xdr:row>69</xdr:row>
          <xdr:rowOff>0</xdr:rowOff>
        </xdr:to>
        <xdr:sp macro="" textlink="">
          <xdr:nvSpPr>
            <xdr:cNvPr id="40004" name="Button 68" hidden="1">
              <a:extLst>
                <a:ext uri="{63B3BB69-23CF-44E3-9099-C40C66FF867C}">
                  <a14:compatExt spid="_x0000_s40004"/>
                </a:ext>
                <a:ext uri="{FF2B5EF4-FFF2-40B4-BE49-F238E27FC236}">
                  <a16:creationId xmlns:a16="http://schemas.microsoft.com/office/drawing/2014/main" id="{00000000-0008-0000-0800-000044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66</xdr:row>
          <xdr:rowOff>0</xdr:rowOff>
        </xdr:from>
        <xdr:to>
          <xdr:col>19</xdr:col>
          <xdr:colOff>0</xdr:colOff>
          <xdr:row>69</xdr:row>
          <xdr:rowOff>0</xdr:rowOff>
        </xdr:to>
        <xdr:sp macro="" textlink="">
          <xdr:nvSpPr>
            <xdr:cNvPr id="40005" name="Button 69" hidden="1">
              <a:extLst>
                <a:ext uri="{63B3BB69-23CF-44E3-9099-C40C66FF867C}">
                  <a14:compatExt spid="_x0000_s40005"/>
                </a:ext>
                <a:ext uri="{FF2B5EF4-FFF2-40B4-BE49-F238E27FC236}">
                  <a16:creationId xmlns:a16="http://schemas.microsoft.com/office/drawing/2014/main" id="{00000000-0008-0000-0800-000045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69</xdr:row>
          <xdr:rowOff>0</xdr:rowOff>
        </xdr:from>
        <xdr:to>
          <xdr:col>17</xdr:col>
          <xdr:colOff>0</xdr:colOff>
          <xdr:row>72</xdr:row>
          <xdr:rowOff>0</xdr:rowOff>
        </xdr:to>
        <xdr:sp macro="" textlink="">
          <xdr:nvSpPr>
            <xdr:cNvPr id="40006" name="Button 70" hidden="1">
              <a:extLst>
                <a:ext uri="{63B3BB69-23CF-44E3-9099-C40C66FF867C}">
                  <a14:compatExt spid="_x0000_s40006"/>
                </a:ext>
                <a:ext uri="{FF2B5EF4-FFF2-40B4-BE49-F238E27FC236}">
                  <a16:creationId xmlns:a16="http://schemas.microsoft.com/office/drawing/2014/main" id="{00000000-0008-0000-0800-000046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69</xdr:row>
          <xdr:rowOff>0</xdr:rowOff>
        </xdr:from>
        <xdr:to>
          <xdr:col>18</xdr:col>
          <xdr:colOff>0</xdr:colOff>
          <xdr:row>72</xdr:row>
          <xdr:rowOff>0</xdr:rowOff>
        </xdr:to>
        <xdr:sp macro="" textlink="">
          <xdr:nvSpPr>
            <xdr:cNvPr id="40007" name="Button 71" hidden="1">
              <a:extLst>
                <a:ext uri="{63B3BB69-23CF-44E3-9099-C40C66FF867C}">
                  <a14:compatExt spid="_x0000_s40007"/>
                </a:ext>
                <a:ext uri="{FF2B5EF4-FFF2-40B4-BE49-F238E27FC236}">
                  <a16:creationId xmlns:a16="http://schemas.microsoft.com/office/drawing/2014/main" id="{00000000-0008-0000-0800-000047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69</xdr:row>
          <xdr:rowOff>0</xdr:rowOff>
        </xdr:from>
        <xdr:to>
          <xdr:col>19</xdr:col>
          <xdr:colOff>0</xdr:colOff>
          <xdr:row>72</xdr:row>
          <xdr:rowOff>0</xdr:rowOff>
        </xdr:to>
        <xdr:sp macro="" textlink="">
          <xdr:nvSpPr>
            <xdr:cNvPr id="40008" name="Button 72" hidden="1">
              <a:extLst>
                <a:ext uri="{63B3BB69-23CF-44E3-9099-C40C66FF867C}">
                  <a14:compatExt spid="_x0000_s40008"/>
                </a:ext>
                <a:ext uri="{FF2B5EF4-FFF2-40B4-BE49-F238E27FC236}">
                  <a16:creationId xmlns:a16="http://schemas.microsoft.com/office/drawing/2014/main" id="{00000000-0008-0000-0800-000048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72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40009" name="Button 73" hidden="1">
              <a:extLst>
                <a:ext uri="{63B3BB69-23CF-44E3-9099-C40C66FF867C}">
                  <a14:compatExt spid="_x0000_s40009"/>
                </a:ext>
                <a:ext uri="{FF2B5EF4-FFF2-40B4-BE49-F238E27FC236}">
                  <a16:creationId xmlns:a16="http://schemas.microsoft.com/office/drawing/2014/main" id="{00000000-0008-0000-0800-000049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72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40010" name="Button 74" hidden="1">
              <a:extLst>
                <a:ext uri="{63B3BB69-23CF-44E3-9099-C40C66FF867C}">
                  <a14:compatExt spid="_x0000_s40010"/>
                </a:ext>
                <a:ext uri="{FF2B5EF4-FFF2-40B4-BE49-F238E27FC236}">
                  <a16:creationId xmlns:a16="http://schemas.microsoft.com/office/drawing/2014/main" id="{00000000-0008-0000-0800-00004A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72</xdr:row>
          <xdr:rowOff>0</xdr:rowOff>
        </xdr:from>
        <xdr:to>
          <xdr:col>19</xdr:col>
          <xdr:colOff>0</xdr:colOff>
          <xdr:row>75</xdr:row>
          <xdr:rowOff>0</xdr:rowOff>
        </xdr:to>
        <xdr:sp macro="" textlink="">
          <xdr:nvSpPr>
            <xdr:cNvPr id="40011" name="Button 75" hidden="1">
              <a:extLst>
                <a:ext uri="{63B3BB69-23CF-44E3-9099-C40C66FF867C}">
                  <a14:compatExt spid="_x0000_s40011"/>
                </a:ext>
                <a:ext uri="{FF2B5EF4-FFF2-40B4-BE49-F238E27FC236}">
                  <a16:creationId xmlns:a16="http://schemas.microsoft.com/office/drawing/2014/main" id="{00000000-0008-0000-0800-00004B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17</xdr:col>
          <xdr:colOff>0</xdr:colOff>
          <xdr:row>78</xdr:row>
          <xdr:rowOff>0</xdr:rowOff>
        </xdr:to>
        <xdr:sp macro="" textlink="">
          <xdr:nvSpPr>
            <xdr:cNvPr id="40012" name="Button 76" hidden="1">
              <a:extLst>
                <a:ext uri="{63B3BB69-23CF-44E3-9099-C40C66FF867C}">
                  <a14:compatExt spid="_x0000_s40012"/>
                </a:ext>
                <a:ext uri="{FF2B5EF4-FFF2-40B4-BE49-F238E27FC236}">
                  <a16:creationId xmlns:a16="http://schemas.microsoft.com/office/drawing/2014/main" id="{00000000-0008-0000-0800-00004C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40013" name="Button 77" hidden="1">
              <a:extLst>
                <a:ext uri="{63B3BB69-23CF-44E3-9099-C40C66FF867C}">
                  <a14:compatExt spid="_x0000_s40013"/>
                </a:ext>
                <a:ext uri="{FF2B5EF4-FFF2-40B4-BE49-F238E27FC236}">
                  <a16:creationId xmlns:a16="http://schemas.microsoft.com/office/drawing/2014/main" id="{00000000-0008-0000-0800-00004D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75</xdr:row>
          <xdr:rowOff>0</xdr:rowOff>
        </xdr:from>
        <xdr:to>
          <xdr:col>19</xdr:col>
          <xdr:colOff>0</xdr:colOff>
          <xdr:row>78</xdr:row>
          <xdr:rowOff>0</xdr:rowOff>
        </xdr:to>
        <xdr:sp macro="" textlink="">
          <xdr:nvSpPr>
            <xdr:cNvPr id="40014" name="Button 78" hidden="1">
              <a:extLst>
                <a:ext uri="{63B3BB69-23CF-44E3-9099-C40C66FF867C}">
                  <a14:compatExt spid="_x0000_s40014"/>
                </a:ext>
                <a:ext uri="{FF2B5EF4-FFF2-40B4-BE49-F238E27FC236}">
                  <a16:creationId xmlns:a16="http://schemas.microsoft.com/office/drawing/2014/main" id="{00000000-0008-0000-0800-00004E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82</xdr:row>
          <xdr:rowOff>9525</xdr:rowOff>
        </xdr:from>
        <xdr:to>
          <xdr:col>19</xdr:col>
          <xdr:colOff>0</xdr:colOff>
          <xdr:row>85</xdr:row>
          <xdr:rowOff>9525</xdr:rowOff>
        </xdr:to>
        <xdr:sp macro="" textlink="">
          <xdr:nvSpPr>
            <xdr:cNvPr id="40015" name="Button 79" hidden="1">
              <a:extLst>
                <a:ext uri="{63B3BB69-23CF-44E3-9099-C40C66FF867C}">
                  <a14:compatExt spid="_x0000_s40015"/>
                </a:ext>
                <a:ext uri="{FF2B5EF4-FFF2-40B4-BE49-F238E27FC236}">
                  <a16:creationId xmlns:a16="http://schemas.microsoft.com/office/drawing/2014/main" id="{00000000-0008-0000-0800-00004F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85</xdr:row>
          <xdr:rowOff>9525</xdr:rowOff>
        </xdr:from>
        <xdr:to>
          <xdr:col>19</xdr:col>
          <xdr:colOff>0</xdr:colOff>
          <xdr:row>88</xdr:row>
          <xdr:rowOff>9525</xdr:rowOff>
        </xdr:to>
        <xdr:sp macro="" textlink="">
          <xdr:nvSpPr>
            <xdr:cNvPr id="40016" name="Button 80" hidden="1">
              <a:extLst>
                <a:ext uri="{63B3BB69-23CF-44E3-9099-C40C66FF867C}">
                  <a14:compatExt spid="_x0000_s40016"/>
                </a:ext>
                <a:ext uri="{FF2B5EF4-FFF2-40B4-BE49-F238E27FC236}">
                  <a16:creationId xmlns:a16="http://schemas.microsoft.com/office/drawing/2014/main" id="{00000000-0008-0000-0800-000050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9525</xdr:rowOff>
        </xdr:from>
        <xdr:to>
          <xdr:col>19</xdr:col>
          <xdr:colOff>0</xdr:colOff>
          <xdr:row>91</xdr:row>
          <xdr:rowOff>19050</xdr:rowOff>
        </xdr:to>
        <xdr:sp macro="" textlink="">
          <xdr:nvSpPr>
            <xdr:cNvPr id="40017" name="Button 81" hidden="1">
              <a:extLst>
                <a:ext uri="{63B3BB69-23CF-44E3-9099-C40C66FF867C}">
                  <a14:compatExt spid="_x0000_s40017"/>
                </a:ext>
                <a:ext uri="{FF2B5EF4-FFF2-40B4-BE49-F238E27FC236}">
                  <a16:creationId xmlns:a16="http://schemas.microsoft.com/office/drawing/2014/main" id="{00000000-0008-0000-0800-000051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93</xdr:row>
          <xdr:rowOff>0</xdr:rowOff>
        </xdr:from>
        <xdr:to>
          <xdr:col>18</xdr:col>
          <xdr:colOff>0</xdr:colOff>
          <xdr:row>96</xdr:row>
          <xdr:rowOff>0</xdr:rowOff>
        </xdr:to>
        <xdr:sp macro="" textlink="">
          <xdr:nvSpPr>
            <xdr:cNvPr id="40018" name="Button 82" hidden="1">
              <a:extLst>
                <a:ext uri="{63B3BB69-23CF-44E3-9099-C40C66FF867C}">
                  <a14:compatExt spid="_x0000_s40018"/>
                </a:ext>
                <a:ext uri="{FF2B5EF4-FFF2-40B4-BE49-F238E27FC236}">
                  <a16:creationId xmlns:a16="http://schemas.microsoft.com/office/drawing/2014/main" id="{00000000-0008-0000-0800-000052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93</xdr:row>
          <xdr:rowOff>0</xdr:rowOff>
        </xdr:from>
        <xdr:to>
          <xdr:col>19</xdr:col>
          <xdr:colOff>0</xdr:colOff>
          <xdr:row>96</xdr:row>
          <xdr:rowOff>0</xdr:rowOff>
        </xdr:to>
        <xdr:sp macro="" textlink="">
          <xdr:nvSpPr>
            <xdr:cNvPr id="40019" name="Button 83" hidden="1">
              <a:extLst>
                <a:ext uri="{63B3BB69-23CF-44E3-9099-C40C66FF867C}">
                  <a14:compatExt spid="_x0000_s40019"/>
                </a:ext>
                <a:ext uri="{FF2B5EF4-FFF2-40B4-BE49-F238E27FC236}">
                  <a16:creationId xmlns:a16="http://schemas.microsoft.com/office/drawing/2014/main" id="{00000000-0008-0000-0800-000053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96</xdr:row>
          <xdr:rowOff>0</xdr:rowOff>
        </xdr:from>
        <xdr:to>
          <xdr:col>17</xdr:col>
          <xdr:colOff>0</xdr:colOff>
          <xdr:row>99</xdr:row>
          <xdr:rowOff>0</xdr:rowOff>
        </xdr:to>
        <xdr:sp macro="" textlink="">
          <xdr:nvSpPr>
            <xdr:cNvPr id="40020" name="Button 84" hidden="1">
              <a:extLst>
                <a:ext uri="{63B3BB69-23CF-44E3-9099-C40C66FF867C}">
                  <a14:compatExt spid="_x0000_s40020"/>
                </a:ext>
                <a:ext uri="{FF2B5EF4-FFF2-40B4-BE49-F238E27FC236}">
                  <a16:creationId xmlns:a16="http://schemas.microsoft.com/office/drawing/2014/main" id="{00000000-0008-0000-0800-000054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96</xdr:row>
          <xdr:rowOff>0</xdr:rowOff>
        </xdr:from>
        <xdr:to>
          <xdr:col>18</xdr:col>
          <xdr:colOff>0</xdr:colOff>
          <xdr:row>99</xdr:row>
          <xdr:rowOff>0</xdr:rowOff>
        </xdr:to>
        <xdr:sp macro="" textlink="">
          <xdr:nvSpPr>
            <xdr:cNvPr id="40021" name="Button 85" hidden="1">
              <a:extLst>
                <a:ext uri="{63B3BB69-23CF-44E3-9099-C40C66FF867C}">
                  <a14:compatExt spid="_x0000_s40021"/>
                </a:ext>
                <a:ext uri="{FF2B5EF4-FFF2-40B4-BE49-F238E27FC236}">
                  <a16:creationId xmlns:a16="http://schemas.microsoft.com/office/drawing/2014/main" id="{00000000-0008-0000-0800-000055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96</xdr:row>
          <xdr:rowOff>0</xdr:rowOff>
        </xdr:from>
        <xdr:to>
          <xdr:col>19</xdr:col>
          <xdr:colOff>0</xdr:colOff>
          <xdr:row>99</xdr:row>
          <xdr:rowOff>0</xdr:rowOff>
        </xdr:to>
        <xdr:sp macro="" textlink="">
          <xdr:nvSpPr>
            <xdr:cNvPr id="40022" name="Button 86" hidden="1">
              <a:extLst>
                <a:ext uri="{63B3BB69-23CF-44E3-9099-C40C66FF867C}">
                  <a14:compatExt spid="_x0000_s40022"/>
                </a:ext>
                <a:ext uri="{FF2B5EF4-FFF2-40B4-BE49-F238E27FC236}">
                  <a16:creationId xmlns:a16="http://schemas.microsoft.com/office/drawing/2014/main" id="{00000000-0008-0000-0800-000056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99</xdr:row>
          <xdr:rowOff>0</xdr:rowOff>
        </xdr:from>
        <xdr:to>
          <xdr:col>17</xdr:col>
          <xdr:colOff>0</xdr:colOff>
          <xdr:row>102</xdr:row>
          <xdr:rowOff>0</xdr:rowOff>
        </xdr:to>
        <xdr:sp macro="" textlink="">
          <xdr:nvSpPr>
            <xdr:cNvPr id="40023" name="Button 87" hidden="1">
              <a:extLst>
                <a:ext uri="{63B3BB69-23CF-44E3-9099-C40C66FF867C}">
                  <a14:compatExt spid="_x0000_s40023"/>
                </a:ext>
                <a:ext uri="{FF2B5EF4-FFF2-40B4-BE49-F238E27FC236}">
                  <a16:creationId xmlns:a16="http://schemas.microsoft.com/office/drawing/2014/main" id="{00000000-0008-0000-0800-000057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99</xdr:row>
          <xdr:rowOff>0</xdr:rowOff>
        </xdr:from>
        <xdr:to>
          <xdr:col>18</xdr:col>
          <xdr:colOff>0</xdr:colOff>
          <xdr:row>102</xdr:row>
          <xdr:rowOff>0</xdr:rowOff>
        </xdr:to>
        <xdr:sp macro="" textlink="">
          <xdr:nvSpPr>
            <xdr:cNvPr id="40024" name="Button 88" hidden="1">
              <a:extLst>
                <a:ext uri="{63B3BB69-23CF-44E3-9099-C40C66FF867C}">
                  <a14:compatExt spid="_x0000_s40024"/>
                </a:ext>
                <a:ext uri="{FF2B5EF4-FFF2-40B4-BE49-F238E27FC236}">
                  <a16:creationId xmlns:a16="http://schemas.microsoft.com/office/drawing/2014/main" id="{00000000-0008-0000-0800-000058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99</xdr:row>
          <xdr:rowOff>0</xdr:rowOff>
        </xdr:from>
        <xdr:to>
          <xdr:col>19</xdr:col>
          <xdr:colOff>0</xdr:colOff>
          <xdr:row>102</xdr:row>
          <xdr:rowOff>0</xdr:rowOff>
        </xdr:to>
        <xdr:sp macro="" textlink="">
          <xdr:nvSpPr>
            <xdr:cNvPr id="40025" name="Button 89" hidden="1">
              <a:extLst>
                <a:ext uri="{63B3BB69-23CF-44E3-9099-C40C66FF867C}">
                  <a14:compatExt spid="_x0000_s40025"/>
                </a:ext>
                <a:ext uri="{FF2B5EF4-FFF2-40B4-BE49-F238E27FC236}">
                  <a16:creationId xmlns:a16="http://schemas.microsoft.com/office/drawing/2014/main" id="{00000000-0008-0000-0800-000059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102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40026" name="Button 90" hidden="1">
              <a:extLst>
                <a:ext uri="{63B3BB69-23CF-44E3-9099-C40C66FF867C}">
                  <a14:compatExt spid="_x0000_s40026"/>
                </a:ext>
                <a:ext uri="{FF2B5EF4-FFF2-40B4-BE49-F238E27FC236}">
                  <a16:creationId xmlns:a16="http://schemas.microsoft.com/office/drawing/2014/main" id="{00000000-0008-0000-0800-00005A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102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40027" name="Button 91" hidden="1">
              <a:extLst>
                <a:ext uri="{63B3BB69-23CF-44E3-9099-C40C66FF867C}">
                  <a14:compatExt spid="_x0000_s40027"/>
                </a:ext>
                <a:ext uri="{FF2B5EF4-FFF2-40B4-BE49-F238E27FC236}">
                  <a16:creationId xmlns:a16="http://schemas.microsoft.com/office/drawing/2014/main" id="{00000000-0008-0000-0800-00005B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102</xdr:row>
          <xdr:rowOff>0</xdr:rowOff>
        </xdr:from>
        <xdr:to>
          <xdr:col>19</xdr:col>
          <xdr:colOff>0</xdr:colOff>
          <xdr:row>105</xdr:row>
          <xdr:rowOff>0</xdr:rowOff>
        </xdr:to>
        <xdr:sp macro="" textlink="">
          <xdr:nvSpPr>
            <xdr:cNvPr id="40028" name="Button 92" hidden="1">
              <a:extLst>
                <a:ext uri="{63B3BB69-23CF-44E3-9099-C40C66FF867C}">
                  <a14:compatExt spid="_x0000_s40028"/>
                </a:ext>
                <a:ext uri="{FF2B5EF4-FFF2-40B4-BE49-F238E27FC236}">
                  <a16:creationId xmlns:a16="http://schemas.microsoft.com/office/drawing/2014/main" id="{00000000-0008-0000-0800-00005C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109</xdr:row>
          <xdr:rowOff>9525</xdr:rowOff>
        </xdr:from>
        <xdr:to>
          <xdr:col>19</xdr:col>
          <xdr:colOff>0</xdr:colOff>
          <xdr:row>112</xdr:row>
          <xdr:rowOff>9525</xdr:rowOff>
        </xdr:to>
        <xdr:sp macro="" textlink="">
          <xdr:nvSpPr>
            <xdr:cNvPr id="40029" name="Button 93" hidden="1">
              <a:extLst>
                <a:ext uri="{63B3BB69-23CF-44E3-9099-C40C66FF867C}">
                  <a14:compatExt spid="_x0000_s40029"/>
                </a:ext>
                <a:ext uri="{FF2B5EF4-FFF2-40B4-BE49-F238E27FC236}">
                  <a16:creationId xmlns:a16="http://schemas.microsoft.com/office/drawing/2014/main" id="{00000000-0008-0000-0800-00005D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112</xdr:row>
          <xdr:rowOff>9525</xdr:rowOff>
        </xdr:from>
        <xdr:to>
          <xdr:col>19</xdr:col>
          <xdr:colOff>0</xdr:colOff>
          <xdr:row>115</xdr:row>
          <xdr:rowOff>9525</xdr:rowOff>
        </xdr:to>
        <xdr:sp macro="" textlink="">
          <xdr:nvSpPr>
            <xdr:cNvPr id="40030" name="Button 94" hidden="1">
              <a:extLst>
                <a:ext uri="{63B3BB69-23CF-44E3-9099-C40C66FF867C}">
                  <a14:compatExt spid="_x0000_s40030"/>
                </a:ext>
                <a:ext uri="{FF2B5EF4-FFF2-40B4-BE49-F238E27FC236}">
                  <a16:creationId xmlns:a16="http://schemas.microsoft.com/office/drawing/2014/main" id="{00000000-0008-0000-0800-00005E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115</xdr:row>
          <xdr:rowOff>9525</xdr:rowOff>
        </xdr:from>
        <xdr:to>
          <xdr:col>19</xdr:col>
          <xdr:colOff>0</xdr:colOff>
          <xdr:row>118</xdr:row>
          <xdr:rowOff>19050</xdr:rowOff>
        </xdr:to>
        <xdr:sp macro="" textlink="">
          <xdr:nvSpPr>
            <xdr:cNvPr id="40031" name="Button 95" hidden="1">
              <a:extLst>
                <a:ext uri="{63B3BB69-23CF-44E3-9099-C40C66FF867C}">
                  <a14:compatExt spid="_x0000_s40031"/>
                </a:ext>
                <a:ext uri="{FF2B5EF4-FFF2-40B4-BE49-F238E27FC236}">
                  <a16:creationId xmlns:a16="http://schemas.microsoft.com/office/drawing/2014/main" id="{00000000-0008-0000-0800-00005F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120</xdr:row>
          <xdr:rowOff>0</xdr:rowOff>
        </xdr:from>
        <xdr:to>
          <xdr:col>17</xdr:col>
          <xdr:colOff>0</xdr:colOff>
          <xdr:row>123</xdr:row>
          <xdr:rowOff>0</xdr:rowOff>
        </xdr:to>
        <xdr:sp macro="" textlink="">
          <xdr:nvSpPr>
            <xdr:cNvPr id="40032" name="Button 96" hidden="1">
              <a:extLst>
                <a:ext uri="{63B3BB69-23CF-44E3-9099-C40C66FF867C}">
                  <a14:compatExt spid="_x0000_s40032"/>
                </a:ext>
                <a:ext uri="{FF2B5EF4-FFF2-40B4-BE49-F238E27FC236}">
                  <a16:creationId xmlns:a16="http://schemas.microsoft.com/office/drawing/2014/main" id="{00000000-0008-0000-0800-000060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120</xdr:row>
          <xdr:rowOff>0</xdr:rowOff>
        </xdr:from>
        <xdr:to>
          <xdr:col>18</xdr:col>
          <xdr:colOff>0</xdr:colOff>
          <xdr:row>123</xdr:row>
          <xdr:rowOff>0</xdr:rowOff>
        </xdr:to>
        <xdr:sp macro="" textlink="">
          <xdr:nvSpPr>
            <xdr:cNvPr id="40033" name="Button 97" hidden="1">
              <a:extLst>
                <a:ext uri="{63B3BB69-23CF-44E3-9099-C40C66FF867C}">
                  <a14:compatExt spid="_x0000_s40033"/>
                </a:ext>
                <a:ext uri="{FF2B5EF4-FFF2-40B4-BE49-F238E27FC236}">
                  <a16:creationId xmlns:a16="http://schemas.microsoft.com/office/drawing/2014/main" id="{00000000-0008-0000-0800-000061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120</xdr:row>
          <xdr:rowOff>0</xdr:rowOff>
        </xdr:from>
        <xdr:to>
          <xdr:col>19</xdr:col>
          <xdr:colOff>0</xdr:colOff>
          <xdr:row>123</xdr:row>
          <xdr:rowOff>0</xdr:rowOff>
        </xdr:to>
        <xdr:sp macro="" textlink="">
          <xdr:nvSpPr>
            <xdr:cNvPr id="40034" name="Button 98" hidden="1">
              <a:extLst>
                <a:ext uri="{63B3BB69-23CF-44E3-9099-C40C66FF867C}">
                  <a14:compatExt spid="_x0000_s40034"/>
                </a:ext>
                <a:ext uri="{FF2B5EF4-FFF2-40B4-BE49-F238E27FC236}">
                  <a16:creationId xmlns:a16="http://schemas.microsoft.com/office/drawing/2014/main" id="{00000000-0008-0000-0800-000062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123</xdr:row>
          <xdr:rowOff>0</xdr:rowOff>
        </xdr:from>
        <xdr:to>
          <xdr:col>17</xdr:col>
          <xdr:colOff>0</xdr:colOff>
          <xdr:row>126</xdr:row>
          <xdr:rowOff>0</xdr:rowOff>
        </xdr:to>
        <xdr:sp macro="" textlink="">
          <xdr:nvSpPr>
            <xdr:cNvPr id="40035" name="Button 99" hidden="1">
              <a:extLst>
                <a:ext uri="{63B3BB69-23CF-44E3-9099-C40C66FF867C}">
                  <a14:compatExt spid="_x0000_s40035"/>
                </a:ext>
                <a:ext uri="{FF2B5EF4-FFF2-40B4-BE49-F238E27FC236}">
                  <a16:creationId xmlns:a16="http://schemas.microsoft.com/office/drawing/2014/main" id="{00000000-0008-0000-0800-000063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123</xdr:row>
          <xdr:rowOff>0</xdr:rowOff>
        </xdr:from>
        <xdr:to>
          <xdr:col>18</xdr:col>
          <xdr:colOff>0</xdr:colOff>
          <xdr:row>126</xdr:row>
          <xdr:rowOff>0</xdr:rowOff>
        </xdr:to>
        <xdr:sp macro="" textlink="">
          <xdr:nvSpPr>
            <xdr:cNvPr id="40036" name="Button 100" hidden="1">
              <a:extLst>
                <a:ext uri="{63B3BB69-23CF-44E3-9099-C40C66FF867C}">
                  <a14:compatExt spid="_x0000_s40036"/>
                </a:ext>
                <a:ext uri="{FF2B5EF4-FFF2-40B4-BE49-F238E27FC236}">
                  <a16:creationId xmlns:a16="http://schemas.microsoft.com/office/drawing/2014/main" id="{00000000-0008-0000-0800-000064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123</xdr:row>
          <xdr:rowOff>0</xdr:rowOff>
        </xdr:from>
        <xdr:to>
          <xdr:col>19</xdr:col>
          <xdr:colOff>0</xdr:colOff>
          <xdr:row>126</xdr:row>
          <xdr:rowOff>0</xdr:rowOff>
        </xdr:to>
        <xdr:sp macro="" textlink="">
          <xdr:nvSpPr>
            <xdr:cNvPr id="40037" name="Button 101" hidden="1">
              <a:extLst>
                <a:ext uri="{63B3BB69-23CF-44E3-9099-C40C66FF867C}">
                  <a14:compatExt spid="_x0000_s40037"/>
                </a:ext>
                <a:ext uri="{FF2B5EF4-FFF2-40B4-BE49-F238E27FC236}">
                  <a16:creationId xmlns:a16="http://schemas.microsoft.com/office/drawing/2014/main" id="{00000000-0008-0000-0800-000065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126</xdr:row>
          <xdr:rowOff>0</xdr:rowOff>
        </xdr:from>
        <xdr:to>
          <xdr:col>17</xdr:col>
          <xdr:colOff>0</xdr:colOff>
          <xdr:row>129</xdr:row>
          <xdr:rowOff>0</xdr:rowOff>
        </xdr:to>
        <xdr:sp macro="" textlink="">
          <xdr:nvSpPr>
            <xdr:cNvPr id="40038" name="Button 102" hidden="1">
              <a:extLst>
                <a:ext uri="{63B3BB69-23CF-44E3-9099-C40C66FF867C}">
                  <a14:compatExt spid="_x0000_s40038"/>
                </a:ext>
                <a:ext uri="{FF2B5EF4-FFF2-40B4-BE49-F238E27FC236}">
                  <a16:creationId xmlns:a16="http://schemas.microsoft.com/office/drawing/2014/main" id="{00000000-0008-0000-0800-000066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126</xdr:row>
          <xdr:rowOff>0</xdr:rowOff>
        </xdr:from>
        <xdr:to>
          <xdr:col>18</xdr:col>
          <xdr:colOff>0</xdr:colOff>
          <xdr:row>129</xdr:row>
          <xdr:rowOff>0</xdr:rowOff>
        </xdr:to>
        <xdr:sp macro="" textlink="">
          <xdr:nvSpPr>
            <xdr:cNvPr id="40039" name="Button 103" hidden="1">
              <a:extLst>
                <a:ext uri="{63B3BB69-23CF-44E3-9099-C40C66FF867C}">
                  <a14:compatExt spid="_x0000_s40039"/>
                </a:ext>
                <a:ext uri="{FF2B5EF4-FFF2-40B4-BE49-F238E27FC236}">
                  <a16:creationId xmlns:a16="http://schemas.microsoft.com/office/drawing/2014/main" id="{00000000-0008-0000-0800-000067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126</xdr:row>
          <xdr:rowOff>0</xdr:rowOff>
        </xdr:from>
        <xdr:to>
          <xdr:col>19</xdr:col>
          <xdr:colOff>0</xdr:colOff>
          <xdr:row>129</xdr:row>
          <xdr:rowOff>0</xdr:rowOff>
        </xdr:to>
        <xdr:sp macro="" textlink="">
          <xdr:nvSpPr>
            <xdr:cNvPr id="40040" name="Button 104" hidden="1">
              <a:extLst>
                <a:ext uri="{63B3BB69-23CF-44E3-9099-C40C66FF867C}">
                  <a14:compatExt spid="_x0000_s40040"/>
                </a:ext>
                <a:ext uri="{FF2B5EF4-FFF2-40B4-BE49-F238E27FC236}">
                  <a16:creationId xmlns:a16="http://schemas.microsoft.com/office/drawing/2014/main" id="{00000000-0008-0000-0800-000068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129</xdr:row>
          <xdr:rowOff>0</xdr:rowOff>
        </xdr:from>
        <xdr:to>
          <xdr:col>17</xdr:col>
          <xdr:colOff>0</xdr:colOff>
          <xdr:row>132</xdr:row>
          <xdr:rowOff>0</xdr:rowOff>
        </xdr:to>
        <xdr:sp macro="" textlink="">
          <xdr:nvSpPr>
            <xdr:cNvPr id="40041" name="Button 105" hidden="1">
              <a:extLst>
                <a:ext uri="{63B3BB69-23CF-44E3-9099-C40C66FF867C}">
                  <a14:compatExt spid="_x0000_s40041"/>
                </a:ext>
                <a:ext uri="{FF2B5EF4-FFF2-40B4-BE49-F238E27FC236}">
                  <a16:creationId xmlns:a16="http://schemas.microsoft.com/office/drawing/2014/main" id="{00000000-0008-0000-0800-000069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129</xdr:row>
          <xdr:rowOff>0</xdr:rowOff>
        </xdr:from>
        <xdr:to>
          <xdr:col>18</xdr:col>
          <xdr:colOff>0</xdr:colOff>
          <xdr:row>132</xdr:row>
          <xdr:rowOff>0</xdr:rowOff>
        </xdr:to>
        <xdr:sp macro="" textlink="">
          <xdr:nvSpPr>
            <xdr:cNvPr id="40042" name="Button 106" hidden="1">
              <a:extLst>
                <a:ext uri="{63B3BB69-23CF-44E3-9099-C40C66FF867C}">
                  <a14:compatExt spid="_x0000_s40042"/>
                </a:ext>
                <a:ext uri="{FF2B5EF4-FFF2-40B4-BE49-F238E27FC236}">
                  <a16:creationId xmlns:a16="http://schemas.microsoft.com/office/drawing/2014/main" id="{00000000-0008-0000-0800-00006A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129</xdr:row>
          <xdr:rowOff>0</xdr:rowOff>
        </xdr:from>
        <xdr:to>
          <xdr:col>19</xdr:col>
          <xdr:colOff>0</xdr:colOff>
          <xdr:row>132</xdr:row>
          <xdr:rowOff>0</xdr:rowOff>
        </xdr:to>
        <xdr:sp macro="" textlink="">
          <xdr:nvSpPr>
            <xdr:cNvPr id="40043" name="Button 107" hidden="1">
              <a:extLst>
                <a:ext uri="{63B3BB69-23CF-44E3-9099-C40C66FF867C}">
                  <a14:compatExt spid="_x0000_s40043"/>
                </a:ext>
                <a:ext uri="{FF2B5EF4-FFF2-40B4-BE49-F238E27FC236}">
                  <a16:creationId xmlns:a16="http://schemas.microsoft.com/office/drawing/2014/main" id="{00000000-0008-0000-0800-00006B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136</xdr:row>
          <xdr:rowOff>9525</xdr:rowOff>
        </xdr:from>
        <xdr:to>
          <xdr:col>19</xdr:col>
          <xdr:colOff>0</xdr:colOff>
          <xdr:row>139</xdr:row>
          <xdr:rowOff>9525</xdr:rowOff>
        </xdr:to>
        <xdr:sp macro="" textlink="">
          <xdr:nvSpPr>
            <xdr:cNvPr id="40044" name="Button 108" hidden="1">
              <a:extLst>
                <a:ext uri="{63B3BB69-23CF-44E3-9099-C40C66FF867C}">
                  <a14:compatExt spid="_x0000_s40044"/>
                </a:ext>
                <a:ext uri="{FF2B5EF4-FFF2-40B4-BE49-F238E27FC236}">
                  <a16:creationId xmlns:a16="http://schemas.microsoft.com/office/drawing/2014/main" id="{00000000-0008-0000-0800-00006C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139</xdr:row>
          <xdr:rowOff>9525</xdr:rowOff>
        </xdr:from>
        <xdr:to>
          <xdr:col>19</xdr:col>
          <xdr:colOff>0</xdr:colOff>
          <xdr:row>142</xdr:row>
          <xdr:rowOff>9525</xdr:rowOff>
        </xdr:to>
        <xdr:sp macro="" textlink="">
          <xdr:nvSpPr>
            <xdr:cNvPr id="40045" name="Button 109" hidden="1">
              <a:extLst>
                <a:ext uri="{63B3BB69-23CF-44E3-9099-C40C66FF867C}">
                  <a14:compatExt spid="_x0000_s40045"/>
                </a:ext>
                <a:ext uri="{FF2B5EF4-FFF2-40B4-BE49-F238E27FC236}">
                  <a16:creationId xmlns:a16="http://schemas.microsoft.com/office/drawing/2014/main" id="{00000000-0008-0000-0800-00006D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142</xdr:row>
          <xdr:rowOff>9525</xdr:rowOff>
        </xdr:from>
        <xdr:to>
          <xdr:col>19</xdr:col>
          <xdr:colOff>0</xdr:colOff>
          <xdr:row>145</xdr:row>
          <xdr:rowOff>19050</xdr:rowOff>
        </xdr:to>
        <xdr:sp macro="" textlink="">
          <xdr:nvSpPr>
            <xdr:cNvPr id="40046" name="Button 110" hidden="1">
              <a:extLst>
                <a:ext uri="{63B3BB69-23CF-44E3-9099-C40C66FF867C}">
                  <a14:compatExt spid="_x0000_s40046"/>
                </a:ext>
                <a:ext uri="{FF2B5EF4-FFF2-40B4-BE49-F238E27FC236}">
                  <a16:creationId xmlns:a16="http://schemas.microsoft.com/office/drawing/2014/main" id="{00000000-0008-0000-0800-00006E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147</xdr:row>
          <xdr:rowOff>0</xdr:rowOff>
        </xdr:from>
        <xdr:to>
          <xdr:col>17</xdr:col>
          <xdr:colOff>0</xdr:colOff>
          <xdr:row>150</xdr:row>
          <xdr:rowOff>0</xdr:rowOff>
        </xdr:to>
        <xdr:sp macro="" textlink="">
          <xdr:nvSpPr>
            <xdr:cNvPr id="40047" name="Button 111" hidden="1">
              <a:extLst>
                <a:ext uri="{63B3BB69-23CF-44E3-9099-C40C66FF867C}">
                  <a14:compatExt spid="_x0000_s40047"/>
                </a:ext>
                <a:ext uri="{FF2B5EF4-FFF2-40B4-BE49-F238E27FC236}">
                  <a16:creationId xmlns:a16="http://schemas.microsoft.com/office/drawing/2014/main" id="{00000000-0008-0000-0800-00006F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147</xdr:row>
          <xdr:rowOff>0</xdr:rowOff>
        </xdr:from>
        <xdr:to>
          <xdr:col>18</xdr:col>
          <xdr:colOff>0</xdr:colOff>
          <xdr:row>150</xdr:row>
          <xdr:rowOff>0</xdr:rowOff>
        </xdr:to>
        <xdr:sp macro="" textlink="">
          <xdr:nvSpPr>
            <xdr:cNvPr id="40048" name="Button 112" hidden="1">
              <a:extLst>
                <a:ext uri="{63B3BB69-23CF-44E3-9099-C40C66FF867C}">
                  <a14:compatExt spid="_x0000_s40048"/>
                </a:ext>
                <a:ext uri="{FF2B5EF4-FFF2-40B4-BE49-F238E27FC236}">
                  <a16:creationId xmlns:a16="http://schemas.microsoft.com/office/drawing/2014/main" id="{00000000-0008-0000-0800-000070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147</xdr:row>
          <xdr:rowOff>0</xdr:rowOff>
        </xdr:from>
        <xdr:to>
          <xdr:col>19</xdr:col>
          <xdr:colOff>0</xdr:colOff>
          <xdr:row>150</xdr:row>
          <xdr:rowOff>0</xdr:rowOff>
        </xdr:to>
        <xdr:sp macro="" textlink="">
          <xdr:nvSpPr>
            <xdr:cNvPr id="40049" name="Button 113" hidden="1">
              <a:extLst>
                <a:ext uri="{63B3BB69-23CF-44E3-9099-C40C66FF867C}">
                  <a14:compatExt spid="_x0000_s40049"/>
                </a:ext>
                <a:ext uri="{FF2B5EF4-FFF2-40B4-BE49-F238E27FC236}">
                  <a16:creationId xmlns:a16="http://schemas.microsoft.com/office/drawing/2014/main" id="{00000000-0008-0000-0800-000071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150</xdr:row>
          <xdr:rowOff>0</xdr:rowOff>
        </xdr:from>
        <xdr:to>
          <xdr:col>17</xdr:col>
          <xdr:colOff>0</xdr:colOff>
          <xdr:row>153</xdr:row>
          <xdr:rowOff>0</xdr:rowOff>
        </xdr:to>
        <xdr:sp macro="" textlink="">
          <xdr:nvSpPr>
            <xdr:cNvPr id="40050" name="Button 114" hidden="1">
              <a:extLst>
                <a:ext uri="{63B3BB69-23CF-44E3-9099-C40C66FF867C}">
                  <a14:compatExt spid="_x0000_s40050"/>
                </a:ext>
                <a:ext uri="{FF2B5EF4-FFF2-40B4-BE49-F238E27FC236}">
                  <a16:creationId xmlns:a16="http://schemas.microsoft.com/office/drawing/2014/main" id="{00000000-0008-0000-0800-000072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150</xdr:row>
          <xdr:rowOff>0</xdr:rowOff>
        </xdr:from>
        <xdr:to>
          <xdr:col>18</xdr:col>
          <xdr:colOff>0</xdr:colOff>
          <xdr:row>153</xdr:row>
          <xdr:rowOff>0</xdr:rowOff>
        </xdr:to>
        <xdr:sp macro="" textlink="">
          <xdr:nvSpPr>
            <xdr:cNvPr id="40051" name="Button 115" hidden="1">
              <a:extLst>
                <a:ext uri="{63B3BB69-23CF-44E3-9099-C40C66FF867C}">
                  <a14:compatExt spid="_x0000_s40051"/>
                </a:ext>
                <a:ext uri="{FF2B5EF4-FFF2-40B4-BE49-F238E27FC236}">
                  <a16:creationId xmlns:a16="http://schemas.microsoft.com/office/drawing/2014/main" id="{00000000-0008-0000-0800-000073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150</xdr:row>
          <xdr:rowOff>0</xdr:rowOff>
        </xdr:from>
        <xdr:to>
          <xdr:col>19</xdr:col>
          <xdr:colOff>0</xdr:colOff>
          <xdr:row>153</xdr:row>
          <xdr:rowOff>0</xdr:rowOff>
        </xdr:to>
        <xdr:sp macro="" textlink="">
          <xdr:nvSpPr>
            <xdr:cNvPr id="40052" name="Button 116" hidden="1">
              <a:extLst>
                <a:ext uri="{63B3BB69-23CF-44E3-9099-C40C66FF867C}">
                  <a14:compatExt spid="_x0000_s40052"/>
                </a:ext>
                <a:ext uri="{FF2B5EF4-FFF2-40B4-BE49-F238E27FC236}">
                  <a16:creationId xmlns:a16="http://schemas.microsoft.com/office/drawing/2014/main" id="{00000000-0008-0000-0800-000074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153</xdr:row>
          <xdr:rowOff>0</xdr:rowOff>
        </xdr:from>
        <xdr:to>
          <xdr:col>17</xdr:col>
          <xdr:colOff>0</xdr:colOff>
          <xdr:row>156</xdr:row>
          <xdr:rowOff>0</xdr:rowOff>
        </xdr:to>
        <xdr:sp macro="" textlink="">
          <xdr:nvSpPr>
            <xdr:cNvPr id="40053" name="Button 117" hidden="1">
              <a:extLst>
                <a:ext uri="{63B3BB69-23CF-44E3-9099-C40C66FF867C}">
                  <a14:compatExt spid="_x0000_s40053"/>
                </a:ext>
                <a:ext uri="{FF2B5EF4-FFF2-40B4-BE49-F238E27FC236}">
                  <a16:creationId xmlns:a16="http://schemas.microsoft.com/office/drawing/2014/main" id="{00000000-0008-0000-0800-000075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153</xdr:row>
          <xdr:rowOff>0</xdr:rowOff>
        </xdr:from>
        <xdr:to>
          <xdr:col>18</xdr:col>
          <xdr:colOff>0</xdr:colOff>
          <xdr:row>156</xdr:row>
          <xdr:rowOff>0</xdr:rowOff>
        </xdr:to>
        <xdr:sp macro="" textlink="">
          <xdr:nvSpPr>
            <xdr:cNvPr id="40054" name="Button 118" hidden="1">
              <a:extLst>
                <a:ext uri="{63B3BB69-23CF-44E3-9099-C40C66FF867C}">
                  <a14:compatExt spid="_x0000_s40054"/>
                </a:ext>
                <a:ext uri="{FF2B5EF4-FFF2-40B4-BE49-F238E27FC236}">
                  <a16:creationId xmlns:a16="http://schemas.microsoft.com/office/drawing/2014/main" id="{00000000-0008-0000-0800-000076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153</xdr:row>
          <xdr:rowOff>0</xdr:rowOff>
        </xdr:from>
        <xdr:to>
          <xdr:col>19</xdr:col>
          <xdr:colOff>0</xdr:colOff>
          <xdr:row>156</xdr:row>
          <xdr:rowOff>0</xdr:rowOff>
        </xdr:to>
        <xdr:sp macro="" textlink="">
          <xdr:nvSpPr>
            <xdr:cNvPr id="40055" name="Button 119" hidden="1">
              <a:extLst>
                <a:ext uri="{63B3BB69-23CF-44E3-9099-C40C66FF867C}">
                  <a14:compatExt spid="_x0000_s40055"/>
                </a:ext>
                <a:ext uri="{FF2B5EF4-FFF2-40B4-BE49-F238E27FC236}">
                  <a16:creationId xmlns:a16="http://schemas.microsoft.com/office/drawing/2014/main" id="{00000000-0008-0000-0800-000077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156</xdr:row>
          <xdr:rowOff>0</xdr:rowOff>
        </xdr:from>
        <xdr:to>
          <xdr:col>17</xdr:col>
          <xdr:colOff>0</xdr:colOff>
          <xdr:row>159</xdr:row>
          <xdr:rowOff>0</xdr:rowOff>
        </xdr:to>
        <xdr:sp macro="" textlink="">
          <xdr:nvSpPr>
            <xdr:cNvPr id="40056" name="Button 120" hidden="1">
              <a:extLst>
                <a:ext uri="{63B3BB69-23CF-44E3-9099-C40C66FF867C}">
                  <a14:compatExt spid="_x0000_s40056"/>
                </a:ext>
                <a:ext uri="{FF2B5EF4-FFF2-40B4-BE49-F238E27FC236}">
                  <a16:creationId xmlns:a16="http://schemas.microsoft.com/office/drawing/2014/main" id="{00000000-0008-0000-0800-000078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156</xdr:row>
          <xdr:rowOff>0</xdr:rowOff>
        </xdr:from>
        <xdr:to>
          <xdr:col>18</xdr:col>
          <xdr:colOff>0</xdr:colOff>
          <xdr:row>159</xdr:row>
          <xdr:rowOff>0</xdr:rowOff>
        </xdr:to>
        <xdr:sp macro="" textlink="">
          <xdr:nvSpPr>
            <xdr:cNvPr id="40057" name="Button 121" hidden="1">
              <a:extLst>
                <a:ext uri="{63B3BB69-23CF-44E3-9099-C40C66FF867C}">
                  <a14:compatExt spid="_x0000_s40057"/>
                </a:ext>
                <a:ext uri="{FF2B5EF4-FFF2-40B4-BE49-F238E27FC236}">
                  <a16:creationId xmlns:a16="http://schemas.microsoft.com/office/drawing/2014/main" id="{00000000-0008-0000-0800-000079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156</xdr:row>
          <xdr:rowOff>0</xdr:rowOff>
        </xdr:from>
        <xdr:to>
          <xdr:col>19</xdr:col>
          <xdr:colOff>0</xdr:colOff>
          <xdr:row>159</xdr:row>
          <xdr:rowOff>0</xdr:rowOff>
        </xdr:to>
        <xdr:sp macro="" textlink="">
          <xdr:nvSpPr>
            <xdr:cNvPr id="40058" name="Button 122" hidden="1">
              <a:extLst>
                <a:ext uri="{63B3BB69-23CF-44E3-9099-C40C66FF867C}">
                  <a14:compatExt spid="_x0000_s40058"/>
                </a:ext>
                <a:ext uri="{FF2B5EF4-FFF2-40B4-BE49-F238E27FC236}">
                  <a16:creationId xmlns:a16="http://schemas.microsoft.com/office/drawing/2014/main" id="{00000000-0008-0000-0800-00007A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163</xdr:row>
          <xdr:rowOff>9525</xdr:rowOff>
        </xdr:from>
        <xdr:to>
          <xdr:col>19</xdr:col>
          <xdr:colOff>0</xdr:colOff>
          <xdr:row>166</xdr:row>
          <xdr:rowOff>9525</xdr:rowOff>
        </xdr:to>
        <xdr:sp macro="" textlink="">
          <xdr:nvSpPr>
            <xdr:cNvPr id="40059" name="Button 123" hidden="1">
              <a:extLst>
                <a:ext uri="{63B3BB69-23CF-44E3-9099-C40C66FF867C}">
                  <a14:compatExt spid="_x0000_s40059"/>
                </a:ext>
                <a:ext uri="{FF2B5EF4-FFF2-40B4-BE49-F238E27FC236}">
                  <a16:creationId xmlns:a16="http://schemas.microsoft.com/office/drawing/2014/main" id="{00000000-0008-0000-0800-00007B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166</xdr:row>
          <xdr:rowOff>9525</xdr:rowOff>
        </xdr:from>
        <xdr:to>
          <xdr:col>19</xdr:col>
          <xdr:colOff>0</xdr:colOff>
          <xdr:row>169</xdr:row>
          <xdr:rowOff>9525</xdr:rowOff>
        </xdr:to>
        <xdr:sp macro="" textlink="">
          <xdr:nvSpPr>
            <xdr:cNvPr id="40060" name="Button 124" hidden="1">
              <a:extLst>
                <a:ext uri="{63B3BB69-23CF-44E3-9099-C40C66FF867C}">
                  <a14:compatExt spid="_x0000_s40060"/>
                </a:ext>
                <a:ext uri="{FF2B5EF4-FFF2-40B4-BE49-F238E27FC236}">
                  <a16:creationId xmlns:a16="http://schemas.microsoft.com/office/drawing/2014/main" id="{00000000-0008-0000-0800-00007C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169</xdr:row>
          <xdr:rowOff>9525</xdr:rowOff>
        </xdr:from>
        <xdr:to>
          <xdr:col>19</xdr:col>
          <xdr:colOff>0</xdr:colOff>
          <xdr:row>172</xdr:row>
          <xdr:rowOff>19050</xdr:rowOff>
        </xdr:to>
        <xdr:sp macro="" textlink="">
          <xdr:nvSpPr>
            <xdr:cNvPr id="40061" name="Button 125" hidden="1">
              <a:extLst>
                <a:ext uri="{63B3BB69-23CF-44E3-9099-C40C66FF867C}">
                  <a14:compatExt spid="_x0000_s40061"/>
                </a:ext>
                <a:ext uri="{FF2B5EF4-FFF2-40B4-BE49-F238E27FC236}">
                  <a16:creationId xmlns:a16="http://schemas.microsoft.com/office/drawing/2014/main" id="{00000000-0008-0000-0800-00007D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174</xdr:row>
          <xdr:rowOff>0</xdr:rowOff>
        </xdr:from>
        <xdr:to>
          <xdr:col>17</xdr:col>
          <xdr:colOff>0</xdr:colOff>
          <xdr:row>177</xdr:row>
          <xdr:rowOff>0</xdr:rowOff>
        </xdr:to>
        <xdr:sp macro="" textlink="">
          <xdr:nvSpPr>
            <xdr:cNvPr id="40062" name="Button 126" hidden="1">
              <a:extLst>
                <a:ext uri="{63B3BB69-23CF-44E3-9099-C40C66FF867C}">
                  <a14:compatExt spid="_x0000_s40062"/>
                </a:ext>
                <a:ext uri="{FF2B5EF4-FFF2-40B4-BE49-F238E27FC236}">
                  <a16:creationId xmlns:a16="http://schemas.microsoft.com/office/drawing/2014/main" id="{00000000-0008-0000-0800-00007E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174</xdr:row>
          <xdr:rowOff>0</xdr:rowOff>
        </xdr:from>
        <xdr:to>
          <xdr:col>18</xdr:col>
          <xdr:colOff>0</xdr:colOff>
          <xdr:row>177</xdr:row>
          <xdr:rowOff>0</xdr:rowOff>
        </xdr:to>
        <xdr:sp macro="" textlink="">
          <xdr:nvSpPr>
            <xdr:cNvPr id="40063" name="Button 127" hidden="1">
              <a:extLst>
                <a:ext uri="{63B3BB69-23CF-44E3-9099-C40C66FF867C}">
                  <a14:compatExt spid="_x0000_s40063"/>
                </a:ext>
                <a:ext uri="{FF2B5EF4-FFF2-40B4-BE49-F238E27FC236}">
                  <a16:creationId xmlns:a16="http://schemas.microsoft.com/office/drawing/2014/main" id="{00000000-0008-0000-0800-00007F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174</xdr:row>
          <xdr:rowOff>0</xdr:rowOff>
        </xdr:from>
        <xdr:to>
          <xdr:col>19</xdr:col>
          <xdr:colOff>0</xdr:colOff>
          <xdr:row>177</xdr:row>
          <xdr:rowOff>0</xdr:rowOff>
        </xdr:to>
        <xdr:sp macro="" textlink="">
          <xdr:nvSpPr>
            <xdr:cNvPr id="40064" name="Button 128" hidden="1">
              <a:extLst>
                <a:ext uri="{63B3BB69-23CF-44E3-9099-C40C66FF867C}">
                  <a14:compatExt spid="_x0000_s40064"/>
                </a:ext>
                <a:ext uri="{FF2B5EF4-FFF2-40B4-BE49-F238E27FC236}">
                  <a16:creationId xmlns:a16="http://schemas.microsoft.com/office/drawing/2014/main" id="{00000000-0008-0000-0800-000080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177</xdr:row>
          <xdr:rowOff>0</xdr:rowOff>
        </xdr:from>
        <xdr:to>
          <xdr:col>17</xdr:col>
          <xdr:colOff>0</xdr:colOff>
          <xdr:row>180</xdr:row>
          <xdr:rowOff>0</xdr:rowOff>
        </xdr:to>
        <xdr:sp macro="" textlink="">
          <xdr:nvSpPr>
            <xdr:cNvPr id="40065" name="Button 129" hidden="1">
              <a:extLst>
                <a:ext uri="{63B3BB69-23CF-44E3-9099-C40C66FF867C}">
                  <a14:compatExt spid="_x0000_s40065"/>
                </a:ext>
                <a:ext uri="{FF2B5EF4-FFF2-40B4-BE49-F238E27FC236}">
                  <a16:creationId xmlns:a16="http://schemas.microsoft.com/office/drawing/2014/main" id="{00000000-0008-0000-0800-000081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177</xdr:row>
          <xdr:rowOff>0</xdr:rowOff>
        </xdr:from>
        <xdr:to>
          <xdr:col>18</xdr:col>
          <xdr:colOff>0</xdr:colOff>
          <xdr:row>180</xdr:row>
          <xdr:rowOff>0</xdr:rowOff>
        </xdr:to>
        <xdr:sp macro="" textlink="">
          <xdr:nvSpPr>
            <xdr:cNvPr id="40066" name="Button 130" hidden="1">
              <a:extLst>
                <a:ext uri="{63B3BB69-23CF-44E3-9099-C40C66FF867C}">
                  <a14:compatExt spid="_x0000_s40066"/>
                </a:ext>
                <a:ext uri="{FF2B5EF4-FFF2-40B4-BE49-F238E27FC236}">
                  <a16:creationId xmlns:a16="http://schemas.microsoft.com/office/drawing/2014/main" id="{00000000-0008-0000-0800-000082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177</xdr:row>
          <xdr:rowOff>0</xdr:rowOff>
        </xdr:from>
        <xdr:to>
          <xdr:col>19</xdr:col>
          <xdr:colOff>0</xdr:colOff>
          <xdr:row>180</xdr:row>
          <xdr:rowOff>0</xdr:rowOff>
        </xdr:to>
        <xdr:sp macro="" textlink="">
          <xdr:nvSpPr>
            <xdr:cNvPr id="40067" name="Button 131" hidden="1">
              <a:extLst>
                <a:ext uri="{63B3BB69-23CF-44E3-9099-C40C66FF867C}">
                  <a14:compatExt spid="_x0000_s40067"/>
                </a:ext>
                <a:ext uri="{FF2B5EF4-FFF2-40B4-BE49-F238E27FC236}">
                  <a16:creationId xmlns:a16="http://schemas.microsoft.com/office/drawing/2014/main" id="{00000000-0008-0000-0800-000083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180</xdr:row>
          <xdr:rowOff>0</xdr:rowOff>
        </xdr:from>
        <xdr:to>
          <xdr:col>17</xdr:col>
          <xdr:colOff>0</xdr:colOff>
          <xdr:row>183</xdr:row>
          <xdr:rowOff>0</xdr:rowOff>
        </xdr:to>
        <xdr:sp macro="" textlink="">
          <xdr:nvSpPr>
            <xdr:cNvPr id="40068" name="Button 132" hidden="1">
              <a:extLst>
                <a:ext uri="{63B3BB69-23CF-44E3-9099-C40C66FF867C}">
                  <a14:compatExt spid="_x0000_s40068"/>
                </a:ext>
                <a:ext uri="{FF2B5EF4-FFF2-40B4-BE49-F238E27FC236}">
                  <a16:creationId xmlns:a16="http://schemas.microsoft.com/office/drawing/2014/main" id="{00000000-0008-0000-0800-000084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180</xdr:row>
          <xdr:rowOff>0</xdr:rowOff>
        </xdr:from>
        <xdr:to>
          <xdr:col>18</xdr:col>
          <xdr:colOff>0</xdr:colOff>
          <xdr:row>183</xdr:row>
          <xdr:rowOff>0</xdr:rowOff>
        </xdr:to>
        <xdr:sp macro="" textlink="">
          <xdr:nvSpPr>
            <xdr:cNvPr id="40069" name="Button 133" hidden="1">
              <a:extLst>
                <a:ext uri="{63B3BB69-23CF-44E3-9099-C40C66FF867C}">
                  <a14:compatExt spid="_x0000_s40069"/>
                </a:ext>
                <a:ext uri="{FF2B5EF4-FFF2-40B4-BE49-F238E27FC236}">
                  <a16:creationId xmlns:a16="http://schemas.microsoft.com/office/drawing/2014/main" id="{00000000-0008-0000-0800-000085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180</xdr:row>
          <xdr:rowOff>0</xdr:rowOff>
        </xdr:from>
        <xdr:to>
          <xdr:col>19</xdr:col>
          <xdr:colOff>0</xdr:colOff>
          <xdr:row>183</xdr:row>
          <xdr:rowOff>0</xdr:rowOff>
        </xdr:to>
        <xdr:sp macro="" textlink="">
          <xdr:nvSpPr>
            <xdr:cNvPr id="40070" name="Button 134" hidden="1">
              <a:extLst>
                <a:ext uri="{63B3BB69-23CF-44E3-9099-C40C66FF867C}">
                  <a14:compatExt spid="_x0000_s40070"/>
                </a:ext>
                <a:ext uri="{FF2B5EF4-FFF2-40B4-BE49-F238E27FC236}">
                  <a16:creationId xmlns:a16="http://schemas.microsoft.com/office/drawing/2014/main" id="{00000000-0008-0000-0800-000086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183</xdr:row>
          <xdr:rowOff>0</xdr:rowOff>
        </xdr:from>
        <xdr:to>
          <xdr:col>17</xdr:col>
          <xdr:colOff>0</xdr:colOff>
          <xdr:row>186</xdr:row>
          <xdr:rowOff>0</xdr:rowOff>
        </xdr:to>
        <xdr:sp macro="" textlink="">
          <xdr:nvSpPr>
            <xdr:cNvPr id="40071" name="Button 135" hidden="1">
              <a:extLst>
                <a:ext uri="{63B3BB69-23CF-44E3-9099-C40C66FF867C}">
                  <a14:compatExt spid="_x0000_s40071"/>
                </a:ext>
                <a:ext uri="{FF2B5EF4-FFF2-40B4-BE49-F238E27FC236}">
                  <a16:creationId xmlns:a16="http://schemas.microsoft.com/office/drawing/2014/main" id="{00000000-0008-0000-0800-000087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183</xdr:row>
          <xdr:rowOff>0</xdr:rowOff>
        </xdr:from>
        <xdr:to>
          <xdr:col>18</xdr:col>
          <xdr:colOff>0</xdr:colOff>
          <xdr:row>186</xdr:row>
          <xdr:rowOff>0</xdr:rowOff>
        </xdr:to>
        <xdr:sp macro="" textlink="">
          <xdr:nvSpPr>
            <xdr:cNvPr id="40072" name="Button 136" hidden="1">
              <a:extLst>
                <a:ext uri="{63B3BB69-23CF-44E3-9099-C40C66FF867C}">
                  <a14:compatExt spid="_x0000_s40072"/>
                </a:ext>
                <a:ext uri="{FF2B5EF4-FFF2-40B4-BE49-F238E27FC236}">
                  <a16:creationId xmlns:a16="http://schemas.microsoft.com/office/drawing/2014/main" id="{00000000-0008-0000-0800-000088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183</xdr:row>
          <xdr:rowOff>0</xdr:rowOff>
        </xdr:from>
        <xdr:to>
          <xdr:col>19</xdr:col>
          <xdr:colOff>0</xdr:colOff>
          <xdr:row>186</xdr:row>
          <xdr:rowOff>0</xdr:rowOff>
        </xdr:to>
        <xdr:sp macro="" textlink="">
          <xdr:nvSpPr>
            <xdr:cNvPr id="40073" name="Button 137" hidden="1">
              <a:extLst>
                <a:ext uri="{63B3BB69-23CF-44E3-9099-C40C66FF867C}">
                  <a14:compatExt spid="_x0000_s40073"/>
                </a:ext>
                <a:ext uri="{FF2B5EF4-FFF2-40B4-BE49-F238E27FC236}">
                  <a16:creationId xmlns:a16="http://schemas.microsoft.com/office/drawing/2014/main" id="{00000000-0008-0000-0800-000089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190</xdr:row>
          <xdr:rowOff>9525</xdr:rowOff>
        </xdr:from>
        <xdr:to>
          <xdr:col>19</xdr:col>
          <xdr:colOff>0</xdr:colOff>
          <xdr:row>193</xdr:row>
          <xdr:rowOff>9525</xdr:rowOff>
        </xdr:to>
        <xdr:sp macro="" textlink="">
          <xdr:nvSpPr>
            <xdr:cNvPr id="40074" name="Button 138" hidden="1">
              <a:extLst>
                <a:ext uri="{63B3BB69-23CF-44E3-9099-C40C66FF867C}">
                  <a14:compatExt spid="_x0000_s40074"/>
                </a:ext>
                <a:ext uri="{FF2B5EF4-FFF2-40B4-BE49-F238E27FC236}">
                  <a16:creationId xmlns:a16="http://schemas.microsoft.com/office/drawing/2014/main" id="{00000000-0008-0000-0800-00008A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193</xdr:row>
          <xdr:rowOff>9525</xdr:rowOff>
        </xdr:from>
        <xdr:to>
          <xdr:col>19</xdr:col>
          <xdr:colOff>0</xdr:colOff>
          <xdr:row>196</xdr:row>
          <xdr:rowOff>9525</xdr:rowOff>
        </xdr:to>
        <xdr:sp macro="" textlink="">
          <xdr:nvSpPr>
            <xdr:cNvPr id="40075" name="Button 139" hidden="1">
              <a:extLst>
                <a:ext uri="{63B3BB69-23CF-44E3-9099-C40C66FF867C}">
                  <a14:compatExt spid="_x0000_s40075"/>
                </a:ext>
                <a:ext uri="{FF2B5EF4-FFF2-40B4-BE49-F238E27FC236}">
                  <a16:creationId xmlns:a16="http://schemas.microsoft.com/office/drawing/2014/main" id="{00000000-0008-0000-0800-00008B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196</xdr:row>
          <xdr:rowOff>9525</xdr:rowOff>
        </xdr:from>
        <xdr:to>
          <xdr:col>19</xdr:col>
          <xdr:colOff>0</xdr:colOff>
          <xdr:row>199</xdr:row>
          <xdr:rowOff>19050</xdr:rowOff>
        </xdr:to>
        <xdr:sp macro="" textlink="">
          <xdr:nvSpPr>
            <xdr:cNvPr id="40076" name="Button 140" hidden="1">
              <a:extLst>
                <a:ext uri="{63B3BB69-23CF-44E3-9099-C40C66FF867C}">
                  <a14:compatExt spid="_x0000_s40076"/>
                </a:ext>
                <a:ext uri="{FF2B5EF4-FFF2-40B4-BE49-F238E27FC236}">
                  <a16:creationId xmlns:a16="http://schemas.microsoft.com/office/drawing/2014/main" id="{00000000-0008-0000-0800-00008C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</xdr:wsDr>
</file>

<file path=xl/drawings/drawing10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</xdr:row>
          <xdr:rowOff>0</xdr:rowOff>
        </xdr:from>
        <xdr:to>
          <xdr:col>19</xdr:col>
          <xdr:colOff>0</xdr:colOff>
          <xdr:row>28</xdr:row>
          <xdr:rowOff>0</xdr:rowOff>
        </xdr:to>
        <xdr:sp macro="" textlink="">
          <xdr:nvSpPr>
            <xdr:cNvPr id="40961" name="Button 1" hidden="1">
              <a:extLst>
                <a:ext uri="{63B3BB69-23CF-44E3-9099-C40C66FF867C}">
                  <a14:compatExt spid="_x0000_s40961"/>
                </a:ext>
                <a:ext uri="{FF2B5EF4-FFF2-40B4-BE49-F238E27FC236}">
                  <a16:creationId xmlns:a16="http://schemas.microsoft.com/office/drawing/2014/main" id="{00000000-0008-0000-0900-000001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28</xdr:row>
          <xdr:rowOff>0</xdr:rowOff>
        </xdr:from>
        <xdr:to>
          <xdr:col>17</xdr:col>
          <xdr:colOff>0</xdr:colOff>
          <xdr:row>31</xdr:row>
          <xdr:rowOff>0</xdr:rowOff>
        </xdr:to>
        <xdr:sp macro="" textlink="">
          <xdr:nvSpPr>
            <xdr:cNvPr id="40962" name="Button 2" hidden="1">
              <a:extLst>
                <a:ext uri="{63B3BB69-23CF-44E3-9099-C40C66FF867C}">
                  <a14:compatExt spid="_x0000_s40962"/>
                </a:ext>
                <a:ext uri="{FF2B5EF4-FFF2-40B4-BE49-F238E27FC236}">
                  <a16:creationId xmlns:a16="http://schemas.microsoft.com/office/drawing/2014/main" id="{00000000-0008-0000-0900-000002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28</xdr:row>
          <xdr:rowOff>0</xdr:rowOff>
        </xdr:from>
        <xdr:to>
          <xdr:col>18</xdr:col>
          <xdr:colOff>0</xdr:colOff>
          <xdr:row>31</xdr:row>
          <xdr:rowOff>0</xdr:rowOff>
        </xdr:to>
        <xdr:sp macro="" textlink="">
          <xdr:nvSpPr>
            <xdr:cNvPr id="40963" name="Button 3" hidden="1">
              <a:extLst>
                <a:ext uri="{63B3BB69-23CF-44E3-9099-C40C66FF867C}">
                  <a14:compatExt spid="_x0000_s40963"/>
                </a:ext>
                <a:ext uri="{FF2B5EF4-FFF2-40B4-BE49-F238E27FC236}">
                  <a16:creationId xmlns:a16="http://schemas.microsoft.com/office/drawing/2014/main" id="{00000000-0008-0000-0900-000003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31</xdr:row>
          <xdr:rowOff>0</xdr:rowOff>
        </xdr:from>
        <xdr:to>
          <xdr:col>17</xdr:col>
          <xdr:colOff>0</xdr:colOff>
          <xdr:row>34</xdr:row>
          <xdr:rowOff>0</xdr:rowOff>
        </xdr:to>
        <xdr:sp macro="" textlink="">
          <xdr:nvSpPr>
            <xdr:cNvPr id="40964" name="Button 4" hidden="1">
              <a:extLst>
                <a:ext uri="{63B3BB69-23CF-44E3-9099-C40C66FF867C}">
                  <a14:compatExt spid="_x0000_s40964"/>
                </a:ext>
                <a:ext uri="{FF2B5EF4-FFF2-40B4-BE49-F238E27FC236}">
                  <a16:creationId xmlns:a16="http://schemas.microsoft.com/office/drawing/2014/main" id="{00000000-0008-0000-0900-000004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31</xdr:row>
          <xdr:rowOff>0</xdr:rowOff>
        </xdr:from>
        <xdr:to>
          <xdr:col>18</xdr:col>
          <xdr:colOff>0</xdr:colOff>
          <xdr:row>34</xdr:row>
          <xdr:rowOff>0</xdr:rowOff>
        </xdr:to>
        <xdr:sp macro="" textlink="">
          <xdr:nvSpPr>
            <xdr:cNvPr id="40965" name="Button 5" hidden="1">
              <a:extLst>
                <a:ext uri="{63B3BB69-23CF-44E3-9099-C40C66FF867C}">
                  <a14:compatExt spid="_x0000_s40965"/>
                </a:ext>
                <a:ext uri="{FF2B5EF4-FFF2-40B4-BE49-F238E27FC236}">
                  <a16:creationId xmlns:a16="http://schemas.microsoft.com/office/drawing/2014/main" id="{00000000-0008-0000-0900-000005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28</xdr:row>
          <xdr:rowOff>0</xdr:rowOff>
        </xdr:from>
        <xdr:to>
          <xdr:col>19</xdr:col>
          <xdr:colOff>0</xdr:colOff>
          <xdr:row>31</xdr:row>
          <xdr:rowOff>0</xdr:rowOff>
        </xdr:to>
        <xdr:sp macro="" textlink="">
          <xdr:nvSpPr>
            <xdr:cNvPr id="40966" name="Button 6" hidden="1">
              <a:extLst>
                <a:ext uri="{63B3BB69-23CF-44E3-9099-C40C66FF867C}">
                  <a14:compatExt spid="_x0000_s40966"/>
                </a:ext>
                <a:ext uri="{FF2B5EF4-FFF2-40B4-BE49-F238E27FC236}">
                  <a16:creationId xmlns:a16="http://schemas.microsoft.com/office/drawing/2014/main" id="{00000000-0008-0000-0900-000006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31</xdr:row>
          <xdr:rowOff>0</xdr:rowOff>
        </xdr:from>
        <xdr:to>
          <xdr:col>19</xdr:col>
          <xdr:colOff>0</xdr:colOff>
          <xdr:row>34</xdr:row>
          <xdr:rowOff>0</xdr:rowOff>
        </xdr:to>
        <xdr:sp macro="" textlink="">
          <xdr:nvSpPr>
            <xdr:cNvPr id="40967" name="Button 7" hidden="1">
              <a:extLst>
                <a:ext uri="{63B3BB69-23CF-44E3-9099-C40C66FF867C}">
                  <a14:compatExt spid="_x0000_s40967"/>
                </a:ext>
                <a:ext uri="{FF2B5EF4-FFF2-40B4-BE49-F238E27FC236}">
                  <a16:creationId xmlns:a16="http://schemas.microsoft.com/office/drawing/2014/main" id="{00000000-0008-0000-0900-000007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34</xdr:row>
          <xdr:rowOff>0</xdr:rowOff>
        </xdr:from>
        <xdr:to>
          <xdr:col>19</xdr:col>
          <xdr:colOff>0</xdr:colOff>
          <xdr:row>37</xdr:row>
          <xdr:rowOff>0</xdr:rowOff>
        </xdr:to>
        <xdr:sp macro="" textlink="">
          <xdr:nvSpPr>
            <xdr:cNvPr id="40968" name="Button 8" hidden="1">
              <a:extLst>
                <a:ext uri="{63B3BB69-23CF-44E3-9099-C40C66FF867C}">
                  <a14:compatExt spid="_x0000_s40968"/>
                </a:ext>
                <a:ext uri="{FF2B5EF4-FFF2-40B4-BE49-F238E27FC236}">
                  <a16:creationId xmlns:a16="http://schemas.microsoft.com/office/drawing/2014/main" id="{00000000-0008-0000-0900-000008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17</xdr:col>
          <xdr:colOff>0</xdr:colOff>
          <xdr:row>15</xdr:row>
          <xdr:rowOff>0</xdr:rowOff>
        </xdr:to>
        <xdr:sp macro="" textlink="">
          <xdr:nvSpPr>
            <xdr:cNvPr id="40969" name="Button 9" hidden="1">
              <a:extLst>
                <a:ext uri="{63B3BB69-23CF-44E3-9099-C40C66FF867C}">
                  <a14:compatExt spid="_x0000_s40969"/>
                </a:ext>
                <a:ext uri="{FF2B5EF4-FFF2-40B4-BE49-F238E27FC236}">
                  <a16:creationId xmlns:a16="http://schemas.microsoft.com/office/drawing/2014/main" id="{00000000-0008-0000-0900-000009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</xdr:row>
          <xdr:rowOff>0</xdr:rowOff>
        </xdr:from>
        <xdr:to>
          <xdr:col>18</xdr:col>
          <xdr:colOff>0</xdr:colOff>
          <xdr:row>15</xdr:row>
          <xdr:rowOff>0</xdr:rowOff>
        </xdr:to>
        <xdr:sp macro="" textlink="">
          <xdr:nvSpPr>
            <xdr:cNvPr id="40970" name="Button 10" hidden="1">
              <a:extLst>
                <a:ext uri="{63B3BB69-23CF-44E3-9099-C40C66FF867C}">
                  <a14:compatExt spid="_x0000_s40970"/>
                </a:ext>
                <a:ext uri="{FF2B5EF4-FFF2-40B4-BE49-F238E27FC236}">
                  <a16:creationId xmlns:a16="http://schemas.microsoft.com/office/drawing/2014/main" id="{00000000-0008-0000-0900-00000A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</xdr:row>
          <xdr:rowOff>0</xdr:rowOff>
        </xdr:from>
        <xdr:to>
          <xdr:col>19</xdr:col>
          <xdr:colOff>0</xdr:colOff>
          <xdr:row>15</xdr:row>
          <xdr:rowOff>0</xdr:rowOff>
        </xdr:to>
        <xdr:sp macro="" textlink="">
          <xdr:nvSpPr>
            <xdr:cNvPr id="40971" name="Button 11" hidden="1">
              <a:extLst>
                <a:ext uri="{63B3BB69-23CF-44E3-9099-C40C66FF867C}">
                  <a14:compatExt spid="_x0000_s40971"/>
                </a:ext>
                <a:ext uri="{FF2B5EF4-FFF2-40B4-BE49-F238E27FC236}">
                  <a16:creationId xmlns:a16="http://schemas.microsoft.com/office/drawing/2014/main" id="{00000000-0008-0000-0900-00000B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</xdr:row>
          <xdr:rowOff>0</xdr:rowOff>
        </xdr:from>
        <xdr:to>
          <xdr:col>17</xdr:col>
          <xdr:colOff>0</xdr:colOff>
          <xdr:row>18</xdr:row>
          <xdr:rowOff>0</xdr:rowOff>
        </xdr:to>
        <xdr:sp macro="" textlink="">
          <xdr:nvSpPr>
            <xdr:cNvPr id="40972" name="Button 12" hidden="1">
              <a:extLst>
                <a:ext uri="{63B3BB69-23CF-44E3-9099-C40C66FF867C}">
                  <a14:compatExt spid="_x0000_s40972"/>
                </a:ext>
                <a:ext uri="{FF2B5EF4-FFF2-40B4-BE49-F238E27FC236}">
                  <a16:creationId xmlns:a16="http://schemas.microsoft.com/office/drawing/2014/main" id="{00000000-0008-0000-0900-00000C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</xdr:row>
          <xdr:rowOff>0</xdr:rowOff>
        </xdr:from>
        <xdr:to>
          <xdr:col>18</xdr:col>
          <xdr:colOff>0</xdr:colOff>
          <xdr:row>18</xdr:row>
          <xdr:rowOff>0</xdr:rowOff>
        </xdr:to>
        <xdr:sp macro="" textlink="">
          <xdr:nvSpPr>
            <xdr:cNvPr id="40973" name="Button 13" hidden="1">
              <a:extLst>
                <a:ext uri="{63B3BB69-23CF-44E3-9099-C40C66FF867C}">
                  <a14:compatExt spid="_x0000_s40973"/>
                </a:ext>
                <a:ext uri="{FF2B5EF4-FFF2-40B4-BE49-F238E27FC236}">
                  <a16:creationId xmlns:a16="http://schemas.microsoft.com/office/drawing/2014/main" id="{00000000-0008-0000-0900-00000D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</xdr:row>
          <xdr:rowOff>0</xdr:rowOff>
        </xdr:from>
        <xdr:to>
          <xdr:col>19</xdr:col>
          <xdr:colOff>0</xdr:colOff>
          <xdr:row>18</xdr:row>
          <xdr:rowOff>0</xdr:rowOff>
        </xdr:to>
        <xdr:sp macro="" textlink="">
          <xdr:nvSpPr>
            <xdr:cNvPr id="40974" name="Button 14" hidden="1">
              <a:extLst>
                <a:ext uri="{63B3BB69-23CF-44E3-9099-C40C66FF867C}">
                  <a14:compatExt spid="_x0000_s40974"/>
                </a:ext>
                <a:ext uri="{FF2B5EF4-FFF2-40B4-BE49-F238E27FC236}">
                  <a16:creationId xmlns:a16="http://schemas.microsoft.com/office/drawing/2014/main" id="{00000000-0008-0000-0900-00000E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</xdr:row>
          <xdr:rowOff>0</xdr:rowOff>
        </xdr:from>
        <xdr:to>
          <xdr:col>17</xdr:col>
          <xdr:colOff>0</xdr:colOff>
          <xdr:row>21</xdr:row>
          <xdr:rowOff>0</xdr:rowOff>
        </xdr:to>
        <xdr:sp macro="" textlink="">
          <xdr:nvSpPr>
            <xdr:cNvPr id="40975" name="Button 15" hidden="1">
              <a:extLst>
                <a:ext uri="{63B3BB69-23CF-44E3-9099-C40C66FF867C}">
                  <a14:compatExt spid="_x0000_s40975"/>
                </a:ext>
                <a:ext uri="{FF2B5EF4-FFF2-40B4-BE49-F238E27FC236}">
                  <a16:creationId xmlns:a16="http://schemas.microsoft.com/office/drawing/2014/main" id="{00000000-0008-0000-0900-00000F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</xdr:row>
          <xdr:rowOff>0</xdr:rowOff>
        </xdr:from>
        <xdr:to>
          <xdr:col>18</xdr:col>
          <xdr:colOff>0</xdr:colOff>
          <xdr:row>21</xdr:row>
          <xdr:rowOff>0</xdr:rowOff>
        </xdr:to>
        <xdr:sp macro="" textlink="">
          <xdr:nvSpPr>
            <xdr:cNvPr id="40976" name="Button 16" hidden="1">
              <a:extLst>
                <a:ext uri="{63B3BB69-23CF-44E3-9099-C40C66FF867C}">
                  <a14:compatExt spid="_x0000_s40976"/>
                </a:ext>
                <a:ext uri="{FF2B5EF4-FFF2-40B4-BE49-F238E27FC236}">
                  <a16:creationId xmlns:a16="http://schemas.microsoft.com/office/drawing/2014/main" id="{00000000-0008-0000-0900-000010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</xdr:row>
          <xdr:rowOff>0</xdr:rowOff>
        </xdr:from>
        <xdr:to>
          <xdr:col>19</xdr:col>
          <xdr:colOff>0</xdr:colOff>
          <xdr:row>21</xdr:row>
          <xdr:rowOff>0</xdr:rowOff>
        </xdr:to>
        <xdr:sp macro="" textlink="">
          <xdr:nvSpPr>
            <xdr:cNvPr id="40977" name="Button 17" hidden="1">
              <a:extLst>
                <a:ext uri="{63B3BB69-23CF-44E3-9099-C40C66FF867C}">
                  <a14:compatExt spid="_x0000_s40977"/>
                </a:ext>
                <a:ext uri="{FF2B5EF4-FFF2-40B4-BE49-F238E27FC236}">
                  <a16:creationId xmlns:a16="http://schemas.microsoft.com/office/drawing/2014/main" id="{00000000-0008-0000-0900-000011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40978" name="Button 18" hidden="1">
              <a:extLst>
                <a:ext uri="{63B3BB69-23CF-44E3-9099-C40C66FF867C}">
                  <a14:compatExt spid="_x0000_s40978"/>
                </a:ext>
                <a:ext uri="{FF2B5EF4-FFF2-40B4-BE49-F238E27FC236}">
                  <a16:creationId xmlns:a16="http://schemas.microsoft.com/office/drawing/2014/main" id="{00000000-0008-0000-0900-000012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</xdr:row>
          <xdr:rowOff>0</xdr:rowOff>
        </xdr:from>
        <xdr:to>
          <xdr:col>18</xdr:col>
          <xdr:colOff>0</xdr:colOff>
          <xdr:row>24</xdr:row>
          <xdr:rowOff>0</xdr:rowOff>
        </xdr:to>
        <xdr:sp macro="" textlink="">
          <xdr:nvSpPr>
            <xdr:cNvPr id="40979" name="Button 19" hidden="1">
              <a:extLst>
                <a:ext uri="{63B3BB69-23CF-44E3-9099-C40C66FF867C}">
                  <a14:compatExt spid="_x0000_s40979"/>
                </a:ext>
                <a:ext uri="{FF2B5EF4-FFF2-40B4-BE49-F238E27FC236}">
                  <a16:creationId xmlns:a16="http://schemas.microsoft.com/office/drawing/2014/main" id="{00000000-0008-0000-0900-000013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</xdr:row>
          <xdr:rowOff>0</xdr:rowOff>
        </xdr:from>
        <xdr:to>
          <xdr:col>19</xdr:col>
          <xdr:colOff>0</xdr:colOff>
          <xdr:row>24</xdr:row>
          <xdr:rowOff>0</xdr:rowOff>
        </xdr:to>
        <xdr:sp macro="" textlink="">
          <xdr:nvSpPr>
            <xdr:cNvPr id="40980" name="Button 20" hidden="1">
              <a:extLst>
                <a:ext uri="{63B3BB69-23CF-44E3-9099-C40C66FF867C}">
                  <a14:compatExt spid="_x0000_s40980"/>
                </a:ext>
                <a:ext uri="{FF2B5EF4-FFF2-40B4-BE49-F238E27FC236}">
                  <a16:creationId xmlns:a16="http://schemas.microsoft.com/office/drawing/2014/main" id="{00000000-0008-0000-0900-000014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52</xdr:row>
          <xdr:rowOff>0</xdr:rowOff>
        </xdr:from>
        <xdr:to>
          <xdr:col>19</xdr:col>
          <xdr:colOff>0</xdr:colOff>
          <xdr:row>55</xdr:row>
          <xdr:rowOff>0</xdr:rowOff>
        </xdr:to>
        <xdr:sp macro="" textlink="">
          <xdr:nvSpPr>
            <xdr:cNvPr id="40981" name="Button 21" hidden="1">
              <a:extLst>
                <a:ext uri="{63B3BB69-23CF-44E3-9099-C40C66FF867C}">
                  <a14:compatExt spid="_x0000_s40981"/>
                </a:ext>
                <a:ext uri="{FF2B5EF4-FFF2-40B4-BE49-F238E27FC236}">
                  <a16:creationId xmlns:a16="http://schemas.microsoft.com/office/drawing/2014/main" id="{00000000-0008-0000-0900-000015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55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40982" name="Button 22" hidden="1">
              <a:extLst>
                <a:ext uri="{63B3BB69-23CF-44E3-9099-C40C66FF867C}">
                  <a14:compatExt spid="_x0000_s40982"/>
                </a:ext>
                <a:ext uri="{FF2B5EF4-FFF2-40B4-BE49-F238E27FC236}">
                  <a16:creationId xmlns:a16="http://schemas.microsoft.com/office/drawing/2014/main" id="{00000000-0008-0000-0900-000016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55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40983" name="Button 23" hidden="1">
              <a:extLst>
                <a:ext uri="{63B3BB69-23CF-44E3-9099-C40C66FF867C}">
                  <a14:compatExt spid="_x0000_s40983"/>
                </a:ext>
                <a:ext uri="{FF2B5EF4-FFF2-40B4-BE49-F238E27FC236}">
                  <a16:creationId xmlns:a16="http://schemas.microsoft.com/office/drawing/2014/main" id="{00000000-0008-0000-0900-000017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17</xdr:col>
          <xdr:colOff>0</xdr:colOff>
          <xdr:row>61</xdr:row>
          <xdr:rowOff>0</xdr:rowOff>
        </xdr:to>
        <xdr:sp macro="" textlink="">
          <xdr:nvSpPr>
            <xdr:cNvPr id="40984" name="Button 24" hidden="1">
              <a:extLst>
                <a:ext uri="{63B3BB69-23CF-44E3-9099-C40C66FF867C}">
                  <a14:compatExt spid="_x0000_s40984"/>
                </a:ext>
                <a:ext uri="{FF2B5EF4-FFF2-40B4-BE49-F238E27FC236}">
                  <a16:creationId xmlns:a16="http://schemas.microsoft.com/office/drawing/2014/main" id="{00000000-0008-0000-0900-000018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40985" name="Button 25" hidden="1">
              <a:extLst>
                <a:ext uri="{63B3BB69-23CF-44E3-9099-C40C66FF867C}">
                  <a14:compatExt spid="_x0000_s40985"/>
                </a:ext>
                <a:ext uri="{FF2B5EF4-FFF2-40B4-BE49-F238E27FC236}">
                  <a16:creationId xmlns:a16="http://schemas.microsoft.com/office/drawing/2014/main" id="{00000000-0008-0000-0900-000019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79</xdr:row>
          <xdr:rowOff>0</xdr:rowOff>
        </xdr:from>
        <xdr:to>
          <xdr:col>19</xdr:col>
          <xdr:colOff>0</xdr:colOff>
          <xdr:row>82</xdr:row>
          <xdr:rowOff>9525</xdr:rowOff>
        </xdr:to>
        <xdr:sp macro="" textlink="">
          <xdr:nvSpPr>
            <xdr:cNvPr id="40986" name="Button 26" hidden="1">
              <a:extLst>
                <a:ext uri="{63B3BB69-23CF-44E3-9099-C40C66FF867C}">
                  <a14:compatExt spid="_x0000_s40986"/>
                </a:ext>
                <a:ext uri="{FF2B5EF4-FFF2-40B4-BE49-F238E27FC236}">
                  <a16:creationId xmlns:a16="http://schemas.microsoft.com/office/drawing/2014/main" id="{00000000-0008-0000-0900-00001A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82</xdr:row>
          <xdr:rowOff>9525</xdr:rowOff>
        </xdr:from>
        <xdr:to>
          <xdr:col>17</xdr:col>
          <xdr:colOff>0</xdr:colOff>
          <xdr:row>85</xdr:row>
          <xdr:rowOff>9525</xdr:rowOff>
        </xdr:to>
        <xdr:sp macro="" textlink="">
          <xdr:nvSpPr>
            <xdr:cNvPr id="40987" name="Button 27" hidden="1">
              <a:extLst>
                <a:ext uri="{63B3BB69-23CF-44E3-9099-C40C66FF867C}">
                  <a14:compatExt spid="_x0000_s40987"/>
                </a:ext>
                <a:ext uri="{FF2B5EF4-FFF2-40B4-BE49-F238E27FC236}">
                  <a16:creationId xmlns:a16="http://schemas.microsoft.com/office/drawing/2014/main" id="{00000000-0008-0000-0900-00001B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82</xdr:row>
          <xdr:rowOff>9525</xdr:rowOff>
        </xdr:from>
        <xdr:to>
          <xdr:col>18</xdr:col>
          <xdr:colOff>0</xdr:colOff>
          <xdr:row>85</xdr:row>
          <xdr:rowOff>9525</xdr:rowOff>
        </xdr:to>
        <xdr:sp macro="" textlink="">
          <xdr:nvSpPr>
            <xdr:cNvPr id="40988" name="Button 28" hidden="1">
              <a:extLst>
                <a:ext uri="{63B3BB69-23CF-44E3-9099-C40C66FF867C}">
                  <a14:compatExt spid="_x0000_s40988"/>
                </a:ext>
                <a:ext uri="{FF2B5EF4-FFF2-40B4-BE49-F238E27FC236}">
                  <a16:creationId xmlns:a16="http://schemas.microsoft.com/office/drawing/2014/main" id="{00000000-0008-0000-0900-00001C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85</xdr:row>
          <xdr:rowOff>9525</xdr:rowOff>
        </xdr:from>
        <xdr:to>
          <xdr:col>17</xdr:col>
          <xdr:colOff>0</xdr:colOff>
          <xdr:row>88</xdr:row>
          <xdr:rowOff>9525</xdr:rowOff>
        </xdr:to>
        <xdr:sp macro="" textlink="">
          <xdr:nvSpPr>
            <xdr:cNvPr id="40989" name="Button 29" hidden="1">
              <a:extLst>
                <a:ext uri="{63B3BB69-23CF-44E3-9099-C40C66FF867C}">
                  <a14:compatExt spid="_x0000_s40989"/>
                </a:ext>
                <a:ext uri="{FF2B5EF4-FFF2-40B4-BE49-F238E27FC236}">
                  <a16:creationId xmlns:a16="http://schemas.microsoft.com/office/drawing/2014/main" id="{00000000-0008-0000-0900-00001D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85</xdr:row>
          <xdr:rowOff>9525</xdr:rowOff>
        </xdr:from>
        <xdr:to>
          <xdr:col>18</xdr:col>
          <xdr:colOff>0</xdr:colOff>
          <xdr:row>88</xdr:row>
          <xdr:rowOff>9525</xdr:rowOff>
        </xdr:to>
        <xdr:sp macro="" textlink="">
          <xdr:nvSpPr>
            <xdr:cNvPr id="40990" name="Button 30" hidden="1">
              <a:extLst>
                <a:ext uri="{63B3BB69-23CF-44E3-9099-C40C66FF867C}">
                  <a14:compatExt spid="_x0000_s40990"/>
                </a:ext>
                <a:ext uri="{FF2B5EF4-FFF2-40B4-BE49-F238E27FC236}">
                  <a16:creationId xmlns:a16="http://schemas.microsoft.com/office/drawing/2014/main" id="{00000000-0008-0000-0900-00001E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106</xdr:row>
          <xdr:rowOff>0</xdr:rowOff>
        </xdr:from>
        <xdr:to>
          <xdr:col>19</xdr:col>
          <xdr:colOff>0</xdr:colOff>
          <xdr:row>109</xdr:row>
          <xdr:rowOff>9525</xdr:rowOff>
        </xdr:to>
        <xdr:sp macro="" textlink="">
          <xdr:nvSpPr>
            <xdr:cNvPr id="40991" name="Button 31" hidden="1">
              <a:extLst>
                <a:ext uri="{63B3BB69-23CF-44E3-9099-C40C66FF867C}">
                  <a14:compatExt spid="_x0000_s40991"/>
                </a:ext>
                <a:ext uri="{FF2B5EF4-FFF2-40B4-BE49-F238E27FC236}">
                  <a16:creationId xmlns:a16="http://schemas.microsoft.com/office/drawing/2014/main" id="{00000000-0008-0000-0900-00001F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9525</xdr:rowOff>
        </xdr:from>
        <xdr:to>
          <xdr:col>17</xdr:col>
          <xdr:colOff>0</xdr:colOff>
          <xdr:row>112</xdr:row>
          <xdr:rowOff>9525</xdr:rowOff>
        </xdr:to>
        <xdr:sp macro="" textlink="">
          <xdr:nvSpPr>
            <xdr:cNvPr id="40992" name="Button 32" hidden="1">
              <a:extLst>
                <a:ext uri="{63B3BB69-23CF-44E3-9099-C40C66FF867C}">
                  <a14:compatExt spid="_x0000_s40992"/>
                </a:ext>
                <a:ext uri="{FF2B5EF4-FFF2-40B4-BE49-F238E27FC236}">
                  <a16:creationId xmlns:a16="http://schemas.microsoft.com/office/drawing/2014/main" id="{00000000-0008-0000-0900-000020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109</xdr:row>
          <xdr:rowOff>9525</xdr:rowOff>
        </xdr:from>
        <xdr:to>
          <xdr:col>18</xdr:col>
          <xdr:colOff>0</xdr:colOff>
          <xdr:row>112</xdr:row>
          <xdr:rowOff>9525</xdr:rowOff>
        </xdr:to>
        <xdr:sp macro="" textlink="">
          <xdr:nvSpPr>
            <xdr:cNvPr id="40993" name="Button 33" hidden="1">
              <a:extLst>
                <a:ext uri="{63B3BB69-23CF-44E3-9099-C40C66FF867C}">
                  <a14:compatExt spid="_x0000_s40993"/>
                </a:ext>
                <a:ext uri="{FF2B5EF4-FFF2-40B4-BE49-F238E27FC236}">
                  <a16:creationId xmlns:a16="http://schemas.microsoft.com/office/drawing/2014/main" id="{00000000-0008-0000-0900-000021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112</xdr:row>
          <xdr:rowOff>9525</xdr:rowOff>
        </xdr:from>
        <xdr:to>
          <xdr:col>17</xdr:col>
          <xdr:colOff>0</xdr:colOff>
          <xdr:row>115</xdr:row>
          <xdr:rowOff>9525</xdr:rowOff>
        </xdr:to>
        <xdr:sp macro="" textlink="">
          <xdr:nvSpPr>
            <xdr:cNvPr id="40994" name="Button 34" hidden="1">
              <a:extLst>
                <a:ext uri="{63B3BB69-23CF-44E3-9099-C40C66FF867C}">
                  <a14:compatExt spid="_x0000_s40994"/>
                </a:ext>
                <a:ext uri="{FF2B5EF4-FFF2-40B4-BE49-F238E27FC236}">
                  <a16:creationId xmlns:a16="http://schemas.microsoft.com/office/drawing/2014/main" id="{00000000-0008-0000-0900-000022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112</xdr:row>
          <xdr:rowOff>9525</xdr:rowOff>
        </xdr:from>
        <xdr:to>
          <xdr:col>18</xdr:col>
          <xdr:colOff>0</xdr:colOff>
          <xdr:row>115</xdr:row>
          <xdr:rowOff>9525</xdr:rowOff>
        </xdr:to>
        <xdr:sp macro="" textlink="">
          <xdr:nvSpPr>
            <xdr:cNvPr id="40995" name="Button 35" hidden="1">
              <a:extLst>
                <a:ext uri="{63B3BB69-23CF-44E3-9099-C40C66FF867C}">
                  <a14:compatExt spid="_x0000_s40995"/>
                </a:ext>
                <a:ext uri="{FF2B5EF4-FFF2-40B4-BE49-F238E27FC236}">
                  <a16:creationId xmlns:a16="http://schemas.microsoft.com/office/drawing/2014/main" id="{00000000-0008-0000-0900-000023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93</xdr:row>
          <xdr:rowOff>0</xdr:rowOff>
        </xdr:from>
        <xdr:to>
          <xdr:col>17</xdr:col>
          <xdr:colOff>0</xdr:colOff>
          <xdr:row>96</xdr:row>
          <xdr:rowOff>0</xdr:rowOff>
        </xdr:to>
        <xdr:sp macro="" textlink="">
          <xdr:nvSpPr>
            <xdr:cNvPr id="40996" name="Button 36" hidden="1">
              <a:extLst>
                <a:ext uri="{63B3BB69-23CF-44E3-9099-C40C66FF867C}">
                  <a14:compatExt spid="_x0000_s40996"/>
                </a:ext>
                <a:ext uri="{FF2B5EF4-FFF2-40B4-BE49-F238E27FC236}">
                  <a16:creationId xmlns:a16="http://schemas.microsoft.com/office/drawing/2014/main" id="{00000000-0008-0000-0900-000024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133</xdr:row>
          <xdr:rowOff>0</xdr:rowOff>
        </xdr:from>
        <xdr:to>
          <xdr:col>19</xdr:col>
          <xdr:colOff>0</xdr:colOff>
          <xdr:row>136</xdr:row>
          <xdr:rowOff>9525</xdr:rowOff>
        </xdr:to>
        <xdr:sp macro="" textlink="">
          <xdr:nvSpPr>
            <xdr:cNvPr id="40997" name="Button 37" hidden="1">
              <a:extLst>
                <a:ext uri="{63B3BB69-23CF-44E3-9099-C40C66FF867C}">
                  <a14:compatExt spid="_x0000_s40997"/>
                </a:ext>
                <a:ext uri="{FF2B5EF4-FFF2-40B4-BE49-F238E27FC236}">
                  <a16:creationId xmlns:a16="http://schemas.microsoft.com/office/drawing/2014/main" id="{00000000-0008-0000-0900-000025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136</xdr:row>
          <xdr:rowOff>9525</xdr:rowOff>
        </xdr:from>
        <xdr:to>
          <xdr:col>17</xdr:col>
          <xdr:colOff>0</xdr:colOff>
          <xdr:row>139</xdr:row>
          <xdr:rowOff>9525</xdr:rowOff>
        </xdr:to>
        <xdr:sp macro="" textlink="">
          <xdr:nvSpPr>
            <xdr:cNvPr id="40998" name="Button 38" hidden="1">
              <a:extLst>
                <a:ext uri="{63B3BB69-23CF-44E3-9099-C40C66FF867C}">
                  <a14:compatExt spid="_x0000_s40998"/>
                </a:ext>
                <a:ext uri="{FF2B5EF4-FFF2-40B4-BE49-F238E27FC236}">
                  <a16:creationId xmlns:a16="http://schemas.microsoft.com/office/drawing/2014/main" id="{00000000-0008-0000-0900-000026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136</xdr:row>
          <xdr:rowOff>9525</xdr:rowOff>
        </xdr:from>
        <xdr:to>
          <xdr:col>18</xdr:col>
          <xdr:colOff>0</xdr:colOff>
          <xdr:row>139</xdr:row>
          <xdr:rowOff>9525</xdr:rowOff>
        </xdr:to>
        <xdr:sp macro="" textlink="">
          <xdr:nvSpPr>
            <xdr:cNvPr id="40999" name="Button 39" hidden="1">
              <a:extLst>
                <a:ext uri="{63B3BB69-23CF-44E3-9099-C40C66FF867C}">
                  <a14:compatExt spid="_x0000_s40999"/>
                </a:ext>
                <a:ext uri="{FF2B5EF4-FFF2-40B4-BE49-F238E27FC236}">
                  <a16:creationId xmlns:a16="http://schemas.microsoft.com/office/drawing/2014/main" id="{00000000-0008-0000-0900-000027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139</xdr:row>
          <xdr:rowOff>9525</xdr:rowOff>
        </xdr:from>
        <xdr:to>
          <xdr:col>17</xdr:col>
          <xdr:colOff>0</xdr:colOff>
          <xdr:row>142</xdr:row>
          <xdr:rowOff>9525</xdr:rowOff>
        </xdr:to>
        <xdr:sp macro="" textlink="">
          <xdr:nvSpPr>
            <xdr:cNvPr id="41000" name="Button 40" hidden="1">
              <a:extLst>
                <a:ext uri="{63B3BB69-23CF-44E3-9099-C40C66FF867C}">
                  <a14:compatExt spid="_x0000_s41000"/>
                </a:ext>
                <a:ext uri="{FF2B5EF4-FFF2-40B4-BE49-F238E27FC236}">
                  <a16:creationId xmlns:a16="http://schemas.microsoft.com/office/drawing/2014/main" id="{00000000-0008-0000-0900-000028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139</xdr:row>
          <xdr:rowOff>9525</xdr:rowOff>
        </xdr:from>
        <xdr:to>
          <xdr:col>18</xdr:col>
          <xdr:colOff>0</xdr:colOff>
          <xdr:row>142</xdr:row>
          <xdr:rowOff>9525</xdr:rowOff>
        </xdr:to>
        <xdr:sp macro="" textlink="">
          <xdr:nvSpPr>
            <xdr:cNvPr id="41001" name="Button 41" hidden="1">
              <a:extLst>
                <a:ext uri="{63B3BB69-23CF-44E3-9099-C40C66FF867C}">
                  <a14:compatExt spid="_x0000_s41001"/>
                </a:ext>
                <a:ext uri="{FF2B5EF4-FFF2-40B4-BE49-F238E27FC236}">
                  <a16:creationId xmlns:a16="http://schemas.microsoft.com/office/drawing/2014/main" id="{00000000-0008-0000-0900-000029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160</xdr:row>
          <xdr:rowOff>0</xdr:rowOff>
        </xdr:from>
        <xdr:to>
          <xdr:col>19</xdr:col>
          <xdr:colOff>0</xdr:colOff>
          <xdr:row>163</xdr:row>
          <xdr:rowOff>9525</xdr:rowOff>
        </xdr:to>
        <xdr:sp macro="" textlink="">
          <xdr:nvSpPr>
            <xdr:cNvPr id="41002" name="Button 42" hidden="1">
              <a:extLst>
                <a:ext uri="{63B3BB69-23CF-44E3-9099-C40C66FF867C}">
                  <a14:compatExt spid="_x0000_s41002"/>
                </a:ext>
                <a:ext uri="{FF2B5EF4-FFF2-40B4-BE49-F238E27FC236}">
                  <a16:creationId xmlns:a16="http://schemas.microsoft.com/office/drawing/2014/main" id="{00000000-0008-0000-0900-00002A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163</xdr:row>
          <xdr:rowOff>9525</xdr:rowOff>
        </xdr:from>
        <xdr:to>
          <xdr:col>17</xdr:col>
          <xdr:colOff>0</xdr:colOff>
          <xdr:row>166</xdr:row>
          <xdr:rowOff>9525</xdr:rowOff>
        </xdr:to>
        <xdr:sp macro="" textlink="">
          <xdr:nvSpPr>
            <xdr:cNvPr id="41003" name="Button 43" hidden="1">
              <a:extLst>
                <a:ext uri="{63B3BB69-23CF-44E3-9099-C40C66FF867C}">
                  <a14:compatExt spid="_x0000_s41003"/>
                </a:ext>
                <a:ext uri="{FF2B5EF4-FFF2-40B4-BE49-F238E27FC236}">
                  <a16:creationId xmlns:a16="http://schemas.microsoft.com/office/drawing/2014/main" id="{00000000-0008-0000-0900-00002B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163</xdr:row>
          <xdr:rowOff>9525</xdr:rowOff>
        </xdr:from>
        <xdr:to>
          <xdr:col>18</xdr:col>
          <xdr:colOff>0</xdr:colOff>
          <xdr:row>166</xdr:row>
          <xdr:rowOff>9525</xdr:rowOff>
        </xdr:to>
        <xdr:sp macro="" textlink="">
          <xdr:nvSpPr>
            <xdr:cNvPr id="41004" name="Button 44" hidden="1">
              <a:extLst>
                <a:ext uri="{63B3BB69-23CF-44E3-9099-C40C66FF867C}">
                  <a14:compatExt spid="_x0000_s41004"/>
                </a:ext>
                <a:ext uri="{FF2B5EF4-FFF2-40B4-BE49-F238E27FC236}">
                  <a16:creationId xmlns:a16="http://schemas.microsoft.com/office/drawing/2014/main" id="{00000000-0008-0000-0900-00002C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166</xdr:row>
          <xdr:rowOff>9525</xdr:rowOff>
        </xdr:from>
        <xdr:to>
          <xdr:col>17</xdr:col>
          <xdr:colOff>0</xdr:colOff>
          <xdr:row>169</xdr:row>
          <xdr:rowOff>9525</xdr:rowOff>
        </xdr:to>
        <xdr:sp macro="" textlink="">
          <xdr:nvSpPr>
            <xdr:cNvPr id="41005" name="Button 45" hidden="1">
              <a:extLst>
                <a:ext uri="{63B3BB69-23CF-44E3-9099-C40C66FF867C}">
                  <a14:compatExt spid="_x0000_s41005"/>
                </a:ext>
                <a:ext uri="{FF2B5EF4-FFF2-40B4-BE49-F238E27FC236}">
                  <a16:creationId xmlns:a16="http://schemas.microsoft.com/office/drawing/2014/main" id="{00000000-0008-0000-0900-00002D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166</xdr:row>
          <xdr:rowOff>9525</xdr:rowOff>
        </xdr:from>
        <xdr:to>
          <xdr:col>18</xdr:col>
          <xdr:colOff>0</xdr:colOff>
          <xdr:row>169</xdr:row>
          <xdr:rowOff>9525</xdr:rowOff>
        </xdr:to>
        <xdr:sp macro="" textlink="">
          <xdr:nvSpPr>
            <xdr:cNvPr id="41006" name="Button 46" hidden="1">
              <a:extLst>
                <a:ext uri="{63B3BB69-23CF-44E3-9099-C40C66FF867C}">
                  <a14:compatExt spid="_x0000_s41006"/>
                </a:ext>
                <a:ext uri="{FF2B5EF4-FFF2-40B4-BE49-F238E27FC236}">
                  <a16:creationId xmlns:a16="http://schemas.microsoft.com/office/drawing/2014/main" id="{00000000-0008-0000-0900-00002E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187</xdr:row>
          <xdr:rowOff>0</xdr:rowOff>
        </xdr:from>
        <xdr:to>
          <xdr:col>19</xdr:col>
          <xdr:colOff>0</xdr:colOff>
          <xdr:row>190</xdr:row>
          <xdr:rowOff>9525</xdr:rowOff>
        </xdr:to>
        <xdr:sp macro="" textlink="">
          <xdr:nvSpPr>
            <xdr:cNvPr id="41007" name="Button 47" hidden="1">
              <a:extLst>
                <a:ext uri="{63B3BB69-23CF-44E3-9099-C40C66FF867C}">
                  <a14:compatExt spid="_x0000_s41007"/>
                </a:ext>
                <a:ext uri="{FF2B5EF4-FFF2-40B4-BE49-F238E27FC236}">
                  <a16:creationId xmlns:a16="http://schemas.microsoft.com/office/drawing/2014/main" id="{00000000-0008-0000-0900-00002F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190</xdr:row>
          <xdr:rowOff>9525</xdr:rowOff>
        </xdr:from>
        <xdr:to>
          <xdr:col>17</xdr:col>
          <xdr:colOff>0</xdr:colOff>
          <xdr:row>193</xdr:row>
          <xdr:rowOff>9525</xdr:rowOff>
        </xdr:to>
        <xdr:sp macro="" textlink="">
          <xdr:nvSpPr>
            <xdr:cNvPr id="41008" name="Button 48" hidden="1">
              <a:extLst>
                <a:ext uri="{63B3BB69-23CF-44E3-9099-C40C66FF867C}">
                  <a14:compatExt spid="_x0000_s41008"/>
                </a:ext>
                <a:ext uri="{FF2B5EF4-FFF2-40B4-BE49-F238E27FC236}">
                  <a16:creationId xmlns:a16="http://schemas.microsoft.com/office/drawing/2014/main" id="{00000000-0008-0000-0900-000030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190</xdr:row>
          <xdr:rowOff>9525</xdr:rowOff>
        </xdr:from>
        <xdr:to>
          <xdr:col>18</xdr:col>
          <xdr:colOff>0</xdr:colOff>
          <xdr:row>193</xdr:row>
          <xdr:rowOff>9525</xdr:rowOff>
        </xdr:to>
        <xdr:sp macro="" textlink="">
          <xdr:nvSpPr>
            <xdr:cNvPr id="41009" name="Button 49" hidden="1">
              <a:extLst>
                <a:ext uri="{63B3BB69-23CF-44E3-9099-C40C66FF867C}">
                  <a14:compatExt spid="_x0000_s41009"/>
                </a:ext>
                <a:ext uri="{FF2B5EF4-FFF2-40B4-BE49-F238E27FC236}">
                  <a16:creationId xmlns:a16="http://schemas.microsoft.com/office/drawing/2014/main" id="{00000000-0008-0000-0900-000031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193</xdr:row>
          <xdr:rowOff>9525</xdr:rowOff>
        </xdr:from>
        <xdr:to>
          <xdr:col>17</xdr:col>
          <xdr:colOff>0</xdr:colOff>
          <xdr:row>196</xdr:row>
          <xdr:rowOff>9525</xdr:rowOff>
        </xdr:to>
        <xdr:sp macro="" textlink="">
          <xdr:nvSpPr>
            <xdr:cNvPr id="41010" name="Button 50" hidden="1">
              <a:extLst>
                <a:ext uri="{63B3BB69-23CF-44E3-9099-C40C66FF867C}">
                  <a14:compatExt spid="_x0000_s41010"/>
                </a:ext>
                <a:ext uri="{FF2B5EF4-FFF2-40B4-BE49-F238E27FC236}">
                  <a16:creationId xmlns:a16="http://schemas.microsoft.com/office/drawing/2014/main" id="{00000000-0008-0000-0900-000032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193</xdr:row>
          <xdr:rowOff>9525</xdr:rowOff>
        </xdr:from>
        <xdr:to>
          <xdr:col>18</xdr:col>
          <xdr:colOff>0</xdr:colOff>
          <xdr:row>196</xdr:row>
          <xdr:rowOff>9525</xdr:rowOff>
        </xdr:to>
        <xdr:sp macro="" textlink="">
          <xdr:nvSpPr>
            <xdr:cNvPr id="41011" name="Button 51" hidden="1">
              <a:extLst>
                <a:ext uri="{63B3BB69-23CF-44E3-9099-C40C66FF867C}">
                  <a14:compatExt spid="_x0000_s41011"/>
                </a:ext>
                <a:ext uri="{FF2B5EF4-FFF2-40B4-BE49-F238E27FC236}">
                  <a16:creationId xmlns:a16="http://schemas.microsoft.com/office/drawing/2014/main" id="{00000000-0008-0000-0900-000033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39</xdr:row>
          <xdr:rowOff>0</xdr:rowOff>
        </xdr:from>
        <xdr:to>
          <xdr:col>17</xdr:col>
          <xdr:colOff>0</xdr:colOff>
          <xdr:row>42</xdr:row>
          <xdr:rowOff>0</xdr:rowOff>
        </xdr:to>
        <xdr:sp macro="" textlink="">
          <xdr:nvSpPr>
            <xdr:cNvPr id="41012" name="Button 52" hidden="1">
              <a:extLst>
                <a:ext uri="{63B3BB69-23CF-44E3-9099-C40C66FF867C}">
                  <a14:compatExt spid="_x0000_s41012"/>
                </a:ext>
                <a:ext uri="{FF2B5EF4-FFF2-40B4-BE49-F238E27FC236}">
                  <a16:creationId xmlns:a16="http://schemas.microsoft.com/office/drawing/2014/main" id="{00000000-0008-0000-0900-000034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39</xdr:row>
          <xdr:rowOff>0</xdr:rowOff>
        </xdr:from>
        <xdr:to>
          <xdr:col>18</xdr:col>
          <xdr:colOff>0</xdr:colOff>
          <xdr:row>42</xdr:row>
          <xdr:rowOff>0</xdr:rowOff>
        </xdr:to>
        <xdr:sp macro="" textlink="">
          <xdr:nvSpPr>
            <xdr:cNvPr id="41013" name="Button 53" hidden="1">
              <a:extLst>
                <a:ext uri="{63B3BB69-23CF-44E3-9099-C40C66FF867C}">
                  <a14:compatExt spid="_x0000_s41013"/>
                </a:ext>
                <a:ext uri="{FF2B5EF4-FFF2-40B4-BE49-F238E27FC236}">
                  <a16:creationId xmlns:a16="http://schemas.microsoft.com/office/drawing/2014/main" id="{00000000-0008-0000-0900-000035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39</xdr:row>
          <xdr:rowOff>0</xdr:rowOff>
        </xdr:from>
        <xdr:to>
          <xdr:col>19</xdr:col>
          <xdr:colOff>0</xdr:colOff>
          <xdr:row>42</xdr:row>
          <xdr:rowOff>0</xdr:rowOff>
        </xdr:to>
        <xdr:sp macro="" textlink="">
          <xdr:nvSpPr>
            <xdr:cNvPr id="41014" name="Button 54" hidden="1">
              <a:extLst>
                <a:ext uri="{63B3BB69-23CF-44E3-9099-C40C66FF867C}">
                  <a14:compatExt spid="_x0000_s41014"/>
                </a:ext>
                <a:ext uri="{FF2B5EF4-FFF2-40B4-BE49-F238E27FC236}">
                  <a16:creationId xmlns:a16="http://schemas.microsoft.com/office/drawing/2014/main" id="{00000000-0008-0000-0900-000036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42</xdr:row>
          <xdr:rowOff>0</xdr:rowOff>
        </xdr:from>
        <xdr:to>
          <xdr:col>17</xdr:col>
          <xdr:colOff>0</xdr:colOff>
          <xdr:row>45</xdr:row>
          <xdr:rowOff>0</xdr:rowOff>
        </xdr:to>
        <xdr:sp macro="" textlink="">
          <xdr:nvSpPr>
            <xdr:cNvPr id="41015" name="Button 55" hidden="1">
              <a:extLst>
                <a:ext uri="{63B3BB69-23CF-44E3-9099-C40C66FF867C}">
                  <a14:compatExt spid="_x0000_s41015"/>
                </a:ext>
                <a:ext uri="{FF2B5EF4-FFF2-40B4-BE49-F238E27FC236}">
                  <a16:creationId xmlns:a16="http://schemas.microsoft.com/office/drawing/2014/main" id="{00000000-0008-0000-0900-000037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42</xdr:row>
          <xdr:rowOff>0</xdr:rowOff>
        </xdr:from>
        <xdr:to>
          <xdr:col>18</xdr:col>
          <xdr:colOff>0</xdr:colOff>
          <xdr:row>45</xdr:row>
          <xdr:rowOff>0</xdr:rowOff>
        </xdr:to>
        <xdr:sp macro="" textlink="">
          <xdr:nvSpPr>
            <xdr:cNvPr id="41016" name="Button 56" hidden="1">
              <a:extLst>
                <a:ext uri="{63B3BB69-23CF-44E3-9099-C40C66FF867C}">
                  <a14:compatExt spid="_x0000_s41016"/>
                </a:ext>
                <a:ext uri="{FF2B5EF4-FFF2-40B4-BE49-F238E27FC236}">
                  <a16:creationId xmlns:a16="http://schemas.microsoft.com/office/drawing/2014/main" id="{00000000-0008-0000-0900-000038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42</xdr:row>
          <xdr:rowOff>0</xdr:rowOff>
        </xdr:from>
        <xdr:to>
          <xdr:col>19</xdr:col>
          <xdr:colOff>0</xdr:colOff>
          <xdr:row>45</xdr:row>
          <xdr:rowOff>0</xdr:rowOff>
        </xdr:to>
        <xdr:sp macro="" textlink="">
          <xdr:nvSpPr>
            <xdr:cNvPr id="41017" name="Button 57" hidden="1">
              <a:extLst>
                <a:ext uri="{63B3BB69-23CF-44E3-9099-C40C66FF867C}">
                  <a14:compatExt spid="_x0000_s41017"/>
                </a:ext>
                <a:ext uri="{FF2B5EF4-FFF2-40B4-BE49-F238E27FC236}">
                  <a16:creationId xmlns:a16="http://schemas.microsoft.com/office/drawing/2014/main" id="{00000000-0008-0000-0900-000039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45</xdr:row>
          <xdr:rowOff>0</xdr:rowOff>
        </xdr:from>
        <xdr:to>
          <xdr:col>17</xdr:col>
          <xdr:colOff>0</xdr:colOff>
          <xdr:row>48</xdr:row>
          <xdr:rowOff>0</xdr:rowOff>
        </xdr:to>
        <xdr:sp macro="" textlink="">
          <xdr:nvSpPr>
            <xdr:cNvPr id="41018" name="Button 58" hidden="1">
              <a:extLst>
                <a:ext uri="{63B3BB69-23CF-44E3-9099-C40C66FF867C}">
                  <a14:compatExt spid="_x0000_s41018"/>
                </a:ext>
                <a:ext uri="{FF2B5EF4-FFF2-40B4-BE49-F238E27FC236}">
                  <a16:creationId xmlns:a16="http://schemas.microsoft.com/office/drawing/2014/main" id="{00000000-0008-0000-0900-00003A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45</xdr:row>
          <xdr:rowOff>0</xdr:rowOff>
        </xdr:from>
        <xdr:to>
          <xdr:col>18</xdr:col>
          <xdr:colOff>0</xdr:colOff>
          <xdr:row>48</xdr:row>
          <xdr:rowOff>0</xdr:rowOff>
        </xdr:to>
        <xdr:sp macro="" textlink="">
          <xdr:nvSpPr>
            <xdr:cNvPr id="41019" name="Button 59" hidden="1">
              <a:extLst>
                <a:ext uri="{63B3BB69-23CF-44E3-9099-C40C66FF867C}">
                  <a14:compatExt spid="_x0000_s41019"/>
                </a:ext>
                <a:ext uri="{FF2B5EF4-FFF2-40B4-BE49-F238E27FC236}">
                  <a16:creationId xmlns:a16="http://schemas.microsoft.com/office/drawing/2014/main" id="{00000000-0008-0000-0900-00003B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45</xdr:row>
          <xdr:rowOff>0</xdr:rowOff>
        </xdr:from>
        <xdr:to>
          <xdr:col>19</xdr:col>
          <xdr:colOff>0</xdr:colOff>
          <xdr:row>48</xdr:row>
          <xdr:rowOff>0</xdr:rowOff>
        </xdr:to>
        <xdr:sp macro="" textlink="">
          <xdr:nvSpPr>
            <xdr:cNvPr id="41020" name="Button 60" hidden="1">
              <a:extLst>
                <a:ext uri="{63B3BB69-23CF-44E3-9099-C40C66FF867C}">
                  <a14:compatExt spid="_x0000_s41020"/>
                </a:ext>
                <a:ext uri="{FF2B5EF4-FFF2-40B4-BE49-F238E27FC236}">
                  <a16:creationId xmlns:a16="http://schemas.microsoft.com/office/drawing/2014/main" id="{00000000-0008-0000-0900-00003C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48</xdr:row>
          <xdr:rowOff>0</xdr:rowOff>
        </xdr:from>
        <xdr:to>
          <xdr:col>17</xdr:col>
          <xdr:colOff>0</xdr:colOff>
          <xdr:row>51</xdr:row>
          <xdr:rowOff>0</xdr:rowOff>
        </xdr:to>
        <xdr:sp macro="" textlink="">
          <xdr:nvSpPr>
            <xdr:cNvPr id="41021" name="Button 61" hidden="1">
              <a:extLst>
                <a:ext uri="{63B3BB69-23CF-44E3-9099-C40C66FF867C}">
                  <a14:compatExt spid="_x0000_s41021"/>
                </a:ext>
                <a:ext uri="{FF2B5EF4-FFF2-40B4-BE49-F238E27FC236}">
                  <a16:creationId xmlns:a16="http://schemas.microsoft.com/office/drawing/2014/main" id="{00000000-0008-0000-0900-00003D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48</xdr:row>
          <xdr:rowOff>0</xdr:rowOff>
        </xdr:from>
        <xdr:to>
          <xdr:col>18</xdr:col>
          <xdr:colOff>0</xdr:colOff>
          <xdr:row>51</xdr:row>
          <xdr:rowOff>0</xdr:rowOff>
        </xdr:to>
        <xdr:sp macro="" textlink="">
          <xdr:nvSpPr>
            <xdr:cNvPr id="41022" name="Button 62" hidden="1">
              <a:extLst>
                <a:ext uri="{63B3BB69-23CF-44E3-9099-C40C66FF867C}">
                  <a14:compatExt spid="_x0000_s41022"/>
                </a:ext>
                <a:ext uri="{FF2B5EF4-FFF2-40B4-BE49-F238E27FC236}">
                  <a16:creationId xmlns:a16="http://schemas.microsoft.com/office/drawing/2014/main" id="{00000000-0008-0000-0900-00003E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48</xdr:row>
          <xdr:rowOff>0</xdr:rowOff>
        </xdr:from>
        <xdr:to>
          <xdr:col>19</xdr:col>
          <xdr:colOff>0</xdr:colOff>
          <xdr:row>51</xdr:row>
          <xdr:rowOff>0</xdr:rowOff>
        </xdr:to>
        <xdr:sp macro="" textlink="">
          <xdr:nvSpPr>
            <xdr:cNvPr id="41023" name="Button 63" hidden="1">
              <a:extLst>
                <a:ext uri="{63B3BB69-23CF-44E3-9099-C40C66FF867C}">
                  <a14:compatExt spid="_x0000_s41023"/>
                </a:ext>
                <a:ext uri="{FF2B5EF4-FFF2-40B4-BE49-F238E27FC236}">
                  <a16:creationId xmlns:a16="http://schemas.microsoft.com/office/drawing/2014/main" id="{00000000-0008-0000-0900-00003F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55</xdr:row>
          <xdr:rowOff>0</xdr:rowOff>
        </xdr:from>
        <xdr:to>
          <xdr:col>19</xdr:col>
          <xdr:colOff>0</xdr:colOff>
          <xdr:row>58</xdr:row>
          <xdr:rowOff>0</xdr:rowOff>
        </xdr:to>
        <xdr:sp macro="" textlink="">
          <xdr:nvSpPr>
            <xdr:cNvPr id="41024" name="Button 64" hidden="1">
              <a:extLst>
                <a:ext uri="{63B3BB69-23CF-44E3-9099-C40C66FF867C}">
                  <a14:compatExt spid="_x0000_s41024"/>
                </a:ext>
                <a:ext uri="{FF2B5EF4-FFF2-40B4-BE49-F238E27FC236}">
                  <a16:creationId xmlns:a16="http://schemas.microsoft.com/office/drawing/2014/main" id="{00000000-0008-0000-0900-000040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58</xdr:row>
          <xdr:rowOff>0</xdr:rowOff>
        </xdr:from>
        <xdr:to>
          <xdr:col>19</xdr:col>
          <xdr:colOff>0</xdr:colOff>
          <xdr:row>61</xdr:row>
          <xdr:rowOff>0</xdr:rowOff>
        </xdr:to>
        <xdr:sp macro="" textlink="">
          <xdr:nvSpPr>
            <xdr:cNvPr id="41025" name="Button 65" hidden="1">
              <a:extLst>
                <a:ext uri="{63B3BB69-23CF-44E3-9099-C40C66FF867C}">
                  <a14:compatExt spid="_x0000_s41025"/>
                </a:ext>
                <a:ext uri="{FF2B5EF4-FFF2-40B4-BE49-F238E27FC236}">
                  <a16:creationId xmlns:a16="http://schemas.microsoft.com/office/drawing/2014/main" id="{00000000-0008-0000-0900-000041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61</xdr:row>
          <xdr:rowOff>0</xdr:rowOff>
        </xdr:from>
        <xdr:to>
          <xdr:col>19</xdr:col>
          <xdr:colOff>0</xdr:colOff>
          <xdr:row>64</xdr:row>
          <xdr:rowOff>0</xdr:rowOff>
        </xdr:to>
        <xdr:sp macro="" textlink="">
          <xdr:nvSpPr>
            <xdr:cNvPr id="41026" name="Button 66" hidden="1">
              <a:extLst>
                <a:ext uri="{63B3BB69-23CF-44E3-9099-C40C66FF867C}">
                  <a14:compatExt spid="_x0000_s41026"/>
                </a:ext>
                <a:ext uri="{FF2B5EF4-FFF2-40B4-BE49-F238E27FC236}">
                  <a16:creationId xmlns:a16="http://schemas.microsoft.com/office/drawing/2014/main" id="{00000000-0008-0000-0900-000042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66</xdr:row>
          <xdr:rowOff>0</xdr:rowOff>
        </xdr:from>
        <xdr:to>
          <xdr:col>17</xdr:col>
          <xdr:colOff>0</xdr:colOff>
          <xdr:row>69</xdr:row>
          <xdr:rowOff>0</xdr:rowOff>
        </xdr:to>
        <xdr:sp macro="" textlink="">
          <xdr:nvSpPr>
            <xdr:cNvPr id="41027" name="Button 67" hidden="1">
              <a:extLst>
                <a:ext uri="{63B3BB69-23CF-44E3-9099-C40C66FF867C}">
                  <a14:compatExt spid="_x0000_s41027"/>
                </a:ext>
                <a:ext uri="{FF2B5EF4-FFF2-40B4-BE49-F238E27FC236}">
                  <a16:creationId xmlns:a16="http://schemas.microsoft.com/office/drawing/2014/main" id="{00000000-0008-0000-0900-000043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66</xdr:row>
          <xdr:rowOff>0</xdr:rowOff>
        </xdr:from>
        <xdr:to>
          <xdr:col>18</xdr:col>
          <xdr:colOff>0</xdr:colOff>
          <xdr:row>69</xdr:row>
          <xdr:rowOff>0</xdr:rowOff>
        </xdr:to>
        <xdr:sp macro="" textlink="">
          <xdr:nvSpPr>
            <xdr:cNvPr id="41028" name="Button 68" hidden="1">
              <a:extLst>
                <a:ext uri="{63B3BB69-23CF-44E3-9099-C40C66FF867C}">
                  <a14:compatExt spid="_x0000_s41028"/>
                </a:ext>
                <a:ext uri="{FF2B5EF4-FFF2-40B4-BE49-F238E27FC236}">
                  <a16:creationId xmlns:a16="http://schemas.microsoft.com/office/drawing/2014/main" id="{00000000-0008-0000-0900-000044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66</xdr:row>
          <xdr:rowOff>0</xdr:rowOff>
        </xdr:from>
        <xdr:to>
          <xdr:col>19</xdr:col>
          <xdr:colOff>0</xdr:colOff>
          <xdr:row>69</xdr:row>
          <xdr:rowOff>0</xdr:rowOff>
        </xdr:to>
        <xdr:sp macro="" textlink="">
          <xdr:nvSpPr>
            <xdr:cNvPr id="41029" name="Button 69" hidden="1">
              <a:extLst>
                <a:ext uri="{63B3BB69-23CF-44E3-9099-C40C66FF867C}">
                  <a14:compatExt spid="_x0000_s41029"/>
                </a:ext>
                <a:ext uri="{FF2B5EF4-FFF2-40B4-BE49-F238E27FC236}">
                  <a16:creationId xmlns:a16="http://schemas.microsoft.com/office/drawing/2014/main" id="{00000000-0008-0000-0900-000045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69</xdr:row>
          <xdr:rowOff>0</xdr:rowOff>
        </xdr:from>
        <xdr:to>
          <xdr:col>17</xdr:col>
          <xdr:colOff>0</xdr:colOff>
          <xdr:row>72</xdr:row>
          <xdr:rowOff>0</xdr:rowOff>
        </xdr:to>
        <xdr:sp macro="" textlink="">
          <xdr:nvSpPr>
            <xdr:cNvPr id="41030" name="Button 70" hidden="1">
              <a:extLst>
                <a:ext uri="{63B3BB69-23CF-44E3-9099-C40C66FF867C}">
                  <a14:compatExt spid="_x0000_s41030"/>
                </a:ext>
                <a:ext uri="{FF2B5EF4-FFF2-40B4-BE49-F238E27FC236}">
                  <a16:creationId xmlns:a16="http://schemas.microsoft.com/office/drawing/2014/main" id="{00000000-0008-0000-0900-000046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69</xdr:row>
          <xdr:rowOff>0</xdr:rowOff>
        </xdr:from>
        <xdr:to>
          <xdr:col>18</xdr:col>
          <xdr:colOff>0</xdr:colOff>
          <xdr:row>72</xdr:row>
          <xdr:rowOff>0</xdr:rowOff>
        </xdr:to>
        <xdr:sp macro="" textlink="">
          <xdr:nvSpPr>
            <xdr:cNvPr id="41031" name="Button 71" hidden="1">
              <a:extLst>
                <a:ext uri="{63B3BB69-23CF-44E3-9099-C40C66FF867C}">
                  <a14:compatExt spid="_x0000_s41031"/>
                </a:ext>
                <a:ext uri="{FF2B5EF4-FFF2-40B4-BE49-F238E27FC236}">
                  <a16:creationId xmlns:a16="http://schemas.microsoft.com/office/drawing/2014/main" id="{00000000-0008-0000-0900-000047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69</xdr:row>
          <xdr:rowOff>0</xdr:rowOff>
        </xdr:from>
        <xdr:to>
          <xdr:col>19</xdr:col>
          <xdr:colOff>0</xdr:colOff>
          <xdr:row>72</xdr:row>
          <xdr:rowOff>0</xdr:rowOff>
        </xdr:to>
        <xdr:sp macro="" textlink="">
          <xdr:nvSpPr>
            <xdr:cNvPr id="41032" name="Button 72" hidden="1">
              <a:extLst>
                <a:ext uri="{63B3BB69-23CF-44E3-9099-C40C66FF867C}">
                  <a14:compatExt spid="_x0000_s41032"/>
                </a:ext>
                <a:ext uri="{FF2B5EF4-FFF2-40B4-BE49-F238E27FC236}">
                  <a16:creationId xmlns:a16="http://schemas.microsoft.com/office/drawing/2014/main" id="{00000000-0008-0000-0900-000048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72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41033" name="Button 73" hidden="1">
              <a:extLst>
                <a:ext uri="{63B3BB69-23CF-44E3-9099-C40C66FF867C}">
                  <a14:compatExt spid="_x0000_s41033"/>
                </a:ext>
                <a:ext uri="{FF2B5EF4-FFF2-40B4-BE49-F238E27FC236}">
                  <a16:creationId xmlns:a16="http://schemas.microsoft.com/office/drawing/2014/main" id="{00000000-0008-0000-0900-000049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72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41034" name="Button 74" hidden="1">
              <a:extLst>
                <a:ext uri="{63B3BB69-23CF-44E3-9099-C40C66FF867C}">
                  <a14:compatExt spid="_x0000_s41034"/>
                </a:ext>
                <a:ext uri="{FF2B5EF4-FFF2-40B4-BE49-F238E27FC236}">
                  <a16:creationId xmlns:a16="http://schemas.microsoft.com/office/drawing/2014/main" id="{00000000-0008-0000-0900-00004A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72</xdr:row>
          <xdr:rowOff>0</xdr:rowOff>
        </xdr:from>
        <xdr:to>
          <xdr:col>19</xdr:col>
          <xdr:colOff>0</xdr:colOff>
          <xdr:row>75</xdr:row>
          <xdr:rowOff>0</xdr:rowOff>
        </xdr:to>
        <xdr:sp macro="" textlink="">
          <xdr:nvSpPr>
            <xdr:cNvPr id="41035" name="Button 75" hidden="1">
              <a:extLst>
                <a:ext uri="{63B3BB69-23CF-44E3-9099-C40C66FF867C}">
                  <a14:compatExt spid="_x0000_s41035"/>
                </a:ext>
                <a:ext uri="{FF2B5EF4-FFF2-40B4-BE49-F238E27FC236}">
                  <a16:creationId xmlns:a16="http://schemas.microsoft.com/office/drawing/2014/main" id="{00000000-0008-0000-0900-00004B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17</xdr:col>
          <xdr:colOff>0</xdr:colOff>
          <xdr:row>78</xdr:row>
          <xdr:rowOff>0</xdr:rowOff>
        </xdr:to>
        <xdr:sp macro="" textlink="">
          <xdr:nvSpPr>
            <xdr:cNvPr id="41036" name="Button 76" hidden="1">
              <a:extLst>
                <a:ext uri="{63B3BB69-23CF-44E3-9099-C40C66FF867C}">
                  <a14:compatExt spid="_x0000_s41036"/>
                </a:ext>
                <a:ext uri="{FF2B5EF4-FFF2-40B4-BE49-F238E27FC236}">
                  <a16:creationId xmlns:a16="http://schemas.microsoft.com/office/drawing/2014/main" id="{00000000-0008-0000-0900-00004C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41037" name="Button 77" hidden="1">
              <a:extLst>
                <a:ext uri="{63B3BB69-23CF-44E3-9099-C40C66FF867C}">
                  <a14:compatExt spid="_x0000_s41037"/>
                </a:ext>
                <a:ext uri="{FF2B5EF4-FFF2-40B4-BE49-F238E27FC236}">
                  <a16:creationId xmlns:a16="http://schemas.microsoft.com/office/drawing/2014/main" id="{00000000-0008-0000-0900-00004D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75</xdr:row>
          <xdr:rowOff>0</xdr:rowOff>
        </xdr:from>
        <xdr:to>
          <xdr:col>19</xdr:col>
          <xdr:colOff>0</xdr:colOff>
          <xdr:row>78</xdr:row>
          <xdr:rowOff>0</xdr:rowOff>
        </xdr:to>
        <xdr:sp macro="" textlink="">
          <xdr:nvSpPr>
            <xdr:cNvPr id="41038" name="Button 78" hidden="1">
              <a:extLst>
                <a:ext uri="{63B3BB69-23CF-44E3-9099-C40C66FF867C}">
                  <a14:compatExt spid="_x0000_s41038"/>
                </a:ext>
                <a:ext uri="{FF2B5EF4-FFF2-40B4-BE49-F238E27FC236}">
                  <a16:creationId xmlns:a16="http://schemas.microsoft.com/office/drawing/2014/main" id="{00000000-0008-0000-0900-00004E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82</xdr:row>
          <xdr:rowOff>9525</xdr:rowOff>
        </xdr:from>
        <xdr:to>
          <xdr:col>19</xdr:col>
          <xdr:colOff>0</xdr:colOff>
          <xdr:row>85</xdr:row>
          <xdr:rowOff>9525</xdr:rowOff>
        </xdr:to>
        <xdr:sp macro="" textlink="">
          <xdr:nvSpPr>
            <xdr:cNvPr id="41039" name="Button 79" hidden="1">
              <a:extLst>
                <a:ext uri="{63B3BB69-23CF-44E3-9099-C40C66FF867C}">
                  <a14:compatExt spid="_x0000_s41039"/>
                </a:ext>
                <a:ext uri="{FF2B5EF4-FFF2-40B4-BE49-F238E27FC236}">
                  <a16:creationId xmlns:a16="http://schemas.microsoft.com/office/drawing/2014/main" id="{00000000-0008-0000-0900-00004F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85</xdr:row>
          <xdr:rowOff>9525</xdr:rowOff>
        </xdr:from>
        <xdr:to>
          <xdr:col>19</xdr:col>
          <xdr:colOff>0</xdr:colOff>
          <xdr:row>88</xdr:row>
          <xdr:rowOff>9525</xdr:rowOff>
        </xdr:to>
        <xdr:sp macro="" textlink="">
          <xdr:nvSpPr>
            <xdr:cNvPr id="41040" name="Button 80" hidden="1">
              <a:extLst>
                <a:ext uri="{63B3BB69-23CF-44E3-9099-C40C66FF867C}">
                  <a14:compatExt spid="_x0000_s41040"/>
                </a:ext>
                <a:ext uri="{FF2B5EF4-FFF2-40B4-BE49-F238E27FC236}">
                  <a16:creationId xmlns:a16="http://schemas.microsoft.com/office/drawing/2014/main" id="{00000000-0008-0000-0900-000050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9525</xdr:rowOff>
        </xdr:from>
        <xdr:to>
          <xdr:col>19</xdr:col>
          <xdr:colOff>0</xdr:colOff>
          <xdr:row>91</xdr:row>
          <xdr:rowOff>19050</xdr:rowOff>
        </xdr:to>
        <xdr:sp macro="" textlink="">
          <xdr:nvSpPr>
            <xdr:cNvPr id="41041" name="Button 81" hidden="1">
              <a:extLst>
                <a:ext uri="{63B3BB69-23CF-44E3-9099-C40C66FF867C}">
                  <a14:compatExt spid="_x0000_s41041"/>
                </a:ext>
                <a:ext uri="{FF2B5EF4-FFF2-40B4-BE49-F238E27FC236}">
                  <a16:creationId xmlns:a16="http://schemas.microsoft.com/office/drawing/2014/main" id="{00000000-0008-0000-0900-000051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93</xdr:row>
          <xdr:rowOff>0</xdr:rowOff>
        </xdr:from>
        <xdr:to>
          <xdr:col>18</xdr:col>
          <xdr:colOff>0</xdr:colOff>
          <xdr:row>96</xdr:row>
          <xdr:rowOff>0</xdr:rowOff>
        </xdr:to>
        <xdr:sp macro="" textlink="">
          <xdr:nvSpPr>
            <xdr:cNvPr id="41042" name="Button 82" hidden="1">
              <a:extLst>
                <a:ext uri="{63B3BB69-23CF-44E3-9099-C40C66FF867C}">
                  <a14:compatExt spid="_x0000_s41042"/>
                </a:ext>
                <a:ext uri="{FF2B5EF4-FFF2-40B4-BE49-F238E27FC236}">
                  <a16:creationId xmlns:a16="http://schemas.microsoft.com/office/drawing/2014/main" id="{00000000-0008-0000-0900-000052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93</xdr:row>
          <xdr:rowOff>0</xdr:rowOff>
        </xdr:from>
        <xdr:to>
          <xdr:col>19</xdr:col>
          <xdr:colOff>0</xdr:colOff>
          <xdr:row>96</xdr:row>
          <xdr:rowOff>0</xdr:rowOff>
        </xdr:to>
        <xdr:sp macro="" textlink="">
          <xdr:nvSpPr>
            <xdr:cNvPr id="41043" name="Button 83" hidden="1">
              <a:extLst>
                <a:ext uri="{63B3BB69-23CF-44E3-9099-C40C66FF867C}">
                  <a14:compatExt spid="_x0000_s41043"/>
                </a:ext>
                <a:ext uri="{FF2B5EF4-FFF2-40B4-BE49-F238E27FC236}">
                  <a16:creationId xmlns:a16="http://schemas.microsoft.com/office/drawing/2014/main" id="{00000000-0008-0000-0900-000053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96</xdr:row>
          <xdr:rowOff>0</xdr:rowOff>
        </xdr:from>
        <xdr:to>
          <xdr:col>17</xdr:col>
          <xdr:colOff>0</xdr:colOff>
          <xdr:row>99</xdr:row>
          <xdr:rowOff>0</xdr:rowOff>
        </xdr:to>
        <xdr:sp macro="" textlink="">
          <xdr:nvSpPr>
            <xdr:cNvPr id="41044" name="Button 84" hidden="1">
              <a:extLst>
                <a:ext uri="{63B3BB69-23CF-44E3-9099-C40C66FF867C}">
                  <a14:compatExt spid="_x0000_s41044"/>
                </a:ext>
                <a:ext uri="{FF2B5EF4-FFF2-40B4-BE49-F238E27FC236}">
                  <a16:creationId xmlns:a16="http://schemas.microsoft.com/office/drawing/2014/main" id="{00000000-0008-0000-0900-000054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96</xdr:row>
          <xdr:rowOff>0</xdr:rowOff>
        </xdr:from>
        <xdr:to>
          <xdr:col>18</xdr:col>
          <xdr:colOff>0</xdr:colOff>
          <xdr:row>99</xdr:row>
          <xdr:rowOff>0</xdr:rowOff>
        </xdr:to>
        <xdr:sp macro="" textlink="">
          <xdr:nvSpPr>
            <xdr:cNvPr id="41045" name="Button 85" hidden="1">
              <a:extLst>
                <a:ext uri="{63B3BB69-23CF-44E3-9099-C40C66FF867C}">
                  <a14:compatExt spid="_x0000_s41045"/>
                </a:ext>
                <a:ext uri="{FF2B5EF4-FFF2-40B4-BE49-F238E27FC236}">
                  <a16:creationId xmlns:a16="http://schemas.microsoft.com/office/drawing/2014/main" id="{00000000-0008-0000-0900-000055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96</xdr:row>
          <xdr:rowOff>0</xdr:rowOff>
        </xdr:from>
        <xdr:to>
          <xdr:col>19</xdr:col>
          <xdr:colOff>0</xdr:colOff>
          <xdr:row>99</xdr:row>
          <xdr:rowOff>0</xdr:rowOff>
        </xdr:to>
        <xdr:sp macro="" textlink="">
          <xdr:nvSpPr>
            <xdr:cNvPr id="41046" name="Button 86" hidden="1">
              <a:extLst>
                <a:ext uri="{63B3BB69-23CF-44E3-9099-C40C66FF867C}">
                  <a14:compatExt spid="_x0000_s41046"/>
                </a:ext>
                <a:ext uri="{FF2B5EF4-FFF2-40B4-BE49-F238E27FC236}">
                  <a16:creationId xmlns:a16="http://schemas.microsoft.com/office/drawing/2014/main" id="{00000000-0008-0000-0900-000056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99</xdr:row>
          <xdr:rowOff>0</xdr:rowOff>
        </xdr:from>
        <xdr:to>
          <xdr:col>17</xdr:col>
          <xdr:colOff>0</xdr:colOff>
          <xdr:row>102</xdr:row>
          <xdr:rowOff>0</xdr:rowOff>
        </xdr:to>
        <xdr:sp macro="" textlink="">
          <xdr:nvSpPr>
            <xdr:cNvPr id="41047" name="Button 87" hidden="1">
              <a:extLst>
                <a:ext uri="{63B3BB69-23CF-44E3-9099-C40C66FF867C}">
                  <a14:compatExt spid="_x0000_s41047"/>
                </a:ext>
                <a:ext uri="{FF2B5EF4-FFF2-40B4-BE49-F238E27FC236}">
                  <a16:creationId xmlns:a16="http://schemas.microsoft.com/office/drawing/2014/main" id="{00000000-0008-0000-0900-000057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99</xdr:row>
          <xdr:rowOff>0</xdr:rowOff>
        </xdr:from>
        <xdr:to>
          <xdr:col>18</xdr:col>
          <xdr:colOff>0</xdr:colOff>
          <xdr:row>102</xdr:row>
          <xdr:rowOff>0</xdr:rowOff>
        </xdr:to>
        <xdr:sp macro="" textlink="">
          <xdr:nvSpPr>
            <xdr:cNvPr id="41048" name="Button 88" hidden="1">
              <a:extLst>
                <a:ext uri="{63B3BB69-23CF-44E3-9099-C40C66FF867C}">
                  <a14:compatExt spid="_x0000_s41048"/>
                </a:ext>
                <a:ext uri="{FF2B5EF4-FFF2-40B4-BE49-F238E27FC236}">
                  <a16:creationId xmlns:a16="http://schemas.microsoft.com/office/drawing/2014/main" id="{00000000-0008-0000-0900-000058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99</xdr:row>
          <xdr:rowOff>0</xdr:rowOff>
        </xdr:from>
        <xdr:to>
          <xdr:col>19</xdr:col>
          <xdr:colOff>0</xdr:colOff>
          <xdr:row>102</xdr:row>
          <xdr:rowOff>0</xdr:rowOff>
        </xdr:to>
        <xdr:sp macro="" textlink="">
          <xdr:nvSpPr>
            <xdr:cNvPr id="41049" name="Button 89" hidden="1">
              <a:extLst>
                <a:ext uri="{63B3BB69-23CF-44E3-9099-C40C66FF867C}">
                  <a14:compatExt spid="_x0000_s41049"/>
                </a:ext>
                <a:ext uri="{FF2B5EF4-FFF2-40B4-BE49-F238E27FC236}">
                  <a16:creationId xmlns:a16="http://schemas.microsoft.com/office/drawing/2014/main" id="{00000000-0008-0000-0900-000059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102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41050" name="Button 90" hidden="1">
              <a:extLst>
                <a:ext uri="{63B3BB69-23CF-44E3-9099-C40C66FF867C}">
                  <a14:compatExt spid="_x0000_s41050"/>
                </a:ext>
                <a:ext uri="{FF2B5EF4-FFF2-40B4-BE49-F238E27FC236}">
                  <a16:creationId xmlns:a16="http://schemas.microsoft.com/office/drawing/2014/main" id="{00000000-0008-0000-0900-00005A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102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41051" name="Button 91" hidden="1">
              <a:extLst>
                <a:ext uri="{63B3BB69-23CF-44E3-9099-C40C66FF867C}">
                  <a14:compatExt spid="_x0000_s41051"/>
                </a:ext>
                <a:ext uri="{FF2B5EF4-FFF2-40B4-BE49-F238E27FC236}">
                  <a16:creationId xmlns:a16="http://schemas.microsoft.com/office/drawing/2014/main" id="{00000000-0008-0000-0900-00005B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102</xdr:row>
          <xdr:rowOff>0</xdr:rowOff>
        </xdr:from>
        <xdr:to>
          <xdr:col>19</xdr:col>
          <xdr:colOff>0</xdr:colOff>
          <xdr:row>105</xdr:row>
          <xdr:rowOff>0</xdr:rowOff>
        </xdr:to>
        <xdr:sp macro="" textlink="">
          <xdr:nvSpPr>
            <xdr:cNvPr id="41052" name="Button 92" hidden="1">
              <a:extLst>
                <a:ext uri="{63B3BB69-23CF-44E3-9099-C40C66FF867C}">
                  <a14:compatExt spid="_x0000_s41052"/>
                </a:ext>
                <a:ext uri="{FF2B5EF4-FFF2-40B4-BE49-F238E27FC236}">
                  <a16:creationId xmlns:a16="http://schemas.microsoft.com/office/drawing/2014/main" id="{00000000-0008-0000-0900-00005C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109</xdr:row>
          <xdr:rowOff>9525</xdr:rowOff>
        </xdr:from>
        <xdr:to>
          <xdr:col>19</xdr:col>
          <xdr:colOff>0</xdr:colOff>
          <xdr:row>112</xdr:row>
          <xdr:rowOff>9525</xdr:rowOff>
        </xdr:to>
        <xdr:sp macro="" textlink="">
          <xdr:nvSpPr>
            <xdr:cNvPr id="41053" name="Button 93" hidden="1">
              <a:extLst>
                <a:ext uri="{63B3BB69-23CF-44E3-9099-C40C66FF867C}">
                  <a14:compatExt spid="_x0000_s41053"/>
                </a:ext>
                <a:ext uri="{FF2B5EF4-FFF2-40B4-BE49-F238E27FC236}">
                  <a16:creationId xmlns:a16="http://schemas.microsoft.com/office/drawing/2014/main" id="{00000000-0008-0000-0900-00005D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112</xdr:row>
          <xdr:rowOff>9525</xdr:rowOff>
        </xdr:from>
        <xdr:to>
          <xdr:col>19</xdr:col>
          <xdr:colOff>0</xdr:colOff>
          <xdr:row>115</xdr:row>
          <xdr:rowOff>9525</xdr:rowOff>
        </xdr:to>
        <xdr:sp macro="" textlink="">
          <xdr:nvSpPr>
            <xdr:cNvPr id="41054" name="Button 94" hidden="1">
              <a:extLst>
                <a:ext uri="{63B3BB69-23CF-44E3-9099-C40C66FF867C}">
                  <a14:compatExt spid="_x0000_s41054"/>
                </a:ext>
                <a:ext uri="{FF2B5EF4-FFF2-40B4-BE49-F238E27FC236}">
                  <a16:creationId xmlns:a16="http://schemas.microsoft.com/office/drawing/2014/main" id="{00000000-0008-0000-0900-00005E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115</xdr:row>
          <xdr:rowOff>9525</xdr:rowOff>
        </xdr:from>
        <xdr:to>
          <xdr:col>19</xdr:col>
          <xdr:colOff>0</xdr:colOff>
          <xdr:row>118</xdr:row>
          <xdr:rowOff>19050</xdr:rowOff>
        </xdr:to>
        <xdr:sp macro="" textlink="">
          <xdr:nvSpPr>
            <xdr:cNvPr id="41055" name="Button 95" hidden="1">
              <a:extLst>
                <a:ext uri="{63B3BB69-23CF-44E3-9099-C40C66FF867C}">
                  <a14:compatExt spid="_x0000_s41055"/>
                </a:ext>
                <a:ext uri="{FF2B5EF4-FFF2-40B4-BE49-F238E27FC236}">
                  <a16:creationId xmlns:a16="http://schemas.microsoft.com/office/drawing/2014/main" id="{00000000-0008-0000-0900-00005F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120</xdr:row>
          <xdr:rowOff>0</xdr:rowOff>
        </xdr:from>
        <xdr:to>
          <xdr:col>17</xdr:col>
          <xdr:colOff>0</xdr:colOff>
          <xdr:row>123</xdr:row>
          <xdr:rowOff>0</xdr:rowOff>
        </xdr:to>
        <xdr:sp macro="" textlink="">
          <xdr:nvSpPr>
            <xdr:cNvPr id="41056" name="Button 96" hidden="1">
              <a:extLst>
                <a:ext uri="{63B3BB69-23CF-44E3-9099-C40C66FF867C}">
                  <a14:compatExt spid="_x0000_s41056"/>
                </a:ext>
                <a:ext uri="{FF2B5EF4-FFF2-40B4-BE49-F238E27FC236}">
                  <a16:creationId xmlns:a16="http://schemas.microsoft.com/office/drawing/2014/main" id="{00000000-0008-0000-0900-000060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120</xdr:row>
          <xdr:rowOff>0</xdr:rowOff>
        </xdr:from>
        <xdr:to>
          <xdr:col>18</xdr:col>
          <xdr:colOff>0</xdr:colOff>
          <xdr:row>123</xdr:row>
          <xdr:rowOff>0</xdr:rowOff>
        </xdr:to>
        <xdr:sp macro="" textlink="">
          <xdr:nvSpPr>
            <xdr:cNvPr id="41057" name="Button 97" hidden="1">
              <a:extLst>
                <a:ext uri="{63B3BB69-23CF-44E3-9099-C40C66FF867C}">
                  <a14:compatExt spid="_x0000_s41057"/>
                </a:ext>
                <a:ext uri="{FF2B5EF4-FFF2-40B4-BE49-F238E27FC236}">
                  <a16:creationId xmlns:a16="http://schemas.microsoft.com/office/drawing/2014/main" id="{00000000-0008-0000-0900-000061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120</xdr:row>
          <xdr:rowOff>0</xdr:rowOff>
        </xdr:from>
        <xdr:to>
          <xdr:col>19</xdr:col>
          <xdr:colOff>0</xdr:colOff>
          <xdr:row>123</xdr:row>
          <xdr:rowOff>0</xdr:rowOff>
        </xdr:to>
        <xdr:sp macro="" textlink="">
          <xdr:nvSpPr>
            <xdr:cNvPr id="41058" name="Button 98" hidden="1">
              <a:extLst>
                <a:ext uri="{63B3BB69-23CF-44E3-9099-C40C66FF867C}">
                  <a14:compatExt spid="_x0000_s41058"/>
                </a:ext>
                <a:ext uri="{FF2B5EF4-FFF2-40B4-BE49-F238E27FC236}">
                  <a16:creationId xmlns:a16="http://schemas.microsoft.com/office/drawing/2014/main" id="{00000000-0008-0000-0900-000062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123</xdr:row>
          <xdr:rowOff>0</xdr:rowOff>
        </xdr:from>
        <xdr:to>
          <xdr:col>17</xdr:col>
          <xdr:colOff>0</xdr:colOff>
          <xdr:row>126</xdr:row>
          <xdr:rowOff>0</xdr:rowOff>
        </xdr:to>
        <xdr:sp macro="" textlink="">
          <xdr:nvSpPr>
            <xdr:cNvPr id="41059" name="Button 99" hidden="1">
              <a:extLst>
                <a:ext uri="{63B3BB69-23CF-44E3-9099-C40C66FF867C}">
                  <a14:compatExt spid="_x0000_s41059"/>
                </a:ext>
                <a:ext uri="{FF2B5EF4-FFF2-40B4-BE49-F238E27FC236}">
                  <a16:creationId xmlns:a16="http://schemas.microsoft.com/office/drawing/2014/main" id="{00000000-0008-0000-0900-000063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123</xdr:row>
          <xdr:rowOff>0</xdr:rowOff>
        </xdr:from>
        <xdr:to>
          <xdr:col>18</xdr:col>
          <xdr:colOff>0</xdr:colOff>
          <xdr:row>126</xdr:row>
          <xdr:rowOff>0</xdr:rowOff>
        </xdr:to>
        <xdr:sp macro="" textlink="">
          <xdr:nvSpPr>
            <xdr:cNvPr id="41060" name="Button 100" hidden="1">
              <a:extLst>
                <a:ext uri="{63B3BB69-23CF-44E3-9099-C40C66FF867C}">
                  <a14:compatExt spid="_x0000_s41060"/>
                </a:ext>
                <a:ext uri="{FF2B5EF4-FFF2-40B4-BE49-F238E27FC236}">
                  <a16:creationId xmlns:a16="http://schemas.microsoft.com/office/drawing/2014/main" id="{00000000-0008-0000-0900-000064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123</xdr:row>
          <xdr:rowOff>0</xdr:rowOff>
        </xdr:from>
        <xdr:to>
          <xdr:col>19</xdr:col>
          <xdr:colOff>0</xdr:colOff>
          <xdr:row>126</xdr:row>
          <xdr:rowOff>0</xdr:rowOff>
        </xdr:to>
        <xdr:sp macro="" textlink="">
          <xdr:nvSpPr>
            <xdr:cNvPr id="41061" name="Button 101" hidden="1">
              <a:extLst>
                <a:ext uri="{63B3BB69-23CF-44E3-9099-C40C66FF867C}">
                  <a14:compatExt spid="_x0000_s41061"/>
                </a:ext>
                <a:ext uri="{FF2B5EF4-FFF2-40B4-BE49-F238E27FC236}">
                  <a16:creationId xmlns:a16="http://schemas.microsoft.com/office/drawing/2014/main" id="{00000000-0008-0000-0900-000065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126</xdr:row>
          <xdr:rowOff>0</xdr:rowOff>
        </xdr:from>
        <xdr:to>
          <xdr:col>17</xdr:col>
          <xdr:colOff>0</xdr:colOff>
          <xdr:row>129</xdr:row>
          <xdr:rowOff>0</xdr:rowOff>
        </xdr:to>
        <xdr:sp macro="" textlink="">
          <xdr:nvSpPr>
            <xdr:cNvPr id="41062" name="Button 102" hidden="1">
              <a:extLst>
                <a:ext uri="{63B3BB69-23CF-44E3-9099-C40C66FF867C}">
                  <a14:compatExt spid="_x0000_s41062"/>
                </a:ext>
                <a:ext uri="{FF2B5EF4-FFF2-40B4-BE49-F238E27FC236}">
                  <a16:creationId xmlns:a16="http://schemas.microsoft.com/office/drawing/2014/main" id="{00000000-0008-0000-0900-000066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126</xdr:row>
          <xdr:rowOff>0</xdr:rowOff>
        </xdr:from>
        <xdr:to>
          <xdr:col>18</xdr:col>
          <xdr:colOff>0</xdr:colOff>
          <xdr:row>129</xdr:row>
          <xdr:rowOff>0</xdr:rowOff>
        </xdr:to>
        <xdr:sp macro="" textlink="">
          <xdr:nvSpPr>
            <xdr:cNvPr id="41063" name="Button 103" hidden="1">
              <a:extLst>
                <a:ext uri="{63B3BB69-23CF-44E3-9099-C40C66FF867C}">
                  <a14:compatExt spid="_x0000_s41063"/>
                </a:ext>
                <a:ext uri="{FF2B5EF4-FFF2-40B4-BE49-F238E27FC236}">
                  <a16:creationId xmlns:a16="http://schemas.microsoft.com/office/drawing/2014/main" id="{00000000-0008-0000-0900-000067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126</xdr:row>
          <xdr:rowOff>0</xdr:rowOff>
        </xdr:from>
        <xdr:to>
          <xdr:col>19</xdr:col>
          <xdr:colOff>0</xdr:colOff>
          <xdr:row>129</xdr:row>
          <xdr:rowOff>0</xdr:rowOff>
        </xdr:to>
        <xdr:sp macro="" textlink="">
          <xdr:nvSpPr>
            <xdr:cNvPr id="41064" name="Button 104" hidden="1">
              <a:extLst>
                <a:ext uri="{63B3BB69-23CF-44E3-9099-C40C66FF867C}">
                  <a14:compatExt spid="_x0000_s41064"/>
                </a:ext>
                <a:ext uri="{FF2B5EF4-FFF2-40B4-BE49-F238E27FC236}">
                  <a16:creationId xmlns:a16="http://schemas.microsoft.com/office/drawing/2014/main" id="{00000000-0008-0000-0900-000068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129</xdr:row>
          <xdr:rowOff>0</xdr:rowOff>
        </xdr:from>
        <xdr:to>
          <xdr:col>17</xdr:col>
          <xdr:colOff>0</xdr:colOff>
          <xdr:row>132</xdr:row>
          <xdr:rowOff>0</xdr:rowOff>
        </xdr:to>
        <xdr:sp macro="" textlink="">
          <xdr:nvSpPr>
            <xdr:cNvPr id="41065" name="Button 105" hidden="1">
              <a:extLst>
                <a:ext uri="{63B3BB69-23CF-44E3-9099-C40C66FF867C}">
                  <a14:compatExt spid="_x0000_s41065"/>
                </a:ext>
                <a:ext uri="{FF2B5EF4-FFF2-40B4-BE49-F238E27FC236}">
                  <a16:creationId xmlns:a16="http://schemas.microsoft.com/office/drawing/2014/main" id="{00000000-0008-0000-0900-000069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129</xdr:row>
          <xdr:rowOff>0</xdr:rowOff>
        </xdr:from>
        <xdr:to>
          <xdr:col>18</xdr:col>
          <xdr:colOff>0</xdr:colOff>
          <xdr:row>132</xdr:row>
          <xdr:rowOff>0</xdr:rowOff>
        </xdr:to>
        <xdr:sp macro="" textlink="">
          <xdr:nvSpPr>
            <xdr:cNvPr id="41066" name="Button 106" hidden="1">
              <a:extLst>
                <a:ext uri="{63B3BB69-23CF-44E3-9099-C40C66FF867C}">
                  <a14:compatExt spid="_x0000_s41066"/>
                </a:ext>
                <a:ext uri="{FF2B5EF4-FFF2-40B4-BE49-F238E27FC236}">
                  <a16:creationId xmlns:a16="http://schemas.microsoft.com/office/drawing/2014/main" id="{00000000-0008-0000-0900-00006A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129</xdr:row>
          <xdr:rowOff>0</xdr:rowOff>
        </xdr:from>
        <xdr:to>
          <xdr:col>19</xdr:col>
          <xdr:colOff>0</xdr:colOff>
          <xdr:row>132</xdr:row>
          <xdr:rowOff>0</xdr:rowOff>
        </xdr:to>
        <xdr:sp macro="" textlink="">
          <xdr:nvSpPr>
            <xdr:cNvPr id="41067" name="Button 107" hidden="1">
              <a:extLst>
                <a:ext uri="{63B3BB69-23CF-44E3-9099-C40C66FF867C}">
                  <a14:compatExt spid="_x0000_s41067"/>
                </a:ext>
                <a:ext uri="{FF2B5EF4-FFF2-40B4-BE49-F238E27FC236}">
                  <a16:creationId xmlns:a16="http://schemas.microsoft.com/office/drawing/2014/main" id="{00000000-0008-0000-0900-00006B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136</xdr:row>
          <xdr:rowOff>9525</xdr:rowOff>
        </xdr:from>
        <xdr:to>
          <xdr:col>19</xdr:col>
          <xdr:colOff>0</xdr:colOff>
          <xdr:row>139</xdr:row>
          <xdr:rowOff>9525</xdr:rowOff>
        </xdr:to>
        <xdr:sp macro="" textlink="">
          <xdr:nvSpPr>
            <xdr:cNvPr id="41068" name="Button 108" hidden="1">
              <a:extLst>
                <a:ext uri="{63B3BB69-23CF-44E3-9099-C40C66FF867C}">
                  <a14:compatExt spid="_x0000_s41068"/>
                </a:ext>
                <a:ext uri="{FF2B5EF4-FFF2-40B4-BE49-F238E27FC236}">
                  <a16:creationId xmlns:a16="http://schemas.microsoft.com/office/drawing/2014/main" id="{00000000-0008-0000-0900-00006C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139</xdr:row>
          <xdr:rowOff>9525</xdr:rowOff>
        </xdr:from>
        <xdr:to>
          <xdr:col>19</xdr:col>
          <xdr:colOff>0</xdr:colOff>
          <xdr:row>142</xdr:row>
          <xdr:rowOff>9525</xdr:rowOff>
        </xdr:to>
        <xdr:sp macro="" textlink="">
          <xdr:nvSpPr>
            <xdr:cNvPr id="41069" name="Button 109" hidden="1">
              <a:extLst>
                <a:ext uri="{63B3BB69-23CF-44E3-9099-C40C66FF867C}">
                  <a14:compatExt spid="_x0000_s41069"/>
                </a:ext>
                <a:ext uri="{FF2B5EF4-FFF2-40B4-BE49-F238E27FC236}">
                  <a16:creationId xmlns:a16="http://schemas.microsoft.com/office/drawing/2014/main" id="{00000000-0008-0000-0900-00006D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142</xdr:row>
          <xdr:rowOff>9525</xdr:rowOff>
        </xdr:from>
        <xdr:to>
          <xdr:col>19</xdr:col>
          <xdr:colOff>0</xdr:colOff>
          <xdr:row>145</xdr:row>
          <xdr:rowOff>19050</xdr:rowOff>
        </xdr:to>
        <xdr:sp macro="" textlink="">
          <xdr:nvSpPr>
            <xdr:cNvPr id="41070" name="Button 110" hidden="1">
              <a:extLst>
                <a:ext uri="{63B3BB69-23CF-44E3-9099-C40C66FF867C}">
                  <a14:compatExt spid="_x0000_s41070"/>
                </a:ext>
                <a:ext uri="{FF2B5EF4-FFF2-40B4-BE49-F238E27FC236}">
                  <a16:creationId xmlns:a16="http://schemas.microsoft.com/office/drawing/2014/main" id="{00000000-0008-0000-0900-00006E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147</xdr:row>
          <xdr:rowOff>0</xdr:rowOff>
        </xdr:from>
        <xdr:to>
          <xdr:col>17</xdr:col>
          <xdr:colOff>0</xdr:colOff>
          <xdr:row>150</xdr:row>
          <xdr:rowOff>0</xdr:rowOff>
        </xdr:to>
        <xdr:sp macro="" textlink="">
          <xdr:nvSpPr>
            <xdr:cNvPr id="41071" name="Button 111" hidden="1">
              <a:extLst>
                <a:ext uri="{63B3BB69-23CF-44E3-9099-C40C66FF867C}">
                  <a14:compatExt spid="_x0000_s41071"/>
                </a:ext>
                <a:ext uri="{FF2B5EF4-FFF2-40B4-BE49-F238E27FC236}">
                  <a16:creationId xmlns:a16="http://schemas.microsoft.com/office/drawing/2014/main" id="{00000000-0008-0000-0900-00006F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147</xdr:row>
          <xdr:rowOff>0</xdr:rowOff>
        </xdr:from>
        <xdr:to>
          <xdr:col>18</xdr:col>
          <xdr:colOff>0</xdr:colOff>
          <xdr:row>150</xdr:row>
          <xdr:rowOff>0</xdr:rowOff>
        </xdr:to>
        <xdr:sp macro="" textlink="">
          <xdr:nvSpPr>
            <xdr:cNvPr id="41072" name="Button 112" hidden="1">
              <a:extLst>
                <a:ext uri="{63B3BB69-23CF-44E3-9099-C40C66FF867C}">
                  <a14:compatExt spid="_x0000_s41072"/>
                </a:ext>
                <a:ext uri="{FF2B5EF4-FFF2-40B4-BE49-F238E27FC236}">
                  <a16:creationId xmlns:a16="http://schemas.microsoft.com/office/drawing/2014/main" id="{00000000-0008-0000-0900-000070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147</xdr:row>
          <xdr:rowOff>0</xdr:rowOff>
        </xdr:from>
        <xdr:to>
          <xdr:col>19</xdr:col>
          <xdr:colOff>0</xdr:colOff>
          <xdr:row>150</xdr:row>
          <xdr:rowOff>0</xdr:rowOff>
        </xdr:to>
        <xdr:sp macro="" textlink="">
          <xdr:nvSpPr>
            <xdr:cNvPr id="41073" name="Button 113" hidden="1">
              <a:extLst>
                <a:ext uri="{63B3BB69-23CF-44E3-9099-C40C66FF867C}">
                  <a14:compatExt spid="_x0000_s41073"/>
                </a:ext>
                <a:ext uri="{FF2B5EF4-FFF2-40B4-BE49-F238E27FC236}">
                  <a16:creationId xmlns:a16="http://schemas.microsoft.com/office/drawing/2014/main" id="{00000000-0008-0000-0900-000071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150</xdr:row>
          <xdr:rowOff>0</xdr:rowOff>
        </xdr:from>
        <xdr:to>
          <xdr:col>17</xdr:col>
          <xdr:colOff>0</xdr:colOff>
          <xdr:row>153</xdr:row>
          <xdr:rowOff>0</xdr:rowOff>
        </xdr:to>
        <xdr:sp macro="" textlink="">
          <xdr:nvSpPr>
            <xdr:cNvPr id="41074" name="Button 114" hidden="1">
              <a:extLst>
                <a:ext uri="{63B3BB69-23CF-44E3-9099-C40C66FF867C}">
                  <a14:compatExt spid="_x0000_s41074"/>
                </a:ext>
                <a:ext uri="{FF2B5EF4-FFF2-40B4-BE49-F238E27FC236}">
                  <a16:creationId xmlns:a16="http://schemas.microsoft.com/office/drawing/2014/main" id="{00000000-0008-0000-0900-000072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150</xdr:row>
          <xdr:rowOff>0</xdr:rowOff>
        </xdr:from>
        <xdr:to>
          <xdr:col>18</xdr:col>
          <xdr:colOff>0</xdr:colOff>
          <xdr:row>153</xdr:row>
          <xdr:rowOff>0</xdr:rowOff>
        </xdr:to>
        <xdr:sp macro="" textlink="">
          <xdr:nvSpPr>
            <xdr:cNvPr id="41075" name="Button 115" hidden="1">
              <a:extLst>
                <a:ext uri="{63B3BB69-23CF-44E3-9099-C40C66FF867C}">
                  <a14:compatExt spid="_x0000_s41075"/>
                </a:ext>
                <a:ext uri="{FF2B5EF4-FFF2-40B4-BE49-F238E27FC236}">
                  <a16:creationId xmlns:a16="http://schemas.microsoft.com/office/drawing/2014/main" id="{00000000-0008-0000-0900-000073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150</xdr:row>
          <xdr:rowOff>0</xdr:rowOff>
        </xdr:from>
        <xdr:to>
          <xdr:col>19</xdr:col>
          <xdr:colOff>0</xdr:colOff>
          <xdr:row>153</xdr:row>
          <xdr:rowOff>0</xdr:rowOff>
        </xdr:to>
        <xdr:sp macro="" textlink="">
          <xdr:nvSpPr>
            <xdr:cNvPr id="41076" name="Button 116" hidden="1">
              <a:extLst>
                <a:ext uri="{63B3BB69-23CF-44E3-9099-C40C66FF867C}">
                  <a14:compatExt spid="_x0000_s41076"/>
                </a:ext>
                <a:ext uri="{FF2B5EF4-FFF2-40B4-BE49-F238E27FC236}">
                  <a16:creationId xmlns:a16="http://schemas.microsoft.com/office/drawing/2014/main" id="{00000000-0008-0000-0900-000074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153</xdr:row>
          <xdr:rowOff>0</xdr:rowOff>
        </xdr:from>
        <xdr:to>
          <xdr:col>17</xdr:col>
          <xdr:colOff>0</xdr:colOff>
          <xdr:row>156</xdr:row>
          <xdr:rowOff>0</xdr:rowOff>
        </xdr:to>
        <xdr:sp macro="" textlink="">
          <xdr:nvSpPr>
            <xdr:cNvPr id="41077" name="Button 117" hidden="1">
              <a:extLst>
                <a:ext uri="{63B3BB69-23CF-44E3-9099-C40C66FF867C}">
                  <a14:compatExt spid="_x0000_s41077"/>
                </a:ext>
                <a:ext uri="{FF2B5EF4-FFF2-40B4-BE49-F238E27FC236}">
                  <a16:creationId xmlns:a16="http://schemas.microsoft.com/office/drawing/2014/main" id="{00000000-0008-0000-0900-000075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153</xdr:row>
          <xdr:rowOff>0</xdr:rowOff>
        </xdr:from>
        <xdr:to>
          <xdr:col>18</xdr:col>
          <xdr:colOff>0</xdr:colOff>
          <xdr:row>156</xdr:row>
          <xdr:rowOff>0</xdr:rowOff>
        </xdr:to>
        <xdr:sp macro="" textlink="">
          <xdr:nvSpPr>
            <xdr:cNvPr id="41078" name="Button 118" hidden="1">
              <a:extLst>
                <a:ext uri="{63B3BB69-23CF-44E3-9099-C40C66FF867C}">
                  <a14:compatExt spid="_x0000_s41078"/>
                </a:ext>
                <a:ext uri="{FF2B5EF4-FFF2-40B4-BE49-F238E27FC236}">
                  <a16:creationId xmlns:a16="http://schemas.microsoft.com/office/drawing/2014/main" id="{00000000-0008-0000-0900-000076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153</xdr:row>
          <xdr:rowOff>0</xdr:rowOff>
        </xdr:from>
        <xdr:to>
          <xdr:col>19</xdr:col>
          <xdr:colOff>0</xdr:colOff>
          <xdr:row>156</xdr:row>
          <xdr:rowOff>0</xdr:rowOff>
        </xdr:to>
        <xdr:sp macro="" textlink="">
          <xdr:nvSpPr>
            <xdr:cNvPr id="41079" name="Button 119" hidden="1">
              <a:extLst>
                <a:ext uri="{63B3BB69-23CF-44E3-9099-C40C66FF867C}">
                  <a14:compatExt spid="_x0000_s41079"/>
                </a:ext>
                <a:ext uri="{FF2B5EF4-FFF2-40B4-BE49-F238E27FC236}">
                  <a16:creationId xmlns:a16="http://schemas.microsoft.com/office/drawing/2014/main" id="{00000000-0008-0000-0900-000077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156</xdr:row>
          <xdr:rowOff>0</xdr:rowOff>
        </xdr:from>
        <xdr:to>
          <xdr:col>17</xdr:col>
          <xdr:colOff>0</xdr:colOff>
          <xdr:row>159</xdr:row>
          <xdr:rowOff>0</xdr:rowOff>
        </xdr:to>
        <xdr:sp macro="" textlink="">
          <xdr:nvSpPr>
            <xdr:cNvPr id="41080" name="Button 120" hidden="1">
              <a:extLst>
                <a:ext uri="{63B3BB69-23CF-44E3-9099-C40C66FF867C}">
                  <a14:compatExt spid="_x0000_s41080"/>
                </a:ext>
                <a:ext uri="{FF2B5EF4-FFF2-40B4-BE49-F238E27FC236}">
                  <a16:creationId xmlns:a16="http://schemas.microsoft.com/office/drawing/2014/main" id="{00000000-0008-0000-0900-000078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156</xdr:row>
          <xdr:rowOff>0</xdr:rowOff>
        </xdr:from>
        <xdr:to>
          <xdr:col>18</xdr:col>
          <xdr:colOff>0</xdr:colOff>
          <xdr:row>159</xdr:row>
          <xdr:rowOff>0</xdr:rowOff>
        </xdr:to>
        <xdr:sp macro="" textlink="">
          <xdr:nvSpPr>
            <xdr:cNvPr id="41081" name="Button 121" hidden="1">
              <a:extLst>
                <a:ext uri="{63B3BB69-23CF-44E3-9099-C40C66FF867C}">
                  <a14:compatExt spid="_x0000_s41081"/>
                </a:ext>
                <a:ext uri="{FF2B5EF4-FFF2-40B4-BE49-F238E27FC236}">
                  <a16:creationId xmlns:a16="http://schemas.microsoft.com/office/drawing/2014/main" id="{00000000-0008-0000-0900-000079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156</xdr:row>
          <xdr:rowOff>0</xdr:rowOff>
        </xdr:from>
        <xdr:to>
          <xdr:col>19</xdr:col>
          <xdr:colOff>0</xdr:colOff>
          <xdr:row>159</xdr:row>
          <xdr:rowOff>0</xdr:rowOff>
        </xdr:to>
        <xdr:sp macro="" textlink="">
          <xdr:nvSpPr>
            <xdr:cNvPr id="41082" name="Button 122" hidden="1">
              <a:extLst>
                <a:ext uri="{63B3BB69-23CF-44E3-9099-C40C66FF867C}">
                  <a14:compatExt spid="_x0000_s41082"/>
                </a:ext>
                <a:ext uri="{FF2B5EF4-FFF2-40B4-BE49-F238E27FC236}">
                  <a16:creationId xmlns:a16="http://schemas.microsoft.com/office/drawing/2014/main" id="{00000000-0008-0000-0900-00007A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163</xdr:row>
          <xdr:rowOff>9525</xdr:rowOff>
        </xdr:from>
        <xdr:to>
          <xdr:col>19</xdr:col>
          <xdr:colOff>0</xdr:colOff>
          <xdr:row>166</xdr:row>
          <xdr:rowOff>9525</xdr:rowOff>
        </xdr:to>
        <xdr:sp macro="" textlink="">
          <xdr:nvSpPr>
            <xdr:cNvPr id="41083" name="Button 123" hidden="1">
              <a:extLst>
                <a:ext uri="{63B3BB69-23CF-44E3-9099-C40C66FF867C}">
                  <a14:compatExt spid="_x0000_s41083"/>
                </a:ext>
                <a:ext uri="{FF2B5EF4-FFF2-40B4-BE49-F238E27FC236}">
                  <a16:creationId xmlns:a16="http://schemas.microsoft.com/office/drawing/2014/main" id="{00000000-0008-0000-0900-00007B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166</xdr:row>
          <xdr:rowOff>9525</xdr:rowOff>
        </xdr:from>
        <xdr:to>
          <xdr:col>19</xdr:col>
          <xdr:colOff>0</xdr:colOff>
          <xdr:row>169</xdr:row>
          <xdr:rowOff>9525</xdr:rowOff>
        </xdr:to>
        <xdr:sp macro="" textlink="">
          <xdr:nvSpPr>
            <xdr:cNvPr id="41084" name="Button 124" hidden="1">
              <a:extLst>
                <a:ext uri="{63B3BB69-23CF-44E3-9099-C40C66FF867C}">
                  <a14:compatExt spid="_x0000_s41084"/>
                </a:ext>
                <a:ext uri="{FF2B5EF4-FFF2-40B4-BE49-F238E27FC236}">
                  <a16:creationId xmlns:a16="http://schemas.microsoft.com/office/drawing/2014/main" id="{00000000-0008-0000-0900-00007C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169</xdr:row>
          <xdr:rowOff>9525</xdr:rowOff>
        </xdr:from>
        <xdr:to>
          <xdr:col>19</xdr:col>
          <xdr:colOff>0</xdr:colOff>
          <xdr:row>172</xdr:row>
          <xdr:rowOff>19050</xdr:rowOff>
        </xdr:to>
        <xdr:sp macro="" textlink="">
          <xdr:nvSpPr>
            <xdr:cNvPr id="41085" name="Button 125" hidden="1">
              <a:extLst>
                <a:ext uri="{63B3BB69-23CF-44E3-9099-C40C66FF867C}">
                  <a14:compatExt spid="_x0000_s41085"/>
                </a:ext>
                <a:ext uri="{FF2B5EF4-FFF2-40B4-BE49-F238E27FC236}">
                  <a16:creationId xmlns:a16="http://schemas.microsoft.com/office/drawing/2014/main" id="{00000000-0008-0000-0900-00007D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174</xdr:row>
          <xdr:rowOff>0</xdr:rowOff>
        </xdr:from>
        <xdr:to>
          <xdr:col>17</xdr:col>
          <xdr:colOff>0</xdr:colOff>
          <xdr:row>177</xdr:row>
          <xdr:rowOff>0</xdr:rowOff>
        </xdr:to>
        <xdr:sp macro="" textlink="">
          <xdr:nvSpPr>
            <xdr:cNvPr id="41086" name="Button 126" hidden="1">
              <a:extLst>
                <a:ext uri="{63B3BB69-23CF-44E3-9099-C40C66FF867C}">
                  <a14:compatExt spid="_x0000_s41086"/>
                </a:ext>
                <a:ext uri="{FF2B5EF4-FFF2-40B4-BE49-F238E27FC236}">
                  <a16:creationId xmlns:a16="http://schemas.microsoft.com/office/drawing/2014/main" id="{00000000-0008-0000-0900-00007E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174</xdr:row>
          <xdr:rowOff>0</xdr:rowOff>
        </xdr:from>
        <xdr:to>
          <xdr:col>18</xdr:col>
          <xdr:colOff>0</xdr:colOff>
          <xdr:row>177</xdr:row>
          <xdr:rowOff>0</xdr:rowOff>
        </xdr:to>
        <xdr:sp macro="" textlink="">
          <xdr:nvSpPr>
            <xdr:cNvPr id="41087" name="Button 127" hidden="1">
              <a:extLst>
                <a:ext uri="{63B3BB69-23CF-44E3-9099-C40C66FF867C}">
                  <a14:compatExt spid="_x0000_s41087"/>
                </a:ext>
                <a:ext uri="{FF2B5EF4-FFF2-40B4-BE49-F238E27FC236}">
                  <a16:creationId xmlns:a16="http://schemas.microsoft.com/office/drawing/2014/main" id="{00000000-0008-0000-0900-00007F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174</xdr:row>
          <xdr:rowOff>0</xdr:rowOff>
        </xdr:from>
        <xdr:to>
          <xdr:col>19</xdr:col>
          <xdr:colOff>0</xdr:colOff>
          <xdr:row>177</xdr:row>
          <xdr:rowOff>0</xdr:rowOff>
        </xdr:to>
        <xdr:sp macro="" textlink="">
          <xdr:nvSpPr>
            <xdr:cNvPr id="41088" name="Button 128" hidden="1">
              <a:extLst>
                <a:ext uri="{63B3BB69-23CF-44E3-9099-C40C66FF867C}">
                  <a14:compatExt spid="_x0000_s41088"/>
                </a:ext>
                <a:ext uri="{FF2B5EF4-FFF2-40B4-BE49-F238E27FC236}">
                  <a16:creationId xmlns:a16="http://schemas.microsoft.com/office/drawing/2014/main" id="{00000000-0008-0000-0900-000080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177</xdr:row>
          <xdr:rowOff>0</xdr:rowOff>
        </xdr:from>
        <xdr:to>
          <xdr:col>17</xdr:col>
          <xdr:colOff>0</xdr:colOff>
          <xdr:row>180</xdr:row>
          <xdr:rowOff>0</xdr:rowOff>
        </xdr:to>
        <xdr:sp macro="" textlink="">
          <xdr:nvSpPr>
            <xdr:cNvPr id="41089" name="Button 129" hidden="1">
              <a:extLst>
                <a:ext uri="{63B3BB69-23CF-44E3-9099-C40C66FF867C}">
                  <a14:compatExt spid="_x0000_s41089"/>
                </a:ext>
                <a:ext uri="{FF2B5EF4-FFF2-40B4-BE49-F238E27FC236}">
                  <a16:creationId xmlns:a16="http://schemas.microsoft.com/office/drawing/2014/main" id="{00000000-0008-0000-0900-000081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177</xdr:row>
          <xdr:rowOff>0</xdr:rowOff>
        </xdr:from>
        <xdr:to>
          <xdr:col>18</xdr:col>
          <xdr:colOff>0</xdr:colOff>
          <xdr:row>180</xdr:row>
          <xdr:rowOff>0</xdr:rowOff>
        </xdr:to>
        <xdr:sp macro="" textlink="">
          <xdr:nvSpPr>
            <xdr:cNvPr id="41090" name="Button 130" hidden="1">
              <a:extLst>
                <a:ext uri="{63B3BB69-23CF-44E3-9099-C40C66FF867C}">
                  <a14:compatExt spid="_x0000_s41090"/>
                </a:ext>
                <a:ext uri="{FF2B5EF4-FFF2-40B4-BE49-F238E27FC236}">
                  <a16:creationId xmlns:a16="http://schemas.microsoft.com/office/drawing/2014/main" id="{00000000-0008-0000-0900-000082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177</xdr:row>
          <xdr:rowOff>0</xdr:rowOff>
        </xdr:from>
        <xdr:to>
          <xdr:col>19</xdr:col>
          <xdr:colOff>0</xdr:colOff>
          <xdr:row>180</xdr:row>
          <xdr:rowOff>0</xdr:rowOff>
        </xdr:to>
        <xdr:sp macro="" textlink="">
          <xdr:nvSpPr>
            <xdr:cNvPr id="41091" name="Button 131" hidden="1">
              <a:extLst>
                <a:ext uri="{63B3BB69-23CF-44E3-9099-C40C66FF867C}">
                  <a14:compatExt spid="_x0000_s41091"/>
                </a:ext>
                <a:ext uri="{FF2B5EF4-FFF2-40B4-BE49-F238E27FC236}">
                  <a16:creationId xmlns:a16="http://schemas.microsoft.com/office/drawing/2014/main" id="{00000000-0008-0000-0900-000083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180</xdr:row>
          <xdr:rowOff>0</xdr:rowOff>
        </xdr:from>
        <xdr:to>
          <xdr:col>17</xdr:col>
          <xdr:colOff>0</xdr:colOff>
          <xdr:row>183</xdr:row>
          <xdr:rowOff>0</xdr:rowOff>
        </xdr:to>
        <xdr:sp macro="" textlink="">
          <xdr:nvSpPr>
            <xdr:cNvPr id="41092" name="Button 132" hidden="1">
              <a:extLst>
                <a:ext uri="{63B3BB69-23CF-44E3-9099-C40C66FF867C}">
                  <a14:compatExt spid="_x0000_s41092"/>
                </a:ext>
                <a:ext uri="{FF2B5EF4-FFF2-40B4-BE49-F238E27FC236}">
                  <a16:creationId xmlns:a16="http://schemas.microsoft.com/office/drawing/2014/main" id="{00000000-0008-0000-0900-000084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180</xdr:row>
          <xdr:rowOff>0</xdr:rowOff>
        </xdr:from>
        <xdr:to>
          <xdr:col>18</xdr:col>
          <xdr:colOff>0</xdr:colOff>
          <xdr:row>183</xdr:row>
          <xdr:rowOff>0</xdr:rowOff>
        </xdr:to>
        <xdr:sp macro="" textlink="">
          <xdr:nvSpPr>
            <xdr:cNvPr id="41093" name="Button 133" hidden="1">
              <a:extLst>
                <a:ext uri="{63B3BB69-23CF-44E3-9099-C40C66FF867C}">
                  <a14:compatExt spid="_x0000_s41093"/>
                </a:ext>
                <a:ext uri="{FF2B5EF4-FFF2-40B4-BE49-F238E27FC236}">
                  <a16:creationId xmlns:a16="http://schemas.microsoft.com/office/drawing/2014/main" id="{00000000-0008-0000-0900-000085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180</xdr:row>
          <xdr:rowOff>0</xdr:rowOff>
        </xdr:from>
        <xdr:to>
          <xdr:col>19</xdr:col>
          <xdr:colOff>0</xdr:colOff>
          <xdr:row>183</xdr:row>
          <xdr:rowOff>0</xdr:rowOff>
        </xdr:to>
        <xdr:sp macro="" textlink="">
          <xdr:nvSpPr>
            <xdr:cNvPr id="41094" name="Button 134" hidden="1">
              <a:extLst>
                <a:ext uri="{63B3BB69-23CF-44E3-9099-C40C66FF867C}">
                  <a14:compatExt spid="_x0000_s41094"/>
                </a:ext>
                <a:ext uri="{FF2B5EF4-FFF2-40B4-BE49-F238E27FC236}">
                  <a16:creationId xmlns:a16="http://schemas.microsoft.com/office/drawing/2014/main" id="{00000000-0008-0000-0900-000086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183</xdr:row>
          <xdr:rowOff>0</xdr:rowOff>
        </xdr:from>
        <xdr:to>
          <xdr:col>17</xdr:col>
          <xdr:colOff>0</xdr:colOff>
          <xdr:row>186</xdr:row>
          <xdr:rowOff>0</xdr:rowOff>
        </xdr:to>
        <xdr:sp macro="" textlink="">
          <xdr:nvSpPr>
            <xdr:cNvPr id="41095" name="Button 135" hidden="1">
              <a:extLst>
                <a:ext uri="{63B3BB69-23CF-44E3-9099-C40C66FF867C}">
                  <a14:compatExt spid="_x0000_s41095"/>
                </a:ext>
                <a:ext uri="{FF2B5EF4-FFF2-40B4-BE49-F238E27FC236}">
                  <a16:creationId xmlns:a16="http://schemas.microsoft.com/office/drawing/2014/main" id="{00000000-0008-0000-0900-000087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183</xdr:row>
          <xdr:rowOff>0</xdr:rowOff>
        </xdr:from>
        <xdr:to>
          <xdr:col>18</xdr:col>
          <xdr:colOff>0</xdr:colOff>
          <xdr:row>186</xdr:row>
          <xdr:rowOff>0</xdr:rowOff>
        </xdr:to>
        <xdr:sp macro="" textlink="">
          <xdr:nvSpPr>
            <xdr:cNvPr id="41096" name="Button 136" hidden="1">
              <a:extLst>
                <a:ext uri="{63B3BB69-23CF-44E3-9099-C40C66FF867C}">
                  <a14:compatExt spid="_x0000_s41096"/>
                </a:ext>
                <a:ext uri="{FF2B5EF4-FFF2-40B4-BE49-F238E27FC236}">
                  <a16:creationId xmlns:a16="http://schemas.microsoft.com/office/drawing/2014/main" id="{00000000-0008-0000-0900-000088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183</xdr:row>
          <xdr:rowOff>0</xdr:rowOff>
        </xdr:from>
        <xdr:to>
          <xdr:col>19</xdr:col>
          <xdr:colOff>0</xdr:colOff>
          <xdr:row>186</xdr:row>
          <xdr:rowOff>0</xdr:rowOff>
        </xdr:to>
        <xdr:sp macro="" textlink="">
          <xdr:nvSpPr>
            <xdr:cNvPr id="41097" name="Button 137" hidden="1">
              <a:extLst>
                <a:ext uri="{63B3BB69-23CF-44E3-9099-C40C66FF867C}">
                  <a14:compatExt spid="_x0000_s41097"/>
                </a:ext>
                <a:ext uri="{FF2B5EF4-FFF2-40B4-BE49-F238E27FC236}">
                  <a16:creationId xmlns:a16="http://schemas.microsoft.com/office/drawing/2014/main" id="{00000000-0008-0000-0900-000089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190</xdr:row>
          <xdr:rowOff>9525</xdr:rowOff>
        </xdr:from>
        <xdr:to>
          <xdr:col>19</xdr:col>
          <xdr:colOff>0</xdr:colOff>
          <xdr:row>193</xdr:row>
          <xdr:rowOff>9525</xdr:rowOff>
        </xdr:to>
        <xdr:sp macro="" textlink="">
          <xdr:nvSpPr>
            <xdr:cNvPr id="41098" name="Button 138" hidden="1">
              <a:extLst>
                <a:ext uri="{63B3BB69-23CF-44E3-9099-C40C66FF867C}">
                  <a14:compatExt spid="_x0000_s41098"/>
                </a:ext>
                <a:ext uri="{FF2B5EF4-FFF2-40B4-BE49-F238E27FC236}">
                  <a16:creationId xmlns:a16="http://schemas.microsoft.com/office/drawing/2014/main" id="{00000000-0008-0000-0900-00008A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193</xdr:row>
          <xdr:rowOff>9525</xdr:rowOff>
        </xdr:from>
        <xdr:to>
          <xdr:col>19</xdr:col>
          <xdr:colOff>0</xdr:colOff>
          <xdr:row>196</xdr:row>
          <xdr:rowOff>9525</xdr:rowOff>
        </xdr:to>
        <xdr:sp macro="" textlink="">
          <xdr:nvSpPr>
            <xdr:cNvPr id="41099" name="Button 139" hidden="1">
              <a:extLst>
                <a:ext uri="{63B3BB69-23CF-44E3-9099-C40C66FF867C}">
                  <a14:compatExt spid="_x0000_s41099"/>
                </a:ext>
                <a:ext uri="{FF2B5EF4-FFF2-40B4-BE49-F238E27FC236}">
                  <a16:creationId xmlns:a16="http://schemas.microsoft.com/office/drawing/2014/main" id="{00000000-0008-0000-0900-00008B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196</xdr:row>
          <xdr:rowOff>9525</xdr:rowOff>
        </xdr:from>
        <xdr:to>
          <xdr:col>19</xdr:col>
          <xdr:colOff>0</xdr:colOff>
          <xdr:row>199</xdr:row>
          <xdr:rowOff>19050</xdr:rowOff>
        </xdr:to>
        <xdr:sp macro="" textlink="">
          <xdr:nvSpPr>
            <xdr:cNvPr id="41100" name="Button 140" hidden="1">
              <a:extLst>
                <a:ext uri="{63B3BB69-23CF-44E3-9099-C40C66FF867C}">
                  <a14:compatExt spid="_x0000_s41100"/>
                </a:ext>
                <a:ext uri="{FF2B5EF4-FFF2-40B4-BE49-F238E27FC236}">
                  <a16:creationId xmlns:a16="http://schemas.microsoft.com/office/drawing/2014/main" id="{00000000-0008-0000-0900-00008C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</xdr:wsDr>
</file>

<file path=xl/drawings/drawing1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</xdr:row>
          <xdr:rowOff>0</xdr:rowOff>
        </xdr:from>
        <xdr:to>
          <xdr:col>19</xdr:col>
          <xdr:colOff>0</xdr:colOff>
          <xdr:row>28</xdr:row>
          <xdr:rowOff>0</xdr:rowOff>
        </xdr:to>
        <xdr:sp macro="" textlink="">
          <xdr:nvSpPr>
            <xdr:cNvPr id="41985" name="Button 1" hidden="1">
              <a:extLst>
                <a:ext uri="{63B3BB69-23CF-44E3-9099-C40C66FF867C}">
                  <a14:compatExt spid="_x0000_s41985"/>
                </a:ext>
                <a:ext uri="{FF2B5EF4-FFF2-40B4-BE49-F238E27FC236}">
                  <a16:creationId xmlns:a16="http://schemas.microsoft.com/office/drawing/2014/main" id="{00000000-0008-0000-0A00-000001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28</xdr:row>
          <xdr:rowOff>0</xdr:rowOff>
        </xdr:from>
        <xdr:to>
          <xdr:col>17</xdr:col>
          <xdr:colOff>0</xdr:colOff>
          <xdr:row>31</xdr:row>
          <xdr:rowOff>0</xdr:rowOff>
        </xdr:to>
        <xdr:sp macro="" textlink="">
          <xdr:nvSpPr>
            <xdr:cNvPr id="41986" name="Button 2" hidden="1">
              <a:extLst>
                <a:ext uri="{63B3BB69-23CF-44E3-9099-C40C66FF867C}">
                  <a14:compatExt spid="_x0000_s41986"/>
                </a:ext>
                <a:ext uri="{FF2B5EF4-FFF2-40B4-BE49-F238E27FC236}">
                  <a16:creationId xmlns:a16="http://schemas.microsoft.com/office/drawing/2014/main" id="{00000000-0008-0000-0A00-000002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28</xdr:row>
          <xdr:rowOff>0</xdr:rowOff>
        </xdr:from>
        <xdr:to>
          <xdr:col>18</xdr:col>
          <xdr:colOff>0</xdr:colOff>
          <xdr:row>31</xdr:row>
          <xdr:rowOff>0</xdr:rowOff>
        </xdr:to>
        <xdr:sp macro="" textlink="">
          <xdr:nvSpPr>
            <xdr:cNvPr id="41987" name="Button 3" hidden="1">
              <a:extLst>
                <a:ext uri="{63B3BB69-23CF-44E3-9099-C40C66FF867C}">
                  <a14:compatExt spid="_x0000_s41987"/>
                </a:ext>
                <a:ext uri="{FF2B5EF4-FFF2-40B4-BE49-F238E27FC236}">
                  <a16:creationId xmlns:a16="http://schemas.microsoft.com/office/drawing/2014/main" id="{00000000-0008-0000-0A00-000003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31</xdr:row>
          <xdr:rowOff>0</xdr:rowOff>
        </xdr:from>
        <xdr:to>
          <xdr:col>17</xdr:col>
          <xdr:colOff>0</xdr:colOff>
          <xdr:row>34</xdr:row>
          <xdr:rowOff>0</xdr:rowOff>
        </xdr:to>
        <xdr:sp macro="" textlink="">
          <xdr:nvSpPr>
            <xdr:cNvPr id="41988" name="Button 4" hidden="1">
              <a:extLst>
                <a:ext uri="{63B3BB69-23CF-44E3-9099-C40C66FF867C}">
                  <a14:compatExt spid="_x0000_s41988"/>
                </a:ext>
                <a:ext uri="{FF2B5EF4-FFF2-40B4-BE49-F238E27FC236}">
                  <a16:creationId xmlns:a16="http://schemas.microsoft.com/office/drawing/2014/main" id="{00000000-0008-0000-0A00-000004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31</xdr:row>
          <xdr:rowOff>0</xdr:rowOff>
        </xdr:from>
        <xdr:to>
          <xdr:col>18</xdr:col>
          <xdr:colOff>0</xdr:colOff>
          <xdr:row>34</xdr:row>
          <xdr:rowOff>0</xdr:rowOff>
        </xdr:to>
        <xdr:sp macro="" textlink="">
          <xdr:nvSpPr>
            <xdr:cNvPr id="41989" name="Button 5" hidden="1">
              <a:extLst>
                <a:ext uri="{63B3BB69-23CF-44E3-9099-C40C66FF867C}">
                  <a14:compatExt spid="_x0000_s41989"/>
                </a:ext>
                <a:ext uri="{FF2B5EF4-FFF2-40B4-BE49-F238E27FC236}">
                  <a16:creationId xmlns:a16="http://schemas.microsoft.com/office/drawing/2014/main" id="{00000000-0008-0000-0A00-000005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28</xdr:row>
          <xdr:rowOff>0</xdr:rowOff>
        </xdr:from>
        <xdr:to>
          <xdr:col>19</xdr:col>
          <xdr:colOff>0</xdr:colOff>
          <xdr:row>31</xdr:row>
          <xdr:rowOff>0</xdr:rowOff>
        </xdr:to>
        <xdr:sp macro="" textlink="">
          <xdr:nvSpPr>
            <xdr:cNvPr id="41990" name="Button 6" hidden="1">
              <a:extLst>
                <a:ext uri="{63B3BB69-23CF-44E3-9099-C40C66FF867C}">
                  <a14:compatExt spid="_x0000_s41990"/>
                </a:ext>
                <a:ext uri="{FF2B5EF4-FFF2-40B4-BE49-F238E27FC236}">
                  <a16:creationId xmlns:a16="http://schemas.microsoft.com/office/drawing/2014/main" id="{00000000-0008-0000-0A00-000006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31</xdr:row>
          <xdr:rowOff>0</xdr:rowOff>
        </xdr:from>
        <xdr:to>
          <xdr:col>19</xdr:col>
          <xdr:colOff>0</xdr:colOff>
          <xdr:row>34</xdr:row>
          <xdr:rowOff>0</xdr:rowOff>
        </xdr:to>
        <xdr:sp macro="" textlink="">
          <xdr:nvSpPr>
            <xdr:cNvPr id="41991" name="Button 7" hidden="1">
              <a:extLst>
                <a:ext uri="{63B3BB69-23CF-44E3-9099-C40C66FF867C}">
                  <a14:compatExt spid="_x0000_s41991"/>
                </a:ext>
                <a:ext uri="{FF2B5EF4-FFF2-40B4-BE49-F238E27FC236}">
                  <a16:creationId xmlns:a16="http://schemas.microsoft.com/office/drawing/2014/main" id="{00000000-0008-0000-0A00-000007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34</xdr:row>
          <xdr:rowOff>0</xdr:rowOff>
        </xdr:from>
        <xdr:to>
          <xdr:col>19</xdr:col>
          <xdr:colOff>0</xdr:colOff>
          <xdr:row>37</xdr:row>
          <xdr:rowOff>0</xdr:rowOff>
        </xdr:to>
        <xdr:sp macro="" textlink="">
          <xdr:nvSpPr>
            <xdr:cNvPr id="41992" name="Button 8" hidden="1">
              <a:extLst>
                <a:ext uri="{63B3BB69-23CF-44E3-9099-C40C66FF867C}">
                  <a14:compatExt spid="_x0000_s41992"/>
                </a:ext>
                <a:ext uri="{FF2B5EF4-FFF2-40B4-BE49-F238E27FC236}">
                  <a16:creationId xmlns:a16="http://schemas.microsoft.com/office/drawing/2014/main" id="{00000000-0008-0000-0A00-000008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17</xdr:col>
          <xdr:colOff>0</xdr:colOff>
          <xdr:row>15</xdr:row>
          <xdr:rowOff>0</xdr:rowOff>
        </xdr:to>
        <xdr:sp macro="" textlink="">
          <xdr:nvSpPr>
            <xdr:cNvPr id="41993" name="Button 9" hidden="1">
              <a:extLst>
                <a:ext uri="{63B3BB69-23CF-44E3-9099-C40C66FF867C}">
                  <a14:compatExt spid="_x0000_s41993"/>
                </a:ext>
                <a:ext uri="{FF2B5EF4-FFF2-40B4-BE49-F238E27FC236}">
                  <a16:creationId xmlns:a16="http://schemas.microsoft.com/office/drawing/2014/main" id="{00000000-0008-0000-0A00-000009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</xdr:row>
          <xdr:rowOff>0</xdr:rowOff>
        </xdr:from>
        <xdr:to>
          <xdr:col>18</xdr:col>
          <xdr:colOff>0</xdr:colOff>
          <xdr:row>15</xdr:row>
          <xdr:rowOff>0</xdr:rowOff>
        </xdr:to>
        <xdr:sp macro="" textlink="">
          <xdr:nvSpPr>
            <xdr:cNvPr id="41994" name="Button 10" hidden="1">
              <a:extLst>
                <a:ext uri="{63B3BB69-23CF-44E3-9099-C40C66FF867C}">
                  <a14:compatExt spid="_x0000_s41994"/>
                </a:ext>
                <a:ext uri="{FF2B5EF4-FFF2-40B4-BE49-F238E27FC236}">
                  <a16:creationId xmlns:a16="http://schemas.microsoft.com/office/drawing/2014/main" id="{00000000-0008-0000-0A00-00000A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</xdr:row>
          <xdr:rowOff>0</xdr:rowOff>
        </xdr:from>
        <xdr:to>
          <xdr:col>19</xdr:col>
          <xdr:colOff>0</xdr:colOff>
          <xdr:row>15</xdr:row>
          <xdr:rowOff>0</xdr:rowOff>
        </xdr:to>
        <xdr:sp macro="" textlink="">
          <xdr:nvSpPr>
            <xdr:cNvPr id="41995" name="Button 11" hidden="1">
              <a:extLst>
                <a:ext uri="{63B3BB69-23CF-44E3-9099-C40C66FF867C}">
                  <a14:compatExt spid="_x0000_s41995"/>
                </a:ext>
                <a:ext uri="{FF2B5EF4-FFF2-40B4-BE49-F238E27FC236}">
                  <a16:creationId xmlns:a16="http://schemas.microsoft.com/office/drawing/2014/main" id="{00000000-0008-0000-0A00-00000B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</xdr:row>
          <xdr:rowOff>0</xdr:rowOff>
        </xdr:from>
        <xdr:to>
          <xdr:col>17</xdr:col>
          <xdr:colOff>0</xdr:colOff>
          <xdr:row>18</xdr:row>
          <xdr:rowOff>0</xdr:rowOff>
        </xdr:to>
        <xdr:sp macro="" textlink="">
          <xdr:nvSpPr>
            <xdr:cNvPr id="41996" name="Button 12" hidden="1">
              <a:extLst>
                <a:ext uri="{63B3BB69-23CF-44E3-9099-C40C66FF867C}">
                  <a14:compatExt spid="_x0000_s41996"/>
                </a:ext>
                <a:ext uri="{FF2B5EF4-FFF2-40B4-BE49-F238E27FC236}">
                  <a16:creationId xmlns:a16="http://schemas.microsoft.com/office/drawing/2014/main" id="{00000000-0008-0000-0A00-00000C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</xdr:row>
          <xdr:rowOff>0</xdr:rowOff>
        </xdr:from>
        <xdr:to>
          <xdr:col>18</xdr:col>
          <xdr:colOff>0</xdr:colOff>
          <xdr:row>18</xdr:row>
          <xdr:rowOff>0</xdr:rowOff>
        </xdr:to>
        <xdr:sp macro="" textlink="">
          <xdr:nvSpPr>
            <xdr:cNvPr id="41997" name="Button 13" hidden="1">
              <a:extLst>
                <a:ext uri="{63B3BB69-23CF-44E3-9099-C40C66FF867C}">
                  <a14:compatExt spid="_x0000_s41997"/>
                </a:ext>
                <a:ext uri="{FF2B5EF4-FFF2-40B4-BE49-F238E27FC236}">
                  <a16:creationId xmlns:a16="http://schemas.microsoft.com/office/drawing/2014/main" id="{00000000-0008-0000-0A00-00000D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</xdr:row>
          <xdr:rowOff>0</xdr:rowOff>
        </xdr:from>
        <xdr:to>
          <xdr:col>19</xdr:col>
          <xdr:colOff>0</xdr:colOff>
          <xdr:row>18</xdr:row>
          <xdr:rowOff>0</xdr:rowOff>
        </xdr:to>
        <xdr:sp macro="" textlink="">
          <xdr:nvSpPr>
            <xdr:cNvPr id="41998" name="Button 14" hidden="1">
              <a:extLst>
                <a:ext uri="{63B3BB69-23CF-44E3-9099-C40C66FF867C}">
                  <a14:compatExt spid="_x0000_s41998"/>
                </a:ext>
                <a:ext uri="{FF2B5EF4-FFF2-40B4-BE49-F238E27FC236}">
                  <a16:creationId xmlns:a16="http://schemas.microsoft.com/office/drawing/2014/main" id="{00000000-0008-0000-0A00-00000E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</xdr:row>
          <xdr:rowOff>0</xdr:rowOff>
        </xdr:from>
        <xdr:to>
          <xdr:col>17</xdr:col>
          <xdr:colOff>0</xdr:colOff>
          <xdr:row>21</xdr:row>
          <xdr:rowOff>0</xdr:rowOff>
        </xdr:to>
        <xdr:sp macro="" textlink="">
          <xdr:nvSpPr>
            <xdr:cNvPr id="41999" name="Button 15" hidden="1">
              <a:extLst>
                <a:ext uri="{63B3BB69-23CF-44E3-9099-C40C66FF867C}">
                  <a14:compatExt spid="_x0000_s41999"/>
                </a:ext>
                <a:ext uri="{FF2B5EF4-FFF2-40B4-BE49-F238E27FC236}">
                  <a16:creationId xmlns:a16="http://schemas.microsoft.com/office/drawing/2014/main" id="{00000000-0008-0000-0A00-00000F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</xdr:row>
          <xdr:rowOff>0</xdr:rowOff>
        </xdr:from>
        <xdr:to>
          <xdr:col>18</xdr:col>
          <xdr:colOff>0</xdr:colOff>
          <xdr:row>21</xdr:row>
          <xdr:rowOff>0</xdr:rowOff>
        </xdr:to>
        <xdr:sp macro="" textlink="">
          <xdr:nvSpPr>
            <xdr:cNvPr id="42000" name="Button 16" hidden="1">
              <a:extLst>
                <a:ext uri="{63B3BB69-23CF-44E3-9099-C40C66FF867C}">
                  <a14:compatExt spid="_x0000_s42000"/>
                </a:ext>
                <a:ext uri="{FF2B5EF4-FFF2-40B4-BE49-F238E27FC236}">
                  <a16:creationId xmlns:a16="http://schemas.microsoft.com/office/drawing/2014/main" id="{00000000-0008-0000-0A00-000010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</xdr:row>
          <xdr:rowOff>0</xdr:rowOff>
        </xdr:from>
        <xdr:to>
          <xdr:col>19</xdr:col>
          <xdr:colOff>0</xdr:colOff>
          <xdr:row>21</xdr:row>
          <xdr:rowOff>0</xdr:rowOff>
        </xdr:to>
        <xdr:sp macro="" textlink="">
          <xdr:nvSpPr>
            <xdr:cNvPr id="42001" name="Button 17" hidden="1">
              <a:extLst>
                <a:ext uri="{63B3BB69-23CF-44E3-9099-C40C66FF867C}">
                  <a14:compatExt spid="_x0000_s42001"/>
                </a:ext>
                <a:ext uri="{FF2B5EF4-FFF2-40B4-BE49-F238E27FC236}">
                  <a16:creationId xmlns:a16="http://schemas.microsoft.com/office/drawing/2014/main" id="{00000000-0008-0000-0A00-000011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42002" name="Button 18" hidden="1">
              <a:extLst>
                <a:ext uri="{63B3BB69-23CF-44E3-9099-C40C66FF867C}">
                  <a14:compatExt spid="_x0000_s42002"/>
                </a:ext>
                <a:ext uri="{FF2B5EF4-FFF2-40B4-BE49-F238E27FC236}">
                  <a16:creationId xmlns:a16="http://schemas.microsoft.com/office/drawing/2014/main" id="{00000000-0008-0000-0A00-000012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</xdr:row>
          <xdr:rowOff>0</xdr:rowOff>
        </xdr:from>
        <xdr:to>
          <xdr:col>18</xdr:col>
          <xdr:colOff>0</xdr:colOff>
          <xdr:row>24</xdr:row>
          <xdr:rowOff>0</xdr:rowOff>
        </xdr:to>
        <xdr:sp macro="" textlink="">
          <xdr:nvSpPr>
            <xdr:cNvPr id="42003" name="Button 19" hidden="1">
              <a:extLst>
                <a:ext uri="{63B3BB69-23CF-44E3-9099-C40C66FF867C}">
                  <a14:compatExt spid="_x0000_s42003"/>
                </a:ext>
                <a:ext uri="{FF2B5EF4-FFF2-40B4-BE49-F238E27FC236}">
                  <a16:creationId xmlns:a16="http://schemas.microsoft.com/office/drawing/2014/main" id="{00000000-0008-0000-0A00-000013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</xdr:row>
          <xdr:rowOff>0</xdr:rowOff>
        </xdr:from>
        <xdr:to>
          <xdr:col>19</xdr:col>
          <xdr:colOff>0</xdr:colOff>
          <xdr:row>24</xdr:row>
          <xdr:rowOff>0</xdr:rowOff>
        </xdr:to>
        <xdr:sp macro="" textlink="">
          <xdr:nvSpPr>
            <xdr:cNvPr id="42004" name="Button 20" hidden="1">
              <a:extLst>
                <a:ext uri="{63B3BB69-23CF-44E3-9099-C40C66FF867C}">
                  <a14:compatExt spid="_x0000_s42004"/>
                </a:ext>
                <a:ext uri="{FF2B5EF4-FFF2-40B4-BE49-F238E27FC236}">
                  <a16:creationId xmlns:a16="http://schemas.microsoft.com/office/drawing/2014/main" id="{00000000-0008-0000-0A00-000014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52</xdr:row>
          <xdr:rowOff>0</xdr:rowOff>
        </xdr:from>
        <xdr:to>
          <xdr:col>19</xdr:col>
          <xdr:colOff>0</xdr:colOff>
          <xdr:row>55</xdr:row>
          <xdr:rowOff>0</xdr:rowOff>
        </xdr:to>
        <xdr:sp macro="" textlink="">
          <xdr:nvSpPr>
            <xdr:cNvPr id="42005" name="Button 21" hidden="1">
              <a:extLst>
                <a:ext uri="{63B3BB69-23CF-44E3-9099-C40C66FF867C}">
                  <a14:compatExt spid="_x0000_s42005"/>
                </a:ext>
                <a:ext uri="{FF2B5EF4-FFF2-40B4-BE49-F238E27FC236}">
                  <a16:creationId xmlns:a16="http://schemas.microsoft.com/office/drawing/2014/main" id="{00000000-0008-0000-0A00-000015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55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42006" name="Button 22" hidden="1">
              <a:extLst>
                <a:ext uri="{63B3BB69-23CF-44E3-9099-C40C66FF867C}">
                  <a14:compatExt spid="_x0000_s42006"/>
                </a:ext>
                <a:ext uri="{FF2B5EF4-FFF2-40B4-BE49-F238E27FC236}">
                  <a16:creationId xmlns:a16="http://schemas.microsoft.com/office/drawing/2014/main" id="{00000000-0008-0000-0A00-000016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55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42007" name="Button 23" hidden="1">
              <a:extLst>
                <a:ext uri="{63B3BB69-23CF-44E3-9099-C40C66FF867C}">
                  <a14:compatExt spid="_x0000_s42007"/>
                </a:ext>
                <a:ext uri="{FF2B5EF4-FFF2-40B4-BE49-F238E27FC236}">
                  <a16:creationId xmlns:a16="http://schemas.microsoft.com/office/drawing/2014/main" id="{00000000-0008-0000-0A00-000017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17</xdr:col>
          <xdr:colOff>0</xdr:colOff>
          <xdr:row>61</xdr:row>
          <xdr:rowOff>0</xdr:rowOff>
        </xdr:to>
        <xdr:sp macro="" textlink="">
          <xdr:nvSpPr>
            <xdr:cNvPr id="42008" name="Button 24" hidden="1">
              <a:extLst>
                <a:ext uri="{63B3BB69-23CF-44E3-9099-C40C66FF867C}">
                  <a14:compatExt spid="_x0000_s42008"/>
                </a:ext>
                <a:ext uri="{FF2B5EF4-FFF2-40B4-BE49-F238E27FC236}">
                  <a16:creationId xmlns:a16="http://schemas.microsoft.com/office/drawing/2014/main" id="{00000000-0008-0000-0A00-000018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42009" name="Button 25" hidden="1">
              <a:extLst>
                <a:ext uri="{63B3BB69-23CF-44E3-9099-C40C66FF867C}">
                  <a14:compatExt spid="_x0000_s42009"/>
                </a:ext>
                <a:ext uri="{FF2B5EF4-FFF2-40B4-BE49-F238E27FC236}">
                  <a16:creationId xmlns:a16="http://schemas.microsoft.com/office/drawing/2014/main" id="{00000000-0008-0000-0A00-000019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79</xdr:row>
          <xdr:rowOff>0</xdr:rowOff>
        </xdr:from>
        <xdr:to>
          <xdr:col>19</xdr:col>
          <xdr:colOff>0</xdr:colOff>
          <xdr:row>82</xdr:row>
          <xdr:rowOff>9525</xdr:rowOff>
        </xdr:to>
        <xdr:sp macro="" textlink="">
          <xdr:nvSpPr>
            <xdr:cNvPr id="42010" name="Button 26" hidden="1">
              <a:extLst>
                <a:ext uri="{63B3BB69-23CF-44E3-9099-C40C66FF867C}">
                  <a14:compatExt spid="_x0000_s42010"/>
                </a:ext>
                <a:ext uri="{FF2B5EF4-FFF2-40B4-BE49-F238E27FC236}">
                  <a16:creationId xmlns:a16="http://schemas.microsoft.com/office/drawing/2014/main" id="{00000000-0008-0000-0A00-00001A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82</xdr:row>
          <xdr:rowOff>9525</xdr:rowOff>
        </xdr:from>
        <xdr:to>
          <xdr:col>17</xdr:col>
          <xdr:colOff>0</xdr:colOff>
          <xdr:row>85</xdr:row>
          <xdr:rowOff>9525</xdr:rowOff>
        </xdr:to>
        <xdr:sp macro="" textlink="">
          <xdr:nvSpPr>
            <xdr:cNvPr id="42011" name="Button 27" hidden="1">
              <a:extLst>
                <a:ext uri="{63B3BB69-23CF-44E3-9099-C40C66FF867C}">
                  <a14:compatExt spid="_x0000_s42011"/>
                </a:ext>
                <a:ext uri="{FF2B5EF4-FFF2-40B4-BE49-F238E27FC236}">
                  <a16:creationId xmlns:a16="http://schemas.microsoft.com/office/drawing/2014/main" id="{00000000-0008-0000-0A00-00001B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82</xdr:row>
          <xdr:rowOff>9525</xdr:rowOff>
        </xdr:from>
        <xdr:to>
          <xdr:col>18</xdr:col>
          <xdr:colOff>0</xdr:colOff>
          <xdr:row>85</xdr:row>
          <xdr:rowOff>9525</xdr:rowOff>
        </xdr:to>
        <xdr:sp macro="" textlink="">
          <xdr:nvSpPr>
            <xdr:cNvPr id="42012" name="Button 28" hidden="1">
              <a:extLst>
                <a:ext uri="{63B3BB69-23CF-44E3-9099-C40C66FF867C}">
                  <a14:compatExt spid="_x0000_s42012"/>
                </a:ext>
                <a:ext uri="{FF2B5EF4-FFF2-40B4-BE49-F238E27FC236}">
                  <a16:creationId xmlns:a16="http://schemas.microsoft.com/office/drawing/2014/main" id="{00000000-0008-0000-0A00-00001C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85</xdr:row>
          <xdr:rowOff>9525</xdr:rowOff>
        </xdr:from>
        <xdr:to>
          <xdr:col>17</xdr:col>
          <xdr:colOff>0</xdr:colOff>
          <xdr:row>88</xdr:row>
          <xdr:rowOff>9525</xdr:rowOff>
        </xdr:to>
        <xdr:sp macro="" textlink="">
          <xdr:nvSpPr>
            <xdr:cNvPr id="42013" name="Button 29" hidden="1">
              <a:extLst>
                <a:ext uri="{63B3BB69-23CF-44E3-9099-C40C66FF867C}">
                  <a14:compatExt spid="_x0000_s42013"/>
                </a:ext>
                <a:ext uri="{FF2B5EF4-FFF2-40B4-BE49-F238E27FC236}">
                  <a16:creationId xmlns:a16="http://schemas.microsoft.com/office/drawing/2014/main" id="{00000000-0008-0000-0A00-00001D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85</xdr:row>
          <xdr:rowOff>9525</xdr:rowOff>
        </xdr:from>
        <xdr:to>
          <xdr:col>18</xdr:col>
          <xdr:colOff>0</xdr:colOff>
          <xdr:row>88</xdr:row>
          <xdr:rowOff>9525</xdr:rowOff>
        </xdr:to>
        <xdr:sp macro="" textlink="">
          <xdr:nvSpPr>
            <xdr:cNvPr id="42014" name="Button 30" hidden="1">
              <a:extLst>
                <a:ext uri="{63B3BB69-23CF-44E3-9099-C40C66FF867C}">
                  <a14:compatExt spid="_x0000_s42014"/>
                </a:ext>
                <a:ext uri="{FF2B5EF4-FFF2-40B4-BE49-F238E27FC236}">
                  <a16:creationId xmlns:a16="http://schemas.microsoft.com/office/drawing/2014/main" id="{00000000-0008-0000-0A00-00001E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106</xdr:row>
          <xdr:rowOff>0</xdr:rowOff>
        </xdr:from>
        <xdr:to>
          <xdr:col>19</xdr:col>
          <xdr:colOff>0</xdr:colOff>
          <xdr:row>109</xdr:row>
          <xdr:rowOff>9525</xdr:rowOff>
        </xdr:to>
        <xdr:sp macro="" textlink="">
          <xdr:nvSpPr>
            <xdr:cNvPr id="42015" name="Button 31" hidden="1">
              <a:extLst>
                <a:ext uri="{63B3BB69-23CF-44E3-9099-C40C66FF867C}">
                  <a14:compatExt spid="_x0000_s42015"/>
                </a:ext>
                <a:ext uri="{FF2B5EF4-FFF2-40B4-BE49-F238E27FC236}">
                  <a16:creationId xmlns:a16="http://schemas.microsoft.com/office/drawing/2014/main" id="{00000000-0008-0000-0A00-00001F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9525</xdr:rowOff>
        </xdr:from>
        <xdr:to>
          <xdr:col>17</xdr:col>
          <xdr:colOff>0</xdr:colOff>
          <xdr:row>112</xdr:row>
          <xdr:rowOff>9525</xdr:rowOff>
        </xdr:to>
        <xdr:sp macro="" textlink="">
          <xdr:nvSpPr>
            <xdr:cNvPr id="42016" name="Button 32" hidden="1">
              <a:extLst>
                <a:ext uri="{63B3BB69-23CF-44E3-9099-C40C66FF867C}">
                  <a14:compatExt spid="_x0000_s42016"/>
                </a:ext>
                <a:ext uri="{FF2B5EF4-FFF2-40B4-BE49-F238E27FC236}">
                  <a16:creationId xmlns:a16="http://schemas.microsoft.com/office/drawing/2014/main" id="{00000000-0008-0000-0A00-000020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109</xdr:row>
          <xdr:rowOff>9525</xdr:rowOff>
        </xdr:from>
        <xdr:to>
          <xdr:col>18</xdr:col>
          <xdr:colOff>0</xdr:colOff>
          <xdr:row>112</xdr:row>
          <xdr:rowOff>9525</xdr:rowOff>
        </xdr:to>
        <xdr:sp macro="" textlink="">
          <xdr:nvSpPr>
            <xdr:cNvPr id="42017" name="Button 33" hidden="1">
              <a:extLst>
                <a:ext uri="{63B3BB69-23CF-44E3-9099-C40C66FF867C}">
                  <a14:compatExt spid="_x0000_s42017"/>
                </a:ext>
                <a:ext uri="{FF2B5EF4-FFF2-40B4-BE49-F238E27FC236}">
                  <a16:creationId xmlns:a16="http://schemas.microsoft.com/office/drawing/2014/main" id="{00000000-0008-0000-0A00-000021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112</xdr:row>
          <xdr:rowOff>9525</xdr:rowOff>
        </xdr:from>
        <xdr:to>
          <xdr:col>17</xdr:col>
          <xdr:colOff>0</xdr:colOff>
          <xdr:row>115</xdr:row>
          <xdr:rowOff>9525</xdr:rowOff>
        </xdr:to>
        <xdr:sp macro="" textlink="">
          <xdr:nvSpPr>
            <xdr:cNvPr id="42018" name="Button 34" hidden="1">
              <a:extLst>
                <a:ext uri="{63B3BB69-23CF-44E3-9099-C40C66FF867C}">
                  <a14:compatExt spid="_x0000_s42018"/>
                </a:ext>
                <a:ext uri="{FF2B5EF4-FFF2-40B4-BE49-F238E27FC236}">
                  <a16:creationId xmlns:a16="http://schemas.microsoft.com/office/drawing/2014/main" id="{00000000-0008-0000-0A00-000022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112</xdr:row>
          <xdr:rowOff>9525</xdr:rowOff>
        </xdr:from>
        <xdr:to>
          <xdr:col>18</xdr:col>
          <xdr:colOff>0</xdr:colOff>
          <xdr:row>115</xdr:row>
          <xdr:rowOff>9525</xdr:rowOff>
        </xdr:to>
        <xdr:sp macro="" textlink="">
          <xdr:nvSpPr>
            <xdr:cNvPr id="42019" name="Button 35" hidden="1">
              <a:extLst>
                <a:ext uri="{63B3BB69-23CF-44E3-9099-C40C66FF867C}">
                  <a14:compatExt spid="_x0000_s42019"/>
                </a:ext>
                <a:ext uri="{FF2B5EF4-FFF2-40B4-BE49-F238E27FC236}">
                  <a16:creationId xmlns:a16="http://schemas.microsoft.com/office/drawing/2014/main" id="{00000000-0008-0000-0A00-000023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93</xdr:row>
          <xdr:rowOff>0</xdr:rowOff>
        </xdr:from>
        <xdr:to>
          <xdr:col>17</xdr:col>
          <xdr:colOff>0</xdr:colOff>
          <xdr:row>96</xdr:row>
          <xdr:rowOff>0</xdr:rowOff>
        </xdr:to>
        <xdr:sp macro="" textlink="">
          <xdr:nvSpPr>
            <xdr:cNvPr id="42020" name="Button 36" hidden="1">
              <a:extLst>
                <a:ext uri="{63B3BB69-23CF-44E3-9099-C40C66FF867C}">
                  <a14:compatExt spid="_x0000_s42020"/>
                </a:ext>
                <a:ext uri="{FF2B5EF4-FFF2-40B4-BE49-F238E27FC236}">
                  <a16:creationId xmlns:a16="http://schemas.microsoft.com/office/drawing/2014/main" id="{00000000-0008-0000-0A00-000024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133</xdr:row>
          <xdr:rowOff>0</xdr:rowOff>
        </xdr:from>
        <xdr:to>
          <xdr:col>19</xdr:col>
          <xdr:colOff>0</xdr:colOff>
          <xdr:row>136</xdr:row>
          <xdr:rowOff>9525</xdr:rowOff>
        </xdr:to>
        <xdr:sp macro="" textlink="">
          <xdr:nvSpPr>
            <xdr:cNvPr id="42021" name="Button 37" hidden="1">
              <a:extLst>
                <a:ext uri="{63B3BB69-23CF-44E3-9099-C40C66FF867C}">
                  <a14:compatExt spid="_x0000_s42021"/>
                </a:ext>
                <a:ext uri="{FF2B5EF4-FFF2-40B4-BE49-F238E27FC236}">
                  <a16:creationId xmlns:a16="http://schemas.microsoft.com/office/drawing/2014/main" id="{00000000-0008-0000-0A00-000025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136</xdr:row>
          <xdr:rowOff>9525</xdr:rowOff>
        </xdr:from>
        <xdr:to>
          <xdr:col>17</xdr:col>
          <xdr:colOff>0</xdr:colOff>
          <xdr:row>139</xdr:row>
          <xdr:rowOff>9525</xdr:rowOff>
        </xdr:to>
        <xdr:sp macro="" textlink="">
          <xdr:nvSpPr>
            <xdr:cNvPr id="42022" name="Button 38" hidden="1">
              <a:extLst>
                <a:ext uri="{63B3BB69-23CF-44E3-9099-C40C66FF867C}">
                  <a14:compatExt spid="_x0000_s42022"/>
                </a:ext>
                <a:ext uri="{FF2B5EF4-FFF2-40B4-BE49-F238E27FC236}">
                  <a16:creationId xmlns:a16="http://schemas.microsoft.com/office/drawing/2014/main" id="{00000000-0008-0000-0A00-000026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136</xdr:row>
          <xdr:rowOff>9525</xdr:rowOff>
        </xdr:from>
        <xdr:to>
          <xdr:col>18</xdr:col>
          <xdr:colOff>0</xdr:colOff>
          <xdr:row>139</xdr:row>
          <xdr:rowOff>9525</xdr:rowOff>
        </xdr:to>
        <xdr:sp macro="" textlink="">
          <xdr:nvSpPr>
            <xdr:cNvPr id="42023" name="Button 39" hidden="1">
              <a:extLst>
                <a:ext uri="{63B3BB69-23CF-44E3-9099-C40C66FF867C}">
                  <a14:compatExt spid="_x0000_s42023"/>
                </a:ext>
                <a:ext uri="{FF2B5EF4-FFF2-40B4-BE49-F238E27FC236}">
                  <a16:creationId xmlns:a16="http://schemas.microsoft.com/office/drawing/2014/main" id="{00000000-0008-0000-0A00-000027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139</xdr:row>
          <xdr:rowOff>9525</xdr:rowOff>
        </xdr:from>
        <xdr:to>
          <xdr:col>17</xdr:col>
          <xdr:colOff>0</xdr:colOff>
          <xdr:row>142</xdr:row>
          <xdr:rowOff>9525</xdr:rowOff>
        </xdr:to>
        <xdr:sp macro="" textlink="">
          <xdr:nvSpPr>
            <xdr:cNvPr id="42024" name="Button 40" hidden="1">
              <a:extLst>
                <a:ext uri="{63B3BB69-23CF-44E3-9099-C40C66FF867C}">
                  <a14:compatExt spid="_x0000_s42024"/>
                </a:ext>
                <a:ext uri="{FF2B5EF4-FFF2-40B4-BE49-F238E27FC236}">
                  <a16:creationId xmlns:a16="http://schemas.microsoft.com/office/drawing/2014/main" id="{00000000-0008-0000-0A00-000028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139</xdr:row>
          <xdr:rowOff>9525</xdr:rowOff>
        </xdr:from>
        <xdr:to>
          <xdr:col>18</xdr:col>
          <xdr:colOff>0</xdr:colOff>
          <xdr:row>142</xdr:row>
          <xdr:rowOff>9525</xdr:rowOff>
        </xdr:to>
        <xdr:sp macro="" textlink="">
          <xdr:nvSpPr>
            <xdr:cNvPr id="42025" name="Button 41" hidden="1">
              <a:extLst>
                <a:ext uri="{63B3BB69-23CF-44E3-9099-C40C66FF867C}">
                  <a14:compatExt spid="_x0000_s42025"/>
                </a:ext>
                <a:ext uri="{FF2B5EF4-FFF2-40B4-BE49-F238E27FC236}">
                  <a16:creationId xmlns:a16="http://schemas.microsoft.com/office/drawing/2014/main" id="{00000000-0008-0000-0A00-000029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160</xdr:row>
          <xdr:rowOff>0</xdr:rowOff>
        </xdr:from>
        <xdr:to>
          <xdr:col>19</xdr:col>
          <xdr:colOff>0</xdr:colOff>
          <xdr:row>163</xdr:row>
          <xdr:rowOff>9525</xdr:rowOff>
        </xdr:to>
        <xdr:sp macro="" textlink="">
          <xdr:nvSpPr>
            <xdr:cNvPr id="42026" name="Button 42" hidden="1">
              <a:extLst>
                <a:ext uri="{63B3BB69-23CF-44E3-9099-C40C66FF867C}">
                  <a14:compatExt spid="_x0000_s42026"/>
                </a:ext>
                <a:ext uri="{FF2B5EF4-FFF2-40B4-BE49-F238E27FC236}">
                  <a16:creationId xmlns:a16="http://schemas.microsoft.com/office/drawing/2014/main" id="{00000000-0008-0000-0A00-00002A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163</xdr:row>
          <xdr:rowOff>9525</xdr:rowOff>
        </xdr:from>
        <xdr:to>
          <xdr:col>17</xdr:col>
          <xdr:colOff>0</xdr:colOff>
          <xdr:row>166</xdr:row>
          <xdr:rowOff>9525</xdr:rowOff>
        </xdr:to>
        <xdr:sp macro="" textlink="">
          <xdr:nvSpPr>
            <xdr:cNvPr id="42027" name="Button 43" hidden="1">
              <a:extLst>
                <a:ext uri="{63B3BB69-23CF-44E3-9099-C40C66FF867C}">
                  <a14:compatExt spid="_x0000_s42027"/>
                </a:ext>
                <a:ext uri="{FF2B5EF4-FFF2-40B4-BE49-F238E27FC236}">
                  <a16:creationId xmlns:a16="http://schemas.microsoft.com/office/drawing/2014/main" id="{00000000-0008-0000-0A00-00002B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163</xdr:row>
          <xdr:rowOff>9525</xdr:rowOff>
        </xdr:from>
        <xdr:to>
          <xdr:col>18</xdr:col>
          <xdr:colOff>0</xdr:colOff>
          <xdr:row>166</xdr:row>
          <xdr:rowOff>9525</xdr:rowOff>
        </xdr:to>
        <xdr:sp macro="" textlink="">
          <xdr:nvSpPr>
            <xdr:cNvPr id="42028" name="Button 44" hidden="1">
              <a:extLst>
                <a:ext uri="{63B3BB69-23CF-44E3-9099-C40C66FF867C}">
                  <a14:compatExt spid="_x0000_s42028"/>
                </a:ext>
                <a:ext uri="{FF2B5EF4-FFF2-40B4-BE49-F238E27FC236}">
                  <a16:creationId xmlns:a16="http://schemas.microsoft.com/office/drawing/2014/main" id="{00000000-0008-0000-0A00-00002C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166</xdr:row>
          <xdr:rowOff>9525</xdr:rowOff>
        </xdr:from>
        <xdr:to>
          <xdr:col>17</xdr:col>
          <xdr:colOff>0</xdr:colOff>
          <xdr:row>169</xdr:row>
          <xdr:rowOff>9525</xdr:rowOff>
        </xdr:to>
        <xdr:sp macro="" textlink="">
          <xdr:nvSpPr>
            <xdr:cNvPr id="42029" name="Button 45" hidden="1">
              <a:extLst>
                <a:ext uri="{63B3BB69-23CF-44E3-9099-C40C66FF867C}">
                  <a14:compatExt spid="_x0000_s42029"/>
                </a:ext>
                <a:ext uri="{FF2B5EF4-FFF2-40B4-BE49-F238E27FC236}">
                  <a16:creationId xmlns:a16="http://schemas.microsoft.com/office/drawing/2014/main" id="{00000000-0008-0000-0A00-00002D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166</xdr:row>
          <xdr:rowOff>9525</xdr:rowOff>
        </xdr:from>
        <xdr:to>
          <xdr:col>18</xdr:col>
          <xdr:colOff>0</xdr:colOff>
          <xdr:row>169</xdr:row>
          <xdr:rowOff>9525</xdr:rowOff>
        </xdr:to>
        <xdr:sp macro="" textlink="">
          <xdr:nvSpPr>
            <xdr:cNvPr id="42030" name="Button 46" hidden="1">
              <a:extLst>
                <a:ext uri="{63B3BB69-23CF-44E3-9099-C40C66FF867C}">
                  <a14:compatExt spid="_x0000_s42030"/>
                </a:ext>
                <a:ext uri="{FF2B5EF4-FFF2-40B4-BE49-F238E27FC236}">
                  <a16:creationId xmlns:a16="http://schemas.microsoft.com/office/drawing/2014/main" id="{00000000-0008-0000-0A00-00002E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187</xdr:row>
          <xdr:rowOff>0</xdr:rowOff>
        </xdr:from>
        <xdr:to>
          <xdr:col>19</xdr:col>
          <xdr:colOff>0</xdr:colOff>
          <xdr:row>190</xdr:row>
          <xdr:rowOff>9525</xdr:rowOff>
        </xdr:to>
        <xdr:sp macro="" textlink="">
          <xdr:nvSpPr>
            <xdr:cNvPr id="42031" name="Button 47" hidden="1">
              <a:extLst>
                <a:ext uri="{63B3BB69-23CF-44E3-9099-C40C66FF867C}">
                  <a14:compatExt spid="_x0000_s42031"/>
                </a:ext>
                <a:ext uri="{FF2B5EF4-FFF2-40B4-BE49-F238E27FC236}">
                  <a16:creationId xmlns:a16="http://schemas.microsoft.com/office/drawing/2014/main" id="{00000000-0008-0000-0A00-00002F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190</xdr:row>
          <xdr:rowOff>9525</xdr:rowOff>
        </xdr:from>
        <xdr:to>
          <xdr:col>17</xdr:col>
          <xdr:colOff>0</xdr:colOff>
          <xdr:row>193</xdr:row>
          <xdr:rowOff>9525</xdr:rowOff>
        </xdr:to>
        <xdr:sp macro="" textlink="">
          <xdr:nvSpPr>
            <xdr:cNvPr id="42032" name="Button 48" hidden="1">
              <a:extLst>
                <a:ext uri="{63B3BB69-23CF-44E3-9099-C40C66FF867C}">
                  <a14:compatExt spid="_x0000_s42032"/>
                </a:ext>
                <a:ext uri="{FF2B5EF4-FFF2-40B4-BE49-F238E27FC236}">
                  <a16:creationId xmlns:a16="http://schemas.microsoft.com/office/drawing/2014/main" id="{00000000-0008-0000-0A00-000030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190</xdr:row>
          <xdr:rowOff>9525</xdr:rowOff>
        </xdr:from>
        <xdr:to>
          <xdr:col>18</xdr:col>
          <xdr:colOff>0</xdr:colOff>
          <xdr:row>193</xdr:row>
          <xdr:rowOff>9525</xdr:rowOff>
        </xdr:to>
        <xdr:sp macro="" textlink="">
          <xdr:nvSpPr>
            <xdr:cNvPr id="42033" name="Button 49" hidden="1">
              <a:extLst>
                <a:ext uri="{63B3BB69-23CF-44E3-9099-C40C66FF867C}">
                  <a14:compatExt spid="_x0000_s42033"/>
                </a:ext>
                <a:ext uri="{FF2B5EF4-FFF2-40B4-BE49-F238E27FC236}">
                  <a16:creationId xmlns:a16="http://schemas.microsoft.com/office/drawing/2014/main" id="{00000000-0008-0000-0A00-000031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193</xdr:row>
          <xdr:rowOff>9525</xdr:rowOff>
        </xdr:from>
        <xdr:to>
          <xdr:col>17</xdr:col>
          <xdr:colOff>0</xdr:colOff>
          <xdr:row>196</xdr:row>
          <xdr:rowOff>9525</xdr:rowOff>
        </xdr:to>
        <xdr:sp macro="" textlink="">
          <xdr:nvSpPr>
            <xdr:cNvPr id="42034" name="Button 50" hidden="1">
              <a:extLst>
                <a:ext uri="{63B3BB69-23CF-44E3-9099-C40C66FF867C}">
                  <a14:compatExt spid="_x0000_s42034"/>
                </a:ext>
                <a:ext uri="{FF2B5EF4-FFF2-40B4-BE49-F238E27FC236}">
                  <a16:creationId xmlns:a16="http://schemas.microsoft.com/office/drawing/2014/main" id="{00000000-0008-0000-0A00-000032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193</xdr:row>
          <xdr:rowOff>9525</xdr:rowOff>
        </xdr:from>
        <xdr:to>
          <xdr:col>18</xdr:col>
          <xdr:colOff>0</xdr:colOff>
          <xdr:row>196</xdr:row>
          <xdr:rowOff>9525</xdr:rowOff>
        </xdr:to>
        <xdr:sp macro="" textlink="">
          <xdr:nvSpPr>
            <xdr:cNvPr id="42035" name="Button 51" hidden="1">
              <a:extLst>
                <a:ext uri="{63B3BB69-23CF-44E3-9099-C40C66FF867C}">
                  <a14:compatExt spid="_x0000_s42035"/>
                </a:ext>
                <a:ext uri="{FF2B5EF4-FFF2-40B4-BE49-F238E27FC236}">
                  <a16:creationId xmlns:a16="http://schemas.microsoft.com/office/drawing/2014/main" id="{00000000-0008-0000-0A00-000033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39</xdr:row>
          <xdr:rowOff>0</xdr:rowOff>
        </xdr:from>
        <xdr:to>
          <xdr:col>17</xdr:col>
          <xdr:colOff>0</xdr:colOff>
          <xdr:row>42</xdr:row>
          <xdr:rowOff>0</xdr:rowOff>
        </xdr:to>
        <xdr:sp macro="" textlink="">
          <xdr:nvSpPr>
            <xdr:cNvPr id="42036" name="Button 52" hidden="1">
              <a:extLst>
                <a:ext uri="{63B3BB69-23CF-44E3-9099-C40C66FF867C}">
                  <a14:compatExt spid="_x0000_s42036"/>
                </a:ext>
                <a:ext uri="{FF2B5EF4-FFF2-40B4-BE49-F238E27FC236}">
                  <a16:creationId xmlns:a16="http://schemas.microsoft.com/office/drawing/2014/main" id="{00000000-0008-0000-0A00-000034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39</xdr:row>
          <xdr:rowOff>0</xdr:rowOff>
        </xdr:from>
        <xdr:to>
          <xdr:col>18</xdr:col>
          <xdr:colOff>0</xdr:colOff>
          <xdr:row>42</xdr:row>
          <xdr:rowOff>0</xdr:rowOff>
        </xdr:to>
        <xdr:sp macro="" textlink="">
          <xdr:nvSpPr>
            <xdr:cNvPr id="42037" name="Button 53" hidden="1">
              <a:extLst>
                <a:ext uri="{63B3BB69-23CF-44E3-9099-C40C66FF867C}">
                  <a14:compatExt spid="_x0000_s42037"/>
                </a:ext>
                <a:ext uri="{FF2B5EF4-FFF2-40B4-BE49-F238E27FC236}">
                  <a16:creationId xmlns:a16="http://schemas.microsoft.com/office/drawing/2014/main" id="{00000000-0008-0000-0A00-000035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39</xdr:row>
          <xdr:rowOff>0</xdr:rowOff>
        </xdr:from>
        <xdr:to>
          <xdr:col>19</xdr:col>
          <xdr:colOff>0</xdr:colOff>
          <xdr:row>42</xdr:row>
          <xdr:rowOff>0</xdr:rowOff>
        </xdr:to>
        <xdr:sp macro="" textlink="">
          <xdr:nvSpPr>
            <xdr:cNvPr id="42038" name="Button 54" hidden="1">
              <a:extLst>
                <a:ext uri="{63B3BB69-23CF-44E3-9099-C40C66FF867C}">
                  <a14:compatExt spid="_x0000_s42038"/>
                </a:ext>
                <a:ext uri="{FF2B5EF4-FFF2-40B4-BE49-F238E27FC236}">
                  <a16:creationId xmlns:a16="http://schemas.microsoft.com/office/drawing/2014/main" id="{00000000-0008-0000-0A00-000036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42</xdr:row>
          <xdr:rowOff>0</xdr:rowOff>
        </xdr:from>
        <xdr:to>
          <xdr:col>17</xdr:col>
          <xdr:colOff>0</xdr:colOff>
          <xdr:row>45</xdr:row>
          <xdr:rowOff>0</xdr:rowOff>
        </xdr:to>
        <xdr:sp macro="" textlink="">
          <xdr:nvSpPr>
            <xdr:cNvPr id="42039" name="Button 55" hidden="1">
              <a:extLst>
                <a:ext uri="{63B3BB69-23CF-44E3-9099-C40C66FF867C}">
                  <a14:compatExt spid="_x0000_s42039"/>
                </a:ext>
                <a:ext uri="{FF2B5EF4-FFF2-40B4-BE49-F238E27FC236}">
                  <a16:creationId xmlns:a16="http://schemas.microsoft.com/office/drawing/2014/main" id="{00000000-0008-0000-0A00-000037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42</xdr:row>
          <xdr:rowOff>0</xdr:rowOff>
        </xdr:from>
        <xdr:to>
          <xdr:col>18</xdr:col>
          <xdr:colOff>0</xdr:colOff>
          <xdr:row>45</xdr:row>
          <xdr:rowOff>0</xdr:rowOff>
        </xdr:to>
        <xdr:sp macro="" textlink="">
          <xdr:nvSpPr>
            <xdr:cNvPr id="42040" name="Button 56" hidden="1">
              <a:extLst>
                <a:ext uri="{63B3BB69-23CF-44E3-9099-C40C66FF867C}">
                  <a14:compatExt spid="_x0000_s42040"/>
                </a:ext>
                <a:ext uri="{FF2B5EF4-FFF2-40B4-BE49-F238E27FC236}">
                  <a16:creationId xmlns:a16="http://schemas.microsoft.com/office/drawing/2014/main" id="{00000000-0008-0000-0A00-000038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42</xdr:row>
          <xdr:rowOff>0</xdr:rowOff>
        </xdr:from>
        <xdr:to>
          <xdr:col>19</xdr:col>
          <xdr:colOff>0</xdr:colOff>
          <xdr:row>45</xdr:row>
          <xdr:rowOff>0</xdr:rowOff>
        </xdr:to>
        <xdr:sp macro="" textlink="">
          <xdr:nvSpPr>
            <xdr:cNvPr id="42041" name="Button 57" hidden="1">
              <a:extLst>
                <a:ext uri="{63B3BB69-23CF-44E3-9099-C40C66FF867C}">
                  <a14:compatExt spid="_x0000_s42041"/>
                </a:ext>
                <a:ext uri="{FF2B5EF4-FFF2-40B4-BE49-F238E27FC236}">
                  <a16:creationId xmlns:a16="http://schemas.microsoft.com/office/drawing/2014/main" id="{00000000-0008-0000-0A00-000039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45</xdr:row>
          <xdr:rowOff>0</xdr:rowOff>
        </xdr:from>
        <xdr:to>
          <xdr:col>17</xdr:col>
          <xdr:colOff>0</xdr:colOff>
          <xdr:row>48</xdr:row>
          <xdr:rowOff>0</xdr:rowOff>
        </xdr:to>
        <xdr:sp macro="" textlink="">
          <xdr:nvSpPr>
            <xdr:cNvPr id="42042" name="Button 58" hidden="1">
              <a:extLst>
                <a:ext uri="{63B3BB69-23CF-44E3-9099-C40C66FF867C}">
                  <a14:compatExt spid="_x0000_s42042"/>
                </a:ext>
                <a:ext uri="{FF2B5EF4-FFF2-40B4-BE49-F238E27FC236}">
                  <a16:creationId xmlns:a16="http://schemas.microsoft.com/office/drawing/2014/main" id="{00000000-0008-0000-0A00-00003A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45</xdr:row>
          <xdr:rowOff>0</xdr:rowOff>
        </xdr:from>
        <xdr:to>
          <xdr:col>18</xdr:col>
          <xdr:colOff>0</xdr:colOff>
          <xdr:row>48</xdr:row>
          <xdr:rowOff>0</xdr:rowOff>
        </xdr:to>
        <xdr:sp macro="" textlink="">
          <xdr:nvSpPr>
            <xdr:cNvPr id="42043" name="Button 59" hidden="1">
              <a:extLst>
                <a:ext uri="{63B3BB69-23CF-44E3-9099-C40C66FF867C}">
                  <a14:compatExt spid="_x0000_s42043"/>
                </a:ext>
                <a:ext uri="{FF2B5EF4-FFF2-40B4-BE49-F238E27FC236}">
                  <a16:creationId xmlns:a16="http://schemas.microsoft.com/office/drawing/2014/main" id="{00000000-0008-0000-0A00-00003B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45</xdr:row>
          <xdr:rowOff>0</xdr:rowOff>
        </xdr:from>
        <xdr:to>
          <xdr:col>19</xdr:col>
          <xdr:colOff>0</xdr:colOff>
          <xdr:row>48</xdr:row>
          <xdr:rowOff>0</xdr:rowOff>
        </xdr:to>
        <xdr:sp macro="" textlink="">
          <xdr:nvSpPr>
            <xdr:cNvPr id="42044" name="Button 60" hidden="1">
              <a:extLst>
                <a:ext uri="{63B3BB69-23CF-44E3-9099-C40C66FF867C}">
                  <a14:compatExt spid="_x0000_s42044"/>
                </a:ext>
                <a:ext uri="{FF2B5EF4-FFF2-40B4-BE49-F238E27FC236}">
                  <a16:creationId xmlns:a16="http://schemas.microsoft.com/office/drawing/2014/main" id="{00000000-0008-0000-0A00-00003C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48</xdr:row>
          <xdr:rowOff>0</xdr:rowOff>
        </xdr:from>
        <xdr:to>
          <xdr:col>17</xdr:col>
          <xdr:colOff>0</xdr:colOff>
          <xdr:row>51</xdr:row>
          <xdr:rowOff>0</xdr:rowOff>
        </xdr:to>
        <xdr:sp macro="" textlink="">
          <xdr:nvSpPr>
            <xdr:cNvPr id="42045" name="Button 61" hidden="1">
              <a:extLst>
                <a:ext uri="{63B3BB69-23CF-44E3-9099-C40C66FF867C}">
                  <a14:compatExt spid="_x0000_s42045"/>
                </a:ext>
                <a:ext uri="{FF2B5EF4-FFF2-40B4-BE49-F238E27FC236}">
                  <a16:creationId xmlns:a16="http://schemas.microsoft.com/office/drawing/2014/main" id="{00000000-0008-0000-0A00-00003D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48</xdr:row>
          <xdr:rowOff>0</xdr:rowOff>
        </xdr:from>
        <xdr:to>
          <xdr:col>18</xdr:col>
          <xdr:colOff>0</xdr:colOff>
          <xdr:row>51</xdr:row>
          <xdr:rowOff>0</xdr:rowOff>
        </xdr:to>
        <xdr:sp macro="" textlink="">
          <xdr:nvSpPr>
            <xdr:cNvPr id="42046" name="Button 62" hidden="1">
              <a:extLst>
                <a:ext uri="{63B3BB69-23CF-44E3-9099-C40C66FF867C}">
                  <a14:compatExt spid="_x0000_s42046"/>
                </a:ext>
                <a:ext uri="{FF2B5EF4-FFF2-40B4-BE49-F238E27FC236}">
                  <a16:creationId xmlns:a16="http://schemas.microsoft.com/office/drawing/2014/main" id="{00000000-0008-0000-0A00-00003E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48</xdr:row>
          <xdr:rowOff>0</xdr:rowOff>
        </xdr:from>
        <xdr:to>
          <xdr:col>19</xdr:col>
          <xdr:colOff>0</xdr:colOff>
          <xdr:row>51</xdr:row>
          <xdr:rowOff>0</xdr:rowOff>
        </xdr:to>
        <xdr:sp macro="" textlink="">
          <xdr:nvSpPr>
            <xdr:cNvPr id="42047" name="Button 63" hidden="1">
              <a:extLst>
                <a:ext uri="{63B3BB69-23CF-44E3-9099-C40C66FF867C}">
                  <a14:compatExt spid="_x0000_s42047"/>
                </a:ext>
                <a:ext uri="{FF2B5EF4-FFF2-40B4-BE49-F238E27FC236}">
                  <a16:creationId xmlns:a16="http://schemas.microsoft.com/office/drawing/2014/main" id="{00000000-0008-0000-0A00-00003F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55</xdr:row>
          <xdr:rowOff>0</xdr:rowOff>
        </xdr:from>
        <xdr:to>
          <xdr:col>19</xdr:col>
          <xdr:colOff>0</xdr:colOff>
          <xdr:row>58</xdr:row>
          <xdr:rowOff>0</xdr:rowOff>
        </xdr:to>
        <xdr:sp macro="" textlink="">
          <xdr:nvSpPr>
            <xdr:cNvPr id="42048" name="Button 64" hidden="1">
              <a:extLst>
                <a:ext uri="{63B3BB69-23CF-44E3-9099-C40C66FF867C}">
                  <a14:compatExt spid="_x0000_s42048"/>
                </a:ext>
                <a:ext uri="{FF2B5EF4-FFF2-40B4-BE49-F238E27FC236}">
                  <a16:creationId xmlns:a16="http://schemas.microsoft.com/office/drawing/2014/main" id="{00000000-0008-0000-0A00-000040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58</xdr:row>
          <xdr:rowOff>0</xdr:rowOff>
        </xdr:from>
        <xdr:to>
          <xdr:col>19</xdr:col>
          <xdr:colOff>0</xdr:colOff>
          <xdr:row>61</xdr:row>
          <xdr:rowOff>0</xdr:rowOff>
        </xdr:to>
        <xdr:sp macro="" textlink="">
          <xdr:nvSpPr>
            <xdr:cNvPr id="42049" name="Button 65" hidden="1">
              <a:extLst>
                <a:ext uri="{63B3BB69-23CF-44E3-9099-C40C66FF867C}">
                  <a14:compatExt spid="_x0000_s42049"/>
                </a:ext>
                <a:ext uri="{FF2B5EF4-FFF2-40B4-BE49-F238E27FC236}">
                  <a16:creationId xmlns:a16="http://schemas.microsoft.com/office/drawing/2014/main" id="{00000000-0008-0000-0A00-000041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61</xdr:row>
          <xdr:rowOff>0</xdr:rowOff>
        </xdr:from>
        <xdr:to>
          <xdr:col>19</xdr:col>
          <xdr:colOff>0</xdr:colOff>
          <xdr:row>64</xdr:row>
          <xdr:rowOff>0</xdr:rowOff>
        </xdr:to>
        <xdr:sp macro="" textlink="">
          <xdr:nvSpPr>
            <xdr:cNvPr id="42050" name="Button 66" hidden="1">
              <a:extLst>
                <a:ext uri="{63B3BB69-23CF-44E3-9099-C40C66FF867C}">
                  <a14:compatExt spid="_x0000_s42050"/>
                </a:ext>
                <a:ext uri="{FF2B5EF4-FFF2-40B4-BE49-F238E27FC236}">
                  <a16:creationId xmlns:a16="http://schemas.microsoft.com/office/drawing/2014/main" id="{00000000-0008-0000-0A00-000042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66</xdr:row>
          <xdr:rowOff>0</xdr:rowOff>
        </xdr:from>
        <xdr:to>
          <xdr:col>17</xdr:col>
          <xdr:colOff>0</xdr:colOff>
          <xdr:row>69</xdr:row>
          <xdr:rowOff>0</xdr:rowOff>
        </xdr:to>
        <xdr:sp macro="" textlink="">
          <xdr:nvSpPr>
            <xdr:cNvPr id="42051" name="Button 67" hidden="1">
              <a:extLst>
                <a:ext uri="{63B3BB69-23CF-44E3-9099-C40C66FF867C}">
                  <a14:compatExt spid="_x0000_s42051"/>
                </a:ext>
                <a:ext uri="{FF2B5EF4-FFF2-40B4-BE49-F238E27FC236}">
                  <a16:creationId xmlns:a16="http://schemas.microsoft.com/office/drawing/2014/main" id="{00000000-0008-0000-0A00-000043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66</xdr:row>
          <xdr:rowOff>0</xdr:rowOff>
        </xdr:from>
        <xdr:to>
          <xdr:col>18</xdr:col>
          <xdr:colOff>0</xdr:colOff>
          <xdr:row>69</xdr:row>
          <xdr:rowOff>0</xdr:rowOff>
        </xdr:to>
        <xdr:sp macro="" textlink="">
          <xdr:nvSpPr>
            <xdr:cNvPr id="42052" name="Button 68" hidden="1">
              <a:extLst>
                <a:ext uri="{63B3BB69-23CF-44E3-9099-C40C66FF867C}">
                  <a14:compatExt spid="_x0000_s42052"/>
                </a:ext>
                <a:ext uri="{FF2B5EF4-FFF2-40B4-BE49-F238E27FC236}">
                  <a16:creationId xmlns:a16="http://schemas.microsoft.com/office/drawing/2014/main" id="{00000000-0008-0000-0A00-000044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66</xdr:row>
          <xdr:rowOff>0</xdr:rowOff>
        </xdr:from>
        <xdr:to>
          <xdr:col>19</xdr:col>
          <xdr:colOff>0</xdr:colOff>
          <xdr:row>69</xdr:row>
          <xdr:rowOff>0</xdr:rowOff>
        </xdr:to>
        <xdr:sp macro="" textlink="">
          <xdr:nvSpPr>
            <xdr:cNvPr id="42053" name="Button 69" hidden="1">
              <a:extLst>
                <a:ext uri="{63B3BB69-23CF-44E3-9099-C40C66FF867C}">
                  <a14:compatExt spid="_x0000_s42053"/>
                </a:ext>
                <a:ext uri="{FF2B5EF4-FFF2-40B4-BE49-F238E27FC236}">
                  <a16:creationId xmlns:a16="http://schemas.microsoft.com/office/drawing/2014/main" id="{00000000-0008-0000-0A00-000045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69</xdr:row>
          <xdr:rowOff>0</xdr:rowOff>
        </xdr:from>
        <xdr:to>
          <xdr:col>17</xdr:col>
          <xdr:colOff>0</xdr:colOff>
          <xdr:row>72</xdr:row>
          <xdr:rowOff>0</xdr:rowOff>
        </xdr:to>
        <xdr:sp macro="" textlink="">
          <xdr:nvSpPr>
            <xdr:cNvPr id="42054" name="Button 70" hidden="1">
              <a:extLst>
                <a:ext uri="{63B3BB69-23CF-44E3-9099-C40C66FF867C}">
                  <a14:compatExt spid="_x0000_s42054"/>
                </a:ext>
                <a:ext uri="{FF2B5EF4-FFF2-40B4-BE49-F238E27FC236}">
                  <a16:creationId xmlns:a16="http://schemas.microsoft.com/office/drawing/2014/main" id="{00000000-0008-0000-0A00-000046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69</xdr:row>
          <xdr:rowOff>0</xdr:rowOff>
        </xdr:from>
        <xdr:to>
          <xdr:col>18</xdr:col>
          <xdr:colOff>0</xdr:colOff>
          <xdr:row>72</xdr:row>
          <xdr:rowOff>0</xdr:rowOff>
        </xdr:to>
        <xdr:sp macro="" textlink="">
          <xdr:nvSpPr>
            <xdr:cNvPr id="42055" name="Button 71" hidden="1">
              <a:extLst>
                <a:ext uri="{63B3BB69-23CF-44E3-9099-C40C66FF867C}">
                  <a14:compatExt spid="_x0000_s42055"/>
                </a:ext>
                <a:ext uri="{FF2B5EF4-FFF2-40B4-BE49-F238E27FC236}">
                  <a16:creationId xmlns:a16="http://schemas.microsoft.com/office/drawing/2014/main" id="{00000000-0008-0000-0A00-000047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69</xdr:row>
          <xdr:rowOff>0</xdr:rowOff>
        </xdr:from>
        <xdr:to>
          <xdr:col>19</xdr:col>
          <xdr:colOff>0</xdr:colOff>
          <xdr:row>72</xdr:row>
          <xdr:rowOff>0</xdr:rowOff>
        </xdr:to>
        <xdr:sp macro="" textlink="">
          <xdr:nvSpPr>
            <xdr:cNvPr id="42056" name="Button 72" hidden="1">
              <a:extLst>
                <a:ext uri="{63B3BB69-23CF-44E3-9099-C40C66FF867C}">
                  <a14:compatExt spid="_x0000_s42056"/>
                </a:ext>
                <a:ext uri="{FF2B5EF4-FFF2-40B4-BE49-F238E27FC236}">
                  <a16:creationId xmlns:a16="http://schemas.microsoft.com/office/drawing/2014/main" id="{00000000-0008-0000-0A00-000048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72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42057" name="Button 73" hidden="1">
              <a:extLst>
                <a:ext uri="{63B3BB69-23CF-44E3-9099-C40C66FF867C}">
                  <a14:compatExt spid="_x0000_s42057"/>
                </a:ext>
                <a:ext uri="{FF2B5EF4-FFF2-40B4-BE49-F238E27FC236}">
                  <a16:creationId xmlns:a16="http://schemas.microsoft.com/office/drawing/2014/main" id="{00000000-0008-0000-0A00-000049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72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42058" name="Button 74" hidden="1">
              <a:extLst>
                <a:ext uri="{63B3BB69-23CF-44E3-9099-C40C66FF867C}">
                  <a14:compatExt spid="_x0000_s42058"/>
                </a:ext>
                <a:ext uri="{FF2B5EF4-FFF2-40B4-BE49-F238E27FC236}">
                  <a16:creationId xmlns:a16="http://schemas.microsoft.com/office/drawing/2014/main" id="{00000000-0008-0000-0A00-00004A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72</xdr:row>
          <xdr:rowOff>0</xdr:rowOff>
        </xdr:from>
        <xdr:to>
          <xdr:col>19</xdr:col>
          <xdr:colOff>0</xdr:colOff>
          <xdr:row>75</xdr:row>
          <xdr:rowOff>0</xdr:rowOff>
        </xdr:to>
        <xdr:sp macro="" textlink="">
          <xdr:nvSpPr>
            <xdr:cNvPr id="42059" name="Button 75" hidden="1">
              <a:extLst>
                <a:ext uri="{63B3BB69-23CF-44E3-9099-C40C66FF867C}">
                  <a14:compatExt spid="_x0000_s42059"/>
                </a:ext>
                <a:ext uri="{FF2B5EF4-FFF2-40B4-BE49-F238E27FC236}">
                  <a16:creationId xmlns:a16="http://schemas.microsoft.com/office/drawing/2014/main" id="{00000000-0008-0000-0A00-00004B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17</xdr:col>
          <xdr:colOff>0</xdr:colOff>
          <xdr:row>78</xdr:row>
          <xdr:rowOff>0</xdr:rowOff>
        </xdr:to>
        <xdr:sp macro="" textlink="">
          <xdr:nvSpPr>
            <xdr:cNvPr id="42060" name="Button 76" hidden="1">
              <a:extLst>
                <a:ext uri="{63B3BB69-23CF-44E3-9099-C40C66FF867C}">
                  <a14:compatExt spid="_x0000_s42060"/>
                </a:ext>
                <a:ext uri="{FF2B5EF4-FFF2-40B4-BE49-F238E27FC236}">
                  <a16:creationId xmlns:a16="http://schemas.microsoft.com/office/drawing/2014/main" id="{00000000-0008-0000-0A00-00004C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42061" name="Button 77" hidden="1">
              <a:extLst>
                <a:ext uri="{63B3BB69-23CF-44E3-9099-C40C66FF867C}">
                  <a14:compatExt spid="_x0000_s42061"/>
                </a:ext>
                <a:ext uri="{FF2B5EF4-FFF2-40B4-BE49-F238E27FC236}">
                  <a16:creationId xmlns:a16="http://schemas.microsoft.com/office/drawing/2014/main" id="{00000000-0008-0000-0A00-00004D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75</xdr:row>
          <xdr:rowOff>0</xdr:rowOff>
        </xdr:from>
        <xdr:to>
          <xdr:col>19</xdr:col>
          <xdr:colOff>0</xdr:colOff>
          <xdr:row>78</xdr:row>
          <xdr:rowOff>0</xdr:rowOff>
        </xdr:to>
        <xdr:sp macro="" textlink="">
          <xdr:nvSpPr>
            <xdr:cNvPr id="42062" name="Button 78" hidden="1">
              <a:extLst>
                <a:ext uri="{63B3BB69-23CF-44E3-9099-C40C66FF867C}">
                  <a14:compatExt spid="_x0000_s42062"/>
                </a:ext>
                <a:ext uri="{FF2B5EF4-FFF2-40B4-BE49-F238E27FC236}">
                  <a16:creationId xmlns:a16="http://schemas.microsoft.com/office/drawing/2014/main" id="{00000000-0008-0000-0A00-00004E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82</xdr:row>
          <xdr:rowOff>9525</xdr:rowOff>
        </xdr:from>
        <xdr:to>
          <xdr:col>19</xdr:col>
          <xdr:colOff>0</xdr:colOff>
          <xdr:row>85</xdr:row>
          <xdr:rowOff>9525</xdr:rowOff>
        </xdr:to>
        <xdr:sp macro="" textlink="">
          <xdr:nvSpPr>
            <xdr:cNvPr id="42063" name="Button 79" hidden="1">
              <a:extLst>
                <a:ext uri="{63B3BB69-23CF-44E3-9099-C40C66FF867C}">
                  <a14:compatExt spid="_x0000_s42063"/>
                </a:ext>
                <a:ext uri="{FF2B5EF4-FFF2-40B4-BE49-F238E27FC236}">
                  <a16:creationId xmlns:a16="http://schemas.microsoft.com/office/drawing/2014/main" id="{00000000-0008-0000-0A00-00004F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85</xdr:row>
          <xdr:rowOff>9525</xdr:rowOff>
        </xdr:from>
        <xdr:to>
          <xdr:col>19</xdr:col>
          <xdr:colOff>0</xdr:colOff>
          <xdr:row>88</xdr:row>
          <xdr:rowOff>9525</xdr:rowOff>
        </xdr:to>
        <xdr:sp macro="" textlink="">
          <xdr:nvSpPr>
            <xdr:cNvPr id="42064" name="Button 80" hidden="1">
              <a:extLst>
                <a:ext uri="{63B3BB69-23CF-44E3-9099-C40C66FF867C}">
                  <a14:compatExt spid="_x0000_s42064"/>
                </a:ext>
                <a:ext uri="{FF2B5EF4-FFF2-40B4-BE49-F238E27FC236}">
                  <a16:creationId xmlns:a16="http://schemas.microsoft.com/office/drawing/2014/main" id="{00000000-0008-0000-0A00-000050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9525</xdr:rowOff>
        </xdr:from>
        <xdr:to>
          <xdr:col>19</xdr:col>
          <xdr:colOff>0</xdr:colOff>
          <xdr:row>91</xdr:row>
          <xdr:rowOff>19050</xdr:rowOff>
        </xdr:to>
        <xdr:sp macro="" textlink="">
          <xdr:nvSpPr>
            <xdr:cNvPr id="42065" name="Button 81" hidden="1">
              <a:extLst>
                <a:ext uri="{63B3BB69-23CF-44E3-9099-C40C66FF867C}">
                  <a14:compatExt spid="_x0000_s42065"/>
                </a:ext>
                <a:ext uri="{FF2B5EF4-FFF2-40B4-BE49-F238E27FC236}">
                  <a16:creationId xmlns:a16="http://schemas.microsoft.com/office/drawing/2014/main" id="{00000000-0008-0000-0A00-000051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93</xdr:row>
          <xdr:rowOff>0</xdr:rowOff>
        </xdr:from>
        <xdr:to>
          <xdr:col>18</xdr:col>
          <xdr:colOff>0</xdr:colOff>
          <xdr:row>96</xdr:row>
          <xdr:rowOff>0</xdr:rowOff>
        </xdr:to>
        <xdr:sp macro="" textlink="">
          <xdr:nvSpPr>
            <xdr:cNvPr id="42066" name="Button 82" hidden="1">
              <a:extLst>
                <a:ext uri="{63B3BB69-23CF-44E3-9099-C40C66FF867C}">
                  <a14:compatExt spid="_x0000_s42066"/>
                </a:ext>
                <a:ext uri="{FF2B5EF4-FFF2-40B4-BE49-F238E27FC236}">
                  <a16:creationId xmlns:a16="http://schemas.microsoft.com/office/drawing/2014/main" id="{00000000-0008-0000-0A00-000052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93</xdr:row>
          <xdr:rowOff>0</xdr:rowOff>
        </xdr:from>
        <xdr:to>
          <xdr:col>19</xdr:col>
          <xdr:colOff>0</xdr:colOff>
          <xdr:row>96</xdr:row>
          <xdr:rowOff>0</xdr:rowOff>
        </xdr:to>
        <xdr:sp macro="" textlink="">
          <xdr:nvSpPr>
            <xdr:cNvPr id="42067" name="Button 83" hidden="1">
              <a:extLst>
                <a:ext uri="{63B3BB69-23CF-44E3-9099-C40C66FF867C}">
                  <a14:compatExt spid="_x0000_s42067"/>
                </a:ext>
                <a:ext uri="{FF2B5EF4-FFF2-40B4-BE49-F238E27FC236}">
                  <a16:creationId xmlns:a16="http://schemas.microsoft.com/office/drawing/2014/main" id="{00000000-0008-0000-0A00-000053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96</xdr:row>
          <xdr:rowOff>0</xdr:rowOff>
        </xdr:from>
        <xdr:to>
          <xdr:col>17</xdr:col>
          <xdr:colOff>0</xdr:colOff>
          <xdr:row>99</xdr:row>
          <xdr:rowOff>0</xdr:rowOff>
        </xdr:to>
        <xdr:sp macro="" textlink="">
          <xdr:nvSpPr>
            <xdr:cNvPr id="42068" name="Button 84" hidden="1">
              <a:extLst>
                <a:ext uri="{63B3BB69-23CF-44E3-9099-C40C66FF867C}">
                  <a14:compatExt spid="_x0000_s42068"/>
                </a:ext>
                <a:ext uri="{FF2B5EF4-FFF2-40B4-BE49-F238E27FC236}">
                  <a16:creationId xmlns:a16="http://schemas.microsoft.com/office/drawing/2014/main" id="{00000000-0008-0000-0A00-000054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96</xdr:row>
          <xdr:rowOff>0</xdr:rowOff>
        </xdr:from>
        <xdr:to>
          <xdr:col>18</xdr:col>
          <xdr:colOff>0</xdr:colOff>
          <xdr:row>99</xdr:row>
          <xdr:rowOff>0</xdr:rowOff>
        </xdr:to>
        <xdr:sp macro="" textlink="">
          <xdr:nvSpPr>
            <xdr:cNvPr id="42069" name="Button 85" hidden="1">
              <a:extLst>
                <a:ext uri="{63B3BB69-23CF-44E3-9099-C40C66FF867C}">
                  <a14:compatExt spid="_x0000_s42069"/>
                </a:ext>
                <a:ext uri="{FF2B5EF4-FFF2-40B4-BE49-F238E27FC236}">
                  <a16:creationId xmlns:a16="http://schemas.microsoft.com/office/drawing/2014/main" id="{00000000-0008-0000-0A00-000055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96</xdr:row>
          <xdr:rowOff>0</xdr:rowOff>
        </xdr:from>
        <xdr:to>
          <xdr:col>19</xdr:col>
          <xdr:colOff>0</xdr:colOff>
          <xdr:row>99</xdr:row>
          <xdr:rowOff>0</xdr:rowOff>
        </xdr:to>
        <xdr:sp macro="" textlink="">
          <xdr:nvSpPr>
            <xdr:cNvPr id="42070" name="Button 86" hidden="1">
              <a:extLst>
                <a:ext uri="{63B3BB69-23CF-44E3-9099-C40C66FF867C}">
                  <a14:compatExt spid="_x0000_s42070"/>
                </a:ext>
                <a:ext uri="{FF2B5EF4-FFF2-40B4-BE49-F238E27FC236}">
                  <a16:creationId xmlns:a16="http://schemas.microsoft.com/office/drawing/2014/main" id="{00000000-0008-0000-0A00-000056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99</xdr:row>
          <xdr:rowOff>0</xdr:rowOff>
        </xdr:from>
        <xdr:to>
          <xdr:col>17</xdr:col>
          <xdr:colOff>0</xdr:colOff>
          <xdr:row>102</xdr:row>
          <xdr:rowOff>0</xdr:rowOff>
        </xdr:to>
        <xdr:sp macro="" textlink="">
          <xdr:nvSpPr>
            <xdr:cNvPr id="42071" name="Button 87" hidden="1">
              <a:extLst>
                <a:ext uri="{63B3BB69-23CF-44E3-9099-C40C66FF867C}">
                  <a14:compatExt spid="_x0000_s42071"/>
                </a:ext>
                <a:ext uri="{FF2B5EF4-FFF2-40B4-BE49-F238E27FC236}">
                  <a16:creationId xmlns:a16="http://schemas.microsoft.com/office/drawing/2014/main" id="{00000000-0008-0000-0A00-000057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99</xdr:row>
          <xdr:rowOff>0</xdr:rowOff>
        </xdr:from>
        <xdr:to>
          <xdr:col>18</xdr:col>
          <xdr:colOff>0</xdr:colOff>
          <xdr:row>102</xdr:row>
          <xdr:rowOff>0</xdr:rowOff>
        </xdr:to>
        <xdr:sp macro="" textlink="">
          <xdr:nvSpPr>
            <xdr:cNvPr id="42072" name="Button 88" hidden="1">
              <a:extLst>
                <a:ext uri="{63B3BB69-23CF-44E3-9099-C40C66FF867C}">
                  <a14:compatExt spid="_x0000_s42072"/>
                </a:ext>
                <a:ext uri="{FF2B5EF4-FFF2-40B4-BE49-F238E27FC236}">
                  <a16:creationId xmlns:a16="http://schemas.microsoft.com/office/drawing/2014/main" id="{00000000-0008-0000-0A00-000058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99</xdr:row>
          <xdr:rowOff>0</xdr:rowOff>
        </xdr:from>
        <xdr:to>
          <xdr:col>19</xdr:col>
          <xdr:colOff>0</xdr:colOff>
          <xdr:row>102</xdr:row>
          <xdr:rowOff>0</xdr:rowOff>
        </xdr:to>
        <xdr:sp macro="" textlink="">
          <xdr:nvSpPr>
            <xdr:cNvPr id="42073" name="Button 89" hidden="1">
              <a:extLst>
                <a:ext uri="{63B3BB69-23CF-44E3-9099-C40C66FF867C}">
                  <a14:compatExt spid="_x0000_s42073"/>
                </a:ext>
                <a:ext uri="{FF2B5EF4-FFF2-40B4-BE49-F238E27FC236}">
                  <a16:creationId xmlns:a16="http://schemas.microsoft.com/office/drawing/2014/main" id="{00000000-0008-0000-0A00-000059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102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42074" name="Button 90" hidden="1">
              <a:extLst>
                <a:ext uri="{63B3BB69-23CF-44E3-9099-C40C66FF867C}">
                  <a14:compatExt spid="_x0000_s42074"/>
                </a:ext>
                <a:ext uri="{FF2B5EF4-FFF2-40B4-BE49-F238E27FC236}">
                  <a16:creationId xmlns:a16="http://schemas.microsoft.com/office/drawing/2014/main" id="{00000000-0008-0000-0A00-00005A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102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42075" name="Button 91" hidden="1">
              <a:extLst>
                <a:ext uri="{63B3BB69-23CF-44E3-9099-C40C66FF867C}">
                  <a14:compatExt spid="_x0000_s42075"/>
                </a:ext>
                <a:ext uri="{FF2B5EF4-FFF2-40B4-BE49-F238E27FC236}">
                  <a16:creationId xmlns:a16="http://schemas.microsoft.com/office/drawing/2014/main" id="{00000000-0008-0000-0A00-00005B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102</xdr:row>
          <xdr:rowOff>0</xdr:rowOff>
        </xdr:from>
        <xdr:to>
          <xdr:col>19</xdr:col>
          <xdr:colOff>0</xdr:colOff>
          <xdr:row>105</xdr:row>
          <xdr:rowOff>0</xdr:rowOff>
        </xdr:to>
        <xdr:sp macro="" textlink="">
          <xdr:nvSpPr>
            <xdr:cNvPr id="42076" name="Button 92" hidden="1">
              <a:extLst>
                <a:ext uri="{63B3BB69-23CF-44E3-9099-C40C66FF867C}">
                  <a14:compatExt spid="_x0000_s42076"/>
                </a:ext>
                <a:ext uri="{FF2B5EF4-FFF2-40B4-BE49-F238E27FC236}">
                  <a16:creationId xmlns:a16="http://schemas.microsoft.com/office/drawing/2014/main" id="{00000000-0008-0000-0A00-00005C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109</xdr:row>
          <xdr:rowOff>9525</xdr:rowOff>
        </xdr:from>
        <xdr:to>
          <xdr:col>19</xdr:col>
          <xdr:colOff>0</xdr:colOff>
          <xdr:row>112</xdr:row>
          <xdr:rowOff>9525</xdr:rowOff>
        </xdr:to>
        <xdr:sp macro="" textlink="">
          <xdr:nvSpPr>
            <xdr:cNvPr id="42077" name="Button 93" hidden="1">
              <a:extLst>
                <a:ext uri="{63B3BB69-23CF-44E3-9099-C40C66FF867C}">
                  <a14:compatExt spid="_x0000_s42077"/>
                </a:ext>
                <a:ext uri="{FF2B5EF4-FFF2-40B4-BE49-F238E27FC236}">
                  <a16:creationId xmlns:a16="http://schemas.microsoft.com/office/drawing/2014/main" id="{00000000-0008-0000-0A00-00005D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112</xdr:row>
          <xdr:rowOff>9525</xdr:rowOff>
        </xdr:from>
        <xdr:to>
          <xdr:col>19</xdr:col>
          <xdr:colOff>0</xdr:colOff>
          <xdr:row>115</xdr:row>
          <xdr:rowOff>9525</xdr:rowOff>
        </xdr:to>
        <xdr:sp macro="" textlink="">
          <xdr:nvSpPr>
            <xdr:cNvPr id="42078" name="Button 94" hidden="1">
              <a:extLst>
                <a:ext uri="{63B3BB69-23CF-44E3-9099-C40C66FF867C}">
                  <a14:compatExt spid="_x0000_s42078"/>
                </a:ext>
                <a:ext uri="{FF2B5EF4-FFF2-40B4-BE49-F238E27FC236}">
                  <a16:creationId xmlns:a16="http://schemas.microsoft.com/office/drawing/2014/main" id="{00000000-0008-0000-0A00-00005E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115</xdr:row>
          <xdr:rowOff>9525</xdr:rowOff>
        </xdr:from>
        <xdr:to>
          <xdr:col>19</xdr:col>
          <xdr:colOff>0</xdr:colOff>
          <xdr:row>118</xdr:row>
          <xdr:rowOff>19050</xdr:rowOff>
        </xdr:to>
        <xdr:sp macro="" textlink="">
          <xdr:nvSpPr>
            <xdr:cNvPr id="42079" name="Button 95" hidden="1">
              <a:extLst>
                <a:ext uri="{63B3BB69-23CF-44E3-9099-C40C66FF867C}">
                  <a14:compatExt spid="_x0000_s42079"/>
                </a:ext>
                <a:ext uri="{FF2B5EF4-FFF2-40B4-BE49-F238E27FC236}">
                  <a16:creationId xmlns:a16="http://schemas.microsoft.com/office/drawing/2014/main" id="{00000000-0008-0000-0A00-00005F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120</xdr:row>
          <xdr:rowOff>0</xdr:rowOff>
        </xdr:from>
        <xdr:to>
          <xdr:col>17</xdr:col>
          <xdr:colOff>0</xdr:colOff>
          <xdr:row>123</xdr:row>
          <xdr:rowOff>0</xdr:rowOff>
        </xdr:to>
        <xdr:sp macro="" textlink="">
          <xdr:nvSpPr>
            <xdr:cNvPr id="42080" name="Button 96" hidden="1">
              <a:extLst>
                <a:ext uri="{63B3BB69-23CF-44E3-9099-C40C66FF867C}">
                  <a14:compatExt spid="_x0000_s42080"/>
                </a:ext>
                <a:ext uri="{FF2B5EF4-FFF2-40B4-BE49-F238E27FC236}">
                  <a16:creationId xmlns:a16="http://schemas.microsoft.com/office/drawing/2014/main" id="{00000000-0008-0000-0A00-000060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120</xdr:row>
          <xdr:rowOff>0</xdr:rowOff>
        </xdr:from>
        <xdr:to>
          <xdr:col>18</xdr:col>
          <xdr:colOff>0</xdr:colOff>
          <xdr:row>123</xdr:row>
          <xdr:rowOff>0</xdr:rowOff>
        </xdr:to>
        <xdr:sp macro="" textlink="">
          <xdr:nvSpPr>
            <xdr:cNvPr id="42081" name="Button 97" hidden="1">
              <a:extLst>
                <a:ext uri="{63B3BB69-23CF-44E3-9099-C40C66FF867C}">
                  <a14:compatExt spid="_x0000_s42081"/>
                </a:ext>
                <a:ext uri="{FF2B5EF4-FFF2-40B4-BE49-F238E27FC236}">
                  <a16:creationId xmlns:a16="http://schemas.microsoft.com/office/drawing/2014/main" id="{00000000-0008-0000-0A00-000061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120</xdr:row>
          <xdr:rowOff>0</xdr:rowOff>
        </xdr:from>
        <xdr:to>
          <xdr:col>19</xdr:col>
          <xdr:colOff>0</xdr:colOff>
          <xdr:row>123</xdr:row>
          <xdr:rowOff>0</xdr:rowOff>
        </xdr:to>
        <xdr:sp macro="" textlink="">
          <xdr:nvSpPr>
            <xdr:cNvPr id="42082" name="Button 98" hidden="1">
              <a:extLst>
                <a:ext uri="{63B3BB69-23CF-44E3-9099-C40C66FF867C}">
                  <a14:compatExt spid="_x0000_s42082"/>
                </a:ext>
                <a:ext uri="{FF2B5EF4-FFF2-40B4-BE49-F238E27FC236}">
                  <a16:creationId xmlns:a16="http://schemas.microsoft.com/office/drawing/2014/main" id="{00000000-0008-0000-0A00-000062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123</xdr:row>
          <xdr:rowOff>0</xdr:rowOff>
        </xdr:from>
        <xdr:to>
          <xdr:col>17</xdr:col>
          <xdr:colOff>0</xdr:colOff>
          <xdr:row>126</xdr:row>
          <xdr:rowOff>0</xdr:rowOff>
        </xdr:to>
        <xdr:sp macro="" textlink="">
          <xdr:nvSpPr>
            <xdr:cNvPr id="42083" name="Button 99" hidden="1">
              <a:extLst>
                <a:ext uri="{63B3BB69-23CF-44E3-9099-C40C66FF867C}">
                  <a14:compatExt spid="_x0000_s42083"/>
                </a:ext>
                <a:ext uri="{FF2B5EF4-FFF2-40B4-BE49-F238E27FC236}">
                  <a16:creationId xmlns:a16="http://schemas.microsoft.com/office/drawing/2014/main" id="{00000000-0008-0000-0A00-000063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123</xdr:row>
          <xdr:rowOff>0</xdr:rowOff>
        </xdr:from>
        <xdr:to>
          <xdr:col>18</xdr:col>
          <xdr:colOff>0</xdr:colOff>
          <xdr:row>126</xdr:row>
          <xdr:rowOff>0</xdr:rowOff>
        </xdr:to>
        <xdr:sp macro="" textlink="">
          <xdr:nvSpPr>
            <xdr:cNvPr id="42084" name="Button 100" hidden="1">
              <a:extLst>
                <a:ext uri="{63B3BB69-23CF-44E3-9099-C40C66FF867C}">
                  <a14:compatExt spid="_x0000_s42084"/>
                </a:ext>
                <a:ext uri="{FF2B5EF4-FFF2-40B4-BE49-F238E27FC236}">
                  <a16:creationId xmlns:a16="http://schemas.microsoft.com/office/drawing/2014/main" id="{00000000-0008-0000-0A00-000064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123</xdr:row>
          <xdr:rowOff>0</xdr:rowOff>
        </xdr:from>
        <xdr:to>
          <xdr:col>19</xdr:col>
          <xdr:colOff>0</xdr:colOff>
          <xdr:row>126</xdr:row>
          <xdr:rowOff>0</xdr:rowOff>
        </xdr:to>
        <xdr:sp macro="" textlink="">
          <xdr:nvSpPr>
            <xdr:cNvPr id="42085" name="Button 101" hidden="1">
              <a:extLst>
                <a:ext uri="{63B3BB69-23CF-44E3-9099-C40C66FF867C}">
                  <a14:compatExt spid="_x0000_s42085"/>
                </a:ext>
                <a:ext uri="{FF2B5EF4-FFF2-40B4-BE49-F238E27FC236}">
                  <a16:creationId xmlns:a16="http://schemas.microsoft.com/office/drawing/2014/main" id="{00000000-0008-0000-0A00-000065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126</xdr:row>
          <xdr:rowOff>0</xdr:rowOff>
        </xdr:from>
        <xdr:to>
          <xdr:col>17</xdr:col>
          <xdr:colOff>0</xdr:colOff>
          <xdr:row>129</xdr:row>
          <xdr:rowOff>0</xdr:rowOff>
        </xdr:to>
        <xdr:sp macro="" textlink="">
          <xdr:nvSpPr>
            <xdr:cNvPr id="42086" name="Button 102" hidden="1">
              <a:extLst>
                <a:ext uri="{63B3BB69-23CF-44E3-9099-C40C66FF867C}">
                  <a14:compatExt spid="_x0000_s42086"/>
                </a:ext>
                <a:ext uri="{FF2B5EF4-FFF2-40B4-BE49-F238E27FC236}">
                  <a16:creationId xmlns:a16="http://schemas.microsoft.com/office/drawing/2014/main" id="{00000000-0008-0000-0A00-000066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126</xdr:row>
          <xdr:rowOff>0</xdr:rowOff>
        </xdr:from>
        <xdr:to>
          <xdr:col>18</xdr:col>
          <xdr:colOff>0</xdr:colOff>
          <xdr:row>129</xdr:row>
          <xdr:rowOff>0</xdr:rowOff>
        </xdr:to>
        <xdr:sp macro="" textlink="">
          <xdr:nvSpPr>
            <xdr:cNvPr id="42087" name="Button 103" hidden="1">
              <a:extLst>
                <a:ext uri="{63B3BB69-23CF-44E3-9099-C40C66FF867C}">
                  <a14:compatExt spid="_x0000_s42087"/>
                </a:ext>
                <a:ext uri="{FF2B5EF4-FFF2-40B4-BE49-F238E27FC236}">
                  <a16:creationId xmlns:a16="http://schemas.microsoft.com/office/drawing/2014/main" id="{00000000-0008-0000-0A00-000067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126</xdr:row>
          <xdr:rowOff>0</xdr:rowOff>
        </xdr:from>
        <xdr:to>
          <xdr:col>19</xdr:col>
          <xdr:colOff>0</xdr:colOff>
          <xdr:row>129</xdr:row>
          <xdr:rowOff>0</xdr:rowOff>
        </xdr:to>
        <xdr:sp macro="" textlink="">
          <xdr:nvSpPr>
            <xdr:cNvPr id="42088" name="Button 104" hidden="1">
              <a:extLst>
                <a:ext uri="{63B3BB69-23CF-44E3-9099-C40C66FF867C}">
                  <a14:compatExt spid="_x0000_s42088"/>
                </a:ext>
                <a:ext uri="{FF2B5EF4-FFF2-40B4-BE49-F238E27FC236}">
                  <a16:creationId xmlns:a16="http://schemas.microsoft.com/office/drawing/2014/main" id="{00000000-0008-0000-0A00-000068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129</xdr:row>
          <xdr:rowOff>0</xdr:rowOff>
        </xdr:from>
        <xdr:to>
          <xdr:col>17</xdr:col>
          <xdr:colOff>0</xdr:colOff>
          <xdr:row>132</xdr:row>
          <xdr:rowOff>0</xdr:rowOff>
        </xdr:to>
        <xdr:sp macro="" textlink="">
          <xdr:nvSpPr>
            <xdr:cNvPr id="42089" name="Button 105" hidden="1">
              <a:extLst>
                <a:ext uri="{63B3BB69-23CF-44E3-9099-C40C66FF867C}">
                  <a14:compatExt spid="_x0000_s42089"/>
                </a:ext>
                <a:ext uri="{FF2B5EF4-FFF2-40B4-BE49-F238E27FC236}">
                  <a16:creationId xmlns:a16="http://schemas.microsoft.com/office/drawing/2014/main" id="{00000000-0008-0000-0A00-000069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129</xdr:row>
          <xdr:rowOff>0</xdr:rowOff>
        </xdr:from>
        <xdr:to>
          <xdr:col>18</xdr:col>
          <xdr:colOff>0</xdr:colOff>
          <xdr:row>132</xdr:row>
          <xdr:rowOff>0</xdr:rowOff>
        </xdr:to>
        <xdr:sp macro="" textlink="">
          <xdr:nvSpPr>
            <xdr:cNvPr id="42090" name="Button 106" hidden="1">
              <a:extLst>
                <a:ext uri="{63B3BB69-23CF-44E3-9099-C40C66FF867C}">
                  <a14:compatExt spid="_x0000_s42090"/>
                </a:ext>
                <a:ext uri="{FF2B5EF4-FFF2-40B4-BE49-F238E27FC236}">
                  <a16:creationId xmlns:a16="http://schemas.microsoft.com/office/drawing/2014/main" id="{00000000-0008-0000-0A00-00006A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129</xdr:row>
          <xdr:rowOff>0</xdr:rowOff>
        </xdr:from>
        <xdr:to>
          <xdr:col>19</xdr:col>
          <xdr:colOff>0</xdr:colOff>
          <xdr:row>132</xdr:row>
          <xdr:rowOff>0</xdr:rowOff>
        </xdr:to>
        <xdr:sp macro="" textlink="">
          <xdr:nvSpPr>
            <xdr:cNvPr id="42091" name="Button 107" hidden="1">
              <a:extLst>
                <a:ext uri="{63B3BB69-23CF-44E3-9099-C40C66FF867C}">
                  <a14:compatExt spid="_x0000_s42091"/>
                </a:ext>
                <a:ext uri="{FF2B5EF4-FFF2-40B4-BE49-F238E27FC236}">
                  <a16:creationId xmlns:a16="http://schemas.microsoft.com/office/drawing/2014/main" id="{00000000-0008-0000-0A00-00006B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136</xdr:row>
          <xdr:rowOff>9525</xdr:rowOff>
        </xdr:from>
        <xdr:to>
          <xdr:col>19</xdr:col>
          <xdr:colOff>0</xdr:colOff>
          <xdr:row>139</xdr:row>
          <xdr:rowOff>9525</xdr:rowOff>
        </xdr:to>
        <xdr:sp macro="" textlink="">
          <xdr:nvSpPr>
            <xdr:cNvPr id="42092" name="Button 108" hidden="1">
              <a:extLst>
                <a:ext uri="{63B3BB69-23CF-44E3-9099-C40C66FF867C}">
                  <a14:compatExt spid="_x0000_s42092"/>
                </a:ext>
                <a:ext uri="{FF2B5EF4-FFF2-40B4-BE49-F238E27FC236}">
                  <a16:creationId xmlns:a16="http://schemas.microsoft.com/office/drawing/2014/main" id="{00000000-0008-0000-0A00-00006C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139</xdr:row>
          <xdr:rowOff>9525</xdr:rowOff>
        </xdr:from>
        <xdr:to>
          <xdr:col>19</xdr:col>
          <xdr:colOff>0</xdr:colOff>
          <xdr:row>142</xdr:row>
          <xdr:rowOff>9525</xdr:rowOff>
        </xdr:to>
        <xdr:sp macro="" textlink="">
          <xdr:nvSpPr>
            <xdr:cNvPr id="42093" name="Button 109" hidden="1">
              <a:extLst>
                <a:ext uri="{63B3BB69-23CF-44E3-9099-C40C66FF867C}">
                  <a14:compatExt spid="_x0000_s42093"/>
                </a:ext>
                <a:ext uri="{FF2B5EF4-FFF2-40B4-BE49-F238E27FC236}">
                  <a16:creationId xmlns:a16="http://schemas.microsoft.com/office/drawing/2014/main" id="{00000000-0008-0000-0A00-00006D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142</xdr:row>
          <xdr:rowOff>9525</xdr:rowOff>
        </xdr:from>
        <xdr:to>
          <xdr:col>19</xdr:col>
          <xdr:colOff>0</xdr:colOff>
          <xdr:row>145</xdr:row>
          <xdr:rowOff>19050</xdr:rowOff>
        </xdr:to>
        <xdr:sp macro="" textlink="">
          <xdr:nvSpPr>
            <xdr:cNvPr id="42094" name="Button 110" hidden="1">
              <a:extLst>
                <a:ext uri="{63B3BB69-23CF-44E3-9099-C40C66FF867C}">
                  <a14:compatExt spid="_x0000_s42094"/>
                </a:ext>
                <a:ext uri="{FF2B5EF4-FFF2-40B4-BE49-F238E27FC236}">
                  <a16:creationId xmlns:a16="http://schemas.microsoft.com/office/drawing/2014/main" id="{00000000-0008-0000-0A00-00006E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147</xdr:row>
          <xdr:rowOff>0</xdr:rowOff>
        </xdr:from>
        <xdr:to>
          <xdr:col>17</xdr:col>
          <xdr:colOff>0</xdr:colOff>
          <xdr:row>150</xdr:row>
          <xdr:rowOff>0</xdr:rowOff>
        </xdr:to>
        <xdr:sp macro="" textlink="">
          <xdr:nvSpPr>
            <xdr:cNvPr id="42095" name="Button 111" hidden="1">
              <a:extLst>
                <a:ext uri="{63B3BB69-23CF-44E3-9099-C40C66FF867C}">
                  <a14:compatExt spid="_x0000_s42095"/>
                </a:ext>
                <a:ext uri="{FF2B5EF4-FFF2-40B4-BE49-F238E27FC236}">
                  <a16:creationId xmlns:a16="http://schemas.microsoft.com/office/drawing/2014/main" id="{00000000-0008-0000-0A00-00006F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147</xdr:row>
          <xdr:rowOff>0</xdr:rowOff>
        </xdr:from>
        <xdr:to>
          <xdr:col>18</xdr:col>
          <xdr:colOff>0</xdr:colOff>
          <xdr:row>150</xdr:row>
          <xdr:rowOff>0</xdr:rowOff>
        </xdr:to>
        <xdr:sp macro="" textlink="">
          <xdr:nvSpPr>
            <xdr:cNvPr id="42096" name="Button 112" hidden="1">
              <a:extLst>
                <a:ext uri="{63B3BB69-23CF-44E3-9099-C40C66FF867C}">
                  <a14:compatExt spid="_x0000_s42096"/>
                </a:ext>
                <a:ext uri="{FF2B5EF4-FFF2-40B4-BE49-F238E27FC236}">
                  <a16:creationId xmlns:a16="http://schemas.microsoft.com/office/drawing/2014/main" id="{00000000-0008-0000-0A00-000070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147</xdr:row>
          <xdr:rowOff>0</xdr:rowOff>
        </xdr:from>
        <xdr:to>
          <xdr:col>19</xdr:col>
          <xdr:colOff>0</xdr:colOff>
          <xdr:row>150</xdr:row>
          <xdr:rowOff>0</xdr:rowOff>
        </xdr:to>
        <xdr:sp macro="" textlink="">
          <xdr:nvSpPr>
            <xdr:cNvPr id="42097" name="Button 113" hidden="1">
              <a:extLst>
                <a:ext uri="{63B3BB69-23CF-44E3-9099-C40C66FF867C}">
                  <a14:compatExt spid="_x0000_s42097"/>
                </a:ext>
                <a:ext uri="{FF2B5EF4-FFF2-40B4-BE49-F238E27FC236}">
                  <a16:creationId xmlns:a16="http://schemas.microsoft.com/office/drawing/2014/main" id="{00000000-0008-0000-0A00-000071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150</xdr:row>
          <xdr:rowOff>0</xdr:rowOff>
        </xdr:from>
        <xdr:to>
          <xdr:col>17</xdr:col>
          <xdr:colOff>0</xdr:colOff>
          <xdr:row>153</xdr:row>
          <xdr:rowOff>0</xdr:rowOff>
        </xdr:to>
        <xdr:sp macro="" textlink="">
          <xdr:nvSpPr>
            <xdr:cNvPr id="42098" name="Button 114" hidden="1">
              <a:extLst>
                <a:ext uri="{63B3BB69-23CF-44E3-9099-C40C66FF867C}">
                  <a14:compatExt spid="_x0000_s42098"/>
                </a:ext>
                <a:ext uri="{FF2B5EF4-FFF2-40B4-BE49-F238E27FC236}">
                  <a16:creationId xmlns:a16="http://schemas.microsoft.com/office/drawing/2014/main" id="{00000000-0008-0000-0A00-000072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150</xdr:row>
          <xdr:rowOff>0</xdr:rowOff>
        </xdr:from>
        <xdr:to>
          <xdr:col>18</xdr:col>
          <xdr:colOff>0</xdr:colOff>
          <xdr:row>153</xdr:row>
          <xdr:rowOff>0</xdr:rowOff>
        </xdr:to>
        <xdr:sp macro="" textlink="">
          <xdr:nvSpPr>
            <xdr:cNvPr id="42099" name="Button 115" hidden="1">
              <a:extLst>
                <a:ext uri="{63B3BB69-23CF-44E3-9099-C40C66FF867C}">
                  <a14:compatExt spid="_x0000_s42099"/>
                </a:ext>
                <a:ext uri="{FF2B5EF4-FFF2-40B4-BE49-F238E27FC236}">
                  <a16:creationId xmlns:a16="http://schemas.microsoft.com/office/drawing/2014/main" id="{00000000-0008-0000-0A00-000073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150</xdr:row>
          <xdr:rowOff>0</xdr:rowOff>
        </xdr:from>
        <xdr:to>
          <xdr:col>19</xdr:col>
          <xdr:colOff>0</xdr:colOff>
          <xdr:row>153</xdr:row>
          <xdr:rowOff>0</xdr:rowOff>
        </xdr:to>
        <xdr:sp macro="" textlink="">
          <xdr:nvSpPr>
            <xdr:cNvPr id="42100" name="Button 116" hidden="1">
              <a:extLst>
                <a:ext uri="{63B3BB69-23CF-44E3-9099-C40C66FF867C}">
                  <a14:compatExt spid="_x0000_s42100"/>
                </a:ext>
                <a:ext uri="{FF2B5EF4-FFF2-40B4-BE49-F238E27FC236}">
                  <a16:creationId xmlns:a16="http://schemas.microsoft.com/office/drawing/2014/main" id="{00000000-0008-0000-0A00-000074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153</xdr:row>
          <xdr:rowOff>0</xdr:rowOff>
        </xdr:from>
        <xdr:to>
          <xdr:col>17</xdr:col>
          <xdr:colOff>0</xdr:colOff>
          <xdr:row>156</xdr:row>
          <xdr:rowOff>0</xdr:rowOff>
        </xdr:to>
        <xdr:sp macro="" textlink="">
          <xdr:nvSpPr>
            <xdr:cNvPr id="42101" name="Button 117" hidden="1">
              <a:extLst>
                <a:ext uri="{63B3BB69-23CF-44E3-9099-C40C66FF867C}">
                  <a14:compatExt spid="_x0000_s42101"/>
                </a:ext>
                <a:ext uri="{FF2B5EF4-FFF2-40B4-BE49-F238E27FC236}">
                  <a16:creationId xmlns:a16="http://schemas.microsoft.com/office/drawing/2014/main" id="{00000000-0008-0000-0A00-000075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153</xdr:row>
          <xdr:rowOff>0</xdr:rowOff>
        </xdr:from>
        <xdr:to>
          <xdr:col>18</xdr:col>
          <xdr:colOff>0</xdr:colOff>
          <xdr:row>156</xdr:row>
          <xdr:rowOff>0</xdr:rowOff>
        </xdr:to>
        <xdr:sp macro="" textlink="">
          <xdr:nvSpPr>
            <xdr:cNvPr id="42102" name="Button 118" hidden="1">
              <a:extLst>
                <a:ext uri="{63B3BB69-23CF-44E3-9099-C40C66FF867C}">
                  <a14:compatExt spid="_x0000_s42102"/>
                </a:ext>
                <a:ext uri="{FF2B5EF4-FFF2-40B4-BE49-F238E27FC236}">
                  <a16:creationId xmlns:a16="http://schemas.microsoft.com/office/drawing/2014/main" id="{00000000-0008-0000-0A00-000076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153</xdr:row>
          <xdr:rowOff>0</xdr:rowOff>
        </xdr:from>
        <xdr:to>
          <xdr:col>19</xdr:col>
          <xdr:colOff>0</xdr:colOff>
          <xdr:row>156</xdr:row>
          <xdr:rowOff>0</xdr:rowOff>
        </xdr:to>
        <xdr:sp macro="" textlink="">
          <xdr:nvSpPr>
            <xdr:cNvPr id="42103" name="Button 119" hidden="1">
              <a:extLst>
                <a:ext uri="{63B3BB69-23CF-44E3-9099-C40C66FF867C}">
                  <a14:compatExt spid="_x0000_s42103"/>
                </a:ext>
                <a:ext uri="{FF2B5EF4-FFF2-40B4-BE49-F238E27FC236}">
                  <a16:creationId xmlns:a16="http://schemas.microsoft.com/office/drawing/2014/main" id="{00000000-0008-0000-0A00-000077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156</xdr:row>
          <xdr:rowOff>0</xdr:rowOff>
        </xdr:from>
        <xdr:to>
          <xdr:col>17</xdr:col>
          <xdr:colOff>0</xdr:colOff>
          <xdr:row>159</xdr:row>
          <xdr:rowOff>0</xdr:rowOff>
        </xdr:to>
        <xdr:sp macro="" textlink="">
          <xdr:nvSpPr>
            <xdr:cNvPr id="42104" name="Button 120" hidden="1">
              <a:extLst>
                <a:ext uri="{63B3BB69-23CF-44E3-9099-C40C66FF867C}">
                  <a14:compatExt spid="_x0000_s42104"/>
                </a:ext>
                <a:ext uri="{FF2B5EF4-FFF2-40B4-BE49-F238E27FC236}">
                  <a16:creationId xmlns:a16="http://schemas.microsoft.com/office/drawing/2014/main" id="{00000000-0008-0000-0A00-000078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156</xdr:row>
          <xdr:rowOff>0</xdr:rowOff>
        </xdr:from>
        <xdr:to>
          <xdr:col>18</xdr:col>
          <xdr:colOff>0</xdr:colOff>
          <xdr:row>159</xdr:row>
          <xdr:rowOff>0</xdr:rowOff>
        </xdr:to>
        <xdr:sp macro="" textlink="">
          <xdr:nvSpPr>
            <xdr:cNvPr id="42105" name="Button 121" hidden="1">
              <a:extLst>
                <a:ext uri="{63B3BB69-23CF-44E3-9099-C40C66FF867C}">
                  <a14:compatExt spid="_x0000_s42105"/>
                </a:ext>
                <a:ext uri="{FF2B5EF4-FFF2-40B4-BE49-F238E27FC236}">
                  <a16:creationId xmlns:a16="http://schemas.microsoft.com/office/drawing/2014/main" id="{00000000-0008-0000-0A00-000079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156</xdr:row>
          <xdr:rowOff>0</xdr:rowOff>
        </xdr:from>
        <xdr:to>
          <xdr:col>19</xdr:col>
          <xdr:colOff>0</xdr:colOff>
          <xdr:row>159</xdr:row>
          <xdr:rowOff>0</xdr:rowOff>
        </xdr:to>
        <xdr:sp macro="" textlink="">
          <xdr:nvSpPr>
            <xdr:cNvPr id="42106" name="Button 122" hidden="1">
              <a:extLst>
                <a:ext uri="{63B3BB69-23CF-44E3-9099-C40C66FF867C}">
                  <a14:compatExt spid="_x0000_s42106"/>
                </a:ext>
                <a:ext uri="{FF2B5EF4-FFF2-40B4-BE49-F238E27FC236}">
                  <a16:creationId xmlns:a16="http://schemas.microsoft.com/office/drawing/2014/main" id="{00000000-0008-0000-0A00-00007A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163</xdr:row>
          <xdr:rowOff>9525</xdr:rowOff>
        </xdr:from>
        <xdr:to>
          <xdr:col>19</xdr:col>
          <xdr:colOff>0</xdr:colOff>
          <xdr:row>166</xdr:row>
          <xdr:rowOff>9525</xdr:rowOff>
        </xdr:to>
        <xdr:sp macro="" textlink="">
          <xdr:nvSpPr>
            <xdr:cNvPr id="42107" name="Button 123" hidden="1">
              <a:extLst>
                <a:ext uri="{63B3BB69-23CF-44E3-9099-C40C66FF867C}">
                  <a14:compatExt spid="_x0000_s42107"/>
                </a:ext>
                <a:ext uri="{FF2B5EF4-FFF2-40B4-BE49-F238E27FC236}">
                  <a16:creationId xmlns:a16="http://schemas.microsoft.com/office/drawing/2014/main" id="{00000000-0008-0000-0A00-00007B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166</xdr:row>
          <xdr:rowOff>9525</xdr:rowOff>
        </xdr:from>
        <xdr:to>
          <xdr:col>19</xdr:col>
          <xdr:colOff>0</xdr:colOff>
          <xdr:row>169</xdr:row>
          <xdr:rowOff>9525</xdr:rowOff>
        </xdr:to>
        <xdr:sp macro="" textlink="">
          <xdr:nvSpPr>
            <xdr:cNvPr id="42108" name="Button 124" hidden="1">
              <a:extLst>
                <a:ext uri="{63B3BB69-23CF-44E3-9099-C40C66FF867C}">
                  <a14:compatExt spid="_x0000_s42108"/>
                </a:ext>
                <a:ext uri="{FF2B5EF4-FFF2-40B4-BE49-F238E27FC236}">
                  <a16:creationId xmlns:a16="http://schemas.microsoft.com/office/drawing/2014/main" id="{00000000-0008-0000-0A00-00007C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169</xdr:row>
          <xdr:rowOff>9525</xdr:rowOff>
        </xdr:from>
        <xdr:to>
          <xdr:col>19</xdr:col>
          <xdr:colOff>0</xdr:colOff>
          <xdr:row>172</xdr:row>
          <xdr:rowOff>19050</xdr:rowOff>
        </xdr:to>
        <xdr:sp macro="" textlink="">
          <xdr:nvSpPr>
            <xdr:cNvPr id="42109" name="Button 125" hidden="1">
              <a:extLst>
                <a:ext uri="{63B3BB69-23CF-44E3-9099-C40C66FF867C}">
                  <a14:compatExt spid="_x0000_s42109"/>
                </a:ext>
                <a:ext uri="{FF2B5EF4-FFF2-40B4-BE49-F238E27FC236}">
                  <a16:creationId xmlns:a16="http://schemas.microsoft.com/office/drawing/2014/main" id="{00000000-0008-0000-0A00-00007D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174</xdr:row>
          <xdr:rowOff>0</xdr:rowOff>
        </xdr:from>
        <xdr:to>
          <xdr:col>17</xdr:col>
          <xdr:colOff>0</xdr:colOff>
          <xdr:row>177</xdr:row>
          <xdr:rowOff>0</xdr:rowOff>
        </xdr:to>
        <xdr:sp macro="" textlink="">
          <xdr:nvSpPr>
            <xdr:cNvPr id="42110" name="Button 126" hidden="1">
              <a:extLst>
                <a:ext uri="{63B3BB69-23CF-44E3-9099-C40C66FF867C}">
                  <a14:compatExt spid="_x0000_s42110"/>
                </a:ext>
                <a:ext uri="{FF2B5EF4-FFF2-40B4-BE49-F238E27FC236}">
                  <a16:creationId xmlns:a16="http://schemas.microsoft.com/office/drawing/2014/main" id="{00000000-0008-0000-0A00-00007E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174</xdr:row>
          <xdr:rowOff>0</xdr:rowOff>
        </xdr:from>
        <xdr:to>
          <xdr:col>18</xdr:col>
          <xdr:colOff>0</xdr:colOff>
          <xdr:row>177</xdr:row>
          <xdr:rowOff>0</xdr:rowOff>
        </xdr:to>
        <xdr:sp macro="" textlink="">
          <xdr:nvSpPr>
            <xdr:cNvPr id="42111" name="Button 127" hidden="1">
              <a:extLst>
                <a:ext uri="{63B3BB69-23CF-44E3-9099-C40C66FF867C}">
                  <a14:compatExt spid="_x0000_s42111"/>
                </a:ext>
                <a:ext uri="{FF2B5EF4-FFF2-40B4-BE49-F238E27FC236}">
                  <a16:creationId xmlns:a16="http://schemas.microsoft.com/office/drawing/2014/main" id="{00000000-0008-0000-0A00-00007F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174</xdr:row>
          <xdr:rowOff>0</xdr:rowOff>
        </xdr:from>
        <xdr:to>
          <xdr:col>19</xdr:col>
          <xdr:colOff>0</xdr:colOff>
          <xdr:row>177</xdr:row>
          <xdr:rowOff>0</xdr:rowOff>
        </xdr:to>
        <xdr:sp macro="" textlink="">
          <xdr:nvSpPr>
            <xdr:cNvPr id="42112" name="Button 128" hidden="1">
              <a:extLst>
                <a:ext uri="{63B3BB69-23CF-44E3-9099-C40C66FF867C}">
                  <a14:compatExt spid="_x0000_s42112"/>
                </a:ext>
                <a:ext uri="{FF2B5EF4-FFF2-40B4-BE49-F238E27FC236}">
                  <a16:creationId xmlns:a16="http://schemas.microsoft.com/office/drawing/2014/main" id="{00000000-0008-0000-0A00-000080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177</xdr:row>
          <xdr:rowOff>0</xdr:rowOff>
        </xdr:from>
        <xdr:to>
          <xdr:col>17</xdr:col>
          <xdr:colOff>0</xdr:colOff>
          <xdr:row>180</xdr:row>
          <xdr:rowOff>0</xdr:rowOff>
        </xdr:to>
        <xdr:sp macro="" textlink="">
          <xdr:nvSpPr>
            <xdr:cNvPr id="42113" name="Button 129" hidden="1">
              <a:extLst>
                <a:ext uri="{63B3BB69-23CF-44E3-9099-C40C66FF867C}">
                  <a14:compatExt spid="_x0000_s42113"/>
                </a:ext>
                <a:ext uri="{FF2B5EF4-FFF2-40B4-BE49-F238E27FC236}">
                  <a16:creationId xmlns:a16="http://schemas.microsoft.com/office/drawing/2014/main" id="{00000000-0008-0000-0A00-000081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177</xdr:row>
          <xdr:rowOff>0</xdr:rowOff>
        </xdr:from>
        <xdr:to>
          <xdr:col>18</xdr:col>
          <xdr:colOff>0</xdr:colOff>
          <xdr:row>180</xdr:row>
          <xdr:rowOff>0</xdr:rowOff>
        </xdr:to>
        <xdr:sp macro="" textlink="">
          <xdr:nvSpPr>
            <xdr:cNvPr id="42114" name="Button 130" hidden="1">
              <a:extLst>
                <a:ext uri="{63B3BB69-23CF-44E3-9099-C40C66FF867C}">
                  <a14:compatExt spid="_x0000_s42114"/>
                </a:ext>
                <a:ext uri="{FF2B5EF4-FFF2-40B4-BE49-F238E27FC236}">
                  <a16:creationId xmlns:a16="http://schemas.microsoft.com/office/drawing/2014/main" id="{00000000-0008-0000-0A00-000082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177</xdr:row>
          <xdr:rowOff>0</xdr:rowOff>
        </xdr:from>
        <xdr:to>
          <xdr:col>19</xdr:col>
          <xdr:colOff>0</xdr:colOff>
          <xdr:row>180</xdr:row>
          <xdr:rowOff>0</xdr:rowOff>
        </xdr:to>
        <xdr:sp macro="" textlink="">
          <xdr:nvSpPr>
            <xdr:cNvPr id="42115" name="Button 131" hidden="1">
              <a:extLst>
                <a:ext uri="{63B3BB69-23CF-44E3-9099-C40C66FF867C}">
                  <a14:compatExt spid="_x0000_s42115"/>
                </a:ext>
                <a:ext uri="{FF2B5EF4-FFF2-40B4-BE49-F238E27FC236}">
                  <a16:creationId xmlns:a16="http://schemas.microsoft.com/office/drawing/2014/main" id="{00000000-0008-0000-0A00-000083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180</xdr:row>
          <xdr:rowOff>0</xdr:rowOff>
        </xdr:from>
        <xdr:to>
          <xdr:col>17</xdr:col>
          <xdr:colOff>0</xdr:colOff>
          <xdr:row>183</xdr:row>
          <xdr:rowOff>0</xdr:rowOff>
        </xdr:to>
        <xdr:sp macro="" textlink="">
          <xdr:nvSpPr>
            <xdr:cNvPr id="42116" name="Button 132" hidden="1">
              <a:extLst>
                <a:ext uri="{63B3BB69-23CF-44E3-9099-C40C66FF867C}">
                  <a14:compatExt spid="_x0000_s42116"/>
                </a:ext>
                <a:ext uri="{FF2B5EF4-FFF2-40B4-BE49-F238E27FC236}">
                  <a16:creationId xmlns:a16="http://schemas.microsoft.com/office/drawing/2014/main" id="{00000000-0008-0000-0A00-000084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180</xdr:row>
          <xdr:rowOff>0</xdr:rowOff>
        </xdr:from>
        <xdr:to>
          <xdr:col>18</xdr:col>
          <xdr:colOff>0</xdr:colOff>
          <xdr:row>183</xdr:row>
          <xdr:rowOff>0</xdr:rowOff>
        </xdr:to>
        <xdr:sp macro="" textlink="">
          <xdr:nvSpPr>
            <xdr:cNvPr id="42117" name="Button 133" hidden="1">
              <a:extLst>
                <a:ext uri="{63B3BB69-23CF-44E3-9099-C40C66FF867C}">
                  <a14:compatExt spid="_x0000_s42117"/>
                </a:ext>
                <a:ext uri="{FF2B5EF4-FFF2-40B4-BE49-F238E27FC236}">
                  <a16:creationId xmlns:a16="http://schemas.microsoft.com/office/drawing/2014/main" id="{00000000-0008-0000-0A00-000085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180</xdr:row>
          <xdr:rowOff>0</xdr:rowOff>
        </xdr:from>
        <xdr:to>
          <xdr:col>19</xdr:col>
          <xdr:colOff>0</xdr:colOff>
          <xdr:row>183</xdr:row>
          <xdr:rowOff>0</xdr:rowOff>
        </xdr:to>
        <xdr:sp macro="" textlink="">
          <xdr:nvSpPr>
            <xdr:cNvPr id="42118" name="Button 134" hidden="1">
              <a:extLst>
                <a:ext uri="{63B3BB69-23CF-44E3-9099-C40C66FF867C}">
                  <a14:compatExt spid="_x0000_s42118"/>
                </a:ext>
                <a:ext uri="{FF2B5EF4-FFF2-40B4-BE49-F238E27FC236}">
                  <a16:creationId xmlns:a16="http://schemas.microsoft.com/office/drawing/2014/main" id="{00000000-0008-0000-0A00-000086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183</xdr:row>
          <xdr:rowOff>0</xdr:rowOff>
        </xdr:from>
        <xdr:to>
          <xdr:col>17</xdr:col>
          <xdr:colOff>0</xdr:colOff>
          <xdr:row>186</xdr:row>
          <xdr:rowOff>0</xdr:rowOff>
        </xdr:to>
        <xdr:sp macro="" textlink="">
          <xdr:nvSpPr>
            <xdr:cNvPr id="42119" name="Button 135" hidden="1">
              <a:extLst>
                <a:ext uri="{63B3BB69-23CF-44E3-9099-C40C66FF867C}">
                  <a14:compatExt spid="_x0000_s42119"/>
                </a:ext>
                <a:ext uri="{FF2B5EF4-FFF2-40B4-BE49-F238E27FC236}">
                  <a16:creationId xmlns:a16="http://schemas.microsoft.com/office/drawing/2014/main" id="{00000000-0008-0000-0A00-000087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183</xdr:row>
          <xdr:rowOff>0</xdr:rowOff>
        </xdr:from>
        <xdr:to>
          <xdr:col>18</xdr:col>
          <xdr:colOff>0</xdr:colOff>
          <xdr:row>186</xdr:row>
          <xdr:rowOff>0</xdr:rowOff>
        </xdr:to>
        <xdr:sp macro="" textlink="">
          <xdr:nvSpPr>
            <xdr:cNvPr id="42120" name="Button 136" hidden="1">
              <a:extLst>
                <a:ext uri="{63B3BB69-23CF-44E3-9099-C40C66FF867C}">
                  <a14:compatExt spid="_x0000_s42120"/>
                </a:ext>
                <a:ext uri="{FF2B5EF4-FFF2-40B4-BE49-F238E27FC236}">
                  <a16:creationId xmlns:a16="http://schemas.microsoft.com/office/drawing/2014/main" id="{00000000-0008-0000-0A00-000088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183</xdr:row>
          <xdr:rowOff>0</xdr:rowOff>
        </xdr:from>
        <xdr:to>
          <xdr:col>19</xdr:col>
          <xdr:colOff>0</xdr:colOff>
          <xdr:row>186</xdr:row>
          <xdr:rowOff>0</xdr:rowOff>
        </xdr:to>
        <xdr:sp macro="" textlink="">
          <xdr:nvSpPr>
            <xdr:cNvPr id="42121" name="Button 137" hidden="1">
              <a:extLst>
                <a:ext uri="{63B3BB69-23CF-44E3-9099-C40C66FF867C}">
                  <a14:compatExt spid="_x0000_s42121"/>
                </a:ext>
                <a:ext uri="{FF2B5EF4-FFF2-40B4-BE49-F238E27FC236}">
                  <a16:creationId xmlns:a16="http://schemas.microsoft.com/office/drawing/2014/main" id="{00000000-0008-0000-0A00-000089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190</xdr:row>
          <xdr:rowOff>9525</xdr:rowOff>
        </xdr:from>
        <xdr:to>
          <xdr:col>19</xdr:col>
          <xdr:colOff>0</xdr:colOff>
          <xdr:row>193</xdr:row>
          <xdr:rowOff>9525</xdr:rowOff>
        </xdr:to>
        <xdr:sp macro="" textlink="">
          <xdr:nvSpPr>
            <xdr:cNvPr id="42122" name="Button 138" hidden="1">
              <a:extLst>
                <a:ext uri="{63B3BB69-23CF-44E3-9099-C40C66FF867C}">
                  <a14:compatExt spid="_x0000_s42122"/>
                </a:ext>
                <a:ext uri="{FF2B5EF4-FFF2-40B4-BE49-F238E27FC236}">
                  <a16:creationId xmlns:a16="http://schemas.microsoft.com/office/drawing/2014/main" id="{00000000-0008-0000-0A00-00008A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193</xdr:row>
          <xdr:rowOff>9525</xdr:rowOff>
        </xdr:from>
        <xdr:to>
          <xdr:col>19</xdr:col>
          <xdr:colOff>0</xdr:colOff>
          <xdr:row>196</xdr:row>
          <xdr:rowOff>9525</xdr:rowOff>
        </xdr:to>
        <xdr:sp macro="" textlink="">
          <xdr:nvSpPr>
            <xdr:cNvPr id="42123" name="Button 139" hidden="1">
              <a:extLst>
                <a:ext uri="{63B3BB69-23CF-44E3-9099-C40C66FF867C}">
                  <a14:compatExt spid="_x0000_s42123"/>
                </a:ext>
                <a:ext uri="{FF2B5EF4-FFF2-40B4-BE49-F238E27FC236}">
                  <a16:creationId xmlns:a16="http://schemas.microsoft.com/office/drawing/2014/main" id="{00000000-0008-0000-0A00-00008B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196</xdr:row>
          <xdr:rowOff>9525</xdr:rowOff>
        </xdr:from>
        <xdr:to>
          <xdr:col>19</xdr:col>
          <xdr:colOff>0</xdr:colOff>
          <xdr:row>199</xdr:row>
          <xdr:rowOff>19050</xdr:rowOff>
        </xdr:to>
        <xdr:sp macro="" textlink="">
          <xdr:nvSpPr>
            <xdr:cNvPr id="42124" name="Button 140" hidden="1">
              <a:extLst>
                <a:ext uri="{63B3BB69-23CF-44E3-9099-C40C66FF867C}">
                  <a14:compatExt spid="_x0000_s42124"/>
                </a:ext>
                <a:ext uri="{FF2B5EF4-FFF2-40B4-BE49-F238E27FC236}">
                  <a16:creationId xmlns:a16="http://schemas.microsoft.com/office/drawing/2014/main" id="{00000000-0008-0000-0A00-00008C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</xdr:wsDr>
</file>

<file path=xl/drawings/drawing1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</xdr:row>
          <xdr:rowOff>0</xdr:rowOff>
        </xdr:from>
        <xdr:to>
          <xdr:col>19</xdr:col>
          <xdr:colOff>0</xdr:colOff>
          <xdr:row>28</xdr:row>
          <xdr:rowOff>0</xdr:rowOff>
        </xdr:to>
        <xdr:sp macro="" textlink="">
          <xdr:nvSpPr>
            <xdr:cNvPr id="43009" name="Button 1" hidden="1">
              <a:extLst>
                <a:ext uri="{63B3BB69-23CF-44E3-9099-C40C66FF867C}">
                  <a14:compatExt spid="_x0000_s43009"/>
                </a:ext>
                <a:ext uri="{FF2B5EF4-FFF2-40B4-BE49-F238E27FC236}">
                  <a16:creationId xmlns:a16="http://schemas.microsoft.com/office/drawing/2014/main" id="{00000000-0008-0000-0B00-000001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28</xdr:row>
          <xdr:rowOff>0</xdr:rowOff>
        </xdr:from>
        <xdr:to>
          <xdr:col>17</xdr:col>
          <xdr:colOff>0</xdr:colOff>
          <xdr:row>31</xdr:row>
          <xdr:rowOff>0</xdr:rowOff>
        </xdr:to>
        <xdr:sp macro="" textlink="">
          <xdr:nvSpPr>
            <xdr:cNvPr id="43010" name="Button 2" hidden="1">
              <a:extLst>
                <a:ext uri="{63B3BB69-23CF-44E3-9099-C40C66FF867C}">
                  <a14:compatExt spid="_x0000_s43010"/>
                </a:ext>
                <a:ext uri="{FF2B5EF4-FFF2-40B4-BE49-F238E27FC236}">
                  <a16:creationId xmlns:a16="http://schemas.microsoft.com/office/drawing/2014/main" id="{00000000-0008-0000-0B00-000002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28</xdr:row>
          <xdr:rowOff>0</xdr:rowOff>
        </xdr:from>
        <xdr:to>
          <xdr:col>18</xdr:col>
          <xdr:colOff>0</xdr:colOff>
          <xdr:row>31</xdr:row>
          <xdr:rowOff>0</xdr:rowOff>
        </xdr:to>
        <xdr:sp macro="" textlink="">
          <xdr:nvSpPr>
            <xdr:cNvPr id="43011" name="Button 3" hidden="1">
              <a:extLst>
                <a:ext uri="{63B3BB69-23CF-44E3-9099-C40C66FF867C}">
                  <a14:compatExt spid="_x0000_s43011"/>
                </a:ext>
                <a:ext uri="{FF2B5EF4-FFF2-40B4-BE49-F238E27FC236}">
                  <a16:creationId xmlns:a16="http://schemas.microsoft.com/office/drawing/2014/main" id="{00000000-0008-0000-0B00-000003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31</xdr:row>
          <xdr:rowOff>0</xdr:rowOff>
        </xdr:from>
        <xdr:to>
          <xdr:col>17</xdr:col>
          <xdr:colOff>0</xdr:colOff>
          <xdr:row>34</xdr:row>
          <xdr:rowOff>0</xdr:rowOff>
        </xdr:to>
        <xdr:sp macro="" textlink="">
          <xdr:nvSpPr>
            <xdr:cNvPr id="43012" name="Button 4" hidden="1">
              <a:extLst>
                <a:ext uri="{63B3BB69-23CF-44E3-9099-C40C66FF867C}">
                  <a14:compatExt spid="_x0000_s43012"/>
                </a:ext>
                <a:ext uri="{FF2B5EF4-FFF2-40B4-BE49-F238E27FC236}">
                  <a16:creationId xmlns:a16="http://schemas.microsoft.com/office/drawing/2014/main" id="{00000000-0008-0000-0B00-000004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31</xdr:row>
          <xdr:rowOff>0</xdr:rowOff>
        </xdr:from>
        <xdr:to>
          <xdr:col>18</xdr:col>
          <xdr:colOff>0</xdr:colOff>
          <xdr:row>34</xdr:row>
          <xdr:rowOff>0</xdr:rowOff>
        </xdr:to>
        <xdr:sp macro="" textlink="">
          <xdr:nvSpPr>
            <xdr:cNvPr id="43013" name="Button 5" hidden="1">
              <a:extLst>
                <a:ext uri="{63B3BB69-23CF-44E3-9099-C40C66FF867C}">
                  <a14:compatExt spid="_x0000_s43013"/>
                </a:ext>
                <a:ext uri="{FF2B5EF4-FFF2-40B4-BE49-F238E27FC236}">
                  <a16:creationId xmlns:a16="http://schemas.microsoft.com/office/drawing/2014/main" id="{00000000-0008-0000-0B00-000005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28</xdr:row>
          <xdr:rowOff>0</xdr:rowOff>
        </xdr:from>
        <xdr:to>
          <xdr:col>19</xdr:col>
          <xdr:colOff>0</xdr:colOff>
          <xdr:row>31</xdr:row>
          <xdr:rowOff>0</xdr:rowOff>
        </xdr:to>
        <xdr:sp macro="" textlink="">
          <xdr:nvSpPr>
            <xdr:cNvPr id="43014" name="Button 6" hidden="1">
              <a:extLst>
                <a:ext uri="{63B3BB69-23CF-44E3-9099-C40C66FF867C}">
                  <a14:compatExt spid="_x0000_s43014"/>
                </a:ext>
                <a:ext uri="{FF2B5EF4-FFF2-40B4-BE49-F238E27FC236}">
                  <a16:creationId xmlns:a16="http://schemas.microsoft.com/office/drawing/2014/main" id="{00000000-0008-0000-0B00-000006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31</xdr:row>
          <xdr:rowOff>0</xdr:rowOff>
        </xdr:from>
        <xdr:to>
          <xdr:col>19</xdr:col>
          <xdr:colOff>0</xdr:colOff>
          <xdr:row>34</xdr:row>
          <xdr:rowOff>0</xdr:rowOff>
        </xdr:to>
        <xdr:sp macro="" textlink="">
          <xdr:nvSpPr>
            <xdr:cNvPr id="43015" name="Button 7" hidden="1">
              <a:extLst>
                <a:ext uri="{63B3BB69-23CF-44E3-9099-C40C66FF867C}">
                  <a14:compatExt spid="_x0000_s43015"/>
                </a:ext>
                <a:ext uri="{FF2B5EF4-FFF2-40B4-BE49-F238E27FC236}">
                  <a16:creationId xmlns:a16="http://schemas.microsoft.com/office/drawing/2014/main" id="{00000000-0008-0000-0B00-000007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34</xdr:row>
          <xdr:rowOff>0</xdr:rowOff>
        </xdr:from>
        <xdr:to>
          <xdr:col>19</xdr:col>
          <xdr:colOff>0</xdr:colOff>
          <xdr:row>37</xdr:row>
          <xdr:rowOff>0</xdr:rowOff>
        </xdr:to>
        <xdr:sp macro="" textlink="">
          <xdr:nvSpPr>
            <xdr:cNvPr id="43016" name="Button 8" hidden="1">
              <a:extLst>
                <a:ext uri="{63B3BB69-23CF-44E3-9099-C40C66FF867C}">
                  <a14:compatExt spid="_x0000_s43016"/>
                </a:ext>
                <a:ext uri="{FF2B5EF4-FFF2-40B4-BE49-F238E27FC236}">
                  <a16:creationId xmlns:a16="http://schemas.microsoft.com/office/drawing/2014/main" id="{00000000-0008-0000-0B00-000008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17</xdr:col>
          <xdr:colOff>0</xdr:colOff>
          <xdr:row>15</xdr:row>
          <xdr:rowOff>0</xdr:rowOff>
        </xdr:to>
        <xdr:sp macro="" textlink="">
          <xdr:nvSpPr>
            <xdr:cNvPr id="43017" name="Button 9" hidden="1">
              <a:extLst>
                <a:ext uri="{63B3BB69-23CF-44E3-9099-C40C66FF867C}">
                  <a14:compatExt spid="_x0000_s43017"/>
                </a:ext>
                <a:ext uri="{FF2B5EF4-FFF2-40B4-BE49-F238E27FC236}">
                  <a16:creationId xmlns:a16="http://schemas.microsoft.com/office/drawing/2014/main" id="{00000000-0008-0000-0B00-000009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</xdr:row>
          <xdr:rowOff>0</xdr:rowOff>
        </xdr:from>
        <xdr:to>
          <xdr:col>18</xdr:col>
          <xdr:colOff>0</xdr:colOff>
          <xdr:row>15</xdr:row>
          <xdr:rowOff>0</xdr:rowOff>
        </xdr:to>
        <xdr:sp macro="" textlink="">
          <xdr:nvSpPr>
            <xdr:cNvPr id="43018" name="Button 10" hidden="1">
              <a:extLst>
                <a:ext uri="{63B3BB69-23CF-44E3-9099-C40C66FF867C}">
                  <a14:compatExt spid="_x0000_s43018"/>
                </a:ext>
                <a:ext uri="{FF2B5EF4-FFF2-40B4-BE49-F238E27FC236}">
                  <a16:creationId xmlns:a16="http://schemas.microsoft.com/office/drawing/2014/main" id="{00000000-0008-0000-0B00-00000A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</xdr:row>
          <xdr:rowOff>0</xdr:rowOff>
        </xdr:from>
        <xdr:to>
          <xdr:col>19</xdr:col>
          <xdr:colOff>0</xdr:colOff>
          <xdr:row>15</xdr:row>
          <xdr:rowOff>0</xdr:rowOff>
        </xdr:to>
        <xdr:sp macro="" textlink="">
          <xdr:nvSpPr>
            <xdr:cNvPr id="43019" name="Button 11" hidden="1">
              <a:extLst>
                <a:ext uri="{63B3BB69-23CF-44E3-9099-C40C66FF867C}">
                  <a14:compatExt spid="_x0000_s43019"/>
                </a:ext>
                <a:ext uri="{FF2B5EF4-FFF2-40B4-BE49-F238E27FC236}">
                  <a16:creationId xmlns:a16="http://schemas.microsoft.com/office/drawing/2014/main" id="{00000000-0008-0000-0B00-00000B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</xdr:row>
          <xdr:rowOff>0</xdr:rowOff>
        </xdr:from>
        <xdr:to>
          <xdr:col>17</xdr:col>
          <xdr:colOff>0</xdr:colOff>
          <xdr:row>18</xdr:row>
          <xdr:rowOff>0</xdr:rowOff>
        </xdr:to>
        <xdr:sp macro="" textlink="">
          <xdr:nvSpPr>
            <xdr:cNvPr id="43020" name="Button 12" hidden="1">
              <a:extLst>
                <a:ext uri="{63B3BB69-23CF-44E3-9099-C40C66FF867C}">
                  <a14:compatExt spid="_x0000_s43020"/>
                </a:ext>
                <a:ext uri="{FF2B5EF4-FFF2-40B4-BE49-F238E27FC236}">
                  <a16:creationId xmlns:a16="http://schemas.microsoft.com/office/drawing/2014/main" id="{00000000-0008-0000-0B00-00000C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</xdr:row>
          <xdr:rowOff>0</xdr:rowOff>
        </xdr:from>
        <xdr:to>
          <xdr:col>18</xdr:col>
          <xdr:colOff>0</xdr:colOff>
          <xdr:row>18</xdr:row>
          <xdr:rowOff>0</xdr:rowOff>
        </xdr:to>
        <xdr:sp macro="" textlink="">
          <xdr:nvSpPr>
            <xdr:cNvPr id="43021" name="Button 13" hidden="1">
              <a:extLst>
                <a:ext uri="{63B3BB69-23CF-44E3-9099-C40C66FF867C}">
                  <a14:compatExt spid="_x0000_s43021"/>
                </a:ext>
                <a:ext uri="{FF2B5EF4-FFF2-40B4-BE49-F238E27FC236}">
                  <a16:creationId xmlns:a16="http://schemas.microsoft.com/office/drawing/2014/main" id="{00000000-0008-0000-0B00-00000D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</xdr:row>
          <xdr:rowOff>0</xdr:rowOff>
        </xdr:from>
        <xdr:to>
          <xdr:col>19</xdr:col>
          <xdr:colOff>0</xdr:colOff>
          <xdr:row>18</xdr:row>
          <xdr:rowOff>0</xdr:rowOff>
        </xdr:to>
        <xdr:sp macro="" textlink="">
          <xdr:nvSpPr>
            <xdr:cNvPr id="43022" name="Button 14" hidden="1">
              <a:extLst>
                <a:ext uri="{63B3BB69-23CF-44E3-9099-C40C66FF867C}">
                  <a14:compatExt spid="_x0000_s43022"/>
                </a:ext>
                <a:ext uri="{FF2B5EF4-FFF2-40B4-BE49-F238E27FC236}">
                  <a16:creationId xmlns:a16="http://schemas.microsoft.com/office/drawing/2014/main" id="{00000000-0008-0000-0B00-00000E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</xdr:row>
          <xdr:rowOff>0</xdr:rowOff>
        </xdr:from>
        <xdr:to>
          <xdr:col>17</xdr:col>
          <xdr:colOff>0</xdr:colOff>
          <xdr:row>21</xdr:row>
          <xdr:rowOff>0</xdr:rowOff>
        </xdr:to>
        <xdr:sp macro="" textlink="">
          <xdr:nvSpPr>
            <xdr:cNvPr id="43023" name="Button 15" hidden="1">
              <a:extLst>
                <a:ext uri="{63B3BB69-23CF-44E3-9099-C40C66FF867C}">
                  <a14:compatExt spid="_x0000_s43023"/>
                </a:ext>
                <a:ext uri="{FF2B5EF4-FFF2-40B4-BE49-F238E27FC236}">
                  <a16:creationId xmlns:a16="http://schemas.microsoft.com/office/drawing/2014/main" id="{00000000-0008-0000-0B00-00000F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</xdr:row>
          <xdr:rowOff>0</xdr:rowOff>
        </xdr:from>
        <xdr:to>
          <xdr:col>18</xdr:col>
          <xdr:colOff>0</xdr:colOff>
          <xdr:row>21</xdr:row>
          <xdr:rowOff>0</xdr:rowOff>
        </xdr:to>
        <xdr:sp macro="" textlink="">
          <xdr:nvSpPr>
            <xdr:cNvPr id="43024" name="Button 16" hidden="1">
              <a:extLst>
                <a:ext uri="{63B3BB69-23CF-44E3-9099-C40C66FF867C}">
                  <a14:compatExt spid="_x0000_s43024"/>
                </a:ext>
                <a:ext uri="{FF2B5EF4-FFF2-40B4-BE49-F238E27FC236}">
                  <a16:creationId xmlns:a16="http://schemas.microsoft.com/office/drawing/2014/main" id="{00000000-0008-0000-0B00-000010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</xdr:row>
          <xdr:rowOff>0</xdr:rowOff>
        </xdr:from>
        <xdr:to>
          <xdr:col>19</xdr:col>
          <xdr:colOff>0</xdr:colOff>
          <xdr:row>21</xdr:row>
          <xdr:rowOff>0</xdr:rowOff>
        </xdr:to>
        <xdr:sp macro="" textlink="">
          <xdr:nvSpPr>
            <xdr:cNvPr id="43025" name="Button 17" hidden="1">
              <a:extLst>
                <a:ext uri="{63B3BB69-23CF-44E3-9099-C40C66FF867C}">
                  <a14:compatExt spid="_x0000_s43025"/>
                </a:ext>
                <a:ext uri="{FF2B5EF4-FFF2-40B4-BE49-F238E27FC236}">
                  <a16:creationId xmlns:a16="http://schemas.microsoft.com/office/drawing/2014/main" id="{00000000-0008-0000-0B00-000011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43026" name="Button 18" hidden="1">
              <a:extLst>
                <a:ext uri="{63B3BB69-23CF-44E3-9099-C40C66FF867C}">
                  <a14:compatExt spid="_x0000_s43026"/>
                </a:ext>
                <a:ext uri="{FF2B5EF4-FFF2-40B4-BE49-F238E27FC236}">
                  <a16:creationId xmlns:a16="http://schemas.microsoft.com/office/drawing/2014/main" id="{00000000-0008-0000-0B00-000012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</xdr:row>
          <xdr:rowOff>0</xdr:rowOff>
        </xdr:from>
        <xdr:to>
          <xdr:col>18</xdr:col>
          <xdr:colOff>0</xdr:colOff>
          <xdr:row>24</xdr:row>
          <xdr:rowOff>0</xdr:rowOff>
        </xdr:to>
        <xdr:sp macro="" textlink="">
          <xdr:nvSpPr>
            <xdr:cNvPr id="43027" name="Button 19" hidden="1">
              <a:extLst>
                <a:ext uri="{63B3BB69-23CF-44E3-9099-C40C66FF867C}">
                  <a14:compatExt spid="_x0000_s43027"/>
                </a:ext>
                <a:ext uri="{FF2B5EF4-FFF2-40B4-BE49-F238E27FC236}">
                  <a16:creationId xmlns:a16="http://schemas.microsoft.com/office/drawing/2014/main" id="{00000000-0008-0000-0B00-000013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</xdr:row>
          <xdr:rowOff>0</xdr:rowOff>
        </xdr:from>
        <xdr:to>
          <xdr:col>19</xdr:col>
          <xdr:colOff>0</xdr:colOff>
          <xdr:row>24</xdr:row>
          <xdr:rowOff>0</xdr:rowOff>
        </xdr:to>
        <xdr:sp macro="" textlink="">
          <xdr:nvSpPr>
            <xdr:cNvPr id="43028" name="Button 20" hidden="1">
              <a:extLst>
                <a:ext uri="{63B3BB69-23CF-44E3-9099-C40C66FF867C}">
                  <a14:compatExt spid="_x0000_s43028"/>
                </a:ext>
                <a:ext uri="{FF2B5EF4-FFF2-40B4-BE49-F238E27FC236}">
                  <a16:creationId xmlns:a16="http://schemas.microsoft.com/office/drawing/2014/main" id="{00000000-0008-0000-0B00-000014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52</xdr:row>
          <xdr:rowOff>0</xdr:rowOff>
        </xdr:from>
        <xdr:to>
          <xdr:col>19</xdr:col>
          <xdr:colOff>0</xdr:colOff>
          <xdr:row>55</xdr:row>
          <xdr:rowOff>0</xdr:rowOff>
        </xdr:to>
        <xdr:sp macro="" textlink="">
          <xdr:nvSpPr>
            <xdr:cNvPr id="43029" name="Button 21" hidden="1">
              <a:extLst>
                <a:ext uri="{63B3BB69-23CF-44E3-9099-C40C66FF867C}">
                  <a14:compatExt spid="_x0000_s43029"/>
                </a:ext>
                <a:ext uri="{FF2B5EF4-FFF2-40B4-BE49-F238E27FC236}">
                  <a16:creationId xmlns:a16="http://schemas.microsoft.com/office/drawing/2014/main" id="{00000000-0008-0000-0B00-000015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55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43030" name="Button 22" hidden="1">
              <a:extLst>
                <a:ext uri="{63B3BB69-23CF-44E3-9099-C40C66FF867C}">
                  <a14:compatExt spid="_x0000_s43030"/>
                </a:ext>
                <a:ext uri="{FF2B5EF4-FFF2-40B4-BE49-F238E27FC236}">
                  <a16:creationId xmlns:a16="http://schemas.microsoft.com/office/drawing/2014/main" id="{00000000-0008-0000-0B00-000016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55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43031" name="Button 23" hidden="1">
              <a:extLst>
                <a:ext uri="{63B3BB69-23CF-44E3-9099-C40C66FF867C}">
                  <a14:compatExt spid="_x0000_s43031"/>
                </a:ext>
                <a:ext uri="{FF2B5EF4-FFF2-40B4-BE49-F238E27FC236}">
                  <a16:creationId xmlns:a16="http://schemas.microsoft.com/office/drawing/2014/main" id="{00000000-0008-0000-0B00-000017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17</xdr:col>
          <xdr:colOff>0</xdr:colOff>
          <xdr:row>61</xdr:row>
          <xdr:rowOff>0</xdr:rowOff>
        </xdr:to>
        <xdr:sp macro="" textlink="">
          <xdr:nvSpPr>
            <xdr:cNvPr id="43032" name="Button 24" hidden="1">
              <a:extLst>
                <a:ext uri="{63B3BB69-23CF-44E3-9099-C40C66FF867C}">
                  <a14:compatExt spid="_x0000_s43032"/>
                </a:ext>
                <a:ext uri="{FF2B5EF4-FFF2-40B4-BE49-F238E27FC236}">
                  <a16:creationId xmlns:a16="http://schemas.microsoft.com/office/drawing/2014/main" id="{00000000-0008-0000-0B00-000018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43033" name="Button 25" hidden="1">
              <a:extLst>
                <a:ext uri="{63B3BB69-23CF-44E3-9099-C40C66FF867C}">
                  <a14:compatExt spid="_x0000_s43033"/>
                </a:ext>
                <a:ext uri="{FF2B5EF4-FFF2-40B4-BE49-F238E27FC236}">
                  <a16:creationId xmlns:a16="http://schemas.microsoft.com/office/drawing/2014/main" id="{00000000-0008-0000-0B00-000019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79</xdr:row>
          <xdr:rowOff>0</xdr:rowOff>
        </xdr:from>
        <xdr:to>
          <xdr:col>19</xdr:col>
          <xdr:colOff>0</xdr:colOff>
          <xdr:row>82</xdr:row>
          <xdr:rowOff>9525</xdr:rowOff>
        </xdr:to>
        <xdr:sp macro="" textlink="">
          <xdr:nvSpPr>
            <xdr:cNvPr id="43034" name="Button 26" hidden="1">
              <a:extLst>
                <a:ext uri="{63B3BB69-23CF-44E3-9099-C40C66FF867C}">
                  <a14:compatExt spid="_x0000_s43034"/>
                </a:ext>
                <a:ext uri="{FF2B5EF4-FFF2-40B4-BE49-F238E27FC236}">
                  <a16:creationId xmlns:a16="http://schemas.microsoft.com/office/drawing/2014/main" id="{00000000-0008-0000-0B00-00001A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82</xdr:row>
          <xdr:rowOff>9525</xdr:rowOff>
        </xdr:from>
        <xdr:to>
          <xdr:col>17</xdr:col>
          <xdr:colOff>0</xdr:colOff>
          <xdr:row>85</xdr:row>
          <xdr:rowOff>9525</xdr:rowOff>
        </xdr:to>
        <xdr:sp macro="" textlink="">
          <xdr:nvSpPr>
            <xdr:cNvPr id="43035" name="Button 27" hidden="1">
              <a:extLst>
                <a:ext uri="{63B3BB69-23CF-44E3-9099-C40C66FF867C}">
                  <a14:compatExt spid="_x0000_s43035"/>
                </a:ext>
                <a:ext uri="{FF2B5EF4-FFF2-40B4-BE49-F238E27FC236}">
                  <a16:creationId xmlns:a16="http://schemas.microsoft.com/office/drawing/2014/main" id="{00000000-0008-0000-0B00-00001B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82</xdr:row>
          <xdr:rowOff>9525</xdr:rowOff>
        </xdr:from>
        <xdr:to>
          <xdr:col>18</xdr:col>
          <xdr:colOff>0</xdr:colOff>
          <xdr:row>85</xdr:row>
          <xdr:rowOff>9525</xdr:rowOff>
        </xdr:to>
        <xdr:sp macro="" textlink="">
          <xdr:nvSpPr>
            <xdr:cNvPr id="43036" name="Button 28" hidden="1">
              <a:extLst>
                <a:ext uri="{63B3BB69-23CF-44E3-9099-C40C66FF867C}">
                  <a14:compatExt spid="_x0000_s43036"/>
                </a:ext>
                <a:ext uri="{FF2B5EF4-FFF2-40B4-BE49-F238E27FC236}">
                  <a16:creationId xmlns:a16="http://schemas.microsoft.com/office/drawing/2014/main" id="{00000000-0008-0000-0B00-00001C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85</xdr:row>
          <xdr:rowOff>9525</xdr:rowOff>
        </xdr:from>
        <xdr:to>
          <xdr:col>17</xdr:col>
          <xdr:colOff>0</xdr:colOff>
          <xdr:row>88</xdr:row>
          <xdr:rowOff>9525</xdr:rowOff>
        </xdr:to>
        <xdr:sp macro="" textlink="">
          <xdr:nvSpPr>
            <xdr:cNvPr id="43037" name="Button 29" hidden="1">
              <a:extLst>
                <a:ext uri="{63B3BB69-23CF-44E3-9099-C40C66FF867C}">
                  <a14:compatExt spid="_x0000_s43037"/>
                </a:ext>
                <a:ext uri="{FF2B5EF4-FFF2-40B4-BE49-F238E27FC236}">
                  <a16:creationId xmlns:a16="http://schemas.microsoft.com/office/drawing/2014/main" id="{00000000-0008-0000-0B00-00001D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85</xdr:row>
          <xdr:rowOff>9525</xdr:rowOff>
        </xdr:from>
        <xdr:to>
          <xdr:col>18</xdr:col>
          <xdr:colOff>0</xdr:colOff>
          <xdr:row>88</xdr:row>
          <xdr:rowOff>9525</xdr:rowOff>
        </xdr:to>
        <xdr:sp macro="" textlink="">
          <xdr:nvSpPr>
            <xdr:cNvPr id="43038" name="Button 30" hidden="1">
              <a:extLst>
                <a:ext uri="{63B3BB69-23CF-44E3-9099-C40C66FF867C}">
                  <a14:compatExt spid="_x0000_s43038"/>
                </a:ext>
                <a:ext uri="{FF2B5EF4-FFF2-40B4-BE49-F238E27FC236}">
                  <a16:creationId xmlns:a16="http://schemas.microsoft.com/office/drawing/2014/main" id="{00000000-0008-0000-0B00-00001E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106</xdr:row>
          <xdr:rowOff>0</xdr:rowOff>
        </xdr:from>
        <xdr:to>
          <xdr:col>19</xdr:col>
          <xdr:colOff>0</xdr:colOff>
          <xdr:row>109</xdr:row>
          <xdr:rowOff>9525</xdr:rowOff>
        </xdr:to>
        <xdr:sp macro="" textlink="">
          <xdr:nvSpPr>
            <xdr:cNvPr id="43039" name="Button 31" hidden="1">
              <a:extLst>
                <a:ext uri="{63B3BB69-23CF-44E3-9099-C40C66FF867C}">
                  <a14:compatExt spid="_x0000_s43039"/>
                </a:ext>
                <a:ext uri="{FF2B5EF4-FFF2-40B4-BE49-F238E27FC236}">
                  <a16:creationId xmlns:a16="http://schemas.microsoft.com/office/drawing/2014/main" id="{00000000-0008-0000-0B00-00001F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9525</xdr:rowOff>
        </xdr:from>
        <xdr:to>
          <xdr:col>17</xdr:col>
          <xdr:colOff>0</xdr:colOff>
          <xdr:row>112</xdr:row>
          <xdr:rowOff>9525</xdr:rowOff>
        </xdr:to>
        <xdr:sp macro="" textlink="">
          <xdr:nvSpPr>
            <xdr:cNvPr id="43040" name="Button 32" hidden="1">
              <a:extLst>
                <a:ext uri="{63B3BB69-23CF-44E3-9099-C40C66FF867C}">
                  <a14:compatExt spid="_x0000_s43040"/>
                </a:ext>
                <a:ext uri="{FF2B5EF4-FFF2-40B4-BE49-F238E27FC236}">
                  <a16:creationId xmlns:a16="http://schemas.microsoft.com/office/drawing/2014/main" id="{00000000-0008-0000-0B00-000020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109</xdr:row>
          <xdr:rowOff>9525</xdr:rowOff>
        </xdr:from>
        <xdr:to>
          <xdr:col>18</xdr:col>
          <xdr:colOff>0</xdr:colOff>
          <xdr:row>112</xdr:row>
          <xdr:rowOff>9525</xdr:rowOff>
        </xdr:to>
        <xdr:sp macro="" textlink="">
          <xdr:nvSpPr>
            <xdr:cNvPr id="43041" name="Button 33" hidden="1">
              <a:extLst>
                <a:ext uri="{63B3BB69-23CF-44E3-9099-C40C66FF867C}">
                  <a14:compatExt spid="_x0000_s43041"/>
                </a:ext>
                <a:ext uri="{FF2B5EF4-FFF2-40B4-BE49-F238E27FC236}">
                  <a16:creationId xmlns:a16="http://schemas.microsoft.com/office/drawing/2014/main" id="{00000000-0008-0000-0B00-000021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112</xdr:row>
          <xdr:rowOff>9525</xdr:rowOff>
        </xdr:from>
        <xdr:to>
          <xdr:col>17</xdr:col>
          <xdr:colOff>0</xdr:colOff>
          <xdr:row>115</xdr:row>
          <xdr:rowOff>9525</xdr:rowOff>
        </xdr:to>
        <xdr:sp macro="" textlink="">
          <xdr:nvSpPr>
            <xdr:cNvPr id="43042" name="Button 34" hidden="1">
              <a:extLst>
                <a:ext uri="{63B3BB69-23CF-44E3-9099-C40C66FF867C}">
                  <a14:compatExt spid="_x0000_s43042"/>
                </a:ext>
                <a:ext uri="{FF2B5EF4-FFF2-40B4-BE49-F238E27FC236}">
                  <a16:creationId xmlns:a16="http://schemas.microsoft.com/office/drawing/2014/main" id="{00000000-0008-0000-0B00-000022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112</xdr:row>
          <xdr:rowOff>9525</xdr:rowOff>
        </xdr:from>
        <xdr:to>
          <xdr:col>18</xdr:col>
          <xdr:colOff>0</xdr:colOff>
          <xdr:row>115</xdr:row>
          <xdr:rowOff>9525</xdr:rowOff>
        </xdr:to>
        <xdr:sp macro="" textlink="">
          <xdr:nvSpPr>
            <xdr:cNvPr id="43043" name="Button 35" hidden="1">
              <a:extLst>
                <a:ext uri="{63B3BB69-23CF-44E3-9099-C40C66FF867C}">
                  <a14:compatExt spid="_x0000_s43043"/>
                </a:ext>
                <a:ext uri="{FF2B5EF4-FFF2-40B4-BE49-F238E27FC236}">
                  <a16:creationId xmlns:a16="http://schemas.microsoft.com/office/drawing/2014/main" id="{00000000-0008-0000-0B00-000023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93</xdr:row>
          <xdr:rowOff>0</xdr:rowOff>
        </xdr:from>
        <xdr:to>
          <xdr:col>17</xdr:col>
          <xdr:colOff>0</xdr:colOff>
          <xdr:row>96</xdr:row>
          <xdr:rowOff>0</xdr:rowOff>
        </xdr:to>
        <xdr:sp macro="" textlink="">
          <xdr:nvSpPr>
            <xdr:cNvPr id="43044" name="Button 36" hidden="1">
              <a:extLst>
                <a:ext uri="{63B3BB69-23CF-44E3-9099-C40C66FF867C}">
                  <a14:compatExt spid="_x0000_s43044"/>
                </a:ext>
                <a:ext uri="{FF2B5EF4-FFF2-40B4-BE49-F238E27FC236}">
                  <a16:creationId xmlns:a16="http://schemas.microsoft.com/office/drawing/2014/main" id="{00000000-0008-0000-0B00-000024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133</xdr:row>
          <xdr:rowOff>0</xdr:rowOff>
        </xdr:from>
        <xdr:to>
          <xdr:col>19</xdr:col>
          <xdr:colOff>0</xdr:colOff>
          <xdr:row>136</xdr:row>
          <xdr:rowOff>9525</xdr:rowOff>
        </xdr:to>
        <xdr:sp macro="" textlink="">
          <xdr:nvSpPr>
            <xdr:cNvPr id="43045" name="Button 37" hidden="1">
              <a:extLst>
                <a:ext uri="{63B3BB69-23CF-44E3-9099-C40C66FF867C}">
                  <a14:compatExt spid="_x0000_s43045"/>
                </a:ext>
                <a:ext uri="{FF2B5EF4-FFF2-40B4-BE49-F238E27FC236}">
                  <a16:creationId xmlns:a16="http://schemas.microsoft.com/office/drawing/2014/main" id="{00000000-0008-0000-0B00-000025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136</xdr:row>
          <xdr:rowOff>9525</xdr:rowOff>
        </xdr:from>
        <xdr:to>
          <xdr:col>17</xdr:col>
          <xdr:colOff>0</xdr:colOff>
          <xdr:row>139</xdr:row>
          <xdr:rowOff>9525</xdr:rowOff>
        </xdr:to>
        <xdr:sp macro="" textlink="">
          <xdr:nvSpPr>
            <xdr:cNvPr id="43046" name="Button 38" hidden="1">
              <a:extLst>
                <a:ext uri="{63B3BB69-23CF-44E3-9099-C40C66FF867C}">
                  <a14:compatExt spid="_x0000_s43046"/>
                </a:ext>
                <a:ext uri="{FF2B5EF4-FFF2-40B4-BE49-F238E27FC236}">
                  <a16:creationId xmlns:a16="http://schemas.microsoft.com/office/drawing/2014/main" id="{00000000-0008-0000-0B00-000026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136</xdr:row>
          <xdr:rowOff>9525</xdr:rowOff>
        </xdr:from>
        <xdr:to>
          <xdr:col>18</xdr:col>
          <xdr:colOff>0</xdr:colOff>
          <xdr:row>139</xdr:row>
          <xdr:rowOff>9525</xdr:rowOff>
        </xdr:to>
        <xdr:sp macro="" textlink="">
          <xdr:nvSpPr>
            <xdr:cNvPr id="43047" name="Button 39" hidden="1">
              <a:extLst>
                <a:ext uri="{63B3BB69-23CF-44E3-9099-C40C66FF867C}">
                  <a14:compatExt spid="_x0000_s43047"/>
                </a:ext>
                <a:ext uri="{FF2B5EF4-FFF2-40B4-BE49-F238E27FC236}">
                  <a16:creationId xmlns:a16="http://schemas.microsoft.com/office/drawing/2014/main" id="{00000000-0008-0000-0B00-000027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139</xdr:row>
          <xdr:rowOff>9525</xdr:rowOff>
        </xdr:from>
        <xdr:to>
          <xdr:col>17</xdr:col>
          <xdr:colOff>0</xdr:colOff>
          <xdr:row>142</xdr:row>
          <xdr:rowOff>9525</xdr:rowOff>
        </xdr:to>
        <xdr:sp macro="" textlink="">
          <xdr:nvSpPr>
            <xdr:cNvPr id="43048" name="Button 40" hidden="1">
              <a:extLst>
                <a:ext uri="{63B3BB69-23CF-44E3-9099-C40C66FF867C}">
                  <a14:compatExt spid="_x0000_s43048"/>
                </a:ext>
                <a:ext uri="{FF2B5EF4-FFF2-40B4-BE49-F238E27FC236}">
                  <a16:creationId xmlns:a16="http://schemas.microsoft.com/office/drawing/2014/main" id="{00000000-0008-0000-0B00-000028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139</xdr:row>
          <xdr:rowOff>9525</xdr:rowOff>
        </xdr:from>
        <xdr:to>
          <xdr:col>18</xdr:col>
          <xdr:colOff>0</xdr:colOff>
          <xdr:row>142</xdr:row>
          <xdr:rowOff>9525</xdr:rowOff>
        </xdr:to>
        <xdr:sp macro="" textlink="">
          <xdr:nvSpPr>
            <xdr:cNvPr id="43049" name="Button 41" hidden="1">
              <a:extLst>
                <a:ext uri="{63B3BB69-23CF-44E3-9099-C40C66FF867C}">
                  <a14:compatExt spid="_x0000_s43049"/>
                </a:ext>
                <a:ext uri="{FF2B5EF4-FFF2-40B4-BE49-F238E27FC236}">
                  <a16:creationId xmlns:a16="http://schemas.microsoft.com/office/drawing/2014/main" id="{00000000-0008-0000-0B00-000029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160</xdr:row>
          <xdr:rowOff>0</xdr:rowOff>
        </xdr:from>
        <xdr:to>
          <xdr:col>19</xdr:col>
          <xdr:colOff>0</xdr:colOff>
          <xdr:row>163</xdr:row>
          <xdr:rowOff>9525</xdr:rowOff>
        </xdr:to>
        <xdr:sp macro="" textlink="">
          <xdr:nvSpPr>
            <xdr:cNvPr id="43050" name="Button 42" hidden="1">
              <a:extLst>
                <a:ext uri="{63B3BB69-23CF-44E3-9099-C40C66FF867C}">
                  <a14:compatExt spid="_x0000_s43050"/>
                </a:ext>
                <a:ext uri="{FF2B5EF4-FFF2-40B4-BE49-F238E27FC236}">
                  <a16:creationId xmlns:a16="http://schemas.microsoft.com/office/drawing/2014/main" id="{00000000-0008-0000-0B00-00002A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163</xdr:row>
          <xdr:rowOff>9525</xdr:rowOff>
        </xdr:from>
        <xdr:to>
          <xdr:col>17</xdr:col>
          <xdr:colOff>0</xdr:colOff>
          <xdr:row>166</xdr:row>
          <xdr:rowOff>9525</xdr:rowOff>
        </xdr:to>
        <xdr:sp macro="" textlink="">
          <xdr:nvSpPr>
            <xdr:cNvPr id="43051" name="Button 43" hidden="1">
              <a:extLst>
                <a:ext uri="{63B3BB69-23CF-44E3-9099-C40C66FF867C}">
                  <a14:compatExt spid="_x0000_s43051"/>
                </a:ext>
                <a:ext uri="{FF2B5EF4-FFF2-40B4-BE49-F238E27FC236}">
                  <a16:creationId xmlns:a16="http://schemas.microsoft.com/office/drawing/2014/main" id="{00000000-0008-0000-0B00-00002B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163</xdr:row>
          <xdr:rowOff>9525</xdr:rowOff>
        </xdr:from>
        <xdr:to>
          <xdr:col>18</xdr:col>
          <xdr:colOff>0</xdr:colOff>
          <xdr:row>166</xdr:row>
          <xdr:rowOff>9525</xdr:rowOff>
        </xdr:to>
        <xdr:sp macro="" textlink="">
          <xdr:nvSpPr>
            <xdr:cNvPr id="43052" name="Button 44" hidden="1">
              <a:extLst>
                <a:ext uri="{63B3BB69-23CF-44E3-9099-C40C66FF867C}">
                  <a14:compatExt spid="_x0000_s43052"/>
                </a:ext>
                <a:ext uri="{FF2B5EF4-FFF2-40B4-BE49-F238E27FC236}">
                  <a16:creationId xmlns:a16="http://schemas.microsoft.com/office/drawing/2014/main" id="{00000000-0008-0000-0B00-00002C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166</xdr:row>
          <xdr:rowOff>9525</xdr:rowOff>
        </xdr:from>
        <xdr:to>
          <xdr:col>17</xdr:col>
          <xdr:colOff>0</xdr:colOff>
          <xdr:row>169</xdr:row>
          <xdr:rowOff>9525</xdr:rowOff>
        </xdr:to>
        <xdr:sp macro="" textlink="">
          <xdr:nvSpPr>
            <xdr:cNvPr id="43053" name="Button 45" hidden="1">
              <a:extLst>
                <a:ext uri="{63B3BB69-23CF-44E3-9099-C40C66FF867C}">
                  <a14:compatExt spid="_x0000_s43053"/>
                </a:ext>
                <a:ext uri="{FF2B5EF4-FFF2-40B4-BE49-F238E27FC236}">
                  <a16:creationId xmlns:a16="http://schemas.microsoft.com/office/drawing/2014/main" id="{00000000-0008-0000-0B00-00002D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166</xdr:row>
          <xdr:rowOff>9525</xdr:rowOff>
        </xdr:from>
        <xdr:to>
          <xdr:col>18</xdr:col>
          <xdr:colOff>0</xdr:colOff>
          <xdr:row>169</xdr:row>
          <xdr:rowOff>9525</xdr:rowOff>
        </xdr:to>
        <xdr:sp macro="" textlink="">
          <xdr:nvSpPr>
            <xdr:cNvPr id="43054" name="Button 46" hidden="1">
              <a:extLst>
                <a:ext uri="{63B3BB69-23CF-44E3-9099-C40C66FF867C}">
                  <a14:compatExt spid="_x0000_s43054"/>
                </a:ext>
                <a:ext uri="{FF2B5EF4-FFF2-40B4-BE49-F238E27FC236}">
                  <a16:creationId xmlns:a16="http://schemas.microsoft.com/office/drawing/2014/main" id="{00000000-0008-0000-0B00-00002E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187</xdr:row>
          <xdr:rowOff>0</xdr:rowOff>
        </xdr:from>
        <xdr:to>
          <xdr:col>19</xdr:col>
          <xdr:colOff>0</xdr:colOff>
          <xdr:row>190</xdr:row>
          <xdr:rowOff>9525</xdr:rowOff>
        </xdr:to>
        <xdr:sp macro="" textlink="">
          <xdr:nvSpPr>
            <xdr:cNvPr id="43055" name="Button 47" hidden="1">
              <a:extLst>
                <a:ext uri="{63B3BB69-23CF-44E3-9099-C40C66FF867C}">
                  <a14:compatExt spid="_x0000_s43055"/>
                </a:ext>
                <a:ext uri="{FF2B5EF4-FFF2-40B4-BE49-F238E27FC236}">
                  <a16:creationId xmlns:a16="http://schemas.microsoft.com/office/drawing/2014/main" id="{00000000-0008-0000-0B00-00002F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190</xdr:row>
          <xdr:rowOff>9525</xdr:rowOff>
        </xdr:from>
        <xdr:to>
          <xdr:col>17</xdr:col>
          <xdr:colOff>0</xdr:colOff>
          <xdr:row>193</xdr:row>
          <xdr:rowOff>9525</xdr:rowOff>
        </xdr:to>
        <xdr:sp macro="" textlink="">
          <xdr:nvSpPr>
            <xdr:cNvPr id="43056" name="Button 48" hidden="1">
              <a:extLst>
                <a:ext uri="{63B3BB69-23CF-44E3-9099-C40C66FF867C}">
                  <a14:compatExt spid="_x0000_s43056"/>
                </a:ext>
                <a:ext uri="{FF2B5EF4-FFF2-40B4-BE49-F238E27FC236}">
                  <a16:creationId xmlns:a16="http://schemas.microsoft.com/office/drawing/2014/main" id="{00000000-0008-0000-0B00-000030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190</xdr:row>
          <xdr:rowOff>9525</xdr:rowOff>
        </xdr:from>
        <xdr:to>
          <xdr:col>18</xdr:col>
          <xdr:colOff>0</xdr:colOff>
          <xdr:row>193</xdr:row>
          <xdr:rowOff>9525</xdr:rowOff>
        </xdr:to>
        <xdr:sp macro="" textlink="">
          <xdr:nvSpPr>
            <xdr:cNvPr id="43057" name="Button 49" hidden="1">
              <a:extLst>
                <a:ext uri="{63B3BB69-23CF-44E3-9099-C40C66FF867C}">
                  <a14:compatExt spid="_x0000_s43057"/>
                </a:ext>
                <a:ext uri="{FF2B5EF4-FFF2-40B4-BE49-F238E27FC236}">
                  <a16:creationId xmlns:a16="http://schemas.microsoft.com/office/drawing/2014/main" id="{00000000-0008-0000-0B00-000031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193</xdr:row>
          <xdr:rowOff>9525</xdr:rowOff>
        </xdr:from>
        <xdr:to>
          <xdr:col>17</xdr:col>
          <xdr:colOff>0</xdr:colOff>
          <xdr:row>196</xdr:row>
          <xdr:rowOff>9525</xdr:rowOff>
        </xdr:to>
        <xdr:sp macro="" textlink="">
          <xdr:nvSpPr>
            <xdr:cNvPr id="43058" name="Button 50" hidden="1">
              <a:extLst>
                <a:ext uri="{63B3BB69-23CF-44E3-9099-C40C66FF867C}">
                  <a14:compatExt spid="_x0000_s43058"/>
                </a:ext>
                <a:ext uri="{FF2B5EF4-FFF2-40B4-BE49-F238E27FC236}">
                  <a16:creationId xmlns:a16="http://schemas.microsoft.com/office/drawing/2014/main" id="{00000000-0008-0000-0B00-000032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193</xdr:row>
          <xdr:rowOff>9525</xdr:rowOff>
        </xdr:from>
        <xdr:to>
          <xdr:col>18</xdr:col>
          <xdr:colOff>0</xdr:colOff>
          <xdr:row>196</xdr:row>
          <xdr:rowOff>9525</xdr:rowOff>
        </xdr:to>
        <xdr:sp macro="" textlink="">
          <xdr:nvSpPr>
            <xdr:cNvPr id="43059" name="Button 51" hidden="1">
              <a:extLst>
                <a:ext uri="{63B3BB69-23CF-44E3-9099-C40C66FF867C}">
                  <a14:compatExt spid="_x0000_s43059"/>
                </a:ext>
                <a:ext uri="{FF2B5EF4-FFF2-40B4-BE49-F238E27FC236}">
                  <a16:creationId xmlns:a16="http://schemas.microsoft.com/office/drawing/2014/main" id="{00000000-0008-0000-0B00-000033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39</xdr:row>
          <xdr:rowOff>0</xdr:rowOff>
        </xdr:from>
        <xdr:to>
          <xdr:col>17</xdr:col>
          <xdr:colOff>0</xdr:colOff>
          <xdr:row>42</xdr:row>
          <xdr:rowOff>0</xdr:rowOff>
        </xdr:to>
        <xdr:sp macro="" textlink="">
          <xdr:nvSpPr>
            <xdr:cNvPr id="43060" name="Button 52" hidden="1">
              <a:extLst>
                <a:ext uri="{63B3BB69-23CF-44E3-9099-C40C66FF867C}">
                  <a14:compatExt spid="_x0000_s43060"/>
                </a:ext>
                <a:ext uri="{FF2B5EF4-FFF2-40B4-BE49-F238E27FC236}">
                  <a16:creationId xmlns:a16="http://schemas.microsoft.com/office/drawing/2014/main" id="{00000000-0008-0000-0B00-000034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39</xdr:row>
          <xdr:rowOff>0</xdr:rowOff>
        </xdr:from>
        <xdr:to>
          <xdr:col>18</xdr:col>
          <xdr:colOff>0</xdr:colOff>
          <xdr:row>42</xdr:row>
          <xdr:rowOff>0</xdr:rowOff>
        </xdr:to>
        <xdr:sp macro="" textlink="">
          <xdr:nvSpPr>
            <xdr:cNvPr id="43061" name="Button 53" hidden="1">
              <a:extLst>
                <a:ext uri="{63B3BB69-23CF-44E3-9099-C40C66FF867C}">
                  <a14:compatExt spid="_x0000_s43061"/>
                </a:ext>
                <a:ext uri="{FF2B5EF4-FFF2-40B4-BE49-F238E27FC236}">
                  <a16:creationId xmlns:a16="http://schemas.microsoft.com/office/drawing/2014/main" id="{00000000-0008-0000-0B00-000035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39</xdr:row>
          <xdr:rowOff>0</xdr:rowOff>
        </xdr:from>
        <xdr:to>
          <xdr:col>19</xdr:col>
          <xdr:colOff>0</xdr:colOff>
          <xdr:row>42</xdr:row>
          <xdr:rowOff>0</xdr:rowOff>
        </xdr:to>
        <xdr:sp macro="" textlink="">
          <xdr:nvSpPr>
            <xdr:cNvPr id="43062" name="Button 54" hidden="1">
              <a:extLst>
                <a:ext uri="{63B3BB69-23CF-44E3-9099-C40C66FF867C}">
                  <a14:compatExt spid="_x0000_s43062"/>
                </a:ext>
                <a:ext uri="{FF2B5EF4-FFF2-40B4-BE49-F238E27FC236}">
                  <a16:creationId xmlns:a16="http://schemas.microsoft.com/office/drawing/2014/main" id="{00000000-0008-0000-0B00-000036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42</xdr:row>
          <xdr:rowOff>0</xdr:rowOff>
        </xdr:from>
        <xdr:to>
          <xdr:col>17</xdr:col>
          <xdr:colOff>0</xdr:colOff>
          <xdr:row>45</xdr:row>
          <xdr:rowOff>0</xdr:rowOff>
        </xdr:to>
        <xdr:sp macro="" textlink="">
          <xdr:nvSpPr>
            <xdr:cNvPr id="43063" name="Button 55" hidden="1">
              <a:extLst>
                <a:ext uri="{63B3BB69-23CF-44E3-9099-C40C66FF867C}">
                  <a14:compatExt spid="_x0000_s43063"/>
                </a:ext>
                <a:ext uri="{FF2B5EF4-FFF2-40B4-BE49-F238E27FC236}">
                  <a16:creationId xmlns:a16="http://schemas.microsoft.com/office/drawing/2014/main" id="{00000000-0008-0000-0B00-000037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42</xdr:row>
          <xdr:rowOff>0</xdr:rowOff>
        </xdr:from>
        <xdr:to>
          <xdr:col>18</xdr:col>
          <xdr:colOff>0</xdr:colOff>
          <xdr:row>45</xdr:row>
          <xdr:rowOff>0</xdr:rowOff>
        </xdr:to>
        <xdr:sp macro="" textlink="">
          <xdr:nvSpPr>
            <xdr:cNvPr id="43064" name="Button 56" hidden="1">
              <a:extLst>
                <a:ext uri="{63B3BB69-23CF-44E3-9099-C40C66FF867C}">
                  <a14:compatExt spid="_x0000_s43064"/>
                </a:ext>
                <a:ext uri="{FF2B5EF4-FFF2-40B4-BE49-F238E27FC236}">
                  <a16:creationId xmlns:a16="http://schemas.microsoft.com/office/drawing/2014/main" id="{00000000-0008-0000-0B00-000038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42</xdr:row>
          <xdr:rowOff>0</xdr:rowOff>
        </xdr:from>
        <xdr:to>
          <xdr:col>19</xdr:col>
          <xdr:colOff>0</xdr:colOff>
          <xdr:row>45</xdr:row>
          <xdr:rowOff>0</xdr:rowOff>
        </xdr:to>
        <xdr:sp macro="" textlink="">
          <xdr:nvSpPr>
            <xdr:cNvPr id="43065" name="Button 57" hidden="1">
              <a:extLst>
                <a:ext uri="{63B3BB69-23CF-44E3-9099-C40C66FF867C}">
                  <a14:compatExt spid="_x0000_s43065"/>
                </a:ext>
                <a:ext uri="{FF2B5EF4-FFF2-40B4-BE49-F238E27FC236}">
                  <a16:creationId xmlns:a16="http://schemas.microsoft.com/office/drawing/2014/main" id="{00000000-0008-0000-0B00-000039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45</xdr:row>
          <xdr:rowOff>0</xdr:rowOff>
        </xdr:from>
        <xdr:to>
          <xdr:col>17</xdr:col>
          <xdr:colOff>0</xdr:colOff>
          <xdr:row>48</xdr:row>
          <xdr:rowOff>0</xdr:rowOff>
        </xdr:to>
        <xdr:sp macro="" textlink="">
          <xdr:nvSpPr>
            <xdr:cNvPr id="43066" name="Button 58" hidden="1">
              <a:extLst>
                <a:ext uri="{63B3BB69-23CF-44E3-9099-C40C66FF867C}">
                  <a14:compatExt spid="_x0000_s43066"/>
                </a:ext>
                <a:ext uri="{FF2B5EF4-FFF2-40B4-BE49-F238E27FC236}">
                  <a16:creationId xmlns:a16="http://schemas.microsoft.com/office/drawing/2014/main" id="{00000000-0008-0000-0B00-00003A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45</xdr:row>
          <xdr:rowOff>0</xdr:rowOff>
        </xdr:from>
        <xdr:to>
          <xdr:col>18</xdr:col>
          <xdr:colOff>0</xdr:colOff>
          <xdr:row>48</xdr:row>
          <xdr:rowOff>0</xdr:rowOff>
        </xdr:to>
        <xdr:sp macro="" textlink="">
          <xdr:nvSpPr>
            <xdr:cNvPr id="43067" name="Button 59" hidden="1">
              <a:extLst>
                <a:ext uri="{63B3BB69-23CF-44E3-9099-C40C66FF867C}">
                  <a14:compatExt spid="_x0000_s43067"/>
                </a:ext>
                <a:ext uri="{FF2B5EF4-FFF2-40B4-BE49-F238E27FC236}">
                  <a16:creationId xmlns:a16="http://schemas.microsoft.com/office/drawing/2014/main" id="{00000000-0008-0000-0B00-00003B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45</xdr:row>
          <xdr:rowOff>0</xdr:rowOff>
        </xdr:from>
        <xdr:to>
          <xdr:col>19</xdr:col>
          <xdr:colOff>0</xdr:colOff>
          <xdr:row>48</xdr:row>
          <xdr:rowOff>0</xdr:rowOff>
        </xdr:to>
        <xdr:sp macro="" textlink="">
          <xdr:nvSpPr>
            <xdr:cNvPr id="43068" name="Button 60" hidden="1">
              <a:extLst>
                <a:ext uri="{63B3BB69-23CF-44E3-9099-C40C66FF867C}">
                  <a14:compatExt spid="_x0000_s43068"/>
                </a:ext>
                <a:ext uri="{FF2B5EF4-FFF2-40B4-BE49-F238E27FC236}">
                  <a16:creationId xmlns:a16="http://schemas.microsoft.com/office/drawing/2014/main" id="{00000000-0008-0000-0B00-00003C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48</xdr:row>
          <xdr:rowOff>0</xdr:rowOff>
        </xdr:from>
        <xdr:to>
          <xdr:col>17</xdr:col>
          <xdr:colOff>0</xdr:colOff>
          <xdr:row>51</xdr:row>
          <xdr:rowOff>0</xdr:rowOff>
        </xdr:to>
        <xdr:sp macro="" textlink="">
          <xdr:nvSpPr>
            <xdr:cNvPr id="43069" name="Button 61" hidden="1">
              <a:extLst>
                <a:ext uri="{63B3BB69-23CF-44E3-9099-C40C66FF867C}">
                  <a14:compatExt spid="_x0000_s43069"/>
                </a:ext>
                <a:ext uri="{FF2B5EF4-FFF2-40B4-BE49-F238E27FC236}">
                  <a16:creationId xmlns:a16="http://schemas.microsoft.com/office/drawing/2014/main" id="{00000000-0008-0000-0B00-00003D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48</xdr:row>
          <xdr:rowOff>0</xdr:rowOff>
        </xdr:from>
        <xdr:to>
          <xdr:col>18</xdr:col>
          <xdr:colOff>0</xdr:colOff>
          <xdr:row>51</xdr:row>
          <xdr:rowOff>0</xdr:rowOff>
        </xdr:to>
        <xdr:sp macro="" textlink="">
          <xdr:nvSpPr>
            <xdr:cNvPr id="43070" name="Button 62" hidden="1">
              <a:extLst>
                <a:ext uri="{63B3BB69-23CF-44E3-9099-C40C66FF867C}">
                  <a14:compatExt spid="_x0000_s43070"/>
                </a:ext>
                <a:ext uri="{FF2B5EF4-FFF2-40B4-BE49-F238E27FC236}">
                  <a16:creationId xmlns:a16="http://schemas.microsoft.com/office/drawing/2014/main" id="{00000000-0008-0000-0B00-00003E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48</xdr:row>
          <xdr:rowOff>0</xdr:rowOff>
        </xdr:from>
        <xdr:to>
          <xdr:col>19</xdr:col>
          <xdr:colOff>0</xdr:colOff>
          <xdr:row>51</xdr:row>
          <xdr:rowOff>0</xdr:rowOff>
        </xdr:to>
        <xdr:sp macro="" textlink="">
          <xdr:nvSpPr>
            <xdr:cNvPr id="43071" name="Button 63" hidden="1">
              <a:extLst>
                <a:ext uri="{63B3BB69-23CF-44E3-9099-C40C66FF867C}">
                  <a14:compatExt spid="_x0000_s43071"/>
                </a:ext>
                <a:ext uri="{FF2B5EF4-FFF2-40B4-BE49-F238E27FC236}">
                  <a16:creationId xmlns:a16="http://schemas.microsoft.com/office/drawing/2014/main" id="{00000000-0008-0000-0B00-00003F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55</xdr:row>
          <xdr:rowOff>0</xdr:rowOff>
        </xdr:from>
        <xdr:to>
          <xdr:col>19</xdr:col>
          <xdr:colOff>0</xdr:colOff>
          <xdr:row>58</xdr:row>
          <xdr:rowOff>0</xdr:rowOff>
        </xdr:to>
        <xdr:sp macro="" textlink="">
          <xdr:nvSpPr>
            <xdr:cNvPr id="43072" name="Button 64" hidden="1">
              <a:extLst>
                <a:ext uri="{63B3BB69-23CF-44E3-9099-C40C66FF867C}">
                  <a14:compatExt spid="_x0000_s43072"/>
                </a:ext>
                <a:ext uri="{FF2B5EF4-FFF2-40B4-BE49-F238E27FC236}">
                  <a16:creationId xmlns:a16="http://schemas.microsoft.com/office/drawing/2014/main" id="{00000000-0008-0000-0B00-000040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58</xdr:row>
          <xdr:rowOff>0</xdr:rowOff>
        </xdr:from>
        <xdr:to>
          <xdr:col>19</xdr:col>
          <xdr:colOff>0</xdr:colOff>
          <xdr:row>61</xdr:row>
          <xdr:rowOff>0</xdr:rowOff>
        </xdr:to>
        <xdr:sp macro="" textlink="">
          <xdr:nvSpPr>
            <xdr:cNvPr id="43073" name="Button 65" hidden="1">
              <a:extLst>
                <a:ext uri="{63B3BB69-23CF-44E3-9099-C40C66FF867C}">
                  <a14:compatExt spid="_x0000_s43073"/>
                </a:ext>
                <a:ext uri="{FF2B5EF4-FFF2-40B4-BE49-F238E27FC236}">
                  <a16:creationId xmlns:a16="http://schemas.microsoft.com/office/drawing/2014/main" id="{00000000-0008-0000-0B00-000041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61</xdr:row>
          <xdr:rowOff>0</xdr:rowOff>
        </xdr:from>
        <xdr:to>
          <xdr:col>19</xdr:col>
          <xdr:colOff>0</xdr:colOff>
          <xdr:row>64</xdr:row>
          <xdr:rowOff>0</xdr:rowOff>
        </xdr:to>
        <xdr:sp macro="" textlink="">
          <xdr:nvSpPr>
            <xdr:cNvPr id="43074" name="Button 66" hidden="1">
              <a:extLst>
                <a:ext uri="{63B3BB69-23CF-44E3-9099-C40C66FF867C}">
                  <a14:compatExt spid="_x0000_s43074"/>
                </a:ext>
                <a:ext uri="{FF2B5EF4-FFF2-40B4-BE49-F238E27FC236}">
                  <a16:creationId xmlns:a16="http://schemas.microsoft.com/office/drawing/2014/main" id="{00000000-0008-0000-0B00-000042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66</xdr:row>
          <xdr:rowOff>0</xdr:rowOff>
        </xdr:from>
        <xdr:to>
          <xdr:col>17</xdr:col>
          <xdr:colOff>0</xdr:colOff>
          <xdr:row>69</xdr:row>
          <xdr:rowOff>0</xdr:rowOff>
        </xdr:to>
        <xdr:sp macro="" textlink="">
          <xdr:nvSpPr>
            <xdr:cNvPr id="43075" name="Button 67" hidden="1">
              <a:extLst>
                <a:ext uri="{63B3BB69-23CF-44E3-9099-C40C66FF867C}">
                  <a14:compatExt spid="_x0000_s43075"/>
                </a:ext>
                <a:ext uri="{FF2B5EF4-FFF2-40B4-BE49-F238E27FC236}">
                  <a16:creationId xmlns:a16="http://schemas.microsoft.com/office/drawing/2014/main" id="{00000000-0008-0000-0B00-000043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66</xdr:row>
          <xdr:rowOff>0</xdr:rowOff>
        </xdr:from>
        <xdr:to>
          <xdr:col>18</xdr:col>
          <xdr:colOff>0</xdr:colOff>
          <xdr:row>69</xdr:row>
          <xdr:rowOff>0</xdr:rowOff>
        </xdr:to>
        <xdr:sp macro="" textlink="">
          <xdr:nvSpPr>
            <xdr:cNvPr id="43076" name="Button 68" hidden="1">
              <a:extLst>
                <a:ext uri="{63B3BB69-23CF-44E3-9099-C40C66FF867C}">
                  <a14:compatExt spid="_x0000_s43076"/>
                </a:ext>
                <a:ext uri="{FF2B5EF4-FFF2-40B4-BE49-F238E27FC236}">
                  <a16:creationId xmlns:a16="http://schemas.microsoft.com/office/drawing/2014/main" id="{00000000-0008-0000-0B00-000044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66</xdr:row>
          <xdr:rowOff>0</xdr:rowOff>
        </xdr:from>
        <xdr:to>
          <xdr:col>19</xdr:col>
          <xdr:colOff>0</xdr:colOff>
          <xdr:row>69</xdr:row>
          <xdr:rowOff>0</xdr:rowOff>
        </xdr:to>
        <xdr:sp macro="" textlink="">
          <xdr:nvSpPr>
            <xdr:cNvPr id="43077" name="Button 69" hidden="1">
              <a:extLst>
                <a:ext uri="{63B3BB69-23CF-44E3-9099-C40C66FF867C}">
                  <a14:compatExt spid="_x0000_s43077"/>
                </a:ext>
                <a:ext uri="{FF2B5EF4-FFF2-40B4-BE49-F238E27FC236}">
                  <a16:creationId xmlns:a16="http://schemas.microsoft.com/office/drawing/2014/main" id="{00000000-0008-0000-0B00-000045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69</xdr:row>
          <xdr:rowOff>0</xdr:rowOff>
        </xdr:from>
        <xdr:to>
          <xdr:col>17</xdr:col>
          <xdr:colOff>0</xdr:colOff>
          <xdr:row>72</xdr:row>
          <xdr:rowOff>0</xdr:rowOff>
        </xdr:to>
        <xdr:sp macro="" textlink="">
          <xdr:nvSpPr>
            <xdr:cNvPr id="43078" name="Button 70" hidden="1">
              <a:extLst>
                <a:ext uri="{63B3BB69-23CF-44E3-9099-C40C66FF867C}">
                  <a14:compatExt spid="_x0000_s43078"/>
                </a:ext>
                <a:ext uri="{FF2B5EF4-FFF2-40B4-BE49-F238E27FC236}">
                  <a16:creationId xmlns:a16="http://schemas.microsoft.com/office/drawing/2014/main" id="{00000000-0008-0000-0B00-000046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69</xdr:row>
          <xdr:rowOff>0</xdr:rowOff>
        </xdr:from>
        <xdr:to>
          <xdr:col>18</xdr:col>
          <xdr:colOff>0</xdr:colOff>
          <xdr:row>72</xdr:row>
          <xdr:rowOff>0</xdr:rowOff>
        </xdr:to>
        <xdr:sp macro="" textlink="">
          <xdr:nvSpPr>
            <xdr:cNvPr id="43079" name="Button 71" hidden="1">
              <a:extLst>
                <a:ext uri="{63B3BB69-23CF-44E3-9099-C40C66FF867C}">
                  <a14:compatExt spid="_x0000_s43079"/>
                </a:ext>
                <a:ext uri="{FF2B5EF4-FFF2-40B4-BE49-F238E27FC236}">
                  <a16:creationId xmlns:a16="http://schemas.microsoft.com/office/drawing/2014/main" id="{00000000-0008-0000-0B00-000047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69</xdr:row>
          <xdr:rowOff>0</xdr:rowOff>
        </xdr:from>
        <xdr:to>
          <xdr:col>19</xdr:col>
          <xdr:colOff>0</xdr:colOff>
          <xdr:row>72</xdr:row>
          <xdr:rowOff>0</xdr:rowOff>
        </xdr:to>
        <xdr:sp macro="" textlink="">
          <xdr:nvSpPr>
            <xdr:cNvPr id="43080" name="Button 72" hidden="1">
              <a:extLst>
                <a:ext uri="{63B3BB69-23CF-44E3-9099-C40C66FF867C}">
                  <a14:compatExt spid="_x0000_s43080"/>
                </a:ext>
                <a:ext uri="{FF2B5EF4-FFF2-40B4-BE49-F238E27FC236}">
                  <a16:creationId xmlns:a16="http://schemas.microsoft.com/office/drawing/2014/main" id="{00000000-0008-0000-0B00-000048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72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43081" name="Button 73" hidden="1">
              <a:extLst>
                <a:ext uri="{63B3BB69-23CF-44E3-9099-C40C66FF867C}">
                  <a14:compatExt spid="_x0000_s43081"/>
                </a:ext>
                <a:ext uri="{FF2B5EF4-FFF2-40B4-BE49-F238E27FC236}">
                  <a16:creationId xmlns:a16="http://schemas.microsoft.com/office/drawing/2014/main" id="{00000000-0008-0000-0B00-000049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72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43082" name="Button 74" hidden="1">
              <a:extLst>
                <a:ext uri="{63B3BB69-23CF-44E3-9099-C40C66FF867C}">
                  <a14:compatExt spid="_x0000_s43082"/>
                </a:ext>
                <a:ext uri="{FF2B5EF4-FFF2-40B4-BE49-F238E27FC236}">
                  <a16:creationId xmlns:a16="http://schemas.microsoft.com/office/drawing/2014/main" id="{00000000-0008-0000-0B00-00004A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72</xdr:row>
          <xdr:rowOff>0</xdr:rowOff>
        </xdr:from>
        <xdr:to>
          <xdr:col>19</xdr:col>
          <xdr:colOff>0</xdr:colOff>
          <xdr:row>75</xdr:row>
          <xdr:rowOff>0</xdr:rowOff>
        </xdr:to>
        <xdr:sp macro="" textlink="">
          <xdr:nvSpPr>
            <xdr:cNvPr id="43083" name="Button 75" hidden="1">
              <a:extLst>
                <a:ext uri="{63B3BB69-23CF-44E3-9099-C40C66FF867C}">
                  <a14:compatExt spid="_x0000_s43083"/>
                </a:ext>
                <a:ext uri="{FF2B5EF4-FFF2-40B4-BE49-F238E27FC236}">
                  <a16:creationId xmlns:a16="http://schemas.microsoft.com/office/drawing/2014/main" id="{00000000-0008-0000-0B00-00004B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17</xdr:col>
          <xdr:colOff>0</xdr:colOff>
          <xdr:row>78</xdr:row>
          <xdr:rowOff>0</xdr:rowOff>
        </xdr:to>
        <xdr:sp macro="" textlink="">
          <xdr:nvSpPr>
            <xdr:cNvPr id="43084" name="Button 76" hidden="1">
              <a:extLst>
                <a:ext uri="{63B3BB69-23CF-44E3-9099-C40C66FF867C}">
                  <a14:compatExt spid="_x0000_s43084"/>
                </a:ext>
                <a:ext uri="{FF2B5EF4-FFF2-40B4-BE49-F238E27FC236}">
                  <a16:creationId xmlns:a16="http://schemas.microsoft.com/office/drawing/2014/main" id="{00000000-0008-0000-0B00-00004C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43085" name="Button 77" hidden="1">
              <a:extLst>
                <a:ext uri="{63B3BB69-23CF-44E3-9099-C40C66FF867C}">
                  <a14:compatExt spid="_x0000_s43085"/>
                </a:ext>
                <a:ext uri="{FF2B5EF4-FFF2-40B4-BE49-F238E27FC236}">
                  <a16:creationId xmlns:a16="http://schemas.microsoft.com/office/drawing/2014/main" id="{00000000-0008-0000-0B00-00004D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75</xdr:row>
          <xdr:rowOff>0</xdr:rowOff>
        </xdr:from>
        <xdr:to>
          <xdr:col>19</xdr:col>
          <xdr:colOff>0</xdr:colOff>
          <xdr:row>78</xdr:row>
          <xdr:rowOff>0</xdr:rowOff>
        </xdr:to>
        <xdr:sp macro="" textlink="">
          <xdr:nvSpPr>
            <xdr:cNvPr id="43086" name="Button 78" hidden="1">
              <a:extLst>
                <a:ext uri="{63B3BB69-23CF-44E3-9099-C40C66FF867C}">
                  <a14:compatExt spid="_x0000_s43086"/>
                </a:ext>
                <a:ext uri="{FF2B5EF4-FFF2-40B4-BE49-F238E27FC236}">
                  <a16:creationId xmlns:a16="http://schemas.microsoft.com/office/drawing/2014/main" id="{00000000-0008-0000-0B00-00004E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82</xdr:row>
          <xdr:rowOff>9525</xdr:rowOff>
        </xdr:from>
        <xdr:to>
          <xdr:col>19</xdr:col>
          <xdr:colOff>0</xdr:colOff>
          <xdr:row>85</xdr:row>
          <xdr:rowOff>9525</xdr:rowOff>
        </xdr:to>
        <xdr:sp macro="" textlink="">
          <xdr:nvSpPr>
            <xdr:cNvPr id="43087" name="Button 79" hidden="1">
              <a:extLst>
                <a:ext uri="{63B3BB69-23CF-44E3-9099-C40C66FF867C}">
                  <a14:compatExt spid="_x0000_s43087"/>
                </a:ext>
                <a:ext uri="{FF2B5EF4-FFF2-40B4-BE49-F238E27FC236}">
                  <a16:creationId xmlns:a16="http://schemas.microsoft.com/office/drawing/2014/main" id="{00000000-0008-0000-0B00-00004F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85</xdr:row>
          <xdr:rowOff>9525</xdr:rowOff>
        </xdr:from>
        <xdr:to>
          <xdr:col>19</xdr:col>
          <xdr:colOff>0</xdr:colOff>
          <xdr:row>88</xdr:row>
          <xdr:rowOff>9525</xdr:rowOff>
        </xdr:to>
        <xdr:sp macro="" textlink="">
          <xdr:nvSpPr>
            <xdr:cNvPr id="43088" name="Button 80" hidden="1">
              <a:extLst>
                <a:ext uri="{63B3BB69-23CF-44E3-9099-C40C66FF867C}">
                  <a14:compatExt spid="_x0000_s43088"/>
                </a:ext>
                <a:ext uri="{FF2B5EF4-FFF2-40B4-BE49-F238E27FC236}">
                  <a16:creationId xmlns:a16="http://schemas.microsoft.com/office/drawing/2014/main" id="{00000000-0008-0000-0B00-000050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9525</xdr:rowOff>
        </xdr:from>
        <xdr:to>
          <xdr:col>19</xdr:col>
          <xdr:colOff>0</xdr:colOff>
          <xdr:row>91</xdr:row>
          <xdr:rowOff>19050</xdr:rowOff>
        </xdr:to>
        <xdr:sp macro="" textlink="">
          <xdr:nvSpPr>
            <xdr:cNvPr id="43089" name="Button 81" hidden="1">
              <a:extLst>
                <a:ext uri="{63B3BB69-23CF-44E3-9099-C40C66FF867C}">
                  <a14:compatExt spid="_x0000_s43089"/>
                </a:ext>
                <a:ext uri="{FF2B5EF4-FFF2-40B4-BE49-F238E27FC236}">
                  <a16:creationId xmlns:a16="http://schemas.microsoft.com/office/drawing/2014/main" id="{00000000-0008-0000-0B00-000051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93</xdr:row>
          <xdr:rowOff>0</xdr:rowOff>
        </xdr:from>
        <xdr:to>
          <xdr:col>18</xdr:col>
          <xdr:colOff>0</xdr:colOff>
          <xdr:row>96</xdr:row>
          <xdr:rowOff>0</xdr:rowOff>
        </xdr:to>
        <xdr:sp macro="" textlink="">
          <xdr:nvSpPr>
            <xdr:cNvPr id="43090" name="Button 82" hidden="1">
              <a:extLst>
                <a:ext uri="{63B3BB69-23CF-44E3-9099-C40C66FF867C}">
                  <a14:compatExt spid="_x0000_s43090"/>
                </a:ext>
                <a:ext uri="{FF2B5EF4-FFF2-40B4-BE49-F238E27FC236}">
                  <a16:creationId xmlns:a16="http://schemas.microsoft.com/office/drawing/2014/main" id="{00000000-0008-0000-0B00-000052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93</xdr:row>
          <xdr:rowOff>0</xdr:rowOff>
        </xdr:from>
        <xdr:to>
          <xdr:col>19</xdr:col>
          <xdr:colOff>0</xdr:colOff>
          <xdr:row>96</xdr:row>
          <xdr:rowOff>0</xdr:rowOff>
        </xdr:to>
        <xdr:sp macro="" textlink="">
          <xdr:nvSpPr>
            <xdr:cNvPr id="43091" name="Button 83" hidden="1">
              <a:extLst>
                <a:ext uri="{63B3BB69-23CF-44E3-9099-C40C66FF867C}">
                  <a14:compatExt spid="_x0000_s43091"/>
                </a:ext>
                <a:ext uri="{FF2B5EF4-FFF2-40B4-BE49-F238E27FC236}">
                  <a16:creationId xmlns:a16="http://schemas.microsoft.com/office/drawing/2014/main" id="{00000000-0008-0000-0B00-000053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96</xdr:row>
          <xdr:rowOff>0</xdr:rowOff>
        </xdr:from>
        <xdr:to>
          <xdr:col>17</xdr:col>
          <xdr:colOff>0</xdr:colOff>
          <xdr:row>99</xdr:row>
          <xdr:rowOff>0</xdr:rowOff>
        </xdr:to>
        <xdr:sp macro="" textlink="">
          <xdr:nvSpPr>
            <xdr:cNvPr id="43092" name="Button 84" hidden="1">
              <a:extLst>
                <a:ext uri="{63B3BB69-23CF-44E3-9099-C40C66FF867C}">
                  <a14:compatExt spid="_x0000_s43092"/>
                </a:ext>
                <a:ext uri="{FF2B5EF4-FFF2-40B4-BE49-F238E27FC236}">
                  <a16:creationId xmlns:a16="http://schemas.microsoft.com/office/drawing/2014/main" id="{00000000-0008-0000-0B00-000054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96</xdr:row>
          <xdr:rowOff>0</xdr:rowOff>
        </xdr:from>
        <xdr:to>
          <xdr:col>18</xdr:col>
          <xdr:colOff>0</xdr:colOff>
          <xdr:row>99</xdr:row>
          <xdr:rowOff>0</xdr:rowOff>
        </xdr:to>
        <xdr:sp macro="" textlink="">
          <xdr:nvSpPr>
            <xdr:cNvPr id="43093" name="Button 85" hidden="1">
              <a:extLst>
                <a:ext uri="{63B3BB69-23CF-44E3-9099-C40C66FF867C}">
                  <a14:compatExt spid="_x0000_s43093"/>
                </a:ext>
                <a:ext uri="{FF2B5EF4-FFF2-40B4-BE49-F238E27FC236}">
                  <a16:creationId xmlns:a16="http://schemas.microsoft.com/office/drawing/2014/main" id="{00000000-0008-0000-0B00-000055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96</xdr:row>
          <xdr:rowOff>0</xdr:rowOff>
        </xdr:from>
        <xdr:to>
          <xdr:col>19</xdr:col>
          <xdr:colOff>0</xdr:colOff>
          <xdr:row>99</xdr:row>
          <xdr:rowOff>0</xdr:rowOff>
        </xdr:to>
        <xdr:sp macro="" textlink="">
          <xdr:nvSpPr>
            <xdr:cNvPr id="43094" name="Button 86" hidden="1">
              <a:extLst>
                <a:ext uri="{63B3BB69-23CF-44E3-9099-C40C66FF867C}">
                  <a14:compatExt spid="_x0000_s43094"/>
                </a:ext>
                <a:ext uri="{FF2B5EF4-FFF2-40B4-BE49-F238E27FC236}">
                  <a16:creationId xmlns:a16="http://schemas.microsoft.com/office/drawing/2014/main" id="{00000000-0008-0000-0B00-000056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99</xdr:row>
          <xdr:rowOff>0</xdr:rowOff>
        </xdr:from>
        <xdr:to>
          <xdr:col>17</xdr:col>
          <xdr:colOff>0</xdr:colOff>
          <xdr:row>102</xdr:row>
          <xdr:rowOff>0</xdr:rowOff>
        </xdr:to>
        <xdr:sp macro="" textlink="">
          <xdr:nvSpPr>
            <xdr:cNvPr id="43095" name="Button 87" hidden="1">
              <a:extLst>
                <a:ext uri="{63B3BB69-23CF-44E3-9099-C40C66FF867C}">
                  <a14:compatExt spid="_x0000_s43095"/>
                </a:ext>
                <a:ext uri="{FF2B5EF4-FFF2-40B4-BE49-F238E27FC236}">
                  <a16:creationId xmlns:a16="http://schemas.microsoft.com/office/drawing/2014/main" id="{00000000-0008-0000-0B00-000057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99</xdr:row>
          <xdr:rowOff>0</xdr:rowOff>
        </xdr:from>
        <xdr:to>
          <xdr:col>18</xdr:col>
          <xdr:colOff>0</xdr:colOff>
          <xdr:row>102</xdr:row>
          <xdr:rowOff>0</xdr:rowOff>
        </xdr:to>
        <xdr:sp macro="" textlink="">
          <xdr:nvSpPr>
            <xdr:cNvPr id="43096" name="Button 88" hidden="1">
              <a:extLst>
                <a:ext uri="{63B3BB69-23CF-44E3-9099-C40C66FF867C}">
                  <a14:compatExt spid="_x0000_s43096"/>
                </a:ext>
                <a:ext uri="{FF2B5EF4-FFF2-40B4-BE49-F238E27FC236}">
                  <a16:creationId xmlns:a16="http://schemas.microsoft.com/office/drawing/2014/main" id="{00000000-0008-0000-0B00-000058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99</xdr:row>
          <xdr:rowOff>0</xdr:rowOff>
        </xdr:from>
        <xdr:to>
          <xdr:col>19</xdr:col>
          <xdr:colOff>0</xdr:colOff>
          <xdr:row>102</xdr:row>
          <xdr:rowOff>0</xdr:rowOff>
        </xdr:to>
        <xdr:sp macro="" textlink="">
          <xdr:nvSpPr>
            <xdr:cNvPr id="43097" name="Button 89" hidden="1">
              <a:extLst>
                <a:ext uri="{63B3BB69-23CF-44E3-9099-C40C66FF867C}">
                  <a14:compatExt spid="_x0000_s43097"/>
                </a:ext>
                <a:ext uri="{FF2B5EF4-FFF2-40B4-BE49-F238E27FC236}">
                  <a16:creationId xmlns:a16="http://schemas.microsoft.com/office/drawing/2014/main" id="{00000000-0008-0000-0B00-000059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102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43098" name="Button 90" hidden="1">
              <a:extLst>
                <a:ext uri="{63B3BB69-23CF-44E3-9099-C40C66FF867C}">
                  <a14:compatExt spid="_x0000_s43098"/>
                </a:ext>
                <a:ext uri="{FF2B5EF4-FFF2-40B4-BE49-F238E27FC236}">
                  <a16:creationId xmlns:a16="http://schemas.microsoft.com/office/drawing/2014/main" id="{00000000-0008-0000-0B00-00005A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102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43099" name="Button 91" hidden="1">
              <a:extLst>
                <a:ext uri="{63B3BB69-23CF-44E3-9099-C40C66FF867C}">
                  <a14:compatExt spid="_x0000_s43099"/>
                </a:ext>
                <a:ext uri="{FF2B5EF4-FFF2-40B4-BE49-F238E27FC236}">
                  <a16:creationId xmlns:a16="http://schemas.microsoft.com/office/drawing/2014/main" id="{00000000-0008-0000-0B00-00005B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102</xdr:row>
          <xdr:rowOff>0</xdr:rowOff>
        </xdr:from>
        <xdr:to>
          <xdr:col>19</xdr:col>
          <xdr:colOff>0</xdr:colOff>
          <xdr:row>105</xdr:row>
          <xdr:rowOff>0</xdr:rowOff>
        </xdr:to>
        <xdr:sp macro="" textlink="">
          <xdr:nvSpPr>
            <xdr:cNvPr id="43100" name="Button 92" hidden="1">
              <a:extLst>
                <a:ext uri="{63B3BB69-23CF-44E3-9099-C40C66FF867C}">
                  <a14:compatExt spid="_x0000_s43100"/>
                </a:ext>
                <a:ext uri="{FF2B5EF4-FFF2-40B4-BE49-F238E27FC236}">
                  <a16:creationId xmlns:a16="http://schemas.microsoft.com/office/drawing/2014/main" id="{00000000-0008-0000-0B00-00005C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109</xdr:row>
          <xdr:rowOff>9525</xdr:rowOff>
        </xdr:from>
        <xdr:to>
          <xdr:col>19</xdr:col>
          <xdr:colOff>0</xdr:colOff>
          <xdr:row>112</xdr:row>
          <xdr:rowOff>9525</xdr:rowOff>
        </xdr:to>
        <xdr:sp macro="" textlink="">
          <xdr:nvSpPr>
            <xdr:cNvPr id="43101" name="Button 93" hidden="1">
              <a:extLst>
                <a:ext uri="{63B3BB69-23CF-44E3-9099-C40C66FF867C}">
                  <a14:compatExt spid="_x0000_s43101"/>
                </a:ext>
                <a:ext uri="{FF2B5EF4-FFF2-40B4-BE49-F238E27FC236}">
                  <a16:creationId xmlns:a16="http://schemas.microsoft.com/office/drawing/2014/main" id="{00000000-0008-0000-0B00-00005D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112</xdr:row>
          <xdr:rowOff>9525</xdr:rowOff>
        </xdr:from>
        <xdr:to>
          <xdr:col>19</xdr:col>
          <xdr:colOff>0</xdr:colOff>
          <xdr:row>115</xdr:row>
          <xdr:rowOff>9525</xdr:rowOff>
        </xdr:to>
        <xdr:sp macro="" textlink="">
          <xdr:nvSpPr>
            <xdr:cNvPr id="43102" name="Button 94" hidden="1">
              <a:extLst>
                <a:ext uri="{63B3BB69-23CF-44E3-9099-C40C66FF867C}">
                  <a14:compatExt spid="_x0000_s43102"/>
                </a:ext>
                <a:ext uri="{FF2B5EF4-FFF2-40B4-BE49-F238E27FC236}">
                  <a16:creationId xmlns:a16="http://schemas.microsoft.com/office/drawing/2014/main" id="{00000000-0008-0000-0B00-00005E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115</xdr:row>
          <xdr:rowOff>9525</xdr:rowOff>
        </xdr:from>
        <xdr:to>
          <xdr:col>19</xdr:col>
          <xdr:colOff>0</xdr:colOff>
          <xdr:row>118</xdr:row>
          <xdr:rowOff>19050</xdr:rowOff>
        </xdr:to>
        <xdr:sp macro="" textlink="">
          <xdr:nvSpPr>
            <xdr:cNvPr id="43103" name="Button 95" hidden="1">
              <a:extLst>
                <a:ext uri="{63B3BB69-23CF-44E3-9099-C40C66FF867C}">
                  <a14:compatExt spid="_x0000_s43103"/>
                </a:ext>
                <a:ext uri="{FF2B5EF4-FFF2-40B4-BE49-F238E27FC236}">
                  <a16:creationId xmlns:a16="http://schemas.microsoft.com/office/drawing/2014/main" id="{00000000-0008-0000-0B00-00005F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120</xdr:row>
          <xdr:rowOff>0</xdr:rowOff>
        </xdr:from>
        <xdr:to>
          <xdr:col>17</xdr:col>
          <xdr:colOff>0</xdr:colOff>
          <xdr:row>123</xdr:row>
          <xdr:rowOff>0</xdr:rowOff>
        </xdr:to>
        <xdr:sp macro="" textlink="">
          <xdr:nvSpPr>
            <xdr:cNvPr id="43104" name="Button 96" hidden="1">
              <a:extLst>
                <a:ext uri="{63B3BB69-23CF-44E3-9099-C40C66FF867C}">
                  <a14:compatExt spid="_x0000_s43104"/>
                </a:ext>
                <a:ext uri="{FF2B5EF4-FFF2-40B4-BE49-F238E27FC236}">
                  <a16:creationId xmlns:a16="http://schemas.microsoft.com/office/drawing/2014/main" id="{00000000-0008-0000-0B00-000060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120</xdr:row>
          <xdr:rowOff>0</xdr:rowOff>
        </xdr:from>
        <xdr:to>
          <xdr:col>18</xdr:col>
          <xdr:colOff>0</xdr:colOff>
          <xdr:row>123</xdr:row>
          <xdr:rowOff>0</xdr:rowOff>
        </xdr:to>
        <xdr:sp macro="" textlink="">
          <xdr:nvSpPr>
            <xdr:cNvPr id="43105" name="Button 97" hidden="1">
              <a:extLst>
                <a:ext uri="{63B3BB69-23CF-44E3-9099-C40C66FF867C}">
                  <a14:compatExt spid="_x0000_s43105"/>
                </a:ext>
                <a:ext uri="{FF2B5EF4-FFF2-40B4-BE49-F238E27FC236}">
                  <a16:creationId xmlns:a16="http://schemas.microsoft.com/office/drawing/2014/main" id="{00000000-0008-0000-0B00-000061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120</xdr:row>
          <xdr:rowOff>0</xdr:rowOff>
        </xdr:from>
        <xdr:to>
          <xdr:col>19</xdr:col>
          <xdr:colOff>0</xdr:colOff>
          <xdr:row>123</xdr:row>
          <xdr:rowOff>0</xdr:rowOff>
        </xdr:to>
        <xdr:sp macro="" textlink="">
          <xdr:nvSpPr>
            <xdr:cNvPr id="43106" name="Button 98" hidden="1">
              <a:extLst>
                <a:ext uri="{63B3BB69-23CF-44E3-9099-C40C66FF867C}">
                  <a14:compatExt spid="_x0000_s43106"/>
                </a:ext>
                <a:ext uri="{FF2B5EF4-FFF2-40B4-BE49-F238E27FC236}">
                  <a16:creationId xmlns:a16="http://schemas.microsoft.com/office/drawing/2014/main" id="{00000000-0008-0000-0B00-000062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123</xdr:row>
          <xdr:rowOff>0</xdr:rowOff>
        </xdr:from>
        <xdr:to>
          <xdr:col>17</xdr:col>
          <xdr:colOff>0</xdr:colOff>
          <xdr:row>126</xdr:row>
          <xdr:rowOff>0</xdr:rowOff>
        </xdr:to>
        <xdr:sp macro="" textlink="">
          <xdr:nvSpPr>
            <xdr:cNvPr id="43107" name="Button 99" hidden="1">
              <a:extLst>
                <a:ext uri="{63B3BB69-23CF-44E3-9099-C40C66FF867C}">
                  <a14:compatExt spid="_x0000_s43107"/>
                </a:ext>
                <a:ext uri="{FF2B5EF4-FFF2-40B4-BE49-F238E27FC236}">
                  <a16:creationId xmlns:a16="http://schemas.microsoft.com/office/drawing/2014/main" id="{00000000-0008-0000-0B00-000063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123</xdr:row>
          <xdr:rowOff>0</xdr:rowOff>
        </xdr:from>
        <xdr:to>
          <xdr:col>18</xdr:col>
          <xdr:colOff>0</xdr:colOff>
          <xdr:row>126</xdr:row>
          <xdr:rowOff>0</xdr:rowOff>
        </xdr:to>
        <xdr:sp macro="" textlink="">
          <xdr:nvSpPr>
            <xdr:cNvPr id="43108" name="Button 100" hidden="1">
              <a:extLst>
                <a:ext uri="{63B3BB69-23CF-44E3-9099-C40C66FF867C}">
                  <a14:compatExt spid="_x0000_s43108"/>
                </a:ext>
                <a:ext uri="{FF2B5EF4-FFF2-40B4-BE49-F238E27FC236}">
                  <a16:creationId xmlns:a16="http://schemas.microsoft.com/office/drawing/2014/main" id="{00000000-0008-0000-0B00-000064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123</xdr:row>
          <xdr:rowOff>0</xdr:rowOff>
        </xdr:from>
        <xdr:to>
          <xdr:col>19</xdr:col>
          <xdr:colOff>0</xdr:colOff>
          <xdr:row>126</xdr:row>
          <xdr:rowOff>0</xdr:rowOff>
        </xdr:to>
        <xdr:sp macro="" textlink="">
          <xdr:nvSpPr>
            <xdr:cNvPr id="43109" name="Button 101" hidden="1">
              <a:extLst>
                <a:ext uri="{63B3BB69-23CF-44E3-9099-C40C66FF867C}">
                  <a14:compatExt spid="_x0000_s43109"/>
                </a:ext>
                <a:ext uri="{FF2B5EF4-FFF2-40B4-BE49-F238E27FC236}">
                  <a16:creationId xmlns:a16="http://schemas.microsoft.com/office/drawing/2014/main" id="{00000000-0008-0000-0B00-000065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126</xdr:row>
          <xdr:rowOff>0</xdr:rowOff>
        </xdr:from>
        <xdr:to>
          <xdr:col>17</xdr:col>
          <xdr:colOff>0</xdr:colOff>
          <xdr:row>129</xdr:row>
          <xdr:rowOff>0</xdr:rowOff>
        </xdr:to>
        <xdr:sp macro="" textlink="">
          <xdr:nvSpPr>
            <xdr:cNvPr id="43110" name="Button 102" hidden="1">
              <a:extLst>
                <a:ext uri="{63B3BB69-23CF-44E3-9099-C40C66FF867C}">
                  <a14:compatExt spid="_x0000_s43110"/>
                </a:ext>
                <a:ext uri="{FF2B5EF4-FFF2-40B4-BE49-F238E27FC236}">
                  <a16:creationId xmlns:a16="http://schemas.microsoft.com/office/drawing/2014/main" id="{00000000-0008-0000-0B00-000066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126</xdr:row>
          <xdr:rowOff>0</xdr:rowOff>
        </xdr:from>
        <xdr:to>
          <xdr:col>18</xdr:col>
          <xdr:colOff>0</xdr:colOff>
          <xdr:row>129</xdr:row>
          <xdr:rowOff>0</xdr:rowOff>
        </xdr:to>
        <xdr:sp macro="" textlink="">
          <xdr:nvSpPr>
            <xdr:cNvPr id="43111" name="Button 103" hidden="1">
              <a:extLst>
                <a:ext uri="{63B3BB69-23CF-44E3-9099-C40C66FF867C}">
                  <a14:compatExt spid="_x0000_s43111"/>
                </a:ext>
                <a:ext uri="{FF2B5EF4-FFF2-40B4-BE49-F238E27FC236}">
                  <a16:creationId xmlns:a16="http://schemas.microsoft.com/office/drawing/2014/main" id="{00000000-0008-0000-0B00-000067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126</xdr:row>
          <xdr:rowOff>0</xdr:rowOff>
        </xdr:from>
        <xdr:to>
          <xdr:col>19</xdr:col>
          <xdr:colOff>0</xdr:colOff>
          <xdr:row>129</xdr:row>
          <xdr:rowOff>0</xdr:rowOff>
        </xdr:to>
        <xdr:sp macro="" textlink="">
          <xdr:nvSpPr>
            <xdr:cNvPr id="43112" name="Button 104" hidden="1">
              <a:extLst>
                <a:ext uri="{63B3BB69-23CF-44E3-9099-C40C66FF867C}">
                  <a14:compatExt spid="_x0000_s43112"/>
                </a:ext>
                <a:ext uri="{FF2B5EF4-FFF2-40B4-BE49-F238E27FC236}">
                  <a16:creationId xmlns:a16="http://schemas.microsoft.com/office/drawing/2014/main" id="{00000000-0008-0000-0B00-000068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129</xdr:row>
          <xdr:rowOff>0</xdr:rowOff>
        </xdr:from>
        <xdr:to>
          <xdr:col>17</xdr:col>
          <xdr:colOff>0</xdr:colOff>
          <xdr:row>132</xdr:row>
          <xdr:rowOff>0</xdr:rowOff>
        </xdr:to>
        <xdr:sp macro="" textlink="">
          <xdr:nvSpPr>
            <xdr:cNvPr id="43113" name="Button 105" hidden="1">
              <a:extLst>
                <a:ext uri="{63B3BB69-23CF-44E3-9099-C40C66FF867C}">
                  <a14:compatExt spid="_x0000_s43113"/>
                </a:ext>
                <a:ext uri="{FF2B5EF4-FFF2-40B4-BE49-F238E27FC236}">
                  <a16:creationId xmlns:a16="http://schemas.microsoft.com/office/drawing/2014/main" id="{00000000-0008-0000-0B00-000069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129</xdr:row>
          <xdr:rowOff>0</xdr:rowOff>
        </xdr:from>
        <xdr:to>
          <xdr:col>18</xdr:col>
          <xdr:colOff>0</xdr:colOff>
          <xdr:row>132</xdr:row>
          <xdr:rowOff>0</xdr:rowOff>
        </xdr:to>
        <xdr:sp macro="" textlink="">
          <xdr:nvSpPr>
            <xdr:cNvPr id="43114" name="Button 106" hidden="1">
              <a:extLst>
                <a:ext uri="{63B3BB69-23CF-44E3-9099-C40C66FF867C}">
                  <a14:compatExt spid="_x0000_s43114"/>
                </a:ext>
                <a:ext uri="{FF2B5EF4-FFF2-40B4-BE49-F238E27FC236}">
                  <a16:creationId xmlns:a16="http://schemas.microsoft.com/office/drawing/2014/main" id="{00000000-0008-0000-0B00-00006A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129</xdr:row>
          <xdr:rowOff>0</xdr:rowOff>
        </xdr:from>
        <xdr:to>
          <xdr:col>19</xdr:col>
          <xdr:colOff>0</xdr:colOff>
          <xdr:row>132</xdr:row>
          <xdr:rowOff>0</xdr:rowOff>
        </xdr:to>
        <xdr:sp macro="" textlink="">
          <xdr:nvSpPr>
            <xdr:cNvPr id="43115" name="Button 107" hidden="1">
              <a:extLst>
                <a:ext uri="{63B3BB69-23CF-44E3-9099-C40C66FF867C}">
                  <a14:compatExt spid="_x0000_s43115"/>
                </a:ext>
                <a:ext uri="{FF2B5EF4-FFF2-40B4-BE49-F238E27FC236}">
                  <a16:creationId xmlns:a16="http://schemas.microsoft.com/office/drawing/2014/main" id="{00000000-0008-0000-0B00-00006B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136</xdr:row>
          <xdr:rowOff>9525</xdr:rowOff>
        </xdr:from>
        <xdr:to>
          <xdr:col>19</xdr:col>
          <xdr:colOff>0</xdr:colOff>
          <xdr:row>139</xdr:row>
          <xdr:rowOff>9525</xdr:rowOff>
        </xdr:to>
        <xdr:sp macro="" textlink="">
          <xdr:nvSpPr>
            <xdr:cNvPr id="43116" name="Button 108" hidden="1">
              <a:extLst>
                <a:ext uri="{63B3BB69-23CF-44E3-9099-C40C66FF867C}">
                  <a14:compatExt spid="_x0000_s43116"/>
                </a:ext>
                <a:ext uri="{FF2B5EF4-FFF2-40B4-BE49-F238E27FC236}">
                  <a16:creationId xmlns:a16="http://schemas.microsoft.com/office/drawing/2014/main" id="{00000000-0008-0000-0B00-00006C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139</xdr:row>
          <xdr:rowOff>9525</xdr:rowOff>
        </xdr:from>
        <xdr:to>
          <xdr:col>19</xdr:col>
          <xdr:colOff>0</xdr:colOff>
          <xdr:row>142</xdr:row>
          <xdr:rowOff>9525</xdr:rowOff>
        </xdr:to>
        <xdr:sp macro="" textlink="">
          <xdr:nvSpPr>
            <xdr:cNvPr id="43117" name="Button 109" hidden="1">
              <a:extLst>
                <a:ext uri="{63B3BB69-23CF-44E3-9099-C40C66FF867C}">
                  <a14:compatExt spid="_x0000_s43117"/>
                </a:ext>
                <a:ext uri="{FF2B5EF4-FFF2-40B4-BE49-F238E27FC236}">
                  <a16:creationId xmlns:a16="http://schemas.microsoft.com/office/drawing/2014/main" id="{00000000-0008-0000-0B00-00006D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142</xdr:row>
          <xdr:rowOff>9525</xdr:rowOff>
        </xdr:from>
        <xdr:to>
          <xdr:col>19</xdr:col>
          <xdr:colOff>0</xdr:colOff>
          <xdr:row>145</xdr:row>
          <xdr:rowOff>19050</xdr:rowOff>
        </xdr:to>
        <xdr:sp macro="" textlink="">
          <xdr:nvSpPr>
            <xdr:cNvPr id="43118" name="Button 110" hidden="1">
              <a:extLst>
                <a:ext uri="{63B3BB69-23CF-44E3-9099-C40C66FF867C}">
                  <a14:compatExt spid="_x0000_s43118"/>
                </a:ext>
                <a:ext uri="{FF2B5EF4-FFF2-40B4-BE49-F238E27FC236}">
                  <a16:creationId xmlns:a16="http://schemas.microsoft.com/office/drawing/2014/main" id="{00000000-0008-0000-0B00-00006E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147</xdr:row>
          <xdr:rowOff>0</xdr:rowOff>
        </xdr:from>
        <xdr:to>
          <xdr:col>17</xdr:col>
          <xdr:colOff>0</xdr:colOff>
          <xdr:row>150</xdr:row>
          <xdr:rowOff>0</xdr:rowOff>
        </xdr:to>
        <xdr:sp macro="" textlink="">
          <xdr:nvSpPr>
            <xdr:cNvPr id="43119" name="Button 111" hidden="1">
              <a:extLst>
                <a:ext uri="{63B3BB69-23CF-44E3-9099-C40C66FF867C}">
                  <a14:compatExt spid="_x0000_s43119"/>
                </a:ext>
                <a:ext uri="{FF2B5EF4-FFF2-40B4-BE49-F238E27FC236}">
                  <a16:creationId xmlns:a16="http://schemas.microsoft.com/office/drawing/2014/main" id="{00000000-0008-0000-0B00-00006F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147</xdr:row>
          <xdr:rowOff>0</xdr:rowOff>
        </xdr:from>
        <xdr:to>
          <xdr:col>18</xdr:col>
          <xdr:colOff>0</xdr:colOff>
          <xdr:row>150</xdr:row>
          <xdr:rowOff>0</xdr:rowOff>
        </xdr:to>
        <xdr:sp macro="" textlink="">
          <xdr:nvSpPr>
            <xdr:cNvPr id="43120" name="Button 112" hidden="1">
              <a:extLst>
                <a:ext uri="{63B3BB69-23CF-44E3-9099-C40C66FF867C}">
                  <a14:compatExt spid="_x0000_s43120"/>
                </a:ext>
                <a:ext uri="{FF2B5EF4-FFF2-40B4-BE49-F238E27FC236}">
                  <a16:creationId xmlns:a16="http://schemas.microsoft.com/office/drawing/2014/main" id="{00000000-0008-0000-0B00-000070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147</xdr:row>
          <xdr:rowOff>0</xdr:rowOff>
        </xdr:from>
        <xdr:to>
          <xdr:col>19</xdr:col>
          <xdr:colOff>0</xdr:colOff>
          <xdr:row>150</xdr:row>
          <xdr:rowOff>0</xdr:rowOff>
        </xdr:to>
        <xdr:sp macro="" textlink="">
          <xdr:nvSpPr>
            <xdr:cNvPr id="43121" name="Button 113" hidden="1">
              <a:extLst>
                <a:ext uri="{63B3BB69-23CF-44E3-9099-C40C66FF867C}">
                  <a14:compatExt spid="_x0000_s43121"/>
                </a:ext>
                <a:ext uri="{FF2B5EF4-FFF2-40B4-BE49-F238E27FC236}">
                  <a16:creationId xmlns:a16="http://schemas.microsoft.com/office/drawing/2014/main" id="{00000000-0008-0000-0B00-000071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150</xdr:row>
          <xdr:rowOff>0</xdr:rowOff>
        </xdr:from>
        <xdr:to>
          <xdr:col>17</xdr:col>
          <xdr:colOff>0</xdr:colOff>
          <xdr:row>153</xdr:row>
          <xdr:rowOff>0</xdr:rowOff>
        </xdr:to>
        <xdr:sp macro="" textlink="">
          <xdr:nvSpPr>
            <xdr:cNvPr id="43122" name="Button 114" hidden="1">
              <a:extLst>
                <a:ext uri="{63B3BB69-23CF-44E3-9099-C40C66FF867C}">
                  <a14:compatExt spid="_x0000_s43122"/>
                </a:ext>
                <a:ext uri="{FF2B5EF4-FFF2-40B4-BE49-F238E27FC236}">
                  <a16:creationId xmlns:a16="http://schemas.microsoft.com/office/drawing/2014/main" id="{00000000-0008-0000-0B00-000072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150</xdr:row>
          <xdr:rowOff>0</xdr:rowOff>
        </xdr:from>
        <xdr:to>
          <xdr:col>18</xdr:col>
          <xdr:colOff>0</xdr:colOff>
          <xdr:row>153</xdr:row>
          <xdr:rowOff>0</xdr:rowOff>
        </xdr:to>
        <xdr:sp macro="" textlink="">
          <xdr:nvSpPr>
            <xdr:cNvPr id="43123" name="Button 115" hidden="1">
              <a:extLst>
                <a:ext uri="{63B3BB69-23CF-44E3-9099-C40C66FF867C}">
                  <a14:compatExt spid="_x0000_s43123"/>
                </a:ext>
                <a:ext uri="{FF2B5EF4-FFF2-40B4-BE49-F238E27FC236}">
                  <a16:creationId xmlns:a16="http://schemas.microsoft.com/office/drawing/2014/main" id="{00000000-0008-0000-0B00-000073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150</xdr:row>
          <xdr:rowOff>0</xdr:rowOff>
        </xdr:from>
        <xdr:to>
          <xdr:col>19</xdr:col>
          <xdr:colOff>0</xdr:colOff>
          <xdr:row>153</xdr:row>
          <xdr:rowOff>0</xdr:rowOff>
        </xdr:to>
        <xdr:sp macro="" textlink="">
          <xdr:nvSpPr>
            <xdr:cNvPr id="43124" name="Button 116" hidden="1">
              <a:extLst>
                <a:ext uri="{63B3BB69-23CF-44E3-9099-C40C66FF867C}">
                  <a14:compatExt spid="_x0000_s43124"/>
                </a:ext>
                <a:ext uri="{FF2B5EF4-FFF2-40B4-BE49-F238E27FC236}">
                  <a16:creationId xmlns:a16="http://schemas.microsoft.com/office/drawing/2014/main" id="{00000000-0008-0000-0B00-000074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153</xdr:row>
          <xdr:rowOff>0</xdr:rowOff>
        </xdr:from>
        <xdr:to>
          <xdr:col>17</xdr:col>
          <xdr:colOff>0</xdr:colOff>
          <xdr:row>156</xdr:row>
          <xdr:rowOff>0</xdr:rowOff>
        </xdr:to>
        <xdr:sp macro="" textlink="">
          <xdr:nvSpPr>
            <xdr:cNvPr id="43125" name="Button 117" hidden="1">
              <a:extLst>
                <a:ext uri="{63B3BB69-23CF-44E3-9099-C40C66FF867C}">
                  <a14:compatExt spid="_x0000_s43125"/>
                </a:ext>
                <a:ext uri="{FF2B5EF4-FFF2-40B4-BE49-F238E27FC236}">
                  <a16:creationId xmlns:a16="http://schemas.microsoft.com/office/drawing/2014/main" id="{00000000-0008-0000-0B00-000075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153</xdr:row>
          <xdr:rowOff>0</xdr:rowOff>
        </xdr:from>
        <xdr:to>
          <xdr:col>18</xdr:col>
          <xdr:colOff>0</xdr:colOff>
          <xdr:row>156</xdr:row>
          <xdr:rowOff>0</xdr:rowOff>
        </xdr:to>
        <xdr:sp macro="" textlink="">
          <xdr:nvSpPr>
            <xdr:cNvPr id="43126" name="Button 118" hidden="1">
              <a:extLst>
                <a:ext uri="{63B3BB69-23CF-44E3-9099-C40C66FF867C}">
                  <a14:compatExt spid="_x0000_s43126"/>
                </a:ext>
                <a:ext uri="{FF2B5EF4-FFF2-40B4-BE49-F238E27FC236}">
                  <a16:creationId xmlns:a16="http://schemas.microsoft.com/office/drawing/2014/main" id="{00000000-0008-0000-0B00-000076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153</xdr:row>
          <xdr:rowOff>0</xdr:rowOff>
        </xdr:from>
        <xdr:to>
          <xdr:col>19</xdr:col>
          <xdr:colOff>0</xdr:colOff>
          <xdr:row>156</xdr:row>
          <xdr:rowOff>0</xdr:rowOff>
        </xdr:to>
        <xdr:sp macro="" textlink="">
          <xdr:nvSpPr>
            <xdr:cNvPr id="43127" name="Button 119" hidden="1">
              <a:extLst>
                <a:ext uri="{63B3BB69-23CF-44E3-9099-C40C66FF867C}">
                  <a14:compatExt spid="_x0000_s43127"/>
                </a:ext>
                <a:ext uri="{FF2B5EF4-FFF2-40B4-BE49-F238E27FC236}">
                  <a16:creationId xmlns:a16="http://schemas.microsoft.com/office/drawing/2014/main" id="{00000000-0008-0000-0B00-000077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156</xdr:row>
          <xdr:rowOff>0</xdr:rowOff>
        </xdr:from>
        <xdr:to>
          <xdr:col>17</xdr:col>
          <xdr:colOff>0</xdr:colOff>
          <xdr:row>159</xdr:row>
          <xdr:rowOff>0</xdr:rowOff>
        </xdr:to>
        <xdr:sp macro="" textlink="">
          <xdr:nvSpPr>
            <xdr:cNvPr id="43128" name="Button 120" hidden="1">
              <a:extLst>
                <a:ext uri="{63B3BB69-23CF-44E3-9099-C40C66FF867C}">
                  <a14:compatExt spid="_x0000_s43128"/>
                </a:ext>
                <a:ext uri="{FF2B5EF4-FFF2-40B4-BE49-F238E27FC236}">
                  <a16:creationId xmlns:a16="http://schemas.microsoft.com/office/drawing/2014/main" id="{00000000-0008-0000-0B00-000078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156</xdr:row>
          <xdr:rowOff>0</xdr:rowOff>
        </xdr:from>
        <xdr:to>
          <xdr:col>18</xdr:col>
          <xdr:colOff>0</xdr:colOff>
          <xdr:row>159</xdr:row>
          <xdr:rowOff>0</xdr:rowOff>
        </xdr:to>
        <xdr:sp macro="" textlink="">
          <xdr:nvSpPr>
            <xdr:cNvPr id="43129" name="Button 121" hidden="1">
              <a:extLst>
                <a:ext uri="{63B3BB69-23CF-44E3-9099-C40C66FF867C}">
                  <a14:compatExt spid="_x0000_s43129"/>
                </a:ext>
                <a:ext uri="{FF2B5EF4-FFF2-40B4-BE49-F238E27FC236}">
                  <a16:creationId xmlns:a16="http://schemas.microsoft.com/office/drawing/2014/main" id="{00000000-0008-0000-0B00-000079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156</xdr:row>
          <xdr:rowOff>0</xdr:rowOff>
        </xdr:from>
        <xdr:to>
          <xdr:col>19</xdr:col>
          <xdr:colOff>0</xdr:colOff>
          <xdr:row>159</xdr:row>
          <xdr:rowOff>0</xdr:rowOff>
        </xdr:to>
        <xdr:sp macro="" textlink="">
          <xdr:nvSpPr>
            <xdr:cNvPr id="43130" name="Button 122" hidden="1">
              <a:extLst>
                <a:ext uri="{63B3BB69-23CF-44E3-9099-C40C66FF867C}">
                  <a14:compatExt spid="_x0000_s43130"/>
                </a:ext>
                <a:ext uri="{FF2B5EF4-FFF2-40B4-BE49-F238E27FC236}">
                  <a16:creationId xmlns:a16="http://schemas.microsoft.com/office/drawing/2014/main" id="{00000000-0008-0000-0B00-00007A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163</xdr:row>
          <xdr:rowOff>9525</xdr:rowOff>
        </xdr:from>
        <xdr:to>
          <xdr:col>19</xdr:col>
          <xdr:colOff>0</xdr:colOff>
          <xdr:row>166</xdr:row>
          <xdr:rowOff>9525</xdr:rowOff>
        </xdr:to>
        <xdr:sp macro="" textlink="">
          <xdr:nvSpPr>
            <xdr:cNvPr id="43131" name="Button 123" hidden="1">
              <a:extLst>
                <a:ext uri="{63B3BB69-23CF-44E3-9099-C40C66FF867C}">
                  <a14:compatExt spid="_x0000_s43131"/>
                </a:ext>
                <a:ext uri="{FF2B5EF4-FFF2-40B4-BE49-F238E27FC236}">
                  <a16:creationId xmlns:a16="http://schemas.microsoft.com/office/drawing/2014/main" id="{00000000-0008-0000-0B00-00007B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166</xdr:row>
          <xdr:rowOff>9525</xdr:rowOff>
        </xdr:from>
        <xdr:to>
          <xdr:col>19</xdr:col>
          <xdr:colOff>0</xdr:colOff>
          <xdr:row>169</xdr:row>
          <xdr:rowOff>9525</xdr:rowOff>
        </xdr:to>
        <xdr:sp macro="" textlink="">
          <xdr:nvSpPr>
            <xdr:cNvPr id="43132" name="Button 124" hidden="1">
              <a:extLst>
                <a:ext uri="{63B3BB69-23CF-44E3-9099-C40C66FF867C}">
                  <a14:compatExt spid="_x0000_s43132"/>
                </a:ext>
                <a:ext uri="{FF2B5EF4-FFF2-40B4-BE49-F238E27FC236}">
                  <a16:creationId xmlns:a16="http://schemas.microsoft.com/office/drawing/2014/main" id="{00000000-0008-0000-0B00-00007C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169</xdr:row>
          <xdr:rowOff>9525</xdr:rowOff>
        </xdr:from>
        <xdr:to>
          <xdr:col>19</xdr:col>
          <xdr:colOff>0</xdr:colOff>
          <xdr:row>172</xdr:row>
          <xdr:rowOff>19050</xdr:rowOff>
        </xdr:to>
        <xdr:sp macro="" textlink="">
          <xdr:nvSpPr>
            <xdr:cNvPr id="43133" name="Button 125" hidden="1">
              <a:extLst>
                <a:ext uri="{63B3BB69-23CF-44E3-9099-C40C66FF867C}">
                  <a14:compatExt spid="_x0000_s43133"/>
                </a:ext>
                <a:ext uri="{FF2B5EF4-FFF2-40B4-BE49-F238E27FC236}">
                  <a16:creationId xmlns:a16="http://schemas.microsoft.com/office/drawing/2014/main" id="{00000000-0008-0000-0B00-00007D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174</xdr:row>
          <xdr:rowOff>0</xdr:rowOff>
        </xdr:from>
        <xdr:to>
          <xdr:col>17</xdr:col>
          <xdr:colOff>0</xdr:colOff>
          <xdr:row>177</xdr:row>
          <xdr:rowOff>0</xdr:rowOff>
        </xdr:to>
        <xdr:sp macro="" textlink="">
          <xdr:nvSpPr>
            <xdr:cNvPr id="43134" name="Button 126" hidden="1">
              <a:extLst>
                <a:ext uri="{63B3BB69-23CF-44E3-9099-C40C66FF867C}">
                  <a14:compatExt spid="_x0000_s43134"/>
                </a:ext>
                <a:ext uri="{FF2B5EF4-FFF2-40B4-BE49-F238E27FC236}">
                  <a16:creationId xmlns:a16="http://schemas.microsoft.com/office/drawing/2014/main" id="{00000000-0008-0000-0B00-00007E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174</xdr:row>
          <xdr:rowOff>0</xdr:rowOff>
        </xdr:from>
        <xdr:to>
          <xdr:col>18</xdr:col>
          <xdr:colOff>0</xdr:colOff>
          <xdr:row>177</xdr:row>
          <xdr:rowOff>0</xdr:rowOff>
        </xdr:to>
        <xdr:sp macro="" textlink="">
          <xdr:nvSpPr>
            <xdr:cNvPr id="43135" name="Button 127" hidden="1">
              <a:extLst>
                <a:ext uri="{63B3BB69-23CF-44E3-9099-C40C66FF867C}">
                  <a14:compatExt spid="_x0000_s43135"/>
                </a:ext>
                <a:ext uri="{FF2B5EF4-FFF2-40B4-BE49-F238E27FC236}">
                  <a16:creationId xmlns:a16="http://schemas.microsoft.com/office/drawing/2014/main" id="{00000000-0008-0000-0B00-00007F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174</xdr:row>
          <xdr:rowOff>0</xdr:rowOff>
        </xdr:from>
        <xdr:to>
          <xdr:col>19</xdr:col>
          <xdr:colOff>0</xdr:colOff>
          <xdr:row>177</xdr:row>
          <xdr:rowOff>0</xdr:rowOff>
        </xdr:to>
        <xdr:sp macro="" textlink="">
          <xdr:nvSpPr>
            <xdr:cNvPr id="43136" name="Button 128" hidden="1">
              <a:extLst>
                <a:ext uri="{63B3BB69-23CF-44E3-9099-C40C66FF867C}">
                  <a14:compatExt spid="_x0000_s43136"/>
                </a:ext>
                <a:ext uri="{FF2B5EF4-FFF2-40B4-BE49-F238E27FC236}">
                  <a16:creationId xmlns:a16="http://schemas.microsoft.com/office/drawing/2014/main" id="{00000000-0008-0000-0B00-000080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177</xdr:row>
          <xdr:rowOff>0</xdr:rowOff>
        </xdr:from>
        <xdr:to>
          <xdr:col>17</xdr:col>
          <xdr:colOff>0</xdr:colOff>
          <xdr:row>180</xdr:row>
          <xdr:rowOff>0</xdr:rowOff>
        </xdr:to>
        <xdr:sp macro="" textlink="">
          <xdr:nvSpPr>
            <xdr:cNvPr id="43137" name="Button 129" hidden="1">
              <a:extLst>
                <a:ext uri="{63B3BB69-23CF-44E3-9099-C40C66FF867C}">
                  <a14:compatExt spid="_x0000_s43137"/>
                </a:ext>
                <a:ext uri="{FF2B5EF4-FFF2-40B4-BE49-F238E27FC236}">
                  <a16:creationId xmlns:a16="http://schemas.microsoft.com/office/drawing/2014/main" id="{00000000-0008-0000-0B00-000081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177</xdr:row>
          <xdr:rowOff>0</xdr:rowOff>
        </xdr:from>
        <xdr:to>
          <xdr:col>18</xdr:col>
          <xdr:colOff>0</xdr:colOff>
          <xdr:row>180</xdr:row>
          <xdr:rowOff>0</xdr:rowOff>
        </xdr:to>
        <xdr:sp macro="" textlink="">
          <xdr:nvSpPr>
            <xdr:cNvPr id="43138" name="Button 130" hidden="1">
              <a:extLst>
                <a:ext uri="{63B3BB69-23CF-44E3-9099-C40C66FF867C}">
                  <a14:compatExt spid="_x0000_s43138"/>
                </a:ext>
                <a:ext uri="{FF2B5EF4-FFF2-40B4-BE49-F238E27FC236}">
                  <a16:creationId xmlns:a16="http://schemas.microsoft.com/office/drawing/2014/main" id="{00000000-0008-0000-0B00-000082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177</xdr:row>
          <xdr:rowOff>0</xdr:rowOff>
        </xdr:from>
        <xdr:to>
          <xdr:col>19</xdr:col>
          <xdr:colOff>0</xdr:colOff>
          <xdr:row>180</xdr:row>
          <xdr:rowOff>0</xdr:rowOff>
        </xdr:to>
        <xdr:sp macro="" textlink="">
          <xdr:nvSpPr>
            <xdr:cNvPr id="43139" name="Button 131" hidden="1">
              <a:extLst>
                <a:ext uri="{63B3BB69-23CF-44E3-9099-C40C66FF867C}">
                  <a14:compatExt spid="_x0000_s43139"/>
                </a:ext>
                <a:ext uri="{FF2B5EF4-FFF2-40B4-BE49-F238E27FC236}">
                  <a16:creationId xmlns:a16="http://schemas.microsoft.com/office/drawing/2014/main" id="{00000000-0008-0000-0B00-000083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180</xdr:row>
          <xdr:rowOff>0</xdr:rowOff>
        </xdr:from>
        <xdr:to>
          <xdr:col>17</xdr:col>
          <xdr:colOff>0</xdr:colOff>
          <xdr:row>183</xdr:row>
          <xdr:rowOff>0</xdr:rowOff>
        </xdr:to>
        <xdr:sp macro="" textlink="">
          <xdr:nvSpPr>
            <xdr:cNvPr id="43140" name="Button 132" hidden="1">
              <a:extLst>
                <a:ext uri="{63B3BB69-23CF-44E3-9099-C40C66FF867C}">
                  <a14:compatExt spid="_x0000_s43140"/>
                </a:ext>
                <a:ext uri="{FF2B5EF4-FFF2-40B4-BE49-F238E27FC236}">
                  <a16:creationId xmlns:a16="http://schemas.microsoft.com/office/drawing/2014/main" id="{00000000-0008-0000-0B00-000084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180</xdr:row>
          <xdr:rowOff>0</xdr:rowOff>
        </xdr:from>
        <xdr:to>
          <xdr:col>18</xdr:col>
          <xdr:colOff>0</xdr:colOff>
          <xdr:row>183</xdr:row>
          <xdr:rowOff>0</xdr:rowOff>
        </xdr:to>
        <xdr:sp macro="" textlink="">
          <xdr:nvSpPr>
            <xdr:cNvPr id="43141" name="Button 133" hidden="1">
              <a:extLst>
                <a:ext uri="{63B3BB69-23CF-44E3-9099-C40C66FF867C}">
                  <a14:compatExt spid="_x0000_s43141"/>
                </a:ext>
                <a:ext uri="{FF2B5EF4-FFF2-40B4-BE49-F238E27FC236}">
                  <a16:creationId xmlns:a16="http://schemas.microsoft.com/office/drawing/2014/main" id="{00000000-0008-0000-0B00-000085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180</xdr:row>
          <xdr:rowOff>0</xdr:rowOff>
        </xdr:from>
        <xdr:to>
          <xdr:col>19</xdr:col>
          <xdr:colOff>0</xdr:colOff>
          <xdr:row>183</xdr:row>
          <xdr:rowOff>0</xdr:rowOff>
        </xdr:to>
        <xdr:sp macro="" textlink="">
          <xdr:nvSpPr>
            <xdr:cNvPr id="43142" name="Button 134" hidden="1">
              <a:extLst>
                <a:ext uri="{63B3BB69-23CF-44E3-9099-C40C66FF867C}">
                  <a14:compatExt spid="_x0000_s43142"/>
                </a:ext>
                <a:ext uri="{FF2B5EF4-FFF2-40B4-BE49-F238E27FC236}">
                  <a16:creationId xmlns:a16="http://schemas.microsoft.com/office/drawing/2014/main" id="{00000000-0008-0000-0B00-000086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183</xdr:row>
          <xdr:rowOff>0</xdr:rowOff>
        </xdr:from>
        <xdr:to>
          <xdr:col>17</xdr:col>
          <xdr:colOff>0</xdr:colOff>
          <xdr:row>186</xdr:row>
          <xdr:rowOff>0</xdr:rowOff>
        </xdr:to>
        <xdr:sp macro="" textlink="">
          <xdr:nvSpPr>
            <xdr:cNvPr id="43143" name="Button 135" hidden="1">
              <a:extLst>
                <a:ext uri="{63B3BB69-23CF-44E3-9099-C40C66FF867C}">
                  <a14:compatExt spid="_x0000_s43143"/>
                </a:ext>
                <a:ext uri="{FF2B5EF4-FFF2-40B4-BE49-F238E27FC236}">
                  <a16:creationId xmlns:a16="http://schemas.microsoft.com/office/drawing/2014/main" id="{00000000-0008-0000-0B00-000087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183</xdr:row>
          <xdr:rowOff>0</xdr:rowOff>
        </xdr:from>
        <xdr:to>
          <xdr:col>18</xdr:col>
          <xdr:colOff>0</xdr:colOff>
          <xdr:row>186</xdr:row>
          <xdr:rowOff>0</xdr:rowOff>
        </xdr:to>
        <xdr:sp macro="" textlink="">
          <xdr:nvSpPr>
            <xdr:cNvPr id="43144" name="Button 136" hidden="1">
              <a:extLst>
                <a:ext uri="{63B3BB69-23CF-44E3-9099-C40C66FF867C}">
                  <a14:compatExt spid="_x0000_s43144"/>
                </a:ext>
                <a:ext uri="{FF2B5EF4-FFF2-40B4-BE49-F238E27FC236}">
                  <a16:creationId xmlns:a16="http://schemas.microsoft.com/office/drawing/2014/main" id="{00000000-0008-0000-0B00-000088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183</xdr:row>
          <xdr:rowOff>0</xdr:rowOff>
        </xdr:from>
        <xdr:to>
          <xdr:col>19</xdr:col>
          <xdr:colOff>0</xdr:colOff>
          <xdr:row>186</xdr:row>
          <xdr:rowOff>0</xdr:rowOff>
        </xdr:to>
        <xdr:sp macro="" textlink="">
          <xdr:nvSpPr>
            <xdr:cNvPr id="43145" name="Button 137" hidden="1">
              <a:extLst>
                <a:ext uri="{63B3BB69-23CF-44E3-9099-C40C66FF867C}">
                  <a14:compatExt spid="_x0000_s43145"/>
                </a:ext>
                <a:ext uri="{FF2B5EF4-FFF2-40B4-BE49-F238E27FC236}">
                  <a16:creationId xmlns:a16="http://schemas.microsoft.com/office/drawing/2014/main" id="{00000000-0008-0000-0B00-000089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190</xdr:row>
          <xdr:rowOff>9525</xdr:rowOff>
        </xdr:from>
        <xdr:to>
          <xdr:col>19</xdr:col>
          <xdr:colOff>0</xdr:colOff>
          <xdr:row>193</xdr:row>
          <xdr:rowOff>9525</xdr:rowOff>
        </xdr:to>
        <xdr:sp macro="" textlink="">
          <xdr:nvSpPr>
            <xdr:cNvPr id="43146" name="Button 138" hidden="1">
              <a:extLst>
                <a:ext uri="{63B3BB69-23CF-44E3-9099-C40C66FF867C}">
                  <a14:compatExt spid="_x0000_s43146"/>
                </a:ext>
                <a:ext uri="{FF2B5EF4-FFF2-40B4-BE49-F238E27FC236}">
                  <a16:creationId xmlns:a16="http://schemas.microsoft.com/office/drawing/2014/main" id="{00000000-0008-0000-0B00-00008A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193</xdr:row>
          <xdr:rowOff>9525</xdr:rowOff>
        </xdr:from>
        <xdr:to>
          <xdr:col>19</xdr:col>
          <xdr:colOff>0</xdr:colOff>
          <xdr:row>196</xdr:row>
          <xdr:rowOff>9525</xdr:rowOff>
        </xdr:to>
        <xdr:sp macro="" textlink="">
          <xdr:nvSpPr>
            <xdr:cNvPr id="43147" name="Button 139" hidden="1">
              <a:extLst>
                <a:ext uri="{63B3BB69-23CF-44E3-9099-C40C66FF867C}">
                  <a14:compatExt spid="_x0000_s43147"/>
                </a:ext>
                <a:ext uri="{FF2B5EF4-FFF2-40B4-BE49-F238E27FC236}">
                  <a16:creationId xmlns:a16="http://schemas.microsoft.com/office/drawing/2014/main" id="{00000000-0008-0000-0B00-00008B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196</xdr:row>
          <xdr:rowOff>9525</xdr:rowOff>
        </xdr:from>
        <xdr:to>
          <xdr:col>19</xdr:col>
          <xdr:colOff>0</xdr:colOff>
          <xdr:row>199</xdr:row>
          <xdr:rowOff>19050</xdr:rowOff>
        </xdr:to>
        <xdr:sp macro="" textlink="">
          <xdr:nvSpPr>
            <xdr:cNvPr id="43148" name="Button 140" hidden="1">
              <a:extLst>
                <a:ext uri="{63B3BB69-23CF-44E3-9099-C40C66FF867C}">
                  <a14:compatExt spid="_x0000_s43148"/>
                </a:ext>
                <a:ext uri="{FF2B5EF4-FFF2-40B4-BE49-F238E27FC236}">
                  <a16:creationId xmlns:a16="http://schemas.microsoft.com/office/drawing/2014/main" id="{00000000-0008-0000-0B00-00008C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</xdr:wsDr>
</file>

<file path=xl/drawings/drawing1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</xdr:row>
          <xdr:rowOff>0</xdr:rowOff>
        </xdr:from>
        <xdr:to>
          <xdr:col>19</xdr:col>
          <xdr:colOff>0</xdr:colOff>
          <xdr:row>28</xdr:row>
          <xdr:rowOff>0</xdr:rowOff>
        </xdr:to>
        <xdr:sp macro="" textlink="">
          <xdr:nvSpPr>
            <xdr:cNvPr id="44033" name="Button 1" hidden="1">
              <a:extLst>
                <a:ext uri="{63B3BB69-23CF-44E3-9099-C40C66FF867C}">
                  <a14:compatExt spid="_x0000_s44033"/>
                </a:ext>
                <a:ext uri="{FF2B5EF4-FFF2-40B4-BE49-F238E27FC236}">
                  <a16:creationId xmlns:a16="http://schemas.microsoft.com/office/drawing/2014/main" id="{00000000-0008-0000-0C00-000001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28</xdr:row>
          <xdr:rowOff>0</xdr:rowOff>
        </xdr:from>
        <xdr:to>
          <xdr:col>17</xdr:col>
          <xdr:colOff>0</xdr:colOff>
          <xdr:row>31</xdr:row>
          <xdr:rowOff>0</xdr:rowOff>
        </xdr:to>
        <xdr:sp macro="" textlink="">
          <xdr:nvSpPr>
            <xdr:cNvPr id="44034" name="Button 2" hidden="1">
              <a:extLst>
                <a:ext uri="{63B3BB69-23CF-44E3-9099-C40C66FF867C}">
                  <a14:compatExt spid="_x0000_s44034"/>
                </a:ext>
                <a:ext uri="{FF2B5EF4-FFF2-40B4-BE49-F238E27FC236}">
                  <a16:creationId xmlns:a16="http://schemas.microsoft.com/office/drawing/2014/main" id="{00000000-0008-0000-0C00-000002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28</xdr:row>
          <xdr:rowOff>0</xdr:rowOff>
        </xdr:from>
        <xdr:to>
          <xdr:col>18</xdr:col>
          <xdr:colOff>0</xdr:colOff>
          <xdr:row>31</xdr:row>
          <xdr:rowOff>0</xdr:rowOff>
        </xdr:to>
        <xdr:sp macro="" textlink="">
          <xdr:nvSpPr>
            <xdr:cNvPr id="44035" name="Button 3" hidden="1">
              <a:extLst>
                <a:ext uri="{63B3BB69-23CF-44E3-9099-C40C66FF867C}">
                  <a14:compatExt spid="_x0000_s44035"/>
                </a:ext>
                <a:ext uri="{FF2B5EF4-FFF2-40B4-BE49-F238E27FC236}">
                  <a16:creationId xmlns:a16="http://schemas.microsoft.com/office/drawing/2014/main" id="{00000000-0008-0000-0C00-000003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31</xdr:row>
          <xdr:rowOff>0</xdr:rowOff>
        </xdr:from>
        <xdr:to>
          <xdr:col>17</xdr:col>
          <xdr:colOff>0</xdr:colOff>
          <xdr:row>34</xdr:row>
          <xdr:rowOff>0</xdr:rowOff>
        </xdr:to>
        <xdr:sp macro="" textlink="">
          <xdr:nvSpPr>
            <xdr:cNvPr id="44036" name="Button 4" hidden="1">
              <a:extLst>
                <a:ext uri="{63B3BB69-23CF-44E3-9099-C40C66FF867C}">
                  <a14:compatExt spid="_x0000_s44036"/>
                </a:ext>
                <a:ext uri="{FF2B5EF4-FFF2-40B4-BE49-F238E27FC236}">
                  <a16:creationId xmlns:a16="http://schemas.microsoft.com/office/drawing/2014/main" id="{00000000-0008-0000-0C00-000004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31</xdr:row>
          <xdr:rowOff>0</xdr:rowOff>
        </xdr:from>
        <xdr:to>
          <xdr:col>18</xdr:col>
          <xdr:colOff>0</xdr:colOff>
          <xdr:row>34</xdr:row>
          <xdr:rowOff>0</xdr:rowOff>
        </xdr:to>
        <xdr:sp macro="" textlink="">
          <xdr:nvSpPr>
            <xdr:cNvPr id="44037" name="Button 5" hidden="1">
              <a:extLst>
                <a:ext uri="{63B3BB69-23CF-44E3-9099-C40C66FF867C}">
                  <a14:compatExt spid="_x0000_s44037"/>
                </a:ext>
                <a:ext uri="{FF2B5EF4-FFF2-40B4-BE49-F238E27FC236}">
                  <a16:creationId xmlns:a16="http://schemas.microsoft.com/office/drawing/2014/main" id="{00000000-0008-0000-0C00-000005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28</xdr:row>
          <xdr:rowOff>0</xdr:rowOff>
        </xdr:from>
        <xdr:to>
          <xdr:col>19</xdr:col>
          <xdr:colOff>0</xdr:colOff>
          <xdr:row>31</xdr:row>
          <xdr:rowOff>0</xdr:rowOff>
        </xdr:to>
        <xdr:sp macro="" textlink="">
          <xdr:nvSpPr>
            <xdr:cNvPr id="44038" name="Button 6" hidden="1">
              <a:extLst>
                <a:ext uri="{63B3BB69-23CF-44E3-9099-C40C66FF867C}">
                  <a14:compatExt spid="_x0000_s44038"/>
                </a:ext>
                <a:ext uri="{FF2B5EF4-FFF2-40B4-BE49-F238E27FC236}">
                  <a16:creationId xmlns:a16="http://schemas.microsoft.com/office/drawing/2014/main" id="{00000000-0008-0000-0C00-000006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31</xdr:row>
          <xdr:rowOff>0</xdr:rowOff>
        </xdr:from>
        <xdr:to>
          <xdr:col>19</xdr:col>
          <xdr:colOff>0</xdr:colOff>
          <xdr:row>34</xdr:row>
          <xdr:rowOff>0</xdr:rowOff>
        </xdr:to>
        <xdr:sp macro="" textlink="">
          <xdr:nvSpPr>
            <xdr:cNvPr id="44039" name="Button 7" hidden="1">
              <a:extLst>
                <a:ext uri="{63B3BB69-23CF-44E3-9099-C40C66FF867C}">
                  <a14:compatExt spid="_x0000_s44039"/>
                </a:ext>
                <a:ext uri="{FF2B5EF4-FFF2-40B4-BE49-F238E27FC236}">
                  <a16:creationId xmlns:a16="http://schemas.microsoft.com/office/drawing/2014/main" id="{00000000-0008-0000-0C00-000007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34</xdr:row>
          <xdr:rowOff>0</xdr:rowOff>
        </xdr:from>
        <xdr:to>
          <xdr:col>19</xdr:col>
          <xdr:colOff>0</xdr:colOff>
          <xdr:row>37</xdr:row>
          <xdr:rowOff>0</xdr:rowOff>
        </xdr:to>
        <xdr:sp macro="" textlink="">
          <xdr:nvSpPr>
            <xdr:cNvPr id="44040" name="Button 8" hidden="1">
              <a:extLst>
                <a:ext uri="{63B3BB69-23CF-44E3-9099-C40C66FF867C}">
                  <a14:compatExt spid="_x0000_s44040"/>
                </a:ext>
                <a:ext uri="{FF2B5EF4-FFF2-40B4-BE49-F238E27FC236}">
                  <a16:creationId xmlns:a16="http://schemas.microsoft.com/office/drawing/2014/main" id="{00000000-0008-0000-0C00-000008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17</xdr:col>
          <xdr:colOff>0</xdr:colOff>
          <xdr:row>15</xdr:row>
          <xdr:rowOff>0</xdr:rowOff>
        </xdr:to>
        <xdr:sp macro="" textlink="">
          <xdr:nvSpPr>
            <xdr:cNvPr id="44041" name="Button 9" hidden="1">
              <a:extLst>
                <a:ext uri="{63B3BB69-23CF-44E3-9099-C40C66FF867C}">
                  <a14:compatExt spid="_x0000_s44041"/>
                </a:ext>
                <a:ext uri="{FF2B5EF4-FFF2-40B4-BE49-F238E27FC236}">
                  <a16:creationId xmlns:a16="http://schemas.microsoft.com/office/drawing/2014/main" id="{00000000-0008-0000-0C00-000009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</xdr:row>
          <xdr:rowOff>0</xdr:rowOff>
        </xdr:from>
        <xdr:to>
          <xdr:col>18</xdr:col>
          <xdr:colOff>0</xdr:colOff>
          <xdr:row>15</xdr:row>
          <xdr:rowOff>0</xdr:rowOff>
        </xdr:to>
        <xdr:sp macro="" textlink="">
          <xdr:nvSpPr>
            <xdr:cNvPr id="44042" name="Button 10" hidden="1">
              <a:extLst>
                <a:ext uri="{63B3BB69-23CF-44E3-9099-C40C66FF867C}">
                  <a14:compatExt spid="_x0000_s44042"/>
                </a:ext>
                <a:ext uri="{FF2B5EF4-FFF2-40B4-BE49-F238E27FC236}">
                  <a16:creationId xmlns:a16="http://schemas.microsoft.com/office/drawing/2014/main" id="{00000000-0008-0000-0C00-00000A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</xdr:row>
          <xdr:rowOff>0</xdr:rowOff>
        </xdr:from>
        <xdr:to>
          <xdr:col>19</xdr:col>
          <xdr:colOff>0</xdr:colOff>
          <xdr:row>15</xdr:row>
          <xdr:rowOff>0</xdr:rowOff>
        </xdr:to>
        <xdr:sp macro="" textlink="">
          <xdr:nvSpPr>
            <xdr:cNvPr id="44043" name="Button 11" hidden="1">
              <a:extLst>
                <a:ext uri="{63B3BB69-23CF-44E3-9099-C40C66FF867C}">
                  <a14:compatExt spid="_x0000_s44043"/>
                </a:ext>
                <a:ext uri="{FF2B5EF4-FFF2-40B4-BE49-F238E27FC236}">
                  <a16:creationId xmlns:a16="http://schemas.microsoft.com/office/drawing/2014/main" id="{00000000-0008-0000-0C00-00000B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</xdr:row>
          <xdr:rowOff>0</xdr:rowOff>
        </xdr:from>
        <xdr:to>
          <xdr:col>17</xdr:col>
          <xdr:colOff>0</xdr:colOff>
          <xdr:row>18</xdr:row>
          <xdr:rowOff>0</xdr:rowOff>
        </xdr:to>
        <xdr:sp macro="" textlink="">
          <xdr:nvSpPr>
            <xdr:cNvPr id="44044" name="Button 12" hidden="1">
              <a:extLst>
                <a:ext uri="{63B3BB69-23CF-44E3-9099-C40C66FF867C}">
                  <a14:compatExt spid="_x0000_s44044"/>
                </a:ext>
                <a:ext uri="{FF2B5EF4-FFF2-40B4-BE49-F238E27FC236}">
                  <a16:creationId xmlns:a16="http://schemas.microsoft.com/office/drawing/2014/main" id="{00000000-0008-0000-0C00-00000C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</xdr:row>
          <xdr:rowOff>0</xdr:rowOff>
        </xdr:from>
        <xdr:to>
          <xdr:col>18</xdr:col>
          <xdr:colOff>0</xdr:colOff>
          <xdr:row>18</xdr:row>
          <xdr:rowOff>0</xdr:rowOff>
        </xdr:to>
        <xdr:sp macro="" textlink="">
          <xdr:nvSpPr>
            <xdr:cNvPr id="44045" name="Button 13" hidden="1">
              <a:extLst>
                <a:ext uri="{63B3BB69-23CF-44E3-9099-C40C66FF867C}">
                  <a14:compatExt spid="_x0000_s44045"/>
                </a:ext>
                <a:ext uri="{FF2B5EF4-FFF2-40B4-BE49-F238E27FC236}">
                  <a16:creationId xmlns:a16="http://schemas.microsoft.com/office/drawing/2014/main" id="{00000000-0008-0000-0C00-00000D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</xdr:row>
          <xdr:rowOff>0</xdr:rowOff>
        </xdr:from>
        <xdr:to>
          <xdr:col>19</xdr:col>
          <xdr:colOff>0</xdr:colOff>
          <xdr:row>18</xdr:row>
          <xdr:rowOff>0</xdr:rowOff>
        </xdr:to>
        <xdr:sp macro="" textlink="">
          <xdr:nvSpPr>
            <xdr:cNvPr id="44046" name="Button 14" hidden="1">
              <a:extLst>
                <a:ext uri="{63B3BB69-23CF-44E3-9099-C40C66FF867C}">
                  <a14:compatExt spid="_x0000_s44046"/>
                </a:ext>
                <a:ext uri="{FF2B5EF4-FFF2-40B4-BE49-F238E27FC236}">
                  <a16:creationId xmlns:a16="http://schemas.microsoft.com/office/drawing/2014/main" id="{00000000-0008-0000-0C00-00000E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</xdr:row>
          <xdr:rowOff>0</xdr:rowOff>
        </xdr:from>
        <xdr:to>
          <xdr:col>17</xdr:col>
          <xdr:colOff>0</xdr:colOff>
          <xdr:row>21</xdr:row>
          <xdr:rowOff>0</xdr:rowOff>
        </xdr:to>
        <xdr:sp macro="" textlink="">
          <xdr:nvSpPr>
            <xdr:cNvPr id="44047" name="Button 15" hidden="1">
              <a:extLst>
                <a:ext uri="{63B3BB69-23CF-44E3-9099-C40C66FF867C}">
                  <a14:compatExt spid="_x0000_s44047"/>
                </a:ext>
                <a:ext uri="{FF2B5EF4-FFF2-40B4-BE49-F238E27FC236}">
                  <a16:creationId xmlns:a16="http://schemas.microsoft.com/office/drawing/2014/main" id="{00000000-0008-0000-0C00-00000F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</xdr:row>
          <xdr:rowOff>0</xdr:rowOff>
        </xdr:from>
        <xdr:to>
          <xdr:col>18</xdr:col>
          <xdr:colOff>0</xdr:colOff>
          <xdr:row>21</xdr:row>
          <xdr:rowOff>0</xdr:rowOff>
        </xdr:to>
        <xdr:sp macro="" textlink="">
          <xdr:nvSpPr>
            <xdr:cNvPr id="44048" name="Button 16" hidden="1">
              <a:extLst>
                <a:ext uri="{63B3BB69-23CF-44E3-9099-C40C66FF867C}">
                  <a14:compatExt spid="_x0000_s44048"/>
                </a:ext>
                <a:ext uri="{FF2B5EF4-FFF2-40B4-BE49-F238E27FC236}">
                  <a16:creationId xmlns:a16="http://schemas.microsoft.com/office/drawing/2014/main" id="{00000000-0008-0000-0C00-000010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</xdr:row>
          <xdr:rowOff>0</xdr:rowOff>
        </xdr:from>
        <xdr:to>
          <xdr:col>19</xdr:col>
          <xdr:colOff>0</xdr:colOff>
          <xdr:row>21</xdr:row>
          <xdr:rowOff>0</xdr:rowOff>
        </xdr:to>
        <xdr:sp macro="" textlink="">
          <xdr:nvSpPr>
            <xdr:cNvPr id="44049" name="Button 17" hidden="1">
              <a:extLst>
                <a:ext uri="{63B3BB69-23CF-44E3-9099-C40C66FF867C}">
                  <a14:compatExt spid="_x0000_s44049"/>
                </a:ext>
                <a:ext uri="{FF2B5EF4-FFF2-40B4-BE49-F238E27FC236}">
                  <a16:creationId xmlns:a16="http://schemas.microsoft.com/office/drawing/2014/main" id="{00000000-0008-0000-0C00-000011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44050" name="Button 18" hidden="1">
              <a:extLst>
                <a:ext uri="{63B3BB69-23CF-44E3-9099-C40C66FF867C}">
                  <a14:compatExt spid="_x0000_s44050"/>
                </a:ext>
                <a:ext uri="{FF2B5EF4-FFF2-40B4-BE49-F238E27FC236}">
                  <a16:creationId xmlns:a16="http://schemas.microsoft.com/office/drawing/2014/main" id="{00000000-0008-0000-0C00-000012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</xdr:row>
          <xdr:rowOff>0</xdr:rowOff>
        </xdr:from>
        <xdr:to>
          <xdr:col>18</xdr:col>
          <xdr:colOff>0</xdr:colOff>
          <xdr:row>24</xdr:row>
          <xdr:rowOff>0</xdr:rowOff>
        </xdr:to>
        <xdr:sp macro="" textlink="">
          <xdr:nvSpPr>
            <xdr:cNvPr id="44051" name="Button 19" hidden="1">
              <a:extLst>
                <a:ext uri="{63B3BB69-23CF-44E3-9099-C40C66FF867C}">
                  <a14:compatExt spid="_x0000_s44051"/>
                </a:ext>
                <a:ext uri="{FF2B5EF4-FFF2-40B4-BE49-F238E27FC236}">
                  <a16:creationId xmlns:a16="http://schemas.microsoft.com/office/drawing/2014/main" id="{00000000-0008-0000-0C00-000013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</xdr:row>
          <xdr:rowOff>0</xdr:rowOff>
        </xdr:from>
        <xdr:to>
          <xdr:col>19</xdr:col>
          <xdr:colOff>0</xdr:colOff>
          <xdr:row>24</xdr:row>
          <xdr:rowOff>0</xdr:rowOff>
        </xdr:to>
        <xdr:sp macro="" textlink="">
          <xdr:nvSpPr>
            <xdr:cNvPr id="44052" name="Button 20" hidden="1">
              <a:extLst>
                <a:ext uri="{63B3BB69-23CF-44E3-9099-C40C66FF867C}">
                  <a14:compatExt spid="_x0000_s44052"/>
                </a:ext>
                <a:ext uri="{FF2B5EF4-FFF2-40B4-BE49-F238E27FC236}">
                  <a16:creationId xmlns:a16="http://schemas.microsoft.com/office/drawing/2014/main" id="{00000000-0008-0000-0C00-000014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52</xdr:row>
          <xdr:rowOff>0</xdr:rowOff>
        </xdr:from>
        <xdr:to>
          <xdr:col>19</xdr:col>
          <xdr:colOff>0</xdr:colOff>
          <xdr:row>55</xdr:row>
          <xdr:rowOff>0</xdr:rowOff>
        </xdr:to>
        <xdr:sp macro="" textlink="">
          <xdr:nvSpPr>
            <xdr:cNvPr id="44053" name="Button 21" hidden="1">
              <a:extLst>
                <a:ext uri="{63B3BB69-23CF-44E3-9099-C40C66FF867C}">
                  <a14:compatExt spid="_x0000_s44053"/>
                </a:ext>
                <a:ext uri="{FF2B5EF4-FFF2-40B4-BE49-F238E27FC236}">
                  <a16:creationId xmlns:a16="http://schemas.microsoft.com/office/drawing/2014/main" id="{00000000-0008-0000-0C00-000015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55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44054" name="Button 22" hidden="1">
              <a:extLst>
                <a:ext uri="{63B3BB69-23CF-44E3-9099-C40C66FF867C}">
                  <a14:compatExt spid="_x0000_s44054"/>
                </a:ext>
                <a:ext uri="{FF2B5EF4-FFF2-40B4-BE49-F238E27FC236}">
                  <a16:creationId xmlns:a16="http://schemas.microsoft.com/office/drawing/2014/main" id="{00000000-0008-0000-0C00-000016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55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44055" name="Button 23" hidden="1">
              <a:extLst>
                <a:ext uri="{63B3BB69-23CF-44E3-9099-C40C66FF867C}">
                  <a14:compatExt spid="_x0000_s44055"/>
                </a:ext>
                <a:ext uri="{FF2B5EF4-FFF2-40B4-BE49-F238E27FC236}">
                  <a16:creationId xmlns:a16="http://schemas.microsoft.com/office/drawing/2014/main" id="{00000000-0008-0000-0C00-000017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17</xdr:col>
          <xdr:colOff>0</xdr:colOff>
          <xdr:row>61</xdr:row>
          <xdr:rowOff>0</xdr:rowOff>
        </xdr:to>
        <xdr:sp macro="" textlink="">
          <xdr:nvSpPr>
            <xdr:cNvPr id="44056" name="Button 24" hidden="1">
              <a:extLst>
                <a:ext uri="{63B3BB69-23CF-44E3-9099-C40C66FF867C}">
                  <a14:compatExt spid="_x0000_s44056"/>
                </a:ext>
                <a:ext uri="{FF2B5EF4-FFF2-40B4-BE49-F238E27FC236}">
                  <a16:creationId xmlns:a16="http://schemas.microsoft.com/office/drawing/2014/main" id="{00000000-0008-0000-0C00-000018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44057" name="Button 25" hidden="1">
              <a:extLst>
                <a:ext uri="{63B3BB69-23CF-44E3-9099-C40C66FF867C}">
                  <a14:compatExt spid="_x0000_s44057"/>
                </a:ext>
                <a:ext uri="{FF2B5EF4-FFF2-40B4-BE49-F238E27FC236}">
                  <a16:creationId xmlns:a16="http://schemas.microsoft.com/office/drawing/2014/main" id="{00000000-0008-0000-0C00-000019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79</xdr:row>
          <xdr:rowOff>0</xdr:rowOff>
        </xdr:from>
        <xdr:to>
          <xdr:col>19</xdr:col>
          <xdr:colOff>0</xdr:colOff>
          <xdr:row>82</xdr:row>
          <xdr:rowOff>9525</xdr:rowOff>
        </xdr:to>
        <xdr:sp macro="" textlink="">
          <xdr:nvSpPr>
            <xdr:cNvPr id="44058" name="Button 26" hidden="1">
              <a:extLst>
                <a:ext uri="{63B3BB69-23CF-44E3-9099-C40C66FF867C}">
                  <a14:compatExt spid="_x0000_s44058"/>
                </a:ext>
                <a:ext uri="{FF2B5EF4-FFF2-40B4-BE49-F238E27FC236}">
                  <a16:creationId xmlns:a16="http://schemas.microsoft.com/office/drawing/2014/main" id="{00000000-0008-0000-0C00-00001A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82</xdr:row>
          <xdr:rowOff>9525</xdr:rowOff>
        </xdr:from>
        <xdr:to>
          <xdr:col>17</xdr:col>
          <xdr:colOff>0</xdr:colOff>
          <xdr:row>85</xdr:row>
          <xdr:rowOff>9525</xdr:rowOff>
        </xdr:to>
        <xdr:sp macro="" textlink="">
          <xdr:nvSpPr>
            <xdr:cNvPr id="44059" name="Button 27" hidden="1">
              <a:extLst>
                <a:ext uri="{63B3BB69-23CF-44E3-9099-C40C66FF867C}">
                  <a14:compatExt spid="_x0000_s44059"/>
                </a:ext>
                <a:ext uri="{FF2B5EF4-FFF2-40B4-BE49-F238E27FC236}">
                  <a16:creationId xmlns:a16="http://schemas.microsoft.com/office/drawing/2014/main" id="{00000000-0008-0000-0C00-00001B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82</xdr:row>
          <xdr:rowOff>9525</xdr:rowOff>
        </xdr:from>
        <xdr:to>
          <xdr:col>18</xdr:col>
          <xdr:colOff>0</xdr:colOff>
          <xdr:row>85</xdr:row>
          <xdr:rowOff>9525</xdr:rowOff>
        </xdr:to>
        <xdr:sp macro="" textlink="">
          <xdr:nvSpPr>
            <xdr:cNvPr id="44060" name="Button 28" hidden="1">
              <a:extLst>
                <a:ext uri="{63B3BB69-23CF-44E3-9099-C40C66FF867C}">
                  <a14:compatExt spid="_x0000_s44060"/>
                </a:ext>
                <a:ext uri="{FF2B5EF4-FFF2-40B4-BE49-F238E27FC236}">
                  <a16:creationId xmlns:a16="http://schemas.microsoft.com/office/drawing/2014/main" id="{00000000-0008-0000-0C00-00001C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85</xdr:row>
          <xdr:rowOff>9525</xdr:rowOff>
        </xdr:from>
        <xdr:to>
          <xdr:col>17</xdr:col>
          <xdr:colOff>0</xdr:colOff>
          <xdr:row>88</xdr:row>
          <xdr:rowOff>9525</xdr:rowOff>
        </xdr:to>
        <xdr:sp macro="" textlink="">
          <xdr:nvSpPr>
            <xdr:cNvPr id="44061" name="Button 29" hidden="1">
              <a:extLst>
                <a:ext uri="{63B3BB69-23CF-44E3-9099-C40C66FF867C}">
                  <a14:compatExt spid="_x0000_s44061"/>
                </a:ext>
                <a:ext uri="{FF2B5EF4-FFF2-40B4-BE49-F238E27FC236}">
                  <a16:creationId xmlns:a16="http://schemas.microsoft.com/office/drawing/2014/main" id="{00000000-0008-0000-0C00-00001D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85</xdr:row>
          <xdr:rowOff>9525</xdr:rowOff>
        </xdr:from>
        <xdr:to>
          <xdr:col>18</xdr:col>
          <xdr:colOff>0</xdr:colOff>
          <xdr:row>88</xdr:row>
          <xdr:rowOff>9525</xdr:rowOff>
        </xdr:to>
        <xdr:sp macro="" textlink="">
          <xdr:nvSpPr>
            <xdr:cNvPr id="44062" name="Button 30" hidden="1">
              <a:extLst>
                <a:ext uri="{63B3BB69-23CF-44E3-9099-C40C66FF867C}">
                  <a14:compatExt spid="_x0000_s44062"/>
                </a:ext>
                <a:ext uri="{FF2B5EF4-FFF2-40B4-BE49-F238E27FC236}">
                  <a16:creationId xmlns:a16="http://schemas.microsoft.com/office/drawing/2014/main" id="{00000000-0008-0000-0C00-00001E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106</xdr:row>
          <xdr:rowOff>0</xdr:rowOff>
        </xdr:from>
        <xdr:to>
          <xdr:col>19</xdr:col>
          <xdr:colOff>0</xdr:colOff>
          <xdr:row>109</xdr:row>
          <xdr:rowOff>9525</xdr:rowOff>
        </xdr:to>
        <xdr:sp macro="" textlink="">
          <xdr:nvSpPr>
            <xdr:cNvPr id="44063" name="Button 31" hidden="1">
              <a:extLst>
                <a:ext uri="{63B3BB69-23CF-44E3-9099-C40C66FF867C}">
                  <a14:compatExt spid="_x0000_s44063"/>
                </a:ext>
                <a:ext uri="{FF2B5EF4-FFF2-40B4-BE49-F238E27FC236}">
                  <a16:creationId xmlns:a16="http://schemas.microsoft.com/office/drawing/2014/main" id="{00000000-0008-0000-0C00-00001F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9525</xdr:rowOff>
        </xdr:from>
        <xdr:to>
          <xdr:col>17</xdr:col>
          <xdr:colOff>0</xdr:colOff>
          <xdr:row>112</xdr:row>
          <xdr:rowOff>9525</xdr:rowOff>
        </xdr:to>
        <xdr:sp macro="" textlink="">
          <xdr:nvSpPr>
            <xdr:cNvPr id="44064" name="Button 32" hidden="1">
              <a:extLst>
                <a:ext uri="{63B3BB69-23CF-44E3-9099-C40C66FF867C}">
                  <a14:compatExt spid="_x0000_s44064"/>
                </a:ext>
                <a:ext uri="{FF2B5EF4-FFF2-40B4-BE49-F238E27FC236}">
                  <a16:creationId xmlns:a16="http://schemas.microsoft.com/office/drawing/2014/main" id="{00000000-0008-0000-0C00-000020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109</xdr:row>
          <xdr:rowOff>9525</xdr:rowOff>
        </xdr:from>
        <xdr:to>
          <xdr:col>18</xdr:col>
          <xdr:colOff>0</xdr:colOff>
          <xdr:row>112</xdr:row>
          <xdr:rowOff>9525</xdr:rowOff>
        </xdr:to>
        <xdr:sp macro="" textlink="">
          <xdr:nvSpPr>
            <xdr:cNvPr id="44065" name="Button 33" hidden="1">
              <a:extLst>
                <a:ext uri="{63B3BB69-23CF-44E3-9099-C40C66FF867C}">
                  <a14:compatExt spid="_x0000_s44065"/>
                </a:ext>
                <a:ext uri="{FF2B5EF4-FFF2-40B4-BE49-F238E27FC236}">
                  <a16:creationId xmlns:a16="http://schemas.microsoft.com/office/drawing/2014/main" id="{00000000-0008-0000-0C00-000021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112</xdr:row>
          <xdr:rowOff>9525</xdr:rowOff>
        </xdr:from>
        <xdr:to>
          <xdr:col>17</xdr:col>
          <xdr:colOff>0</xdr:colOff>
          <xdr:row>115</xdr:row>
          <xdr:rowOff>9525</xdr:rowOff>
        </xdr:to>
        <xdr:sp macro="" textlink="">
          <xdr:nvSpPr>
            <xdr:cNvPr id="44066" name="Button 34" hidden="1">
              <a:extLst>
                <a:ext uri="{63B3BB69-23CF-44E3-9099-C40C66FF867C}">
                  <a14:compatExt spid="_x0000_s44066"/>
                </a:ext>
                <a:ext uri="{FF2B5EF4-FFF2-40B4-BE49-F238E27FC236}">
                  <a16:creationId xmlns:a16="http://schemas.microsoft.com/office/drawing/2014/main" id="{00000000-0008-0000-0C00-000022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112</xdr:row>
          <xdr:rowOff>9525</xdr:rowOff>
        </xdr:from>
        <xdr:to>
          <xdr:col>18</xdr:col>
          <xdr:colOff>0</xdr:colOff>
          <xdr:row>115</xdr:row>
          <xdr:rowOff>9525</xdr:rowOff>
        </xdr:to>
        <xdr:sp macro="" textlink="">
          <xdr:nvSpPr>
            <xdr:cNvPr id="44067" name="Button 35" hidden="1">
              <a:extLst>
                <a:ext uri="{63B3BB69-23CF-44E3-9099-C40C66FF867C}">
                  <a14:compatExt spid="_x0000_s44067"/>
                </a:ext>
                <a:ext uri="{FF2B5EF4-FFF2-40B4-BE49-F238E27FC236}">
                  <a16:creationId xmlns:a16="http://schemas.microsoft.com/office/drawing/2014/main" id="{00000000-0008-0000-0C00-000023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93</xdr:row>
          <xdr:rowOff>0</xdr:rowOff>
        </xdr:from>
        <xdr:to>
          <xdr:col>17</xdr:col>
          <xdr:colOff>0</xdr:colOff>
          <xdr:row>96</xdr:row>
          <xdr:rowOff>0</xdr:rowOff>
        </xdr:to>
        <xdr:sp macro="" textlink="">
          <xdr:nvSpPr>
            <xdr:cNvPr id="44068" name="Button 36" hidden="1">
              <a:extLst>
                <a:ext uri="{63B3BB69-23CF-44E3-9099-C40C66FF867C}">
                  <a14:compatExt spid="_x0000_s44068"/>
                </a:ext>
                <a:ext uri="{FF2B5EF4-FFF2-40B4-BE49-F238E27FC236}">
                  <a16:creationId xmlns:a16="http://schemas.microsoft.com/office/drawing/2014/main" id="{00000000-0008-0000-0C00-000024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133</xdr:row>
          <xdr:rowOff>0</xdr:rowOff>
        </xdr:from>
        <xdr:to>
          <xdr:col>19</xdr:col>
          <xdr:colOff>0</xdr:colOff>
          <xdr:row>136</xdr:row>
          <xdr:rowOff>9525</xdr:rowOff>
        </xdr:to>
        <xdr:sp macro="" textlink="">
          <xdr:nvSpPr>
            <xdr:cNvPr id="44069" name="Button 37" hidden="1">
              <a:extLst>
                <a:ext uri="{63B3BB69-23CF-44E3-9099-C40C66FF867C}">
                  <a14:compatExt spid="_x0000_s44069"/>
                </a:ext>
                <a:ext uri="{FF2B5EF4-FFF2-40B4-BE49-F238E27FC236}">
                  <a16:creationId xmlns:a16="http://schemas.microsoft.com/office/drawing/2014/main" id="{00000000-0008-0000-0C00-000025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136</xdr:row>
          <xdr:rowOff>9525</xdr:rowOff>
        </xdr:from>
        <xdr:to>
          <xdr:col>17</xdr:col>
          <xdr:colOff>0</xdr:colOff>
          <xdr:row>139</xdr:row>
          <xdr:rowOff>9525</xdr:rowOff>
        </xdr:to>
        <xdr:sp macro="" textlink="">
          <xdr:nvSpPr>
            <xdr:cNvPr id="44070" name="Button 38" hidden="1">
              <a:extLst>
                <a:ext uri="{63B3BB69-23CF-44E3-9099-C40C66FF867C}">
                  <a14:compatExt spid="_x0000_s44070"/>
                </a:ext>
                <a:ext uri="{FF2B5EF4-FFF2-40B4-BE49-F238E27FC236}">
                  <a16:creationId xmlns:a16="http://schemas.microsoft.com/office/drawing/2014/main" id="{00000000-0008-0000-0C00-000026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136</xdr:row>
          <xdr:rowOff>9525</xdr:rowOff>
        </xdr:from>
        <xdr:to>
          <xdr:col>18</xdr:col>
          <xdr:colOff>0</xdr:colOff>
          <xdr:row>139</xdr:row>
          <xdr:rowOff>9525</xdr:rowOff>
        </xdr:to>
        <xdr:sp macro="" textlink="">
          <xdr:nvSpPr>
            <xdr:cNvPr id="44071" name="Button 39" hidden="1">
              <a:extLst>
                <a:ext uri="{63B3BB69-23CF-44E3-9099-C40C66FF867C}">
                  <a14:compatExt spid="_x0000_s44071"/>
                </a:ext>
                <a:ext uri="{FF2B5EF4-FFF2-40B4-BE49-F238E27FC236}">
                  <a16:creationId xmlns:a16="http://schemas.microsoft.com/office/drawing/2014/main" id="{00000000-0008-0000-0C00-000027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139</xdr:row>
          <xdr:rowOff>9525</xdr:rowOff>
        </xdr:from>
        <xdr:to>
          <xdr:col>17</xdr:col>
          <xdr:colOff>0</xdr:colOff>
          <xdr:row>142</xdr:row>
          <xdr:rowOff>9525</xdr:rowOff>
        </xdr:to>
        <xdr:sp macro="" textlink="">
          <xdr:nvSpPr>
            <xdr:cNvPr id="44072" name="Button 40" hidden="1">
              <a:extLst>
                <a:ext uri="{63B3BB69-23CF-44E3-9099-C40C66FF867C}">
                  <a14:compatExt spid="_x0000_s44072"/>
                </a:ext>
                <a:ext uri="{FF2B5EF4-FFF2-40B4-BE49-F238E27FC236}">
                  <a16:creationId xmlns:a16="http://schemas.microsoft.com/office/drawing/2014/main" id="{00000000-0008-0000-0C00-000028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139</xdr:row>
          <xdr:rowOff>9525</xdr:rowOff>
        </xdr:from>
        <xdr:to>
          <xdr:col>18</xdr:col>
          <xdr:colOff>0</xdr:colOff>
          <xdr:row>142</xdr:row>
          <xdr:rowOff>9525</xdr:rowOff>
        </xdr:to>
        <xdr:sp macro="" textlink="">
          <xdr:nvSpPr>
            <xdr:cNvPr id="44073" name="Button 41" hidden="1">
              <a:extLst>
                <a:ext uri="{63B3BB69-23CF-44E3-9099-C40C66FF867C}">
                  <a14:compatExt spid="_x0000_s44073"/>
                </a:ext>
                <a:ext uri="{FF2B5EF4-FFF2-40B4-BE49-F238E27FC236}">
                  <a16:creationId xmlns:a16="http://schemas.microsoft.com/office/drawing/2014/main" id="{00000000-0008-0000-0C00-000029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160</xdr:row>
          <xdr:rowOff>0</xdr:rowOff>
        </xdr:from>
        <xdr:to>
          <xdr:col>19</xdr:col>
          <xdr:colOff>0</xdr:colOff>
          <xdr:row>163</xdr:row>
          <xdr:rowOff>9525</xdr:rowOff>
        </xdr:to>
        <xdr:sp macro="" textlink="">
          <xdr:nvSpPr>
            <xdr:cNvPr id="44074" name="Button 42" hidden="1">
              <a:extLst>
                <a:ext uri="{63B3BB69-23CF-44E3-9099-C40C66FF867C}">
                  <a14:compatExt spid="_x0000_s44074"/>
                </a:ext>
                <a:ext uri="{FF2B5EF4-FFF2-40B4-BE49-F238E27FC236}">
                  <a16:creationId xmlns:a16="http://schemas.microsoft.com/office/drawing/2014/main" id="{00000000-0008-0000-0C00-00002A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163</xdr:row>
          <xdr:rowOff>9525</xdr:rowOff>
        </xdr:from>
        <xdr:to>
          <xdr:col>17</xdr:col>
          <xdr:colOff>0</xdr:colOff>
          <xdr:row>166</xdr:row>
          <xdr:rowOff>9525</xdr:rowOff>
        </xdr:to>
        <xdr:sp macro="" textlink="">
          <xdr:nvSpPr>
            <xdr:cNvPr id="44075" name="Button 43" hidden="1">
              <a:extLst>
                <a:ext uri="{63B3BB69-23CF-44E3-9099-C40C66FF867C}">
                  <a14:compatExt spid="_x0000_s44075"/>
                </a:ext>
                <a:ext uri="{FF2B5EF4-FFF2-40B4-BE49-F238E27FC236}">
                  <a16:creationId xmlns:a16="http://schemas.microsoft.com/office/drawing/2014/main" id="{00000000-0008-0000-0C00-00002B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163</xdr:row>
          <xdr:rowOff>9525</xdr:rowOff>
        </xdr:from>
        <xdr:to>
          <xdr:col>18</xdr:col>
          <xdr:colOff>0</xdr:colOff>
          <xdr:row>166</xdr:row>
          <xdr:rowOff>9525</xdr:rowOff>
        </xdr:to>
        <xdr:sp macro="" textlink="">
          <xdr:nvSpPr>
            <xdr:cNvPr id="44076" name="Button 44" hidden="1">
              <a:extLst>
                <a:ext uri="{63B3BB69-23CF-44E3-9099-C40C66FF867C}">
                  <a14:compatExt spid="_x0000_s44076"/>
                </a:ext>
                <a:ext uri="{FF2B5EF4-FFF2-40B4-BE49-F238E27FC236}">
                  <a16:creationId xmlns:a16="http://schemas.microsoft.com/office/drawing/2014/main" id="{00000000-0008-0000-0C00-00002C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166</xdr:row>
          <xdr:rowOff>9525</xdr:rowOff>
        </xdr:from>
        <xdr:to>
          <xdr:col>17</xdr:col>
          <xdr:colOff>0</xdr:colOff>
          <xdr:row>169</xdr:row>
          <xdr:rowOff>9525</xdr:rowOff>
        </xdr:to>
        <xdr:sp macro="" textlink="">
          <xdr:nvSpPr>
            <xdr:cNvPr id="44077" name="Button 45" hidden="1">
              <a:extLst>
                <a:ext uri="{63B3BB69-23CF-44E3-9099-C40C66FF867C}">
                  <a14:compatExt spid="_x0000_s44077"/>
                </a:ext>
                <a:ext uri="{FF2B5EF4-FFF2-40B4-BE49-F238E27FC236}">
                  <a16:creationId xmlns:a16="http://schemas.microsoft.com/office/drawing/2014/main" id="{00000000-0008-0000-0C00-00002D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166</xdr:row>
          <xdr:rowOff>9525</xdr:rowOff>
        </xdr:from>
        <xdr:to>
          <xdr:col>18</xdr:col>
          <xdr:colOff>0</xdr:colOff>
          <xdr:row>169</xdr:row>
          <xdr:rowOff>9525</xdr:rowOff>
        </xdr:to>
        <xdr:sp macro="" textlink="">
          <xdr:nvSpPr>
            <xdr:cNvPr id="44078" name="Button 46" hidden="1">
              <a:extLst>
                <a:ext uri="{63B3BB69-23CF-44E3-9099-C40C66FF867C}">
                  <a14:compatExt spid="_x0000_s44078"/>
                </a:ext>
                <a:ext uri="{FF2B5EF4-FFF2-40B4-BE49-F238E27FC236}">
                  <a16:creationId xmlns:a16="http://schemas.microsoft.com/office/drawing/2014/main" id="{00000000-0008-0000-0C00-00002E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187</xdr:row>
          <xdr:rowOff>0</xdr:rowOff>
        </xdr:from>
        <xdr:to>
          <xdr:col>19</xdr:col>
          <xdr:colOff>0</xdr:colOff>
          <xdr:row>190</xdr:row>
          <xdr:rowOff>9525</xdr:rowOff>
        </xdr:to>
        <xdr:sp macro="" textlink="">
          <xdr:nvSpPr>
            <xdr:cNvPr id="44079" name="Button 47" hidden="1">
              <a:extLst>
                <a:ext uri="{63B3BB69-23CF-44E3-9099-C40C66FF867C}">
                  <a14:compatExt spid="_x0000_s44079"/>
                </a:ext>
                <a:ext uri="{FF2B5EF4-FFF2-40B4-BE49-F238E27FC236}">
                  <a16:creationId xmlns:a16="http://schemas.microsoft.com/office/drawing/2014/main" id="{00000000-0008-0000-0C00-00002F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190</xdr:row>
          <xdr:rowOff>9525</xdr:rowOff>
        </xdr:from>
        <xdr:to>
          <xdr:col>17</xdr:col>
          <xdr:colOff>0</xdr:colOff>
          <xdr:row>193</xdr:row>
          <xdr:rowOff>9525</xdr:rowOff>
        </xdr:to>
        <xdr:sp macro="" textlink="">
          <xdr:nvSpPr>
            <xdr:cNvPr id="44080" name="Button 48" hidden="1">
              <a:extLst>
                <a:ext uri="{63B3BB69-23CF-44E3-9099-C40C66FF867C}">
                  <a14:compatExt spid="_x0000_s44080"/>
                </a:ext>
                <a:ext uri="{FF2B5EF4-FFF2-40B4-BE49-F238E27FC236}">
                  <a16:creationId xmlns:a16="http://schemas.microsoft.com/office/drawing/2014/main" id="{00000000-0008-0000-0C00-000030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190</xdr:row>
          <xdr:rowOff>9525</xdr:rowOff>
        </xdr:from>
        <xdr:to>
          <xdr:col>18</xdr:col>
          <xdr:colOff>0</xdr:colOff>
          <xdr:row>193</xdr:row>
          <xdr:rowOff>9525</xdr:rowOff>
        </xdr:to>
        <xdr:sp macro="" textlink="">
          <xdr:nvSpPr>
            <xdr:cNvPr id="44081" name="Button 49" hidden="1">
              <a:extLst>
                <a:ext uri="{63B3BB69-23CF-44E3-9099-C40C66FF867C}">
                  <a14:compatExt spid="_x0000_s44081"/>
                </a:ext>
                <a:ext uri="{FF2B5EF4-FFF2-40B4-BE49-F238E27FC236}">
                  <a16:creationId xmlns:a16="http://schemas.microsoft.com/office/drawing/2014/main" id="{00000000-0008-0000-0C00-000031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193</xdr:row>
          <xdr:rowOff>9525</xdr:rowOff>
        </xdr:from>
        <xdr:to>
          <xdr:col>17</xdr:col>
          <xdr:colOff>0</xdr:colOff>
          <xdr:row>196</xdr:row>
          <xdr:rowOff>9525</xdr:rowOff>
        </xdr:to>
        <xdr:sp macro="" textlink="">
          <xdr:nvSpPr>
            <xdr:cNvPr id="44082" name="Button 50" hidden="1">
              <a:extLst>
                <a:ext uri="{63B3BB69-23CF-44E3-9099-C40C66FF867C}">
                  <a14:compatExt spid="_x0000_s44082"/>
                </a:ext>
                <a:ext uri="{FF2B5EF4-FFF2-40B4-BE49-F238E27FC236}">
                  <a16:creationId xmlns:a16="http://schemas.microsoft.com/office/drawing/2014/main" id="{00000000-0008-0000-0C00-000032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193</xdr:row>
          <xdr:rowOff>9525</xdr:rowOff>
        </xdr:from>
        <xdr:to>
          <xdr:col>18</xdr:col>
          <xdr:colOff>0</xdr:colOff>
          <xdr:row>196</xdr:row>
          <xdr:rowOff>9525</xdr:rowOff>
        </xdr:to>
        <xdr:sp macro="" textlink="">
          <xdr:nvSpPr>
            <xdr:cNvPr id="44083" name="Button 51" hidden="1">
              <a:extLst>
                <a:ext uri="{63B3BB69-23CF-44E3-9099-C40C66FF867C}">
                  <a14:compatExt spid="_x0000_s44083"/>
                </a:ext>
                <a:ext uri="{FF2B5EF4-FFF2-40B4-BE49-F238E27FC236}">
                  <a16:creationId xmlns:a16="http://schemas.microsoft.com/office/drawing/2014/main" id="{00000000-0008-0000-0C00-000033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39</xdr:row>
          <xdr:rowOff>0</xdr:rowOff>
        </xdr:from>
        <xdr:to>
          <xdr:col>17</xdr:col>
          <xdr:colOff>0</xdr:colOff>
          <xdr:row>42</xdr:row>
          <xdr:rowOff>0</xdr:rowOff>
        </xdr:to>
        <xdr:sp macro="" textlink="">
          <xdr:nvSpPr>
            <xdr:cNvPr id="44084" name="Button 52" hidden="1">
              <a:extLst>
                <a:ext uri="{63B3BB69-23CF-44E3-9099-C40C66FF867C}">
                  <a14:compatExt spid="_x0000_s44084"/>
                </a:ext>
                <a:ext uri="{FF2B5EF4-FFF2-40B4-BE49-F238E27FC236}">
                  <a16:creationId xmlns:a16="http://schemas.microsoft.com/office/drawing/2014/main" id="{00000000-0008-0000-0C00-000034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39</xdr:row>
          <xdr:rowOff>0</xdr:rowOff>
        </xdr:from>
        <xdr:to>
          <xdr:col>18</xdr:col>
          <xdr:colOff>0</xdr:colOff>
          <xdr:row>42</xdr:row>
          <xdr:rowOff>0</xdr:rowOff>
        </xdr:to>
        <xdr:sp macro="" textlink="">
          <xdr:nvSpPr>
            <xdr:cNvPr id="44085" name="Button 53" hidden="1">
              <a:extLst>
                <a:ext uri="{63B3BB69-23CF-44E3-9099-C40C66FF867C}">
                  <a14:compatExt spid="_x0000_s44085"/>
                </a:ext>
                <a:ext uri="{FF2B5EF4-FFF2-40B4-BE49-F238E27FC236}">
                  <a16:creationId xmlns:a16="http://schemas.microsoft.com/office/drawing/2014/main" id="{00000000-0008-0000-0C00-000035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39</xdr:row>
          <xdr:rowOff>0</xdr:rowOff>
        </xdr:from>
        <xdr:to>
          <xdr:col>19</xdr:col>
          <xdr:colOff>0</xdr:colOff>
          <xdr:row>42</xdr:row>
          <xdr:rowOff>0</xdr:rowOff>
        </xdr:to>
        <xdr:sp macro="" textlink="">
          <xdr:nvSpPr>
            <xdr:cNvPr id="44086" name="Button 54" hidden="1">
              <a:extLst>
                <a:ext uri="{63B3BB69-23CF-44E3-9099-C40C66FF867C}">
                  <a14:compatExt spid="_x0000_s44086"/>
                </a:ext>
                <a:ext uri="{FF2B5EF4-FFF2-40B4-BE49-F238E27FC236}">
                  <a16:creationId xmlns:a16="http://schemas.microsoft.com/office/drawing/2014/main" id="{00000000-0008-0000-0C00-000036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42</xdr:row>
          <xdr:rowOff>0</xdr:rowOff>
        </xdr:from>
        <xdr:to>
          <xdr:col>17</xdr:col>
          <xdr:colOff>0</xdr:colOff>
          <xdr:row>45</xdr:row>
          <xdr:rowOff>0</xdr:rowOff>
        </xdr:to>
        <xdr:sp macro="" textlink="">
          <xdr:nvSpPr>
            <xdr:cNvPr id="44087" name="Button 55" hidden="1">
              <a:extLst>
                <a:ext uri="{63B3BB69-23CF-44E3-9099-C40C66FF867C}">
                  <a14:compatExt spid="_x0000_s44087"/>
                </a:ext>
                <a:ext uri="{FF2B5EF4-FFF2-40B4-BE49-F238E27FC236}">
                  <a16:creationId xmlns:a16="http://schemas.microsoft.com/office/drawing/2014/main" id="{00000000-0008-0000-0C00-000037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42</xdr:row>
          <xdr:rowOff>0</xdr:rowOff>
        </xdr:from>
        <xdr:to>
          <xdr:col>18</xdr:col>
          <xdr:colOff>0</xdr:colOff>
          <xdr:row>45</xdr:row>
          <xdr:rowOff>0</xdr:rowOff>
        </xdr:to>
        <xdr:sp macro="" textlink="">
          <xdr:nvSpPr>
            <xdr:cNvPr id="44088" name="Button 56" hidden="1">
              <a:extLst>
                <a:ext uri="{63B3BB69-23CF-44E3-9099-C40C66FF867C}">
                  <a14:compatExt spid="_x0000_s44088"/>
                </a:ext>
                <a:ext uri="{FF2B5EF4-FFF2-40B4-BE49-F238E27FC236}">
                  <a16:creationId xmlns:a16="http://schemas.microsoft.com/office/drawing/2014/main" id="{00000000-0008-0000-0C00-000038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42</xdr:row>
          <xdr:rowOff>0</xdr:rowOff>
        </xdr:from>
        <xdr:to>
          <xdr:col>19</xdr:col>
          <xdr:colOff>0</xdr:colOff>
          <xdr:row>45</xdr:row>
          <xdr:rowOff>0</xdr:rowOff>
        </xdr:to>
        <xdr:sp macro="" textlink="">
          <xdr:nvSpPr>
            <xdr:cNvPr id="44089" name="Button 57" hidden="1">
              <a:extLst>
                <a:ext uri="{63B3BB69-23CF-44E3-9099-C40C66FF867C}">
                  <a14:compatExt spid="_x0000_s44089"/>
                </a:ext>
                <a:ext uri="{FF2B5EF4-FFF2-40B4-BE49-F238E27FC236}">
                  <a16:creationId xmlns:a16="http://schemas.microsoft.com/office/drawing/2014/main" id="{00000000-0008-0000-0C00-000039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45</xdr:row>
          <xdr:rowOff>0</xdr:rowOff>
        </xdr:from>
        <xdr:to>
          <xdr:col>17</xdr:col>
          <xdr:colOff>0</xdr:colOff>
          <xdr:row>48</xdr:row>
          <xdr:rowOff>0</xdr:rowOff>
        </xdr:to>
        <xdr:sp macro="" textlink="">
          <xdr:nvSpPr>
            <xdr:cNvPr id="44090" name="Button 58" hidden="1">
              <a:extLst>
                <a:ext uri="{63B3BB69-23CF-44E3-9099-C40C66FF867C}">
                  <a14:compatExt spid="_x0000_s44090"/>
                </a:ext>
                <a:ext uri="{FF2B5EF4-FFF2-40B4-BE49-F238E27FC236}">
                  <a16:creationId xmlns:a16="http://schemas.microsoft.com/office/drawing/2014/main" id="{00000000-0008-0000-0C00-00003A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45</xdr:row>
          <xdr:rowOff>0</xdr:rowOff>
        </xdr:from>
        <xdr:to>
          <xdr:col>18</xdr:col>
          <xdr:colOff>0</xdr:colOff>
          <xdr:row>48</xdr:row>
          <xdr:rowOff>0</xdr:rowOff>
        </xdr:to>
        <xdr:sp macro="" textlink="">
          <xdr:nvSpPr>
            <xdr:cNvPr id="44091" name="Button 59" hidden="1">
              <a:extLst>
                <a:ext uri="{63B3BB69-23CF-44E3-9099-C40C66FF867C}">
                  <a14:compatExt spid="_x0000_s44091"/>
                </a:ext>
                <a:ext uri="{FF2B5EF4-FFF2-40B4-BE49-F238E27FC236}">
                  <a16:creationId xmlns:a16="http://schemas.microsoft.com/office/drawing/2014/main" id="{00000000-0008-0000-0C00-00003B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45</xdr:row>
          <xdr:rowOff>0</xdr:rowOff>
        </xdr:from>
        <xdr:to>
          <xdr:col>19</xdr:col>
          <xdr:colOff>0</xdr:colOff>
          <xdr:row>48</xdr:row>
          <xdr:rowOff>0</xdr:rowOff>
        </xdr:to>
        <xdr:sp macro="" textlink="">
          <xdr:nvSpPr>
            <xdr:cNvPr id="44092" name="Button 60" hidden="1">
              <a:extLst>
                <a:ext uri="{63B3BB69-23CF-44E3-9099-C40C66FF867C}">
                  <a14:compatExt spid="_x0000_s44092"/>
                </a:ext>
                <a:ext uri="{FF2B5EF4-FFF2-40B4-BE49-F238E27FC236}">
                  <a16:creationId xmlns:a16="http://schemas.microsoft.com/office/drawing/2014/main" id="{00000000-0008-0000-0C00-00003C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48</xdr:row>
          <xdr:rowOff>0</xdr:rowOff>
        </xdr:from>
        <xdr:to>
          <xdr:col>17</xdr:col>
          <xdr:colOff>0</xdr:colOff>
          <xdr:row>51</xdr:row>
          <xdr:rowOff>0</xdr:rowOff>
        </xdr:to>
        <xdr:sp macro="" textlink="">
          <xdr:nvSpPr>
            <xdr:cNvPr id="44093" name="Button 61" hidden="1">
              <a:extLst>
                <a:ext uri="{63B3BB69-23CF-44E3-9099-C40C66FF867C}">
                  <a14:compatExt spid="_x0000_s44093"/>
                </a:ext>
                <a:ext uri="{FF2B5EF4-FFF2-40B4-BE49-F238E27FC236}">
                  <a16:creationId xmlns:a16="http://schemas.microsoft.com/office/drawing/2014/main" id="{00000000-0008-0000-0C00-00003D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48</xdr:row>
          <xdr:rowOff>0</xdr:rowOff>
        </xdr:from>
        <xdr:to>
          <xdr:col>18</xdr:col>
          <xdr:colOff>0</xdr:colOff>
          <xdr:row>51</xdr:row>
          <xdr:rowOff>0</xdr:rowOff>
        </xdr:to>
        <xdr:sp macro="" textlink="">
          <xdr:nvSpPr>
            <xdr:cNvPr id="44094" name="Button 62" hidden="1">
              <a:extLst>
                <a:ext uri="{63B3BB69-23CF-44E3-9099-C40C66FF867C}">
                  <a14:compatExt spid="_x0000_s44094"/>
                </a:ext>
                <a:ext uri="{FF2B5EF4-FFF2-40B4-BE49-F238E27FC236}">
                  <a16:creationId xmlns:a16="http://schemas.microsoft.com/office/drawing/2014/main" id="{00000000-0008-0000-0C00-00003E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48</xdr:row>
          <xdr:rowOff>0</xdr:rowOff>
        </xdr:from>
        <xdr:to>
          <xdr:col>19</xdr:col>
          <xdr:colOff>0</xdr:colOff>
          <xdr:row>51</xdr:row>
          <xdr:rowOff>0</xdr:rowOff>
        </xdr:to>
        <xdr:sp macro="" textlink="">
          <xdr:nvSpPr>
            <xdr:cNvPr id="44095" name="Button 63" hidden="1">
              <a:extLst>
                <a:ext uri="{63B3BB69-23CF-44E3-9099-C40C66FF867C}">
                  <a14:compatExt spid="_x0000_s44095"/>
                </a:ext>
                <a:ext uri="{FF2B5EF4-FFF2-40B4-BE49-F238E27FC236}">
                  <a16:creationId xmlns:a16="http://schemas.microsoft.com/office/drawing/2014/main" id="{00000000-0008-0000-0C00-00003F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55</xdr:row>
          <xdr:rowOff>0</xdr:rowOff>
        </xdr:from>
        <xdr:to>
          <xdr:col>19</xdr:col>
          <xdr:colOff>0</xdr:colOff>
          <xdr:row>58</xdr:row>
          <xdr:rowOff>0</xdr:rowOff>
        </xdr:to>
        <xdr:sp macro="" textlink="">
          <xdr:nvSpPr>
            <xdr:cNvPr id="44096" name="Button 64" hidden="1">
              <a:extLst>
                <a:ext uri="{63B3BB69-23CF-44E3-9099-C40C66FF867C}">
                  <a14:compatExt spid="_x0000_s44096"/>
                </a:ext>
                <a:ext uri="{FF2B5EF4-FFF2-40B4-BE49-F238E27FC236}">
                  <a16:creationId xmlns:a16="http://schemas.microsoft.com/office/drawing/2014/main" id="{00000000-0008-0000-0C00-000040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58</xdr:row>
          <xdr:rowOff>0</xdr:rowOff>
        </xdr:from>
        <xdr:to>
          <xdr:col>19</xdr:col>
          <xdr:colOff>0</xdr:colOff>
          <xdr:row>61</xdr:row>
          <xdr:rowOff>0</xdr:rowOff>
        </xdr:to>
        <xdr:sp macro="" textlink="">
          <xdr:nvSpPr>
            <xdr:cNvPr id="44097" name="Button 65" hidden="1">
              <a:extLst>
                <a:ext uri="{63B3BB69-23CF-44E3-9099-C40C66FF867C}">
                  <a14:compatExt spid="_x0000_s44097"/>
                </a:ext>
                <a:ext uri="{FF2B5EF4-FFF2-40B4-BE49-F238E27FC236}">
                  <a16:creationId xmlns:a16="http://schemas.microsoft.com/office/drawing/2014/main" id="{00000000-0008-0000-0C00-000041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61</xdr:row>
          <xdr:rowOff>0</xdr:rowOff>
        </xdr:from>
        <xdr:to>
          <xdr:col>19</xdr:col>
          <xdr:colOff>0</xdr:colOff>
          <xdr:row>64</xdr:row>
          <xdr:rowOff>0</xdr:rowOff>
        </xdr:to>
        <xdr:sp macro="" textlink="">
          <xdr:nvSpPr>
            <xdr:cNvPr id="44098" name="Button 66" hidden="1">
              <a:extLst>
                <a:ext uri="{63B3BB69-23CF-44E3-9099-C40C66FF867C}">
                  <a14:compatExt spid="_x0000_s44098"/>
                </a:ext>
                <a:ext uri="{FF2B5EF4-FFF2-40B4-BE49-F238E27FC236}">
                  <a16:creationId xmlns:a16="http://schemas.microsoft.com/office/drawing/2014/main" id="{00000000-0008-0000-0C00-000042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66</xdr:row>
          <xdr:rowOff>0</xdr:rowOff>
        </xdr:from>
        <xdr:to>
          <xdr:col>17</xdr:col>
          <xdr:colOff>0</xdr:colOff>
          <xdr:row>69</xdr:row>
          <xdr:rowOff>0</xdr:rowOff>
        </xdr:to>
        <xdr:sp macro="" textlink="">
          <xdr:nvSpPr>
            <xdr:cNvPr id="44099" name="Button 67" hidden="1">
              <a:extLst>
                <a:ext uri="{63B3BB69-23CF-44E3-9099-C40C66FF867C}">
                  <a14:compatExt spid="_x0000_s44099"/>
                </a:ext>
                <a:ext uri="{FF2B5EF4-FFF2-40B4-BE49-F238E27FC236}">
                  <a16:creationId xmlns:a16="http://schemas.microsoft.com/office/drawing/2014/main" id="{00000000-0008-0000-0C00-000043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66</xdr:row>
          <xdr:rowOff>0</xdr:rowOff>
        </xdr:from>
        <xdr:to>
          <xdr:col>18</xdr:col>
          <xdr:colOff>0</xdr:colOff>
          <xdr:row>69</xdr:row>
          <xdr:rowOff>0</xdr:rowOff>
        </xdr:to>
        <xdr:sp macro="" textlink="">
          <xdr:nvSpPr>
            <xdr:cNvPr id="44100" name="Button 68" hidden="1">
              <a:extLst>
                <a:ext uri="{63B3BB69-23CF-44E3-9099-C40C66FF867C}">
                  <a14:compatExt spid="_x0000_s44100"/>
                </a:ext>
                <a:ext uri="{FF2B5EF4-FFF2-40B4-BE49-F238E27FC236}">
                  <a16:creationId xmlns:a16="http://schemas.microsoft.com/office/drawing/2014/main" id="{00000000-0008-0000-0C00-000044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66</xdr:row>
          <xdr:rowOff>0</xdr:rowOff>
        </xdr:from>
        <xdr:to>
          <xdr:col>19</xdr:col>
          <xdr:colOff>0</xdr:colOff>
          <xdr:row>69</xdr:row>
          <xdr:rowOff>0</xdr:rowOff>
        </xdr:to>
        <xdr:sp macro="" textlink="">
          <xdr:nvSpPr>
            <xdr:cNvPr id="44101" name="Button 69" hidden="1">
              <a:extLst>
                <a:ext uri="{63B3BB69-23CF-44E3-9099-C40C66FF867C}">
                  <a14:compatExt spid="_x0000_s44101"/>
                </a:ext>
                <a:ext uri="{FF2B5EF4-FFF2-40B4-BE49-F238E27FC236}">
                  <a16:creationId xmlns:a16="http://schemas.microsoft.com/office/drawing/2014/main" id="{00000000-0008-0000-0C00-000045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69</xdr:row>
          <xdr:rowOff>0</xdr:rowOff>
        </xdr:from>
        <xdr:to>
          <xdr:col>17</xdr:col>
          <xdr:colOff>0</xdr:colOff>
          <xdr:row>72</xdr:row>
          <xdr:rowOff>0</xdr:rowOff>
        </xdr:to>
        <xdr:sp macro="" textlink="">
          <xdr:nvSpPr>
            <xdr:cNvPr id="44102" name="Button 70" hidden="1">
              <a:extLst>
                <a:ext uri="{63B3BB69-23CF-44E3-9099-C40C66FF867C}">
                  <a14:compatExt spid="_x0000_s44102"/>
                </a:ext>
                <a:ext uri="{FF2B5EF4-FFF2-40B4-BE49-F238E27FC236}">
                  <a16:creationId xmlns:a16="http://schemas.microsoft.com/office/drawing/2014/main" id="{00000000-0008-0000-0C00-000046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69</xdr:row>
          <xdr:rowOff>0</xdr:rowOff>
        </xdr:from>
        <xdr:to>
          <xdr:col>18</xdr:col>
          <xdr:colOff>0</xdr:colOff>
          <xdr:row>72</xdr:row>
          <xdr:rowOff>0</xdr:rowOff>
        </xdr:to>
        <xdr:sp macro="" textlink="">
          <xdr:nvSpPr>
            <xdr:cNvPr id="44103" name="Button 71" hidden="1">
              <a:extLst>
                <a:ext uri="{63B3BB69-23CF-44E3-9099-C40C66FF867C}">
                  <a14:compatExt spid="_x0000_s44103"/>
                </a:ext>
                <a:ext uri="{FF2B5EF4-FFF2-40B4-BE49-F238E27FC236}">
                  <a16:creationId xmlns:a16="http://schemas.microsoft.com/office/drawing/2014/main" id="{00000000-0008-0000-0C00-000047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69</xdr:row>
          <xdr:rowOff>0</xdr:rowOff>
        </xdr:from>
        <xdr:to>
          <xdr:col>19</xdr:col>
          <xdr:colOff>0</xdr:colOff>
          <xdr:row>72</xdr:row>
          <xdr:rowOff>0</xdr:rowOff>
        </xdr:to>
        <xdr:sp macro="" textlink="">
          <xdr:nvSpPr>
            <xdr:cNvPr id="44104" name="Button 72" hidden="1">
              <a:extLst>
                <a:ext uri="{63B3BB69-23CF-44E3-9099-C40C66FF867C}">
                  <a14:compatExt spid="_x0000_s44104"/>
                </a:ext>
                <a:ext uri="{FF2B5EF4-FFF2-40B4-BE49-F238E27FC236}">
                  <a16:creationId xmlns:a16="http://schemas.microsoft.com/office/drawing/2014/main" id="{00000000-0008-0000-0C00-000048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72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44105" name="Button 73" hidden="1">
              <a:extLst>
                <a:ext uri="{63B3BB69-23CF-44E3-9099-C40C66FF867C}">
                  <a14:compatExt spid="_x0000_s44105"/>
                </a:ext>
                <a:ext uri="{FF2B5EF4-FFF2-40B4-BE49-F238E27FC236}">
                  <a16:creationId xmlns:a16="http://schemas.microsoft.com/office/drawing/2014/main" id="{00000000-0008-0000-0C00-000049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72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44106" name="Button 74" hidden="1">
              <a:extLst>
                <a:ext uri="{63B3BB69-23CF-44E3-9099-C40C66FF867C}">
                  <a14:compatExt spid="_x0000_s44106"/>
                </a:ext>
                <a:ext uri="{FF2B5EF4-FFF2-40B4-BE49-F238E27FC236}">
                  <a16:creationId xmlns:a16="http://schemas.microsoft.com/office/drawing/2014/main" id="{00000000-0008-0000-0C00-00004A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72</xdr:row>
          <xdr:rowOff>0</xdr:rowOff>
        </xdr:from>
        <xdr:to>
          <xdr:col>19</xdr:col>
          <xdr:colOff>0</xdr:colOff>
          <xdr:row>75</xdr:row>
          <xdr:rowOff>0</xdr:rowOff>
        </xdr:to>
        <xdr:sp macro="" textlink="">
          <xdr:nvSpPr>
            <xdr:cNvPr id="44107" name="Button 75" hidden="1">
              <a:extLst>
                <a:ext uri="{63B3BB69-23CF-44E3-9099-C40C66FF867C}">
                  <a14:compatExt spid="_x0000_s44107"/>
                </a:ext>
                <a:ext uri="{FF2B5EF4-FFF2-40B4-BE49-F238E27FC236}">
                  <a16:creationId xmlns:a16="http://schemas.microsoft.com/office/drawing/2014/main" id="{00000000-0008-0000-0C00-00004B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17</xdr:col>
          <xdr:colOff>0</xdr:colOff>
          <xdr:row>78</xdr:row>
          <xdr:rowOff>0</xdr:rowOff>
        </xdr:to>
        <xdr:sp macro="" textlink="">
          <xdr:nvSpPr>
            <xdr:cNvPr id="44108" name="Button 76" hidden="1">
              <a:extLst>
                <a:ext uri="{63B3BB69-23CF-44E3-9099-C40C66FF867C}">
                  <a14:compatExt spid="_x0000_s44108"/>
                </a:ext>
                <a:ext uri="{FF2B5EF4-FFF2-40B4-BE49-F238E27FC236}">
                  <a16:creationId xmlns:a16="http://schemas.microsoft.com/office/drawing/2014/main" id="{00000000-0008-0000-0C00-00004C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44109" name="Button 77" hidden="1">
              <a:extLst>
                <a:ext uri="{63B3BB69-23CF-44E3-9099-C40C66FF867C}">
                  <a14:compatExt spid="_x0000_s44109"/>
                </a:ext>
                <a:ext uri="{FF2B5EF4-FFF2-40B4-BE49-F238E27FC236}">
                  <a16:creationId xmlns:a16="http://schemas.microsoft.com/office/drawing/2014/main" id="{00000000-0008-0000-0C00-00004D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75</xdr:row>
          <xdr:rowOff>0</xdr:rowOff>
        </xdr:from>
        <xdr:to>
          <xdr:col>19</xdr:col>
          <xdr:colOff>0</xdr:colOff>
          <xdr:row>78</xdr:row>
          <xdr:rowOff>0</xdr:rowOff>
        </xdr:to>
        <xdr:sp macro="" textlink="">
          <xdr:nvSpPr>
            <xdr:cNvPr id="44110" name="Button 78" hidden="1">
              <a:extLst>
                <a:ext uri="{63B3BB69-23CF-44E3-9099-C40C66FF867C}">
                  <a14:compatExt spid="_x0000_s44110"/>
                </a:ext>
                <a:ext uri="{FF2B5EF4-FFF2-40B4-BE49-F238E27FC236}">
                  <a16:creationId xmlns:a16="http://schemas.microsoft.com/office/drawing/2014/main" id="{00000000-0008-0000-0C00-00004E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82</xdr:row>
          <xdr:rowOff>9525</xdr:rowOff>
        </xdr:from>
        <xdr:to>
          <xdr:col>19</xdr:col>
          <xdr:colOff>0</xdr:colOff>
          <xdr:row>85</xdr:row>
          <xdr:rowOff>9525</xdr:rowOff>
        </xdr:to>
        <xdr:sp macro="" textlink="">
          <xdr:nvSpPr>
            <xdr:cNvPr id="44111" name="Button 79" hidden="1">
              <a:extLst>
                <a:ext uri="{63B3BB69-23CF-44E3-9099-C40C66FF867C}">
                  <a14:compatExt spid="_x0000_s44111"/>
                </a:ext>
                <a:ext uri="{FF2B5EF4-FFF2-40B4-BE49-F238E27FC236}">
                  <a16:creationId xmlns:a16="http://schemas.microsoft.com/office/drawing/2014/main" id="{00000000-0008-0000-0C00-00004F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85</xdr:row>
          <xdr:rowOff>9525</xdr:rowOff>
        </xdr:from>
        <xdr:to>
          <xdr:col>19</xdr:col>
          <xdr:colOff>0</xdr:colOff>
          <xdr:row>88</xdr:row>
          <xdr:rowOff>9525</xdr:rowOff>
        </xdr:to>
        <xdr:sp macro="" textlink="">
          <xdr:nvSpPr>
            <xdr:cNvPr id="44112" name="Button 80" hidden="1">
              <a:extLst>
                <a:ext uri="{63B3BB69-23CF-44E3-9099-C40C66FF867C}">
                  <a14:compatExt spid="_x0000_s44112"/>
                </a:ext>
                <a:ext uri="{FF2B5EF4-FFF2-40B4-BE49-F238E27FC236}">
                  <a16:creationId xmlns:a16="http://schemas.microsoft.com/office/drawing/2014/main" id="{00000000-0008-0000-0C00-000050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9525</xdr:rowOff>
        </xdr:from>
        <xdr:to>
          <xdr:col>19</xdr:col>
          <xdr:colOff>0</xdr:colOff>
          <xdr:row>91</xdr:row>
          <xdr:rowOff>19050</xdr:rowOff>
        </xdr:to>
        <xdr:sp macro="" textlink="">
          <xdr:nvSpPr>
            <xdr:cNvPr id="44113" name="Button 81" hidden="1">
              <a:extLst>
                <a:ext uri="{63B3BB69-23CF-44E3-9099-C40C66FF867C}">
                  <a14:compatExt spid="_x0000_s44113"/>
                </a:ext>
                <a:ext uri="{FF2B5EF4-FFF2-40B4-BE49-F238E27FC236}">
                  <a16:creationId xmlns:a16="http://schemas.microsoft.com/office/drawing/2014/main" id="{00000000-0008-0000-0C00-000051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93</xdr:row>
          <xdr:rowOff>0</xdr:rowOff>
        </xdr:from>
        <xdr:to>
          <xdr:col>18</xdr:col>
          <xdr:colOff>0</xdr:colOff>
          <xdr:row>96</xdr:row>
          <xdr:rowOff>0</xdr:rowOff>
        </xdr:to>
        <xdr:sp macro="" textlink="">
          <xdr:nvSpPr>
            <xdr:cNvPr id="44114" name="Button 82" hidden="1">
              <a:extLst>
                <a:ext uri="{63B3BB69-23CF-44E3-9099-C40C66FF867C}">
                  <a14:compatExt spid="_x0000_s44114"/>
                </a:ext>
                <a:ext uri="{FF2B5EF4-FFF2-40B4-BE49-F238E27FC236}">
                  <a16:creationId xmlns:a16="http://schemas.microsoft.com/office/drawing/2014/main" id="{00000000-0008-0000-0C00-000052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93</xdr:row>
          <xdr:rowOff>0</xdr:rowOff>
        </xdr:from>
        <xdr:to>
          <xdr:col>19</xdr:col>
          <xdr:colOff>0</xdr:colOff>
          <xdr:row>96</xdr:row>
          <xdr:rowOff>0</xdr:rowOff>
        </xdr:to>
        <xdr:sp macro="" textlink="">
          <xdr:nvSpPr>
            <xdr:cNvPr id="44115" name="Button 83" hidden="1">
              <a:extLst>
                <a:ext uri="{63B3BB69-23CF-44E3-9099-C40C66FF867C}">
                  <a14:compatExt spid="_x0000_s44115"/>
                </a:ext>
                <a:ext uri="{FF2B5EF4-FFF2-40B4-BE49-F238E27FC236}">
                  <a16:creationId xmlns:a16="http://schemas.microsoft.com/office/drawing/2014/main" id="{00000000-0008-0000-0C00-000053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96</xdr:row>
          <xdr:rowOff>0</xdr:rowOff>
        </xdr:from>
        <xdr:to>
          <xdr:col>17</xdr:col>
          <xdr:colOff>0</xdr:colOff>
          <xdr:row>99</xdr:row>
          <xdr:rowOff>0</xdr:rowOff>
        </xdr:to>
        <xdr:sp macro="" textlink="">
          <xdr:nvSpPr>
            <xdr:cNvPr id="44116" name="Button 84" hidden="1">
              <a:extLst>
                <a:ext uri="{63B3BB69-23CF-44E3-9099-C40C66FF867C}">
                  <a14:compatExt spid="_x0000_s44116"/>
                </a:ext>
                <a:ext uri="{FF2B5EF4-FFF2-40B4-BE49-F238E27FC236}">
                  <a16:creationId xmlns:a16="http://schemas.microsoft.com/office/drawing/2014/main" id="{00000000-0008-0000-0C00-000054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96</xdr:row>
          <xdr:rowOff>0</xdr:rowOff>
        </xdr:from>
        <xdr:to>
          <xdr:col>18</xdr:col>
          <xdr:colOff>0</xdr:colOff>
          <xdr:row>99</xdr:row>
          <xdr:rowOff>0</xdr:rowOff>
        </xdr:to>
        <xdr:sp macro="" textlink="">
          <xdr:nvSpPr>
            <xdr:cNvPr id="44117" name="Button 85" hidden="1">
              <a:extLst>
                <a:ext uri="{63B3BB69-23CF-44E3-9099-C40C66FF867C}">
                  <a14:compatExt spid="_x0000_s44117"/>
                </a:ext>
                <a:ext uri="{FF2B5EF4-FFF2-40B4-BE49-F238E27FC236}">
                  <a16:creationId xmlns:a16="http://schemas.microsoft.com/office/drawing/2014/main" id="{00000000-0008-0000-0C00-000055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96</xdr:row>
          <xdr:rowOff>0</xdr:rowOff>
        </xdr:from>
        <xdr:to>
          <xdr:col>19</xdr:col>
          <xdr:colOff>0</xdr:colOff>
          <xdr:row>99</xdr:row>
          <xdr:rowOff>0</xdr:rowOff>
        </xdr:to>
        <xdr:sp macro="" textlink="">
          <xdr:nvSpPr>
            <xdr:cNvPr id="44118" name="Button 86" hidden="1">
              <a:extLst>
                <a:ext uri="{63B3BB69-23CF-44E3-9099-C40C66FF867C}">
                  <a14:compatExt spid="_x0000_s44118"/>
                </a:ext>
                <a:ext uri="{FF2B5EF4-FFF2-40B4-BE49-F238E27FC236}">
                  <a16:creationId xmlns:a16="http://schemas.microsoft.com/office/drawing/2014/main" id="{00000000-0008-0000-0C00-000056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99</xdr:row>
          <xdr:rowOff>0</xdr:rowOff>
        </xdr:from>
        <xdr:to>
          <xdr:col>17</xdr:col>
          <xdr:colOff>0</xdr:colOff>
          <xdr:row>102</xdr:row>
          <xdr:rowOff>0</xdr:rowOff>
        </xdr:to>
        <xdr:sp macro="" textlink="">
          <xdr:nvSpPr>
            <xdr:cNvPr id="44119" name="Button 87" hidden="1">
              <a:extLst>
                <a:ext uri="{63B3BB69-23CF-44E3-9099-C40C66FF867C}">
                  <a14:compatExt spid="_x0000_s44119"/>
                </a:ext>
                <a:ext uri="{FF2B5EF4-FFF2-40B4-BE49-F238E27FC236}">
                  <a16:creationId xmlns:a16="http://schemas.microsoft.com/office/drawing/2014/main" id="{00000000-0008-0000-0C00-000057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99</xdr:row>
          <xdr:rowOff>0</xdr:rowOff>
        </xdr:from>
        <xdr:to>
          <xdr:col>18</xdr:col>
          <xdr:colOff>0</xdr:colOff>
          <xdr:row>102</xdr:row>
          <xdr:rowOff>0</xdr:rowOff>
        </xdr:to>
        <xdr:sp macro="" textlink="">
          <xdr:nvSpPr>
            <xdr:cNvPr id="44120" name="Button 88" hidden="1">
              <a:extLst>
                <a:ext uri="{63B3BB69-23CF-44E3-9099-C40C66FF867C}">
                  <a14:compatExt spid="_x0000_s44120"/>
                </a:ext>
                <a:ext uri="{FF2B5EF4-FFF2-40B4-BE49-F238E27FC236}">
                  <a16:creationId xmlns:a16="http://schemas.microsoft.com/office/drawing/2014/main" id="{00000000-0008-0000-0C00-000058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99</xdr:row>
          <xdr:rowOff>0</xdr:rowOff>
        </xdr:from>
        <xdr:to>
          <xdr:col>19</xdr:col>
          <xdr:colOff>0</xdr:colOff>
          <xdr:row>102</xdr:row>
          <xdr:rowOff>0</xdr:rowOff>
        </xdr:to>
        <xdr:sp macro="" textlink="">
          <xdr:nvSpPr>
            <xdr:cNvPr id="44121" name="Button 89" hidden="1">
              <a:extLst>
                <a:ext uri="{63B3BB69-23CF-44E3-9099-C40C66FF867C}">
                  <a14:compatExt spid="_x0000_s44121"/>
                </a:ext>
                <a:ext uri="{FF2B5EF4-FFF2-40B4-BE49-F238E27FC236}">
                  <a16:creationId xmlns:a16="http://schemas.microsoft.com/office/drawing/2014/main" id="{00000000-0008-0000-0C00-000059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102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44122" name="Button 90" hidden="1">
              <a:extLst>
                <a:ext uri="{63B3BB69-23CF-44E3-9099-C40C66FF867C}">
                  <a14:compatExt spid="_x0000_s44122"/>
                </a:ext>
                <a:ext uri="{FF2B5EF4-FFF2-40B4-BE49-F238E27FC236}">
                  <a16:creationId xmlns:a16="http://schemas.microsoft.com/office/drawing/2014/main" id="{00000000-0008-0000-0C00-00005A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102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44123" name="Button 91" hidden="1">
              <a:extLst>
                <a:ext uri="{63B3BB69-23CF-44E3-9099-C40C66FF867C}">
                  <a14:compatExt spid="_x0000_s44123"/>
                </a:ext>
                <a:ext uri="{FF2B5EF4-FFF2-40B4-BE49-F238E27FC236}">
                  <a16:creationId xmlns:a16="http://schemas.microsoft.com/office/drawing/2014/main" id="{00000000-0008-0000-0C00-00005B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102</xdr:row>
          <xdr:rowOff>0</xdr:rowOff>
        </xdr:from>
        <xdr:to>
          <xdr:col>19</xdr:col>
          <xdr:colOff>0</xdr:colOff>
          <xdr:row>105</xdr:row>
          <xdr:rowOff>0</xdr:rowOff>
        </xdr:to>
        <xdr:sp macro="" textlink="">
          <xdr:nvSpPr>
            <xdr:cNvPr id="44124" name="Button 92" hidden="1">
              <a:extLst>
                <a:ext uri="{63B3BB69-23CF-44E3-9099-C40C66FF867C}">
                  <a14:compatExt spid="_x0000_s44124"/>
                </a:ext>
                <a:ext uri="{FF2B5EF4-FFF2-40B4-BE49-F238E27FC236}">
                  <a16:creationId xmlns:a16="http://schemas.microsoft.com/office/drawing/2014/main" id="{00000000-0008-0000-0C00-00005C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109</xdr:row>
          <xdr:rowOff>9525</xdr:rowOff>
        </xdr:from>
        <xdr:to>
          <xdr:col>19</xdr:col>
          <xdr:colOff>0</xdr:colOff>
          <xdr:row>112</xdr:row>
          <xdr:rowOff>9525</xdr:rowOff>
        </xdr:to>
        <xdr:sp macro="" textlink="">
          <xdr:nvSpPr>
            <xdr:cNvPr id="44125" name="Button 93" hidden="1">
              <a:extLst>
                <a:ext uri="{63B3BB69-23CF-44E3-9099-C40C66FF867C}">
                  <a14:compatExt spid="_x0000_s44125"/>
                </a:ext>
                <a:ext uri="{FF2B5EF4-FFF2-40B4-BE49-F238E27FC236}">
                  <a16:creationId xmlns:a16="http://schemas.microsoft.com/office/drawing/2014/main" id="{00000000-0008-0000-0C00-00005D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112</xdr:row>
          <xdr:rowOff>9525</xdr:rowOff>
        </xdr:from>
        <xdr:to>
          <xdr:col>19</xdr:col>
          <xdr:colOff>0</xdr:colOff>
          <xdr:row>115</xdr:row>
          <xdr:rowOff>9525</xdr:rowOff>
        </xdr:to>
        <xdr:sp macro="" textlink="">
          <xdr:nvSpPr>
            <xdr:cNvPr id="44126" name="Button 94" hidden="1">
              <a:extLst>
                <a:ext uri="{63B3BB69-23CF-44E3-9099-C40C66FF867C}">
                  <a14:compatExt spid="_x0000_s44126"/>
                </a:ext>
                <a:ext uri="{FF2B5EF4-FFF2-40B4-BE49-F238E27FC236}">
                  <a16:creationId xmlns:a16="http://schemas.microsoft.com/office/drawing/2014/main" id="{00000000-0008-0000-0C00-00005E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115</xdr:row>
          <xdr:rowOff>9525</xdr:rowOff>
        </xdr:from>
        <xdr:to>
          <xdr:col>19</xdr:col>
          <xdr:colOff>0</xdr:colOff>
          <xdr:row>118</xdr:row>
          <xdr:rowOff>19050</xdr:rowOff>
        </xdr:to>
        <xdr:sp macro="" textlink="">
          <xdr:nvSpPr>
            <xdr:cNvPr id="44127" name="Button 95" hidden="1">
              <a:extLst>
                <a:ext uri="{63B3BB69-23CF-44E3-9099-C40C66FF867C}">
                  <a14:compatExt spid="_x0000_s44127"/>
                </a:ext>
                <a:ext uri="{FF2B5EF4-FFF2-40B4-BE49-F238E27FC236}">
                  <a16:creationId xmlns:a16="http://schemas.microsoft.com/office/drawing/2014/main" id="{00000000-0008-0000-0C00-00005F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120</xdr:row>
          <xdr:rowOff>0</xdr:rowOff>
        </xdr:from>
        <xdr:to>
          <xdr:col>17</xdr:col>
          <xdr:colOff>0</xdr:colOff>
          <xdr:row>123</xdr:row>
          <xdr:rowOff>0</xdr:rowOff>
        </xdr:to>
        <xdr:sp macro="" textlink="">
          <xdr:nvSpPr>
            <xdr:cNvPr id="44128" name="Button 96" hidden="1">
              <a:extLst>
                <a:ext uri="{63B3BB69-23CF-44E3-9099-C40C66FF867C}">
                  <a14:compatExt spid="_x0000_s44128"/>
                </a:ext>
                <a:ext uri="{FF2B5EF4-FFF2-40B4-BE49-F238E27FC236}">
                  <a16:creationId xmlns:a16="http://schemas.microsoft.com/office/drawing/2014/main" id="{00000000-0008-0000-0C00-000060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120</xdr:row>
          <xdr:rowOff>0</xdr:rowOff>
        </xdr:from>
        <xdr:to>
          <xdr:col>18</xdr:col>
          <xdr:colOff>0</xdr:colOff>
          <xdr:row>123</xdr:row>
          <xdr:rowOff>0</xdr:rowOff>
        </xdr:to>
        <xdr:sp macro="" textlink="">
          <xdr:nvSpPr>
            <xdr:cNvPr id="44129" name="Button 97" hidden="1">
              <a:extLst>
                <a:ext uri="{63B3BB69-23CF-44E3-9099-C40C66FF867C}">
                  <a14:compatExt spid="_x0000_s44129"/>
                </a:ext>
                <a:ext uri="{FF2B5EF4-FFF2-40B4-BE49-F238E27FC236}">
                  <a16:creationId xmlns:a16="http://schemas.microsoft.com/office/drawing/2014/main" id="{00000000-0008-0000-0C00-000061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120</xdr:row>
          <xdr:rowOff>0</xdr:rowOff>
        </xdr:from>
        <xdr:to>
          <xdr:col>19</xdr:col>
          <xdr:colOff>0</xdr:colOff>
          <xdr:row>123</xdr:row>
          <xdr:rowOff>0</xdr:rowOff>
        </xdr:to>
        <xdr:sp macro="" textlink="">
          <xdr:nvSpPr>
            <xdr:cNvPr id="44130" name="Button 98" hidden="1">
              <a:extLst>
                <a:ext uri="{63B3BB69-23CF-44E3-9099-C40C66FF867C}">
                  <a14:compatExt spid="_x0000_s44130"/>
                </a:ext>
                <a:ext uri="{FF2B5EF4-FFF2-40B4-BE49-F238E27FC236}">
                  <a16:creationId xmlns:a16="http://schemas.microsoft.com/office/drawing/2014/main" id="{00000000-0008-0000-0C00-000062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123</xdr:row>
          <xdr:rowOff>0</xdr:rowOff>
        </xdr:from>
        <xdr:to>
          <xdr:col>17</xdr:col>
          <xdr:colOff>0</xdr:colOff>
          <xdr:row>126</xdr:row>
          <xdr:rowOff>0</xdr:rowOff>
        </xdr:to>
        <xdr:sp macro="" textlink="">
          <xdr:nvSpPr>
            <xdr:cNvPr id="44131" name="Button 99" hidden="1">
              <a:extLst>
                <a:ext uri="{63B3BB69-23CF-44E3-9099-C40C66FF867C}">
                  <a14:compatExt spid="_x0000_s44131"/>
                </a:ext>
                <a:ext uri="{FF2B5EF4-FFF2-40B4-BE49-F238E27FC236}">
                  <a16:creationId xmlns:a16="http://schemas.microsoft.com/office/drawing/2014/main" id="{00000000-0008-0000-0C00-000063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123</xdr:row>
          <xdr:rowOff>0</xdr:rowOff>
        </xdr:from>
        <xdr:to>
          <xdr:col>18</xdr:col>
          <xdr:colOff>0</xdr:colOff>
          <xdr:row>126</xdr:row>
          <xdr:rowOff>0</xdr:rowOff>
        </xdr:to>
        <xdr:sp macro="" textlink="">
          <xdr:nvSpPr>
            <xdr:cNvPr id="44132" name="Button 100" hidden="1">
              <a:extLst>
                <a:ext uri="{63B3BB69-23CF-44E3-9099-C40C66FF867C}">
                  <a14:compatExt spid="_x0000_s44132"/>
                </a:ext>
                <a:ext uri="{FF2B5EF4-FFF2-40B4-BE49-F238E27FC236}">
                  <a16:creationId xmlns:a16="http://schemas.microsoft.com/office/drawing/2014/main" id="{00000000-0008-0000-0C00-000064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123</xdr:row>
          <xdr:rowOff>0</xdr:rowOff>
        </xdr:from>
        <xdr:to>
          <xdr:col>19</xdr:col>
          <xdr:colOff>0</xdr:colOff>
          <xdr:row>126</xdr:row>
          <xdr:rowOff>0</xdr:rowOff>
        </xdr:to>
        <xdr:sp macro="" textlink="">
          <xdr:nvSpPr>
            <xdr:cNvPr id="44133" name="Button 101" hidden="1">
              <a:extLst>
                <a:ext uri="{63B3BB69-23CF-44E3-9099-C40C66FF867C}">
                  <a14:compatExt spid="_x0000_s44133"/>
                </a:ext>
                <a:ext uri="{FF2B5EF4-FFF2-40B4-BE49-F238E27FC236}">
                  <a16:creationId xmlns:a16="http://schemas.microsoft.com/office/drawing/2014/main" id="{00000000-0008-0000-0C00-000065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126</xdr:row>
          <xdr:rowOff>0</xdr:rowOff>
        </xdr:from>
        <xdr:to>
          <xdr:col>17</xdr:col>
          <xdr:colOff>0</xdr:colOff>
          <xdr:row>129</xdr:row>
          <xdr:rowOff>0</xdr:rowOff>
        </xdr:to>
        <xdr:sp macro="" textlink="">
          <xdr:nvSpPr>
            <xdr:cNvPr id="44134" name="Button 102" hidden="1">
              <a:extLst>
                <a:ext uri="{63B3BB69-23CF-44E3-9099-C40C66FF867C}">
                  <a14:compatExt spid="_x0000_s44134"/>
                </a:ext>
                <a:ext uri="{FF2B5EF4-FFF2-40B4-BE49-F238E27FC236}">
                  <a16:creationId xmlns:a16="http://schemas.microsoft.com/office/drawing/2014/main" id="{00000000-0008-0000-0C00-000066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126</xdr:row>
          <xdr:rowOff>0</xdr:rowOff>
        </xdr:from>
        <xdr:to>
          <xdr:col>18</xdr:col>
          <xdr:colOff>0</xdr:colOff>
          <xdr:row>129</xdr:row>
          <xdr:rowOff>0</xdr:rowOff>
        </xdr:to>
        <xdr:sp macro="" textlink="">
          <xdr:nvSpPr>
            <xdr:cNvPr id="44135" name="Button 103" hidden="1">
              <a:extLst>
                <a:ext uri="{63B3BB69-23CF-44E3-9099-C40C66FF867C}">
                  <a14:compatExt spid="_x0000_s44135"/>
                </a:ext>
                <a:ext uri="{FF2B5EF4-FFF2-40B4-BE49-F238E27FC236}">
                  <a16:creationId xmlns:a16="http://schemas.microsoft.com/office/drawing/2014/main" id="{00000000-0008-0000-0C00-000067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126</xdr:row>
          <xdr:rowOff>0</xdr:rowOff>
        </xdr:from>
        <xdr:to>
          <xdr:col>19</xdr:col>
          <xdr:colOff>0</xdr:colOff>
          <xdr:row>129</xdr:row>
          <xdr:rowOff>0</xdr:rowOff>
        </xdr:to>
        <xdr:sp macro="" textlink="">
          <xdr:nvSpPr>
            <xdr:cNvPr id="44136" name="Button 104" hidden="1">
              <a:extLst>
                <a:ext uri="{63B3BB69-23CF-44E3-9099-C40C66FF867C}">
                  <a14:compatExt spid="_x0000_s44136"/>
                </a:ext>
                <a:ext uri="{FF2B5EF4-FFF2-40B4-BE49-F238E27FC236}">
                  <a16:creationId xmlns:a16="http://schemas.microsoft.com/office/drawing/2014/main" id="{00000000-0008-0000-0C00-000068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129</xdr:row>
          <xdr:rowOff>0</xdr:rowOff>
        </xdr:from>
        <xdr:to>
          <xdr:col>17</xdr:col>
          <xdr:colOff>0</xdr:colOff>
          <xdr:row>132</xdr:row>
          <xdr:rowOff>0</xdr:rowOff>
        </xdr:to>
        <xdr:sp macro="" textlink="">
          <xdr:nvSpPr>
            <xdr:cNvPr id="44137" name="Button 105" hidden="1">
              <a:extLst>
                <a:ext uri="{63B3BB69-23CF-44E3-9099-C40C66FF867C}">
                  <a14:compatExt spid="_x0000_s44137"/>
                </a:ext>
                <a:ext uri="{FF2B5EF4-FFF2-40B4-BE49-F238E27FC236}">
                  <a16:creationId xmlns:a16="http://schemas.microsoft.com/office/drawing/2014/main" id="{00000000-0008-0000-0C00-000069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129</xdr:row>
          <xdr:rowOff>0</xdr:rowOff>
        </xdr:from>
        <xdr:to>
          <xdr:col>18</xdr:col>
          <xdr:colOff>0</xdr:colOff>
          <xdr:row>132</xdr:row>
          <xdr:rowOff>0</xdr:rowOff>
        </xdr:to>
        <xdr:sp macro="" textlink="">
          <xdr:nvSpPr>
            <xdr:cNvPr id="44138" name="Button 106" hidden="1">
              <a:extLst>
                <a:ext uri="{63B3BB69-23CF-44E3-9099-C40C66FF867C}">
                  <a14:compatExt spid="_x0000_s44138"/>
                </a:ext>
                <a:ext uri="{FF2B5EF4-FFF2-40B4-BE49-F238E27FC236}">
                  <a16:creationId xmlns:a16="http://schemas.microsoft.com/office/drawing/2014/main" id="{00000000-0008-0000-0C00-00006A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129</xdr:row>
          <xdr:rowOff>0</xdr:rowOff>
        </xdr:from>
        <xdr:to>
          <xdr:col>19</xdr:col>
          <xdr:colOff>0</xdr:colOff>
          <xdr:row>132</xdr:row>
          <xdr:rowOff>0</xdr:rowOff>
        </xdr:to>
        <xdr:sp macro="" textlink="">
          <xdr:nvSpPr>
            <xdr:cNvPr id="44139" name="Button 107" hidden="1">
              <a:extLst>
                <a:ext uri="{63B3BB69-23CF-44E3-9099-C40C66FF867C}">
                  <a14:compatExt spid="_x0000_s44139"/>
                </a:ext>
                <a:ext uri="{FF2B5EF4-FFF2-40B4-BE49-F238E27FC236}">
                  <a16:creationId xmlns:a16="http://schemas.microsoft.com/office/drawing/2014/main" id="{00000000-0008-0000-0C00-00006B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136</xdr:row>
          <xdr:rowOff>9525</xdr:rowOff>
        </xdr:from>
        <xdr:to>
          <xdr:col>19</xdr:col>
          <xdr:colOff>0</xdr:colOff>
          <xdr:row>139</xdr:row>
          <xdr:rowOff>9525</xdr:rowOff>
        </xdr:to>
        <xdr:sp macro="" textlink="">
          <xdr:nvSpPr>
            <xdr:cNvPr id="44140" name="Button 108" hidden="1">
              <a:extLst>
                <a:ext uri="{63B3BB69-23CF-44E3-9099-C40C66FF867C}">
                  <a14:compatExt spid="_x0000_s44140"/>
                </a:ext>
                <a:ext uri="{FF2B5EF4-FFF2-40B4-BE49-F238E27FC236}">
                  <a16:creationId xmlns:a16="http://schemas.microsoft.com/office/drawing/2014/main" id="{00000000-0008-0000-0C00-00006C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139</xdr:row>
          <xdr:rowOff>9525</xdr:rowOff>
        </xdr:from>
        <xdr:to>
          <xdr:col>19</xdr:col>
          <xdr:colOff>0</xdr:colOff>
          <xdr:row>142</xdr:row>
          <xdr:rowOff>9525</xdr:rowOff>
        </xdr:to>
        <xdr:sp macro="" textlink="">
          <xdr:nvSpPr>
            <xdr:cNvPr id="44141" name="Button 109" hidden="1">
              <a:extLst>
                <a:ext uri="{63B3BB69-23CF-44E3-9099-C40C66FF867C}">
                  <a14:compatExt spid="_x0000_s44141"/>
                </a:ext>
                <a:ext uri="{FF2B5EF4-FFF2-40B4-BE49-F238E27FC236}">
                  <a16:creationId xmlns:a16="http://schemas.microsoft.com/office/drawing/2014/main" id="{00000000-0008-0000-0C00-00006D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142</xdr:row>
          <xdr:rowOff>9525</xdr:rowOff>
        </xdr:from>
        <xdr:to>
          <xdr:col>19</xdr:col>
          <xdr:colOff>0</xdr:colOff>
          <xdr:row>145</xdr:row>
          <xdr:rowOff>19050</xdr:rowOff>
        </xdr:to>
        <xdr:sp macro="" textlink="">
          <xdr:nvSpPr>
            <xdr:cNvPr id="44142" name="Button 110" hidden="1">
              <a:extLst>
                <a:ext uri="{63B3BB69-23CF-44E3-9099-C40C66FF867C}">
                  <a14:compatExt spid="_x0000_s44142"/>
                </a:ext>
                <a:ext uri="{FF2B5EF4-FFF2-40B4-BE49-F238E27FC236}">
                  <a16:creationId xmlns:a16="http://schemas.microsoft.com/office/drawing/2014/main" id="{00000000-0008-0000-0C00-00006E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147</xdr:row>
          <xdr:rowOff>0</xdr:rowOff>
        </xdr:from>
        <xdr:to>
          <xdr:col>17</xdr:col>
          <xdr:colOff>0</xdr:colOff>
          <xdr:row>150</xdr:row>
          <xdr:rowOff>0</xdr:rowOff>
        </xdr:to>
        <xdr:sp macro="" textlink="">
          <xdr:nvSpPr>
            <xdr:cNvPr id="44143" name="Button 111" hidden="1">
              <a:extLst>
                <a:ext uri="{63B3BB69-23CF-44E3-9099-C40C66FF867C}">
                  <a14:compatExt spid="_x0000_s44143"/>
                </a:ext>
                <a:ext uri="{FF2B5EF4-FFF2-40B4-BE49-F238E27FC236}">
                  <a16:creationId xmlns:a16="http://schemas.microsoft.com/office/drawing/2014/main" id="{00000000-0008-0000-0C00-00006F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147</xdr:row>
          <xdr:rowOff>0</xdr:rowOff>
        </xdr:from>
        <xdr:to>
          <xdr:col>18</xdr:col>
          <xdr:colOff>0</xdr:colOff>
          <xdr:row>150</xdr:row>
          <xdr:rowOff>0</xdr:rowOff>
        </xdr:to>
        <xdr:sp macro="" textlink="">
          <xdr:nvSpPr>
            <xdr:cNvPr id="44144" name="Button 112" hidden="1">
              <a:extLst>
                <a:ext uri="{63B3BB69-23CF-44E3-9099-C40C66FF867C}">
                  <a14:compatExt spid="_x0000_s44144"/>
                </a:ext>
                <a:ext uri="{FF2B5EF4-FFF2-40B4-BE49-F238E27FC236}">
                  <a16:creationId xmlns:a16="http://schemas.microsoft.com/office/drawing/2014/main" id="{00000000-0008-0000-0C00-000070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147</xdr:row>
          <xdr:rowOff>0</xdr:rowOff>
        </xdr:from>
        <xdr:to>
          <xdr:col>19</xdr:col>
          <xdr:colOff>0</xdr:colOff>
          <xdr:row>150</xdr:row>
          <xdr:rowOff>0</xdr:rowOff>
        </xdr:to>
        <xdr:sp macro="" textlink="">
          <xdr:nvSpPr>
            <xdr:cNvPr id="44145" name="Button 113" hidden="1">
              <a:extLst>
                <a:ext uri="{63B3BB69-23CF-44E3-9099-C40C66FF867C}">
                  <a14:compatExt spid="_x0000_s44145"/>
                </a:ext>
                <a:ext uri="{FF2B5EF4-FFF2-40B4-BE49-F238E27FC236}">
                  <a16:creationId xmlns:a16="http://schemas.microsoft.com/office/drawing/2014/main" id="{00000000-0008-0000-0C00-000071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150</xdr:row>
          <xdr:rowOff>0</xdr:rowOff>
        </xdr:from>
        <xdr:to>
          <xdr:col>17</xdr:col>
          <xdr:colOff>0</xdr:colOff>
          <xdr:row>153</xdr:row>
          <xdr:rowOff>0</xdr:rowOff>
        </xdr:to>
        <xdr:sp macro="" textlink="">
          <xdr:nvSpPr>
            <xdr:cNvPr id="44146" name="Button 114" hidden="1">
              <a:extLst>
                <a:ext uri="{63B3BB69-23CF-44E3-9099-C40C66FF867C}">
                  <a14:compatExt spid="_x0000_s44146"/>
                </a:ext>
                <a:ext uri="{FF2B5EF4-FFF2-40B4-BE49-F238E27FC236}">
                  <a16:creationId xmlns:a16="http://schemas.microsoft.com/office/drawing/2014/main" id="{00000000-0008-0000-0C00-000072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150</xdr:row>
          <xdr:rowOff>0</xdr:rowOff>
        </xdr:from>
        <xdr:to>
          <xdr:col>18</xdr:col>
          <xdr:colOff>0</xdr:colOff>
          <xdr:row>153</xdr:row>
          <xdr:rowOff>0</xdr:rowOff>
        </xdr:to>
        <xdr:sp macro="" textlink="">
          <xdr:nvSpPr>
            <xdr:cNvPr id="44147" name="Button 115" hidden="1">
              <a:extLst>
                <a:ext uri="{63B3BB69-23CF-44E3-9099-C40C66FF867C}">
                  <a14:compatExt spid="_x0000_s44147"/>
                </a:ext>
                <a:ext uri="{FF2B5EF4-FFF2-40B4-BE49-F238E27FC236}">
                  <a16:creationId xmlns:a16="http://schemas.microsoft.com/office/drawing/2014/main" id="{00000000-0008-0000-0C00-000073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150</xdr:row>
          <xdr:rowOff>0</xdr:rowOff>
        </xdr:from>
        <xdr:to>
          <xdr:col>19</xdr:col>
          <xdr:colOff>0</xdr:colOff>
          <xdr:row>153</xdr:row>
          <xdr:rowOff>0</xdr:rowOff>
        </xdr:to>
        <xdr:sp macro="" textlink="">
          <xdr:nvSpPr>
            <xdr:cNvPr id="44148" name="Button 116" hidden="1">
              <a:extLst>
                <a:ext uri="{63B3BB69-23CF-44E3-9099-C40C66FF867C}">
                  <a14:compatExt spid="_x0000_s44148"/>
                </a:ext>
                <a:ext uri="{FF2B5EF4-FFF2-40B4-BE49-F238E27FC236}">
                  <a16:creationId xmlns:a16="http://schemas.microsoft.com/office/drawing/2014/main" id="{00000000-0008-0000-0C00-000074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153</xdr:row>
          <xdr:rowOff>0</xdr:rowOff>
        </xdr:from>
        <xdr:to>
          <xdr:col>17</xdr:col>
          <xdr:colOff>0</xdr:colOff>
          <xdr:row>156</xdr:row>
          <xdr:rowOff>0</xdr:rowOff>
        </xdr:to>
        <xdr:sp macro="" textlink="">
          <xdr:nvSpPr>
            <xdr:cNvPr id="44149" name="Button 117" hidden="1">
              <a:extLst>
                <a:ext uri="{63B3BB69-23CF-44E3-9099-C40C66FF867C}">
                  <a14:compatExt spid="_x0000_s44149"/>
                </a:ext>
                <a:ext uri="{FF2B5EF4-FFF2-40B4-BE49-F238E27FC236}">
                  <a16:creationId xmlns:a16="http://schemas.microsoft.com/office/drawing/2014/main" id="{00000000-0008-0000-0C00-000075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153</xdr:row>
          <xdr:rowOff>0</xdr:rowOff>
        </xdr:from>
        <xdr:to>
          <xdr:col>18</xdr:col>
          <xdr:colOff>0</xdr:colOff>
          <xdr:row>156</xdr:row>
          <xdr:rowOff>0</xdr:rowOff>
        </xdr:to>
        <xdr:sp macro="" textlink="">
          <xdr:nvSpPr>
            <xdr:cNvPr id="44150" name="Button 118" hidden="1">
              <a:extLst>
                <a:ext uri="{63B3BB69-23CF-44E3-9099-C40C66FF867C}">
                  <a14:compatExt spid="_x0000_s44150"/>
                </a:ext>
                <a:ext uri="{FF2B5EF4-FFF2-40B4-BE49-F238E27FC236}">
                  <a16:creationId xmlns:a16="http://schemas.microsoft.com/office/drawing/2014/main" id="{00000000-0008-0000-0C00-000076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153</xdr:row>
          <xdr:rowOff>0</xdr:rowOff>
        </xdr:from>
        <xdr:to>
          <xdr:col>19</xdr:col>
          <xdr:colOff>0</xdr:colOff>
          <xdr:row>156</xdr:row>
          <xdr:rowOff>0</xdr:rowOff>
        </xdr:to>
        <xdr:sp macro="" textlink="">
          <xdr:nvSpPr>
            <xdr:cNvPr id="44151" name="Button 119" hidden="1">
              <a:extLst>
                <a:ext uri="{63B3BB69-23CF-44E3-9099-C40C66FF867C}">
                  <a14:compatExt spid="_x0000_s44151"/>
                </a:ext>
                <a:ext uri="{FF2B5EF4-FFF2-40B4-BE49-F238E27FC236}">
                  <a16:creationId xmlns:a16="http://schemas.microsoft.com/office/drawing/2014/main" id="{00000000-0008-0000-0C00-000077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156</xdr:row>
          <xdr:rowOff>0</xdr:rowOff>
        </xdr:from>
        <xdr:to>
          <xdr:col>17</xdr:col>
          <xdr:colOff>0</xdr:colOff>
          <xdr:row>159</xdr:row>
          <xdr:rowOff>0</xdr:rowOff>
        </xdr:to>
        <xdr:sp macro="" textlink="">
          <xdr:nvSpPr>
            <xdr:cNvPr id="44152" name="Button 120" hidden="1">
              <a:extLst>
                <a:ext uri="{63B3BB69-23CF-44E3-9099-C40C66FF867C}">
                  <a14:compatExt spid="_x0000_s44152"/>
                </a:ext>
                <a:ext uri="{FF2B5EF4-FFF2-40B4-BE49-F238E27FC236}">
                  <a16:creationId xmlns:a16="http://schemas.microsoft.com/office/drawing/2014/main" id="{00000000-0008-0000-0C00-000078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156</xdr:row>
          <xdr:rowOff>0</xdr:rowOff>
        </xdr:from>
        <xdr:to>
          <xdr:col>18</xdr:col>
          <xdr:colOff>0</xdr:colOff>
          <xdr:row>159</xdr:row>
          <xdr:rowOff>0</xdr:rowOff>
        </xdr:to>
        <xdr:sp macro="" textlink="">
          <xdr:nvSpPr>
            <xdr:cNvPr id="44153" name="Button 121" hidden="1">
              <a:extLst>
                <a:ext uri="{63B3BB69-23CF-44E3-9099-C40C66FF867C}">
                  <a14:compatExt spid="_x0000_s44153"/>
                </a:ext>
                <a:ext uri="{FF2B5EF4-FFF2-40B4-BE49-F238E27FC236}">
                  <a16:creationId xmlns:a16="http://schemas.microsoft.com/office/drawing/2014/main" id="{00000000-0008-0000-0C00-000079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156</xdr:row>
          <xdr:rowOff>0</xdr:rowOff>
        </xdr:from>
        <xdr:to>
          <xdr:col>19</xdr:col>
          <xdr:colOff>0</xdr:colOff>
          <xdr:row>159</xdr:row>
          <xdr:rowOff>0</xdr:rowOff>
        </xdr:to>
        <xdr:sp macro="" textlink="">
          <xdr:nvSpPr>
            <xdr:cNvPr id="44154" name="Button 122" hidden="1">
              <a:extLst>
                <a:ext uri="{63B3BB69-23CF-44E3-9099-C40C66FF867C}">
                  <a14:compatExt spid="_x0000_s44154"/>
                </a:ext>
                <a:ext uri="{FF2B5EF4-FFF2-40B4-BE49-F238E27FC236}">
                  <a16:creationId xmlns:a16="http://schemas.microsoft.com/office/drawing/2014/main" id="{00000000-0008-0000-0C00-00007A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163</xdr:row>
          <xdr:rowOff>9525</xdr:rowOff>
        </xdr:from>
        <xdr:to>
          <xdr:col>19</xdr:col>
          <xdr:colOff>0</xdr:colOff>
          <xdr:row>166</xdr:row>
          <xdr:rowOff>9525</xdr:rowOff>
        </xdr:to>
        <xdr:sp macro="" textlink="">
          <xdr:nvSpPr>
            <xdr:cNvPr id="44155" name="Button 123" hidden="1">
              <a:extLst>
                <a:ext uri="{63B3BB69-23CF-44E3-9099-C40C66FF867C}">
                  <a14:compatExt spid="_x0000_s44155"/>
                </a:ext>
                <a:ext uri="{FF2B5EF4-FFF2-40B4-BE49-F238E27FC236}">
                  <a16:creationId xmlns:a16="http://schemas.microsoft.com/office/drawing/2014/main" id="{00000000-0008-0000-0C00-00007B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166</xdr:row>
          <xdr:rowOff>9525</xdr:rowOff>
        </xdr:from>
        <xdr:to>
          <xdr:col>19</xdr:col>
          <xdr:colOff>0</xdr:colOff>
          <xdr:row>169</xdr:row>
          <xdr:rowOff>9525</xdr:rowOff>
        </xdr:to>
        <xdr:sp macro="" textlink="">
          <xdr:nvSpPr>
            <xdr:cNvPr id="44156" name="Button 124" hidden="1">
              <a:extLst>
                <a:ext uri="{63B3BB69-23CF-44E3-9099-C40C66FF867C}">
                  <a14:compatExt spid="_x0000_s44156"/>
                </a:ext>
                <a:ext uri="{FF2B5EF4-FFF2-40B4-BE49-F238E27FC236}">
                  <a16:creationId xmlns:a16="http://schemas.microsoft.com/office/drawing/2014/main" id="{00000000-0008-0000-0C00-00007C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169</xdr:row>
          <xdr:rowOff>9525</xdr:rowOff>
        </xdr:from>
        <xdr:to>
          <xdr:col>19</xdr:col>
          <xdr:colOff>0</xdr:colOff>
          <xdr:row>172</xdr:row>
          <xdr:rowOff>19050</xdr:rowOff>
        </xdr:to>
        <xdr:sp macro="" textlink="">
          <xdr:nvSpPr>
            <xdr:cNvPr id="44157" name="Button 125" hidden="1">
              <a:extLst>
                <a:ext uri="{63B3BB69-23CF-44E3-9099-C40C66FF867C}">
                  <a14:compatExt spid="_x0000_s44157"/>
                </a:ext>
                <a:ext uri="{FF2B5EF4-FFF2-40B4-BE49-F238E27FC236}">
                  <a16:creationId xmlns:a16="http://schemas.microsoft.com/office/drawing/2014/main" id="{00000000-0008-0000-0C00-00007D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174</xdr:row>
          <xdr:rowOff>0</xdr:rowOff>
        </xdr:from>
        <xdr:to>
          <xdr:col>17</xdr:col>
          <xdr:colOff>0</xdr:colOff>
          <xdr:row>177</xdr:row>
          <xdr:rowOff>0</xdr:rowOff>
        </xdr:to>
        <xdr:sp macro="" textlink="">
          <xdr:nvSpPr>
            <xdr:cNvPr id="44158" name="Button 126" hidden="1">
              <a:extLst>
                <a:ext uri="{63B3BB69-23CF-44E3-9099-C40C66FF867C}">
                  <a14:compatExt spid="_x0000_s44158"/>
                </a:ext>
                <a:ext uri="{FF2B5EF4-FFF2-40B4-BE49-F238E27FC236}">
                  <a16:creationId xmlns:a16="http://schemas.microsoft.com/office/drawing/2014/main" id="{00000000-0008-0000-0C00-00007E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174</xdr:row>
          <xdr:rowOff>0</xdr:rowOff>
        </xdr:from>
        <xdr:to>
          <xdr:col>18</xdr:col>
          <xdr:colOff>0</xdr:colOff>
          <xdr:row>177</xdr:row>
          <xdr:rowOff>0</xdr:rowOff>
        </xdr:to>
        <xdr:sp macro="" textlink="">
          <xdr:nvSpPr>
            <xdr:cNvPr id="44159" name="Button 127" hidden="1">
              <a:extLst>
                <a:ext uri="{63B3BB69-23CF-44E3-9099-C40C66FF867C}">
                  <a14:compatExt spid="_x0000_s44159"/>
                </a:ext>
                <a:ext uri="{FF2B5EF4-FFF2-40B4-BE49-F238E27FC236}">
                  <a16:creationId xmlns:a16="http://schemas.microsoft.com/office/drawing/2014/main" id="{00000000-0008-0000-0C00-00007F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174</xdr:row>
          <xdr:rowOff>0</xdr:rowOff>
        </xdr:from>
        <xdr:to>
          <xdr:col>19</xdr:col>
          <xdr:colOff>0</xdr:colOff>
          <xdr:row>177</xdr:row>
          <xdr:rowOff>0</xdr:rowOff>
        </xdr:to>
        <xdr:sp macro="" textlink="">
          <xdr:nvSpPr>
            <xdr:cNvPr id="44160" name="Button 128" hidden="1">
              <a:extLst>
                <a:ext uri="{63B3BB69-23CF-44E3-9099-C40C66FF867C}">
                  <a14:compatExt spid="_x0000_s44160"/>
                </a:ext>
                <a:ext uri="{FF2B5EF4-FFF2-40B4-BE49-F238E27FC236}">
                  <a16:creationId xmlns:a16="http://schemas.microsoft.com/office/drawing/2014/main" id="{00000000-0008-0000-0C00-000080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177</xdr:row>
          <xdr:rowOff>0</xdr:rowOff>
        </xdr:from>
        <xdr:to>
          <xdr:col>17</xdr:col>
          <xdr:colOff>0</xdr:colOff>
          <xdr:row>180</xdr:row>
          <xdr:rowOff>0</xdr:rowOff>
        </xdr:to>
        <xdr:sp macro="" textlink="">
          <xdr:nvSpPr>
            <xdr:cNvPr id="44161" name="Button 129" hidden="1">
              <a:extLst>
                <a:ext uri="{63B3BB69-23CF-44E3-9099-C40C66FF867C}">
                  <a14:compatExt spid="_x0000_s44161"/>
                </a:ext>
                <a:ext uri="{FF2B5EF4-FFF2-40B4-BE49-F238E27FC236}">
                  <a16:creationId xmlns:a16="http://schemas.microsoft.com/office/drawing/2014/main" id="{00000000-0008-0000-0C00-000081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177</xdr:row>
          <xdr:rowOff>0</xdr:rowOff>
        </xdr:from>
        <xdr:to>
          <xdr:col>18</xdr:col>
          <xdr:colOff>0</xdr:colOff>
          <xdr:row>180</xdr:row>
          <xdr:rowOff>0</xdr:rowOff>
        </xdr:to>
        <xdr:sp macro="" textlink="">
          <xdr:nvSpPr>
            <xdr:cNvPr id="44162" name="Button 130" hidden="1">
              <a:extLst>
                <a:ext uri="{63B3BB69-23CF-44E3-9099-C40C66FF867C}">
                  <a14:compatExt spid="_x0000_s44162"/>
                </a:ext>
                <a:ext uri="{FF2B5EF4-FFF2-40B4-BE49-F238E27FC236}">
                  <a16:creationId xmlns:a16="http://schemas.microsoft.com/office/drawing/2014/main" id="{00000000-0008-0000-0C00-000082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177</xdr:row>
          <xdr:rowOff>0</xdr:rowOff>
        </xdr:from>
        <xdr:to>
          <xdr:col>19</xdr:col>
          <xdr:colOff>0</xdr:colOff>
          <xdr:row>180</xdr:row>
          <xdr:rowOff>0</xdr:rowOff>
        </xdr:to>
        <xdr:sp macro="" textlink="">
          <xdr:nvSpPr>
            <xdr:cNvPr id="44163" name="Button 131" hidden="1">
              <a:extLst>
                <a:ext uri="{63B3BB69-23CF-44E3-9099-C40C66FF867C}">
                  <a14:compatExt spid="_x0000_s44163"/>
                </a:ext>
                <a:ext uri="{FF2B5EF4-FFF2-40B4-BE49-F238E27FC236}">
                  <a16:creationId xmlns:a16="http://schemas.microsoft.com/office/drawing/2014/main" id="{00000000-0008-0000-0C00-000083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180</xdr:row>
          <xdr:rowOff>0</xdr:rowOff>
        </xdr:from>
        <xdr:to>
          <xdr:col>17</xdr:col>
          <xdr:colOff>0</xdr:colOff>
          <xdr:row>183</xdr:row>
          <xdr:rowOff>0</xdr:rowOff>
        </xdr:to>
        <xdr:sp macro="" textlink="">
          <xdr:nvSpPr>
            <xdr:cNvPr id="44164" name="Button 132" hidden="1">
              <a:extLst>
                <a:ext uri="{63B3BB69-23CF-44E3-9099-C40C66FF867C}">
                  <a14:compatExt spid="_x0000_s44164"/>
                </a:ext>
                <a:ext uri="{FF2B5EF4-FFF2-40B4-BE49-F238E27FC236}">
                  <a16:creationId xmlns:a16="http://schemas.microsoft.com/office/drawing/2014/main" id="{00000000-0008-0000-0C00-000084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180</xdr:row>
          <xdr:rowOff>0</xdr:rowOff>
        </xdr:from>
        <xdr:to>
          <xdr:col>18</xdr:col>
          <xdr:colOff>0</xdr:colOff>
          <xdr:row>183</xdr:row>
          <xdr:rowOff>0</xdr:rowOff>
        </xdr:to>
        <xdr:sp macro="" textlink="">
          <xdr:nvSpPr>
            <xdr:cNvPr id="44165" name="Button 133" hidden="1">
              <a:extLst>
                <a:ext uri="{63B3BB69-23CF-44E3-9099-C40C66FF867C}">
                  <a14:compatExt spid="_x0000_s44165"/>
                </a:ext>
                <a:ext uri="{FF2B5EF4-FFF2-40B4-BE49-F238E27FC236}">
                  <a16:creationId xmlns:a16="http://schemas.microsoft.com/office/drawing/2014/main" id="{00000000-0008-0000-0C00-000085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180</xdr:row>
          <xdr:rowOff>0</xdr:rowOff>
        </xdr:from>
        <xdr:to>
          <xdr:col>19</xdr:col>
          <xdr:colOff>0</xdr:colOff>
          <xdr:row>183</xdr:row>
          <xdr:rowOff>0</xdr:rowOff>
        </xdr:to>
        <xdr:sp macro="" textlink="">
          <xdr:nvSpPr>
            <xdr:cNvPr id="44166" name="Button 134" hidden="1">
              <a:extLst>
                <a:ext uri="{63B3BB69-23CF-44E3-9099-C40C66FF867C}">
                  <a14:compatExt spid="_x0000_s44166"/>
                </a:ext>
                <a:ext uri="{FF2B5EF4-FFF2-40B4-BE49-F238E27FC236}">
                  <a16:creationId xmlns:a16="http://schemas.microsoft.com/office/drawing/2014/main" id="{00000000-0008-0000-0C00-000086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183</xdr:row>
          <xdr:rowOff>0</xdr:rowOff>
        </xdr:from>
        <xdr:to>
          <xdr:col>17</xdr:col>
          <xdr:colOff>0</xdr:colOff>
          <xdr:row>186</xdr:row>
          <xdr:rowOff>0</xdr:rowOff>
        </xdr:to>
        <xdr:sp macro="" textlink="">
          <xdr:nvSpPr>
            <xdr:cNvPr id="44167" name="Button 135" hidden="1">
              <a:extLst>
                <a:ext uri="{63B3BB69-23CF-44E3-9099-C40C66FF867C}">
                  <a14:compatExt spid="_x0000_s44167"/>
                </a:ext>
                <a:ext uri="{FF2B5EF4-FFF2-40B4-BE49-F238E27FC236}">
                  <a16:creationId xmlns:a16="http://schemas.microsoft.com/office/drawing/2014/main" id="{00000000-0008-0000-0C00-000087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183</xdr:row>
          <xdr:rowOff>0</xdr:rowOff>
        </xdr:from>
        <xdr:to>
          <xdr:col>18</xdr:col>
          <xdr:colOff>0</xdr:colOff>
          <xdr:row>186</xdr:row>
          <xdr:rowOff>0</xdr:rowOff>
        </xdr:to>
        <xdr:sp macro="" textlink="">
          <xdr:nvSpPr>
            <xdr:cNvPr id="44168" name="Button 136" hidden="1">
              <a:extLst>
                <a:ext uri="{63B3BB69-23CF-44E3-9099-C40C66FF867C}">
                  <a14:compatExt spid="_x0000_s44168"/>
                </a:ext>
                <a:ext uri="{FF2B5EF4-FFF2-40B4-BE49-F238E27FC236}">
                  <a16:creationId xmlns:a16="http://schemas.microsoft.com/office/drawing/2014/main" id="{00000000-0008-0000-0C00-000088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183</xdr:row>
          <xdr:rowOff>0</xdr:rowOff>
        </xdr:from>
        <xdr:to>
          <xdr:col>19</xdr:col>
          <xdr:colOff>0</xdr:colOff>
          <xdr:row>186</xdr:row>
          <xdr:rowOff>0</xdr:rowOff>
        </xdr:to>
        <xdr:sp macro="" textlink="">
          <xdr:nvSpPr>
            <xdr:cNvPr id="44169" name="Button 137" hidden="1">
              <a:extLst>
                <a:ext uri="{63B3BB69-23CF-44E3-9099-C40C66FF867C}">
                  <a14:compatExt spid="_x0000_s44169"/>
                </a:ext>
                <a:ext uri="{FF2B5EF4-FFF2-40B4-BE49-F238E27FC236}">
                  <a16:creationId xmlns:a16="http://schemas.microsoft.com/office/drawing/2014/main" id="{00000000-0008-0000-0C00-000089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190</xdr:row>
          <xdr:rowOff>9525</xdr:rowOff>
        </xdr:from>
        <xdr:to>
          <xdr:col>19</xdr:col>
          <xdr:colOff>0</xdr:colOff>
          <xdr:row>193</xdr:row>
          <xdr:rowOff>9525</xdr:rowOff>
        </xdr:to>
        <xdr:sp macro="" textlink="">
          <xdr:nvSpPr>
            <xdr:cNvPr id="44170" name="Button 138" hidden="1">
              <a:extLst>
                <a:ext uri="{63B3BB69-23CF-44E3-9099-C40C66FF867C}">
                  <a14:compatExt spid="_x0000_s44170"/>
                </a:ext>
                <a:ext uri="{FF2B5EF4-FFF2-40B4-BE49-F238E27FC236}">
                  <a16:creationId xmlns:a16="http://schemas.microsoft.com/office/drawing/2014/main" id="{00000000-0008-0000-0C00-00008A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193</xdr:row>
          <xdr:rowOff>9525</xdr:rowOff>
        </xdr:from>
        <xdr:to>
          <xdr:col>19</xdr:col>
          <xdr:colOff>0</xdr:colOff>
          <xdr:row>196</xdr:row>
          <xdr:rowOff>9525</xdr:rowOff>
        </xdr:to>
        <xdr:sp macro="" textlink="">
          <xdr:nvSpPr>
            <xdr:cNvPr id="44171" name="Button 139" hidden="1">
              <a:extLst>
                <a:ext uri="{63B3BB69-23CF-44E3-9099-C40C66FF867C}">
                  <a14:compatExt spid="_x0000_s44171"/>
                </a:ext>
                <a:ext uri="{FF2B5EF4-FFF2-40B4-BE49-F238E27FC236}">
                  <a16:creationId xmlns:a16="http://schemas.microsoft.com/office/drawing/2014/main" id="{00000000-0008-0000-0C00-00008B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196</xdr:row>
          <xdr:rowOff>9525</xdr:rowOff>
        </xdr:from>
        <xdr:to>
          <xdr:col>19</xdr:col>
          <xdr:colOff>0</xdr:colOff>
          <xdr:row>199</xdr:row>
          <xdr:rowOff>19050</xdr:rowOff>
        </xdr:to>
        <xdr:sp macro="" textlink="">
          <xdr:nvSpPr>
            <xdr:cNvPr id="44172" name="Button 140" hidden="1">
              <a:extLst>
                <a:ext uri="{63B3BB69-23CF-44E3-9099-C40C66FF867C}">
                  <a14:compatExt spid="_x0000_s44172"/>
                </a:ext>
                <a:ext uri="{FF2B5EF4-FFF2-40B4-BE49-F238E27FC236}">
                  <a16:creationId xmlns:a16="http://schemas.microsoft.com/office/drawing/2014/main" id="{00000000-0008-0000-0C00-00008C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</xdr:wsDr>
</file>

<file path=xl/drawings/drawing1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</xdr:row>
          <xdr:rowOff>0</xdr:rowOff>
        </xdr:from>
        <xdr:to>
          <xdr:col>19</xdr:col>
          <xdr:colOff>0</xdr:colOff>
          <xdr:row>28</xdr:row>
          <xdr:rowOff>0</xdr:rowOff>
        </xdr:to>
        <xdr:sp macro="" textlink="">
          <xdr:nvSpPr>
            <xdr:cNvPr id="45057" name="Button 1" hidden="1">
              <a:extLst>
                <a:ext uri="{63B3BB69-23CF-44E3-9099-C40C66FF867C}">
                  <a14:compatExt spid="_x0000_s45057"/>
                </a:ext>
                <a:ext uri="{FF2B5EF4-FFF2-40B4-BE49-F238E27FC236}">
                  <a16:creationId xmlns:a16="http://schemas.microsoft.com/office/drawing/2014/main" id="{00000000-0008-0000-0D00-000001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28</xdr:row>
          <xdr:rowOff>0</xdr:rowOff>
        </xdr:from>
        <xdr:to>
          <xdr:col>17</xdr:col>
          <xdr:colOff>0</xdr:colOff>
          <xdr:row>31</xdr:row>
          <xdr:rowOff>0</xdr:rowOff>
        </xdr:to>
        <xdr:sp macro="" textlink="">
          <xdr:nvSpPr>
            <xdr:cNvPr id="45058" name="Button 2" hidden="1">
              <a:extLst>
                <a:ext uri="{63B3BB69-23CF-44E3-9099-C40C66FF867C}">
                  <a14:compatExt spid="_x0000_s45058"/>
                </a:ext>
                <a:ext uri="{FF2B5EF4-FFF2-40B4-BE49-F238E27FC236}">
                  <a16:creationId xmlns:a16="http://schemas.microsoft.com/office/drawing/2014/main" id="{00000000-0008-0000-0D00-000002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28</xdr:row>
          <xdr:rowOff>0</xdr:rowOff>
        </xdr:from>
        <xdr:to>
          <xdr:col>18</xdr:col>
          <xdr:colOff>0</xdr:colOff>
          <xdr:row>31</xdr:row>
          <xdr:rowOff>0</xdr:rowOff>
        </xdr:to>
        <xdr:sp macro="" textlink="">
          <xdr:nvSpPr>
            <xdr:cNvPr id="45059" name="Button 3" hidden="1">
              <a:extLst>
                <a:ext uri="{63B3BB69-23CF-44E3-9099-C40C66FF867C}">
                  <a14:compatExt spid="_x0000_s45059"/>
                </a:ext>
                <a:ext uri="{FF2B5EF4-FFF2-40B4-BE49-F238E27FC236}">
                  <a16:creationId xmlns:a16="http://schemas.microsoft.com/office/drawing/2014/main" id="{00000000-0008-0000-0D00-000003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31</xdr:row>
          <xdr:rowOff>0</xdr:rowOff>
        </xdr:from>
        <xdr:to>
          <xdr:col>17</xdr:col>
          <xdr:colOff>0</xdr:colOff>
          <xdr:row>34</xdr:row>
          <xdr:rowOff>0</xdr:rowOff>
        </xdr:to>
        <xdr:sp macro="" textlink="">
          <xdr:nvSpPr>
            <xdr:cNvPr id="45060" name="Button 4" hidden="1">
              <a:extLst>
                <a:ext uri="{63B3BB69-23CF-44E3-9099-C40C66FF867C}">
                  <a14:compatExt spid="_x0000_s45060"/>
                </a:ext>
                <a:ext uri="{FF2B5EF4-FFF2-40B4-BE49-F238E27FC236}">
                  <a16:creationId xmlns:a16="http://schemas.microsoft.com/office/drawing/2014/main" id="{00000000-0008-0000-0D00-000004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31</xdr:row>
          <xdr:rowOff>0</xdr:rowOff>
        </xdr:from>
        <xdr:to>
          <xdr:col>18</xdr:col>
          <xdr:colOff>0</xdr:colOff>
          <xdr:row>34</xdr:row>
          <xdr:rowOff>0</xdr:rowOff>
        </xdr:to>
        <xdr:sp macro="" textlink="">
          <xdr:nvSpPr>
            <xdr:cNvPr id="45061" name="Button 5" hidden="1">
              <a:extLst>
                <a:ext uri="{63B3BB69-23CF-44E3-9099-C40C66FF867C}">
                  <a14:compatExt spid="_x0000_s45061"/>
                </a:ext>
                <a:ext uri="{FF2B5EF4-FFF2-40B4-BE49-F238E27FC236}">
                  <a16:creationId xmlns:a16="http://schemas.microsoft.com/office/drawing/2014/main" id="{00000000-0008-0000-0D00-000005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28</xdr:row>
          <xdr:rowOff>0</xdr:rowOff>
        </xdr:from>
        <xdr:to>
          <xdr:col>19</xdr:col>
          <xdr:colOff>0</xdr:colOff>
          <xdr:row>31</xdr:row>
          <xdr:rowOff>0</xdr:rowOff>
        </xdr:to>
        <xdr:sp macro="" textlink="">
          <xdr:nvSpPr>
            <xdr:cNvPr id="45062" name="Button 6" hidden="1">
              <a:extLst>
                <a:ext uri="{63B3BB69-23CF-44E3-9099-C40C66FF867C}">
                  <a14:compatExt spid="_x0000_s45062"/>
                </a:ext>
                <a:ext uri="{FF2B5EF4-FFF2-40B4-BE49-F238E27FC236}">
                  <a16:creationId xmlns:a16="http://schemas.microsoft.com/office/drawing/2014/main" id="{00000000-0008-0000-0D00-000006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31</xdr:row>
          <xdr:rowOff>0</xdr:rowOff>
        </xdr:from>
        <xdr:to>
          <xdr:col>19</xdr:col>
          <xdr:colOff>0</xdr:colOff>
          <xdr:row>34</xdr:row>
          <xdr:rowOff>0</xdr:rowOff>
        </xdr:to>
        <xdr:sp macro="" textlink="">
          <xdr:nvSpPr>
            <xdr:cNvPr id="45063" name="Button 7" hidden="1">
              <a:extLst>
                <a:ext uri="{63B3BB69-23CF-44E3-9099-C40C66FF867C}">
                  <a14:compatExt spid="_x0000_s45063"/>
                </a:ext>
                <a:ext uri="{FF2B5EF4-FFF2-40B4-BE49-F238E27FC236}">
                  <a16:creationId xmlns:a16="http://schemas.microsoft.com/office/drawing/2014/main" id="{00000000-0008-0000-0D00-000007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34</xdr:row>
          <xdr:rowOff>0</xdr:rowOff>
        </xdr:from>
        <xdr:to>
          <xdr:col>19</xdr:col>
          <xdr:colOff>0</xdr:colOff>
          <xdr:row>37</xdr:row>
          <xdr:rowOff>0</xdr:rowOff>
        </xdr:to>
        <xdr:sp macro="" textlink="">
          <xdr:nvSpPr>
            <xdr:cNvPr id="45064" name="Button 8" hidden="1">
              <a:extLst>
                <a:ext uri="{63B3BB69-23CF-44E3-9099-C40C66FF867C}">
                  <a14:compatExt spid="_x0000_s45064"/>
                </a:ext>
                <a:ext uri="{FF2B5EF4-FFF2-40B4-BE49-F238E27FC236}">
                  <a16:creationId xmlns:a16="http://schemas.microsoft.com/office/drawing/2014/main" id="{00000000-0008-0000-0D00-000008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17</xdr:col>
          <xdr:colOff>0</xdr:colOff>
          <xdr:row>15</xdr:row>
          <xdr:rowOff>0</xdr:rowOff>
        </xdr:to>
        <xdr:sp macro="" textlink="">
          <xdr:nvSpPr>
            <xdr:cNvPr id="45065" name="Button 9" hidden="1">
              <a:extLst>
                <a:ext uri="{63B3BB69-23CF-44E3-9099-C40C66FF867C}">
                  <a14:compatExt spid="_x0000_s45065"/>
                </a:ext>
                <a:ext uri="{FF2B5EF4-FFF2-40B4-BE49-F238E27FC236}">
                  <a16:creationId xmlns:a16="http://schemas.microsoft.com/office/drawing/2014/main" id="{00000000-0008-0000-0D00-000009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</xdr:row>
          <xdr:rowOff>0</xdr:rowOff>
        </xdr:from>
        <xdr:to>
          <xdr:col>18</xdr:col>
          <xdr:colOff>0</xdr:colOff>
          <xdr:row>15</xdr:row>
          <xdr:rowOff>0</xdr:rowOff>
        </xdr:to>
        <xdr:sp macro="" textlink="">
          <xdr:nvSpPr>
            <xdr:cNvPr id="45066" name="Button 10" hidden="1">
              <a:extLst>
                <a:ext uri="{63B3BB69-23CF-44E3-9099-C40C66FF867C}">
                  <a14:compatExt spid="_x0000_s45066"/>
                </a:ext>
                <a:ext uri="{FF2B5EF4-FFF2-40B4-BE49-F238E27FC236}">
                  <a16:creationId xmlns:a16="http://schemas.microsoft.com/office/drawing/2014/main" id="{00000000-0008-0000-0D00-00000A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</xdr:row>
          <xdr:rowOff>0</xdr:rowOff>
        </xdr:from>
        <xdr:to>
          <xdr:col>19</xdr:col>
          <xdr:colOff>0</xdr:colOff>
          <xdr:row>15</xdr:row>
          <xdr:rowOff>0</xdr:rowOff>
        </xdr:to>
        <xdr:sp macro="" textlink="">
          <xdr:nvSpPr>
            <xdr:cNvPr id="45067" name="Button 11" hidden="1">
              <a:extLst>
                <a:ext uri="{63B3BB69-23CF-44E3-9099-C40C66FF867C}">
                  <a14:compatExt spid="_x0000_s45067"/>
                </a:ext>
                <a:ext uri="{FF2B5EF4-FFF2-40B4-BE49-F238E27FC236}">
                  <a16:creationId xmlns:a16="http://schemas.microsoft.com/office/drawing/2014/main" id="{00000000-0008-0000-0D00-00000B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</xdr:row>
          <xdr:rowOff>0</xdr:rowOff>
        </xdr:from>
        <xdr:to>
          <xdr:col>17</xdr:col>
          <xdr:colOff>0</xdr:colOff>
          <xdr:row>18</xdr:row>
          <xdr:rowOff>0</xdr:rowOff>
        </xdr:to>
        <xdr:sp macro="" textlink="">
          <xdr:nvSpPr>
            <xdr:cNvPr id="45068" name="Button 12" hidden="1">
              <a:extLst>
                <a:ext uri="{63B3BB69-23CF-44E3-9099-C40C66FF867C}">
                  <a14:compatExt spid="_x0000_s45068"/>
                </a:ext>
                <a:ext uri="{FF2B5EF4-FFF2-40B4-BE49-F238E27FC236}">
                  <a16:creationId xmlns:a16="http://schemas.microsoft.com/office/drawing/2014/main" id="{00000000-0008-0000-0D00-00000C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</xdr:row>
          <xdr:rowOff>0</xdr:rowOff>
        </xdr:from>
        <xdr:to>
          <xdr:col>18</xdr:col>
          <xdr:colOff>0</xdr:colOff>
          <xdr:row>18</xdr:row>
          <xdr:rowOff>0</xdr:rowOff>
        </xdr:to>
        <xdr:sp macro="" textlink="">
          <xdr:nvSpPr>
            <xdr:cNvPr id="45069" name="Button 13" hidden="1">
              <a:extLst>
                <a:ext uri="{63B3BB69-23CF-44E3-9099-C40C66FF867C}">
                  <a14:compatExt spid="_x0000_s45069"/>
                </a:ext>
                <a:ext uri="{FF2B5EF4-FFF2-40B4-BE49-F238E27FC236}">
                  <a16:creationId xmlns:a16="http://schemas.microsoft.com/office/drawing/2014/main" id="{00000000-0008-0000-0D00-00000D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</xdr:row>
          <xdr:rowOff>0</xdr:rowOff>
        </xdr:from>
        <xdr:to>
          <xdr:col>19</xdr:col>
          <xdr:colOff>0</xdr:colOff>
          <xdr:row>18</xdr:row>
          <xdr:rowOff>0</xdr:rowOff>
        </xdr:to>
        <xdr:sp macro="" textlink="">
          <xdr:nvSpPr>
            <xdr:cNvPr id="45070" name="Button 14" hidden="1">
              <a:extLst>
                <a:ext uri="{63B3BB69-23CF-44E3-9099-C40C66FF867C}">
                  <a14:compatExt spid="_x0000_s45070"/>
                </a:ext>
                <a:ext uri="{FF2B5EF4-FFF2-40B4-BE49-F238E27FC236}">
                  <a16:creationId xmlns:a16="http://schemas.microsoft.com/office/drawing/2014/main" id="{00000000-0008-0000-0D00-00000E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</xdr:row>
          <xdr:rowOff>0</xdr:rowOff>
        </xdr:from>
        <xdr:to>
          <xdr:col>17</xdr:col>
          <xdr:colOff>0</xdr:colOff>
          <xdr:row>21</xdr:row>
          <xdr:rowOff>0</xdr:rowOff>
        </xdr:to>
        <xdr:sp macro="" textlink="">
          <xdr:nvSpPr>
            <xdr:cNvPr id="45071" name="Button 15" hidden="1">
              <a:extLst>
                <a:ext uri="{63B3BB69-23CF-44E3-9099-C40C66FF867C}">
                  <a14:compatExt spid="_x0000_s45071"/>
                </a:ext>
                <a:ext uri="{FF2B5EF4-FFF2-40B4-BE49-F238E27FC236}">
                  <a16:creationId xmlns:a16="http://schemas.microsoft.com/office/drawing/2014/main" id="{00000000-0008-0000-0D00-00000F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</xdr:row>
          <xdr:rowOff>0</xdr:rowOff>
        </xdr:from>
        <xdr:to>
          <xdr:col>18</xdr:col>
          <xdr:colOff>0</xdr:colOff>
          <xdr:row>21</xdr:row>
          <xdr:rowOff>0</xdr:rowOff>
        </xdr:to>
        <xdr:sp macro="" textlink="">
          <xdr:nvSpPr>
            <xdr:cNvPr id="45072" name="Button 16" hidden="1">
              <a:extLst>
                <a:ext uri="{63B3BB69-23CF-44E3-9099-C40C66FF867C}">
                  <a14:compatExt spid="_x0000_s45072"/>
                </a:ext>
                <a:ext uri="{FF2B5EF4-FFF2-40B4-BE49-F238E27FC236}">
                  <a16:creationId xmlns:a16="http://schemas.microsoft.com/office/drawing/2014/main" id="{00000000-0008-0000-0D00-000010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</xdr:row>
          <xdr:rowOff>0</xdr:rowOff>
        </xdr:from>
        <xdr:to>
          <xdr:col>19</xdr:col>
          <xdr:colOff>0</xdr:colOff>
          <xdr:row>21</xdr:row>
          <xdr:rowOff>0</xdr:rowOff>
        </xdr:to>
        <xdr:sp macro="" textlink="">
          <xdr:nvSpPr>
            <xdr:cNvPr id="45073" name="Button 17" hidden="1">
              <a:extLst>
                <a:ext uri="{63B3BB69-23CF-44E3-9099-C40C66FF867C}">
                  <a14:compatExt spid="_x0000_s45073"/>
                </a:ext>
                <a:ext uri="{FF2B5EF4-FFF2-40B4-BE49-F238E27FC236}">
                  <a16:creationId xmlns:a16="http://schemas.microsoft.com/office/drawing/2014/main" id="{00000000-0008-0000-0D00-000011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45074" name="Button 18" hidden="1">
              <a:extLst>
                <a:ext uri="{63B3BB69-23CF-44E3-9099-C40C66FF867C}">
                  <a14:compatExt spid="_x0000_s45074"/>
                </a:ext>
                <a:ext uri="{FF2B5EF4-FFF2-40B4-BE49-F238E27FC236}">
                  <a16:creationId xmlns:a16="http://schemas.microsoft.com/office/drawing/2014/main" id="{00000000-0008-0000-0D00-000012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</xdr:row>
          <xdr:rowOff>0</xdr:rowOff>
        </xdr:from>
        <xdr:to>
          <xdr:col>18</xdr:col>
          <xdr:colOff>0</xdr:colOff>
          <xdr:row>24</xdr:row>
          <xdr:rowOff>0</xdr:rowOff>
        </xdr:to>
        <xdr:sp macro="" textlink="">
          <xdr:nvSpPr>
            <xdr:cNvPr id="45075" name="Button 19" hidden="1">
              <a:extLst>
                <a:ext uri="{63B3BB69-23CF-44E3-9099-C40C66FF867C}">
                  <a14:compatExt spid="_x0000_s45075"/>
                </a:ext>
                <a:ext uri="{FF2B5EF4-FFF2-40B4-BE49-F238E27FC236}">
                  <a16:creationId xmlns:a16="http://schemas.microsoft.com/office/drawing/2014/main" id="{00000000-0008-0000-0D00-000013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</xdr:row>
          <xdr:rowOff>0</xdr:rowOff>
        </xdr:from>
        <xdr:to>
          <xdr:col>19</xdr:col>
          <xdr:colOff>0</xdr:colOff>
          <xdr:row>24</xdr:row>
          <xdr:rowOff>0</xdr:rowOff>
        </xdr:to>
        <xdr:sp macro="" textlink="">
          <xdr:nvSpPr>
            <xdr:cNvPr id="45076" name="Button 20" hidden="1">
              <a:extLst>
                <a:ext uri="{63B3BB69-23CF-44E3-9099-C40C66FF867C}">
                  <a14:compatExt spid="_x0000_s45076"/>
                </a:ext>
                <a:ext uri="{FF2B5EF4-FFF2-40B4-BE49-F238E27FC236}">
                  <a16:creationId xmlns:a16="http://schemas.microsoft.com/office/drawing/2014/main" id="{00000000-0008-0000-0D00-000014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52</xdr:row>
          <xdr:rowOff>0</xdr:rowOff>
        </xdr:from>
        <xdr:to>
          <xdr:col>19</xdr:col>
          <xdr:colOff>0</xdr:colOff>
          <xdr:row>55</xdr:row>
          <xdr:rowOff>0</xdr:rowOff>
        </xdr:to>
        <xdr:sp macro="" textlink="">
          <xdr:nvSpPr>
            <xdr:cNvPr id="45077" name="Button 21" hidden="1">
              <a:extLst>
                <a:ext uri="{63B3BB69-23CF-44E3-9099-C40C66FF867C}">
                  <a14:compatExt spid="_x0000_s45077"/>
                </a:ext>
                <a:ext uri="{FF2B5EF4-FFF2-40B4-BE49-F238E27FC236}">
                  <a16:creationId xmlns:a16="http://schemas.microsoft.com/office/drawing/2014/main" id="{00000000-0008-0000-0D00-000015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55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45078" name="Button 22" hidden="1">
              <a:extLst>
                <a:ext uri="{63B3BB69-23CF-44E3-9099-C40C66FF867C}">
                  <a14:compatExt spid="_x0000_s45078"/>
                </a:ext>
                <a:ext uri="{FF2B5EF4-FFF2-40B4-BE49-F238E27FC236}">
                  <a16:creationId xmlns:a16="http://schemas.microsoft.com/office/drawing/2014/main" id="{00000000-0008-0000-0D00-000016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55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45079" name="Button 23" hidden="1">
              <a:extLst>
                <a:ext uri="{63B3BB69-23CF-44E3-9099-C40C66FF867C}">
                  <a14:compatExt spid="_x0000_s45079"/>
                </a:ext>
                <a:ext uri="{FF2B5EF4-FFF2-40B4-BE49-F238E27FC236}">
                  <a16:creationId xmlns:a16="http://schemas.microsoft.com/office/drawing/2014/main" id="{00000000-0008-0000-0D00-000017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17</xdr:col>
          <xdr:colOff>0</xdr:colOff>
          <xdr:row>61</xdr:row>
          <xdr:rowOff>0</xdr:rowOff>
        </xdr:to>
        <xdr:sp macro="" textlink="">
          <xdr:nvSpPr>
            <xdr:cNvPr id="45080" name="Button 24" hidden="1">
              <a:extLst>
                <a:ext uri="{63B3BB69-23CF-44E3-9099-C40C66FF867C}">
                  <a14:compatExt spid="_x0000_s45080"/>
                </a:ext>
                <a:ext uri="{FF2B5EF4-FFF2-40B4-BE49-F238E27FC236}">
                  <a16:creationId xmlns:a16="http://schemas.microsoft.com/office/drawing/2014/main" id="{00000000-0008-0000-0D00-000018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45081" name="Button 25" hidden="1">
              <a:extLst>
                <a:ext uri="{63B3BB69-23CF-44E3-9099-C40C66FF867C}">
                  <a14:compatExt spid="_x0000_s45081"/>
                </a:ext>
                <a:ext uri="{FF2B5EF4-FFF2-40B4-BE49-F238E27FC236}">
                  <a16:creationId xmlns:a16="http://schemas.microsoft.com/office/drawing/2014/main" id="{00000000-0008-0000-0D00-000019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79</xdr:row>
          <xdr:rowOff>0</xdr:rowOff>
        </xdr:from>
        <xdr:to>
          <xdr:col>19</xdr:col>
          <xdr:colOff>0</xdr:colOff>
          <xdr:row>82</xdr:row>
          <xdr:rowOff>9525</xdr:rowOff>
        </xdr:to>
        <xdr:sp macro="" textlink="">
          <xdr:nvSpPr>
            <xdr:cNvPr id="45082" name="Button 26" hidden="1">
              <a:extLst>
                <a:ext uri="{63B3BB69-23CF-44E3-9099-C40C66FF867C}">
                  <a14:compatExt spid="_x0000_s45082"/>
                </a:ext>
                <a:ext uri="{FF2B5EF4-FFF2-40B4-BE49-F238E27FC236}">
                  <a16:creationId xmlns:a16="http://schemas.microsoft.com/office/drawing/2014/main" id="{00000000-0008-0000-0D00-00001A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82</xdr:row>
          <xdr:rowOff>9525</xdr:rowOff>
        </xdr:from>
        <xdr:to>
          <xdr:col>17</xdr:col>
          <xdr:colOff>0</xdr:colOff>
          <xdr:row>85</xdr:row>
          <xdr:rowOff>9525</xdr:rowOff>
        </xdr:to>
        <xdr:sp macro="" textlink="">
          <xdr:nvSpPr>
            <xdr:cNvPr id="45083" name="Button 27" hidden="1">
              <a:extLst>
                <a:ext uri="{63B3BB69-23CF-44E3-9099-C40C66FF867C}">
                  <a14:compatExt spid="_x0000_s45083"/>
                </a:ext>
                <a:ext uri="{FF2B5EF4-FFF2-40B4-BE49-F238E27FC236}">
                  <a16:creationId xmlns:a16="http://schemas.microsoft.com/office/drawing/2014/main" id="{00000000-0008-0000-0D00-00001B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82</xdr:row>
          <xdr:rowOff>9525</xdr:rowOff>
        </xdr:from>
        <xdr:to>
          <xdr:col>18</xdr:col>
          <xdr:colOff>0</xdr:colOff>
          <xdr:row>85</xdr:row>
          <xdr:rowOff>9525</xdr:rowOff>
        </xdr:to>
        <xdr:sp macro="" textlink="">
          <xdr:nvSpPr>
            <xdr:cNvPr id="45084" name="Button 28" hidden="1">
              <a:extLst>
                <a:ext uri="{63B3BB69-23CF-44E3-9099-C40C66FF867C}">
                  <a14:compatExt spid="_x0000_s45084"/>
                </a:ext>
                <a:ext uri="{FF2B5EF4-FFF2-40B4-BE49-F238E27FC236}">
                  <a16:creationId xmlns:a16="http://schemas.microsoft.com/office/drawing/2014/main" id="{00000000-0008-0000-0D00-00001C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85</xdr:row>
          <xdr:rowOff>9525</xdr:rowOff>
        </xdr:from>
        <xdr:to>
          <xdr:col>17</xdr:col>
          <xdr:colOff>0</xdr:colOff>
          <xdr:row>88</xdr:row>
          <xdr:rowOff>9525</xdr:rowOff>
        </xdr:to>
        <xdr:sp macro="" textlink="">
          <xdr:nvSpPr>
            <xdr:cNvPr id="45085" name="Button 29" hidden="1">
              <a:extLst>
                <a:ext uri="{63B3BB69-23CF-44E3-9099-C40C66FF867C}">
                  <a14:compatExt spid="_x0000_s45085"/>
                </a:ext>
                <a:ext uri="{FF2B5EF4-FFF2-40B4-BE49-F238E27FC236}">
                  <a16:creationId xmlns:a16="http://schemas.microsoft.com/office/drawing/2014/main" id="{00000000-0008-0000-0D00-00001D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85</xdr:row>
          <xdr:rowOff>9525</xdr:rowOff>
        </xdr:from>
        <xdr:to>
          <xdr:col>18</xdr:col>
          <xdr:colOff>0</xdr:colOff>
          <xdr:row>88</xdr:row>
          <xdr:rowOff>9525</xdr:rowOff>
        </xdr:to>
        <xdr:sp macro="" textlink="">
          <xdr:nvSpPr>
            <xdr:cNvPr id="45086" name="Button 30" hidden="1">
              <a:extLst>
                <a:ext uri="{63B3BB69-23CF-44E3-9099-C40C66FF867C}">
                  <a14:compatExt spid="_x0000_s45086"/>
                </a:ext>
                <a:ext uri="{FF2B5EF4-FFF2-40B4-BE49-F238E27FC236}">
                  <a16:creationId xmlns:a16="http://schemas.microsoft.com/office/drawing/2014/main" id="{00000000-0008-0000-0D00-00001E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106</xdr:row>
          <xdr:rowOff>0</xdr:rowOff>
        </xdr:from>
        <xdr:to>
          <xdr:col>19</xdr:col>
          <xdr:colOff>0</xdr:colOff>
          <xdr:row>109</xdr:row>
          <xdr:rowOff>9525</xdr:rowOff>
        </xdr:to>
        <xdr:sp macro="" textlink="">
          <xdr:nvSpPr>
            <xdr:cNvPr id="45087" name="Button 31" hidden="1">
              <a:extLst>
                <a:ext uri="{63B3BB69-23CF-44E3-9099-C40C66FF867C}">
                  <a14:compatExt spid="_x0000_s45087"/>
                </a:ext>
                <a:ext uri="{FF2B5EF4-FFF2-40B4-BE49-F238E27FC236}">
                  <a16:creationId xmlns:a16="http://schemas.microsoft.com/office/drawing/2014/main" id="{00000000-0008-0000-0D00-00001F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9525</xdr:rowOff>
        </xdr:from>
        <xdr:to>
          <xdr:col>17</xdr:col>
          <xdr:colOff>0</xdr:colOff>
          <xdr:row>112</xdr:row>
          <xdr:rowOff>9525</xdr:rowOff>
        </xdr:to>
        <xdr:sp macro="" textlink="">
          <xdr:nvSpPr>
            <xdr:cNvPr id="45088" name="Button 32" hidden="1">
              <a:extLst>
                <a:ext uri="{63B3BB69-23CF-44E3-9099-C40C66FF867C}">
                  <a14:compatExt spid="_x0000_s45088"/>
                </a:ext>
                <a:ext uri="{FF2B5EF4-FFF2-40B4-BE49-F238E27FC236}">
                  <a16:creationId xmlns:a16="http://schemas.microsoft.com/office/drawing/2014/main" id="{00000000-0008-0000-0D00-000020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109</xdr:row>
          <xdr:rowOff>9525</xdr:rowOff>
        </xdr:from>
        <xdr:to>
          <xdr:col>18</xdr:col>
          <xdr:colOff>0</xdr:colOff>
          <xdr:row>112</xdr:row>
          <xdr:rowOff>9525</xdr:rowOff>
        </xdr:to>
        <xdr:sp macro="" textlink="">
          <xdr:nvSpPr>
            <xdr:cNvPr id="45089" name="Button 33" hidden="1">
              <a:extLst>
                <a:ext uri="{63B3BB69-23CF-44E3-9099-C40C66FF867C}">
                  <a14:compatExt spid="_x0000_s45089"/>
                </a:ext>
                <a:ext uri="{FF2B5EF4-FFF2-40B4-BE49-F238E27FC236}">
                  <a16:creationId xmlns:a16="http://schemas.microsoft.com/office/drawing/2014/main" id="{00000000-0008-0000-0D00-000021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112</xdr:row>
          <xdr:rowOff>9525</xdr:rowOff>
        </xdr:from>
        <xdr:to>
          <xdr:col>17</xdr:col>
          <xdr:colOff>0</xdr:colOff>
          <xdr:row>115</xdr:row>
          <xdr:rowOff>9525</xdr:rowOff>
        </xdr:to>
        <xdr:sp macro="" textlink="">
          <xdr:nvSpPr>
            <xdr:cNvPr id="45090" name="Button 34" hidden="1">
              <a:extLst>
                <a:ext uri="{63B3BB69-23CF-44E3-9099-C40C66FF867C}">
                  <a14:compatExt spid="_x0000_s45090"/>
                </a:ext>
                <a:ext uri="{FF2B5EF4-FFF2-40B4-BE49-F238E27FC236}">
                  <a16:creationId xmlns:a16="http://schemas.microsoft.com/office/drawing/2014/main" id="{00000000-0008-0000-0D00-000022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112</xdr:row>
          <xdr:rowOff>9525</xdr:rowOff>
        </xdr:from>
        <xdr:to>
          <xdr:col>18</xdr:col>
          <xdr:colOff>0</xdr:colOff>
          <xdr:row>115</xdr:row>
          <xdr:rowOff>9525</xdr:rowOff>
        </xdr:to>
        <xdr:sp macro="" textlink="">
          <xdr:nvSpPr>
            <xdr:cNvPr id="45091" name="Button 35" hidden="1">
              <a:extLst>
                <a:ext uri="{63B3BB69-23CF-44E3-9099-C40C66FF867C}">
                  <a14:compatExt spid="_x0000_s45091"/>
                </a:ext>
                <a:ext uri="{FF2B5EF4-FFF2-40B4-BE49-F238E27FC236}">
                  <a16:creationId xmlns:a16="http://schemas.microsoft.com/office/drawing/2014/main" id="{00000000-0008-0000-0D00-000023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93</xdr:row>
          <xdr:rowOff>0</xdr:rowOff>
        </xdr:from>
        <xdr:to>
          <xdr:col>17</xdr:col>
          <xdr:colOff>0</xdr:colOff>
          <xdr:row>96</xdr:row>
          <xdr:rowOff>0</xdr:rowOff>
        </xdr:to>
        <xdr:sp macro="" textlink="">
          <xdr:nvSpPr>
            <xdr:cNvPr id="45092" name="Button 36" hidden="1">
              <a:extLst>
                <a:ext uri="{63B3BB69-23CF-44E3-9099-C40C66FF867C}">
                  <a14:compatExt spid="_x0000_s45092"/>
                </a:ext>
                <a:ext uri="{FF2B5EF4-FFF2-40B4-BE49-F238E27FC236}">
                  <a16:creationId xmlns:a16="http://schemas.microsoft.com/office/drawing/2014/main" id="{00000000-0008-0000-0D00-000024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133</xdr:row>
          <xdr:rowOff>0</xdr:rowOff>
        </xdr:from>
        <xdr:to>
          <xdr:col>19</xdr:col>
          <xdr:colOff>0</xdr:colOff>
          <xdr:row>136</xdr:row>
          <xdr:rowOff>9525</xdr:rowOff>
        </xdr:to>
        <xdr:sp macro="" textlink="">
          <xdr:nvSpPr>
            <xdr:cNvPr id="45093" name="Button 37" hidden="1">
              <a:extLst>
                <a:ext uri="{63B3BB69-23CF-44E3-9099-C40C66FF867C}">
                  <a14:compatExt spid="_x0000_s45093"/>
                </a:ext>
                <a:ext uri="{FF2B5EF4-FFF2-40B4-BE49-F238E27FC236}">
                  <a16:creationId xmlns:a16="http://schemas.microsoft.com/office/drawing/2014/main" id="{00000000-0008-0000-0D00-000025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136</xdr:row>
          <xdr:rowOff>9525</xdr:rowOff>
        </xdr:from>
        <xdr:to>
          <xdr:col>17</xdr:col>
          <xdr:colOff>0</xdr:colOff>
          <xdr:row>139</xdr:row>
          <xdr:rowOff>9525</xdr:rowOff>
        </xdr:to>
        <xdr:sp macro="" textlink="">
          <xdr:nvSpPr>
            <xdr:cNvPr id="45094" name="Button 38" hidden="1">
              <a:extLst>
                <a:ext uri="{63B3BB69-23CF-44E3-9099-C40C66FF867C}">
                  <a14:compatExt spid="_x0000_s45094"/>
                </a:ext>
                <a:ext uri="{FF2B5EF4-FFF2-40B4-BE49-F238E27FC236}">
                  <a16:creationId xmlns:a16="http://schemas.microsoft.com/office/drawing/2014/main" id="{00000000-0008-0000-0D00-000026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136</xdr:row>
          <xdr:rowOff>9525</xdr:rowOff>
        </xdr:from>
        <xdr:to>
          <xdr:col>18</xdr:col>
          <xdr:colOff>0</xdr:colOff>
          <xdr:row>139</xdr:row>
          <xdr:rowOff>9525</xdr:rowOff>
        </xdr:to>
        <xdr:sp macro="" textlink="">
          <xdr:nvSpPr>
            <xdr:cNvPr id="45095" name="Button 39" hidden="1">
              <a:extLst>
                <a:ext uri="{63B3BB69-23CF-44E3-9099-C40C66FF867C}">
                  <a14:compatExt spid="_x0000_s45095"/>
                </a:ext>
                <a:ext uri="{FF2B5EF4-FFF2-40B4-BE49-F238E27FC236}">
                  <a16:creationId xmlns:a16="http://schemas.microsoft.com/office/drawing/2014/main" id="{00000000-0008-0000-0D00-000027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139</xdr:row>
          <xdr:rowOff>9525</xdr:rowOff>
        </xdr:from>
        <xdr:to>
          <xdr:col>17</xdr:col>
          <xdr:colOff>0</xdr:colOff>
          <xdr:row>142</xdr:row>
          <xdr:rowOff>9525</xdr:rowOff>
        </xdr:to>
        <xdr:sp macro="" textlink="">
          <xdr:nvSpPr>
            <xdr:cNvPr id="45096" name="Button 40" hidden="1">
              <a:extLst>
                <a:ext uri="{63B3BB69-23CF-44E3-9099-C40C66FF867C}">
                  <a14:compatExt spid="_x0000_s45096"/>
                </a:ext>
                <a:ext uri="{FF2B5EF4-FFF2-40B4-BE49-F238E27FC236}">
                  <a16:creationId xmlns:a16="http://schemas.microsoft.com/office/drawing/2014/main" id="{00000000-0008-0000-0D00-000028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139</xdr:row>
          <xdr:rowOff>9525</xdr:rowOff>
        </xdr:from>
        <xdr:to>
          <xdr:col>18</xdr:col>
          <xdr:colOff>0</xdr:colOff>
          <xdr:row>142</xdr:row>
          <xdr:rowOff>9525</xdr:rowOff>
        </xdr:to>
        <xdr:sp macro="" textlink="">
          <xdr:nvSpPr>
            <xdr:cNvPr id="45097" name="Button 41" hidden="1">
              <a:extLst>
                <a:ext uri="{63B3BB69-23CF-44E3-9099-C40C66FF867C}">
                  <a14:compatExt spid="_x0000_s45097"/>
                </a:ext>
                <a:ext uri="{FF2B5EF4-FFF2-40B4-BE49-F238E27FC236}">
                  <a16:creationId xmlns:a16="http://schemas.microsoft.com/office/drawing/2014/main" id="{00000000-0008-0000-0D00-000029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160</xdr:row>
          <xdr:rowOff>0</xdr:rowOff>
        </xdr:from>
        <xdr:to>
          <xdr:col>19</xdr:col>
          <xdr:colOff>0</xdr:colOff>
          <xdr:row>163</xdr:row>
          <xdr:rowOff>9525</xdr:rowOff>
        </xdr:to>
        <xdr:sp macro="" textlink="">
          <xdr:nvSpPr>
            <xdr:cNvPr id="45098" name="Button 42" hidden="1">
              <a:extLst>
                <a:ext uri="{63B3BB69-23CF-44E3-9099-C40C66FF867C}">
                  <a14:compatExt spid="_x0000_s45098"/>
                </a:ext>
                <a:ext uri="{FF2B5EF4-FFF2-40B4-BE49-F238E27FC236}">
                  <a16:creationId xmlns:a16="http://schemas.microsoft.com/office/drawing/2014/main" id="{00000000-0008-0000-0D00-00002A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163</xdr:row>
          <xdr:rowOff>9525</xdr:rowOff>
        </xdr:from>
        <xdr:to>
          <xdr:col>17</xdr:col>
          <xdr:colOff>0</xdr:colOff>
          <xdr:row>166</xdr:row>
          <xdr:rowOff>9525</xdr:rowOff>
        </xdr:to>
        <xdr:sp macro="" textlink="">
          <xdr:nvSpPr>
            <xdr:cNvPr id="45099" name="Button 43" hidden="1">
              <a:extLst>
                <a:ext uri="{63B3BB69-23CF-44E3-9099-C40C66FF867C}">
                  <a14:compatExt spid="_x0000_s45099"/>
                </a:ext>
                <a:ext uri="{FF2B5EF4-FFF2-40B4-BE49-F238E27FC236}">
                  <a16:creationId xmlns:a16="http://schemas.microsoft.com/office/drawing/2014/main" id="{00000000-0008-0000-0D00-00002B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163</xdr:row>
          <xdr:rowOff>9525</xdr:rowOff>
        </xdr:from>
        <xdr:to>
          <xdr:col>18</xdr:col>
          <xdr:colOff>0</xdr:colOff>
          <xdr:row>166</xdr:row>
          <xdr:rowOff>9525</xdr:rowOff>
        </xdr:to>
        <xdr:sp macro="" textlink="">
          <xdr:nvSpPr>
            <xdr:cNvPr id="45100" name="Button 44" hidden="1">
              <a:extLst>
                <a:ext uri="{63B3BB69-23CF-44E3-9099-C40C66FF867C}">
                  <a14:compatExt spid="_x0000_s45100"/>
                </a:ext>
                <a:ext uri="{FF2B5EF4-FFF2-40B4-BE49-F238E27FC236}">
                  <a16:creationId xmlns:a16="http://schemas.microsoft.com/office/drawing/2014/main" id="{00000000-0008-0000-0D00-00002C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166</xdr:row>
          <xdr:rowOff>9525</xdr:rowOff>
        </xdr:from>
        <xdr:to>
          <xdr:col>17</xdr:col>
          <xdr:colOff>0</xdr:colOff>
          <xdr:row>169</xdr:row>
          <xdr:rowOff>9525</xdr:rowOff>
        </xdr:to>
        <xdr:sp macro="" textlink="">
          <xdr:nvSpPr>
            <xdr:cNvPr id="45101" name="Button 45" hidden="1">
              <a:extLst>
                <a:ext uri="{63B3BB69-23CF-44E3-9099-C40C66FF867C}">
                  <a14:compatExt spid="_x0000_s45101"/>
                </a:ext>
                <a:ext uri="{FF2B5EF4-FFF2-40B4-BE49-F238E27FC236}">
                  <a16:creationId xmlns:a16="http://schemas.microsoft.com/office/drawing/2014/main" id="{00000000-0008-0000-0D00-00002D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166</xdr:row>
          <xdr:rowOff>9525</xdr:rowOff>
        </xdr:from>
        <xdr:to>
          <xdr:col>18</xdr:col>
          <xdr:colOff>0</xdr:colOff>
          <xdr:row>169</xdr:row>
          <xdr:rowOff>9525</xdr:rowOff>
        </xdr:to>
        <xdr:sp macro="" textlink="">
          <xdr:nvSpPr>
            <xdr:cNvPr id="45102" name="Button 46" hidden="1">
              <a:extLst>
                <a:ext uri="{63B3BB69-23CF-44E3-9099-C40C66FF867C}">
                  <a14:compatExt spid="_x0000_s45102"/>
                </a:ext>
                <a:ext uri="{FF2B5EF4-FFF2-40B4-BE49-F238E27FC236}">
                  <a16:creationId xmlns:a16="http://schemas.microsoft.com/office/drawing/2014/main" id="{00000000-0008-0000-0D00-00002E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187</xdr:row>
          <xdr:rowOff>0</xdr:rowOff>
        </xdr:from>
        <xdr:to>
          <xdr:col>19</xdr:col>
          <xdr:colOff>0</xdr:colOff>
          <xdr:row>190</xdr:row>
          <xdr:rowOff>9525</xdr:rowOff>
        </xdr:to>
        <xdr:sp macro="" textlink="">
          <xdr:nvSpPr>
            <xdr:cNvPr id="45103" name="Button 47" hidden="1">
              <a:extLst>
                <a:ext uri="{63B3BB69-23CF-44E3-9099-C40C66FF867C}">
                  <a14:compatExt spid="_x0000_s45103"/>
                </a:ext>
                <a:ext uri="{FF2B5EF4-FFF2-40B4-BE49-F238E27FC236}">
                  <a16:creationId xmlns:a16="http://schemas.microsoft.com/office/drawing/2014/main" id="{00000000-0008-0000-0D00-00002F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190</xdr:row>
          <xdr:rowOff>9525</xdr:rowOff>
        </xdr:from>
        <xdr:to>
          <xdr:col>17</xdr:col>
          <xdr:colOff>0</xdr:colOff>
          <xdr:row>193</xdr:row>
          <xdr:rowOff>9525</xdr:rowOff>
        </xdr:to>
        <xdr:sp macro="" textlink="">
          <xdr:nvSpPr>
            <xdr:cNvPr id="45104" name="Button 48" hidden="1">
              <a:extLst>
                <a:ext uri="{63B3BB69-23CF-44E3-9099-C40C66FF867C}">
                  <a14:compatExt spid="_x0000_s45104"/>
                </a:ext>
                <a:ext uri="{FF2B5EF4-FFF2-40B4-BE49-F238E27FC236}">
                  <a16:creationId xmlns:a16="http://schemas.microsoft.com/office/drawing/2014/main" id="{00000000-0008-0000-0D00-000030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190</xdr:row>
          <xdr:rowOff>9525</xdr:rowOff>
        </xdr:from>
        <xdr:to>
          <xdr:col>18</xdr:col>
          <xdr:colOff>0</xdr:colOff>
          <xdr:row>193</xdr:row>
          <xdr:rowOff>9525</xdr:rowOff>
        </xdr:to>
        <xdr:sp macro="" textlink="">
          <xdr:nvSpPr>
            <xdr:cNvPr id="45105" name="Button 49" hidden="1">
              <a:extLst>
                <a:ext uri="{63B3BB69-23CF-44E3-9099-C40C66FF867C}">
                  <a14:compatExt spid="_x0000_s45105"/>
                </a:ext>
                <a:ext uri="{FF2B5EF4-FFF2-40B4-BE49-F238E27FC236}">
                  <a16:creationId xmlns:a16="http://schemas.microsoft.com/office/drawing/2014/main" id="{00000000-0008-0000-0D00-000031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193</xdr:row>
          <xdr:rowOff>9525</xdr:rowOff>
        </xdr:from>
        <xdr:to>
          <xdr:col>17</xdr:col>
          <xdr:colOff>0</xdr:colOff>
          <xdr:row>196</xdr:row>
          <xdr:rowOff>9525</xdr:rowOff>
        </xdr:to>
        <xdr:sp macro="" textlink="">
          <xdr:nvSpPr>
            <xdr:cNvPr id="45106" name="Button 50" hidden="1">
              <a:extLst>
                <a:ext uri="{63B3BB69-23CF-44E3-9099-C40C66FF867C}">
                  <a14:compatExt spid="_x0000_s45106"/>
                </a:ext>
                <a:ext uri="{FF2B5EF4-FFF2-40B4-BE49-F238E27FC236}">
                  <a16:creationId xmlns:a16="http://schemas.microsoft.com/office/drawing/2014/main" id="{00000000-0008-0000-0D00-000032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193</xdr:row>
          <xdr:rowOff>9525</xdr:rowOff>
        </xdr:from>
        <xdr:to>
          <xdr:col>18</xdr:col>
          <xdr:colOff>0</xdr:colOff>
          <xdr:row>196</xdr:row>
          <xdr:rowOff>9525</xdr:rowOff>
        </xdr:to>
        <xdr:sp macro="" textlink="">
          <xdr:nvSpPr>
            <xdr:cNvPr id="45107" name="Button 51" hidden="1">
              <a:extLst>
                <a:ext uri="{63B3BB69-23CF-44E3-9099-C40C66FF867C}">
                  <a14:compatExt spid="_x0000_s45107"/>
                </a:ext>
                <a:ext uri="{FF2B5EF4-FFF2-40B4-BE49-F238E27FC236}">
                  <a16:creationId xmlns:a16="http://schemas.microsoft.com/office/drawing/2014/main" id="{00000000-0008-0000-0D00-000033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39</xdr:row>
          <xdr:rowOff>0</xdr:rowOff>
        </xdr:from>
        <xdr:to>
          <xdr:col>17</xdr:col>
          <xdr:colOff>0</xdr:colOff>
          <xdr:row>42</xdr:row>
          <xdr:rowOff>0</xdr:rowOff>
        </xdr:to>
        <xdr:sp macro="" textlink="">
          <xdr:nvSpPr>
            <xdr:cNvPr id="45108" name="Button 52" hidden="1">
              <a:extLst>
                <a:ext uri="{63B3BB69-23CF-44E3-9099-C40C66FF867C}">
                  <a14:compatExt spid="_x0000_s45108"/>
                </a:ext>
                <a:ext uri="{FF2B5EF4-FFF2-40B4-BE49-F238E27FC236}">
                  <a16:creationId xmlns:a16="http://schemas.microsoft.com/office/drawing/2014/main" id="{00000000-0008-0000-0D00-000034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39</xdr:row>
          <xdr:rowOff>0</xdr:rowOff>
        </xdr:from>
        <xdr:to>
          <xdr:col>18</xdr:col>
          <xdr:colOff>0</xdr:colOff>
          <xdr:row>42</xdr:row>
          <xdr:rowOff>0</xdr:rowOff>
        </xdr:to>
        <xdr:sp macro="" textlink="">
          <xdr:nvSpPr>
            <xdr:cNvPr id="45109" name="Button 53" hidden="1">
              <a:extLst>
                <a:ext uri="{63B3BB69-23CF-44E3-9099-C40C66FF867C}">
                  <a14:compatExt spid="_x0000_s45109"/>
                </a:ext>
                <a:ext uri="{FF2B5EF4-FFF2-40B4-BE49-F238E27FC236}">
                  <a16:creationId xmlns:a16="http://schemas.microsoft.com/office/drawing/2014/main" id="{00000000-0008-0000-0D00-000035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39</xdr:row>
          <xdr:rowOff>0</xdr:rowOff>
        </xdr:from>
        <xdr:to>
          <xdr:col>19</xdr:col>
          <xdr:colOff>0</xdr:colOff>
          <xdr:row>42</xdr:row>
          <xdr:rowOff>0</xdr:rowOff>
        </xdr:to>
        <xdr:sp macro="" textlink="">
          <xdr:nvSpPr>
            <xdr:cNvPr id="45110" name="Button 54" hidden="1">
              <a:extLst>
                <a:ext uri="{63B3BB69-23CF-44E3-9099-C40C66FF867C}">
                  <a14:compatExt spid="_x0000_s45110"/>
                </a:ext>
                <a:ext uri="{FF2B5EF4-FFF2-40B4-BE49-F238E27FC236}">
                  <a16:creationId xmlns:a16="http://schemas.microsoft.com/office/drawing/2014/main" id="{00000000-0008-0000-0D00-000036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42</xdr:row>
          <xdr:rowOff>0</xdr:rowOff>
        </xdr:from>
        <xdr:to>
          <xdr:col>17</xdr:col>
          <xdr:colOff>0</xdr:colOff>
          <xdr:row>45</xdr:row>
          <xdr:rowOff>0</xdr:rowOff>
        </xdr:to>
        <xdr:sp macro="" textlink="">
          <xdr:nvSpPr>
            <xdr:cNvPr id="45111" name="Button 55" hidden="1">
              <a:extLst>
                <a:ext uri="{63B3BB69-23CF-44E3-9099-C40C66FF867C}">
                  <a14:compatExt spid="_x0000_s45111"/>
                </a:ext>
                <a:ext uri="{FF2B5EF4-FFF2-40B4-BE49-F238E27FC236}">
                  <a16:creationId xmlns:a16="http://schemas.microsoft.com/office/drawing/2014/main" id="{00000000-0008-0000-0D00-000037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42</xdr:row>
          <xdr:rowOff>0</xdr:rowOff>
        </xdr:from>
        <xdr:to>
          <xdr:col>18</xdr:col>
          <xdr:colOff>0</xdr:colOff>
          <xdr:row>45</xdr:row>
          <xdr:rowOff>0</xdr:rowOff>
        </xdr:to>
        <xdr:sp macro="" textlink="">
          <xdr:nvSpPr>
            <xdr:cNvPr id="45112" name="Button 56" hidden="1">
              <a:extLst>
                <a:ext uri="{63B3BB69-23CF-44E3-9099-C40C66FF867C}">
                  <a14:compatExt spid="_x0000_s45112"/>
                </a:ext>
                <a:ext uri="{FF2B5EF4-FFF2-40B4-BE49-F238E27FC236}">
                  <a16:creationId xmlns:a16="http://schemas.microsoft.com/office/drawing/2014/main" id="{00000000-0008-0000-0D00-000038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42</xdr:row>
          <xdr:rowOff>0</xdr:rowOff>
        </xdr:from>
        <xdr:to>
          <xdr:col>19</xdr:col>
          <xdr:colOff>0</xdr:colOff>
          <xdr:row>45</xdr:row>
          <xdr:rowOff>0</xdr:rowOff>
        </xdr:to>
        <xdr:sp macro="" textlink="">
          <xdr:nvSpPr>
            <xdr:cNvPr id="45113" name="Button 57" hidden="1">
              <a:extLst>
                <a:ext uri="{63B3BB69-23CF-44E3-9099-C40C66FF867C}">
                  <a14:compatExt spid="_x0000_s45113"/>
                </a:ext>
                <a:ext uri="{FF2B5EF4-FFF2-40B4-BE49-F238E27FC236}">
                  <a16:creationId xmlns:a16="http://schemas.microsoft.com/office/drawing/2014/main" id="{00000000-0008-0000-0D00-000039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45</xdr:row>
          <xdr:rowOff>0</xdr:rowOff>
        </xdr:from>
        <xdr:to>
          <xdr:col>17</xdr:col>
          <xdr:colOff>0</xdr:colOff>
          <xdr:row>48</xdr:row>
          <xdr:rowOff>0</xdr:rowOff>
        </xdr:to>
        <xdr:sp macro="" textlink="">
          <xdr:nvSpPr>
            <xdr:cNvPr id="45114" name="Button 58" hidden="1">
              <a:extLst>
                <a:ext uri="{63B3BB69-23CF-44E3-9099-C40C66FF867C}">
                  <a14:compatExt spid="_x0000_s45114"/>
                </a:ext>
                <a:ext uri="{FF2B5EF4-FFF2-40B4-BE49-F238E27FC236}">
                  <a16:creationId xmlns:a16="http://schemas.microsoft.com/office/drawing/2014/main" id="{00000000-0008-0000-0D00-00003A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45</xdr:row>
          <xdr:rowOff>0</xdr:rowOff>
        </xdr:from>
        <xdr:to>
          <xdr:col>18</xdr:col>
          <xdr:colOff>0</xdr:colOff>
          <xdr:row>48</xdr:row>
          <xdr:rowOff>0</xdr:rowOff>
        </xdr:to>
        <xdr:sp macro="" textlink="">
          <xdr:nvSpPr>
            <xdr:cNvPr id="45115" name="Button 59" hidden="1">
              <a:extLst>
                <a:ext uri="{63B3BB69-23CF-44E3-9099-C40C66FF867C}">
                  <a14:compatExt spid="_x0000_s45115"/>
                </a:ext>
                <a:ext uri="{FF2B5EF4-FFF2-40B4-BE49-F238E27FC236}">
                  <a16:creationId xmlns:a16="http://schemas.microsoft.com/office/drawing/2014/main" id="{00000000-0008-0000-0D00-00003B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45</xdr:row>
          <xdr:rowOff>0</xdr:rowOff>
        </xdr:from>
        <xdr:to>
          <xdr:col>19</xdr:col>
          <xdr:colOff>0</xdr:colOff>
          <xdr:row>48</xdr:row>
          <xdr:rowOff>0</xdr:rowOff>
        </xdr:to>
        <xdr:sp macro="" textlink="">
          <xdr:nvSpPr>
            <xdr:cNvPr id="45116" name="Button 60" hidden="1">
              <a:extLst>
                <a:ext uri="{63B3BB69-23CF-44E3-9099-C40C66FF867C}">
                  <a14:compatExt spid="_x0000_s45116"/>
                </a:ext>
                <a:ext uri="{FF2B5EF4-FFF2-40B4-BE49-F238E27FC236}">
                  <a16:creationId xmlns:a16="http://schemas.microsoft.com/office/drawing/2014/main" id="{00000000-0008-0000-0D00-00003C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48</xdr:row>
          <xdr:rowOff>0</xdr:rowOff>
        </xdr:from>
        <xdr:to>
          <xdr:col>17</xdr:col>
          <xdr:colOff>0</xdr:colOff>
          <xdr:row>51</xdr:row>
          <xdr:rowOff>0</xdr:rowOff>
        </xdr:to>
        <xdr:sp macro="" textlink="">
          <xdr:nvSpPr>
            <xdr:cNvPr id="45117" name="Button 61" hidden="1">
              <a:extLst>
                <a:ext uri="{63B3BB69-23CF-44E3-9099-C40C66FF867C}">
                  <a14:compatExt spid="_x0000_s45117"/>
                </a:ext>
                <a:ext uri="{FF2B5EF4-FFF2-40B4-BE49-F238E27FC236}">
                  <a16:creationId xmlns:a16="http://schemas.microsoft.com/office/drawing/2014/main" id="{00000000-0008-0000-0D00-00003D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48</xdr:row>
          <xdr:rowOff>0</xdr:rowOff>
        </xdr:from>
        <xdr:to>
          <xdr:col>18</xdr:col>
          <xdr:colOff>0</xdr:colOff>
          <xdr:row>51</xdr:row>
          <xdr:rowOff>0</xdr:rowOff>
        </xdr:to>
        <xdr:sp macro="" textlink="">
          <xdr:nvSpPr>
            <xdr:cNvPr id="45118" name="Button 62" hidden="1">
              <a:extLst>
                <a:ext uri="{63B3BB69-23CF-44E3-9099-C40C66FF867C}">
                  <a14:compatExt spid="_x0000_s45118"/>
                </a:ext>
                <a:ext uri="{FF2B5EF4-FFF2-40B4-BE49-F238E27FC236}">
                  <a16:creationId xmlns:a16="http://schemas.microsoft.com/office/drawing/2014/main" id="{00000000-0008-0000-0D00-00003E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48</xdr:row>
          <xdr:rowOff>0</xdr:rowOff>
        </xdr:from>
        <xdr:to>
          <xdr:col>19</xdr:col>
          <xdr:colOff>0</xdr:colOff>
          <xdr:row>51</xdr:row>
          <xdr:rowOff>0</xdr:rowOff>
        </xdr:to>
        <xdr:sp macro="" textlink="">
          <xdr:nvSpPr>
            <xdr:cNvPr id="45119" name="Button 63" hidden="1">
              <a:extLst>
                <a:ext uri="{63B3BB69-23CF-44E3-9099-C40C66FF867C}">
                  <a14:compatExt spid="_x0000_s45119"/>
                </a:ext>
                <a:ext uri="{FF2B5EF4-FFF2-40B4-BE49-F238E27FC236}">
                  <a16:creationId xmlns:a16="http://schemas.microsoft.com/office/drawing/2014/main" id="{00000000-0008-0000-0D00-00003F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55</xdr:row>
          <xdr:rowOff>0</xdr:rowOff>
        </xdr:from>
        <xdr:to>
          <xdr:col>19</xdr:col>
          <xdr:colOff>0</xdr:colOff>
          <xdr:row>58</xdr:row>
          <xdr:rowOff>0</xdr:rowOff>
        </xdr:to>
        <xdr:sp macro="" textlink="">
          <xdr:nvSpPr>
            <xdr:cNvPr id="45120" name="Button 64" hidden="1">
              <a:extLst>
                <a:ext uri="{63B3BB69-23CF-44E3-9099-C40C66FF867C}">
                  <a14:compatExt spid="_x0000_s45120"/>
                </a:ext>
                <a:ext uri="{FF2B5EF4-FFF2-40B4-BE49-F238E27FC236}">
                  <a16:creationId xmlns:a16="http://schemas.microsoft.com/office/drawing/2014/main" id="{00000000-0008-0000-0D00-000040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58</xdr:row>
          <xdr:rowOff>0</xdr:rowOff>
        </xdr:from>
        <xdr:to>
          <xdr:col>19</xdr:col>
          <xdr:colOff>0</xdr:colOff>
          <xdr:row>61</xdr:row>
          <xdr:rowOff>0</xdr:rowOff>
        </xdr:to>
        <xdr:sp macro="" textlink="">
          <xdr:nvSpPr>
            <xdr:cNvPr id="45121" name="Button 65" hidden="1">
              <a:extLst>
                <a:ext uri="{63B3BB69-23CF-44E3-9099-C40C66FF867C}">
                  <a14:compatExt spid="_x0000_s45121"/>
                </a:ext>
                <a:ext uri="{FF2B5EF4-FFF2-40B4-BE49-F238E27FC236}">
                  <a16:creationId xmlns:a16="http://schemas.microsoft.com/office/drawing/2014/main" id="{00000000-0008-0000-0D00-000041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61</xdr:row>
          <xdr:rowOff>0</xdr:rowOff>
        </xdr:from>
        <xdr:to>
          <xdr:col>19</xdr:col>
          <xdr:colOff>0</xdr:colOff>
          <xdr:row>64</xdr:row>
          <xdr:rowOff>0</xdr:rowOff>
        </xdr:to>
        <xdr:sp macro="" textlink="">
          <xdr:nvSpPr>
            <xdr:cNvPr id="45122" name="Button 66" hidden="1">
              <a:extLst>
                <a:ext uri="{63B3BB69-23CF-44E3-9099-C40C66FF867C}">
                  <a14:compatExt spid="_x0000_s45122"/>
                </a:ext>
                <a:ext uri="{FF2B5EF4-FFF2-40B4-BE49-F238E27FC236}">
                  <a16:creationId xmlns:a16="http://schemas.microsoft.com/office/drawing/2014/main" id="{00000000-0008-0000-0D00-000042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66</xdr:row>
          <xdr:rowOff>0</xdr:rowOff>
        </xdr:from>
        <xdr:to>
          <xdr:col>17</xdr:col>
          <xdr:colOff>0</xdr:colOff>
          <xdr:row>69</xdr:row>
          <xdr:rowOff>0</xdr:rowOff>
        </xdr:to>
        <xdr:sp macro="" textlink="">
          <xdr:nvSpPr>
            <xdr:cNvPr id="45123" name="Button 67" hidden="1">
              <a:extLst>
                <a:ext uri="{63B3BB69-23CF-44E3-9099-C40C66FF867C}">
                  <a14:compatExt spid="_x0000_s45123"/>
                </a:ext>
                <a:ext uri="{FF2B5EF4-FFF2-40B4-BE49-F238E27FC236}">
                  <a16:creationId xmlns:a16="http://schemas.microsoft.com/office/drawing/2014/main" id="{00000000-0008-0000-0D00-000043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66</xdr:row>
          <xdr:rowOff>0</xdr:rowOff>
        </xdr:from>
        <xdr:to>
          <xdr:col>18</xdr:col>
          <xdr:colOff>0</xdr:colOff>
          <xdr:row>69</xdr:row>
          <xdr:rowOff>0</xdr:rowOff>
        </xdr:to>
        <xdr:sp macro="" textlink="">
          <xdr:nvSpPr>
            <xdr:cNvPr id="45124" name="Button 68" hidden="1">
              <a:extLst>
                <a:ext uri="{63B3BB69-23CF-44E3-9099-C40C66FF867C}">
                  <a14:compatExt spid="_x0000_s45124"/>
                </a:ext>
                <a:ext uri="{FF2B5EF4-FFF2-40B4-BE49-F238E27FC236}">
                  <a16:creationId xmlns:a16="http://schemas.microsoft.com/office/drawing/2014/main" id="{00000000-0008-0000-0D00-000044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66</xdr:row>
          <xdr:rowOff>0</xdr:rowOff>
        </xdr:from>
        <xdr:to>
          <xdr:col>19</xdr:col>
          <xdr:colOff>0</xdr:colOff>
          <xdr:row>69</xdr:row>
          <xdr:rowOff>0</xdr:rowOff>
        </xdr:to>
        <xdr:sp macro="" textlink="">
          <xdr:nvSpPr>
            <xdr:cNvPr id="45125" name="Button 69" hidden="1">
              <a:extLst>
                <a:ext uri="{63B3BB69-23CF-44E3-9099-C40C66FF867C}">
                  <a14:compatExt spid="_x0000_s45125"/>
                </a:ext>
                <a:ext uri="{FF2B5EF4-FFF2-40B4-BE49-F238E27FC236}">
                  <a16:creationId xmlns:a16="http://schemas.microsoft.com/office/drawing/2014/main" id="{00000000-0008-0000-0D00-000045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69</xdr:row>
          <xdr:rowOff>0</xdr:rowOff>
        </xdr:from>
        <xdr:to>
          <xdr:col>17</xdr:col>
          <xdr:colOff>0</xdr:colOff>
          <xdr:row>72</xdr:row>
          <xdr:rowOff>0</xdr:rowOff>
        </xdr:to>
        <xdr:sp macro="" textlink="">
          <xdr:nvSpPr>
            <xdr:cNvPr id="45126" name="Button 70" hidden="1">
              <a:extLst>
                <a:ext uri="{63B3BB69-23CF-44E3-9099-C40C66FF867C}">
                  <a14:compatExt spid="_x0000_s45126"/>
                </a:ext>
                <a:ext uri="{FF2B5EF4-FFF2-40B4-BE49-F238E27FC236}">
                  <a16:creationId xmlns:a16="http://schemas.microsoft.com/office/drawing/2014/main" id="{00000000-0008-0000-0D00-000046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69</xdr:row>
          <xdr:rowOff>0</xdr:rowOff>
        </xdr:from>
        <xdr:to>
          <xdr:col>18</xdr:col>
          <xdr:colOff>0</xdr:colOff>
          <xdr:row>72</xdr:row>
          <xdr:rowOff>0</xdr:rowOff>
        </xdr:to>
        <xdr:sp macro="" textlink="">
          <xdr:nvSpPr>
            <xdr:cNvPr id="45127" name="Button 71" hidden="1">
              <a:extLst>
                <a:ext uri="{63B3BB69-23CF-44E3-9099-C40C66FF867C}">
                  <a14:compatExt spid="_x0000_s45127"/>
                </a:ext>
                <a:ext uri="{FF2B5EF4-FFF2-40B4-BE49-F238E27FC236}">
                  <a16:creationId xmlns:a16="http://schemas.microsoft.com/office/drawing/2014/main" id="{00000000-0008-0000-0D00-000047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69</xdr:row>
          <xdr:rowOff>0</xdr:rowOff>
        </xdr:from>
        <xdr:to>
          <xdr:col>19</xdr:col>
          <xdr:colOff>0</xdr:colOff>
          <xdr:row>72</xdr:row>
          <xdr:rowOff>0</xdr:rowOff>
        </xdr:to>
        <xdr:sp macro="" textlink="">
          <xdr:nvSpPr>
            <xdr:cNvPr id="45128" name="Button 72" hidden="1">
              <a:extLst>
                <a:ext uri="{63B3BB69-23CF-44E3-9099-C40C66FF867C}">
                  <a14:compatExt spid="_x0000_s45128"/>
                </a:ext>
                <a:ext uri="{FF2B5EF4-FFF2-40B4-BE49-F238E27FC236}">
                  <a16:creationId xmlns:a16="http://schemas.microsoft.com/office/drawing/2014/main" id="{00000000-0008-0000-0D00-000048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72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45129" name="Button 73" hidden="1">
              <a:extLst>
                <a:ext uri="{63B3BB69-23CF-44E3-9099-C40C66FF867C}">
                  <a14:compatExt spid="_x0000_s45129"/>
                </a:ext>
                <a:ext uri="{FF2B5EF4-FFF2-40B4-BE49-F238E27FC236}">
                  <a16:creationId xmlns:a16="http://schemas.microsoft.com/office/drawing/2014/main" id="{00000000-0008-0000-0D00-000049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72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45130" name="Button 74" hidden="1">
              <a:extLst>
                <a:ext uri="{63B3BB69-23CF-44E3-9099-C40C66FF867C}">
                  <a14:compatExt spid="_x0000_s45130"/>
                </a:ext>
                <a:ext uri="{FF2B5EF4-FFF2-40B4-BE49-F238E27FC236}">
                  <a16:creationId xmlns:a16="http://schemas.microsoft.com/office/drawing/2014/main" id="{00000000-0008-0000-0D00-00004A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72</xdr:row>
          <xdr:rowOff>0</xdr:rowOff>
        </xdr:from>
        <xdr:to>
          <xdr:col>19</xdr:col>
          <xdr:colOff>0</xdr:colOff>
          <xdr:row>75</xdr:row>
          <xdr:rowOff>0</xdr:rowOff>
        </xdr:to>
        <xdr:sp macro="" textlink="">
          <xdr:nvSpPr>
            <xdr:cNvPr id="45131" name="Button 75" hidden="1">
              <a:extLst>
                <a:ext uri="{63B3BB69-23CF-44E3-9099-C40C66FF867C}">
                  <a14:compatExt spid="_x0000_s45131"/>
                </a:ext>
                <a:ext uri="{FF2B5EF4-FFF2-40B4-BE49-F238E27FC236}">
                  <a16:creationId xmlns:a16="http://schemas.microsoft.com/office/drawing/2014/main" id="{00000000-0008-0000-0D00-00004B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17</xdr:col>
          <xdr:colOff>0</xdr:colOff>
          <xdr:row>78</xdr:row>
          <xdr:rowOff>0</xdr:rowOff>
        </xdr:to>
        <xdr:sp macro="" textlink="">
          <xdr:nvSpPr>
            <xdr:cNvPr id="45132" name="Button 76" hidden="1">
              <a:extLst>
                <a:ext uri="{63B3BB69-23CF-44E3-9099-C40C66FF867C}">
                  <a14:compatExt spid="_x0000_s45132"/>
                </a:ext>
                <a:ext uri="{FF2B5EF4-FFF2-40B4-BE49-F238E27FC236}">
                  <a16:creationId xmlns:a16="http://schemas.microsoft.com/office/drawing/2014/main" id="{00000000-0008-0000-0D00-00004C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45133" name="Button 77" hidden="1">
              <a:extLst>
                <a:ext uri="{63B3BB69-23CF-44E3-9099-C40C66FF867C}">
                  <a14:compatExt spid="_x0000_s45133"/>
                </a:ext>
                <a:ext uri="{FF2B5EF4-FFF2-40B4-BE49-F238E27FC236}">
                  <a16:creationId xmlns:a16="http://schemas.microsoft.com/office/drawing/2014/main" id="{00000000-0008-0000-0D00-00004D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75</xdr:row>
          <xdr:rowOff>0</xdr:rowOff>
        </xdr:from>
        <xdr:to>
          <xdr:col>19</xdr:col>
          <xdr:colOff>0</xdr:colOff>
          <xdr:row>78</xdr:row>
          <xdr:rowOff>0</xdr:rowOff>
        </xdr:to>
        <xdr:sp macro="" textlink="">
          <xdr:nvSpPr>
            <xdr:cNvPr id="45134" name="Button 78" hidden="1">
              <a:extLst>
                <a:ext uri="{63B3BB69-23CF-44E3-9099-C40C66FF867C}">
                  <a14:compatExt spid="_x0000_s45134"/>
                </a:ext>
                <a:ext uri="{FF2B5EF4-FFF2-40B4-BE49-F238E27FC236}">
                  <a16:creationId xmlns:a16="http://schemas.microsoft.com/office/drawing/2014/main" id="{00000000-0008-0000-0D00-00004E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82</xdr:row>
          <xdr:rowOff>9525</xdr:rowOff>
        </xdr:from>
        <xdr:to>
          <xdr:col>19</xdr:col>
          <xdr:colOff>0</xdr:colOff>
          <xdr:row>85</xdr:row>
          <xdr:rowOff>9525</xdr:rowOff>
        </xdr:to>
        <xdr:sp macro="" textlink="">
          <xdr:nvSpPr>
            <xdr:cNvPr id="45135" name="Button 79" hidden="1">
              <a:extLst>
                <a:ext uri="{63B3BB69-23CF-44E3-9099-C40C66FF867C}">
                  <a14:compatExt spid="_x0000_s45135"/>
                </a:ext>
                <a:ext uri="{FF2B5EF4-FFF2-40B4-BE49-F238E27FC236}">
                  <a16:creationId xmlns:a16="http://schemas.microsoft.com/office/drawing/2014/main" id="{00000000-0008-0000-0D00-00004F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85</xdr:row>
          <xdr:rowOff>9525</xdr:rowOff>
        </xdr:from>
        <xdr:to>
          <xdr:col>19</xdr:col>
          <xdr:colOff>0</xdr:colOff>
          <xdr:row>88</xdr:row>
          <xdr:rowOff>9525</xdr:rowOff>
        </xdr:to>
        <xdr:sp macro="" textlink="">
          <xdr:nvSpPr>
            <xdr:cNvPr id="45136" name="Button 80" hidden="1">
              <a:extLst>
                <a:ext uri="{63B3BB69-23CF-44E3-9099-C40C66FF867C}">
                  <a14:compatExt spid="_x0000_s45136"/>
                </a:ext>
                <a:ext uri="{FF2B5EF4-FFF2-40B4-BE49-F238E27FC236}">
                  <a16:creationId xmlns:a16="http://schemas.microsoft.com/office/drawing/2014/main" id="{00000000-0008-0000-0D00-000050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9525</xdr:rowOff>
        </xdr:from>
        <xdr:to>
          <xdr:col>19</xdr:col>
          <xdr:colOff>0</xdr:colOff>
          <xdr:row>91</xdr:row>
          <xdr:rowOff>19050</xdr:rowOff>
        </xdr:to>
        <xdr:sp macro="" textlink="">
          <xdr:nvSpPr>
            <xdr:cNvPr id="45137" name="Button 81" hidden="1">
              <a:extLst>
                <a:ext uri="{63B3BB69-23CF-44E3-9099-C40C66FF867C}">
                  <a14:compatExt spid="_x0000_s45137"/>
                </a:ext>
                <a:ext uri="{FF2B5EF4-FFF2-40B4-BE49-F238E27FC236}">
                  <a16:creationId xmlns:a16="http://schemas.microsoft.com/office/drawing/2014/main" id="{00000000-0008-0000-0D00-000051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93</xdr:row>
          <xdr:rowOff>0</xdr:rowOff>
        </xdr:from>
        <xdr:to>
          <xdr:col>18</xdr:col>
          <xdr:colOff>0</xdr:colOff>
          <xdr:row>96</xdr:row>
          <xdr:rowOff>0</xdr:rowOff>
        </xdr:to>
        <xdr:sp macro="" textlink="">
          <xdr:nvSpPr>
            <xdr:cNvPr id="45138" name="Button 82" hidden="1">
              <a:extLst>
                <a:ext uri="{63B3BB69-23CF-44E3-9099-C40C66FF867C}">
                  <a14:compatExt spid="_x0000_s45138"/>
                </a:ext>
                <a:ext uri="{FF2B5EF4-FFF2-40B4-BE49-F238E27FC236}">
                  <a16:creationId xmlns:a16="http://schemas.microsoft.com/office/drawing/2014/main" id="{00000000-0008-0000-0D00-000052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93</xdr:row>
          <xdr:rowOff>0</xdr:rowOff>
        </xdr:from>
        <xdr:to>
          <xdr:col>19</xdr:col>
          <xdr:colOff>0</xdr:colOff>
          <xdr:row>96</xdr:row>
          <xdr:rowOff>0</xdr:rowOff>
        </xdr:to>
        <xdr:sp macro="" textlink="">
          <xdr:nvSpPr>
            <xdr:cNvPr id="45139" name="Button 83" hidden="1">
              <a:extLst>
                <a:ext uri="{63B3BB69-23CF-44E3-9099-C40C66FF867C}">
                  <a14:compatExt spid="_x0000_s45139"/>
                </a:ext>
                <a:ext uri="{FF2B5EF4-FFF2-40B4-BE49-F238E27FC236}">
                  <a16:creationId xmlns:a16="http://schemas.microsoft.com/office/drawing/2014/main" id="{00000000-0008-0000-0D00-000053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96</xdr:row>
          <xdr:rowOff>0</xdr:rowOff>
        </xdr:from>
        <xdr:to>
          <xdr:col>17</xdr:col>
          <xdr:colOff>0</xdr:colOff>
          <xdr:row>99</xdr:row>
          <xdr:rowOff>0</xdr:rowOff>
        </xdr:to>
        <xdr:sp macro="" textlink="">
          <xdr:nvSpPr>
            <xdr:cNvPr id="45140" name="Button 84" hidden="1">
              <a:extLst>
                <a:ext uri="{63B3BB69-23CF-44E3-9099-C40C66FF867C}">
                  <a14:compatExt spid="_x0000_s45140"/>
                </a:ext>
                <a:ext uri="{FF2B5EF4-FFF2-40B4-BE49-F238E27FC236}">
                  <a16:creationId xmlns:a16="http://schemas.microsoft.com/office/drawing/2014/main" id="{00000000-0008-0000-0D00-000054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96</xdr:row>
          <xdr:rowOff>0</xdr:rowOff>
        </xdr:from>
        <xdr:to>
          <xdr:col>18</xdr:col>
          <xdr:colOff>0</xdr:colOff>
          <xdr:row>99</xdr:row>
          <xdr:rowOff>0</xdr:rowOff>
        </xdr:to>
        <xdr:sp macro="" textlink="">
          <xdr:nvSpPr>
            <xdr:cNvPr id="45141" name="Button 85" hidden="1">
              <a:extLst>
                <a:ext uri="{63B3BB69-23CF-44E3-9099-C40C66FF867C}">
                  <a14:compatExt spid="_x0000_s45141"/>
                </a:ext>
                <a:ext uri="{FF2B5EF4-FFF2-40B4-BE49-F238E27FC236}">
                  <a16:creationId xmlns:a16="http://schemas.microsoft.com/office/drawing/2014/main" id="{00000000-0008-0000-0D00-000055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96</xdr:row>
          <xdr:rowOff>0</xdr:rowOff>
        </xdr:from>
        <xdr:to>
          <xdr:col>19</xdr:col>
          <xdr:colOff>0</xdr:colOff>
          <xdr:row>99</xdr:row>
          <xdr:rowOff>0</xdr:rowOff>
        </xdr:to>
        <xdr:sp macro="" textlink="">
          <xdr:nvSpPr>
            <xdr:cNvPr id="45142" name="Button 86" hidden="1">
              <a:extLst>
                <a:ext uri="{63B3BB69-23CF-44E3-9099-C40C66FF867C}">
                  <a14:compatExt spid="_x0000_s45142"/>
                </a:ext>
                <a:ext uri="{FF2B5EF4-FFF2-40B4-BE49-F238E27FC236}">
                  <a16:creationId xmlns:a16="http://schemas.microsoft.com/office/drawing/2014/main" id="{00000000-0008-0000-0D00-000056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99</xdr:row>
          <xdr:rowOff>0</xdr:rowOff>
        </xdr:from>
        <xdr:to>
          <xdr:col>17</xdr:col>
          <xdr:colOff>0</xdr:colOff>
          <xdr:row>102</xdr:row>
          <xdr:rowOff>0</xdr:rowOff>
        </xdr:to>
        <xdr:sp macro="" textlink="">
          <xdr:nvSpPr>
            <xdr:cNvPr id="45143" name="Button 87" hidden="1">
              <a:extLst>
                <a:ext uri="{63B3BB69-23CF-44E3-9099-C40C66FF867C}">
                  <a14:compatExt spid="_x0000_s45143"/>
                </a:ext>
                <a:ext uri="{FF2B5EF4-FFF2-40B4-BE49-F238E27FC236}">
                  <a16:creationId xmlns:a16="http://schemas.microsoft.com/office/drawing/2014/main" id="{00000000-0008-0000-0D00-000057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99</xdr:row>
          <xdr:rowOff>0</xdr:rowOff>
        </xdr:from>
        <xdr:to>
          <xdr:col>18</xdr:col>
          <xdr:colOff>0</xdr:colOff>
          <xdr:row>102</xdr:row>
          <xdr:rowOff>0</xdr:rowOff>
        </xdr:to>
        <xdr:sp macro="" textlink="">
          <xdr:nvSpPr>
            <xdr:cNvPr id="45144" name="Button 88" hidden="1">
              <a:extLst>
                <a:ext uri="{63B3BB69-23CF-44E3-9099-C40C66FF867C}">
                  <a14:compatExt spid="_x0000_s45144"/>
                </a:ext>
                <a:ext uri="{FF2B5EF4-FFF2-40B4-BE49-F238E27FC236}">
                  <a16:creationId xmlns:a16="http://schemas.microsoft.com/office/drawing/2014/main" id="{00000000-0008-0000-0D00-000058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99</xdr:row>
          <xdr:rowOff>0</xdr:rowOff>
        </xdr:from>
        <xdr:to>
          <xdr:col>19</xdr:col>
          <xdr:colOff>0</xdr:colOff>
          <xdr:row>102</xdr:row>
          <xdr:rowOff>0</xdr:rowOff>
        </xdr:to>
        <xdr:sp macro="" textlink="">
          <xdr:nvSpPr>
            <xdr:cNvPr id="45145" name="Button 89" hidden="1">
              <a:extLst>
                <a:ext uri="{63B3BB69-23CF-44E3-9099-C40C66FF867C}">
                  <a14:compatExt spid="_x0000_s45145"/>
                </a:ext>
                <a:ext uri="{FF2B5EF4-FFF2-40B4-BE49-F238E27FC236}">
                  <a16:creationId xmlns:a16="http://schemas.microsoft.com/office/drawing/2014/main" id="{00000000-0008-0000-0D00-000059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102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45146" name="Button 90" hidden="1">
              <a:extLst>
                <a:ext uri="{63B3BB69-23CF-44E3-9099-C40C66FF867C}">
                  <a14:compatExt spid="_x0000_s45146"/>
                </a:ext>
                <a:ext uri="{FF2B5EF4-FFF2-40B4-BE49-F238E27FC236}">
                  <a16:creationId xmlns:a16="http://schemas.microsoft.com/office/drawing/2014/main" id="{00000000-0008-0000-0D00-00005A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102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45147" name="Button 91" hidden="1">
              <a:extLst>
                <a:ext uri="{63B3BB69-23CF-44E3-9099-C40C66FF867C}">
                  <a14:compatExt spid="_x0000_s45147"/>
                </a:ext>
                <a:ext uri="{FF2B5EF4-FFF2-40B4-BE49-F238E27FC236}">
                  <a16:creationId xmlns:a16="http://schemas.microsoft.com/office/drawing/2014/main" id="{00000000-0008-0000-0D00-00005B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102</xdr:row>
          <xdr:rowOff>0</xdr:rowOff>
        </xdr:from>
        <xdr:to>
          <xdr:col>19</xdr:col>
          <xdr:colOff>0</xdr:colOff>
          <xdr:row>105</xdr:row>
          <xdr:rowOff>0</xdr:rowOff>
        </xdr:to>
        <xdr:sp macro="" textlink="">
          <xdr:nvSpPr>
            <xdr:cNvPr id="45148" name="Button 92" hidden="1">
              <a:extLst>
                <a:ext uri="{63B3BB69-23CF-44E3-9099-C40C66FF867C}">
                  <a14:compatExt spid="_x0000_s45148"/>
                </a:ext>
                <a:ext uri="{FF2B5EF4-FFF2-40B4-BE49-F238E27FC236}">
                  <a16:creationId xmlns:a16="http://schemas.microsoft.com/office/drawing/2014/main" id="{00000000-0008-0000-0D00-00005C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109</xdr:row>
          <xdr:rowOff>9525</xdr:rowOff>
        </xdr:from>
        <xdr:to>
          <xdr:col>19</xdr:col>
          <xdr:colOff>0</xdr:colOff>
          <xdr:row>112</xdr:row>
          <xdr:rowOff>9525</xdr:rowOff>
        </xdr:to>
        <xdr:sp macro="" textlink="">
          <xdr:nvSpPr>
            <xdr:cNvPr id="45149" name="Button 93" hidden="1">
              <a:extLst>
                <a:ext uri="{63B3BB69-23CF-44E3-9099-C40C66FF867C}">
                  <a14:compatExt spid="_x0000_s45149"/>
                </a:ext>
                <a:ext uri="{FF2B5EF4-FFF2-40B4-BE49-F238E27FC236}">
                  <a16:creationId xmlns:a16="http://schemas.microsoft.com/office/drawing/2014/main" id="{00000000-0008-0000-0D00-00005D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112</xdr:row>
          <xdr:rowOff>9525</xdr:rowOff>
        </xdr:from>
        <xdr:to>
          <xdr:col>19</xdr:col>
          <xdr:colOff>0</xdr:colOff>
          <xdr:row>115</xdr:row>
          <xdr:rowOff>9525</xdr:rowOff>
        </xdr:to>
        <xdr:sp macro="" textlink="">
          <xdr:nvSpPr>
            <xdr:cNvPr id="45150" name="Button 94" hidden="1">
              <a:extLst>
                <a:ext uri="{63B3BB69-23CF-44E3-9099-C40C66FF867C}">
                  <a14:compatExt spid="_x0000_s45150"/>
                </a:ext>
                <a:ext uri="{FF2B5EF4-FFF2-40B4-BE49-F238E27FC236}">
                  <a16:creationId xmlns:a16="http://schemas.microsoft.com/office/drawing/2014/main" id="{00000000-0008-0000-0D00-00005E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115</xdr:row>
          <xdr:rowOff>9525</xdr:rowOff>
        </xdr:from>
        <xdr:to>
          <xdr:col>19</xdr:col>
          <xdr:colOff>0</xdr:colOff>
          <xdr:row>118</xdr:row>
          <xdr:rowOff>19050</xdr:rowOff>
        </xdr:to>
        <xdr:sp macro="" textlink="">
          <xdr:nvSpPr>
            <xdr:cNvPr id="45151" name="Button 95" hidden="1">
              <a:extLst>
                <a:ext uri="{63B3BB69-23CF-44E3-9099-C40C66FF867C}">
                  <a14:compatExt spid="_x0000_s45151"/>
                </a:ext>
                <a:ext uri="{FF2B5EF4-FFF2-40B4-BE49-F238E27FC236}">
                  <a16:creationId xmlns:a16="http://schemas.microsoft.com/office/drawing/2014/main" id="{00000000-0008-0000-0D00-00005F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120</xdr:row>
          <xdr:rowOff>0</xdr:rowOff>
        </xdr:from>
        <xdr:to>
          <xdr:col>17</xdr:col>
          <xdr:colOff>0</xdr:colOff>
          <xdr:row>123</xdr:row>
          <xdr:rowOff>0</xdr:rowOff>
        </xdr:to>
        <xdr:sp macro="" textlink="">
          <xdr:nvSpPr>
            <xdr:cNvPr id="45152" name="Button 96" hidden="1">
              <a:extLst>
                <a:ext uri="{63B3BB69-23CF-44E3-9099-C40C66FF867C}">
                  <a14:compatExt spid="_x0000_s45152"/>
                </a:ext>
                <a:ext uri="{FF2B5EF4-FFF2-40B4-BE49-F238E27FC236}">
                  <a16:creationId xmlns:a16="http://schemas.microsoft.com/office/drawing/2014/main" id="{00000000-0008-0000-0D00-000060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120</xdr:row>
          <xdr:rowOff>0</xdr:rowOff>
        </xdr:from>
        <xdr:to>
          <xdr:col>18</xdr:col>
          <xdr:colOff>0</xdr:colOff>
          <xdr:row>123</xdr:row>
          <xdr:rowOff>0</xdr:rowOff>
        </xdr:to>
        <xdr:sp macro="" textlink="">
          <xdr:nvSpPr>
            <xdr:cNvPr id="45153" name="Button 97" hidden="1">
              <a:extLst>
                <a:ext uri="{63B3BB69-23CF-44E3-9099-C40C66FF867C}">
                  <a14:compatExt spid="_x0000_s45153"/>
                </a:ext>
                <a:ext uri="{FF2B5EF4-FFF2-40B4-BE49-F238E27FC236}">
                  <a16:creationId xmlns:a16="http://schemas.microsoft.com/office/drawing/2014/main" id="{00000000-0008-0000-0D00-000061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120</xdr:row>
          <xdr:rowOff>0</xdr:rowOff>
        </xdr:from>
        <xdr:to>
          <xdr:col>19</xdr:col>
          <xdr:colOff>0</xdr:colOff>
          <xdr:row>123</xdr:row>
          <xdr:rowOff>0</xdr:rowOff>
        </xdr:to>
        <xdr:sp macro="" textlink="">
          <xdr:nvSpPr>
            <xdr:cNvPr id="45154" name="Button 98" hidden="1">
              <a:extLst>
                <a:ext uri="{63B3BB69-23CF-44E3-9099-C40C66FF867C}">
                  <a14:compatExt spid="_x0000_s45154"/>
                </a:ext>
                <a:ext uri="{FF2B5EF4-FFF2-40B4-BE49-F238E27FC236}">
                  <a16:creationId xmlns:a16="http://schemas.microsoft.com/office/drawing/2014/main" id="{00000000-0008-0000-0D00-000062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123</xdr:row>
          <xdr:rowOff>0</xdr:rowOff>
        </xdr:from>
        <xdr:to>
          <xdr:col>17</xdr:col>
          <xdr:colOff>0</xdr:colOff>
          <xdr:row>126</xdr:row>
          <xdr:rowOff>0</xdr:rowOff>
        </xdr:to>
        <xdr:sp macro="" textlink="">
          <xdr:nvSpPr>
            <xdr:cNvPr id="45155" name="Button 99" hidden="1">
              <a:extLst>
                <a:ext uri="{63B3BB69-23CF-44E3-9099-C40C66FF867C}">
                  <a14:compatExt spid="_x0000_s45155"/>
                </a:ext>
                <a:ext uri="{FF2B5EF4-FFF2-40B4-BE49-F238E27FC236}">
                  <a16:creationId xmlns:a16="http://schemas.microsoft.com/office/drawing/2014/main" id="{00000000-0008-0000-0D00-000063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123</xdr:row>
          <xdr:rowOff>0</xdr:rowOff>
        </xdr:from>
        <xdr:to>
          <xdr:col>18</xdr:col>
          <xdr:colOff>0</xdr:colOff>
          <xdr:row>126</xdr:row>
          <xdr:rowOff>0</xdr:rowOff>
        </xdr:to>
        <xdr:sp macro="" textlink="">
          <xdr:nvSpPr>
            <xdr:cNvPr id="45156" name="Button 100" hidden="1">
              <a:extLst>
                <a:ext uri="{63B3BB69-23CF-44E3-9099-C40C66FF867C}">
                  <a14:compatExt spid="_x0000_s45156"/>
                </a:ext>
                <a:ext uri="{FF2B5EF4-FFF2-40B4-BE49-F238E27FC236}">
                  <a16:creationId xmlns:a16="http://schemas.microsoft.com/office/drawing/2014/main" id="{00000000-0008-0000-0D00-000064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123</xdr:row>
          <xdr:rowOff>0</xdr:rowOff>
        </xdr:from>
        <xdr:to>
          <xdr:col>19</xdr:col>
          <xdr:colOff>0</xdr:colOff>
          <xdr:row>126</xdr:row>
          <xdr:rowOff>0</xdr:rowOff>
        </xdr:to>
        <xdr:sp macro="" textlink="">
          <xdr:nvSpPr>
            <xdr:cNvPr id="45157" name="Button 101" hidden="1">
              <a:extLst>
                <a:ext uri="{63B3BB69-23CF-44E3-9099-C40C66FF867C}">
                  <a14:compatExt spid="_x0000_s45157"/>
                </a:ext>
                <a:ext uri="{FF2B5EF4-FFF2-40B4-BE49-F238E27FC236}">
                  <a16:creationId xmlns:a16="http://schemas.microsoft.com/office/drawing/2014/main" id="{00000000-0008-0000-0D00-000065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126</xdr:row>
          <xdr:rowOff>0</xdr:rowOff>
        </xdr:from>
        <xdr:to>
          <xdr:col>17</xdr:col>
          <xdr:colOff>0</xdr:colOff>
          <xdr:row>129</xdr:row>
          <xdr:rowOff>0</xdr:rowOff>
        </xdr:to>
        <xdr:sp macro="" textlink="">
          <xdr:nvSpPr>
            <xdr:cNvPr id="45158" name="Button 102" hidden="1">
              <a:extLst>
                <a:ext uri="{63B3BB69-23CF-44E3-9099-C40C66FF867C}">
                  <a14:compatExt spid="_x0000_s45158"/>
                </a:ext>
                <a:ext uri="{FF2B5EF4-FFF2-40B4-BE49-F238E27FC236}">
                  <a16:creationId xmlns:a16="http://schemas.microsoft.com/office/drawing/2014/main" id="{00000000-0008-0000-0D00-000066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126</xdr:row>
          <xdr:rowOff>0</xdr:rowOff>
        </xdr:from>
        <xdr:to>
          <xdr:col>18</xdr:col>
          <xdr:colOff>0</xdr:colOff>
          <xdr:row>129</xdr:row>
          <xdr:rowOff>0</xdr:rowOff>
        </xdr:to>
        <xdr:sp macro="" textlink="">
          <xdr:nvSpPr>
            <xdr:cNvPr id="45159" name="Button 103" hidden="1">
              <a:extLst>
                <a:ext uri="{63B3BB69-23CF-44E3-9099-C40C66FF867C}">
                  <a14:compatExt spid="_x0000_s45159"/>
                </a:ext>
                <a:ext uri="{FF2B5EF4-FFF2-40B4-BE49-F238E27FC236}">
                  <a16:creationId xmlns:a16="http://schemas.microsoft.com/office/drawing/2014/main" id="{00000000-0008-0000-0D00-000067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126</xdr:row>
          <xdr:rowOff>0</xdr:rowOff>
        </xdr:from>
        <xdr:to>
          <xdr:col>19</xdr:col>
          <xdr:colOff>0</xdr:colOff>
          <xdr:row>129</xdr:row>
          <xdr:rowOff>0</xdr:rowOff>
        </xdr:to>
        <xdr:sp macro="" textlink="">
          <xdr:nvSpPr>
            <xdr:cNvPr id="45160" name="Button 104" hidden="1">
              <a:extLst>
                <a:ext uri="{63B3BB69-23CF-44E3-9099-C40C66FF867C}">
                  <a14:compatExt spid="_x0000_s45160"/>
                </a:ext>
                <a:ext uri="{FF2B5EF4-FFF2-40B4-BE49-F238E27FC236}">
                  <a16:creationId xmlns:a16="http://schemas.microsoft.com/office/drawing/2014/main" id="{00000000-0008-0000-0D00-000068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129</xdr:row>
          <xdr:rowOff>0</xdr:rowOff>
        </xdr:from>
        <xdr:to>
          <xdr:col>17</xdr:col>
          <xdr:colOff>0</xdr:colOff>
          <xdr:row>132</xdr:row>
          <xdr:rowOff>0</xdr:rowOff>
        </xdr:to>
        <xdr:sp macro="" textlink="">
          <xdr:nvSpPr>
            <xdr:cNvPr id="45161" name="Button 105" hidden="1">
              <a:extLst>
                <a:ext uri="{63B3BB69-23CF-44E3-9099-C40C66FF867C}">
                  <a14:compatExt spid="_x0000_s45161"/>
                </a:ext>
                <a:ext uri="{FF2B5EF4-FFF2-40B4-BE49-F238E27FC236}">
                  <a16:creationId xmlns:a16="http://schemas.microsoft.com/office/drawing/2014/main" id="{00000000-0008-0000-0D00-000069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129</xdr:row>
          <xdr:rowOff>0</xdr:rowOff>
        </xdr:from>
        <xdr:to>
          <xdr:col>18</xdr:col>
          <xdr:colOff>0</xdr:colOff>
          <xdr:row>132</xdr:row>
          <xdr:rowOff>0</xdr:rowOff>
        </xdr:to>
        <xdr:sp macro="" textlink="">
          <xdr:nvSpPr>
            <xdr:cNvPr id="45162" name="Button 106" hidden="1">
              <a:extLst>
                <a:ext uri="{63B3BB69-23CF-44E3-9099-C40C66FF867C}">
                  <a14:compatExt spid="_x0000_s45162"/>
                </a:ext>
                <a:ext uri="{FF2B5EF4-FFF2-40B4-BE49-F238E27FC236}">
                  <a16:creationId xmlns:a16="http://schemas.microsoft.com/office/drawing/2014/main" id="{00000000-0008-0000-0D00-00006A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129</xdr:row>
          <xdr:rowOff>0</xdr:rowOff>
        </xdr:from>
        <xdr:to>
          <xdr:col>19</xdr:col>
          <xdr:colOff>0</xdr:colOff>
          <xdr:row>132</xdr:row>
          <xdr:rowOff>0</xdr:rowOff>
        </xdr:to>
        <xdr:sp macro="" textlink="">
          <xdr:nvSpPr>
            <xdr:cNvPr id="45163" name="Button 107" hidden="1">
              <a:extLst>
                <a:ext uri="{63B3BB69-23CF-44E3-9099-C40C66FF867C}">
                  <a14:compatExt spid="_x0000_s45163"/>
                </a:ext>
                <a:ext uri="{FF2B5EF4-FFF2-40B4-BE49-F238E27FC236}">
                  <a16:creationId xmlns:a16="http://schemas.microsoft.com/office/drawing/2014/main" id="{00000000-0008-0000-0D00-00006B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136</xdr:row>
          <xdr:rowOff>9525</xdr:rowOff>
        </xdr:from>
        <xdr:to>
          <xdr:col>19</xdr:col>
          <xdr:colOff>0</xdr:colOff>
          <xdr:row>139</xdr:row>
          <xdr:rowOff>9525</xdr:rowOff>
        </xdr:to>
        <xdr:sp macro="" textlink="">
          <xdr:nvSpPr>
            <xdr:cNvPr id="45164" name="Button 108" hidden="1">
              <a:extLst>
                <a:ext uri="{63B3BB69-23CF-44E3-9099-C40C66FF867C}">
                  <a14:compatExt spid="_x0000_s45164"/>
                </a:ext>
                <a:ext uri="{FF2B5EF4-FFF2-40B4-BE49-F238E27FC236}">
                  <a16:creationId xmlns:a16="http://schemas.microsoft.com/office/drawing/2014/main" id="{00000000-0008-0000-0D00-00006C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139</xdr:row>
          <xdr:rowOff>9525</xdr:rowOff>
        </xdr:from>
        <xdr:to>
          <xdr:col>19</xdr:col>
          <xdr:colOff>0</xdr:colOff>
          <xdr:row>142</xdr:row>
          <xdr:rowOff>9525</xdr:rowOff>
        </xdr:to>
        <xdr:sp macro="" textlink="">
          <xdr:nvSpPr>
            <xdr:cNvPr id="45165" name="Button 109" hidden="1">
              <a:extLst>
                <a:ext uri="{63B3BB69-23CF-44E3-9099-C40C66FF867C}">
                  <a14:compatExt spid="_x0000_s45165"/>
                </a:ext>
                <a:ext uri="{FF2B5EF4-FFF2-40B4-BE49-F238E27FC236}">
                  <a16:creationId xmlns:a16="http://schemas.microsoft.com/office/drawing/2014/main" id="{00000000-0008-0000-0D00-00006D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142</xdr:row>
          <xdr:rowOff>9525</xdr:rowOff>
        </xdr:from>
        <xdr:to>
          <xdr:col>19</xdr:col>
          <xdr:colOff>0</xdr:colOff>
          <xdr:row>145</xdr:row>
          <xdr:rowOff>19050</xdr:rowOff>
        </xdr:to>
        <xdr:sp macro="" textlink="">
          <xdr:nvSpPr>
            <xdr:cNvPr id="45166" name="Button 110" hidden="1">
              <a:extLst>
                <a:ext uri="{63B3BB69-23CF-44E3-9099-C40C66FF867C}">
                  <a14:compatExt spid="_x0000_s45166"/>
                </a:ext>
                <a:ext uri="{FF2B5EF4-FFF2-40B4-BE49-F238E27FC236}">
                  <a16:creationId xmlns:a16="http://schemas.microsoft.com/office/drawing/2014/main" id="{00000000-0008-0000-0D00-00006E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147</xdr:row>
          <xdr:rowOff>0</xdr:rowOff>
        </xdr:from>
        <xdr:to>
          <xdr:col>17</xdr:col>
          <xdr:colOff>0</xdr:colOff>
          <xdr:row>150</xdr:row>
          <xdr:rowOff>0</xdr:rowOff>
        </xdr:to>
        <xdr:sp macro="" textlink="">
          <xdr:nvSpPr>
            <xdr:cNvPr id="45167" name="Button 111" hidden="1">
              <a:extLst>
                <a:ext uri="{63B3BB69-23CF-44E3-9099-C40C66FF867C}">
                  <a14:compatExt spid="_x0000_s45167"/>
                </a:ext>
                <a:ext uri="{FF2B5EF4-FFF2-40B4-BE49-F238E27FC236}">
                  <a16:creationId xmlns:a16="http://schemas.microsoft.com/office/drawing/2014/main" id="{00000000-0008-0000-0D00-00006F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147</xdr:row>
          <xdr:rowOff>0</xdr:rowOff>
        </xdr:from>
        <xdr:to>
          <xdr:col>18</xdr:col>
          <xdr:colOff>0</xdr:colOff>
          <xdr:row>150</xdr:row>
          <xdr:rowOff>0</xdr:rowOff>
        </xdr:to>
        <xdr:sp macro="" textlink="">
          <xdr:nvSpPr>
            <xdr:cNvPr id="45168" name="Button 112" hidden="1">
              <a:extLst>
                <a:ext uri="{63B3BB69-23CF-44E3-9099-C40C66FF867C}">
                  <a14:compatExt spid="_x0000_s45168"/>
                </a:ext>
                <a:ext uri="{FF2B5EF4-FFF2-40B4-BE49-F238E27FC236}">
                  <a16:creationId xmlns:a16="http://schemas.microsoft.com/office/drawing/2014/main" id="{00000000-0008-0000-0D00-000070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147</xdr:row>
          <xdr:rowOff>0</xdr:rowOff>
        </xdr:from>
        <xdr:to>
          <xdr:col>19</xdr:col>
          <xdr:colOff>0</xdr:colOff>
          <xdr:row>150</xdr:row>
          <xdr:rowOff>0</xdr:rowOff>
        </xdr:to>
        <xdr:sp macro="" textlink="">
          <xdr:nvSpPr>
            <xdr:cNvPr id="45169" name="Button 113" hidden="1">
              <a:extLst>
                <a:ext uri="{63B3BB69-23CF-44E3-9099-C40C66FF867C}">
                  <a14:compatExt spid="_x0000_s45169"/>
                </a:ext>
                <a:ext uri="{FF2B5EF4-FFF2-40B4-BE49-F238E27FC236}">
                  <a16:creationId xmlns:a16="http://schemas.microsoft.com/office/drawing/2014/main" id="{00000000-0008-0000-0D00-000071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150</xdr:row>
          <xdr:rowOff>0</xdr:rowOff>
        </xdr:from>
        <xdr:to>
          <xdr:col>17</xdr:col>
          <xdr:colOff>0</xdr:colOff>
          <xdr:row>153</xdr:row>
          <xdr:rowOff>0</xdr:rowOff>
        </xdr:to>
        <xdr:sp macro="" textlink="">
          <xdr:nvSpPr>
            <xdr:cNvPr id="45170" name="Button 114" hidden="1">
              <a:extLst>
                <a:ext uri="{63B3BB69-23CF-44E3-9099-C40C66FF867C}">
                  <a14:compatExt spid="_x0000_s45170"/>
                </a:ext>
                <a:ext uri="{FF2B5EF4-FFF2-40B4-BE49-F238E27FC236}">
                  <a16:creationId xmlns:a16="http://schemas.microsoft.com/office/drawing/2014/main" id="{00000000-0008-0000-0D00-000072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150</xdr:row>
          <xdr:rowOff>0</xdr:rowOff>
        </xdr:from>
        <xdr:to>
          <xdr:col>18</xdr:col>
          <xdr:colOff>0</xdr:colOff>
          <xdr:row>153</xdr:row>
          <xdr:rowOff>0</xdr:rowOff>
        </xdr:to>
        <xdr:sp macro="" textlink="">
          <xdr:nvSpPr>
            <xdr:cNvPr id="45171" name="Button 115" hidden="1">
              <a:extLst>
                <a:ext uri="{63B3BB69-23CF-44E3-9099-C40C66FF867C}">
                  <a14:compatExt spid="_x0000_s45171"/>
                </a:ext>
                <a:ext uri="{FF2B5EF4-FFF2-40B4-BE49-F238E27FC236}">
                  <a16:creationId xmlns:a16="http://schemas.microsoft.com/office/drawing/2014/main" id="{00000000-0008-0000-0D00-000073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150</xdr:row>
          <xdr:rowOff>0</xdr:rowOff>
        </xdr:from>
        <xdr:to>
          <xdr:col>19</xdr:col>
          <xdr:colOff>0</xdr:colOff>
          <xdr:row>153</xdr:row>
          <xdr:rowOff>0</xdr:rowOff>
        </xdr:to>
        <xdr:sp macro="" textlink="">
          <xdr:nvSpPr>
            <xdr:cNvPr id="45172" name="Button 116" hidden="1">
              <a:extLst>
                <a:ext uri="{63B3BB69-23CF-44E3-9099-C40C66FF867C}">
                  <a14:compatExt spid="_x0000_s45172"/>
                </a:ext>
                <a:ext uri="{FF2B5EF4-FFF2-40B4-BE49-F238E27FC236}">
                  <a16:creationId xmlns:a16="http://schemas.microsoft.com/office/drawing/2014/main" id="{00000000-0008-0000-0D00-000074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153</xdr:row>
          <xdr:rowOff>0</xdr:rowOff>
        </xdr:from>
        <xdr:to>
          <xdr:col>17</xdr:col>
          <xdr:colOff>0</xdr:colOff>
          <xdr:row>156</xdr:row>
          <xdr:rowOff>0</xdr:rowOff>
        </xdr:to>
        <xdr:sp macro="" textlink="">
          <xdr:nvSpPr>
            <xdr:cNvPr id="45173" name="Button 117" hidden="1">
              <a:extLst>
                <a:ext uri="{63B3BB69-23CF-44E3-9099-C40C66FF867C}">
                  <a14:compatExt spid="_x0000_s45173"/>
                </a:ext>
                <a:ext uri="{FF2B5EF4-FFF2-40B4-BE49-F238E27FC236}">
                  <a16:creationId xmlns:a16="http://schemas.microsoft.com/office/drawing/2014/main" id="{00000000-0008-0000-0D00-000075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153</xdr:row>
          <xdr:rowOff>0</xdr:rowOff>
        </xdr:from>
        <xdr:to>
          <xdr:col>18</xdr:col>
          <xdr:colOff>0</xdr:colOff>
          <xdr:row>156</xdr:row>
          <xdr:rowOff>0</xdr:rowOff>
        </xdr:to>
        <xdr:sp macro="" textlink="">
          <xdr:nvSpPr>
            <xdr:cNvPr id="45174" name="Button 118" hidden="1">
              <a:extLst>
                <a:ext uri="{63B3BB69-23CF-44E3-9099-C40C66FF867C}">
                  <a14:compatExt spid="_x0000_s45174"/>
                </a:ext>
                <a:ext uri="{FF2B5EF4-FFF2-40B4-BE49-F238E27FC236}">
                  <a16:creationId xmlns:a16="http://schemas.microsoft.com/office/drawing/2014/main" id="{00000000-0008-0000-0D00-000076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153</xdr:row>
          <xdr:rowOff>0</xdr:rowOff>
        </xdr:from>
        <xdr:to>
          <xdr:col>19</xdr:col>
          <xdr:colOff>0</xdr:colOff>
          <xdr:row>156</xdr:row>
          <xdr:rowOff>0</xdr:rowOff>
        </xdr:to>
        <xdr:sp macro="" textlink="">
          <xdr:nvSpPr>
            <xdr:cNvPr id="45175" name="Button 119" hidden="1">
              <a:extLst>
                <a:ext uri="{63B3BB69-23CF-44E3-9099-C40C66FF867C}">
                  <a14:compatExt spid="_x0000_s45175"/>
                </a:ext>
                <a:ext uri="{FF2B5EF4-FFF2-40B4-BE49-F238E27FC236}">
                  <a16:creationId xmlns:a16="http://schemas.microsoft.com/office/drawing/2014/main" id="{00000000-0008-0000-0D00-000077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156</xdr:row>
          <xdr:rowOff>0</xdr:rowOff>
        </xdr:from>
        <xdr:to>
          <xdr:col>17</xdr:col>
          <xdr:colOff>0</xdr:colOff>
          <xdr:row>159</xdr:row>
          <xdr:rowOff>0</xdr:rowOff>
        </xdr:to>
        <xdr:sp macro="" textlink="">
          <xdr:nvSpPr>
            <xdr:cNvPr id="45176" name="Button 120" hidden="1">
              <a:extLst>
                <a:ext uri="{63B3BB69-23CF-44E3-9099-C40C66FF867C}">
                  <a14:compatExt spid="_x0000_s45176"/>
                </a:ext>
                <a:ext uri="{FF2B5EF4-FFF2-40B4-BE49-F238E27FC236}">
                  <a16:creationId xmlns:a16="http://schemas.microsoft.com/office/drawing/2014/main" id="{00000000-0008-0000-0D00-000078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156</xdr:row>
          <xdr:rowOff>0</xdr:rowOff>
        </xdr:from>
        <xdr:to>
          <xdr:col>18</xdr:col>
          <xdr:colOff>0</xdr:colOff>
          <xdr:row>159</xdr:row>
          <xdr:rowOff>0</xdr:rowOff>
        </xdr:to>
        <xdr:sp macro="" textlink="">
          <xdr:nvSpPr>
            <xdr:cNvPr id="45177" name="Button 121" hidden="1">
              <a:extLst>
                <a:ext uri="{63B3BB69-23CF-44E3-9099-C40C66FF867C}">
                  <a14:compatExt spid="_x0000_s45177"/>
                </a:ext>
                <a:ext uri="{FF2B5EF4-FFF2-40B4-BE49-F238E27FC236}">
                  <a16:creationId xmlns:a16="http://schemas.microsoft.com/office/drawing/2014/main" id="{00000000-0008-0000-0D00-000079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156</xdr:row>
          <xdr:rowOff>0</xdr:rowOff>
        </xdr:from>
        <xdr:to>
          <xdr:col>19</xdr:col>
          <xdr:colOff>0</xdr:colOff>
          <xdr:row>159</xdr:row>
          <xdr:rowOff>0</xdr:rowOff>
        </xdr:to>
        <xdr:sp macro="" textlink="">
          <xdr:nvSpPr>
            <xdr:cNvPr id="45178" name="Button 122" hidden="1">
              <a:extLst>
                <a:ext uri="{63B3BB69-23CF-44E3-9099-C40C66FF867C}">
                  <a14:compatExt spid="_x0000_s45178"/>
                </a:ext>
                <a:ext uri="{FF2B5EF4-FFF2-40B4-BE49-F238E27FC236}">
                  <a16:creationId xmlns:a16="http://schemas.microsoft.com/office/drawing/2014/main" id="{00000000-0008-0000-0D00-00007A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163</xdr:row>
          <xdr:rowOff>9525</xdr:rowOff>
        </xdr:from>
        <xdr:to>
          <xdr:col>19</xdr:col>
          <xdr:colOff>0</xdr:colOff>
          <xdr:row>166</xdr:row>
          <xdr:rowOff>9525</xdr:rowOff>
        </xdr:to>
        <xdr:sp macro="" textlink="">
          <xdr:nvSpPr>
            <xdr:cNvPr id="45179" name="Button 123" hidden="1">
              <a:extLst>
                <a:ext uri="{63B3BB69-23CF-44E3-9099-C40C66FF867C}">
                  <a14:compatExt spid="_x0000_s45179"/>
                </a:ext>
                <a:ext uri="{FF2B5EF4-FFF2-40B4-BE49-F238E27FC236}">
                  <a16:creationId xmlns:a16="http://schemas.microsoft.com/office/drawing/2014/main" id="{00000000-0008-0000-0D00-00007B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166</xdr:row>
          <xdr:rowOff>9525</xdr:rowOff>
        </xdr:from>
        <xdr:to>
          <xdr:col>19</xdr:col>
          <xdr:colOff>0</xdr:colOff>
          <xdr:row>169</xdr:row>
          <xdr:rowOff>9525</xdr:rowOff>
        </xdr:to>
        <xdr:sp macro="" textlink="">
          <xdr:nvSpPr>
            <xdr:cNvPr id="45180" name="Button 124" hidden="1">
              <a:extLst>
                <a:ext uri="{63B3BB69-23CF-44E3-9099-C40C66FF867C}">
                  <a14:compatExt spid="_x0000_s45180"/>
                </a:ext>
                <a:ext uri="{FF2B5EF4-FFF2-40B4-BE49-F238E27FC236}">
                  <a16:creationId xmlns:a16="http://schemas.microsoft.com/office/drawing/2014/main" id="{00000000-0008-0000-0D00-00007C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169</xdr:row>
          <xdr:rowOff>9525</xdr:rowOff>
        </xdr:from>
        <xdr:to>
          <xdr:col>19</xdr:col>
          <xdr:colOff>0</xdr:colOff>
          <xdr:row>172</xdr:row>
          <xdr:rowOff>19050</xdr:rowOff>
        </xdr:to>
        <xdr:sp macro="" textlink="">
          <xdr:nvSpPr>
            <xdr:cNvPr id="45181" name="Button 125" hidden="1">
              <a:extLst>
                <a:ext uri="{63B3BB69-23CF-44E3-9099-C40C66FF867C}">
                  <a14:compatExt spid="_x0000_s45181"/>
                </a:ext>
                <a:ext uri="{FF2B5EF4-FFF2-40B4-BE49-F238E27FC236}">
                  <a16:creationId xmlns:a16="http://schemas.microsoft.com/office/drawing/2014/main" id="{00000000-0008-0000-0D00-00007D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174</xdr:row>
          <xdr:rowOff>0</xdr:rowOff>
        </xdr:from>
        <xdr:to>
          <xdr:col>17</xdr:col>
          <xdr:colOff>0</xdr:colOff>
          <xdr:row>177</xdr:row>
          <xdr:rowOff>0</xdr:rowOff>
        </xdr:to>
        <xdr:sp macro="" textlink="">
          <xdr:nvSpPr>
            <xdr:cNvPr id="45182" name="Button 126" hidden="1">
              <a:extLst>
                <a:ext uri="{63B3BB69-23CF-44E3-9099-C40C66FF867C}">
                  <a14:compatExt spid="_x0000_s45182"/>
                </a:ext>
                <a:ext uri="{FF2B5EF4-FFF2-40B4-BE49-F238E27FC236}">
                  <a16:creationId xmlns:a16="http://schemas.microsoft.com/office/drawing/2014/main" id="{00000000-0008-0000-0D00-00007E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174</xdr:row>
          <xdr:rowOff>0</xdr:rowOff>
        </xdr:from>
        <xdr:to>
          <xdr:col>18</xdr:col>
          <xdr:colOff>0</xdr:colOff>
          <xdr:row>177</xdr:row>
          <xdr:rowOff>0</xdr:rowOff>
        </xdr:to>
        <xdr:sp macro="" textlink="">
          <xdr:nvSpPr>
            <xdr:cNvPr id="45183" name="Button 127" hidden="1">
              <a:extLst>
                <a:ext uri="{63B3BB69-23CF-44E3-9099-C40C66FF867C}">
                  <a14:compatExt spid="_x0000_s45183"/>
                </a:ext>
                <a:ext uri="{FF2B5EF4-FFF2-40B4-BE49-F238E27FC236}">
                  <a16:creationId xmlns:a16="http://schemas.microsoft.com/office/drawing/2014/main" id="{00000000-0008-0000-0D00-00007F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174</xdr:row>
          <xdr:rowOff>0</xdr:rowOff>
        </xdr:from>
        <xdr:to>
          <xdr:col>19</xdr:col>
          <xdr:colOff>0</xdr:colOff>
          <xdr:row>177</xdr:row>
          <xdr:rowOff>0</xdr:rowOff>
        </xdr:to>
        <xdr:sp macro="" textlink="">
          <xdr:nvSpPr>
            <xdr:cNvPr id="45184" name="Button 128" hidden="1">
              <a:extLst>
                <a:ext uri="{63B3BB69-23CF-44E3-9099-C40C66FF867C}">
                  <a14:compatExt spid="_x0000_s45184"/>
                </a:ext>
                <a:ext uri="{FF2B5EF4-FFF2-40B4-BE49-F238E27FC236}">
                  <a16:creationId xmlns:a16="http://schemas.microsoft.com/office/drawing/2014/main" id="{00000000-0008-0000-0D00-000080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177</xdr:row>
          <xdr:rowOff>0</xdr:rowOff>
        </xdr:from>
        <xdr:to>
          <xdr:col>17</xdr:col>
          <xdr:colOff>0</xdr:colOff>
          <xdr:row>180</xdr:row>
          <xdr:rowOff>0</xdr:rowOff>
        </xdr:to>
        <xdr:sp macro="" textlink="">
          <xdr:nvSpPr>
            <xdr:cNvPr id="45185" name="Button 129" hidden="1">
              <a:extLst>
                <a:ext uri="{63B3BB69-23CF-44E3-9099-C40C66FF867C}">
                  <a14:compatExt spid="_x0000_s45185"/>
                </a:ext>
                <a:ext uri="{FF2B5EF4-FFF2-40B4-BE49-F238E27FC236}">
                  <a16:creationId xmlns:a16="http://schemas.microsoft.com/office/drawing/2014/main" id="{00000000-0008-0000-0D00-000081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177</xdr:row>
          <xdr:rowOff>0</xdr:rowOff>
        </xdr:from>
        <xdr:to>
          <xdr:col>18</xdr:col>
          <xdr:colOff>0</xdr:colOff>
          <xdr:row>180</xdr:row>
          <xdr:rowOff>0</xdr:rowOff>
        </xdr:to>
        <xdr:sp macro="" textlink="">
          <xdr:nvSpPr>
            <xdr:cNvPr id="45186" name="Button 130" hidden="1">
              <a:extLst>
                <a:ext uri="{63B3BB69-23CF-44E3-9099-C40C66FF867C}">
                  <a14:compatExt spid="_x0000_s45186"/>
                </a:ext>
                <a:ext uri="{FF2B5EF4-FFF2-40B4-BE49-F238E27FC236}">
                  <a16:creationId xmlns:a16="http://schemas.microsoft.com/office/drawing/2014/main" id="{00000000-0008-0000-0D00-000082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177</xdr:row>
          <xdr:rowOff>0</xdr:rowOff>
        </xdr:from>
        <xdr:to>
          <xdr:col>19</xdr:col>
          <xdr:colOff>0</xdr:colOff>
          <xdr:row>180</xdr:row>
          <xdr:rowOff>0</xdr:rowOff>
        </xdr:to>
        <xdr:sp macro="" textlink="">
          <xdr:nvSpPr>
            <xdr:cNvPr id="45187" name="Button 131" hidden="1">
              <a:extLst>
                <a:ext uri="{63B3BB69-23CF-44E3-9099-C40C66FF867C}">
                  <a14:compatExt spid="_x0000_s45187"/>
                </a:ext>
                <a:ext uri="{FF2B5EF4-FFF2-40B4-BE49-F238E27FC236}">
                  <a16:creationId xmlns:a16="http://schemas.microsoft.com/office/drawing/2014/main" id="{00000000-0008-0000-0D00-000083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180</xdr:row>
          <xdr:rowOff>0</xdr:rowOff>
        </xdr:from>
        <xdr:to>
          <xdr:col>17</xdr:col>
          <xdr:colOff>0</xdr:colOff>
          <xdr:row>183</xdr:row>
          <xdr:rowOff>0</xdr:rowOff>
        </xdr:to>
        <xdr:sp macro="" textlink="">
          <xdr:nvSpPr>
            <xdr:cNvPr id="45188" name="Button 132" hidden="1">
              <a:extLst>
                <a:ext uri="{63B3BB69-23CF-44E3-9099-C40C66FF867C}">
                  <a14:compatExt spid="_x0000_s45188"/>
                </a:ext>
                <a:ext uri="{FF2B5EF4-FFF2-40B4-BE49-F238E27FC236}">
                  <a16:creationId xmlns:a16="http://schemas.microsoft.com/office/drawing/2014/main" id="{00000000-0008-0000-0D00-000084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180</xdr:row>
          <xdr:rowOff>0</xdr:rowOff>
        </xdr:from>
        <xdr:to>
          <xdr:col>18</xdr:col>
          <xdr:colOff>0</xdr:colOff>
          <xdr:row>183</xdr:row>
          <xdr:rowOff>0</xdr:rowOff>
        </xdr:to>
        <xdr:sp macro="" textlink="">
          <xdr:nvSpPr>
            <xdr:cNvPr id="45189" name="Button 133" hidden="1">
              <a:extLst>
                <a:ext uri="{63B3BB69-23CF-44E3-9099-C40C66FF867C}">
                  <a14:compatExt spid="_x0000_s45189"/>
                </a:ext>
                <a:ext uri="{FF2B5EF4-FFF2-40B4-BE49-F238E27FC236}">
                  <a16:creationId xmlns:a16="http://schemas.microsoft.com/office/drawing/2014/main" id="{00000000-0008-0000-0D00-000085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180</xdr:row>
          <xdr:rowOff>0</xdr:rowOff>
        </xdr:from>
        <xdr:to>
          <xdr:col>19</xdr:col>
          <xdr:colOff>0</xdr:colOff>
          <xdr:row>183</xdr:row>
          <xdr:rowOff>0</xdr:rowOff>
        </xdr:to>
        <xdr:sp macro="" textlink="">
          <xdr:nvSpPr>
            <xdr:cNvPr id="45190" name="Button 134" hidden="1">
              <a:extLst>
                <a:ext uri="{63B3BB69-23CF-44E3-9099-C40C66FF867C}">
                  <a14:compatExt spid="_x0000_s45190"/>
                </a:ext>
                <a:ext uri="{FF2B5EF4-FFF2-40B4-BE49-F238E27FC236}">
                  <a16:creationId xmlns:a16="http://schemas.microsoft.com/office/drawing/2014/main" id="{00000000-0008-0000-0D00-000086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183</xdr:row>
          <xdr:rowOff>0</xdr:rowOff>
        </xdr:from>
        <xdr:to>
          <xdr:col>17</xdr:col>
          <xdr:colOff>0</xdr:colOff>
          <xdr:row>186</xdr:row>
          <xdr:rowOff>0</xdr:rowOff>
        </xdr:to>
        <xdr:sp macro="" textlink="">
          <xdr:nvSpPr>
            <xdr:cNvPr id="45191" name="Button 135" hidden="1">
              <a:extLst>
                <a:ext uri="{63B3BB69-23CF-44E3-9099-C40C66FF867C}">
                  <a14:compatExt spid="_x0000_s45191"/>
                </a:ext>
                <a:ext uri="{FF2B5EF4-FFF2-40B4-BE49-F238E27FC236}">
                  <a16:creationId xmlns:a16="http://schemas.microsoft.com/office/drawing/2014/main" id="{00000000-0008-0000-0D00-000087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183</xdr:row>
          <xdr:rowOff>0</xdr:rowOff>
        </xdr:from>
        <xdr:to>
          <xdr:col>18</xdr:col>
          <xdr:colOff>0</xdr:colOff>
          <xdr:row>186</xdr:row>
          <xdr:rowOff>0</xdr:rowOff>
        </xdr:to>
        <xdr:sp macro="" textlink="">
          <xdr:nvSpPr>
            <xdr:cNvPr id="45192" name="Button 136" hidden="1">
              <a:extLst>
                <a:ext uri="{63B3BB69-23CF-44E3-9099-C40C66FF867C}">
                  <a14:compatExt spid="_x0000_s45192"/>
                </a:ext>
                <a:ext uri="{FF2B5EF4-FFF2-40B4-BE49-F238E27FC236}">
                  <a16:creationId xmlns:a16="http://schemas.microsoft.com/office/drawing/2014/main" id="{00000000-0008-0000-0D00-000088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183</xdr:row>
          <xdr:rowOff>0</xdr:rowOff>
        </xdr:from>
        <xdr:to>
          <xdr:col>19</xdr:col>
          <xdr:colOff>0</xdr:colOff>
          <xdr:row>186</xdr:row>
          <xdr:rowOff>0</xdr:rowOff>
        </xdr:to>
        <xdr:sp macro="" textlink="">
          <xdr:nvSpPr>
            <xdr:cNvPr id="45193" name="Button 137" hidden="1">
              <a:extLst>
                <a:ext uri="{63B3BB69-23CF-44E3-9099-C40C66FF867C}">
                  <a14:compatExt spid="_x0000_s45193"/>
                </a:ext>
                <a:ext uri="{FF2B5EF4-FFF2-40B4-BE49-F238E27FC236}">
                  <a16:creationId xmlns:a16="http://schemas.microsoft.com/office/drawing/2014/main" id="{00000000-0008-0000-0D00-000089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190</xdr:row>
          <xdr:rowOff>9525</xdr:rowOff>
        </xdr:from>
        <xdr:to>
          <xdr:col>19</xdr:col>
          <xdr:colOff>0</xdr:colOff>
          <xdr:row>193</xdr:row>
          <xdr:rowOff>9525</xdr:rowOff>
        </xdr:to>
        <xdr:sp macro="" textlink="">
          <xdr:nvSpPr>
            <xdr:cNvPr id="45194" name="Button 138" hidden="1">
              <a:extLst>
                <a:ext uri="{63B3BB69-23CF-44E3-9099-C40C66FF867C}">
                  <a14:compatExt spid="_x0000_s45194"/>
                </a:ext>
                <a:ext uri="{FF2B5EF4-FFF2-40B4-BE49-F238E27FC236}">
                  <a16:creationId xmlns:a16="http://schemas.microsoft.com/office/drawing/2014/main" id="{00000000-0008-0000-0D00-00008A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193</xdr:row>
          <xdr:rowOff>9525</xdr:rowOff>
        </xdr:from>
        <xdr:to>
          <xdr:col>19</xdr:col>
          <xdr:colOff>0</xdr:colOff>
          <xdr:row>196</xdr:row>
          <xdr:rowOff>9525</xdr:rowOff>
        </xdr:to>
        <xdr:sp macro="" textlink="">
          <xdr:nvSpPr>
            <xdr:cNvPr id="45195" name="Button 139" hidden="1">
              <a:extLst>
                <a:ext uri="{63B3BB69-23CF-44E3-9099-C40C66FF867C}">
                  <a14:compatExt spid="_x0000_s45195"/>
                </a:ext>
                <a:ext uri="{FF2B5EF4-FFF2-40B4-BE49-F238E27FC236}">
                  <a16:creationId xmlns:a16="http://schemas.microsoft.com/office/drawing/2014/main" id="{00000000-0008-0000-0D00-00008B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196</xdr:row>
          <xdr:rowOff>9525</xdr:rowOff>
        </xdr:from>
        <xdr:to>
          <xdr:col>19</xdr:col>
          <xdr:colOff>0</xdr:colOff>
          <xdr:row>199</xdr:row>
          <xdr:rowOff>19050</xdr:rowOff>
        </xdr:to>
        <xdr:sp macro="" textlink="">
          <xdr:nvSpPr>
            <xdr:cNvPr id="45196" name="Button 140" hidden="1">
              <a:extLst>
                <a:ext uri="{63B3BB69-23CF-44E3-9099-C40C66FF867C}">
                  <a14:compatExt spid="_x0000_s45196"/>
                </a:ext>
                <a:ext uri="{FF2B5EF4-FFF2-40B4-BE49-F238E27FC236}">
                  <a16:creationId xmlns:a16="http://schemas.microsoft.com/office/drawing/2014/main" id="{00000000-0008-0000-0D00-00008C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</xdr:wsDr>
</file>

<file path=xl/drawings/drawing1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</xdr:row>
          <xdr:rowOff>0</xdr:rowOff>
        </xdr:from>
        <xdr:to>
          <xdr:col>19</xdr:col>
          <xdr:colOff>0</xdr:colOff>
          <xdr:row>28</xdr:row>
          <xdr:rowOff>0</xdr:rowOff>
        </xdr:to>
        <xdr:sp macro="" textlink="">
          <xdr:nvSpPr>
            <xdr:cNvPr id="46081" name="Button 1" hidden="1">
              <a:extLst>
                <a:ext uri="{63B3BB69-23CF-44E3-9099-C40C66FF867C}">
                  <a14:compatExt spid="_x0000_s46081"/>
                </a:ext>
                <a:ext uri="{FF2B5EF4-FFF2-40B4-BE49-F238E27FC236}">
                  <a16:creationId xmlns:a16="http://schemas.microsoft.com/office/drawing/2014/main" id="{00000000-0008-0000-0E00-000001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28</xdr:row>
          <xdr:rowOff>0</xdr:rowOff>
        </xdr:from>
        <xdr:to>
          <xdr:col>17</xdr:col>
          <xdr:colOff>0</xdr:colOff>
          <xdr:row>31</xdr:row>
          <xdr:rowOff>0</xdr:rowOff>
        </xdr:to>
        <xdr:sp macro="" textlink="">
          <xdr:nvSpPr>
            <xdr:cNvPr id="46082" name="Button 2" hidden="1">
              <a:extLst>
                <a:ext uri="{63B3BB69-23CF-44E3-9099-C40C66FF867C}">
                  <a14:compatExt spid="_x0000_s46082"/>
                </a:ext>
                <a:ext uri="{FF2B5EF4-FFF2-40B4-BE49-F238E27FC236}">
                  <a16:creationId xmlns:a16="http://schemas.microsoft.com/office/drawing/2014/main" id="{00000000-0008-0000-0E00-000002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28</xdr:row>
          <xdr:rowOff>0</xdr:rowOff>
        </xdr:from>
        <xdr:to>
          <xdr:col>18</xdr:col>
          <xdr:colOff>0</xdr:colOff>
          <xdr:row>31</xdr:row>
          <xdr:rowOff>0</xdr:rowOff>
        </xdr:to>
        <xdr:sp macro="" textlink="">
          <xdr:nvSpPr>
            <xdr:cNvPr id="46083" name="Button 3" hidden="1">
              <a:extLst>
                <a:ext uri="{63B3BB69-23CF-44E3-9099-C40C66FF867C}">
                  <a14:compatExt spid="_x0000_s46083"/>
                </a:ext>
                <a:ext uri="{FF2B5EF4-FFF2-40B4-BE49-F238E27FC236}">
                  <a16:creationId xmlns:a16="http://schemas.microsoft.com/office/drawing/2014/main" id="{00000000-0008-0000-0E00-000003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31</xdr:row>
          <xdr:rowOff>0</xdr:rowOff>
        </xdr:from>
        <xdr:to>
          <xdr:col>17</xdr:col>
          <xdr:colOff>0</xdr:colOff>
          <xdr:row>34</xdr:row>
          <xdr:rowOff>0</xdr:rowOff>
        </xdr:to>
        <xdr:sp macro="" textlink="">
          <xdr:nvSpPr>
            <xdr:cNvPr id="46084" name="Button 4" hidden="1">
              <a:extLst>
                <a:ext uri="{63B3BB69-23CF-44E3-9099-C40C66FF867C}">
                  <a14:compatExt spid="_x0000_s46084"/>
                </a:ext>
                <a:ext uri="{FF2B5EF4-FFF2-40B4-BE49-F238E27FC236}">
                  <a16:creationId xmlns:a16="http://schemas.microsoft.com/office/drawing/2014/main" id="{00000000-0008-0000-0E00-000004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31</xdr:row>
          <xdr:rowOff>0</xdr:rowOff>
        </xdr:from>
        <xdr:to>
          <xdr:col>18</xdr:col>
          <xdr:colOff>0</xdr:colOff>
          <xdr:row>34</xdr:row>
          <xdr:rowOff>0</xdr:rowOff>
        </xdr:to>
        <xdr:sp macro="" textlink="">
          <xdr:nvSpPr>
            <xdr:cNvPr id="46085" name="Button 5" hidden="1">
              <a:extLst>
                <a:ext uri="{63B3BB69-23CF-44E3-9099-C40C66FF867C}">
                  <a14:compatExt spid="_x0000_s46085"/>
                </a:ext>
                <a:ext uri="{FF2B5EF4-FFF2-40B4-BE49-F238E27FC236}">
                  <a16:creationId xmlns:a16="http://schemas.microsoft.com/office/drawing/2014/main" id="{00000000-0008-0000-0E00-000005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28</xdr:row>
          <xdr:rowOff>0</xdr:rowOff>
        </xdr:from>
        <xdr:to>
          <xdr:col>19</xdr:col>
          <xdr:colOff>0</xdr:colOff>
          <xdr:row>31</xdr:row>
          <xdr:rowOff>0</xdr:rowOff>
        </xdr:to>
        <xdr:sp macro="" textlink="">
          <xdr:nvSpPr>
            <xdr:cNvPr id="46086" name="Button 6" hidden="1">
              <a:extLst>
                <a:ext uri="{63B3BB69-23CF-44E3-9099-C40C66FF867C}">
                  <a14:compatExt spid="_x0000_s46086"/>
                </a:ext>
                <a:ext uri="{FF2B5EF4-FFF2-40B4-BE49-F238E27FC236}">
                  <a16:creationId xmlns:a16="http://schemas.microsoft.com/office/drawing/2014/main" id="{00000000-0008-0000-0E00-000006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31</xdr:row>
          <xdr:rowOff>0</xdr:rowOff>
        </xdr:from>
        <xdr:to>
          <xdr:col>19</xdr:col>
          <xdr:colOff>0</xdr:colOff>
          <xdr:row>34</xdr:row>
          <xdr:rowOff>0</xdr:rowOff>
        </xdr:to>
        <xdr:sp macro="" textlink="">
          <xdr:nvSpPr>
            <xdr:cNvPr id="46087" name="Button 7" hidden="1">
              <a:extLst>
                <a:ext uri="{63B3BB69-23CF-44E3-9099-C40C66FF867C}">
                  <a14:compatExt spid="_x0000_s46087"/>
                </a:ext>
                <a:ext uri="{FF2B5EF4-FFF2-40B4-BE49-F238E27FC236}">
                  <a16:creationId xmlns:a16="http://schemas.microsoft.com/office/drawing/2014/main" id="{00000000-0008-0000-0E00-000007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34</xdr:row>
          <xdr:rowOff>0</xdr:rowOff>
        </xdr:from>
        <xdr:to>
          <xdr:col>19</xdr:col>
          <xdr:colOff>0</xdr:colOff>
          <xdr:row>37</xdr:row>
          <xdr:rowOff>0</xdr:rowOff>
        </xdr:to>
        <xdr:sp macro="" textlink="">
          <xdr:nvSpPr>
            <xdr:cNvPr id="46088" name="Button 8" hidden="1">
              <a:extLst>
                <a:ext uri="{63B3BB69-23CF-44E3-9099-C40C66FF867C}">
                  <a14:compatExt spid="_x0000_s46088"/>
                </a:ext>
                <a:ext uri="{FF2B5EF4-FFF2-40B4-BE49-F238E27FC236}">
                  <a16:creationId xmlns:a16="http://schemas.microsoft.com/office/drawing/2014/main" id="{00000000-0008-0000-0E00-000008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17</xdr:col>
          <xdr:colOff>0</xdr:colOff>
          <xdr:row>15</xdr:row>
          <xdr:rowOff>0</xdr:rowOff>
        </xdr:to>
        <xdr:sp macro="" textlink="">
          <xdr:nvSpPr>
            <xdr:cNvPr id="46089" name="Button 9" hidden="1">
              <a:extLst>
                <a:ext uri="{63B3BB69-23CF-44E3-9099-C40C66FF867C}">
                  <a14:compatExt spid="_x0000_s46089"/>
                </a:ext>
                <a:ext uri="{FF2B5EF4-FFF2-40B4-BE49-F238E27FC236}">
                  <a16:creationId xmlns:a16="http://schemas.microsoft.com/office/drawing/2014/main" id="{00000000-0008-0000-0E00-000009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</xdr:row>
          <xdr:rowOff>0</xdr:rowOff>
        </xdr:from>
        <xdr:to>
          <xdr:col>18</xdr:col>
          <xdr:colOff>0</xdr:colOff>
          <xdr:row>15</xdr:row>
          <xdr:rowOff>0</xdr:rowOff>
        </xdr:to>
        <xdr:sp macro="" textlink="">
          <xdr:nvSpPr>
            <xdr:cNvPr id="46090" name="Button 10" hidden="1">
              <a:extLst>
                <a:ext uri="{63B3BB69-23CF-44E3-9099-C40C66FF867C}">
                  <a14:compatExt spid="_x0000_s46090"/>
                </a:ext>
                <a:ext uri="{FF2B5EF4-FFF2-40B4-BE49-F238E27FC236}">
                  <a16:creationId xmlns:a16="http://schemas.microsoft.com/office/drawing/2014/main" id="{00000000-0008-0000-0E00-00000A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</xdr:row>
          <xdr:rowOff>0</xdr:rowOff>
        </xdr:from>
        <xdr:to>
          <xdr:col>19</xdr:col>
          <xdr:colOff>0</xdr:colOff>
          <xdr:row>15</xdr:row>
          <xdr:rowOff>0</xdr:rowOff>
        </xdr:to>
        <xdr:sp macro="" textlink="">
          <xdr:nvSpPr>
            <xdr:cNvPr id="46091" name="Button 11" hidden="1">
              <a:extLst>
                <a:ext uri="{63B3BB69-23CF-44E3-9099-C40C66FF867C}">
                  <a14:compatExt spid="_x0000_s46091"/>
                </a:ext>
                <a:ext uri="{FF2B5EF4-FFF2-40B4-BE49-F238E27FC236}">
                  <a16:creationId xmlns:a16="http://schemas.microsoft.com/office/drawing/2014/main" id="{00000000-0008-0000-0E00-00000B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</xdr:row>
          <xdr:rowOff>0</xdr:rowOff>
        </xdr:from>
        <xdr:to>
          <xdr:col>17</xdr:col>
          <xdr:colOff>0</xdr:colOff>
          <xdr:row>18</xdr:row>
          <xdr:rowOff>0</xdr:rowOff>
        </xdr:to>
        <xdr:sp macro="" textlink="">
          <xdr:nvSpPr>
            <xdr:cNvPr id="46092" name="Button 12" hidden="1">
              <a:extLst>
                <a:ext uri="{63B3BB69-23CF-44E3-9099-C40C66FF867C}">
                  <a14:compatExt spid="_x0000_s46092"/>
                </a:ext>
                <a:ext uri="{FF2B5EF4-FFF2-40B4-BE49-F238E27FC236}">
                  <a16:creationId xmlns:a16="http://schemas.microsoft.com/office/drawing/2014/main" id="{00000000-0008-0000-0E00-00000C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</xdr:row>
          <xdr:rowOff>0</xdr:rowOff>
        </xdr:from>
        <xdr:to>
          <xdr:col>18</xdr:col>
          <xdr:colOff>0</xdr:colOff>
          <xdr:row>18</xdr:row>
          <xdr:rowOff>0</xdr:rowOff>
        </xdr:to>
        <xdr:sp macro="" textlink="">
          <xdr:nvSpPr>
            <xdr:cNvPr id="46093" name="Button 13" hidden="1">
              <a:extLst>
                <a:ext uri="{63B3BB69-23CF-44E3-9099-C40C66FF867C}">
                  <a14:compatExt spid="_x0000_s46093"/>
                </a:ext>
                <a:ext uri="{FF2B5EF4-FFF2-40B4-BE49-F238E27FC236}">
                  <a16:creationId xmlns:a16="http://schemas.microsoft.com/office/drawing/2014/main" id="{00000000-0008-0000-0E00-00000D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</xdr:row>
          <xdr:rowOff>0</xdr:rowOff>
        </xdr:from>
        <xdr:to>
          <xdr:col>19</xdr:col>
          <xdr:colOff>0</xdr:colOff>
          <xdr:row>18</xdr:row>
          <xdr:rowOff>0</xdr:rowOff>
        </xdr:to>
        <xdr:sp macro="" textlink="">
          <xdr:nvSpPr>
            <xdr:cNvPr id="46094" name="Button 14" hidden="1">
              <a:extLst>
                <a:ext uri="{63B3BB69-23CF-44E3-9099-C40C66FF867C}">
                  <a14:compatExt spid="_x0000_s46094"/>
                </a:ext>
                <a:ext uri="{FF2B5EF4-FFF2-40B4-BE49-F238E27FC236}">
                  <a16:creationId xmlns:a16="http://schemas.microsoft.com/office/drawing/2014/main" id="{00000000-0008-0000-0E00-00000E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</xdr:row>
          <xdr:rowOff>0</xdr:rowOff>
        </xdr:from>
        <xdr:to>
          <xdr:col>17</xdr:col>
          <xdr:colOff>0</xdr:colOff>
          <xdr:row>21</xdr:row>
          <xdr:rowOff>0</xdr:rowOff>
        </xdr:to>
        <xdr:sp macro="" textlink="">
          <xdr:nvSpPr>
            <xdr:cNvPr id="46095" name="Button 15" hidden="1">
              <a:extLst>
                <a:ext uri="{63B3BB69-23CF-44E3-9099-C40C66FF867C}">
                  <a14:compatExt spid="_x0000_s46095"/>
                </a:ext>
                <a:ext uri="{FF2B5EF4-FFF2-40B4-BE49-F238E27FC236}">
                  <a16:creationId xmlns:a16="http://schemas.microsoft.com/office/drawing/2014/main" id="{00000000-0008-0000-0E00-00000F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</xdr:row>
          <xdr:rowOff>0</xdr:rowOff>
        </xdr:from>
        <xdr:to>
          <xdr:col>18</xdr:col>
          <xdr:colOff>0</xdr:colOff>
          <xdr:row>21</xdr:row>
          <xdr:rowOff>0</xdr:rowOff>
        </xdr:to>
        <xdr:sp macro="" textlink="">
          <xdr:nvSpPr>
            <xdr:cNvPr id="46096" name="Button 16" hidden="1">
              <a:extLst>
                <a:ext uri="{63B3BB69-23CF-44E3-9099-C40C66FF867C}">
                  <a14:compatExt spid="_x0000_s46096"/>
                </a:ext>
                <a:ext uri="{FF2B5EF4-FFF2-40B4-BE49-F238E27FC236}">
                  <a16:creationId xmlns:a16="http://schemas.microsoft.com/office/drawing/2014/main" id="{00000000-0008-0000-0E00-000010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</xdr:row>
          <xdr:rowOff>0</xdr:rowOff>
        </xdr:from>
        <xdr:to>
          <xdr:col>19</xdr:col>
          <xdr:colOff>0</xdr:colOff>
          <xdr:row>21</xdr:row>
          <xdr:rowOff>0</xdr:rowOff>
        </xdr:to>
        <xdr:sp macro="" textlink="">
          <xdr:nvSpPr>
            <xdr:cNvPr id="46097" name="Button 17" hidden="1">
              <a:extLst>
                <a:ext uri="{63B3BB69-23CF-44E3-9099-C40C66FF867C}">
                  <a14:compatExt spid="_x0000_s46097"/>
                </a:ext>
                <a:ext uri="{FF2B5EF4-FFF2-40B4-BE49-F238E27FC236}">
                  <a16:creationId xmlns:a16="http://schemas.microsoft.com/office/drawing/2014/main" id="{00000000-0008-0000-0E00-000011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46098" name="Button 18" hidden="1">
              <a:extLst>
                <a:ext uri="{63B3BB69-23CF-44E3-9099-C40C66FF867C}">
                  <a14:compatExt spid="_x0000_s46098"/>
                </a:ext>
                <a:ext uri="{FF2B5EF4-FFF2-40B4-BE49-F238E27FC236}">
                  <a16:creationId xmlns:a16="http://schemas.microsoft.com/office/drawing/2014/main" id="{00000000-0008-0000-0E00-000012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</xdr:row>
          <xdr:rowOff>0</xdr:rowOff>
        </xdr:from>
        <xdr:to>
          <xdr:col>18</xdr:col>
          <xdr:colOff>0</xdr:colOff>
          <xdr:row>24</xdr:row>
          <xdr:rowOff>0</xdr:rowOff>
        </xdr:to>
        <xdr:sp macro="" textlink="">
          <xdr:nvSpPr>
            <xdr:cNvPr id="46099" name="Button 19" hidden="1">
              <a:extLst>
                <a:ext uri="{63B3BB69-23CF-44E3-9099-C40C66FF867C}">
                  <a14:compatExt spid="_x0000_s46099"/>
                </a:ext>
                <a:ext uri="{FF2B5EF4-FFF2-40B4-BE49-F238E27FC236}">
                  <a16:creationId xmlns:a16="http://schemas.microsoft.com/office/drawing/2014/main" id="{00000000-0008-0000-0E00-000013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</xdr:row>
          <xdr:rowOff>0</xdr:rowOff>
        </xdr:from>
        <xdr:to>
          <xdr:col>19</xdr:col>
          <xdr:colOff>0</xdr:colOff>
          <xdr:row>24</xdr:row>
          <xdr:rowOff>0</xdr:rowOff>
        </xdr:to>
        <xdr:sp macro="" textlink="">
          <xdr:nvSpPr>
            <xdr:cNvPr id="46100" name="Button 20" hidden="1">
              <a:extLst>
                <a:ext uri="{63B3BB69-23CF-44E3-9099-C40C66FF867C}">
                  <a14:compatExt spid="_x0000_s46100"/>
                </a:ext>
                <a:ext uri="{FF2B5EF4-FFF2-40B4-BE49-F238E27FC236}">
                  <a16:creationId xmlns:a16="http://schemas.microsoft.com/office/drawing/2014/main" id="{00000000-0008-0000-0E00-000014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52</xdr:row>
          <xdr:rowOff>0</xdr:rowOff>
        </xdr:from>
        <xdr:to>
          <xdr:col>19</xdr:col>
          <xdr:colOff>0</xdr:colOff>
          <xdr:row>55</xdr:row>
          <xdr:rowOff>0</xdr:rowOff>
        </xdr:to>
        <xdr:sp macro="" textlink="">
          <xdr:nvSpPr>
            <xdr:cNvPr id="46101" name="Button 21" hidden="1">
              <a:extLst>
                <a:ext uri="{63B3BB69-23CF-44E3-9099-C40C66FF867C}">
                  <a14:compatExt spid="_x0000_s46101"/>
                </a:ext>
                <a:ext uri="{FF2B5EF4-FFF2-40B4-BE49-F238E27FC236}">
                  <a16:creationId xmlns:a16="http://schemas.microsoft.com/office/drawing/2014/main" id="{00000000-0008-0000-0E00-000015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55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46102" name="Button 22" hidden="1">
              <a:extLst>
                <a:ext uri="{63B3BB69-23CF-44E3-9099-C40C66FF867C}">
                  <a14:compatExt spid="_x0000_s46102"/>
                </a:ext>
                <a:ext uri="{FF2B5EF4-FFF2-40B4-BE49-F238E27FC236}">
                  <a16:creationId xmlns:a16="http://schemas.microsoft.com/office/drawing/2014/main" id="{00000000-0008-0000-0E00-000016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55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46103" name="Button 23" hidden="1">
              <a:extLst>
                <a:ext uri="{63B3BB69-23CF-44E3-9099-C40C66FF867C}">
                  <a14:compatExt spid="_x0000_s46103"/>
                </a:ext>
                <a:ext uri="{FF2B5EF4-FFF2-40B4-BE49-F238E27FC236}">
                  <a16:creationId xmlns:a16="http://schemas.microsoft.com/office/drawing/2014/main" id="{00000000-0008-0000-0E00-000017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17</xdr:col>
          <xdr:colOff>0</xdr:colOff>
          <xdr:row>61</xdr:row>
          <xdr:rowOff>0</xdr:rowOff>
        </xdr:to>
        <xdr:sp macro="" textlink="">
          <xdr:nvSpPr>
            <xdr:cNvPr id="46104" name="Button 24" hidden="1">
              <a:extLst>
                <a:ext uri="{63B3BB69-23CF-44E3-9099-C40C66FF867C}">
                  <a14:compatExt spid="_x0000_s46104"/>
                </a:ext>
                <a:ext uri="{FF2B5EF4-FFF2-40B4-BE49-F238E27FC236}">
                  <a16:creationId xmlns:a16="http://schemas.microsoft.com/office/drawing/2014/main" id="{00000000-0008-0000-0E00-000018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46105" name="Button 25" hidden="1">
              <a:extLst>
                <a:ext uri="{63B3BB69-23CF-44E3-9099-C40C66FF867C}">
                  <a14:compatExt spid="_x0000_s46105"/>
                </a:ext>
                <a:ext uri="{FF2B5EF4-FFF2-40B4-BE49-F238E27FC236}">
                  <a16:creationId xmlns:a16="http://schemas.microsoft.com/office/drawing/2014/main" id="{00000000-0008-0000-0E00-000019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79</xdr:row>
          <xdr:rowOff>0</xdr:rowOff>
        </xdr:from>
        <xdr:to>
          <xdr:col>19</xdr:col>
          <xdr:colOff>0</xdr:colOff>
          <xdr:row>82</xdr:row>
          <xdr:rowOff>9525</xdr:rowOff>
        </xdr:to>
        <xdr:sp macro="" textlink="">
          <xdr:nvSpPr>
            <xdr:cNvPr id="46106" name="Button 26" hidden="1">
              <a:extLst>
                <a:ext uri="{63B3BB69-23CF-44E3-9099-C40C66FF867C}">
                  <a14:compatExt spid="_x0000_s46106"/>
                </a:ext>
                <a:ext uri="{FF2B5EF4-FFF2-40B4-BE49-F238E27FC236}">
                  <a16:creationId xmlns:a16="http://schemas.microsoft.com/office/drawing/2014/main" id="{00000000-0008-0000-0E00-00001A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82</xdr:row>
          <xdr:rowOff>9525</xdr:rowOff>
        </xdr:from>
        <xdr:to>
          <xdr:col>17</xdr:col>
          <xdr:colOff>0</xdr:colOff>
          <xdr:row>85</xdr:row>
          <xdr:rowOff>9525</xdr:rowOff>
        </xdr:to>
        <xdr:sp macro="" textlink="">
          <xdr:nvSpPr>
            <xdr:cNvPr id="46107" name="Button 27" hidden="1">
              <a:extLst>
                <a:ext uri="{63B3BB69-23CF-44E3-9099-C40C66FF867C}">
                  <a14:compatExt spid="_x0000_s46107"/>
                </a:ext>
                <a:ext uri="{FF2B5EF4-FFF2-40B4-BE49-F238E27FC236}">
                  <a16:creationId xmlns:a16="http://schemas.microsoft.com/office/drawing/2014/main" id="{00000000-0008-0000-0E00-00001B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82</xdr:row>
          <xdr:rowOff>9525</xdr:rowOff>
        </xdr:from>
        <xdr:to>
          <xdr:col>18</xdr:col>
          <xdr:colOff>0</xdr:colOff>
          <xdr:row>85</xdr:row>
          <xdr:rowOff>9525</xdr:rowOff>
        </xdr:to>
        <xdr:sp macro="" textlink="">
          <xdr:nvSpPr>
            <xdr:cNvPr id="46108" name="Button 28" hidden="1">
              <a:extLst>
                <a:ext uri="{63B3BB69-23CF-44E3-9099-C40C66FF867C}">
                  <a14:compatExt spid="_x0000_s46108"/>
                </a:ext>
                <a:ext uri="{FF2B5EF4-FFF2-40B4-BE49-F238E27FC236}">
                  <a16:creationId xmlns:a16="http://schemas.microsoft.com/office/drawing/2014/main" id="{00000000-0008-0000-0E00-00001C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85</xdr:row>
          <xdr:rowOff>9525</xdr:rowOff>
        </xdr:from>
        <xdr:to>
          <xdr:col>17</xdr:col>
          <xdr:colOff>0</xdr:colOff>
          <xdr:row>88</xdr:row>
          <xdr:rowOff>9525</xdr:rowOff>
        </xdr:to>
        <xdr:sp macro="" textlink="">
          <xdr:nvSpPr>
            <xdr:cNvPr id="46109" name="Button 29" hidden="1">
              <a:extLst>
                <a:ext uri="{63B3BB69-23CF-44E3-9099-C40C66FF867C}">
                  <a14:compatExt spid="_x0000_s46109"/>
                </a:ext>
                <a:ext uri="{FF2B5EF4-FFF2-40B4-BE49-F238E27FC236}">
                  <a16:creationId xmlns:a16="http://schemas.microsoft.com/office/drawing/2014/main" id="{00000000-0008-0000-0E00-00001D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85</xdr:row>
          <xdr:rowOff>9525</xdr:rowOff>
        </xdr:from>
        <xdr:to>
          <xdr:col>18</xdr:col>
          <xdr:colOff>0</xdr:colOff>
          <xdr:row>88</xdr:row>
          <xdr:rowOff>9525</xdr:rowOff>
        </xdr:to>
        <xdr:sp macro="" textlink="">
          <xdr:nvSpPr>
            <xdr:cNvPr id="46110" name="Button 30" hidden="1">
              <a:extLst>
                <a:ext uri="{63B3BB69-23CF-44E3-9099-C40C66FF867C}">
                  <a14:compatExt spid="_x0000_s46110"/>
                </a:ext>
                <a:ext uri="{FF2B5EF4-FFF2-40B4-BE49-F238E27FC236}">
                  <a16:creationId xmlns:a16="http://schemas.microsoft.com/office/drawing/2014/main" id="{00000000-0008-0000-0E00-00001E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106</xdr:row>
          <xdr:rowOff>0</xdr:rowOff>
        </xdr:from>
        <xdr:to>
          <xdr:col>19</xdr:col>
          <xdr:colOff>0</xdr:colOff>
          <xdr:row>109</xdr:row>
          <xdr:rowOff>9525</xdr:rowOff>
        </xdr:to>
        <xdr:sp macro="" textlink="">
          <xdr:nvSpPr>
            <xdr:cNvPr id="46111" name="Button 31" hidden="1">
              <a:extLst>
                <a:ext uri="{63B3BB69-23CF-44E3-9099-C40C66FF867C}">
                  <a14:compatExt spid="_x0000_s46111"/>
                </a:ext>
                <a:ext uri="{FF2B5EF4-FFF2-40B4-BE49-F238E27FC236}">
                  <a16:creationId xmlns:a16="http://schemas.microsoft.com/office/drawing/2014/main" id="{00000000-0008-0000-0E00-00001F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9525</xdr:rowOff>
        </xdr:from>
        <xdr:to>
          <xdr:col>17</xdr:col>
          <xdr:colOff>0</xdr:colOff>
          <xdr:row>112</xdr:row>
          <xdr:rowOff>9525</xdr:rowOff>
        </xdr:to>
        <xdr:sp macro="" textlink="">
          <xdr:nvSpPr>
            <xdr:cNvPr id="46112" name="Button 32" hidden="1">
              <a:extLst>
                <a:ext uri="{63B3BB69-23CF-44E3-9099-C40C66FF867C}">
                  <a14:compatExt spid="_x0000_s46112"/>
                </a:ext>
                <a:ext uri="{FF2B5EF4-FFF2-40B4-BE49-F238E27FC236}">
                  <a16:creationId xmlns:a16="http://schemas.microsoft.com/office/drawing/2014/main" id="{00000000-0008-0000-0E00-000020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109</xdr:row>
          <xdr:rowOff>9525</xdr:rowOff>
        </xdr:from>
        <xdr:to>
          <xdr:col>18</xdr:col>
          <xdr:colOff>0</xdr:colOff>
          <xdr:row>112</xdr:row>
          <xdr:rowOff>9525</xdr:rowOff>
        </xdr:to>
        <xdr:sp macro="" textlink="">
          <xdr:nvSpPr>
            <xdr:cNvPr id="46113" name="Button 33" hidden="1">
              <a:extLst>
                <a:ext uri="{63B3BB69-23CF-44E3-9099-C40C66FF867C}">
                  <a14:compatExt spid="_x0000_s46113"/>
                </a:ext>
                <a:ext uri="{FF2B5EF4-FFF2-40B4-BE49-F238E27FC236}">
                  <a16:creationId xmlns:a16="http://schemas.microsoft.com/office/drawing/2014/main" id="{00000000-0008-0000-0E00-000021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112</xdr:row>
          <xdr:rowOff>9525</xdr:rowOff>
        </xdr:from>
        <xdr:to>
          <xdr:col>17</xdr:col>
          <xdr:colOff>0</xdr:colOff>
          <xdr:row>115</xdr:row>
          <xdr:rowOff>9525</xdr:rowOff>
        </xdr:to>
        <xdr:sp macro="" textlink="">
          <xdr:nvSpPr>
            <xdr:cNvPr id="46114" name="Button 34" hidden="1">
              <a:extLst>
                <a:ext uri="{63B3BB69-23CF-44E3-9099-C40C66FF867C}">
                  <a14:compatExt spid="_x0000_s46114"/>
                </a:ext>
                <a:ext uri="{FF2B5EF4-FFF2-40B4-BE49-F238E27FC236}">
                  <a16:creationId xmlns:a16="http://schemas.microsoft.com/office/drawing/2014/main" id="{00000000-0008-0000-0E00-000022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112</xdr:row>
          <xdr:rowOff>9525</xdr:rowOff>
        </xdr:from>
        <xdr:to>
          <xdr:col>18</xdr:col>
          <xdr:colOff>0</xdr:colOff>
          <xdr:row>115</xdr:row>
          <xdr:rowOff>9525</xdr:rowOff>
        </xdr:to>
        <xdr:sp macro="" textlink="">
          <xdr:nvSpPr>
            <xdr:cNvPr id="46115" name="Button 35" hidden="1">
              <a:extLst>
                <a:ext uri="{63B3BB69-23CF-44E3-9099-C40C66FF867C}">
                  <a14:compatExt spid="_x0000_s46115"/>
                </a:ext>
                <a:ext uri="{FF2B5EF4-FFF2-40B4-BE49-F238E27FC236}">
                  <a16:creationId xmlns:a16="http://schemas.microsoft.com/office/drawing/2014/main" id="{00000000-0008-0000-0E00-000023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93</xdr:row>
          <xdr:rowOff>0</xdr:rowOff>
        </xdr:from>
        <xdr:to>
          <xdr:col>17</xdr:col>
          <xdr:colOff>0</xdr:colOff>
          <xdr:row>96</xdr:row>
          <xdr:rowOff>0</xdr:rowOff>
        </xdr:to>
        <xdr:sp macro="" textlink="">
          <xdr:nvSpPr>
            <xdr:cNvPr id="46116" name="Button 36" hidden="1">
              <a:extLst>
                <a:ext uri="{63B3BB69-23CF-44E3-9099-C40C66FF867C}">
                  <a14:compatExt spid="_x0000_s46116"/>
                </a:ext>
                <a:ext uri="{FF2B5EF4-FFF2-40B4-BE49-F238E27FC236}">
                  <a16:creationId xmlns:a16="http://schemas.microsoft.com/office/drawing/2014/main" id="{00000000-0008-0000-0E00-000024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133</xdr:row>
          <xdr:rowOff>0</xdr:rowOff>
        </xdr:from>
        <xdr:to>
          <xdr:col>19</xdr:col>
          <xdr:colOff>0</xdr:colOff>
          <xdr:row>136</xdr:row>
          <xdr:rowOff>9525</xdr:rowOff>
        </xdr:to>
        <xdr:sp macro="" textlink="">
          <xdr:nvSpPr>
            <xdr:cNvPr id="46117" name="Button 37" hidden="1">
              <a:extLst>
                <a:ext uri="{63B3BB69-23CF-44E3-9099-C40C66FF867C}">
                  <a14:compatExt spid="_x0000_s46117"/>
                </a:ext>
                <a:ext uri="{FF2B5EF4-FFF2-40B4-BE49-F238E27FC236}">
                  <a16:creationId xmlns:a16="http://schemas.microsoft.com/office/drawing/2014/main" id="{00000000-0008-0000-0E00-000025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136</xdr:row>
          <xdr:rowOff>9525</xdr:rowOff>
        </xdr:from>
        <xdr:to>
          <xdr:col>17</xdr:col>
          <xdr:colOff>0</xdr:colOff>
          <xdr:row>139</xdr:row>
          <xdr:rowOff>9525</xdr:rowOff>
        </xdr:to>
        <xdr:sp macro="" textlink="">
          <xdr:nvSpPr>
            <xdr:cNvPr id="46118" name="Button 38" hidden="1">
              <a:extLst>
                <a:ext uri="{63B3BB69-23CF-44E3-9099-C40C66FF867C}">
                  <a14:compatExt spid="_x0000_s46118"/>
                </a:ext>
                <a:ext uri="{FF2B5EF4-FFF2-40B4-BE49-F238E27FC236}">
                  <a16:creationId xmlns:a16="http://schemas.microsoft.com/office/drawing/2014/main" id="{00000000-0008-0000-0E00-000026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136</xdr:row>
          <xdr:rowOff>9525</xdr:rowOff>
        </xdr:from>
        <xdr:to>
          <xdr:col>18</xdr:col>
          <xdr:colOff>0</xdr:colOff>
          <xdr:row>139</xdr:row>
          <xdr:rowOff>9525</xdr:rowOff>
        </xdr:to>
        <xdr:sp macro="" textlink="">
          <xdr:nvSpPr>
            <xdr:cNvPr id="46119" name="Button 39" hidden="1">
              <a:extLst>
                <a:ext uri="{63B3BB69-23CF-44E3-9099-C40C66FF867C}">
                  <a14:compatExt spid="_x0000_s46119"/>
                </a:ext>
                <a:ext uri="{FF2B5EF4-FFF2-40B4-BE49-F238E27FC236}">
                  <a16:creationId xmlns:a16="http://schemas.microsoft.com/office/drawing/2014/main" id="{00000000-0008-0000-0E00-000027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139</xdr:row>
          <xdr:rowOff>9525</xdr:rowOff>
        </xdr:from>
        <xdr:to>
          <xdr:col>17</xdr:col>
          <xdr:colOff>0</xdr:colOff>
          <xdr:row>142</xdr:row>
          <xdr:rowOff>9525</xdr:rowOff>
        </xdr:to>
        <xdr:sp macro="" textlink="">
          <xdr:nvSpPr>
            <xdr:cNvPr id="46120" name="Button 40" hidden="1">
              <a:extLst>
                <a:ext uri="{63B3BB69-23CF-44E3-9099-C40C66FF867C}">
                  <a14:compatExt spid="_x0000_s46120"/>
                </a:ext>
                <a:ext uri="{FF2B5EF4-FFF2-40B4-BE49-F238E27FC236}">
                  <a16:creationId xmlns:a16="http://schemas.microsoft.com/office/drawing/2014/main" id="{00000000-0008-0000-0E00-000028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139</xdr:row>
          <xdr:rowOff>9525</xdr:rowOff>
        </xdr:from>
        <xdr:to>
          <xdr:col>18</xdr:col>
          <xdr:colOff>0</xdr:colOff>
          <xdr:row>142</xdr:row>
          <xdr:rowOff>9525</xdr:rowOff>
        </xdr:to>
        <xdr:sp macro="" textlink="">
          <xdr:nvSpPr>
            <xdr:cNvPr id="46121" name="Button 41" hidden="1">
              <a:extLst>
                <a:ext uri="{63B3BB69-23CF-44E3-9099-C40C66FF867C}">
                  <a14:compatExt spid="_x0000_s46121"/>
                </a:ext>
                <a:ext uri="{FF2B5EF4-FFF2-40B4-BE49-F238E27FC236}">
                  <a16:creationId xmlns:a16="http://schemas.microsoft.com/office/drawing/2014/main" id="{00000000-0008-0000-0E00-000029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160</xdr:row>
          <xdr:rowOff>0</xdr:rowOff>
        </xdr:from>
        <xdr:to>
          <xdr:col>19</xdr:col>
          <xdr:colOff>0</xdr:colOff>
          <xdr:row>163</xdr:row>
          <xdr:rowOff>9525</xdr:rowOff>
        </xdr:to>
        <xdr:sp macro="" textlink="">
          <xdr:nvSpPr>
            <xdr:cNvPr id="46122" name="Button 42" hidden="1">
              <a:extLst>
                <a:ext uri="{63B3BB69-23CF-44E3-9099-C40C66FF867C}">
                  <a14:compatExt spid="_x0000_s46122"/>
                </a:ext>
                <a:ext uri="{FF2B5EF4-FFF2-40B4-BE49-F238E27FC236}">
                  <a16:creationId xmlns:a16="http://schemas.microsoft.com/office/drawing/2014/main" id="{00000000-0008-0000-0E00-00002A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163</xdr:row>
          <xdr:rowOff>9525</xdr:rowOff>
        </xdr:from>
        <xdr:to>
          <xdr:col>17</xdr:col>
          <xdr:colOff>0</xdr:colOff>
          <xdr:row>166</xdr:row>
          <xdr:rowOff>9525</xdr:rowOff>
        </xdr:to>
        <xdr:sp macro="" textlink="">
          <xdr:nvSpPr>
            <xdr:cNvPr id="46123" name="Button 43" hidden="1">
              <a:extLst>
                <a:ext uri="{63B3BB69-23CF-44E3-9099-C40C66FF867C}">
                  <a14:compatExt spid="_x0000_s46123"/>
                </a:ext>
                <a:ext uri="{FF2B5EF4-FFF2-40B4-BE49-F238E27FC236}">
                  <a16:creationId xmlns:a16="http://schemas.microsoft.com/office/drawing/2014/main" id="{00000000-0008-0000-0E00-00002B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163</xdr:row>
          <xdr:rowOff>9525</xdr:rowOff>
        </xdr:from>
        <xdr:to>
          <xdr:col>18</xdr:col>
          <xdr:colOff>0</xdr:colOff>
          <xdr:row>166</xdr:row>
          <xdr:rowOff>9525</xdr:rowOff>
        </xdr:to>
        <xdr:sp macro="" textlink="">
          <xdr:nvSpPr>
            <xdr:cNvPr id="46124" name="Button 44" hidden="1">
              <a:extLst>
                <a:ext uri="{63B3BB69-23CF-44E3-9099-C40C66FF867C}">
                  <a14:compatExt spid="_x0000_s46124"/>
                </a:ext>
                <a:ext uri="{FF2B5EF4-FFF2-40B4-BE49-F238E27FC236}">
                  <a16:creationId xmlns:a16="http://schemas.microsoft.com/office/drawing/2014/main" id="{00000000-0008-0000-0E00-00002C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166</xdr:row>
          <xdr:rowOff>9525</xdr:rowOff>
        </xdr:from>
        <xdr:to>
          <xdr:col>17</xdr:col>
          <xdr:colOff>0</xdr:colOff>
          <xdr:row>169</xdr:row>
          <xdr:rowOff>9525</xdr:rowOff>
        </xdr:to>
        <xdr:sp macro="" textlink="">
          <xdr:nvSpPr>
            <xdr:cNvPr id="46125" name="Button 45" hidden="1">
              <a:extLst>
                <a:ext uri="{63B3BB69-23CF-44E3-9099-C40C66FF867C}">
                  <a14:compatExt spid="_x0000_s46125"/>
                </a:ext>
                <a:ext uri="{FF2B5EF4-FFF2-40B4-BE49-F238E27FC236}">
                  <a16:creationId xmlns:a16="http://schemas.microsoft.com/office/drawing/2014/main" id="{00000000-0008-0000-0E00-00002D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166</xdr:row>
          <xdr:rowOff>9525</xdr:rowOff>
        </xdr:from>
        <xdr:to>
          <xdr:col>18</xdr:col>
          <xdr:colOff>0</xdr:colOff>
          <xdr:row>169</xdr:row>
          <xdr:rowOff>9525</xdr:rowOff>
        </xdr:to>
        <xdr:sp macro="" textlink="">
          <xdr:nvSpPr>
            <xdr:cNvPr id="46126" name="Button 46" hidden="1">
              <a:extLst>
                <a:ext uri="{63B3BB69-23CF-44E3-9099-C40C66FF867C}">
                  <a14:compatExt spid="_x0000_s46126"/>
                </a:ext>
                <a:ext uri="{FF2B5EF4-FFF2-40B4-BE49-F238E27FC236}">
                  <a16:creationId xmlns:a16="http://schemas.microsoft.com/office/drawing/2014/main" id="{00000000-0008-0000-0E00-00002E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187</xdr:row>
          <xdr:rowOff>0</xdr:rowOff>
        </xdr:from>
        <xdr:to>
          <xdr:col>19</xdr:col>
          <xdr:colOff>0</xdr:colOff>
          <xdr:row>190</xdr:row>
          <xdr:rowOff>9525</xdr:rowOff>
        </xdr:to>
        <xdr:sp macro="" textlink="">
          <xdr:nvSpPr>
            <xdr:cNvPr id="46127" name="Button 47" hidden="1">
              <a:extLst>
                <a:ext uri="{63B3BB69-23CF-44E3-9099-C40C66FF867C}">
                  <a14:compatExt spid="_x0000_s46127"/>
                </a:ext>
                <a:ext uri="{FF2B5EF4-FFF2-40B4-BE49-F238E27FC236}">
                  <a16:creationId xmlns:a16="http://schemas.microsoft.com/office/drawing/2014/main" id="{00000000-0008-0000-0E00-00002F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190</xdr:row>
          <xdr:rowOff>9525</xdr:rowOff>
        </xdr:from>
        <xdr:to>
          <xdr:col>17</xdr:col>
          <xdr:colOff>0</xdr:colOff>
          <xdr:row>193</xdr:row>
          <xdr:rowOff>9525</xdr:rowOff>
        </xdr:to>
        <xdr:sp macro="" textlink="">
          <xdr:nvSpPr>
            <xdr:cNvPr id="46128" name="Button 48" hidden="1">
              <a:extLst>
                <a:ext uri="{63B3BB69-23CF-44E3-9099-C40C66FF867C}">
                  <a14:compatExt spid="_x0000_s46128"/>
                </a:ext>
                <a:ext uri="{FF2B5EF4-FFF2-40B4-BE49-F238E27FC236}">
                  <a16:creationId xmlns:a16="http://schemas.microsoft.com/office/drawing/2014/main" id="{00000000-0008-0000-0E00-000030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190</xdr:row>
          <xdr:rowOff>9525</xdr:rowOff>
        </xdr:from>
        <xdr:to>
          <xdr:col>18</xdr:col>
          <xdr:colOff>0</xdr:colOff>
          <xdr:row>193</xdr:row>
          <xdr:rowOff>9525</xdr:rowOff>
        </xdr:to>
        <xdr:sp macro="" textlink="">
          <xdr:nvSpPr>
            <xdr:cNvPr id="46129" name="Button 49" hidden="1">
              <a:extLst>
                <a:ext uri="{63B3BB69-23CF-44E3-9099-C40C66FF867C}">
                  <a14:compatExt spid="_x0000_s46129"/>
                </a:ext>
                <a:ext uri="{FF2B5EF4-FFF2-40B4-BE49-F238E27FC236}">
                  <a16:creationId xmlns:a16="http://schemas.microsoft.com/office/drawing/2014/main" id="{00000000-0008-0000-0E00-000031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193</xdr:row>
          <xdr:rowOff>9525</xdr:rowOff>
        </xdr:from>
        <xdr:to>
          <xdr:col>17</xdr:col>
          <xdr:colOff>0</xdr:colOff>
          <xdr:row>196</xdr:row>
          <xdr:rowOff>9525</xdr:rowOff>
        </xdr:to>
        <xdr:sp macro="" textlink="">
          <xdr:nvSpPr>
            <xdr:cNvPr id="46130" name="Button 50" hidden="1">
              <a:extLst>
                <a:ext uri="{63B3BB69-23CF-44E3-9099-C40C66FF867C}">
                  <a14:compatExt spid="_x0000_s46130"/>
                </a:ext>
                <a:ext uri="{FF2B5EF4-FFF2-40B4-BE49-F238E27FC236}">
                  <a16:creationId xmlns:a16="http://schemas.microsoft.com/office/drawing/2014/main" id="{00000000-0008-0000-0E00-000032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193</xdr:row>
          <xdr:rowOff>9525</xdr:rowOff>
        </xdr:from>
        <xdr:to>
          <xdr:col>18</xdr:col>
          <xdr:colOff>0</xdr:colOff>
          <xdr:row>196</xdr:row>
          <xdr:rowOff>9525</xdr:rowOff>
        </xdr:to>
        <xdr:sp macro="" textlink="">
          <xdr:nvSpPr>
            <xdr:cNvPr id="46131" name="Button 51" hidden="1">
              <a:extLst>
                <a:ext uri="{63B3BB69-23CF-44E3-9099-C40C66FF867C}">
                  <a14:compatExt spid="_x0000_s46131"/>
                </a:ext>
                <a:ext uri="{FF2B5EF4-FFF2-40B4-BE49-F238E27FC236}">
                  <a16:creationId xmlns:a16="http://schemas.microsoft.com/office/drawing/2014/main" id="{00000000-0008-0000-0E00-000033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39</xdr:row>
          <xdr:rowOff>0</xdr:rowOff>
        </xdr:from>
        <xdr:to>
          <xdr:col>17</xdr:col>
          <xdr:colOff>0</xdr:colOff>
          <xdr:row>42</xdr:row>
          <xdr:rowOff>0</xdr:rowOff>
        </xdr:to>
        <xdr:sp macro="" textlink="">
          <xdr:nvSpPr>
            <xdr:cNvPr id="46132" name="Button 52" hidden="1">
              <a:extLst>
                <a:ext uri="{63B3BB69-23CF-44E3-9099-C40C66FF867C}">
                  <a14:compatExt spid="_x0000_s46132"/>
                </a:ext>
                <a:ext uri="{FF2B5EF4-FFF2-40B4-BE49-F238E27FC236}">
                  <a16:creationId xmlns:a16="http://schemas.microsoft.com/office/drawing/2014/main" id="{00000000-0008-0000-0E00-000034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39</xdr:row>
          <xdr:rowOff>0</xdr:rowOff>
        </xdr:from>
        <xdr:to>
          <xdr:col>18</xdr:col>
          <xdr:colOff>0</xdr:colOff>
          <xdr:row>42</xdr:row>
          <xdr:rowOff>0</xdr:rowOff>
        </xdr:to>
        <xdr:sp macro="" textlink="">
          <xdr:nvSpPr>
            <xdr:cNvPr id="46133" name="Button 53" hidden="1">
              <a:extLst>
                <a:ext uri="{63B3BB69-23CF-44E3-9099-C40C66FF867C}">
                  <a14:compatExt spid="_x0000_s46133"/>
                </a:ext>
                <a:ext uri="{FF2B5EF4-FFF2-40B4-BE49-F238E27FC236}">
                  <a16:creationId xmlns:a16="http://schemas.microsoft.com/office/drawing/2014/main" id="{00000000-0008-0000-0E00-000035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39</xdr:row>
          <xdr:rowOff>0</xdr:rowOff>
        </xdr:from>
        <xdr:to>
          <xdr:col>19</xdr:col>
          <xdr:colOff>0</xdr:colOff>
          <xdr:row>42</xdr:row>
          <xdr:rowOff>0</xdr:rowOff>
        </xdr:to>
        <xdr:sp macro="" textlink="">
          <xdr:nvSpPr>
            <xdr:cNvPr id="46134" name="Button 54" hidden="1">
              <a:extLst>
                <a:ext uri="{63B3BB69-23CF-44E3-9099-C40C66FF867C}">
                  <a14:compatExt spid="_x0000_s46134"/>
                </a:ext>
                <a:ext uri="{FF2B5EF4-FFF2-40B4-BE49-F238E27FC236}">
                  <a16:creationId xmlns:a16="http://schemas.microsoft.com/office/drawing/2014/main" id="{00000000-0008-0000-0E00-000036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42</xdr:row>
          <xdr:rowOff>0</xdr:rowOff>
        </xdr:from>
        <xdr:to>
          <xdr:col>17</xdr:col>
          <xdr:colOff>0</xdr:colOff>
          <xdr:row>45</xdr:row>
          <xdr:rowOff>0</xdr:rowOff>
        </xdr:to>
        <xdr:sp macro="" textlink="">
          <xdr:nvSpPr>
            <xdr:cNvPr id="46135" name="Button 55" hidden="1">
              <a:extLst>
                <a:ext uri="{63B3BB69-23CF-44E3-9099-C40C66FF867C}">
                  <a14:compatExt spid="_x0000_s46135"/>
                </a:ext>
                <a:ext uri="{FF2B5EF4-FFF2-40B4-BE49-F238E27FC236}">
                  <a16:creationId xmlns:a16="http://schemas.microsoft.com/office/drawing/2014/main" id="{00000000-0008-0000-0E00-000037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42</xdr:row>
          <xdr:rowOff>0</xdr:rowOff>
        </xdr:from>
        <xdr:to>
          <xdr:col>18</xdr:col>
          <xdr:colOff>0</xdr:colOff>
          <xdr:row>45</xdr:row>
          <xdr:rowOff>0</xdr:rowOff>
        </xdr:to>
        <xdr:sp macro="" textlink="">
          <xdr:nvSpPr>
            <xdr:cNvPr id="46136" name="Button 56" hidden="1">
              <a:extLst>
                <a:ext uri="{63B3BB69-23CF-44E3-9099-C40C66FF867C}">
                  <a14:compatExt spid="_x0000_s46136"/>
                </a:ext>
                <a:ext uri="{FF2B5EF4-FFF2-40B4-BE49-F238E27FC236}">
                  <a16:creationId xmlns:a16="http://schemas.microsoft.com/office/drawing/2014/main" id="{00000000-0008-0000-0E00-000038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42</xdr:row>
          <xdr:rowOff>0</xdr:rowOff>
        </xdr:from>
        <xdr:to>
          <xdr:col>19</xdr:col>
          <xdr:colOff>0</xdr:colOff>
          <xdr:row>45</xdr:row>
          <xdr:rowOff>0</xdr:rowOff>
        </xdr:to>
        <xdr:sp macro="" textlink="">
          <xdr:nvSpPr>
            <xdr:cNvPr id="46137" name="Button 57" hidden="1">
              <a:extLst>
                <a:ext uri="{63B3BB69-23CF-44E3-9099-C40C66FF867C}">
                  <a14:compatExt spid="_x0000_s46137"/>
                </a:ext>
                <a:ext uri="{FF2B5EF4-FFF2-40B4-BE49-F238E27FC236}">
                  <a16:creationId xmlns:a16="http://schemas.microsoft.com/office/drawing/2014/main" id="{00000000-0008-0000-0E00-000039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45</xdr:row>
          <xdr:rowOff>0</xdr:rowOff>
        </xdr:from>
        <xdr:to>
          <xdr:col>17</xdr:col>
          <xdr:colOff>0</xdr:colOff>
          <xdr:row>48</xdr:row>
          <xdr:rowOff>0</xdr:rowOff>
        </xdr:to>
        <xdr:sp macro="" textlink="">
          <xdr:nvSpPr>
            <xdr:cNvPr id="46138" name="Button 58" hidden="1">
              <a:extLst>
                <a:ext uri="{63B3BB69-23CF-44E3-9099-C40C66FF867C}">
                  <a14:compatExt spid="_x0000_s46138"/>
                </a:ext>
                <a:ext uri="{FF2B5EF4-FFF2-40B4-BE49-F238E27FC236}">
                  <a16:creationId xmlns:a16="http://schemas.microsoft.com/office/drawing/2014/main" id="{00000000-0008-0000-0E00-00003A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45</xdr:row>
          <xdr:rowOff>0</xdr:rowOff>
        </xdr:from>
        <xdr:to>
          <xdr:col>18</xdr:col>
          <xdr:colOff>0</xdr:colOff>
          <xdr:row>48</xdr:row>
          <xdr:rowOff>0</xdr:rowOff>
        </xdr:to>
        <xdr:sp macro="" textlink="">
          <xdr:nvSpPr>
            <xdr:cNvPr id="46139" name="Button 59" hidden="1">
              <a:extLst>
                <a:ext uri="{63B3BB69-23CF-44E3-9099-C40C66FF867C}">
                  <a14:compatExt spid="_x0000_s46139"/>
                </a:ext>
                <a:ext uri="{FF2B5EF4-FFF2-40B4-BE49-F238E27FC236}">
                  <a16:creationId xmlns:a16="http://schemas.microsoft.com/office/drawing/2014/main" id="{00000000-0008-0000-0E00-00003B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45</xdr:row>
          <xdr:rowOff>0</xdr:rowOff>
        </xdr:from>
        <xdr:to>
          <xdr:col>19</xdr:col>
          <xdr:colOff>0</xdr:colOff>
          <xdr:row>48</xdr:row>
          <xdr:rowOff>0</xdr:rowOff>
        </xdr:to>
        <xdr:sp macro="" textlink="">
          <xdr:nvSpPr>
            <xdr:cNvPr id="46140" name="Button 60" hidden="1">
              <a:extLst>
                <a:ext uri="{63B3BB69-23CF-44E3-9099-C40C66FF867C}">
                  <a14:compatExt spid="_x0000_s46140"/>
                </a:ext>
                <a:ext uri="{FF2B5EF4-FFF2-40B4-BE49-F238E27FC236}">
                  <a16:creationId xmlns:a16="http://schemas.microsoft.com/office/drawing/2014/main" id="{00000000-0008-0000-0E00-00003C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48</xdr:row>
          <xdr:rowOff>0</xdr:rowOff>
        </xdr:from>
        <xdr:to>
          <xdr:col>17</xdr:col>
          <xdr:colOff>0</xdr:colOff>
          <xdr:row>51</xdr:row>
          <xdr:rowOff>0</xdr:rowOff>
        </xdr:to>
        <xdr:sp macro="" textlink="">
          <xdr:nvSpPr>
            <xdr:cNvPr id="46141" name="Button 61" hidden="1">
              <a:extLst>
                <a:ext uri="{63B3BB69-23CF-44E3-9099-C40C66FF867C}">
                  <a14:compatExt spid="_x0000_s46141"/>
                </a:ext>
                <a:ext uri="{FF2B5EF4-FFF2-40B4-BE49-F238E27FC236}">
                  <a16:creationId xmlns:a16="http://schemas.microsoft.com/office/drawing/2014/main" id="{00000000-0008-0000-0E00-00003D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48</xdr:row>
          <xdr:rowOff>0</xdr:rowOff>
        </xdr:from>
        <xdr:to>
          <xdr:col>18</xdr:col>
          <xdr:colOff>0</xdr:colOff>
          <xdr:row>51</xdr:row>
          <xdr:rowOff>0</xdr:rowOff>
        </xdr:to>
        <xdr:sp macro="" textlink="">
          <xdr:nvSpPr>
            <xdr:cNvPr id="46142" name="Button 62" hidden="1">
              <a:extLst>
                <a:ext uri="{63B3BB69-23CF-44E3-9099-C40C66FF867C}">
                  <a14:compatExt spid="_x0000_s46142"/>
                </a:ext>
                <a:ext uri="{FF2B5EF4-FFF2-40B4-BE49-F238E27FC236}">
                  <a16:creationId xmlns:a16="http://schemas.microsoft.com/office/drawing/2014/main" id="{00000000-0008-0000-0E00-00003E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48</xdr:row>
          <xdr:rowOff>0</xdr:rowOff>
        </xdr:from>
        <xdr:to>
          <xdr:col>19</xdr:col>
          <xdr:colOff>0</xdr:colOff>
          <xdr:row>51</xdr:row>
          <xdr:rowOff>0</xdr:rowOff>
        </xdr:to>
        <xdr:sp macro="" textlink="">
          <xdr:nvSpPr>
            <xdr:cNvPr id="46143" name="Button 63" hidden="1">
              <a:extLst>
                <a:ext uri="{63B3BB69-23CF-44E3-9099-C40C66FF867C}">
                  <a14:compatExt spid="_x0000_s46143"/>
                </a:ext>
                <a:ext uri="{FF2B5EF4-FFF2-40B4-BE49-F238E27FC236}">
                  <a16:creationId xmlns:a16="http://schemas.microsoft.com/office/drawing/2014/main" id="{00000000-0008-0000-0E00-00003F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55</xdr:row>
          <xdr:rowOff>0</xdr:rowOff>
        </xdr:from>
        <xdr:to>
          <xdr:col>19</xdr:col>
          <xdr:colOff>0</xdr:colOff>
          <xdr:row>58</xdr:row>
          <xdr:rowOff>0</xdr:rowOff>
        </xdr:to>
        <xdr:sp macro="" textlink="">
          <xdr:nvSpPr>
            <xdr:cNvPr id="46144" name="Button 64" hidden="1">
              <a:extLst>
                <a:ext uri="{63B3BB69-23CF-44E3-9099-C40C66FF867C}">
                  <a14:compatExt spid="_x0000_s46144"/>
                </a:ext>
                <a:ext uri="{FF2B5EF4-FFF2-40B4-BE49-F238E27FC236}">
                  <a16:creationId xmlns:a16="http://schemas.microsoft.com/office/drawing/2014/main" id="{00000000-0008-0000-0E00-000040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58</xdr:row>
          <xdr:rowOff>0</xdr:rowOff>
        </xdr:from>
        <xdr:to>
          <xdr:col>19</xdr:col>
          <xdr:colOff>0</xdr:colOff>
          <xdr:row>61</xdr:row>
          <xdr:rowOff>0</xdr:rowOff>
        </xdr:to>
        <xdr:sp macro="" textlink="">
          <xdr:nvSpPr>
            <xdr:cNvPr id="46145" name="Button 65" hidden="1">
              <a:extLst>
                <a:ext uri="{63B3BB69-23CF-44E3-9099-C40C66FF867C}">
                  <a14:compatExt spid="_x0000_s46145"/>
                </a:ext>
                <a:ext uri="{FF2B5EF4-FFF2-40B4-BE49-F238E27FC236}">
                  <a16:creationId xmlns:a16="http://schemas.microsoft.com/office/drawing/2014/main" id="{00000000-0008-0000-0E00-000041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61</xdr:row>
          <xdr:rowOff>0</xdr:rowOff>
        </xdr:from>
        <xdr:to>
          <xdr:col>19</xdr:col>
          <xdr:colOff>0</xdr:colOff>
          <xdr:row>64</xdr:row>
          <xdr:rowOff>0</xdr:rowOff>
        </xdr:to>
        <xdr:sp macro="" textlink="">
          <xdr:nvSpPr>
            <xdr:cNvPr id="46146" name="Button 66" hidden="1">
              <a:extLst>
                <a:ext uri="{63B3BB69-23CF-44E3-9099-C40C66FF867C}">
                  <a14:compatExt spid="_x0000_s46146"/>
                </a:ext>
                <a:ext uri="{FF2B5EF4-FFF2-40B4-BE49-F238E27FC236}">
                  <a16:creationId xmlns:a16="http://schemas.microsoft.com/office/drawing/2014/main" id="{00000000-0008-0000-0E00-000042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66</xdr:row>
          <xdr:rowOff>0</xdr:rowOff>
        </xdr:from>
        <xdr:to>
          <xdr:col>17</xdr:col>
          <xdr:colOff>0</xdr:colOff>
          <xdr:row>69</xdr:row>
          <xdr:rowOff>0</xdr:rowOff>
        </xdr:to>
        <xdr:sp macro="" textlink="">
          <xdr:nvSpPr>
            <xdr:cNvPr id="46147" name="Button 67" hidden="1">
              <a:extLst>
                <a:ext uri="{63B3BB69-23CF-44E3-9099-C40C66FF867C}">
                  <a14:compatExt spid="_x0000_s46147"/>
                </a:ext>
                <a:ext uri="{FF2B5EF4-FFF2-40B4-BE49-F238E27FC236}">
                  <a16:creationId xmlns:a16="http://schemas.microsoft.com/office/drawing/2014/main" id="{00000000-0008-0000-0E00-000043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66</xdr:row>
          <xdr:rowOff>0</xdr:rowOff>
        </xdr:from>
        <xdr:to>
          <xdr:col>18</xdr:col>
          <xdr:colOff>0</xdr:colOff>
          <xdr:row>69</xdr:row>
          <xdr:rowOff>0</xdr:rowOff>
        </xdr:to>
        <xdr:sp macro="" textlink="">
          <xdr:nvSpPr>
            <xdr:cNvPr id="46148" name="Button 68" hidden="1">
              <a:extLst>
                <a:ext uri="{63B3BB69-23CF-44E3-9099-C40C66FF867C}">
                  <a14:compatExt spid="_x0000_s46148"/>
                </a:ext>
                <a:ext uri="{FF2B5EF4-FFF2-40B4-BE49-F238E27FC236}">
                  <a16:creationId xmlns:a16="http://schemas.microsoft.com/office/drawing/2014/main" id="{00000000-0008-0000-0E00-000044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66</xdr:row>
          <xdr:rowOff>0</xdr:rowOff>
        </xdr:from>
        <xdr:to>
          <xdr:col>19</xdr:col>
          <xdr:colOff>0</xdr:colOff>
          <xdr:row>69</xdr:row>
          <xdr:rowOff>0</xdr:rowOff>
        </xdr:to>
        <xdr:sp macro="" textlink="">
          <xdr:nvSpPr>
            <xdr:cNvPr id="46149" name="Button 69" hidden="1">
              <a:extLst>
                <a:ext uri="{63B3BB69-23CF-44E3-9099-C40C66FF867C}">
                  <a14:compatExt spid="_x0000_s46149"/>
                </a:ext>
                <a:ext uri="{FF2B5EF4-FFF2-40B4-BE49-F238E27FC236}">
                  <a16:creationId xmlns:a16="http://schemas.microsoft.com/office/drawing/2014/main" id="{00000000-0008-0000-0E00-000045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69</xdr:row>
          <xdr:rowOff>0</xdr:rowOff>
        </xdr:from>
        <xdr:to>
          <xdr:col>17</xdr:col>
          <xdr:colOff>0</xdr:colOff>
          <xdr:row>72</xdr:row>
          <xdr:rowOff>0</xdr:rowOff>
        </xdr:to>
        <xdr:sp macro="" textlink="">
          <xdr:nvSpPr>
            <xdr:cNvPr id="46150" name="Button 70" hidden="1">
              <a:extLst>
                <a:ext uri="{63B3BB69-23CF-44E3-9099-C40C66FF867C}">
                  <a14:compatExt spid="_x0000_s46150"/>
                </a:ext>
                <a:ext uri="{FF2B5EF4-FFF2-40B4-BE49-F238E27FC236}">
                  <a16:creationId xmlns:a16="http://schemas.microsoft.com/office/drawing/2014/main" id="{00000000-0008-0000-0E00-000046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69</xdr:row>
          <xdr:rowOff>0</xdr:rowOff>
        </xdr:from>
        <xdr:to>
          <xdr:col>18</xdr:col>
          <xdr:colOff>0</xdr:colOff>
          <xdr:row>72</xdr:row>
          <xdr:rowOff>0</xdr:rowOff>
        </xdr:to>
        <xdr:sp macro="" textlink="">
          <xdr:nvSpPr>
            <xdr:cNvPr id="46151" name="Button 71" hidden="1">
              <a:extLst>
                <a:ext uri="{63B3BB69-23CF-44E3-9099-C40C66FF867C}">
                  <a14:compatExt spid="_x0000_s46151"/>
                </a:ext>
                <a:ext uri="{FF2B5EF4-FFF2-40B4-BE49-F238E27FC236}">
                  <a16:creationId xmlns:a16="http://schemas.microsoft.com/office/drawing/2014/main" id="{00000000-0008-0000-0E00-000047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69</xdr:row>
          <xdr:rowOff>0</xdr:rowOff>
        </xdr:from>
        <xdr:to>
          <xdr:col>19</xdr:col>
          <xdr:colOff>0</xdr:colOff>
          <xdr:row>72</xdr:row>
          <xdr:rowOff>0</xdr:rowOff>
        </xdr:to>
        <xdr:sp macro="" textlink="">
          <xdr:nvSpPr>
            <xdr:cNvPr id="46152" name="Button 72" hidden="1">
              <a:extLst>
                <a:ext uri="{63B3BB69-23CF-44E3-9099-C40C66FF867C}">
                  <a14:compatExt spid="_x0000_s46152"/>
                </a:ext>
                <a:ext uri="{FF2B5EF4-FFF2-40B4-BE49-F238E27FC236}">
                  <a16:creationId xmlns:a16="http://schemas.microsoft.com/office/drawing/2014/main" id="{00000000-0008-0000-0E00-000048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72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46153" name="Button 73" hidden="1">
              <a:extLst>
                <a:ext uri="{63B3BB69-23CF-44E3-9099-C40C66FF867C}">
                  <a14:compatExt spid="_x0000_s46153"/>
                </a:ext>
                <a:ext uri="{FF2B5EF4-FFF2-40B4-BE49-F238E27FC236}">
                  <a16:creationId xmlns:a16="http://schemas.microsoft.com/office/drawing/2014/main" id="{00000000-0008-0000-0E00-000049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72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46154" name="Button 74" hidden="1">
              <a:extLst>
                <a:ext uri="{63B3BB69-23CF-44E3-9099-C40C66FF867C}">
                  <a14:compatExt spid="_x0000_s46154"/>
                </a:ext>
                <a:ext uri="{FF2B5EF4-FFF2-40B4-BE49-F238E27FC236}">
                  <a16:creationId xmlns:a16="http://schemas.microsoft.com/office/drawing/2014/main" id="{00000000-0008-0000-0E00-00004A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72</xdr:row>
          <xdr:rowOff>0</xdr:rowOff>
        </xdr:from>
        <xdr:to>
          <xdr:col>19</xdr:col>
          <xdr:colOff>0</xdr:colOff>
          <xdr:row>75</xdr:row>
          <xdr:rowOff>0</xdr:rowOff>
        </xdr:to>
        <xdr:sp macro="" textlink="">
          <xdr:nvSpPr>
            <xdr:cNvPr id="46155" name="Button 75" hidden="1">
              <a:extLst>
                <a:ext uri="{63B3BB69-23CF-44E3-9099-C40C66FF867C}">
                  <a14:compatExt spid="_x0000_s46155"/>
                </a:ext>
                <a:ext uri="{FF2B5EF4-FFF2-40B4-BE49-F238E27FC236}">
                  <a16:creationId xmlns:a16="http://schemas.microsoft.com/office/drawing/2014/main" id="{00000000-0008-0000-0E00-00004B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17</xdr:col>
          <xdr:colOff>0</xdr:colOff>
          <xdr:row>78</xdr:row>
          <xdr:rowOff>0</xdr:rowOff>
        </xdr:to>
        <xdr:sp macro="" textlink="">
          <xdr:nvSpPr>
            <xdr:cNvPr id="46156" name="Button 76" hidden="1">
              <a:extLst>
                <a:ext uri="{63B3BB69-23CF-44E3-9099-C40C66FF867C}">
                  <a14:compatExt spid="_x0000_s46156"/>
                </a:ext>
                <a:ext uri="{FF2B5EF4-FFF2-40B4-BE49-F238E27FC236}">
                  <a16:creationId xmlns:a16="http://schemas.microsoft.com/office/drawing/2014/main" id="{00000000-0008-0000-0E00-00004C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46157" name="Button 77" hidden="1">
              <a:extLst>
                <a:ext uri="{63B3BB69-23CF-44E3-9099-C40C66FF867C}">
                  <a14:compatExt spid="_x0000_s46157"/>
                </a:ext>
                <a:ext uri="{FF2B5EF4-FFF2-40B4-BE49-F238E27FC236}">
                  <a16:creationId xmlns:a16="http://schemas.microsoft.com/office/drawing/2014/main" id="{00000000-0008-0000-0E00-00004D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75</xdr:row>
          <xdr:rowOff>0</xdr:rowOff>
        </xdr:from>
        <xdr:to>
          <xdr:col>19</xdr:col>
          <xdr:colOff>0</xdr:colOff>
          <xdr:row>78</xdr:row>
          <xdr:rowOff>0</xdr:rowOff>
        </xdr:to>
        <xdr:sp macro="" textlink="">
          <xdr:nvSpPr>
            <xdr:cNvPr id="46158" name="Button 78" hidden="1">
              <a:extLst>
                <a:ext uri="{63B3BB69-23CF-44E3-9099-C40C66FF867C}">
                  <a14:compatExt spid="_x0000_s46158"/>
                </a:ext>
                <a:ext uri="{FF2B5EF4-FFF2-40B4-BE49-F238E27FC236}">
                  <a16:creationId xmlns:a16="http://schemas.microsoft.com/office/drawing/2014/main" id="{00000000-0008-0000-0E00-00004E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82</xdr:row>
          <xdr:rowOff>9525</xdr:rowOff>
        </xdr:from>
        <xdr:to>
          <xdr:col>19</xdr:col>
          <xdr:colOff>0</xdr:colOff>
          <xdr:row>85</xdr:row>
          <xdr:rowOff>9525</xdr:rowOff>
        </xdr:to>
        <xdr:sp macro="" textlink="">
          <xdr:nvSpPr>
            <xdr:cNvPr id="46159" name="Button 79" hidden="1">
              <a:extLst>
                <a:ext uri="{63B3BB69-23CF-44E3-9099-C40C66FF867C}">
                  <a14:compatExt spid="_x0000_s46159"/>
                </a:ext>
                <a:ext uri="{FF2B5EF4-FFF2-40B4-BE49-F238E27FC236}">
                  <a16:creationId xmlns:a16="http://schemas.microsoft.com/office/drawing/2014/main" id="{00000000-0008-0000-0E00-00004F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85</xdr:row>
          <xdr:rowOff>9525</xdr:rowOff>
        </xdr:from>
        <xdr:to>
          <xdr:col>19</xdr:col>
          <xdr:colOff>0</xdr:colOff>
          <xdr:row>88</xdr:row>
          <xdr:rowOff>9525</xdr:rowOff>
        </xdr:to>
        <xdr:sp macro="" textlink="">
          <xdr:nvSpPr>
            <xdr:cNvPr id="46160" name="Button 80" hidden="1">
              <a:extLst>
                <a:ext uri="{63B3BB69-23CF-44E3-9099-C40C66FF867C}">
                  <a14:compatExt spid="_x0000_s46160"/>
                </a:ext>
                <a:ext uri="{FF2B5EF4-FFF2-40B4-BE49-F238E27FC236}">
                  <a16:creationId xmlns:a16="http://schemas.microsoft.com/office/drawing/2014/main" id="{00000000-0008-0000-0E00-000050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9525</xdr:rowOff>
        </xdr:from>
        <xdr:to>
          <xdr:col>19</xdr:col>
          <xdr:colOff>0</xdr:colOff>
          <xdr:row>91</xdr:row>
          <xdr:rowOff>19050</xdr:rowOff>
        </xdr:to>
        <xdr:sp macro="" textlink="">
          <xdr:nvSpPr>
            <xdr:cNvPr id="46161" name="Button 81" hidden="1">
              <a:extLst>
                <a:ext uri="{63B3BB69-23CF-44E3-9099-C40C66FF867C}">
                  <a14:compatExt spid="_x0000_s46161"/>
                </a:ext>
                <a:ext uri="{FF2B5EF4-FFF2-40B4-BE49-F238E27FC236}">
                  <a16:creationId xmlns:a16="http://schemas.microsoft.com/office/drawing/2014/main" id="{00000000-0008-0000-0E00-000051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93</xdr:row>
          <xdr:rowOff>0</xdr:rowOff>
        </xdr:from>
        <xdr:to>
          <xdr:col>18</xdr:col>
          <xdr:colOff>0</xdr:colOff>
          <xdr:row>96</xdr:row>
          <xdr:rowOff>0</xdr:rowOff>
        </xdr:to>
        <xdr:sp macro="" textlink="">
          <xdr:nvSpPr>
            <xdr:cNvPr id="46162" name="Button 82" hidden="1">
              <a:extLst>
                <a:ext uri="{63B3BB69-23CF-44E3-9099-C40C66FF867C}">
                  <a14:compatExt spid="_x0000_s46162"/>
                </a:ext>
                <a:ext uri="{FF2B5EF4-FFF2-40B4-BE49-F238E27FC236}">
                  <a16:creationId xmlns:a16="http://schemas.microsoft.com/office/drawing/2014/main" id="{00000000-0008-0000-0E00-000052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93</xdr:row>
          <xdr:rowOff>0</xdr:rowOff>
        </xdr:from>
        <xdr:to>
          <xdr:col>19</xdr:col>
          <xdr:colOff>0</xdr:colOff>
          <xdr:row>96</xdr:row>
          <xdr:rowOff>0</xdr:rowOff>
        </xdr:to>
        <xdr:sp macro="" textlink="">
          <xdr:nvSpPr>
            <xdr:cNvPr id="46163" name="Button 83" hidden="1">
              <a:extLst>
                <a:ext uri="{63B3BB69-23CF-44E3-9099-C40C66FF867C}">
                  <a14:compatExt spid="_x0000_s46163"/>
                </a:ext>
                <a:ext uri="{FF2B5EF4-FFF2-40B4-BE49-F238E27FC236}">
                  <a16:creationId xmlns:a16="http://schemas.microsoft.com/office/drawing/2014/main" id="{00000000-0008-0000-0E00-000053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96</xdr:row>
          <xdr:rowOff>0</xdr:rowOff>
        </xdr:from>
        <xdr:to>
          <xdr:col>17</xdr:col>
          <xdr:colOff>0</xdr:colOff>
          <xdr:row>99</xdr:row>
          <xdr:rowOff>0</xdr:rowOff>
        </xdr:to>
        <xdr:sp macro="" textlink="">
          <xdr:nvSpPr>
            <xdr:cNvPr id="46164" name="Button 84" hidden="1">
              <a:extLst>
                <a:ext uri="{63B3BB69-23CF-44E3-9099-C40C66FF867C}">
                  <a14:compatExt spid="_x0000_s46164"/>
                </a:ext>
                <a:ext uri="{FF2B5EF4-FFF2-40B4-BE49-F238E27FC236}">
                  <a16:creationId xmlns:a16="http://schemas.microsoft.com/office/drawing/2014/main" id="{00000000-0008-0000-0E00-000054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96</xdr:row>
          <xdr:rowOff>0</xdr:rowOff>
        </xdr:from>
        <xdr:to>
          <xdr:col>18</xdr:col>
          <xdr:colOff>0</xdr:colOff>
          <xdr:row>99</xdr:row>
          <xdr:rowOff>0</xdr:rowOff>
        </xdr:to>
        <xdr:sp macro="" textlink="">
          <xdr:nvSpPr>
            <xdr:cNvPr id="46165" name="Button 85" hidden="1">
              <a:extLst>
                <a:ext uri="{63B3BB69-23CF-44E3-9099-C40C66FF867C}">
                  <a14:compatExt spid="_x0000_s46165"/>
                </a:ext>
                <a:ext uri="{FF2B5EF4-FFF2-40B4-BE49-F238E27FC236}">
                  <a16:creationId xmlns:a16="http://schemas.microsoft.com/office/drawing/2014/main" id="{00000000-0008-0000-0E00-000055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96</xdr:row>
          <xdr:rowOff>0</xdr:rowOff>
        </xdr:from>
        <xdr:to>
          <xdr:col>19</xdr:col>
          <xdr:colOff>0</xdr:colOff>
          <xdr:row>99</xdr:row>
          <xdr:rowOff>0</xdr:rowOff>
        </xdr:to>
        <xdr:sp macro="" textlink="">
          <xdr:nvSpPr>
            <xdr:cNvPr id="46166" name="Button 86" hidden="1">
              <a:extLst>
                <a:ext uri="{63B3BB69-23CF-44E3-9099-C40C66FF867C}">
                  <a14:compatExt spid="_x0000_s46166"/>
                </a:ext>
                <a:ext uri="{FF2B5EF4-FFF2-40B4-BE49-F238E27FC236}">
                  <a16:creationId xmlns:a16="http://schemas.microsoft.com/office/drawing/2014/main" id="{00000000-0008-0000-0E00-000056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99</xdr:row>
          <xdr:rowOff>0</xdr:rowOff>
        </xdr:from>
        <xdr:to>
          <xdr:col>17</xdr:col>
          <xdr:colOff>0</xdr:colOff>
          <xdr:row>102</xdr:row>
          <xdr:rowOff>0</xdr:rowOff>
        </xdr:to>
        <xdr:sp macro="" textlink="">
          <xdr:nvSpPr>
            <xdr:cNvPr id="46167" name="Button 87" hidden="1">
              <a:extLst>
                <a:ext uri="{63B3BB69-23CF-44E3-9099-C40C66FF867C}">
                  <a14:compatExt spid="_x0000_s46167"/>
                </a:ext>
                <a:ext uri="{FF2B5EF4-FFF2-40B4-BE49-F238E27FC236}">
                  <a16:creationId xmlns:a16="http://schemas.microsoft.com/office/drawing/2014/main" id="{00000000-0008-0000-0E00-000057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99</xdr:row>
          <xdr:rowOff>0</xdr:rowOff>
        </xdr:from>
        <xdr:to>
          <xdr:col>18</xdr:col>
          <xdr:colOff>0</xdr:colOff>
          <xdr:row>102</xdr:row>
          <xdr:rowOff>0</xdr:rowOff>
        </xdr:to>
        <xdr:sp macro="" textlink="">
          <xdr:nvSpPr>
            <xdr:cNvPr id="46168" name="Button 88" hidden="1">
              <a:extLst>
                <a:ext uri="{63B3BB69-23CF-44E3-9099-C40C66FF867C}">
                  <a14:compatExt spid="_x0000_s46168"/>
                </a:ext>
                <a:ext uri="{FF2B5EF4-FFF2-40B4-BE49-F238E27FC236}">
                  <a16:creationId xmlns:a16="http://schemas.microsoft.com/office/drawing/2014/main" id="{00000000-0008-0000-0E00-000058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99</xdr:row>
          <xdr:rowOff>0</xdr:rowOff>
        </xdr:from>
        <xdr:to>
          <xdr:col>19</xdr:col>
          <xdr:colOff>0</xdr:colOff>
          <xdr:row>102</xdr:row>
          <xdr:rowOff>0</xdr:rowOff>
        </xdr:to>
        <xdr:sp macro="" textlink="">
          <xdr:nvSpPr>
            <xdr:cNvPr id="46169" name="Button 89" hidden="1">
              <a:extLst>
                <a:ext uri="{63B3BB69-23CF-44E3-9099-C40C66FF867C}">
                  <a14:compatExt spid="_x0000_s46169"/>
                </a:ext>
                <a:ext uri="{FF2B5EF4-FFF2-40B4-BE49-F238E27FC236}">
                  <a16:creationId xmlns:a16="http://schemas.microsoft.com/office/drawing/2014/main" id="{00000000-0008-0000-0E00-000059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102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46170" name="Button 90" hidden="1">
              <a:extLst>
                <a:ext uri="{63B3BB69-23CF-44E3-9099-C40C66FF867C}">
                  <a14:compatExt spid="_x0000_s46170"/>
                </a:ext>
                <a:ext uri="{FF2B5EF4-FFF2-40B4-BE49-F238E27FC236}">
                  <a16:creationId xmlns:a16="http://schemas.microsoft.com/office/drawing/2014/main" id="{00000000-0008-0000-0E00-00005A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102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46171" name="Button 91" hidden="1">
              <a:extLst>
                <a:ext uri="{63B3BB69-23CF-44E3-9099-C40C66FF867C}">
                  <a14:compatExt spid="_x0000_s46171"/>
                </a:ext>
                <a:ext uri="{FF2B5EF4-FFF2-40B4-BE49-F238E27FC236}">
                  <a16:creationId xmlns:a16="http://schemas.microsoft.com/office/drawing/2014/main" id="{00000000-0008-0000-0E00-00005B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102</xdr:row>
          <xdr:rowOff>0</xdr:rowOff>
        </xdr:from>
        <xdr:to>
          <xdr:col>19</xdr:col>
          <xdr:colOff>0</xdr:colOff>
          <xdr:row>105</xdr:row>
          <xdr:rowOff>0</xdr:rowOff>
        </xdr:to>
        <xdr:sp macro="" textlink="">
          <xdr:nvSpPr>
            <xdr:cNvPr id="46172" name="Button 92" hidden="1">
              <a:extLst>
                <a:ext uri="{63B3BB69-23CF-44E3-9099-C40C66FF867C}">
                  <a14:compatExt spid="_x0000_s46172"/>
                </a:ext>
                <a:ext uri="{FF2B5EF4-FFF2-40B4-BE49-F238E27FC236}">
                  <a16:creationId xmlns:a16="http://schemas.microsoft.com/office/drawing/2014/main" id="{00000000-0008-0000-0E00-00005C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109</xdr:row>
          <xdr:rowOff>9525</xdr:rowOff>
        </xdr:from>
        <xdr:to>
          <xdr:col>19</xdr:col>
          <xdr:colOff>0</xdr:colOff>
          <xdr:row>112</xdr:row>
          <xdr:rowOff>9525</xdr:rowOff>
        </xdr:to>
        <xdr:sp macro="" textlink="">
          <xdr:nvSpPr>
            <xdr:cNvPr id="46173" name="Button 93" hidden="1">
              <a:extLst>
                <a:ext uri="{63B3BB69-23CF-44E3-9099-C40C66FF867C}">
                  <a14:compatExt spid="_x0000_s46173"/>
                </a:ext>
                <a:ext uri="{FF2B5EF4-FFF2-40B4-BE49-F238E27FC236}">
                  <a16:creationId xmlns:a16="http://schemas.microsoft.com/office/drawing/2014/main" id="{00000000-0008-0000-0E00-00005D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112</xdr:row>
          <xdr:rowOff>9525</xdr:rowOff>
        </xdr:from>
        <xdr:to>
          <xdr:col>19</xdr:col>
          <xdr:colOff>0</xdr:colOff>
          <xdr:row>115</xdr:row>
          <xdr:rowOff>9525</xdr:rowOff>
        </xdr:to>
        <xdr:sp macro="" textlink="">
          <xdr:nvSpPr>
            <xdr:cNvPr id="46174" name="Button 94" hidden="1">
              <a:extLst>
                <a:ext uri="{63B3BB69-23CF-44E3-9099-C40C66FF867C}">
                  <a14:compatExt spid="_x0000_s46174"/>
                </a:ext>
                <a:ext uri="{FF2B5EF4-FFF2-40B4-BE49-F238E27FC236}">
                  <a16:creationId xmlns:a16="http://schemas.microsoft.com/office/drawing/2014/main" id="{00000000-0008-0000-0E00-00005E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115</xdr:row>
          <xdr:rowOff>9525</xdr:rowOff>
        </xdr:from>
        <xdr:to>
          <xdr:col>19</xdr:col>
          <xdr:colOff>0</xdr:colOff>
          <xdr:row>118</xdr:row>
          <xdr:rowOff>19050</xdr:rowOff>
        </xdr:to>
        <xdr:sp macro="" textlink="">
          <xdr:nvSpPr>
            <xdr:cNvPr id="46175" name="Button 95" hidden="1">
              <a:extLst>
                <a:ext uri="{63B3BB69-23CF-44E3-9099-C40C66FF867C}">
                  <a14:compatExt spid="_x0000_s46175"/>
                </a:ext>
                <a:ext uri="{FF2B5EF4-FFF2-40B4-BE49-F238E27FC236}">
                  <a16:creationId xmlns:a16="http://schemas.microsoft.com/office/drawing/2014/main" id="{00000000-0008-0000-0E00-00005F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120</xdr:row>
          <xdr:rowOff>0</xdr:rowOff>
        </xdr:from>
        <xdr:to>
          <xdr:col>17</xdr:col>
          <xdr:colOff>0</xdr:colOff>
          <xdr:row>123</xdr:row>
          <xdr:rowOff>0</xdr:rowOff>
        </xdr:to>
        <xdr:sp macro="" textlink="">
          <xdr:nvSpPr>
            <xdr:cNvPr id="46176" name="Button 96" hidden="1">
              <a:extLst>
                <a:ext uri="{63B3BB69-23CF-44E3-9099-C40C66FF867C}">
                  <a14:compatExt spid="_x0000_s46176"/>
                </a:ext>
                <a:ext uri="{FF2B5EF4-FFF2-40B4-BE49-F238E27FC236}">
                  <a16:creationId xmlns:a16="http://schemas.microsoft.com/office/drawing/2014/main" id="{00000000-0008-0000-0E00-000060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120</xdr:row>
          <xdr:rowOff>0</xdr:rowOff>
        </xdr:from>
        <xdr:to>
          <xdr:col>18</xdr:col>
          <xdr:colOff>0</xdr:colOff>
          <xdr:row>123</xdr:row>
          <xdr:rowOff>0</xdr:rowOff>
        </xdr:to>
        <xdr:sp macro="" textlink="">
          <xdr:nvSpPr>
            <xdr:cNvPr id="46177" name="Button 97" hidden="1">
              <a:extLst>
                <a:ext uri="{63B3BB69-23CF-44E3-9099-C40C66FF867C}">
                  <a14:compatExt spid="_x0000_s46177"/>
                </a:ext>
                <a:ext uri="{FF2B5EF4-FFF2-40B4-BE49-F238E27FC236}">
                  <a16:creationId xmlns:a16="http://schemas.microsoft.com/office/drawing/2014/main" id="{00000000-0008-0000-0E00-000061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120</xdr:row>
          <xdr:rowOff>0</xdr:rowOff>
        </xdr:from>
        <xdr:to>
          <xdr:col>19</xdr:col>
          <xdr:colOff>0</xdr:colOff>
          <xdr:row>123</xdr:row>
          <xdr:rowOff>0</xdr:rowOff>
        </xdr:to>
        <xdr:sp macro="" textlink="">
          <xdr:nvSpPr>
            <xdr:cNvPr id="46178" name="Button 98" hidden="1">
              <a:extLst>
                <a:ext uri="{63B3BB69-23CF-44E3-9099-C40C66FF867C}">
                  <a14:compatExt spid="_x0000_s46178"/>
                </a:ext>
                <a:ext uri="{FF2B5EF4-FFF2-40B4-BE49-F238E27FC236}">
                  <a16:creationId xmlns:a16="http://schemas.microsoft.com/office/drawing/2014/main" id="{00000000-0008-0000-0E00-000062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123</xdr:row>
          <xdr:rowOff>0</xdr:rowOff>
        </xdr:from>
        <xdr:to>
          <xdr:col>17</xdr:col>
          <xdr:colOff>0</xdr:colOff>
          <xdr:row>126</xdr:row>
          <xdr:rowOff>0</xdr:rowOff>
        </xdr:to>
        <xdr:sp macro="" textlink="">
          <xdr:nvSpPr>
            <xdr:cNvPr id="46179" name="Button 99" hidden="1">
              <a:extLst>
                <a:ext uri="{63B3BB69-23CF-44E3-9099-C40C66FF867C}">
                  <a14:compatExt spid="_x0000_s46179"/>
                </a:ext>
                <a:ext uri="{FF2B5EF4-FFF2-40B4-BE49-F238E27FC236}">
                  <a16:creationId xmlns:a16="http://schemas.microsoft.com/office/drawing/2014/main" id="{00000000-0008-0000-0E00-000063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123</xdr:row>
          <xdr:rowOff>0</xdr:rowOff>
        </xdr:from>
        <xdr:to>
          <xdr:col>18</xdr:col>
          <xdr:colOff>0</xdr:colOff>
          <xdr:row>126</xdr:row>
          <xdr:rowOff>0</xdr:rowOff>
        </xdr:to>
        <xdr:sp macro="" textlink="">
          <xdr:nvSpPr>
            <xdr:cNvPr id="46180" name="Button 100" hidden="1">
              <a:extLst>
                <a:ext uri="{63B3BB69-23CF-44E3-9099-C40C66FF867C}">
                  <a14:compatExt spid="_x0000_s46180"/>
                </a:ext>
                <a:ext uri="{FF2B5EF4-FFF2-40B4-BE49-F238E27FC236}">
                  <a16:creationId xmlns:a16="http://schemas.microsoft.com/office/drawing/2014/main" id="{00000000-0008-0000-0E00-000064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123</xdr:row>
          <xdr:rowOff>0</xdr:rowOff>
        </xdr:from>
        <xdr:to>
          <xdr:col>19</xdr:col>
          <xdr:colOff>0</xdr:colOff>
          <xdr:row>126</xdr:row>
          <xdr:rowOff>0</xdr:rowOff>
        </xdr:to>
        <xdr:sp macro="" textlink="">
          <xdr:nvSpPr>
            <xdr:cNvPr id="46181" name="Button 101" hidden="1">
              <a:extLst>
                <a:ext uri="{63B3BB69-23CF-44E3-9099-C40C66FF867C}">
                  <a14:compatExt spid="_x0000_s46181"/>
                </a:ext>
                <a:ext uri="{FF2B5EF4-FFF2-40B4-BE49-F238E27FC236}">
                  <a16:creationId xmlns:a16="http://schemas.microsoft.com/office/drawing/2014/main" id="{00000000-0008-0000-0E00-000065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126</xdr:row>
          <xdr:rowOff>0</xdr:rowOff>
        </xdr:from>
        <xdr:to>
          <xdr:col>17</xdr:col>
          <xdr:colOff>0</xdr:colOff>
          <xdr:row>129</xdr:row>
          <xdr:rowOff>0</xdr:rowOff>
        </xdr:to>
        <xdr:sp macro="" textlink="">
          <xdr:nvSpPr>
            <xdr:cNvPr id="46182" name="Button 102" hidden="1">
              <a:extLst>
                <a:ext uri="{63B3BB69-23CF-44E3-9099-C40C66FF867C}">
                  <a14:compatExt spid="_x0000_s46182"/>
                </a:ext>
                <a:ext uri="{FF2B5EF4-FFF2-40B4-BE49-F238E27FC236}">
                  <a16:creationId xmlns:a16="http://schemas.microsoft.com/office/drawing/2014/main" id="{00000000-0008-0000-0E00-000066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126</xdr:row>
          <xdr:rowOff>0</xdr:rowOff>
        </xdr:from>
        <xdr:to>
          <xdr:col>18</xdr:col>
          <xdr:colOff>0</xdr:colOff>
          <xdr:row>129</xdr:row>
          <xdr:rowOff>0</xdr:rowOff>
        </xdr:to>
        <xdr:sp macro="" textlink="">
          <xdr:nvSpPr>
            <xdr:cNvPr id="46183" name="Button 103" hidden="1">
              <a:extLst>
                <a:ext uri="{63B3BB69-23CF-44E3-9099-C40C66FF867C}">
                  <a14:compatExt spid="_x0000_s46183"/>
                </a:ext>
                <a:ext uri="{FF2B5EF4-FFF2-40B4-BE49-F238E27FC236}">
                  <a16:creationId xmlns:a16="http://schemas.microsoft.com/office/drawing/2014/main" id="{00000000-0008-0000-0E00-000067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126</xdr:row>
          <xdr:rowOff>0</xdr:rowOff>
        </xdr:from>
        <xdr:to>
          <xdr:col>19</xdr:col>
          <xdr:colOff>0</xdr:colOff>
          <xdr:row>129</xdr:row>
          <xdr:rowOff>0</xdr:rowOff>
        </xdr:to>
        <xdr:sp macro="" textlink="">
          <xdr:nvSpPr>
            <xdr:cNvPr id="46184" name="Button 104" hidden="1">
              <a:extLst>
                <a:ext uri="{63B3BB69-23CF-44E3-9099-C40C66FF867C}">
                  <a14:compatExt spid="_x0000_s46184"/>
                </a:ext>
                <a:ext uri="{FF2B5EF4-FFF2-40B4-BE49-F238E27FC236}">
                  <a16:creationId xmlns:a16="http://schemas.microsoft.com/office/drawing/2014/main" id="{00000000-0008-0000-0E00-000068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129</xdr:row>
          <xdr:rowOff>0</xdr:rowOff>
        </xdr:from>
        <xdr:to>
          <xdr:col>17</xdr:col>
          <xdr:colOff>0</xdr:colOff>
          <xdr:row>132</xdr:row>
          <xdr:rowOff>0</xdr:rowOff>
        </xdr:to>
        <xdr:sp macro="" textlink="">
          <xdr:nvSpPr>
            <xdr:cNvPr id="46185" name="Button 105" hidden="1">
              <a:extLst>
                <a:ext uri="{63B3BB69-23CF-44E3-9099-C40C66FF867C}">
                  <a14:compatExt spid="_x0000_s46185"/>
                </a:ext>
                <a:ext uri="{FF2B5EF4-FFF2-40B4-BE49-F238E27FC236}">
                  <a16:creationId xmlns:a16="http://schemas.microsoft.com/office/drawing/2014/main" id="{00000000-0008-0000-0E00-000069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129</xdr:row>
          <xdr:rowOff>0</xdr:rowOff>
        </xdr:from>
        <xdr:to>
          <xdr:col>18</xdr:col>
          <xdr:colOff>0</xdr:colOff>
          <xdr:row>132</xdr:row>
          <xdr:rowOff>0</xdr:rowOff>
        </xdr:to>
        <xdr:sp macro="" textlink="">
          <xdr:nvSpPr>
            <xdr:cNvPr id="46186" name="Button 106" hidden="1">
              <a:extLst>
                <a:ext uri="{63B3BB69-23CF-44E3-9099-C40C66FF867C}">
                  <a14:compatExt spid="_x0000_s46186"/>
                </a:ext>
                <a:ext uri="{FF2B5EF4-FFF2-40B4-BE49-F238E27FC236}">
                  <a16:creationId xmlns:a16="http://schemas.microsoft.com/office/drawing/2014/main" id="{00000000-0008-0000-0E00-00006A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129</xdr:row>
          <xdr:rowOff>0</xdr:rowOff>
        </xdr:from>
        <xdr:to>
          <xdr:col>19</xdr:col>
          <xdr:colOff>0</xdr:colOff>
          <xdr:row>132</xdr:row>
          <xdr:rowOff>0</xdr:rowOff>
        </xdr:to>
        <xdr:sp macro="" textlink="">
          <xdr:nvSpPr>
            <xdr:cNvPr id="46187" name="Button 107" hidden="1">
              <a:extLst>
                <a:ext uri="{63B3BB69-23CF-44E3-9099-C40C66FF867C}">
                  <a14:compatExt spid="_x0000_s46187"/>
                </a:ext>
                <a:ext uri="{FF2B5EF4-FFF2-40B4-BE49-F238E27FC236}">
                  <a16:creationId xmlns:a16="http://schemas.microsoft.com/office/drawing/2014/main" id="{00000000-0008-0000-0E00-00006B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136</xdr:row>
          <xdr:rowOff>9525</xdr:rowOff>
        </xdr:from>
        <xdr:to>
          <xdr:col>19</xdr:col>
          <xdr:colOff>0</xdr:colOff>
          <xdr:row>139</xdr:row>
          <xdr:rowOff>9525</xdr:rowOff>
        </xdr:to>
        <xdr:sp macro="" textlink="">
          <xdr:nvSpPr>
            <xdr:cNvPr id="46188" name="Button 108" hidden="1">
              <a:extLst>
                <a:ext uri="{63B3BB69-23CF-44E3-9099-C40C66FF867C}">
                  <a14:compatExt spid="_x0000_s46188"/>
                </a:ext>
                <a:ext uri="{FF2B5EF4-FFF2-40B4-BE49-F238E27FC236}">
                  <a16:creationId xmlns:a16="http://schemas.microsoft.com/office/drawing/2014/main" id="{00000000-0008-0000-0E00-00006C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139</xdr:row>
          <xdr:rowOff>9525</xdr:rowOff>
        </xdr:from>
        <xdr:to>
          <xdr:col>19</xdr:col>
          <xdr:colOff>0</xdr:colOff>
          <xdr:row>142</xdr:row>
          <xdr:rowOff>9525</xdr:rowOff>
        </xdr:to>
        <xdr:sp macro="" textlink="">
          <xdr:nvSpPr>
            <xdr:cNvPr id="46189" name="Button 109" hidden="1">
              <a:extLst>
                <a:ext uri="{63B3BB69-23CF-44E3-9099-C40C66FF867C}">
                  <a14:compatExt spid="_x0000_s46189"/>
                </a:ext>
                <a:ext uri="{FF2B5EF4-FFF2-40B4-BE49-F238E27FC236}">
                  <a16:creationId xmlns:a16="http://schemas.microsoft.com/office/drawing/2014/main" id="{00000000-0008-0000-0E00-00006D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142</xdr:row>
          <xdr:rowOff>9525</xdr:rowOff>
        </xdr:from>
        <xdr:to>
          <xdr:col>19</xdr:col>
          <xdr:colOff>0</xdr:colOff>
          <xdr:row>145</xdr:row>
          <xdr:rowOff>19050</xdr:rowOff>
        </xdr:to>
        <xdr:sp macro="" textlink="">
          <xdr:nvSpPr>
            <xdr:cNvPr id="46190" name="Button 110" hidden="1">
              <a:extLst>
                <a:ext uri="{63B3BB69-23CF-44E3-9099-C40C66FF867C}">
                  <a14:compatExt spid="_x0000_s46190"/>
                </a:ext>
                <a:ext uri="{FF2B5EF4-FFF2-40B4-BE49-F238E27FC236}">
                  <a16:creationId xmlns:a16="http://schemas.microsoft.com/office/drawing/2014/main" id="{00000000-0008-0000-0E00-00006E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147</xdr:row>
          <xdr:rowOff>0</xdr:rowOff>
        </xdr:from>
        <xdr:to>
          <xdr:col>17</xdr:col>
          <xdr:colOff>0</xdr:colOff>
          <xdr:row>150</xdr:row>
          <xdr:rowOff>0</xdr:rowOff>
        </xdr:to>
        <xdr:sp macro="" textlink="">
          <xdr:nvSpPr>
            <xdr:cNvPr id="46191" name="Button 111" hidden="1">
              <a:extLst>
                <a:ext uri="{63B3BB69-23CF-44E3-9099-C40C66FF867C}">
                  <a14:compatExt spid="_x0000_s46191"/>
                </a:ext>
                <a:ext uri="{FF2B5EF4-FFF2-40B4-BE49-F238E27FC236}">
                  <a16:creationId xmlns:a16="http://schemas.microsoft.com/office/drawing/2014/main" id="{00000000-0008-0000-0E00-00006F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147</xdr:row>
          <xdr:rowOff>0</xdr:rowOff>
        </xdr:from>
        <xdr:to>
          <xdr:col>18</xdr:col>
          <xdr:colOff>0</xdr:colOff>
          <xdr:row>150</xdr:row>
          <xdr:rowOff>0</xdr:rowOff>
        </xdr:to>
        <xdr:sp macro="" textlink="">
          <xdr:nvSpPr>
            <xdr:cNvPr id="46192" name="Button 112" hidden="1">
              <a:extLst>
                <a:ext uri="{63B3BB69-23CF-44E3-9099-C40C66FF867C}">
                  <a14:compatExt spid="_x0000_s46192"/>
                </a:ext>
                <a:ext uri="{FF2B5EF4-FFF2-40B4-BE49-F238E27FC236}">
                  <a16:creationId xmlns:a16="http://schemas.microsoft.com/office/drawing/2014/main" id="{00000000-0008-0000-0E00-000070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147</xdr:row>
          <xdr:rowOff>0</xdr:rowOff>
        </xdr:from>
        <xdr:to>
          <xdr:col>19</xdr:col>
          <xdr:colOff>0</xdr:colOff>
          <xdr:row>150</xdr:row>
          <xdr:rowOff>0</xdr:rowOff>
        </xdr:to>
        <xdr:sp macro="" textlink="">
          <xdr:nvSpPr>
            <xdr:cNvPr id="46193" name="Button 113" hidden="1">
              <a:extLst>
                <a:ext uri="{63B3BB69-23CF-44E3-9099-C40C66FF867C}">
                  <a14:compatExt spid="_x0000_s46193"/>
                </a:ext>
                <a:ext uri="{FF2B5EF4-FFF2-40B4-BE49-F238E27FC236}">
                  <a16:creationId xmlns:a16="http://schemas.microsoft.com/office/drawing/2014/main" id="{00000000-0008-0000-0E00-000071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150</xdr:row>
          <xdr:rowOff>0</xdr:rowOff>
        </xdr:from>
        <xdr:to>
          <xdr:col>17</xdr:col>
          <xdr:colOff>0</xdr:colOff>
          <xdr:row>153</xdr:row>
          <xdr:rowOff>0</xdr:rowOff>
        </xdr:to>
        <xdr:sp macro="" textlink="">
          <xdr:nvSpPr>
            <xdr:cNvPr id="46194" name="Button 114" hidden="1">
              <a:extLst>
                <a:ext uri="{63B3BB69-23CF-44E3-9099-C40C66FF867C}">
                  <a14:compatExt spid="_x0000_s46194"/>
                </a:ext>
                <a:ext uri="{FF2B5EF4-FFF2-40B4-BE49-F238E27FC236}">
                  <a16:creationId xmlns:a16="http://schemas.microsoft.com/office/drawing/2014/main" id="{00000000-0008-0000-0E00-000072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150</xdr:row>
          <xdr:rowOff>0</xdr:rowOff>
        </xdr:from>
        <xdr:to>
          <xdr:col>18</xdr:col>
          <xdr:colOff>0</xdr:colOff>
          <xdr:row>153</xdr:row>
          <xdr:rowOff>0</xdr:rowOff>
        </xdr:to>
        <xdr:sp macro="" textlink="">
          <xdr:nvSpPr>
            <xdr:cNvPr id="46195" name="Button 115" hidden="1">
              <a:extLst>
                <a:ext uri="{63B3BB69-23CF-44E3-9099-C40C66FF867C}">
                  <a14:compatExt spid="_x0000_s46195"/>
                </a:ext>
                <a:ext uri="{FF2B5EF4-FFF2-40B4-BE49-F238E27FC236}">
                  <a16:creationId xmlns:a16="http://schemas.microsoft.com/office/drawing/2014/main" id="{00000000-0008-0000-0E00-000073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150</xdr:row>
          <xdr:rowOff>0</xdr:rowOff>
        </xdr:from>
        <xdr:to>
          <xdr:col>19</xdr:col>
          <xdr:colOff>0</xdr:colOff>
          <xdr:row>153</xdr:row>
          <xdr:rowOff>0</xdr:rowOff>
        </xdr:to>
        <xdr:sp macro="" textlink="">
          <xdr:nvSpPr>
            <xdr:cNvPr id="46196" name="Button 116" hidden="1">
              <a:extLst>
                <a:ext uri="{63B3BB69-23CF-44E3-9099-C40C66FF867C}">
                  <a14:compatExt spid="_x0000_s46196"/>
                </a:ext>
                <a:ext uri="{FF2B5EF4-FFF2-40B4-BE49-F238E27FC236}">
                  <a16:creationId xmlns:a16="http://schemas.microsoft.com/office/drawing/2014/main" id="{00000000-0008-0000-0E00-000074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153</xdr:row>
          <xdr:rowOff>0</xdr:rowOff>
        </xdr:from>
        <xdr:to>
          <xdr:col>17</xdr:col>
          <xdr:colOff>0</xdr:colOff>
          <xdr:row>156</xdr:row>
          <xdr:rowOff>0</xdr:rowOff>
        </xdr:to>
        <xdr:sp macro="" textlink="">
          <xdr:nvSpPr>
            <xdr:cNvPr id="46197" name="Button 117" hidden="1">
              <a:extLst>
                <a:ext uri="{63B3BB69-23CF-44E3-9099-C40C66FF867C}">
                  <a14:compatExt spid="_x0000_s46197"/>
                </a:ext>
                <a:ext uri="{FF2B5EF4-FFF2-40B4-BE49-F238E27FC236}">
                  <a16:creationId xmlns:a16="http://schemas.microsoft.com/office/drawing/2014/main" id="{00000000-0008-0000-0E00-000075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153</xdr:row>
          <xdr:rowOff>0</xdr:rowOff>
        </xdr:from>
        <xdr:to>
          <xdr:col>18</xdr:col>
          <xdr:colOff>0</xdr:colOff>
          <xdr:row>156</xdr:row>
          <xdr:rowOff>0</xdr:rowOff>
        </xdr:to>
        <xdr:sp macro="" textlink="">
          <xdr:nvSpPr>
            <xdr:cNvPr id="46198" name="Button 118" hidden="1">
              <a:extLst>
                <a:ext uri="{63B3BB69-23CF-44E3-9099-C40C66FF867C}">
                  <a14:compatExt spid="_x0000_s46198"/>
                </a:ext>
                <a:ext uri="{FF2B5EF4-FFF2-40B4-BE49-F238E27FC236}">
                  <a16:creationId xmlns:a16="http://schemas.microsoft.com/office/drawing/2014/main" id="{00000000-0008-0000-0E00-000076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153</xdr:row>
          <xdr:rowOff>0</xdr:rowOff>
        </xdr:from>
        <xdr:to>
          <xdr:col>19</xdr:col>
          <xdr:colOff>0</xdr:colOff>
          <xdr:row>156</xdr:row>
          <xdr:rowOff>0</xdr:rowOff>
        </xdr:to>
        <xdr:sp macro="" textlink="">
          <xdr:nvSpPr>
            <xdr:cNvPr id="46199" name="Button 119" hidden="1">
              <a:extLst>
                <a:ext uri="{63B3BB69-23CF-44E3-9099-C40C66FF867C}">
                  <a14:compatExt spid="_x0000_s46199"/>
                </a:ext>
                <a:ext uri="{FF2B5EF4-FFF2-40B4-BE49-F238E27FC236}">
                  <a16:creationId xmlns:a16="http://schemas.microsoft.com/office/drawing/2014/main" id="{00000000-0008-0000-0E00-000077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156</xdr:row>
          <xdr:rowOff>0</xdr:rowOff>
        </xdr:from>
        <xdr:to>
          <xdr:col>17</xdr:col>
          <xdr:colOff>0</xdr:colOff>
          <xdr:row>159</xdr:row>
          <xdr:rowOff>0</xdr:rowOff>
        </xdr:to>
        <xdr:sp macro="" textlink="">
          <xdr:nvSpPr>
            <xdr:cNvPr id="46200" name="Button 120" hidden="1">
              <a:extLst>
                <a:ext uri="{63B3BB69-23CF-44E3-9099-C40C66FF867C}">
                  <a14:compatExt spid="_x0000_s46200"/>
                </a:ext>
                <a:ext uri="{FF2B5EF4-FFF2-40B4-BE49-F238E27FC236}">
                  <a16:creationId xmlns:a16="http://schemas.microsoft.com/office/drawing/2014/main" id="{00000000-0008-0000-0E00-000078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156</xdr:row>
          <xdr:rowOff>0</xdr:rowOff>
        </xdr:from>
        <xdr:to>
          <xdr:col>18</xdr:col>
          <xdr:colOff>0</xdr:colOff>
          <xdr:row>159</xdr:row>
          <xdr:rowOff>0</xdr:rowOff>
        </xdr:to>
        <xdr:sp macro="" textlink="">
          <xdr:nvSpPr>
            <xdr:cNvPr id="46201" name="Button 121" hidden="1">
              <a:extLst>
                <a:ext uri="{63B3BB69-23CF-44E3-9099-C40C66FF867C}">
                  <a14:compatExt spid="_x0000_s46201"/>
                </a:ext>
                <a:ext uri="{FF2B5EF4-FFF2-40B4-BE49-F238E27FC236}">
                  <a16:creationId xmlns:a16="http://schemas.microsoft.com/office/drawing/2014/main" id="{00000000-0008-0000-0E00-000079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156</xdr:row>
          <xdr:rowOff>0</xdr:rowOff>
        </xdr:from>
        <xdr:to>
          <xdr:col>19</xdr:col>
          <xdr:colOff>0</xdr:colOff>
          <xdr:row>159</xdr:row>
          <xdr:rowOff>0</xdr:rowOff>
        </xdr:to>
        <xdr:sp macro="" textlink="">
          <xdr:nvSpPr>
            <xdr:cNvPr id="46202" name="Button 122" hidden="1">
              <a:extLst>
                <a:ext uri="{63B3BB69-23CF-44E3-9099-C40C66FF867C}">
                  <a14:compatExt spid="_x0000_s46202"/>
                </a:ext>
                <a:ext uri="{FF2B5EF4-FFF2-40B4-BE49-F238E27FC236}">
                  <a16:creationId xmlns:a16="http://schemas.microsoft.com/office/drawing/2014/main" id="{00000000-0008-0000-0E00-00007A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163</xdr:row>
          <xdr:rowOff>9525</xdr:rowOff>
        </xdr:from>
        <xdr:to>
          <xdr:col>19</xdr:col>
          <xdr:colOff>0</xdr:colOff>
          <xdr:row>166</xdr:row>
          <xdr:rowOff>9525</xdr:rowOff>
        </xdr:to>
        <xdr:sp macro="" textlink="">
          <xdr:nvSpPr>
            <xdr:cNvPr id="46203" name="Button 123" hidden="1">
              <a:extLst>
                <a:ext uri="{63B3BB69-23CF-44E3-9099-C40C66FF867C}">
                  <a14:compatExt spid="_x0000_s46203"/>
                </a:ext>
                <a:ext uri="{FF2B5EF4-FFF2-40B4-BE49-F238E27FC236}">
                  <a16:creationId xmlns:a16="http://schemas.microsoft.com/office/drawing/2014/main" id="{00000000-0008-0000-0E00-00007B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166</xdr:row>
          <xdr:rowOff>9525</xdr:rowOff>
        </xdr:from>
        <xdr:to>
          <xdr:col>19</xdr:col>
          <xdr:colOff>0</xdr:colOff>
          <xdr:row>169</xdr:row>
          <xdr:rowOff>9525</xdr:rowOff>
        </xdr:to>
        <xdr:sp macro="" textlink="">
          <xdr:nvSpPr>
            <xdr:cNvPr id="46204" name="Button 124" hidden="1">
              <a:extLst>
                <a:ext uri="{63B3BB69-23CF-44E3-9099-C40C66FF867C}">
                  <a14:compatExt spid="_x0000_s46204"/>
                </a:ext>
                <a:ext uri="{FF2B5EF4-FFF2-40B4-BE49-F238E27FC236}">
                  <a16:creationId xmlns:a16="http://schemas.microsoft.com/office/drawing/2014/main" id="{00000000-0008-0000-0E00-00007C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169</xdr:row>
          <xdr:rowOff>9525</xdr:rowOff>
        </xdr:from>
        <xdr:to>
          <xdr:col>19</xdr:col>
          <xdr:colOff>0</xdr:colOff>
          <xdr:row>172</xdr:row>
          <xdr:rowOff>19050</xdr:rowOff>
        </xdr:to>
        <xdr:sp macro="" textlink="">
          <xdr:nvSpPr>
            <xdr:cNvPr id="46205" name="Button 125" hidden="1">
              <a:extLst>
                <a:ext uri="{63B3BB69-23CF-44E3-9099-C40C66FF867C}">
                  <a14:compatExt spid="_x0000_s46205"/>
                </a:ext>
                <a:ext uri="{FF2B5EF4-FFF2-40B4-BE49-F238E27FC236}">
                  <a16:creationId xmlns:a16="http://schemas.microsoft.com/office/drawing/2014/main" id="{00000000-0008-0000-0E00-00007D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174</xdr:row>
          <xdr:rowOff>0</xdr:rowOff>
        </xdr:from>
        <xdr:to>
          <xdr:col>17</xdr:col>
          <xdr:colOff>0</xdr:colOff>
          <xdr:row>177</xdr:row>
          <xdr:rowOff>0</xdr:rowOff>
        </xdr:to>
        <xdr:sp macro="" textlink="">
          <xdr:nvSpPr>
            <xdr:cNvPr id="46206" name="Button 126" hidden="1">
              <a:extLst>
                <a:ext uri="{63B3BB69-23CF-44E3-9099-C40C66FF867C}">
                  <a14:compatExt spid="_x0000_s46206"/>
                </a:ext>
                <a:ext uri="{FF2B5EF4-FFF2-40B4-BE49-F238E27FC236}">
                  <a16:creationId xmlns:a16="http://schemas.microsoft.com/office/drawing/2014/main" id="{00000000-0008-0000-0E00-00007E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174</xdr:row>
          <xdr:rowOff>0</xdr:rowOff>
        </xdr:from>
        <xdr:to>
          <xdr:col>18</xdr:col>
          <xdr:colOff>0</xdr:colOff>
          <xdr:row>177</xdr:row>
          <xdr:rowOff>0</xdr:rowOff>
        </xdr:to>
        <xdr:sp macro="" textlink="">
          <xdr:nvSpPr>
            <xdr:cNvPr id="46207" name="Button 127" hidden="1">
              <a:extLst>
                <a:ext uri="{63B3BB69-23CF-44E3-9099-C40C66FF867C}">
                  <a14:compatExt spid="_x0000_s46207"/>
                </a:ext>
                <a:ext uri="{FF2B5EF4-FFF2-40B4-BE49-F238E27FC236}">
                  <a16:creationId xmlns:a16="http://schemas.microsoft.com/office/drawing/2014/main" id="{00000000-0008-0000-0E00-00007F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174</xdr:row>
          <xdr:rowOff>0</xdr:rowOff>
        </xdr:from>
        <xdr:to>
          <xdr:col>19</xdr:col>
          <xdr:colOff>0</xdr:colOff>
          <xdr:row>177</xdr:row>
          <xdr:rowOff>0</xdr:rowOff>
        </xdr:to>
        <xdr:sp macro="" textlink="">
          <xdr:nvSpPr>
            <xdr:cNvPr id="46208" name="Button 128" hidden="1">
              <a:extLst>
                <a:ext uri="{63B3BB69-23CF-44E3-9099-C40C66FF867C}">
                  <a14:compatExt spid="_x0000_s46208"/>
                </a:ext>
                <a:ext uri="{FF2B5EF4-FFF2-40B4-BE49-F238E27FC236}">
                  <a16:creationId xmlns:a16="http://schemas.microsoft.com/office/drawing/2014/main" id="{00000000-0008-0000-0E00-000080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177</xdr:row>
          <xdr:rowOff>0</xdr:rowOff>
        </xdr:from>
        <xdr:to>
          <xdr:col>17</xdr:col>
          <xdr:colOff>0</xdr:colOff>
          <xdr:row>180</xdr:row>
          <xdr:rowOff>0</xdr:rowOff>
        </xdr:to>
        <xdr:sp macro="" textlink="">
          <xdr:nvSpPr>
            <xdr:cNvPr id="46209" name="Button 129" hidden="1">
              <a:extLst>
                <a:ext uri="{63B3BB69-23CF-44E3-9099-C40C66FF867C}">
                  <a14:compatExt spid="_x0000_s46209"/>
                </a:ext>
                <a:ext uri="{FF2B5EF4-FFF2-40B4-BE49-F238E27FC236}">
                  <a16:creationId xmlns:a16="http://schemas.microsoft.com/office/drawing/2014/main" id="{00000000-0008-0000-0E00-000081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177</xdr:row>
          <xdr:rowOff>0</xdr:rowOff>
        </xdr:from>
        <xdr:to>
          <xdr:col>18</xdr:col>
          <xdr:colOff>0</xdr:colOff>
          <xdr:row>180</xdr:row>
          <xdr:rowOff>0</xdr:rowOff>
        </xdr:to>
        <xdr:sp macro="" textlink="">
          <xdr:nvSpPr>
            <xdr:cNvPr id="46210" name="Button 130" hidden="1">
              <a:extLst>
                <a:ext uri="{63B3BB69-23CF-44E3-9099-C40C66FF867C}">
                  <a14:compatExt spid="_x0000_s46210"/>
                </a:ext>
                <a:ext uri="{FF2B5EF4-FFF2-40B4-BE49-F238E27FC236}">
                  <a16:creationId xmlns:a16="http://schemas.microsoft.com/office/drawing/2014/main" id="{00000000-0008-0000-0E00-000082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177</xdr:row>
          <xdr:rowOff>0</xdr:rowOff>
        </xdr:from>
        <xdr:to>
          <xdr:col>19</xdr:col>
          <xdr:colOff>0</xdr:colOff>
          <xdr:row>180</xdr:row>
          <xdr:rowOff>0</xdr:rowOff>
        </xdr:to>
        <xdr:sp macro="" textlink="">
          <xdr:nvSpPr>
            <xdr:cNvPr id="46211" name="Button 131" hidden="1">
              <a:extLst>
                <a:ext uri="{63B3BB69-23CF-44E3-9099-C40C66FF867C}">
                  <a14:compatExt spid="_x0000_s46211"/>
                </a:ext>
                <a:ext uri="{FF2B5EF4-FFF2-40B4-BE49-F238E27FC236}">
                  <a16:creationId xmlns:a16="http://schemas.microsoft.com/office/drawing/2014/main" id="{00000000-0008-0000-0E00-000083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180</xdr:row>
          <xdr:rowOff>0</xdr:rowOff>
        </xdr:from>
        <xdr:to>
          <xdr:col>17</xdr:col>
          <xdr:colOff>0</xdr:colOff>
          <xdr:row>183</xdr:row>
          <xdr:rowOff>0</xdr:rowOff>
        </xdr:to>
        <xdr:sp macro="" textlink="">
          <xdr:nvSpPr>
            <xdr:cNvPr id="46212" name="Button 132" hidden="1">
              <a:extLst>
                <a:ext uri="{63B3BB69-23CF-44E3-9099-C40C66FF867C}">
                  <a14:compatExt spid="_x0000_s46212"/>
                </a:ext>
                <a:ext uri="{FF2B5EF4-FFF2-40B4-BE49-F238E27FC236}">
                  <a16:creationId xmlns:a16="http://schemas.microsoft.com/office/drawing/2014/main" id="{00000000-0008-0000-0E00-000084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180</xdr:row>
          <xdr:rowOff>0</xdr:rowOff>
        </xdr:from>
        <xdr:to>
          <xdr:col>18</xdr:col>
          <xdr:colOff>0</xdr:colOff>
          <xdr:row>183</xdr:row>
          <xdr:rowOff>0</xdr:rowOff>
        </xdr:to>
        <xdr:sp macro="" textlink="">
          <xdr:nvSpPr>
            <xdr:cNvPr id="46213" name="Button 133" hidden="1">
              <a:extLst>
                <a:ext uri="{63B3BB69-23CF-44E3-9099-C40C66FF867C}">
                  <a14:compatExt spid="_x0000_s46213"/>
                </a:ext>
                <a:ext uri="{FF2B5EF4-FFF2-40B4-BE49-F238E27FC236}">
                  <a16:creationId xmlns:a16="http://schemas.microsoft.com/office/drawing/2014/main" id="{00000000-0008-0000-0E00-000085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180</xdr:row>
          <xdr:rowOff>0</xdr:rowOff>
        </xdr:from>
        <xdr:to>
          <xdr:col>19</xdr:col>
          <xdr:colOff>0</xdr:colOff>
          <xdr:row>183</xdr:row>
          <xdr:rowOff>0</xdr:rowOff>
        </xdr:to>
        <xdr:sp macro="" textlink="">
          <xdr:nvSpPr>
            <xdr:cNvPr id="46214" name="Button 134" hidden="1">
              <a:extLst>
                <a:ext uri="{63B3BB69-23CF-44E3-9099-C40C66FF867C}">
                  <a14:compatExt spid="_x0000_s46214"/>
                </a:ext>
                <a:ext uri="{FF2B5EF4-FFF2-40B4-BE49-F238E27FC236}">
                  <a16:creationId xmlns:a16="http://schemas.microsoft.com/office/drawing/2014/main" id="{00000000-0008-0000-0E00-000086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183</xdr:row>
          <xdr:rowOff>0</xdr:rowOff>
        </xdr:from>
        <xdr:to>
          <xdr:col>17</xdr:col>
          <xdr:colOff>0</xdr:colOff>
          <xdr:row>186</xdr:row>
          <xdr:rowOff>0</xdr:rowOff>
        </xdr:to>
        <xdr:sp macro="" textlink="">
          <xdr:nvSpPr>
            <xdr:cNvPr id="46215" name="Button 135" hidden="1">
              <a:extLst>
                <a:ext uri="{63B3BB69-23CF-44E3-9099-C40C66FF867C}">
                  <a14:compatExt spid="_x0000_s46215"/>
                </a:ext>
                <a:ext uri="{FF2B5EF4-FFF2-40B4-BE49-F238E27FC236}">
                  <a16:creationId xmlns:a16="http://schemas.microsoft.com/office/drawing/2014/main" id="{00000000-0008-0000-0E00-000087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183</xdr:row>
          <xdr:rowOff>0</xdr:rowOff>
        </xdr:from>
        <xdr:to>
          <xdr:col>18</xdr:col>
          <xdr:colOff>0</xdr:colOff>
          <xdr:row>186</xdr:row>
          <xdr:rowOff>0</xdr:rowOff>
        </xdr:to>
        <xdr:sp macro="" textlink="">
          <xdr:nvSpPr>
            <xdr:cNvPr id="46216" name="Button 136" hidden="1">
              <a:extLst>
                <a:ext uri="{63B3BB69-23CF-44E3-9099-C40C66FF867C}">
                  <a14:compatExt spid="_x0000_s46216"/>
                </a:ext>
                <a:ext uri="{FF2B5EF4-FFF2-40B4-BE49-F238E27FC236}">
                  <a16:creationId xmlns:a16="http://schemas.microsoft.com/office/drawing/2014/main" id="{00000000-0008-0000-0E00-000088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183</xdr:row>
          <xdr:rowOff>0</xdr:rowOff>
        </xdr:from>
        <xdr:to>
          <xdr:col>19</xdr:col>
          <xdr:colOff>0</xdr:colOff>
          <xdr:row>186</xdr:row>
          <xdr:rowOff>0</xdr:rowOff>
        </xdr:to>
        <xdr:sp macro="" textlink="">
          <xdr:nvSpPr>
            <xdr:cNvPr id="46217" name="Button 137" hidden="1">
              <a:extLst>
                <a:ext uri="{63B3BB69-23CF-44E3-9099-C40C66FF867C}">
                  <a14:compatExt spid="_x0000_s46217"/>
                </a:ext>
                <a:ext uri="{FF2B5EF4-FFF2-40B4-BE49-F238E27FC236}">
                  <a16:creationId xmlns:a16="http://schemas.microsoft.com/office/drawing/2014/main" id="{00000000-0008-0000-0E00-000089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190</xdr:row>
          <xdr:rowOff>9525</xdr:rowOff>
        </xdr:from>
        <xdr:to>
          <xdr:col>19</xdr:col>
          <xdr:colOff>0</xdr:colOff>
          <xdr:row>193</xdr:row>
          <xdr:rowOff>9525</xdr:rowOff>
        </xdr:to>
        <xdr:sp macro="" textlink="">
          <xdr:nvSpPr>
            <xdr:cNvPr id="46218" name="Button 138" hidden="1">
              <a:extLst>
                <a:ext uri="{63B3BB69-23CF-44E3-9099-C40C66FF867C}">
                  <a14:compatExt spid="_x0000_s46218"/>
                </a:ext>
                <a:ext uri="{FF2B5EF4-FFF2-40B4-BE49-F238E27FC236}">
                  <a16:creationId xmlns:a16="http://schemas.microsoft.com/office/drawing/2014/main" id="{00000000-0008-0000-0E00-00008A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193</xdr:row>
          <xdr:rowOff>9525</xdr:rowOff>
        </xdr:from>
        <xdr:to>
          <xdr:col>19</xdr:col>
          <xdr:colOff>0</xdr:colOff>
          <xdr:row>196</xdr:row>
          <xdr:rowOff>9525</xdr:rowOff>
        </xdr:to>
        <xdr:sp macro="" textlink="">
          <xdr:nvSpPr>
            <xdr:cNvPr id="46219" name="Button 139" hidden="1">
              <a:extLst>
                <a:ext uri="{63B3BB69-23CF-44E3-9099-C40C66FF867C}">
                  <a14:compatExt spid="_x0000_s46219"/>
                </a:ext>
                <a:ext uri="{FF2B5EF4-FFF2-40B4-BE49-F238E27FC236}">
                  <a16:creationId xmlns:a16="http://schemas.microsoft.com/office/drawing/2014/main" id="{00000000-0008-0000-0E00-00008B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196</xdr:row>
          <xdr:rowOff>9525</xdr:rowOff>
        </xdr:from>
        <xdr:to>
          <xdr:col>19</xdr:col>
          <xdr:colOff>0</xdr:colOff>
          <xdr:row>199</xdr:row>
          <xdr:rowOff>19050</xdr:rowOff>
        </xdr:to>
        <xdr:sp macro="" textlink="">
          <xdr:nvSpPr>
            <xdr:cNvPr id="46220" name="Button 140" hidden="1">
              <a:extLst>
                <a:ext uri="{63B3BB69-23CF-44E3-9099-C40C66FF867C}">
                  <a14:compatExt spid="_x0000_s46220"/>
                </a:ext>
                <a:ext uri="{FF2B5EF4-FFF2-40B4-BE49-F238E27FC236}">
                  <a16:creationId xmlns:a16="http://schemas.microsoft.com/office/drawing/2014/main" id="{00000000-0008-0000-0E00-00008C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</xdr:wsDr>
</file>

<file path=xl/drawings/drawing1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</xdr:row>
          <xdr:rowOff>0</xdr:rowOff>
        </xdr:from>
        <xdr:to>
          <xdr:col>19</xdr:col>
          <xdr:colOff>0</xdr:colOff>
          <xdr:row>28</xdr:row>
          <xdr:rowOff>0</xdr:rowOff>
        </xdr:to>
        <xdr:sp macro="" textlink="">
          <xdr:nvSpPr>
            <xdr:cNvPr id="47105" name="Button 1" hidden="1">
              <a:extLst>
                <a:ext uri="{63B3BB69-23CF-44E3-9099-C40C66FF867C}">
                  <a14:compatExt spid="_x0000_s47105"/>
                </a:ext>
                <a:ext uri="{FF2B5EF4-FFF2-40B4-BE49-F238E27FC236}">
                  <a16:creationId xmlns:a16="http://schemas.microsoft.com/office/drawing/2014/main" id="{00000000-0008-0000-0F00-000001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28</xdr:row>
          <xdr:rowOff>0</xdr:rowOff>
        </xdr:from>
        <xdr:to>
          <xdr:col>17</xdr:col>
          <xdr:colOff>0</xdr:colOff>
          <xdr:row>31</xdr:row>
          <xdr:rowOff>0</xdr:rowOff>
        </xdr:to>
        <xdr:sp macro="" textlink="">
          <xdr:nvSpPr>
            <xdr:cNvPr id="47106" name="Button 2" hidden="1">
              <a:extLst>
                <a:ext uri="{63B3BB69-23CF-44E3-9099-C40C66FF867C}">
                  <a14:compatExt spid="_x0000_s47106"/>
                </a:ext>
                <a:ext uri="{FF2B5EF4-FFF2-40B4-BE49-F238E27FC236}">
                  <a16:creationId xmlns:a16="http://schemas.microsoft.com/office/drawing/2014/main" id="{00000000-0008-0000-0F00-000002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28</xdr:row>
          <xdr:rowOff>0</xdr:rowOff>
        </xdr:from>
        <xdr:to>
          <xdr:col>18</xdr:col>
          <xdr:colOff>0</xdr:colOff>
          <xdr:row>31</xdr:row>
          <xdr:rowOff>0</xdr:rowOff>
        </xdr:to>
        <xdr:sp macro="" textlink="">
          <xdr:nvSpPr>
            <xdr:cNvPr id="47107" name="Button 3" hidden="1">
              <a:extLst>
                <a:ext uri="{63B3BB69-23CF-44E3-9099-C40C66FF867C}">
                  <a14:compatExt spid="_x0000_s47107"/>
                </a:ext>
                <a:ext uri="{FF2B5EF4-FFF2-40B4-BE49-F238E27FC236}">
                  <a16:creationId xmlns:a16="http://schemas.microsoft.com/office/drawing/2014/main" id="{00000000-0008-0000-0F00-000003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31</xdr:row>
          <xdr:rowOff>0</xdr:rowOff>
        </xdr:from>
        <xdr:to>
          <xdr:col>17</xdr:col>
          <xdr:colOff>0</xdr:colOff>
          <xdr:row>34</xdr:row>
          <xdr:rowOff>0</xdr:rowOff>
        </xdr:to>
        <xdr:sp macro="" textlink="">
          <xdr:nvSpPr>
            <xdr:cNvPr id="47108" name="Button 4" hidden="1">
              <a:extLst>
                <a:ext uri="{63B3BB69-23CF-44E3-9099-C40C66FF867C}">
                  <a14:compatExt spid="_x0000_s47108"/>
                </a:ext>
                <a:ext uri="{FF2B5EF4-FFF2-40B4-BE49-F238E27FC236}">
                  <a16:creationId xmlns:a16="http://schemas.microsoft.com/office/drawing/2014/main" id="{00000000-0008-0000-0F00-000004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31</xdr:row>
          <xdr:rowOff>0</xdr:rowOff>
        </xdr:from>
        <xdr:to>
          <xdr:col>18</xdr:col>
          <xdr:colOff>0</xdr:colOff>
          <xdr:row>34</xdr:row>
          <xdr:rowOff>0</xdr:rowOff>
        </xdr:to>
        <xdr:sp macro="" textlink="">
          <xdr:nvSpPr>
            <xdr:cNvPr id="47109" name="Button 5" hidden="1">
              <a:extLst>
                <a:ext uri="{63B3BB69-23CF-44E3-9099-C40C66FF867C}">
                  <a14:compatExt spid="_x0000_s47109"/>
                </a:ext>
                <a:ext uri="{FF2B5EF4-FFF2-40B4-BE49-F238E27FC236}">
                  <a16:creationId xmlns:a16="http://schemas.microsoft.com/office/drawing/2014/main" id="{00000000-0008-0000-0F00-000005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28</xdr:row>
          <xdr:rowOff>0</xdr:rowOff>
        </xdr:from>
        <xdr:to>
          <xdr:col>19</xdr:col>
          <xdr:colOff>0</xdr:colOff>
          <xdr:row>31</xdr:row>
          <xdr:rowOff>0</xdr:rowOff>
        </xdr:to>
        <xdr:sp macro="" textlink="">
          <xdr:nvSpPr>
            <xdr:cNvPr id="47110" name="Button 6" hidden="1">
              <a:extLst>
                <a:ext uri="{63B3BB69-23CF-44E3-9099-C40C66FF867C}">
                  <a14:compatExt spid="_x0000_s47110"/>
                </a:ext>
                <a:ext uri="{FF2B5EF4-FFF2-40B4-BE49-F238E27FC236}">
                  <a16:creationId xmlns:a16="http://schemas.microsoft.com/office/drawing/2014/main" id="{00000000-0008-0000-0F00-000006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31</xdr:row>
          <xdr:rowOff>0</xdr:rowOff>
        </xdr:from>
        <xdr:to>
          <xdr:col>19</xdr:col>
          <xdr:colOff>0</xdr:colOff>
          <xdr:row>34</xdr:row>
          <xdr:rowOff>0</xdr:rowOff>
        </xdr:to>
        <xdr:sp macro="" textlink="">
          <xdr:nvSpPr>
            <xdr:cNvPr id="47111" name="Button 7" hidden="1">
              <a:extLst>
                <a:ext uri="{63B3BB69-23CF-44E3-9099-C40C66FF867C}">
                  <a14:compatExt spid="_x0000_s47111"/>
                </a:ext>
                <a:ext uri="{FF2B5EF4-FFF2-40B4-BE49-F238E27FC236}">
                  <a16:creationId xmlns:a16="http://schemas.microsoft.com/office/drawing/2014/main" id="{00000000-0008-0000-0F00-000007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34</xdr:row>
          <xdr:rowOff>0</xdr:rowOff>
        </xdr:from>
        <xdr:to>
          <xdr:col>19</xdr:col>
          <xdr:colOff>0</xdr:colOff>
          <xdr:row>37</xdr:row>
          <xdr:rowOff>0</xdr:rowOff>
        </xdr:to>
        <xdr:sp macro="" textlink="">
          <xdr:nvSpPr>
            <xdr:cNvPr id="47112" name="Button 8" hidden="1">
              <a:extLst>
                <a:ext uri="{63B3BB69-23CF-44E3-9099-C40C66FF867C}">
                  <a14:compatExt spid="_x0000_s47112"/>
                </a:ext>
                <a:ext uri="{FF2B5EF4-FFF2-40B4-BE49-F238E27FC236}">
                  <a16:creationId xmlns:a16="http://schemas.microsoft.com/office/drawing/2014/main" id="{00000000-0008-0000-0F00-000008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17</xdr:col>
          <xdr:colOff>0</xdr:colOff>
          <xdr:row>15</xdr:row>
          <xdr:rowOff>0</xdr:rowOff>
        </xdr:to>
        <xdr:sp macro="" textlink="">
          <xdr:nvSpPr>
            <xdr:cNvPr id="47113" name="Button 9" hidden="1">
              <a:extLst>
                <a:ext uri="{63B3BB69-23CF-44E3-9099-C40C66FF867C}">
                  <a14:compatExt spid="_x0000_s47113"/>
                </a:ext>
                <a:ext uri="{FF2B5EF4-FFF2-40B4-BE49-F238E27FC236}">
                  <a16:creationId xmlns:a16="http://schemas.microsoft.com/office/drawing/2014/main" id="{00000000-0008-0000-0F00-000009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</xdr:row>
          <xdr:rowOff>0</xdr:rowOff>
        </xdr:from>
        <xdr:to>
          <xdr:col>18</xdr:col>
          <xdr:colOff>0</xdr:colOff>
          <xdr:row>15</xdr:row>
          <xdr:rowOff>0</xdr:rowOff>
        </xdr:to>
        <xdr:sp macro="" textlink="">
          <xdr:nvSpPr>
            <xdr:cNvPr id="47114" name="Button 10" hidden="1">
              <a:extLst>
                <a:ext uri="{63B3BB69-23CF-44E3-9099-C40C66FF867C}">
                  <a14:compatExt spid="_x0000_s47114"/>
                </a:ext>
                <a:ext uri="{FF2B5EF4-FFF2-40B4-BE49-F238E27FC236}">
                  <a16:creationId xmlns:a16="http://schemas.microsoft.com/office/drawing/2014/main" id="{00000000-0008-0000-0F00-00000A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</xdr:row>
          <xdr:rowOff>0</xdr:rowOff>
        </xdr:from>
        <xdr:to>
          <xdr:col>19</xdr:col>
          <xdr:colOff>0</xdr:colOff>
          <xdr:row>15</xdr:row>
          <xdr:rowOff>0</xdr:rowOff>
        </xdr:to>
        <xdr:sp macro="" textlink="">
          <xdr:nvSpPr>
            <xdr:cNvPr id="47115" name="Button 11" hidden="1">
              <a:extLst>
                <a:ext uri="{63B3BB69-23CF-44E3-9099-C40C66FF867C}">
                  <a14:compatExt spid="_x0000_s47115"/>
                </a:ext>
                <a:ext uri="{FF2B5EF4-FFF2-40B4-BE49-F238E27FC236}">
                  <a16:creationId xmlns:a16="http://schemas.microsoft.com/office/drawing/2014/main" id="{00000000-0008-0000-0F00-00000B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</xdr:row>
          <xdr:rowOff>0</xdr:rowOff>
        </xdr:from>
        <xdr:to>
          <xdr:col>17</xdr:col>
          <xdr:colOff>0</xdr:colOff>
          <xdr:row>18</xdr:row>
          <xdr:rowOff>0</xdr:rowOff>
        </xdr:to>
        <xdr:sp macro="" textlink="">
          <xdr:nvSpPr>
            <xdr:cNvPr id="47116" name="Button 12" hidden="1">
              <a:extLst>
                <a:ext uri="{63B3BB69-23CF-44E3-9099-C40C66FF867C}">
                  <a14:compatExt spid="_x0000_s47116"/>
                </a:ext>
                <a:ext uri="{FF2B5EF4-FFF2-40B4-BE49-F238E27FC236}">
                  <a16:creationId xmlns:a16="http://schemas.microsoft.com/office/drawing/2014/main" id="{00000000-0008-0000-0F00-00000C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</xdr:row>
          <xdr:rowOff>0</xdr:rowOff>
        </xdr:from>
        <xdr:to>
          <xdr:col>18</xdr:col>
          <xdr:colOff>0</xdr:colOff>
          <xdr:row>18</xdr:row>
          <xdr:rowOff>0</xdr:rowOff>
        </xdr:to>
        <xdr:sp macro="" textlink="">
          <xdr:nvSpPr>
            <xdr:cNvPr id="47117" name="Button 13" hidden="1">
              <a:extLst>
                <a:ext uri="{63B3BB69-23CF-44E3-9099-C40C66FF867C}">
                  <a14:compatExt spid="_x0000_s47117"/>
                </a:ext>
                <a:ext uri="{FF2B5EF4-FFF2-40B4-BE49-F238E27FC236}">
                  <a16:creationId xmlns:a16="http://schemas.microsoft.com/office/drawing/2014/main" id="{00000000-0008-0000-0F00-00000D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</xdr:row>
          <xdr:rowOff>0</xdr:rowOff>
        </xdr:from>
        <xdr:to>
          <xdr:col>19</xdr:col>
          <xdr:colOff>0</xdr:colOff>
          <xdr:row>18</xdr:row>
          <xdr:rowOff>0</xdr:rowOff>
        </xdr:to>
        <xdr:sp macro="" textlink="">
          <xdr:nvSpPr>
            <xdr:cNvPr id="47118" name="Button 14" hidden="1">
              <a:extLst>
                <a:ext uri="{63B3BB69-23CF-44E3-9099-C40C66FF867C}">
                  <a14:compatExt spid="_x0000_s47118"/>
                </a:ext>
                <a:ext uri="{FF2B5EF4-FFF2-40B4-BE49-F238E27FC236}">
                  <a16:creationId xmlns:a16="http://schemas.microsoft.com/office/drawing/2014/main" id="{00000000-0008-0000-0F00-00000E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</xdr:row>
          <xdr:rowOff>0</xdr:rowOff>
        </xdr:from>
        <xdr:to>
          <xdr:col>17</xdr:col>
          <xdr:colOff>0</xdr:colOff>
          <xdr:row>21</xdr:row>
          <xdr:rowOff>0</xdr:rowOff>
        </xdr:to>
        <xdr:sp macro="" textlink="">
          <xdr:nvSpPr>
            <xdr:cNvPr id="47119" name="Button 15" hidden="1">
              <a:extLst>
                <a:ext uri="{63B3BB69-23CF-44E3-9099-C40C66FF867C}">
                  <a14:compatExt spid="_x0000_s47119"/>
                </a:ext>
                <a:ext uri="{FF2B5EF4-FFF2-40B4-BE49-F238E27FC236}">
                  <a16:creationId xmlns:a16="http://schemas.microsoft.com/office/drawing/2014/main" id="{00000000-0008-0000-0F00-00000F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</xdr:row>
          <xdr:rowOff>0</xdr:rowOff>
        </xdr:from>
        <xdr:to>
          <xdr:col>18</xdr:col>
          <xdr:colOff>0</xdr:colOff>
          <xdr:row>21</xdr:row>
          <xdr:rowOff>0</xdr:rowOff>
        </xdr:to>
        <xdr:sp macro="" textlink="">
          <xdr:nvSpPr>
            <xdr:cNvPr id="47120" name="Button 16" hidden="1">
              <a:extLst>
                <a:ext uri="{63B3BB69-23CF-44E3-9099-C40C66FF867C}">
                  <a14:compatExt spid="_x0000_s47120"/>
                </a:ext>
                <a:ext uri="{FF2B5EF4-FFF2-40B4-BE49-F238E27FC236}">
                  <a16:creationId xmlns:a16="http://schemas.microsoft.com/office/drawing/2014/main" id="{00000000-0008-0000-0F00-000010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</xdr:row>
          <xdr:rowOff>0</xdr:rowOff>
        </xdr:from>
        <xdr:to>
          <xdr:col>19</xdr:col>
          <xdr:colOff>0</xdr:colOff>
          <xdr:row>21</xdr:row>
          <xdr:rowOff>0</xdr:rowOff>
        </xdr:to>
        <xdr:sp macro="" textlink="">
          <xdr:nvSpPr>
            <xdr:cNvPr id="47121" name="Button 17" hidden="1">
              <a:extLst>
                <a:ext uri="{63B3BB69-23CF-44E3-9099-C40C66FF867C}">
                  <a14:compatExt spid="_x0000_s47121"/>
                </a:ext>
                <a:ext uri="{FF2B5EF4-FFF2-40B4-BE49-F238E27FC236}">
                  <a16:creationId xmlns:a16="http://schemas.microsoft.com/office/drawing/2014/main" id="{00000000-0008-0000-0F00-000011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47122" name="Button 18" hidden="1">
              <a:extLst>
                <a:ext uri="{63B3BB69-23CF-44E3-9099-C40C66FF867C}">
                  <a14:compatExt spid="_x0000_s47122"/>
                </a:ext>
                <a:ext uri="{FF2B5EF4-FFF2-40B4-BE49-F238E27FC236}">
                  <a16:creationId xmlns:a16="http://schemas.microsoft.com/office/drawing/2014/main" id="{00000000-0008-0000-0F00-000012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</xdr:row>
          <xdr:rowOff>0</xdr:rowOff>
        </xdr:from>
        <xdr:to>
          <xdr:col>18</xdr:col>
          <xdr:colOff>0</xdr:colOff>
          <xdr:row>24</xdr:row>
          <xdr:rowOff>0</xdr:rowOff>
        </xdr:to>
        <xdr:sp macro="" textlink="">
          <xdr:nvSpPr>
            <xdr:cNvPr id="47123" name="Button 19" hidden="1">
              <a:extLst>
                <a:ext uri="{63B3BB69-23CF-44E3-9099-C40C66FF867C}">
                  <a14:compatExt spid="_x0000_s47123"/>
                </a:ext>
                <a:ext uri="{FF2B5EF4-FFF2-40B4-BE49-F238E27FC236}">
                  <a16:creationId xmlns:a16="http://schemas.microsoft.com/office/drawing/2014/main" id="{00000000-0008-0000-0F00-000013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</xdr:row>
          <xdr:rowOff>0</xdr:rowOff>
        </xdr:from>
        <xdr:to>
          <xdr:col>19</xdr:col>
          <xdr:colOff>0</xdr:colOff>
          <xdr:row>24</xdr:row>
          <xdr:rowOff>0</xdr:rowOff>
        </xdr:to>
        <xdr:sp macro="" textlink="">
          <xdr:nvSpPr>
            <xdr:cNvPr id="47124" name="Button 20" hidden="1">
              <a:extLst>
                <a:ext uri="{63B3BB69-23CF-44E3-9099-C40C66FF867C}">
                  <a14:compatExt spid="_x0000_s47124"/>
                </a:ext>
                <a:ext uri="{FF2B5EF4-FFF2-40B4-BE49-F238E27FC236}">
                  <a16:creationId xmlns:a16="http://schemas.microsoft.com/office/drawing/2014/main" id="{00000000-0008-0000-0F00-000014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52</xdr:row>
          <xdr:rowOff>0</xdr:rowOff>
        </xdr:from>
        <xdr:to>
          <xdr:col>19</xdr:col>
          <xdr:colOff>0</xdr:colOff>
          <xdr:row>55</xdr:row>
          <xdr:rowOff>0</xdr:rowOff>
        </xdr:to>
        <xdr:sp macro="" textlink="">
          <xdr:nvSpPr>
            <xdr:cNvPr id="47125" name="Button 21" hidden="1">
              <a:extLst>
                <a:ext uri="{63B3BB69-23CF-44E3-9099-C40C66FF867C}">
                  <a14:compatExt spid="_x0000_s47125"/>
                </a:ext>
                <a:ext uri="{FF2B5EF4-FFF2-40B4-BE49-F238E27FC236}">
                  <a16:creationId xmlns:a16="http://schemas.microsoft.com/office/drawing/2014/main" id="{00000000-0008-0000-0F00-000015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55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47126" name="Button 22" hidden="1">
              <a:extLst>
                <a:ext uri="{63B3BB69-23CF-44E3-9099-C40C66FF867C}">
                  <a14:compatExt spid="_x0000_s47126"/>
                </a:ext>
                <a:ext uri="{FF2B5EF4-FFF2-40B4-BE49-F238E27FC236}">
                  <a16:creationId xmlns:a16="http://schemas.microsoft.com/office/drawing/2014/main" id="{00000000-0008-0000-0F00-000016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55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47127" name="Button 23" hidden="1">
              <a:extLst>
                <a:ext uri="{63B3BB69-23CF-44E3-9099-C40C66FF867C}">
                  <a14:compatExt spid="_x0000_s47127"/>
                </a:ext>
                <a:ext uri="{FF2B5EF4-FFF2-40B4-BE49-F238E27FC236}">
                  <a16:creationId xmlns:a16="http://schemas.microsoft.com/office/drawing/2014/main" id="{00000000-0008-0000-0F00-000017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17</xdr:col>
          <xdr:colOff>0</xdr:colOff>
          <xdr:row>61</xdr:row>
          <xdr:rowOff>0</xdr:rowOff>
        </xdr:to>
        <xdr:sp macro="" textlink="">
          <xdr:nvSpPr>
            <xdr:cNvPr id="47128" name="Button 24" hidden="1">
              <a:extLst>
                <a:ext uri="{63B3BB69-23CF-44E3-9099-C40C66FF867C}">
                  <a14:compatExt spid="_x0000_s47128"/>
                </a:ext>
                <a:ext uri="{FF2B5EF4-FFF2-40B4-BE49-F238E27FC236}">
                  <a16:creationId xmlns:a16="http://schemas.microsoft.com/office/drawing/2014/main" id="{00000000-0008-0000-0F00-000018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47129" name="Button 25" hidden="1">
              <a:extLst>
                <a:ext uri="{63B3BB69-23CF-44E3-9099-C40C66FF867C}">
                  <a14:compatExt spid="_x0000_s47129"/>
                </a:ext>
                <a:ext uri="{FF2B5EF4-FFF2-40B4-BE49-F238E27FC236}">
                  <a16:creationId xmlns:a16="http://schemas.microsoft.com/office/drawing/2014/main" id="{00000000-0008-0000-0F00-000019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79</xdr:row>
          <xdr:rowOff>0</xdr:rowOff>
        </xdr:from>
        <xdr:to>
          <xdr:col>19</xdr:col>
          <xdr:colOff>0</xdr:colOff>
          <xdr:row>82</xdr:row>
          <xdr:rowOff>9525</xdr:rowOff>
        </xdr:to>
        <xdr:sp macro="" textlink="">
          <xdr:nvSpPr>
            <xdr:cNvPr id="47130" name="Button 26" hidden="1">
              <a:extLst>
                <a:ext uri="{63B3BB69-23CF-44E3-9099-C40C66FF867C}">
                  <a14:compatExt spid="_x0000_s47130"/>
                </a:ext>
                <a:ext uri="{FF2B5EF4-FFF2-40B4-BE49-F238E27FC236}">
                  <a16:creationId xmlns:a16="http://schemas.microsoft.com/office/drawing/2014/main" id="{00000000-0008-0000-0F00-00001A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82</xdr:row>
          <xdr:rowOff>9525</xdr:rowOff>
        </xdr:from>
        <xdr:to>
          <xdr:col>17</xdr:col>
          <xdr:colOff>0</xdr:colOff>
          <xdr:row>85</xdr:row>
          <xdr:rowOff>9525</xdr:rowOff>
        </xdr:to>
        <xdr:sp macro="" textlink="">
          <xdr:nvSpPr>
            <xdr:cNvPr id="47131" name="Button 27" hidden="1">
              <a:extLst>
                <a:ext uri="{63B3BB69-23CF-44E3-9099-C40C66FF867C}">
                  <a14:compatExt spid="_x0000_s47131"/>
                </a:ext>
                <a:ext uri="{FF2B5EF4-FFF2-40B4-BE49-F238E27FC236}">
                  <a16:creationId xmlns:a16="http://schemas.microsoft.com/office/drawing/2014/main" id="{00000000-0008-0000-0F00-00001B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82</xdr:row>
          <xdr:rowOff>9525</xdr:rowOff>
        </xdr:from>
        <xdr:to>
          <xdr:col>18</xdr:col>
          <xdr:colOff>0</xdr:colOff>
          <xdr:row>85</xdr:row>
          <xdr:rowOff>9525</xdr:rowOff>
        </xdr:to>
        <xdr:sp macro="" textlink="">
          <xdr:nvSpPr>
            <xdr:cNvPr id="47132" name="Button 28" hidden="1">
              <a:extLst>
                <a:ext uri="{63B3BB69-23CF-44E3-9099-C40C66FF867C}">
                  <a14:compatExt spid="_x0000_s47132"/>
                </a:ext>
                <a:ext uri="{FF2B5EF4-FFF2-40B4-BE49-F238E27FC236}">
                  <a16:creationId xmlns:a16="http://schemas.microsoft.com/office/drawing/2014/main" id="{00000000-0008-0000-0F00-00001C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85</xdr:row>
          <xdr:rowOff>9525</xdr:rowOff>
        </xdr:from>
        <xdr:to>
          <xdr:col>17</xdr:col>
          <xdr:colOff>0</xdr:colOff>
          <xdr:row>88</xdr:row>
          <xdr:rowOff>9525</xdr:rowOff>
        </xdr:to>
        <xdr:sp macro="" textlink="">
          <xdr:nvSpPr>
            <xdr:cNvPr id="47133" name="Button 29" hidden="1">
              <a:extLst>
                <a:ext uri="{63B3BB69-23CF-44E3-9099-C40C66FF867C}">
                  <a14:compatExt spid="_x0000_s47133"/>
                </a:ext>
                <a:ext uri="{FF2B5EF4-FFF2-40B4-BE49-F238E27FC236}">
                  <a16:creationId xmlns:a16="http://schemas.microsoft.com/office/drawing/2014/main" id="{00000000-0008-0000-0F00-00001D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85</xdr:row>
          <xdr:rowOff>9525</xdr:rowOff>
        </xdr:from>
        <xdr:to>
          <xdr:col>18</xdr:col>
          <xdr:colOff>0</xdr:colOff>
          <xdr:row>88</xdr:row>
          <xdr:rowOff>9525</xdr:rowOff>
        </xdr:to>
        <xdr:sp macro="" textlink="">
          <xdr:nvSpPr>
            <xdr:cNvPr id="47134" name="Button 30" hidden="1">
              <a:extLst>
                <a:ext uri="{63B3BB69-23CF-44E3-9099-C40C66FF867C}">
                  <a14:compatExt spid="_x0000_s47134"/>
                </a:ext>
                <a:ext uri="{FF2B5EF4-FFF2-40B4-BE49-F238E27FC236}">
                  <a16:creationId xmlns:a16="http://schemas.microsoft.com/office/drawing/2014/main" id="{00000000-0008-0000-0F00-00001E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106</xdr:row>
          <xdr:rowOff>0</xdr:rowOff>
        </xdr:from>
        <xdr:to>
          <xdr:col>19</xdr:col>
          <xdr:colOff>0</xdr:colOff>
          <xdr:row>109</xdr:row>
          <xdr:rowOff>9525</xdr:rowOff>
        </xdr:to>
        <xdr:sp macro="" textlink="">
          <xdr:nvSpPr>
            <xdr:cNvPr id="47135" name="Button 31" hidden="1">
              <a:extLst>
                <a:ext uri="{63B3BB69-23CF-44E3-9099-C40C66FF867C}">
                  <a14:compatExt spid="_x0000_s47135"/>
                </a:ext>
                <a:ext uri="{FF2B5EF4-FFF2-40B4-BE49-F238E27FC236}">
                  <a16:creationId xmlns:a16="http://schemas.microsoft.com/office/drawing/2014/main" id="{00000000-0008-0000-0F00-00001F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9525</xdr:rowOff>
        </xdr:from>
        <xdr:to>
          <xdr:col>17</xdr:col>
          <xdr:colOff>0</xdr:colOff>
          <xdr:row>112</xdr:row>
          <xdr:rowOff>9525</xdr:rowOff>
        </xdr:to>
        <xdr:sp macro="" textlink="">
          <xdr:nvSpPr>
            <xdr:cNvPr id="47136" name="Button 32" hidden="1">
              <a:extLst>
                <a:ext uri="{63B3BB69-23CF-44E3-9099-C40C66FF867C}">
                  <a14:compatExt spid="_x0000_s47136"/>
                </a:ext>
                <a:ext uri="{FF2B5EF4-FFF2-40B4-BE49-F238E27FC236}">
                  <a16:creationId xmlns:a16="http://schemas.microsoft.com/office/drawing/2014/main" id="{00000000-0008-0000-0F00-000020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109</xdr:row>
          <xdr:rowOff>9525</xdr:rowOff>
        </xdr:from>
        <xdr:to>
          <xdr:col>18</xdr:col>
          <xdr:colOff>0</xdr:colOff>
          <xdr:row>112</xdr:row>
          <xdr:rowOff>9525</xdr:rowOff>
        </xdr:to>
        <xdr:sp macro="" textlink="">
          <xdr:nvSpPr>
            <xdr:cNvPr id="47137" name="Button 33" hidden="1">
              <a:extLst>
                <a:ext uri="{63B3BB69-23CF-44E3-9099-C40C66FF867C}">
                  <a14:compatExt spid="_x0000_s47137"/>
                </a:ext>
                <a:ext uri="{FF2B5EF4-FFF2-40B4-BE49-F238E27FC236}">
                  <a16:creationId xmlns:a16="http://schemas.microsoft.com/office/drawing/2014/main" id="{00000000-0008-0000-0F00-000021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112</xdr:row>
          <xdr:rowOff>9525</xdr:rowOff>
        </xdr:from>
        <xdr:to>
          <xdr:col>17</xdr:col>
          <xdr:colOff>0</xdr:colOff>
          <xdr:row>115</xdr:row>
          <xdr:rowOff>9525</xdr:rowOff>
        </xdr:to>
        <xdr:sp macro="" textlink="">
          <xdr:nvSpPr>
            <xdr:cNvPr id="47138" name="Button 34" hidden="1">
              <a:extLst>
                <a:ext uri="{63B3BB69-23CF-44E3-9099-C40C66FF867C}">
                  <a14:compatExt spid="_x0000_s47138"/>
                </a:ext>
                <a:ext uri="{FF2B5EF4-FFF2-40B4-BE49-F238E27FC236}">
                  <a16:creationId xmlns:a16="http://schemas.microsoft.com/office/drawing/2014/main" id="{00000000-0008-0000-0F00-000022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112</xdr:row>
          <xdr:rowOff>9525</xdr:rowOff>
        </xdr:from>
        <xdr:to>
          <xdr:col>18</xdr:col>
          <xdr:colOff>0</xdr:colOff>
          <xdr:row>115</xdr:row>
          <xdr:rowOff>9525</xdr:rowOff>
        </xdr:to>
        <xdr:sp macro="" textlink="">
          <xdr:nvSpPr>
            <xdr:cNvPr id="47139" name="Button 35" hidden="1">
              <a:extLst>
                <a:ext uri="{63B3BB69-23CF-44E3-9099-C40C66FF867C}">
                  <a14:compatExt spid="_x0000_s47139"/>
                </a:ext>
                <a:ext uri="{FF2B5EF4-FFF2-40B4-BE49-F238E27FC236}">
                  <a16:creationId xmlns:a16="http://schemas.microsoft.com/office/drawing/2014/main" id="{00000000-0008-0000-0F00-000023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93</xdr:row>
          <xdr:rowOff>0</xdr:rowOff>
        </xdr:from>
        <xdr:to>
          <xdr:col>17</xdr:col>
          <xdr:colOff>0</xdr:colOff>
          <xdr:row>96</xdr:row>
          <xdr:rowOff>0</xdr:rowOff>
        </xdr:to>
        <xdr:sp macro="" textlink="">
          <xdr:nvSpPr>
            <xdr:cNvPr id="47140" name="Button 36" hidden="1">
              <a:extLst>
                <a:ext uri="{63B3BB69-23CF-44E3-9099-C40C66FF867C}">
                  <a14:compatExt spid="_x0000_s47140"/>
                </a:ext>
                <a:ext uri="{FF2B5EF4-FFF2-40B4-BE49-F238E27FC236}">
                  <a16:creationId xmlns:a16="http://schemas.microsoft.com/office/drawing/2014/main" id="{00000000-0008-0000-0F00-000024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133</xdr:row>
          <xdr:rowOff>0</xdr:rowOff>
        </xdr:from>
        <xdr:to>
          <xdr:col>19</xdr:col>
          <xdr:colOff>0</xdr:colOff>
          <xdr:row>136</xdr:row>
          <xdr:rowOff>9525</xdr:rowOff>
        </xdr:to>
        <xdr:sp macro="" textlink="">
          <xdr:nvSpPr>
            <xdr:cNvPr id="47141" name="Button 37" hidden="1">
              <a:extLst>
                <a:ext uri="{63B3BB69-23CF-44E3-9099-C40C66FF867C}">
                  <a14:compatExt spid="_x0000_s47141"/>
                </a:ext>
                <a:ext uri="{FF2B5EF4-FFF2-40B4-BE49-F238E27FC236}">
                  <a16:creationId xmlns:a16="http://schemas.microsoft.com/office/drawing/2014/main" id="{00000000-0008-0000-0F00-000025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136</xdr:row>
          <xdr:rowOff>9525</xdr:rowOff>
        </xdr:from>
        <xdr:to>
          <xdr:col>17</xdr:col>
          <xdr:colOff>0</xdr:colOff>
          <xdr:row>139</xdr:row>
          <xdr:rowOff>9525</xdr:rowOff>
        </xdr:to>
        <xdr:sp macro="" textlink="">
          <xdr:nvSpPr>
            <xdr:cNvPr id="47142" name="Button 38" hidden="1">
              <a:extLst>
                <a:ext uri="{63B3BB69-23CF-44E3-9099-C40C66FF867C}">
                  <a14:compatExt spid="_x0000_s47142"/>
                </a:ext>
                <a:ext uri="{FF2B5EF4-FFF2-40B4-BE49-F238E27FC236}">
                  <a16:creationId xmlns:a16="http://schemas.microsoft.com/office/drawing/2014/main" id="{00000000-0008-0000-0F00-000026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136</xdr:row>
          <xdr:rowOff>9525</xdr:rowOff>
        </xdr:from>
        <xdr:to>
          <xdr:col>18</xdr:col>
          <xdr:colOff>0</xdr:colOff>
          <xdr:row>139</xdr:row>
          <xdr:rowOff>9525</xdr:rowOff>
        </xdr:to>
        <xdr:sp macro="" textlink="">
          <xdr:nvSpPr>
            <xdr:cNvPr id="47143" name="Button 39" hidden="1">
              <a:extLst>
                <a:ext uri="{63B3BB69-23CF-44E3-9099-C40C66FF867C}">
                  <a14:compatExt spid="_x0000_s47143"/>
                </a:ext>
                <a:ext uri="{FF2B5EF4-FFF2-40B4-BE49-F238E27FC236}">
                  <a16:creationId xmlns:a16="http://schemas.microsoft.com/office/drawing/2014/main" id="{00000000-0008-0000-0F00-000027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139</xdr:row>
          <xdr:rowOff>9525</xdr:rowOff>
        </xdr:from>
        <xdr:to>
          <xdr:col>17</xdr:col>
          <xdr:colOff>0</xdr:colOff>
          <xdr:row>142</xdr:row>
          <xdr:rowOff>9525</xdr:rowOff>
        </xdr:to>
        <xdr:sp macro="" textlink="">
          <xdr:nvSpPr>
            <xdr:cNvPr id="47144" name="Button 40" hidden="1">
              <a:extLst>
                <a:ext uri="{63B3BB69-23CF-44E3-9099-C40C66FF867C}">
                  <a14:compatExt spid="_x0000_s47144"/>
                </a:ext>
                <a:ext uri="{FF2B5EF4-FFF2-40B4-BE49-F238E27FC236}">
                  <a16:creationId xmlns:a16="http://schemas.microsoft.com/office/drawing/2014/main" id="{00000000-0008-0000-0F00-000028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139</xdr:row>
          <xdr:rowOff>9525</xdr:rowOff>
        </xdr:from>
        <xdr:to>
          <xdr:col>18</xdr:col>
          <xdr:colOff>0</xdr:colOff>
          <xdr:row>142</xdr:row>
          <xdr:rowOff>9525</xdr:rowOff>
        </xdr:to>
        <xdr:sp macro="" textlink="">
          <xdr:nvSpPr>
            <xdr:cNvPr id="47145" name="Button 41" hidden="1">
              <a:extLst>
                <a:ext uri="{63B3BB69-23CF-44E3-9099-C40C66FF867C}">
                  <a14:compatExt spid="_x0000_s47145"/>
                </a:ext>
                <a:ext uri="{FF2B5EF4-FFF2-40B4-BE49-F238E27FC236}">
                  <a16:creationId xmlns:a16="http://schemas.microsoft.com/office/drawing/2014/main" id="{00000000-0008-0000-0F00-000029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160</xdr:row>
          <xdr:rowOff>0</xdr:rowOff>
        </xdr:from>
        <xdr:to>
          <xdr:col>19</xdr:col>
          <xdr:colOff>0</xdr:colOff>
          <xdr:row>163</xdr:row>
          <xdr:rowOff>9525</xdr:rowOff>
        </xdr:to>
        <xdr:sp macro="" textlink="">
          <xdr:nvSpPr>
            <xdr:cNvPr id="47146" name="Button 42" hidden="1">
              <a:extLst>
                <a:ext uri="{63B3BB69-23CF-44E3-9099-C40C66FF867C}">
                  <a14:compatExt spid="_x0000_s47146"/>
                </a:ext>
                <a:ext uri="{FF2B5EF4-FFF2-40B4-BE49-F238E27FC236}">
                  <a16:creationId xmlns:a16="http://schemas.microsoft.com/office/drawing/2014/main" id="{00000000-0008-0000-0F00-00002A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163</xdr:row>
          <xdr:rowOff>9525</xdr:rowOff>
        </xdr:from>
        <xdr:to>
          <xdr:col>17</xdr:col>
          <xdr:colOff>0</xdr:colOff>
          <xdr:row>166</xdr:row>
          <xdr:rowOff>9525</xdr:rowOff>
        </xdr:to>
        <xdr:sp macro="" textlink="">
          <xdr:nvSpPr>
            <xdr:cNvPr id="47147" name="Button 43" hidden="1">
              <a:extLst>
                <a:ext uri="{63B3BB69-23CF-44E3-9099-C40C66FF867C}">
                  <a14:compatExt spid="_x0000_s47147"/>
                </a:ext>
                <a:ext uri="{FF2B5EF4-FFF2-40B4-BE49-F238E27FC236}">
                  <a16:creationId xmlns:a16="http://schemas.microsoft.com/office/drawing/2014/main" id="{00000000-0008-0000-0F00-00002B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163</xdr:row>
          <xdr:rowOff>9525</xdr:rowOff>
        </xdr:from>
        <xdr:to>
          <xdr:col>18</xdr:col>
          <xdr:colOff>0</xdr:colOff>
          <xdr:row>166</xdr:row>
          <xdr:rowOff>9525</xdr:rowOff>
        </xdr:to>
        <xdr:sp macro="" textlink="">
          <xdr:nvSpPr>
            <xdr:cNvPr id="47148" name="Button 44" hidden="1">
              <a:extLst>
                <a:ext uri="{63B3BB69-23CF-44E3-9099-C40C66FF867C}">
                  <a14:compatExt spid="_x0000_s47148"/>
                </a:ext>
                <a:ext uri="{FF2B5EF4-FFF2-40B4-BE49-F238E27FC236}">
                  <a16:creationId xmlns:a16="http://schemas.microsoft.com/office/drawing/2014/main" id="{00000000-0008-0000-0F00-00002C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166</xdr:row>
          <xdr:rowOff>9525</xdr:rowOff>
        </xdr:from>
        <xdr:to>
          <xdr:col>17</xdr:col>
          <xdr:colOff>0</xdr:colOff>
          <xdr:row>169</xdr:row>
          <xdr:rowOff>9525</xdr:rowOff>
        </xdr:to>
        <xdr:sp macro="" textlink="">
          <xdr:nvSpPr>
            <xdr:cNvPr id="47149" name="Button 45" hidden="1">
              <a:extLst>
                <a:ext uri="{63B3BB69-23CF-44E3-9099-C40C66FF867C}">
                  <a14:compatExt spid="_x0000_s47149"/>
                </a:ext>
                <a:ext uri="{FF2B5EF4-FFF2-40B4-BE49-F238E27FC236}">
                  <a16:creationId xmlns:a16="http://schemas.microsoft.com/office/drawing/2014/main" id="{00000000-0008-0000-0F00-00002D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166</xdr:row>
          <xdr:rowOff>9525</xdr:rowOff>
        </xdr:from>
        <xdr:to>
          <xdr:col>18</xdr:col>
          <xdr:colOff>0</xdr:colOff>
          <xdr:row>169</xdr:row>
          <xdr:rowOff>9525</xdr:rowOff>
        </xdr:to>
        <xdr:sp macro="" textlink="">
          <xdr:nvSpPr>
            <xdr:cNvPr id="47150" name="Button 46" hidden="1">
              <a:extLst>
                <a:ext uri="{63B3BB69-23CF-44E3-9099-C40C66FF867C}">
                  <a14:compatExt spid="_x0000_s47150"/>
                </a:ext>
                <a:ext uri="{FF2B5EF4-FFF2-40B4-BE49-F238E27FC236}">
                  <a16:creationId xmlns:a16="http://schemas.microsoft.com/office/drawing/2014/main" id="{00000000-0008-0000-0F00-00002E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187</xdr:row>
          <xdr:rowOff>0</xdr:rowOff>
        </xdr:from>
        <xdr:to>
          <xdr:col>19</xdr:col>
          <xdr:colOff>0</xdr:colOff>
          <xdr:row>190</xdr:row>
          <xdr:rowOff>9525</xdr:rowOff>
        </xdr:to>
        <xdr:sp macro="" textlink="">
          <xdr:nvSpPr>
            <xdr:cNvPr id="47151" name="Button 47" hidden="1">
              <a:extLst>
                <a:ext uri="{63B3BB69-23CF-44E3-9099-C40C66FF867C}">
                  <a14:compatExt spid="_x0000_s47151"/>
                </a:ext>
                <a:ext uri="{FF2B5EF4-FFF2-40B4-BE49-F238E27FC236}">
                  <a16:creationId xmlns:a16="http://schemas.microsoft.com/office/drawing/2014/main" id="{00000000-0008-0000-0F00-00002F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190</xdr:row>
          <xdr:rowOff>9525</xdr:rowOff>
        </xdr:from>
        <xdr:to>
          <xdr:col>17</xdr:col>
          <xdr:colOff>0</xdr:colOff>
          <xdr:row>193</xdr:row>
          <xdr:rowOff>9525</xdr:rowOff>
        </xdr:to>
        <xdr:sp macro="" textlink="">
          <xdr:nvSpPr>
            <xdr:cNvPr id="47152" name="Button 48" hidden="1">
              <a:extLst>
                <a:ext uri="{63B3BB69-23CF-44E3-9099-C40C66FF867C}">
                  <a14:compatExt spid="_x0000_s47152"/>
                </a:ext>
                <a:ext uri="{FF2B5EF4-FFF2-40B4-BE49-F238E27FC236}">
                  <a16:creationId xmlns:a16="http://schemas.microsoft.com/office/drawing/2014/main" id="{00000000-0008-0000-0F00-000030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190</xdr:row>
          <xdr:rowOff>9525</xdr:rowOff>
        </xdr:from>
        <xdr:to>
          <xdr:col>18</xdr:col>
          <xdr:colOff>0</xdr:colOff>
          <xdr:row>193</xdr:row>
          <xdr:rowOff>9525</xdr:rowOff>
        </xdr:to>
        <xdr:sp macro="" textlink="">
          <xdr:nvSpPr>
            <xdr:cNvPr id="47153" name="Button 49" hidden="1">
              <a:extLst>
                <a:ext uri="{63B3BB69-23CF-44E3-9099-C40C66FF867C}">
                  <a14:compatExt spid="_x0000_s47153"/>
                </a:ext>
                <a:ext uri="{FF2B5EF4-FFF2-40B4-BE49-F238E27FC236}">
                  <a16:creationId xmlns:a16="http://schemas.microsoft.com/office/drawing/2014/main" id="{00000000-0008-0000-0F00-000031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193</xdr:row>
          <xdr:rowOff>9525</xdr:rowOff>
        </xdr:from>
        <xdr:to>
          <xdr:col>17</xdr:col>
          <xdr:colOff>0</xdr:colOff>
          <xdr:row>196</xdr:row>
          <xdr:rowOff>9525</xdr:rowOff>
        </xdr:to>
        <xdr:sp macro="" textlink="">
          <xdr:nvSpPr>
            <xdr:cNvPr id="47154" name="Button 50" hidden="1">
              <a:extLst>
                <a:ext uri="{63B3BB69-23CF-44E3-9099-C40C66FF867C}">
                  <a14:compatExt spid="_x0000_s47154"/>
                </a:ext>
                <a:ext uri="{FF2B5EF4-FFF2-40B4-BE49-F238E27FC236}">
                  <a16:creationId xmlns:a16="http://schemas.microsoft.com/office/drawing/2014/main" id="{00000000-0008-0000-0F00-000032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193</xdr:row>
          <xdr:rowOff>9525</xdr:rowOff>
        </xdr:from>
        <xdr:to>
          <xdr:col>18</xdr:col>
          <xdr:colOff>0</xdr:colOff>
          <xdr:row>196</xdr:row>
          <xdr:rowOff>9525</xdr:rowOff>
        </xdr:to>
        <xdr:sp macro="" textlink="">
          <xdr:nvSpPr>
            <xdr:cNvPr id="47155" name="Button 51" hidden="1">
              <a:extLst>
                <a:ext uri="{63B3BB69-23CF-44E3-9099-C40C66FF867C}">
                  <a14:compatExt spid="_x0000_s47155"/>
                </a:ext>
                <a:ext uri="{FF2B5EF4-FFF2-40B4-BE49-F238E27FC236}">
                  <a16:creationId xmlns:a16="http://schemas.microsoft.com/office/drawing/2014/main" id="{00000000-0008-0000-0F00-000033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39</xdr:row>
          <xdr:rowOff>0</xdr:rowOff>
        </xdr:from>
        <xdr:to>
          <xdr:col>17</xdr:col>
          <xdr:colOff>0</xdr:colOff>
          <xdr:row>42</xdr:row>
          <xdr:rowOff>0</xdr:rowOff>
        </xdr:to>
        <xdr:sp macro="" textlink="">
          <xdr:nvSpPr>
            <xdr:cNvPr id="47156" name="Button 52" hidden="1">
              <a:extLst>
                <a:ext uri="{63B3BB69-23CF-44E3-9099-C40C66FF867C}">
                  <a14:compatExt spid="_x0000_s47156"/>
                </a:ext>
                <a:ext uri="{FF2B5EF4-FFF2-40B4-BE49-F238E27FC236}">
                  <a16:creationId xmlns:a16="http://schemas.microsoft.com/office/drawing/2014/main" id="{00000000-0008-0000-0F00-000034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39</xdr:row>
          <xdr:rowOff>0</xdr:rowOff>
        </xdr:from>
        <xdr:to>
          <xdr:col>18</xdr:col>
          <xdr:colOff>0</xdr:colOff>
          <xdr:row>42</xdr:row>
          <xdr:rowOff>0</xdr:rowOff>
        </xdr:to>
        <xdr:sp macro="" textlink="">
          <xdr:nvSpPr>
            <xdr:cNvPr id="47157" name="Button 53" hidden="1">
              <a:extLst>
                <a:ext uri="{63B3BB69-23CF-44E3-9099-C40C66FF867C}">
                  <a14:compatExt spid="_x0000_s47157"/>
                </a:ext>
                <a:ext uri="{FF2B5EF4-FFF2-40B4-BE49-F238E27FC236}">
                  <a16:creationId xmlns:a16="http://schemas.microsoft.com/office/drawing/2014/main" id="{00000000-0008-0000-0F00-000035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39</xdr:row>
          <xdr:rowOff>0</xdr:rowOff>
        </xdr:from>
        <xdr:to>
          <xdr:col>19</xdr:col>
          <xdr:colOff>0</xdr:colOff>
          <xdr:row>42</xdr:row>
          <xdr:rowOff>0</xdr:rowOff>
        </xdr:to>
        <xdr:sp macro="" textlink="">
          <xdr:nvSpPr>
            <xdr:cNvPr id="47158" name="Button 54" hidden="1">
              <a:extLst>
                <a:ext uri="{63B3BB69-23CF-44E3-9099-C40C66FF867C}">
                  <a14:compatExt spid="_x0000_s47158"/>
                </a:ext>
                <a:ext uri="{FF2B5EF4-FFF2-40B4-BE49-F238E27FC236}">
                  <a16:creationId xmlns:a16="http://schemas.microsoft.com/office/drawing/2014/main" id="{00000000-0008-0000-0F00-000036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42</xdr:row>
          <xdr:rowOff>0</xdr:rowOff>
        </xdr:from>
        <xdr:to>
          <xdr:col>17</xdr:col>
          <xdr:colOff>0</xdr:colOff>
          <xdr:row>45</xdr:row>
          <xdr:rowOff>0</xdr:rowOff>
        </xdr:to>
        <xdr:sp macro="" textlink="">
          <xdr:nvSpPr>
            <xdr:cNvPr id="47159" name="Button 55" hidden="1">
              <a:extLst>
                <a:ext uri="{63B3BB69-23CF-44E3-9099-C40C66FF867C}">
                  <a14:compatExt spid="_x0000_s47159"/>
                </a:ext>
                <a:ext uri="{FF2B5EF4-FFF2-40B4-BE49-F238E27FC236}">
                  <a16:creationId xmlns:a16="http://schemas.microsoft.com/office/drawing/2014/main" id="{00000000-0008-0000-0F00-000037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42</xdr:row>
          <xdr:rowOff>0</xdr:rowOff>
        </xdr:from>
        <xdr:to>
          <xdr:col>18</xdr:col>
          <xdr:colOff>0</xdr:colOff>
          <xdr:row>45</xdr:row>
          <xdr:rowOff>0</xdr:rowOff>
        </xdr:to>
        <xdr:sp macro="" textlink="">
          <xdr:nvSpPr>
            <xdr:cNvPr id="47160" name="Button 56" hidden="1">
              <a:extLst>
                <a:ext uri="{63B3BB69-23CF-44E3-9099-C40C66FF867C}">
                  <a14:compatExt spid="_x0000_s47160"/>
                </a:ext>
                <a:ext uri="{FF2B5EF4-FFF2-40B4-BE49-F238E27FC236}">
                  <a16:creationId xmlns:a16="http://schemas.microsoft.com/office/drawing/2014/main" id="{00000000-0008-0000-0F00-000038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42</xdr:row>
          <xdr:rowOff>0</xdr:rowOff>
        </xdr:from>
        <xdr:to>
          <xdr:col>19</xdr:col>
          <xdr:colOff>0</xdr:colOff>
          <xdr:row>45</xdr:row>
          <xdr:rowOff>0</xdr:rowOff>
        </xdr:to>
        <xdr:sp macro="" textlink="">
          <xdr:nvSpPr>
            <xdr:cNvPr id="47161" name="Button 57" hidden="1">
              <a:extLst>
                <a:ext uri="{63B3BB69-23CF-44E3-9099-C40C66FF867C}">
                  <a14:compatExt spid="_x0000_s47161"/>
                </a:ext>
                <a:ext uri="{FF2B5EF4-FFF2-40B4-BE49-F238E27FC236}">
                  <a16:creationId xmlns:a16="http://schemas.microsoft.com/office/drawing/2014/main" id="{00000000-0008-0000-0F00-000039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45</xdr:row>
          <xdr:rowOff>0</xdr:rowOff>
        </xdr:from>
        <xdr:to>
          <xdr:col>17</xdr:col>
          <xdr:colOff>0</xdr:colOff>
          <xdr:row>48</xdr:row>
          <xdr:rowOff>0</xdr:rowOff>
        </xdr:to>
        <xdr:sp macro="" textlink="">
          <xdr:nvSpPr>
            <xdr:cNvPr id="47162" name="Button 58" hidden="1">
              <a:extLst>
                <a:ext uri="{63B3BB69-23CF-44E3-9099-C40C66FF867C}">
                  <a14:compatExt spid="_x0000_s47162"/>
                </a:ext>
                <a:ext uri="{FF2B5EF4-FFF2-40B4-BE49-F238E27FC236}">
                  <a16:creationId xmlns:a16="http://schemas.microsoft.com/office/drawing/2014/main" id="{00000000-0008-0000-0F00-00003A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45</xdr:row>
          <xdr:rowOff>0</xdr:rowOff>
        </xdr:from>
        <xdr:to>
          <xdr:col>18</xdr:col>
          <xdr:colOff>0</xdr:colOff>
          <xdr:row>48</xdr:row>
          <xdr:rowOff>0</xdr:rowOff>
        </xdr:to>
        <xdr:sp macro="" textlink="">
          <xdr:nvSpPr>
            <xdr:cNvPr id="47163" name="Button 59" hidden="1">
              <a:extLst>
                <a:ext uri="{63B3BB69-23CF-44E3-9099-C40C66FF867C}">
                  <a14:compatExt spid="_x0000_s47163"/>
                </a:ext>
                <a:ext uri="{FF2B5EF4-FFF2-40B4-BE49-F238E27FC236}">
                  <a16:creationId xmlns:a16="http://schemas.microsoft.com/office/drawing/2014/main" id="{00000000-0008-0000-0F00-00003B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45</xdr:row>
          <xdr:rowOff>0</xdr:rowOff>
        </xdr:from>
        <xdr:to>
          <xdr:col>19</xdr:col>
          <xdr:colOff>0</xdr:colOff>
          <xdr:row>48</xdr:row>
          <xdr:rowOff>0</xdr:rowOff>
        </xdr:to>
        <xdr:sp macro="" textlink="">
          <xdr:nvSpPr>
            <xdr:cNvPr id="47164" name="Button 60" hidden="1">
              <a:extLst>
                <a:ext uri="{63B3BB69-23CF-44E3-9099-C40C66FF867C}">
                  <a14:compatExt spid="_x0000_s47164"/>
                </a:ext>
                <a:ext uri="{FF2B5EF4-FFF2-40B4-BE49-F238E27FC236}">
                  <a16:creationId xmlns:a16="http://schemas.microsoft.com/office/drawing/2014/main" id="{00000000-0008-0000-0F00-00003C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48</xdr:row>
          <xdr:rowOff>0</xdr:rowOff>
        </xdr:from>
        <xdr:to>
          <xdr:col>17</xdr:col>
          <xdr:colOff>0</xdr:colOff>
          <xdr:row>51</xdr:row>
          <xdr:rowOff>0</xdr:rowOff>
        </xdr:to>
        <xdr:sp macro="" textlink="">
          <xdr:nvSpPr>
            <xdr:cNvPr id="47165" name="Button 61" hidden="1">
              <a:extLst>
                <a:ext uri="{63B3BB69-23CF-44E3-9099-C40C66FF867C}">
                  <a14:compatExt spid="_x0000_s47165"/>
                </a:ext>
                <a:ext uri="{FF2B5EF4-FFF2-40B4-BE49-F238E27FC236}">
                  <a16:creationId xmlns:a16="http://schemas.microsoft.com/office/drawing/2014/main" id="{00000000-0008-0000-0F00-00003D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48</xdr:row>
          <xdr:rowOff>0</xdr:rowOff>
        </xdr:from>
        <xdr:to>
          <xdr:col>18</xdr:col>
          <xdr:colOff>0</xdr:colOff>
          <xdr:row>51</xdr:row>
          <xdr:rowOff>0</xdr:rowOff>
        </xdr:to>
        <xdr:sp macro="" textlink="">
          <xdr:nvSpPr>
            <xdr:cNvPr id="47166" name="Button 62" hidden="1">
              <a:extLst>
                <a:ext uri="{63B3BB69-23CF-44E3-9099-C40C66FF867C}">
                  <a14:compatExt spid="_x0000_s47166"/>
                </a:ext>
                <a:ext uri="{FF2B5EF4-FFF2-40B4-BE49-F238E27FC236}">
                  <a16:creationId xmlns:a16="http://schemas.microsoft.com/office/drawing/2014/main" id="{00000000-0008-0000-0F00-00003E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48</xdr:row>
          <xdr:rowOff>0</xdr:rowOff>
        </xdr:from>
        <xdr:to>
          <xdr:col>19</xdr:col>
          <xdr:colOff>0</xdr:colOff>
          <xdr:row>51</xdr:row>
          <xdr:rowOff>0</xdr:rowOff>
        </xdr:to>
        <xdr:sp macro="" textlink="">
          <xdr:nvSpPr>
            <xdr:cNvPr id="47167" name="Button 63" hidden="1">
              <a:extLst>
                <a:ext uri="{63B3BB69-23CF-44E3-9099-C40C66FF867C}">
                  <a14:compatExt spid="_x0000_s47167"/>
                </a:ext>
                <a:ext uri="{FF2B5EF4-FFF2-40B4-BE49-F238E27FC236}">
                  <a16:creationId xmlns:a16="http://schemas.microsoft.com/office/drawing/2014/main" id="{00000000-0008-0000-0F00-00003F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55</xdr:row>
          <xdr:rowOff>0</xdr:rowOff>
        </xdr:from>
        <xdr:to>
          <xdr:col>19</xdr:col>
          <xdr:colOff>0</xdr:colOff>
          <xdr:row>58</xdr:row>
          <xdr:rowOff>0</xdr:rowOff>
        </xdr:to>
        <xdr:sp macro="" textlink="">
          <xdr:nvSpPr>
            <xdr:cNvPr id="47168" name="Button 64" hidden="1">
              <a:extLst>
                <a:ext uri="{63B3BB69-23CF-44E3-9099-C40C66FF867C}">
                  <a14:compatExt spid="_x0000_s47168"/>
                </a:ext>
                <a:ext uri="{FF2B5EF4-FFF2-40B4-BE49-F238E27FC236}">
                  <a16:creationId xmlns:a16="http://schemas.microsoft.com/office/drawing/2014/main" id="{00000000-0008-0000-0F00-000040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58</xdr:row>
          <xdr:rowOff>0</xdr:rowOff>
        </xdr:from>
        <xdr:to>
          <xdr:col>19</xdr:col>
          <xdr:colOff>0</xdr:colOff>
          <xdr:row>61</xdr:row>
          <xdr:rowOff>0</xdr:rowOff>
        </xdr:to>
        <xdr:sp macro="" textlink="">
          <xdr:nvSpPr>
            <xdr:cNvPr id="47169" name="Button 65" hidden="1">
              <a:extLst>
                <a:ext uri="{63B3BB69-23CF-44E3-9099-C40C66FF867C}">
                  <a14:compatExt spid="_x0000_s47169"/>
                </a:ext>
                <a:ext uri="{FF2B5EF4-FFF2-40B4-BE49-F238E27FC236}">
                  <a16:creationId xmlns:a16="http://schemas.microsoft.com/office/drawing/2014/main" id="{00000000-0008-0000-0F00-000041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61</xdr:row>
          <xdr:rowOff>0</xdr:rowOff>
        </xdr:from>
        <xdr:to>
          <xdr:col>19</xdr:col>
          <xdr:colOff>0</xdr:colOff>
          <xdr:row>64</xdr:row>
          <xdr:rowOff>0</xdr:rowOff>
        </xdr:to>
        <xdr:sp macro="" textlink="">
          <xdr:nvSpPr>
            <xdr:cNvPr id="47170" name="Button 66" hidden="1">
              <a:extLst>
                <a:ext uri="{63B3BB69-23CF-44E3-9099-C40C66FF867C}">
                  <a14:compatExt spid="_x0000_s47170"/>
                </a:ext>
                <a:ext uri="{FF2B5EF4-FFF2-40B4-BE49-F238E27FC236}">
                  <a16:creationId xmlns:a16="http://schemas.microsoft.com/office/drawing/2014/main" id="{00000000-0008-0000-0F00-000042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66</xdr:row>
          <xdr:rowOff>0</xdr:rowOff>
        </xdr:from>
        <xdr:to>
          <xdr:col>17</xdr:col>
          <xdr:colOff>0</xdr:colOff>
          <xdr:row>69</xdr:row>
          <xdr:rowOff>0</xdr:rowOff>
        </xdr:to>
        <xdr:sp macro="" textlink="">
          <xdr:nvSpPr>
            <xdr:cNvPr id="47171" name="Button 67" hidden="1">
              <a:extLst>
                <a:ext uri="{63B3BB69-23CF-44E3-9099-C40C66FF867C}">
                  <a14:compatExt spid="_x0000_s47171"/>
                </a:ext>
                <a:ext uri="{FF2B5EF4-FFF2-40B4-BE49-F238E27FC236}">
                  <a16:creationId xmlns:a16="http://schemas.microsoft.com/office/drawing/2014/main" id="{00000000-0008-0000-0F00-000043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66</xdr:row>
          <xdr:rowOff>0</xdr:rowOff>
        </xdr:from>
        <xdr:to>
          <xdr:col>18</xdr:col>
          <xdr:colOff>0</xdr:colOff>
          <xdr:row>69</xdr:row>
          <xdr:rowOff>0</xdr:rowOff>
        </xdr:to>
        <xdr:sp macro="" textlink="">
          <xdr:nvSpPr>
            <xdr:cNvPr id="47172" name="Button 68" hidden="1">
              <a:extLst>
                <a:ext uri="{63B3BB69-23CF-44E3-9099-C40C66FF867C}">
                  <a14:compatExt spid="_x0000_s47172"/>
                </a:ext>
                <a:ext uri="{FF2B5EF4-FFF2-40B4-BE49-F238E27FC236}">
                  <a16:creationId xmlns:a16="http://schemas.microsoft.com/office/drawing/2014/main" id="{00000000-0008-0000-0F00-000044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66</xdr:row>
          <xdr:rowOff>0</xdr:rowOff>
        </xdr:from>
        <xdr:to>
          <xdr:col>19</xdr:col>
          <xdr:colOff>0</xdr:colOff>
          <xdr:row>69</xdr:row>
          <xdr:rowOff>0</xdr:rowOff>
        </xdr:to>
        <xdr:sp macro="" textlink="">
          <xdr:nvSpPr>
            <xdr:cNvPr id="47173" name="Button 69" hidden="1">
              <a:extLst>
                <a:ext uri="{63B3BB69-23CF-44E3-9099-C40C66FF867C}">
                  <a14:compatExt spid="_x0000_s47173"/>
                </a:ext>
                <a:ext uri="{FF2B5EF4-FFF2-40B4-BE49-F238E27FC236}">
                  <a16:creationId xmlns:a16="http://schemas.microsoft.com/office/drawing/2014/main" id="{00000000-0008-0000-0F00-000045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69</xdr:row>
          <xdr:rowOff>0</xdr:rowOff>
        </xdr:from>
        <xdr:to>
          <xdr:col>17</xdr:col>
          <xdr:colOff>0</xdr:colOff>
          <xdr:row>72</xdr:row>
          <xdr:rowOff>0</xdr:rowOff>
        </xdr:to>
        <xdr:sp macro="" textlink="">
          <xdr:nvSpPr>
            <xdr:cNvPr id="47174" name="Button 70" hidden="1">
              <a:extLst>
                <a:ext uri="{63B3BB69-23CF-44E3-9099-C40C66FF867C}">
                  <a14:compatExt spid="_x0000_s47174"/>
                </a:ext>
                <a:ext uri="{FF2B5EF4-FFF2-40B4-BE49-F238E27FC236}">
                  <a16:creationId xmlns:a16="http://schemas.microsoft.com/office/drawing/2014/main" id="{00000000-0008-0000-0F00-000046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69</xdr:row>
          <xdr:rowOff>0</xdr:rowOff>
        </xdr:from>
        <xdr:to>
          <xdr:col>18</xdr:col>
          <xdr:colOff>0</xdr:colOff>
          <xdr:row>72</xdr:row>
          <xdr:rowOff>0</xdr:rowOff>
        </xdr:to>
        <xdr:sp macro="" textlink="">
          <xdr:nvSpPr>
            <xdr:cNvPr id="47175" name="Button 71" hidden="1">
              <a:extLst>
                <a:ext uri="{63B3BB69-23CF-44E3-9099-C40C66FF867C}">
                  <a14:compatExt spid="_x0000_s47175"/>
                </a:ext>
                <a:ext uri="{FF2B5EF4-FFF2-40B4-BE49-F238E27FC236}">
                  <a16:creationId xmlns:a16="http://schemas.microsoft.com/office/drawing/2014/main" id="{00000000-0008-0000-0F00-000047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69</xdr:row>
          <xdr:rowOff>0</xdr:rowOff>
        </xdr:from>
        <xdr:to>
          <xdr:col>19</xdr:col>
          <xdr:colOff>0</xdr:colOff>
          <xdr:row>72</xdr:row>
          <xdr:rowOff>0</xdr:rowOff>
        </xdr:to>
        <xdr:sp macro="" textlink="">
          <xdr:nvSpPr>
            <xdr:cNvPr id="47176" name="Button 72" hidden="1">
              <a:extLst>
                <a:ext uri="{63B3BB69-23CF-44E3-9099-C40C66FF867C}">
                  <a14:compatExt spid="_x0000_s47176"/>
                </a:ext>
                <a:ext uri="{FF2B5EF4-FFF2-40B4-BE49-F238E27FC236}">
                  <a16:creationId xmlns:a16="http://schemas.microsoft.com/office/drawing/2014/main" id="{00000000-0008-0000-0F00-000048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72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47177" name="Button 73" hidden="1">
              <a:extLst>
                <a:ext uri="{63B3BB69-23CF-44E3-9099-C40C66FF867C}">
                  <a14:compatExt spid="_x0000_s47177"/>
                </a:ext>
                <a:ext uri="{FF2B5EF4-FFF2-40B4-BE49-F238E27FC236}">
                  <a16:creationId xmlns:a16="http://schemas.microsoft.com/office/drawing/2014/main" id="{00000000-0008-0000-0F00-000049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72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47178" name="Button 74" hidden="1">
              <a:extLst>
                <a:ext uri="{63B3BB69-23CF-44E3-9099-C40C66FF867C}">
                  <a14:compatExt spid="_x0000_s47178"/>
                </a:ext>
                <a:ext uri="{FF2B5EF4-FFF2-40B4-BE49-F238E27FC236}">
                  <a16:creationId xmlns:a16="http://schemas.microsoft.com/office/drawing/2014/main" id="{00000000-0008-0000-0F00-00004A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72</xdr:row>
          <xdr:rowOff>0</xdr:rowOff>
        </xdr:from>
        <xdr:to>
          <xdr:col>19</xdr:col>
          <xdr:colOff>0</xdr:colOff>
          <xdr:row>75</xdr:row>
          <xdr:rowOff>0</xdr:rowOff>
        </xdr:to>
        <xdr:sp macro="" textlink="">
          <xdr:nvSpPr>
            <xdr:cNvPr id="47179" name="Button 75" hidden="1">
              <a:extLst>
                <a:ext uri="{63B3BB69-23CF-44E3-9099-C40C66FF867C}">
                  <a14:compatExt spid="_x0000_s47179"/>
                </a:ext>
                <a:ext uri="{FF2B5EF4-FFF2-40B4-BE49-F238E27FC236}">
                  <a16:creationId xmlns:a16="http://schemas.microsoft.com/office/drawing/2014/main" id="{00000000-0008-0000-0F00-00004B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17</xdr:col>
          <xdr:colOff>0</xdr:colOff>
          <xdr:row>78</xdr:row>
          <xdr:rowOff>0</xdr:rowOff>
        </xdr:to>
        <xdr:sp macro="" textlink="">
          <xdr:nvSpPr>
            <xdr:cNvPr id="47180" name="Button 76" hidden="1">
              <a:extLst>
                <a:ext uri="{63B3BB69-23CF-44E3-9099-C40C66FF867C}">
                  <a14:compatExt spid="_x0000_s47180"/>
                </a:ext>
                <a:ext uri="{FF2B5EF4-FFF2-40B4-BE49-F238E27FC236}">
                  <a16:creationId xmlns:a16="http://schemas.microsoft.com/office/drawing/2014/main" id="{00000000-0008-0000-0F00-00004C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47181" name="Button 77" hidden="1">
              <a:extLst>
                <a:ext uri="{63B3BB69-23CF-44E3-9099-C40C66FF867C}">
                  <a14:compatExt spid="_x0000_s47181"/>
                </a:ext>
                <a:ext uri="{FF2B5EF4-FFF2-40B4-BE49-F238E27FC236}">
                  <a16:creationId xmlns:a16="http://schemas.microsoft.com/office/drawing/2014/main" id="{00000000-0008-0000-0F00-00004D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75</xdr:row>
          <xdr:rowOff>0</xdr:rowOff>
        </xdr:from>
        <xdr:to>
          <xdr:col>19</xdr:col>
          <xdr:colOff>0</xdr:colOff>
          <xdr:row>78</xdr:row>
          <xdr:rowOff>0</xdr:rowOff>
        </xdr:to>
        <xdr:sp macro="" textlink="">
          <xdr:nvSpPr>
            <xdr:cNvPr id="47182" name="Button 78" hidden="1">
              <a:extLst>
                <a:ext uri="{63B3BB69-23CF-44E3-9099-C40C66FF867C}">
                  <a14:compatExt spid="_x0000_s47182"/>
                </a:ext>
                <a:ext uri="{FF2B5EF4-FFF2-40B4-BE49-F238E27FC236}">
                  <a16:creationId xmlns:a16="http://schemas.microsoft.com/office/drawing/2014/main" id="{00000000-0008-0000-0F00-00004E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82</xdr:row>
          <xdr:rowOff>9525</xdr:rowOff>
        </xdr:from>
        <xdr:to>
          <xdr:col>19</xdr:col>
          <xdr:colOff>0</xdr:colOff>
          <xdr:row>85</xdr:row>
          <xdr:rowOff>9525</xdr:rowOff>
        </xdr:to>
        <xdr:sp macro="" textlink="">
          <xdr:nvSpPr>
            <xdr:cNvPr id="47183" name="Button 79" hidden="1">
              <a:extLst>
                <a:ext uri="{63B3BB69-23CF-44E3-9099-C40C66FF867C}">
                  <a14:compatExt spid="_x0000_s47183"/>
                </a:ext>
                <a:ext uri="{FF2B5EF4-FFF2-40B4-BE49-F238E27FC236}">
                  <a16:creationId xmlns:a16="http://schemas.microsoft.com/office/drawing/2014/main" id="{00000000-0008-0000-0F00-00004F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85</xdr:row>
          <xdr:rowOff>9525</xdr:rowOff>
        </xdr:from>
        <xdr:to>
          <xdr:col>19</xdr:col>
          <xdr:colOff>0</xdr:colOff>
          <xdr:row>88</xdr:row>
          <xdr:rowOff>9525</xdr:rowOff>
        </xdr:to>
        <xdr:sp macro="" textlink="">
          <xdr:nvSpPr>
            <xdr:cNvPr id="47184" name="Button 80" hidden="1">
              <a:extLst>
                <a:ext uri="{63B3BB69-23CF-44E3-9099-C40C66FF867C}">
                  <a14:compatExt spid="_x0000_s47184"/>
                </a:ext>
                <a:ext uri="{FF2B5EF4-FFF2-40B4-BE49-F238E27FC236}">
                  <a16:creationId xmlns:a16="http://schemas.microsoft.com/office/drawing/2014/main" id="{00000000-0008-0000-0F00-000050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9525</xdr:rowOff>
        </xdr:from>
        <xdr:to>
          <xdr:col>19</xdr:col>
          <xdr:colOff>0</xdr:colOff>
          <xdr:row>91</xdr:row>
          <xdr:rowOff>19050</xdr:rowOff>
        </xdr:to>
        <xdr:sp macro="" textlink="">
          <xdr:nvSpPr>
            <xdr:cNvPr id="47185" name="Button 81" hidden="1">
              <a:extLst>
                <a:ext uri="{63B3BB69-23CF-44E3-9099-C40C66FF867C}">
                  <a14:compatExt spid="_x0000_s47185"/>
                </a:ext>
                <a:ext uri="{FF2B5EF4-FFF2-40B4-BE49-F238E27FC236}">
                  <a16:creationId xmlns:a16="http://schemas.microsoft.com/office/drawing/2014/main" id="{00000000-0008-0000-0F00-000051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93</xdr:row>
          <xdr:rowOff>0</xdr:rowOff>
        </xdr:from>
        <xdr:to>
          <xdr:col>18</xdr:col>
          <xdr:colOff>0</xdr:colOff>
          <xdr:row>96</xdr:row>
          <xdr:rowOff>0</xdr:rowOff>
        </xdr:to>
        <xdr:sp macro="" textlink="">
          <xdr:nvSpPr>
            <xdr:cNvPr id="47186" name="Button 82" hidden="1">
              <a:extLst>
                <a:ext uri="{63B3BB69-23CF-44E3-9099-C40C66FF867C}">
                  <a14:compatExt spid="_x0000_s47186"/>
                </a:ext>
                <a:ext uri="{FF2B5EF4-FFF2-40B4-BE49-F238E27FC236}">
                  <a16:creationId xmlns:a16="http://schemas.microsoft.com/office/drawing/2014/main" id="{00000000-0008-0000-0F00-000052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93</xdr:row>
          <xdr:rowOff>0</xdr:rowOff>
        </xdr:from>
        <xdr:to>
          <xdr:col>19</xdr:col>
          <xdr:colOff>0</xdr:colOff>
          <xdr:row>96</xdr:row>
          <xdr:rowOff>0</xdr:rowOff>
        </xdr:to>
        <xdr:sp macro="" textlink="">
          <xdr:nvSpPr>
            <xdr:cNvPr id="47187" name="Button 83" hidden="1">
              <a:extLst>
                <a:ext uri="{63B3BB69-23CF-44E3-9099-C40C66FF867C}">
                  <a14:compatExt spid="_x0000_s47187"/>
                </a:ext>
                <a:ext uri="{FF2B5EF4-FFF2-40B4-BE49-F238E27FC236}">
                  <a16:creationId xmlns:a16="http://schemas.microsoft.com/office/drawing/2014/main" id="{00000000-0008-0000-0F00-000053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96</xdr:row>
          <xdr:rowOff>0</xdr:rowOff>
        </xdr:from>
        <xdr:to>
          <xdr:col>17</xdr:col>
          <xdr:colOff>0</xdr:colOff>
          <xdr:row>99</xdr:row>
          <xdr:rowOff>0</xdr:rowOff>
        </xdr:to>
        <xdr:sp macro="" textlink="">
          <xdr:nvSpPr>
            <xdr:cNvPr id="47188" name="Button 84" hidden="1">
              <a:extLst>
                <a:ext uri="{63B3BB69-23CF-44E3-9099-C40C66FF867C}">
                  <a14:compatExt spid="_x0000_s47188"/>
                </a:ext>
                <a:ext uri="{FF2B5EF4-FFF2-40B4-BE49-F238E27FC236}">
                  <a16:creationId xmlns:a16="http://schemas.microsoft.com/office/drawing/2014/main" id="{00000000-0008-0000-0F00-000054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96</xdr:row>
          <xdr:rowOff>0</xdr:rowOff>
        </xdr:from>
        <xdr:to>
          <xdr:col>18</xdr:col>
          <xdr:colOff>0</xdr:colOff>
          <xdr:row>99</xdr:row>
          <xdr:rowOff>0</xdr:rowOff>
        </xdr:to>
        <xdr:sp macro="" textlink="">
          <xdr:nvSpPr>
            <xdr:cNvPr id="47189" name="Button 85" hidden="1">
              <a:extLst>
                <a:ext uri="{63B3BB69-23CF-44E3-9099-C40C66FF867C}">
                  <a14:compatExt spid="_x0000_s47189"/>
                </a:ext>
                <a:ext uri="{FF2B5EF4-FFF2-40B4-BE49-F238E27FC236}">
                  <a16:creationId xmlns:a16="http://schemas.microsoft.com/office/drawing/2014/main" id="{00000000-0008-0000-0F00-000055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96</xdr:row>
          <xdr:rowOff>0</xdr:rowOff>
        </xdr:from>
        <xdr:to>
          <xdr:col>19</xdr:col>
          <xdr:colOff>0</xdr:colOff>
          <xdr:row>99</xdr:row>
          <xdr:rowOff>0</xdr:rowOff>
        </xdr:to>
        <xdr:sp macro="" textlink="">
          <xdr:nvSpPr>
            <xdr:cNvPr id="47190" name="Button 86" hidden="1">
              <a:extLst>
                <a:ext uri="{63B3BB69-23CF-44E3-9099-C40C66FF867C}">
                  <a14:compatExt spid="_x0000_s47190"/>
                </a:ext>
                <a:ext uri="{FF2B5EF4-FFF2-40B4-BE49-F238E27FC236}">
                  <a16:creationId xmlns:a16="http://schemas.microsoft.com/office/drawing/2014/main" id="{00000000-0008-0000-0F00-000056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99</xdr:row>
          <xdr:rowOff>0</xdr:rowOff>
        </xdr:from>
        <xdr:to>
          <xdr:col>17</xdr:col>
          <xdr:colOff>0</xdr:colOff>
          <xdr:row>102</xdr:row>
          <xdr:rowOff>0</xdr:rowOff>
        </xdr:to>
        <xdr:sp macro="" textlink="">
          <xdr:nvSpPr>
            <xdr:cNvPr id="47191" name="Button 87" hidden="1">
              <a:extLst>
                <a:ext uri="{63B3BB69-23CF-44E3-9099-C40C66FF867C}">
                  <a14:compatExt spid="_x0000_s47191"/>
                </a:ext>
                <a:ext uri="{FF2B5EF4-FFF2-40B4-BE49-F238E27FC236}">
                  <a16:creationId xmlns:a16="http://schemas.microsoft.com/office/drawing/2014/main" id="{00000000-0008-0000-0F00-000057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99</xdr:row>
          <xdr:rowOff>0</xdr:rowOff>
        </xdr:from>
        <xdr:to>
          <xdr:col>18</xdr:col>
          <xdr:colOff>0</xdr:colOff>
          <xdr:row>102</xdr:row>
          <xdr:rowOff>0</xdr:rowOff>
        </xdr:to>
        <xdr:sp macro="" textlink="">
          <xdr:nvSpPr>
            <xdr:cNvPr id="47192" name="Button 88" hidden="1">
              <a:extLst>
                <a:ext uri="{63B3BB69-23CF-44E3-9099-C40C66FF867C}">
                  <a14:compatExt spid="_x0000_s47192"/>
                </a:ext>
                <a:ext uri="{FF2B5EF4-FFF2-40B4-BE49-F238E27FC236}">
                  <a16:creationId xmlns:a16="http://schemas.microsoft.com/office/drawing/2014/main" id="{00000000-0008-0000-0F00-000058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99</xdr:row>
          <xdr:rowOff>0</xdr:rowOff>
        </xdr:from>
        <xdr:to>
          <xdr:col>19</xdr:col>
          <xdr:colOff>0</xdr:colOff>
          <xdr:row>102</xdr:row>
          <xdr:rowOff>0</xdr:rowOff>
        </xdr:to>
        <xdr:sp macro="" textlink="">
          <xdr:nvSpPr>
            <xdr:cNvPr id="47193" name="Button 89" hidden="1">
              <a:extLst>
                <a:ext uri="{63B3BB69-23CF-44E3-9099-C40C66FF867C}">
                  <a14:compatExt spid="_x0000_s47193"/>
                </a:ext>
                <a:ext uri="{FF2B5EF4-FFF2-40B4-BE49-F238E27FC236}">
                  <a16:creationId xmlns:a16="http://schemas.microsoft.com/office/drawing/2014/main" id="{00000000-0008-0000-0F00-000059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102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47194" name="Button 90" hidden="1">
              <a:extLst>
                <a:ext uri="{63B3BB69-23CF-44E3-9099-C40C66FF867C}">
                  <a14:compatExt spid="_x0000_s47194"/>
                </a:ext>
                <a:ext uri="{FF2B5EF4-FFF2-40B4-BE49-F238E27FC236}">
                  <a16:creationId xmlns:a16="http://schemas.microsoft.com/office/drawing/2014/main" id="{00000000-0008-0000-0F00-00005A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102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47195" name="Button 91" hidden="1">
              <a:extLst>
                <a:ext uri="{63B3BB69-23CF-44E3-9099-C40C66FF867C}">
                  <a14:compatExt spid="_x0000_s47195"/>
                </a:ext>
                <a:ext uri="{FF2B5EF4-FFF2-40B4-BE49-F238E27FC236}">
                  <a16:creationId xmlns:a16="http://schemas.microsoft.com/office/drawing/2014/main" id="{00000000-0008-0000-0F00-00005B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102</xdr:row>
          <xdr:rowOff>0</xdr:rowOff>
        </xdr:from>
        <xdr:to>
          <xdr:col>19</xdr:col>
          <xdr:colOff>0</xdr:colOff>
          <xdr:row>105</xdr:row>
          <xdr:rowOff>0</xdr:rowOff>
        </xdr:to>
        <xdr:sp macro="" textlink="">
          <xdr:nvSpPr>
            <xdr:cNvPr id="47196" name="Button 92" hidden="1">
              <a:extLst>
                <a:ext uri="{63B3BB69-23CF-44E3-9099-C40C66FF867C}">
                  <a14:compatExt spid="_x0000_s47196"/>
                </a:ext>
                <a:ext uri="{FF2B5EF4-FFF2-40B4-BE49-F238E27FC236}">
                  <a16:creationId xmlns:a16="http://schemas.microsoft.com/office/drawing/2014/main" id="{00000000-0008-0000-0F00-00005C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109</xdr:row>
          <xdr:rowOff>9525</xdr:rowOff>
        </xdr:from>
        <xdr:to>
          <xdr:col>19</xdr:col>
          <xdr:colOff>0</xdr:colOff>
          <xdr:row>112</xdr:row>
          <xdr:rowOff>9525</xdr:rowOff>
        </xdr:to>
        <xdr:sp macro="" textlink="">
          <xdr:nvSpPr>
            <xdr:cNvPr id="47197" name="Button 93" hidden="1">
              <a:extLst>
                <a:ext uri="{63B3BB69-23CF-44E3-9099-C40C66FF867C}">
                  <a14:compatExt spid="_x0000_s47197"/>
                </a:ext>
                <a:ext uri="{FF2B5EF4-FFF2-40B4-BE49-F238E27FC236}">
                  <a16:creationId xmlns:a16="http://schemas.microsoft.com/office/drawing/2014/main" id="{00000000-0008-0000-0F00-00005D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112</xdr:row>
          <xdr:rowOff>9525</xdr:rowOff>
        </xdr:from>
        <xdr:to>
          <xdr:col>19</xdr:col>
          <xdr:colOff>0</xdr:colOff>
          <xdr:row>115</xdr:row>
          <xdr:rowOff>9525</xdr:rowOff>
        </xdr:to>
        <xdr:sp macro="" textlink="">
          <xdr:nvSpPr>
            <xdr:cNvPr id="47198" name="Button 94" hidden="1">
              <a:extLst>
                <a:ext uri="{63B3BB69-23CF-44E3-9099-C40C66FF867C}">
                  <a14:compatExt spid="_x0000_s47198"/>
                </a:ext>
                <a:ext uri="{FF2B5EF4-FFF2-40B4-BE49-F238E27FC236}">
                  <a16:creationId xmlns:a16="http://schemas.microsoft.com/office/drawing/2014/main" id="{00000000-0008-0000-0F00-00005E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115</xdr:row>
          <xdr:rowOff>9525</xdr:rowOff>
        </xdr:from>
        <xdr:to>
          <xdr:col>19</xdr:col>
          <xdr:colOff>0</xdr:colOff>
          <xdr:row>118</xdr:row>
          <xdr:rowOff>19050</xdr:rowOff>
        </xdr:to>
        <xdr:sp macro="" textlink="">
          <xdr:nvSpPr>
            <xdr:cNvPr id="47199" name="Button 95" hidden="1">
              <a:extLst>
                <a:ext uri="{63B3BB69-23CF-44E3-9099-C40C66FF867C}">
                  <a14:compatExt spid="_x0000_s47199"/>
                </a:ext>
                <a:ext uri="{FF2B5EF4-FFF2-40B4-BE49-F238E27FC236}">
                  <a16:creationId xmlns:a16="http://schemas.microsoft.com/office/drawing/2014/main" id="{00000000-0008-0000-0F00-00005F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120</xdr:row>
          <xdr:rowOff>0</xdr:rowOff>
        </xdr:from>
        <xdr:to>
          <xdr:col>17</xdr:col>
          <xdr:colOff>0</xdr:colOff>
          <xdr:row>123</xdr:row>
          <xdr:rowOff>0</xdr:rowOff>
        </xdr:to>
        <xdr:sp macro="" textlink="">
          <xdr:nvSpPr>
            <xdr:cNvPr id="47200" name="Button 96" hidden="1">
              <a:extLst>
                <a:ext uri="{63B3BB69-23CF-44E3-9099-C40C66FF867C}">
                  <a14:compatExt spid="_x0000_s47200"/>
                </a:ext>
                <a:ext uri="{FF2B5EF4-FFF2-40B4-BE49-F238E27FC236}">
                  <a16:creationId xmlns:a16="http://schemas.microsoft.com/office/drawing/2014/main" id="{00000000-0008-0000-0F00-000060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120</xdr:row>
          <xdr:rowOff>0</xdr:rowOff>
        </xdr:from>
        <xdr:to>
          <xdr:col>18</xdr:col>
          <xdr:colOff>0</xdr:colOff>
          <xdr:row>123</xdr:row>
          <xdr:rowOff>0</xdr:rowOff>
        </xdr:to>
        <xdr:sp macro="" textlink="">
          <xdr:nvSpPr>
            <xdr:cNvPr id="47201" name="Button 97" hidden="1">
              <a:extLst>
                <a:ext uri="{63B3BB69-23CF-44E3-9099-C40C66FF867C}">
                  <a14:compatExt spid="_x0000_s47201"/>
                </a:ext>
                <a:ext uri="{FF2B5EF4-FFF2-40B4-BE49-F238E27FC236}">
                  <a16:creationId xmlns:a16="http://schemas.microsoft.com/office/drawing/2014/main" id="{00000000-0008-0000-0F00-000061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120</xdr:row>
          <xdr:rowOff>0</xdr:rowOff>
        </xdr:from>
        <xdr:to>
          <xdr:col>19</xdr:col>
          <xdr:colOff>0</xdr:colOff>
          <xdr:row>123</xdr:row>
          <xdr:rowOff>0</xdr:rowOff>
        </xdr:to>
        <xdr:sp macro="" textlink="">
          <xdr:nvSpPr>
            <xdr:cNvPr id="47202" name="Button 98" hidden="1">
              <a:extLst>
                <a:ext uri="{63B3BB69-23CF-44E3-9099-C40C66FF867C}">
                  <a14:compatExt spid="_x0000_s47202"/>
                </a:ext>
                <a:ext uri="{FF2B5EF4-FFF2-40B4-BE49-F238E27FC236}">
                  <a16:creationId xmlns:a16="http://schemas.microsoft.com/office/drawing/2014/main" id="{00000000-0008-0000-0F00-000062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123</xdr:row>
          <xdr:rowOff>0</xdr:rowOff>
        </xdr:from>
        <xdr:to>
          <xdr:col>17</xdr:col>
          <xdr:colOff>0</xdr:colOff>
          <xdr:row>126</xdr:row>
          <xdr:rowOff>0</xdr:rowOff>
        </xdr:to>
        <xdr:sp macro="" textlink="">
          <xdr:nvSpPr>
            <xdr:cNvPr id="47203" name="Button 99" hidden="1">
              <a:extLst>
                <a:ext uri="{63B3BB69-23CF-44E3-9099-C40C66FF867C}">
                  <a14:compatExt spid="_x0000_s47203"/>
                </a:ext>
                <a:ext uri="{FF2B5EF4-FFF2-40B4-BE49-F238E27FC236}">
                  <a16:creationId xmlns:a16="http://schemas.microsoft.com/office/drawing/2014/main" id="{00000000-0008-0000-0F00-000063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123</xdr:row>
          <xdr:rowOff>0</xdr:rowOff>
        </xdr:from>
        <xdr:to>
          <xdr:col>18</xdr:col>
          <xdr:colOff>0</xdr:colOff>
          <xdr:row>126</xdr:row>
          <xdr:rowOff>0</xdr:rowOff>
        </xdr:to>
        <xdr:sp macro="" textlink="">
          <xdr:nvSpPr>
            <xdr:cNvPr id="47204" name="Button 100" hidden="1">
              <a:extLst>
                <a:ext uri="{63B3BB69-23CF-44E3-9099-C40C66FF867C}">
                  <a14:compatExt spid="_x0000_s47204"/>
                </a:ext>
                <a:ext uri="{FF2B5EF4-FFF2-40B4-BE49-F238E27FC236}">
                  <a16:creationId xmlns:a16="http://schemas.microsoft.com/office/drawing/2014/main" id="{00000000-0008-0000-0F00-000064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123</xdr:row>
          <xdr:rowOff>0</xdr:rowOff>
        </xdr:from>
        <xdr:to>
          <xdr:col>19</xdr:col>
          <xdr:colOff>0</xdr:colOff>
          <xdr:row>126</xdr:row>
          <xdr:rowOff>0</xdr:rowOff>
        </xdr:to>
        <xdr:sp macro="" textlink="">
          <xdr:nvSpPr>
            <xdr:cNvPr id="47205" name="Button 101" hidden="1">
              <a:extLst>
                <a:ext uri="{63B3BB69-23CF-44E3-9099-C40C66FF867C}">
                  <a14:compatExt spid="_x0000_s47205"/>
                </a:ext>
                <a:ext uri="{FF2B5EF4-FFF2-40B4-BE49-F238E27FC236}">
                  <a16:creationId xmlns:a16="http://schemas.microsoft.com/office/drawing/2014/main" id="{00000000-0008-0000-0F00-000065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126</xdr:row>
          <xdr:rowOff>0</xdr:rowOff>
        </xdr:from>
        <xdr:to>
          <xdr:col>17</xdr:col>
          <xdr:colOff>0</xdr:colOff>
          <xdr:row>129</xdr:row>
          <xdr:rowOff>0</xdr:rowOff>
        </xdr:to>
        <xdr:sp macro="" textlink="">
          <xdr:nvSpPr>
            <xdr:cNvPr id="47206" name="Button 102" hidden="1">
              <a:extLst>
                <a:ext uri="{63B3BB69-23CF-44E3-9099-C40C66FF867C}">
                  <a14:compatExt spid="_x0000_s47206"/>
                </a:ext>
                <a:ext uri="{FF2B5EF4-FFF2-40B4-BE49-F238E27FC236}">
                  <a16:creationId xmlns:a16="http://schemas.microsoft.com/office/drawing/2014/main" id="{00000000-0008-0000-0F00-000066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126</xdr:row>
          <xdr:rowOff>0</xdr:rowOff>
        </xdr:from>
        <xdr:to>
          <xdr:col>18</xdr:col>
          <xdr:colOff>0</xdr:colOff>
          <xdr:row>129</xdr:row>
          <xdr:rowOff>0</xdr:rowOff>
        </xdr:to>
        <xdr:sp macro="" textlink="">
          <xdr:nvSpPr>
            <xdr:cNvPr id="47207" name="Button 103" hidden="1">
              <a:extLst>
                <a:ext uri="{63B3BB69-23CF-44E3-9099-C40C66FF867C}">
                  <a14:compatExt spid="_x0000_s47207"/>
                </a:ext>
                <a:ext uri="{FF2B5EF4-FFF2-40B4-BE49-F238E27FC236}">
                  <a16:creationId xmlns:a16="http://schemas.microsoft.com/office/drawing/2014/main" id="{00000000-0008-0000-0F00-000067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126</xdr:row>
          <xdr:rowOff>0</xdr:rowOff>
        </xdr:from>
        <xdr:to>
          <xdr:col>19</xdr:col>
          <xdr:colOff>0</xdr:colOff>
          <xdr:row>129</xdr:row>
          <xdr:rowOff>0</xdr:rowOff>
        </xdr:to>
        <xdr:sp macro="" textlink="">
          <xdr:nvSpPr>
            <xdr:cNvPr id="47208" name="Button 104" hidden="1">
              <a:extLst>
                <a:ext uri="{63B3BB69-23CF-44E3-9099-C40C66FF867C}">
                  <a14:compatExt spid="_x0000_s47208"/>
                </a:ext>
                <a:ext uri="{FF2B5EF4-FFF2-40B4-BE49-F238E27FC236}">
                  <a16:creationId xmlns:a16="http://schemas.microsoft.com/office/drawing/2014/main" id="{00000000-0008-0000-0F00-000068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129</xdr:row>
          <xdr:rowOff>0</xdr:rowOff>
        </xdr:from>
        <xdr:to>
          <xdr:col>17</xdr:col>
          <xdr:colOff>0</xdr:colOff>
          <xdr:row>132</xdr:row>
          <xdr:rowOff>0</xdr:rowOff>
        </xdr:to>
        <xdr:sp macro="" textlink="">
          <xdr:nvSpPr>
            <xdr:cNvPr id="47209" name="Button 105" hidden="1">
              <a:extLst>
                <a:ext uri="{63B3BB69-23CF-44E3-9099-C40C66FF867C}">
                  <a14:compatExt spid="_x0000_s47209"/>
                </a:ext>
                <a:ext uri="{FF2B5EF4-FFF2-40B4-BE49-F238E27FC236}">
                  <a16:creationId xmlns:a16="http://schemas.microsoft.com/office/drawing/2014/main" id="{00000000-0008-0000-0F00-000069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129</xdr:row>
          <xdr:rowOff>0</xdr:rowOff>
        </xdr:from>
        <xdr:to>
          <xdr:col>18</xdr:col>
          <xdr:colOff>0</xdr:colOff>
          <xdr:row>132</xdr:row>
          <xdr:rowOff>0</xdr:rowOff>
        </xdr:to>
        <xdr:sp macro="" textlink="">
          <xdr:nvSpPr>
            <xdr:cNvPr id="47210" name="Button 106" hidden="1">
              <a:extLst>
                <a:ext uri="{63B3BB69-23CF-44E3-9099-C40C66FF867C}">
                  <a14:compatExt spid="_x0000_s47210"/>
                </a:ext>
                <a:ext uri="{FF2B5EF4-FFF2-40B4-BE49-F238E27FC236}">
                  <a16:creationId xmlns:a16="http://schemas.microsoft.com/office/drawing/2014/main" id="{00000000-0008-0000-0F00-00006A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129</xdr:row>
          <xdr:rowOff>0</xdr:rowOff>
        </xdr:from>
        <xdr:to>
          <xdr:col>19</xdr:col>
          <xdr:colOff>0</xdr:colOff>
          <xdr:row>132</xdr:row>
          <xdr:rowOff>0</xdr:rowOff>
        </xdr:to>
        <xdr:sp macro="" textlink="">
          <xdr:nvSpPr>
            <xdr:cNvPr id="47211" name="Button 107" hidden="1">
              <a:extLst>
                <a:ext uri="{63B3BB69-23CF-44E3-9099-C40C66FF867C}">
                  <a14:compatExt spid="_x0000_s47211"/>
                </a:ext>
                <a:ext uri="{FF2B5EF4-FFF2-40B4-BE49-F238E27FC236}">
                  <a16:creationId xmlns:a16="http://schemas.microsoft.com/office/drawing/2014/main" id="{00000000-0008-0000-0F00-00006B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136</xdr:row>
          <xdr:rowOff>9525</xdr:rowOff>
        </xdr:from>
        <xdr:to>
          <xdr:col>19</xdr:col>
          <xdr:colOff>0</xdr:colOff>
          <xdr:row>139</xdr:row>
          <xdr:rowOff>9525</xdr:rowOff>
        </xdr:to>
        <xdr:sp macro="" textlink="">
          <xdr:nvSpPr>
            <xdr:cNvPr id="47212" name="Button 108" hidden="1">
              <a:extLst>
                <a:ext uri="{63B3BB69-23CF-44E3-9099-C40C66FF867C}">
                  <a14:compatExt spid="_x0000_s47212"/>
                </a:ext>
                <a:ext uri="{FF2B5EF4-FFF2-40B4-BE49-F238E27FC236}">
                  <a16:creationId xmlns:a16="http://schemas.microsoft.com/office/drawing/2014/main" id="{00000000-0008-0000-0F00-00006C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139</xdr:row>
          <xdr:rowOff>9525</xdr:rowOff>
        </xdr:from>
        <xdr:to>
          <xdr:col>19</xdr:col>
          <xdr:colOff>0</xdr:colOff>
          <xdr:row>142</xdr:row>
          <xdr:rowOff>9525</xdr:rowOff>
        </xdr:to>
        <xdr:sp macro="" textlink="">
          <xdr:nvSpPr>
            <xdr:cNvPr id="47213" name="Button 109" hidden="1">
              <a:extLst>
                <a:ext uri="{63B3BB69-23CF-44E3-9099-C40C66FF867C}">
                  <a14:compatExt spid="_x0000_s47213"/>
                </a:ext>
                <a:ext uri="{FF2B5EF4-FFF2-40B4-BE49-F238E27FC236}">
                  <a16:creationId xmlns:a16="http://schemas.microsoft.com/office/drawing/2014/main" id="{00000000-0008-0000-0F00-00006D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142</xdr:row>
          <xdr:rowOff>9525</xdr:rowOff>
        </xdr:from>
        <xdr:to>
          <xdr:col>19</xdr:col>
          <xdr:colOff>0</xdr:colOff>
          <xdr:row>145</xdr:row>
          <xdr:rowOff>19050</xdr:rowOff>
        </xdr:to>
        <xdr:sp macro="" textlink="">
          <xdr:nvSpPr>
            <xdr:cNvPr id="47214" name="Button 110" hidden="1">
              <a:extLst>
                <a:ext uri="{63B3BB69-23CF-44E3-9099-C40C66FF867C}">
                  <a14:compatExt spid="_x0000_s47214"/>
                </a:ext>
                <a:ext uri="{FF2B5EF4-FFF2-40B4-BE49-F238E27FC236}">
                  <a16:creationId xmlns:a16="http://schemas.microsoft.com/office/drawing/2014/main" id="{00000000-0008-0000-0F00-00006E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147</xdr:row>
          <xdr:rowOff>0</xdr:rowOff>
        </xdr:from>
        <xdr:to>
          <xdr:col>17</xdr:col>
          <xdr:colOff>0</xdr:colOff>
          <xdr:row>150</xdr:row>
          <xdr:rowOff>0</xdr:rowOff>
        </xdr:to>
        <xdr:sp macro="" textlink="">
          <xdr:nvSpPr>
            <xdr:cNvPr id="47215" name="Button 111" hidden="1">
              <a:extLst>
                <a:ext uri="{63B3BB69-23CF-44E3-9099-C40C66FF867C}">
                  <a14:compatExt spid="_x0000_s47215"/>
                </a:ext>
                <a:ext uri="{FF2B5EF4-FFF2-40B4-BE49-F238E27FC236}">
                  <a16:creationId xmlns:a16="http://schemas.microsoft.com/office/drawing/2014/main" id="{00000000-0008-0000-0F00-00006F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147</xdr:row>
          <xdr:rowOff>0</xdr:rowOff>
        </xdr:from>
        <xdr:to>
          <xdr:col>18</xdr:col>
          <xdr:colOff>0</xdr:colOff>
          <xdr:row>150</xdr:row>
          <xdr:rowOff>0</xdr:rowOff>
        </xdr:to>
        <xdr:sp macro="" textlink="">
          <xdr:nvSpPr>
            <xdr:cNvPr id="47216" name="Button 112" hidden="1">
              <a:extLst>
                <a:ext uri="{63B3BB69-23CF-44E3-9099-C40C66FF867C}">
                  <a14:compatExt spid="_x0000_s47216"/>
                </a:ext>
                <a:ext uri="{FF2B5EF4-FFF2-40B4-BE49-F238E27FC236}">
                  <a16:creationId xmlns:a16="http://schemas.microsoft.com/office/drawing/2014/main" id="{00000000-0008-0000-0F00-000070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147</xdr:row>
          <xdr:rowOff>0</xdr:rowOff>
        </xdr:from>
        <xdr:to>
          <xdr:col>19</xdr:col>
          <xdr:colOff>0</xdr:colOff>
          <xdr:row>150</xdr:row>
          <xdr:rowOff>0</xdr:rowOff>
        </xdr:to>
        <xdr:sp macro="" textlink="">
          <xdr:nvSpPr>
            <xdr:cNvPr id="47217" name="Button 113" hidden="1">
              <a:extLst>
                <a:ext uri="{63B3BB69-23CF-44E3-9099-C40C66FF867C}">
                  <a14:compatExt spid="_x0000_s47217"/>
                </a:ext>
                <a:ext uri="{FF2B5EF4-FFF2-40B4-BE49-F238E27FC236}">
                  <a16:creationId xmlns:a16="http://schemas.microsoft.com/office/drawing/2014/main" id="{00000000-0008-0000-0F00-000071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150</xdr:row>
          <xdr:rowOff>0</xdr:rowOff>
        </xdr:from>
        <xdr:to>
          <xdr:col>17</xdr:col>
          <xdr:colOff>0</xdr:colOff>
          <xdr:row>153</xdr:row>
          <xdr:rowOff>0</xdr:rowOff>
        </xdr:to>
        <xdr:sp macro="" textlink="">
          <xdr:nvSpPr>
            <xdr:cNvPr id="47218" name="Button 114" hidden="1">
              <a:extLst>
                <a:ext uri="{63B3BB69-23CF-44E3-9099-C40C66FF867C}">
                  <a14:compatExt spid="_x0000_s47218"/>
                </a:ext>
                <a:ext uri="{FF2B5EF4-FFF2-40B4-BE49-F238E27FC236}">
                  <a16:creationId xmlns:a16="http://schemas.microsoft.com/office/drawing/2014/main" id="{00000000-0008-0000-0F00-000072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150</xdr:row>
          <xdr:rowOff>0</xdr:rowOff>
        </xdr:from>
        <xdr:to>
          <xdr:col>18</xdr:col>
          <xdr:colOff>0</xdr:colOff>
          <xdr:row>153</xdr:row>
          <xdr:rowOff>0</xdr:rowOff>
        </xdr:to>
        <xdr:sp macro="" textlink="">
          <xdr:nvSpPr>
            <xdr:cNvPr id="47219" name="Button 115" hidden="1">
              <a:extLst>
                <a:ext uri="{63B3BB69-23CF-44E3-9099-C40C66FF867C}">
                  <a14:compatExt spid="_x0000_s47219"/>
                </a:ext>
                <a:ext uri="{FF2B5EF4-FFF2-40B4-BE49-F238E27FC236}">
                  <a16:creationId xmlns:a16="http://schemas.microsoft.com/office/drawing/2014/main" id="{00000000-0008-0000-0F00-000073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150</xdr:row>
          <xdr:rowOff>0</xdr:rowOff>
        </xdr:from>
        <xdr:to>
          <xdr:col>19</xdr:col>
          <xdr:colOff>0</xdr:colOff>
          <xdr:row>153</xdr:row>
          <xdr:rowOff>0</xdr:rowOff>
        </xdr:to>
        <xdr:sp macro="" textlink="">
          <xdr:nvSpPr>
            <xdr:cNvPr id="47220" name="Button 116" hidden="1">
              <a:extLst>
                <a:ext uri="{63B3BB69-23CF-44E3-9099-C40C66FF867C}">
                  <a14:compatExt spid="_x0000_s47220"/>
                </a:ext>
                <a:ext uri="{FF2B5EF4-FFF2-40B4-BE49-F238E27FC236}">
                  <a16:creationId xmlns:a16="http://schemas.microsoft.com/office/drawing/2014/main" id="{00000000-0008-0000-0F00-000074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153</xdr:row>
          <xdr:rowOff>0</xdr:rowOff>
        </xdr:from>
        <xdr:to>
          <xdr:col>17</xdr:col>
          <xdr:colOff>0</xdr:colOff>
          <xdr:row>156</xdr:row>
          <xdr:rowOff>0</xdr:rowOff>
        </xdr:to>
        <xdr:sp macro="" textlink="">
          <xdr:nvSpPr>
            <xdr:cNvPr id="47221" name="Button 117" hidden="1">
              <a:extLst>
                <a:ext uri="{63B3BB69-23CF-44E3-9099-C40C66FF867C}">
                  <a14:compatExt spid="_x0000_s47221"/>
                </a:ext>
                <a:ext uri="{FF2B5EF4-FFF2-40B4-BE49-F238E27FC236}">
                  <a16:creationId xmlns:a16="http://schemas.microsoft.com/office/drawing/2014/main" id="{00000000-0008-0000-0F00-000075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153</xdr:row>
          <xdr:rowOff>0</xdr:rowOff>
        </xdr:from>
        <xdr:to>
          <xdr:col>18</xdr:col>
          <xdr:colOff>0</xdr:colOff>
          <xdr:row>156</xdr:row>
          <xdr:rowOff>0</xdr:rowOff>
        </xdr:to>
        <xdr:sp macro="" textlink="">
          <xdr:nvSpPr>
            <xdr:cNvPr id="47222" name="Button 118" hidden="1">
              <a:extLst>
                <a:ext uri="{63B3BB69-23CF-44E3-9099-C40C66FF867C}">
                  <a14:compatExt spid="_x0000_s47222"/>
                </a:ext>
                <a:ext uri="{FF2B5EF4-FFF2-40B4-BE49-F238E27FC236}">
                  <a16:creationId xmlns:a16="http://schemas.microsoft.com/office/drawing/2014/main" id="{00000000-0008-0000-0F00-000076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153</xdr:row>
          <xdr:rowOff>0</xdr:rowOff>
        </xdr:from>
        <xdr:to>
          <xdr:col>19</xdr:col>
          <xdr:colOff>0</xdr:colOff>
          <xdr:row>156</xdr:row>
          <xdr:rowOff>0</xdr:rowOff>
        </xdr:to>
        <xdr:sp macro="" textlink="">
          <xdr:nvSpPr>
            <xdr:cNvPr id="47223" name="Button 119" hidden="1">
              <a:extLst>
                <a:ext uri="{63B3BB69-23CF-44E3-9099-C40C66FF867C}">
                  <a14:compatExt spid="_x0000_s47223"/>
                </a:ext>
                <a:ext uri="{FF2B5EF4-FFF2-40B4-BE49-F238E27FC236}">
                  <a16:creationId xmlns:a16="http://schemas.microsoft.com/office/drawing/2014/main" id="{00000000-0008-0000-0F00-000077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156</xdr:row>
          <xdr:rowOff>0</xdr:rowOff>
        </xdr:from>
        <xdr:to>
          <xdr:col>17</xdr:col>
          <xdr:colOff>0</xdr:colOff>
          <xdr:row>159</xdr:row>
          <xdr:rowOff>0</xdr:rowOff>
        </xdr:to>
        <xdr:sp macro="" textlink="">
          <xdr:nvSpPr>
            <xdr:cNvPr id="47224" name="Button 120" hidden="1">
              <a:extLst>
                <a:ext uri="{63B3BB69-23CF-44E3-9099-C40C66FF867C}">
                  <a14:compatExt spid="_x0000_s47224"/>
                </a:ext>
                <a:ext uri="{FF2B5EF4-FFF2-40B4-BE49-F238E27FC236}">
                  <a16:creationId xmlns:a16="http://schemas.microsoft.com/office/drawing/2014/main" id="{00000000-0008-0000-0F00-000078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156</xdr:row>
          <xdr:rowOff>0</xdr:rowOff>
        </xdr:from>
        <xdr:to>
          <xdr:col>18</xdr:col>
          <xdr:colOff>0</xdr:colOff>
          <xdr:row>159</xdr:row>
          <xdr:rowOff>0</xdr:rowOff>
        </xdr:to>
        <xdr:sp macro="" textlink="">
          <xdr:nvSpPr>
            <xdr:cNvPr id="47225" name="Button 121" hidden="1">
              <a:extLst>
                <a:ext uri="{63B3BB69-23CF-44E3-9099-C40C66FF867C}">
                  <a14:compatExt spid="_x0000_s47225"/>
                </a:ext>
                <a:ext uri="{FF2B5EF4-FFF2-40B4-BE49-F238E27FC236}">
                  <a16:creationId xmlns:a16="http://schemas.microsoft.com/office/drawing/2014/main" id="{00000000-0008-0000-0F00-000079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156</xdr:row>
          <xdr:rowOff>0</xdr:rowOff>
        </xdr:from>
        <xdr:to>
          <xdr:col>19</xdr:col>
          <xdr:colOff>0</xdr:colOff>
          <xdr:row>159</xdr:row>
          <xdr:rowOff>0</xdr:rowOff>
        </xdr:to>
        <xdr:sp macro="" textlink="">
          <xdr:nvSpPr>
            <xdr:cNvPr id="47226" name="Button 122" hidden="1">
              <a:extLst>
                <a:ext uri="{63B3BB69-23CF-44E3-9099-C40C66FF867C}">
                  <a14:compatExt spid="_x0000_s47226"/>
                </a:ext>
                <a:ext uri="{FF2B5EF4-FFF2-40B4-BE49-F238E27FC236}">
                  <a16:creationId xmlns:a16="http://schemas.microsoft.com/office/drawing/2014/main" id="{00000000-0008-0000-0F00-00007A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163</xdr:row>
          <xdr:rowOff>9525</xdr:rowOff>
        </xdr:from>
        <xdr:to>
          <xdr:col>19</xdr:col>
          <xdr:colOff>0</xdr:colOff>
          <xdr:row>166</xdr:row>
          <xdr:rowOff>9525</xdr:rowOff>
        </xdr:to>
        <xdr:sp macro="" textlink="">
          <xdr:nvSpPr>
            <xdr:cNvPr id="47227" name="Button 123" hidden="1">
              <a:extLst>
                <a:ext uri="{63B3BB69-23CF-44E3-9099-C40C66FF867C}">
                  <a14:compatExt spid="_x0000_s47227"/>
                </a:ext>
                <a:ext uri="{FF2B5EF4-FFF2-40B4-BE49-F238E27FC236}">
                  <a16:creationId xmlns:a16="http://schemas.microsoft.com/office/drawing/2014/main" id="{00000000-0008-0000-0F00-00007B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166</xdr:row>
          <xdr:rowOff>9525</xdr:rowOff>
        </xdr:from>
        <xdr:to>
          <xdr:col>19</xdr:col>
          <xdr:colOff>0</xdr:colOff>
          <xdr:row>169</xdr:row>
          <xdr:rowOff>9525</xdr:rowOff>
        </xdr:to>
        <xdr:sp macro="" textlink="">
          <xdr:nvSpPr>
            <xdr:cNvPr id="47228" name="Button 124" hidden="1">
              <a:extLst>
                <a:ext uri="{63B3BB69-23CF-44E3-9099-C40C66FF867C}">
                  <a14:compatExt spid="_x0000_s47228"/>
                </a:ext>
                <a:ext uri="{FF2B5EF4-FFF2-40B4-BE49-F238E27FC236}">
                  <a16:creationId xmlns:a16="http://schemas.microsoft.com/office/drawing/2014/main" id="{00000000-0008-0000-0F00-00007C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169</xdr:row>
          <xdr:rowOff>9525</xdr:rowOff>
        </xdr:from>
        <xdr:to>
          <xdr:col>19</xdr:col>
          <xdr:colOff>0</xdr:colOff>
          <xdr:row>172</xdr:row>
          <xdr:rowOff>19050</xdr:rowOff>
        </xdr:to>
        <xdr:sp macro="" textlink="">
          <xdr:nvSpPr>
            <xdr:cNvPr id="47229" name="Button 125" hidden="1">
              <a:extLst>
                <a:ext uri="{63B3BB69-23CF-44E3-9099-C40C66FF867C}">
                  <a14:compatExt spid="_x0000_s47229"/>
                </a:ext>
                <a:ext uri="{FF2B5EF4-FFF2-40B4-BE49-F238E27FC236}">
                  <a16:creationId xmlns:a16="http://schemas.microsoft.com/office/drawing/2014/main" id="{00000000-0008-0000-0F00-00007D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174</xdr:row>
          <xdr:rowOff>0</xdr:rowOff>
        </xdr:from>
        <xdr:to>
          <xdr:col>17</xdr:col>
          <xdr:colOff>0</xdr:colOff>
          <xdr:row>177</xdr:row>
          <xdr:rowOff>0</xdr:rowOff>
        </xdr:to>
        <xdr:sp macro="" textlink="">
          <xdr:nvSpPr>
            <xdr:cNvPr id="47230" name="Button 126" hidden="1">
              <a:extLst>
                <a:ext uri="{63B3BB69-23CF-44E3-9099-C40C66FF867C}">
                  <a14:compatExt spid="_x0000_s47230"/>
                </a:ext>
                <a:ext uri="{FF2B5EF4-FFF2-40B4-BE49-F238E27FC236}">
                  <a16:creationId xmlns:a16="http://schemas.microsoft.com/office/drawing/2014/main" id="{00000000-0008-0000-0F00-00007E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174</xdr:row>
          <xdr:rowOff>0</xdr:rowOff>
        </xdr:from>
        <xdr:to>
          <xdr:col>18</xdr:col>
          <xdr:colOff>0</xdr:colOff>
          <xdr:row>177</xdr:row>
          <xdr:rowOff>0</xdr:rowOff>
        </xdr:to>
        <xdr:sp macro="" textlink="">
          <xdr:nvSpPr>
            <xdr:cNvPr id="47231" name="Button 127" hidden="1">
              <a:extLst>
                <a:ext uri="{63B3BB69-23CF-44E3-9099-C40C66FF867C}">
                  <a14:compatExt spid="_x0000_s47231"/>
                </a:ext>
                <a:ext uri="{FF2B5EF4-FFF2-40B4-BE49-F238E27FC236}">
                  <a16:creationId xmlns:a16="http://schemas.microsoft.com/office/drawing/2014/main" id="{00000000-0008-0000-0F00-00007F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174</xdr:row>
          <xdr:rowOff>0</xdr:rowOff>
        </xdr:from>
        <xdr:to>
          <xdr:col>19</xdr:col>
          <xdr:colOff>0</xdr:colOff>
          <xdr:row>177</xdr:row>
          <xdr:rowOff>0</xdr:rowOff>
        </xdr:to>
        <xdr:sp macro="" textlink="">
          <xdr:nvSpPr>
            <xdr:cNvPr id="47232" name="Button 128" hidden="1">
              <a:extLst>
                <a:ext uri="{63B3BB69-23CF-44E3-9099-C40C66FF867C}">
                  <a14:compatExt spid="_x0000_s47232"/>
                </a:ext>
                <a:ext uri="{FF2B5EF4-FFF2-40B4-BE49-F238E27FC236}">
                  <a16:creationId xmlns:a16="http://schemas.microsoft.com/office/drawing/2014/main" id="{00000000-0008-0000-0F00-000080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177</xdr:row>
          <xdr:rowOff>0</xdr:rowOff>
        </xdr:from>
        <xdr:to>
          <xdr:col>17</xdr:col>
          <xdr:colOff>0</xdr:colOff>
          <xdr:row>180</xdr:row>
          <xdr:rowOff>0</xdr:rowOff>
        </xdr:to>
        <xdr:sp macro="" textlink="">
          <xdr:nvSpPr>
            <xdr:cNvPr id="47233" name="Button 129" hidden="1">
              <a:extLst>
                <a:ext uri="{63B3BB69-23CF-44E3-9099-C40C66FF867C}">
                  <a14:compatExt spid="_x0000_s47233"/>
                </a:ext>
                <a:ext uri="{FF2B5EF4-FFF2-40B4-BE49-F238E27FC236}">
                  <a16:creationId xmlns:a16="http://schemas.microsoft.com/office/drawing/2014/main" id="{00000000-0008-0000-0F00-000081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177</xdr:row>
          <xdr:rowOff>0</xdr:rowOff>
        </xdr:from>
        <xdr:to>
          <xdr:col>18</xdr:col>
          <xdr:colOff>0</xdr:colOff>
          <xdr:row>180</xdr:row>
          <xdr:rowOff>0</xdr:rowOff>
        </xdr:to>
        <xdr:sp macro="" textlink="">
          <xdr:nvSpPr>
            <xdr:cNvPr id="47234" name="Button 130" hidden="1">
              <a:extLst>
                <a:ext uri="{63B3BB69-23CF-44E3-9099-C40C66FF867C}">
                  <a14:compatExt spid="_x0000_s47234"/>
                </a:ext>
                <a:ext uri="{FF2B5EF4-FFF2-40B4-BE49-F238E27FC236}">
                  <a16:creationId xmlns:a16="http://schemas.microsoft.com/office/drawing/2014/main" id="{00000000-0008-0000-0F00-000082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177</xdr:row>
          <xdr:rowOff>0</xdr:rowOff>
        </xdr:from>
        <xdr:to>
          <xdr:col>19</xdr:col>
          <xdr:colOff>0</xdr:colOff>
          <xdr:row>180</xdr:row>
          <xdr:rowOff>0</xdr:rowOff>
        </xdr:to>
        <xdr:sp macro="" textlink="">
          <xdr:nvSpPr>
            <xdr:cNvPr id="47235" name="Button 131" hidden="1">
              <a:extLst>
                <a:ext uri="{63B3BB69-23CF-44E3-9099-C40C66FF867C}">
                  <a14:compatExt spid="_x0000_s47235"/>
                </a:ext>
                <a:ext uri="{FF2B5EF4-FFF2-40B4-BE49-F238E27FC236}">
                  <a16:creationId xmlns:a16="http://schemas.microsoft.com/office/drawing/2014/main" id="{00000000-0008-0000-0F00-000083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180</xdr:row>
          <xdr:rowOff>0</xdr:rowOff>
        </xdr:from>
        <xdr:to>
          <xdr:col>17</xdr:col>
          <xdr:colOff>0</xdr:colOff>
          <xdr:row>183</xdr:row>
          <xdr:rowOff>0</xdr:rowOff>
        </xdr:to>
        <xdr:sp macro="" textlink="">
          <xdr:nvSpPr>
            <xdr:cNvPr id="47236" name="Button 132" hidden="1">
              <a:extLst>
                <a:ext uri="{63B3BB69-23CF-44E3-9099-C40C66FF867C}">
                  <a14:compatExt spid="_x0000_s47236"/>
                </a:ext>
                <a:ext uri="{FF2B5EF4-FFF2-40B4-BE49-F238E27FC236}">
                  <a16:creationId xmlns:a16="http://schemas.microsoft.com/office/drawing/2014/main" id="{00000000-0008-0000-0F00-000084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180</xdr:row>
          <xdr:rowOff>0</xdr:rowOff>
        </xdr:from>
        <xdr:to>
          <xdr:col>18</xdr:col>
          <xdr:colOff>0</xdr:colOff>
          <xdr:row>183</xdr:row>
          <xdr:rowOff>0</xdr:rowOff>
        </xdr:to>
        <xdr:sp macro="" textlink="">
          <xdr:nvSpPr>
            <xdr:cNvPr id="47237" name="Button 133" hidden="1">
              <a:extLst>
                <a:ext uri="{63B3BB69-23CF-44E3-9099-C40C66FF867C}">
                  <a14:compatExt spid="_x0000_s47237"/>
                </a:ext>
                <a:ext uri="{FF2B5EF4-FFF2-40B4-BE49-F238E27FC236}">
                  <a16:creationId xmlns:a16="http://schemas.microsoft.com/office/drawing/2014/main" id="{00000000-0008-0000-0F00-000085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180</xdr:row>
          <xdr:rowOff>0</xdr:rowOff>
        </xdr:from>
        <xdr:to>
          <xdr:col>19</xdr:col>
          <xdr:colOff>0</xdr:colOff>
          <xdr:row>183</xdr:row>
          <xdr:rowOff>0</xdr:rowOff>
        </xdr:to>
        <xdr:sp macro="" textlink="">
          <xdr:nvSpPr>
            <xdr:cNvPr id="47238" name="Button 134" hidden="1">
              <a:extLst>
                <a:ext uri="{63B3BB69-23CF-44E3-9099-C40C66FF867C}">
                  <a14:compatExt spid="_x0000_s47238"/>
                </a:ext>
                <a:ext uri="{FF2B5EF4-FFF2-40B4-BE49-F238E27FC236}">
                  <a16:creationId xmlns:a16="http://schemas.microsoft.com/office/drawing/2014/main" id="{00000000-0008-0000-0F00-000086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183</xdr:row>
          <xdr:rowOff>0</xdr:rowOff>
        </xdr:from>
        <xdr:to>
          <xdr:col>17</xdr:col>
          <xdr:colOff>0</xdr:colOff>
          <xdr:row>186</xdr:row>
          <xdr:rowOff>0</xdr:rowOff>
        </xdr:to>
        <xdr:sp macro="" textlink="">
          <xdr:nvSpPr>
            <xdr:cNvPr id="47239" name="Button 135" hidden="1">
              <a:extLst>
                <a:ext uri="{63B3BB69-23CF-44E3-9099-C40C66FF867C}">
                  <a14:compatExt spid="_x0000_s47239"/>
                </a:ext>
                <a:ext uri="{FF2B5EF4-FFF2-40B4-BE49-F238E27FC236}">
                  <a16:creationId xmlns:a16="http://schemas.microsoft.com/office/drawing/2014/main" id="{00000000-0008-0000-0F00-000087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183</xdr:row>
          <xdr:rowOff>0</xdr:rowOff>
        </xdr:from>
        <xdr:to>
          <xdr:col>18</xdr:col>
          <xdr:colOff>0</xdr:colOff>
          <xdr:row>186</xdr:row>
          <xdr:rowOff>0</xdr:rowOff>
        </xdr:to>
        <xdr:sp macro="" textlink="">
          <xdr:nvSpPr>
            <xdr:cNvPr id="47240" name="Button 136" hidden="1">
              <a:extLst>
                <a:ext uri="{63B3BB69-23CF-44E3-9099-C40C66FF867C}">
                  <a14:compatExt spid="_x0000_s47240"/>
                </a:ext>
                <a:ext uri="{FF2B5EF4-FFF2-40B4-BE49-F238E27FC236}">
                  <a16:creationId xmlns:a16="http://schemas.microsoft.com/office/drawing/2014/main" id="{00000000-0008-0000-0F00-000088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183</xdr:row>
          <xdr:rowOff>0</xdr:rowOff>
        </xdr:from>
        <xdr:to>
          <xdr:col>19</xdr:col>
          <xdr:colOff>0</xdr:colOff>
          <xdr:row>186</xdr:row>
          <xdr:rowOff>0</xdr:rowOff>
        </xdr:to>
        <xdr:sp macro="" textlink="">
          <xdr:nvSpPr>
            <xdr:cNvPr id="47241" name="Button 137" hidden="1">
              <a:extLst>
                <a:ext uri="{63B3BB69-23CF-44E3-9099-C40C66FF867C}">
                  <a14:compatExt spid="_x0000_s47241"/>
                </a:ext>
                <a:ext uri="{FF2B5EF4-FFF2-40B4-BE49-F238E27FC236}">
                  <a16:creationId xmlns:a16="http://schemas.microsoft.com/office/drawing/2014/main" id="{00000000-0008-0000-0F00-000089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190</xdr:row>
          <xdr:rowOff>9525</xdr:rowOff>
        </xdr:from>
        <xdr:to>
          <xdr:col>19</xdr:col>
          <xdr:colOff>0</xdr:colOff>
          <xdr:row>193</xdr:row>
          <xdr:rowOff>9525</xdr:rowOff>
        </xdr:to>
        <xdr:sp macro="" textlink="">
          <xdr:nvSpPr>
            <xdr:cNvPr id="47242" name="Button 138" hidden="1">
              <a:extLst>
                <a:ext uri="{63B3BB69-23CF-44E3-9099-C40C66FF867C}">
                  <a14:compatExt spid="_x0000_s47242"/>
                </a:ext>
                <a:ext uri="{FF2B5EF4-FFF2-40B4-BE49-F238E27FC236}">
                  <a16:creationId xmlns:a16="http://schemas.microsoft.com/office/drawing/2014/main" id="{00000000-0008-0000-0F00-00008A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193</xdr:row>
          <xdr:rowOff>9525</xdr:rowOff>
        </xdr:from>
        <xdr:to>
          <xdr:col>19</xdr:col>
          <xdr:colOff>0</xdr:colOff>
          <xdr:row>196</xdr:row>
          <xdr:rowOff>9525</xdr:rowOff>
        </xdr:to>
        <xdr:sp macro="" textlink="">
          <xdr:nvSpPr>
            <xdr:cNvPr id="47243" name="Button 139" hidden="1">
              <a:extLst>
                <a:ext uri="{63B3BB69-23CF-44E3-9099-C40C66FF867C}">
                  <a14:compatExt spid="_x0000_s47243"/>
                </a:ext>
                <a:ext uri="{FF2B5EF4-FFF2-40B4-BE49-F238E27FC236}">
                  <a16:creationId xmlns:a16="http://schemas.microsoft.com/office/drawing/2014/main" id="{00000000-0008-0000-0F00-00008B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196</xdr:row>
          <xdr:rowOff>9525</xdr:rowOff>
        </xdr:from>
        <xdr:to>
          <xdr:col>19</xdr:col>
          <xdr:colOff>0</xdr:colOff>
          <xdr:row>199</xdr:row>
          <xdr:rowOff>19050</xdr:rowOff>
        </xdr:to>
        <xdr:sp macro="" textlink="">
          <xdr:nvSpPr>
            <xdr:cNvPr id="47244" name="Button 140" hidden="1">
              <a:extLst>
                <a:ext uri="{63B3BB69-23CF-44E3-9099-C40C66FF867C}">
                  <a14:compatExt spid="_x0000_s47244"/>
                </a:ext>
                <a:ext uri="{FF2B5EF4-FFF2-40B4-BE49-F238E27FC236}">
                  <a16:creationId xmlns:a16="http://schemas.microsoft.com/office/drawing/2014/main" id="{00000000-0008-0000-0F00-00008C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</xdr:wsDr>
</file>

<file path=xl/drawings/drawing1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</xdr:row>
          <xdr:rowOff>0</xdr:rowOff>
        </xdr:from>
        <xdr:to>
          <xdr:col>19</xdr:col>
          <xdr:colOff>0</xdr:colOff>
          <xdr:row>28</xdr:row>
          <xdr:rowOff>0</xdr:rowOff>
        </xdr:to>
        <xdr:sp macro="" textlink="">
          <xdr:nvSpPr>
            <xdr:cNvPr id="48129" name="Button 1" hidden="1">
              <a:extLst>
                <a:ext uri="{63B3BB69-23CF-44E3-9099-C40C66FF867C}">
                  <a14:compatExt spid="_x0000_s48129"/>
                </a:ext>
                <a:ext uri="{FF2B5EF4-FFF2-40B4-BE49-F238E27FC236}">
                  <a16:creationId xmlns:a16="http://schemas.microsoft.com/office/drawing/2014/main" id="{00000000-0008-0000-1000-000001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28</xdr:row>
          <xdr:rowOff>0</xdr:rowOff>
        </xdr:from>
        <xdr:to>
          <xdr:col>17</xdr:col>
          <xdr:colOff>0</xdr:colOff>
          <xdr:row>31</xdr:row>
          <xdr:rowOff>0</xdr:rowOff>
        </xdr:to>
        <xdr:sp macro="" textlink="">
          <xdr:nvSpPr>
            <xdr:cNvPr id="48130" name="Button 2" hidden="1">
              <a:extLst>
                <a:ext uri="{63B3BB69-23CF-44E3-9099-C40C66FF867C}">
                  <a14:compatExt spid="_x0000_s48130"/>
                </a:ext>
                <a:ext uri="{FF2B5EF4-FFF2-40B4-BE49-F238E27FC236}">
                  <a16:creationId xmlns:a16="http://schemas.microsoft.com/office/drawing/2014/main" id="{00000000-0008-0000-1000-000002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28</xdr:row>
          <xdr:rowOff>0</xdr:rowOff>
        </xdr:from>
        <xdr:to>
          <xdr:col>18</xdr:col>
          <xdr:colOff>0</xdr:colOff>
          <xdr:row>31</xdr:row>
          <xdr:rowOff>0</xdr:rowOff>
        </xdr:to>
        <xdr:sp macro="" textlink="">
          <xdr:nvSpPr>
            <xdr:cNvPr id="48131" name="Button 3" hidden="1">
              <a:extLst>
                <a:ext uri="{63B3BB69-23CF-44E3-9099-C40C66FF867C}">
                  <a14:compatExt spid="_x0000_s48131"/>
                </a:ext>
                <a:ext uri="{FF2B5EF4-FFF2-40B4-BE49-F238E27FC236}">
                  <a16:creationId xmlns:a16="http://schemas.microsoft.com/office/drawing/2014/main" id="{00000000-0008-0000-1000-000003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31</xdr:row>
          <xdr:rowOff>0</xdr:rowOff>
        </xdr:from>
        <xdr:to>
          <xdr:col>17</xdr:col>
          <xdr:colOff>0</xdr:colOff>
          <xdr:row>34</xdr:row>
          <xdr:rowOff>0</xdr:rowOff>
        </xdr:to>
        <xdr:sp macro="" textlink="">
          <xdr:nvSpPr>
            <xdr:cNvPr id="48132" name="Button 4" hidden="1">
              <a:extLst>
                <a:ext uri="{63B3BB69-23CF-44E3-9099-C40C66FF867C}">
                  <a14:compatExt spid="_x0000_s48132"/>
                </a:ext>
                <a:ext uri="{FF2B5EF4-FFF2-40B4-BE49-F238E27FC236}">
                  <a16:creationId xmlns:a16="http://schemas.microsoft.com/office/drawing/2014/main" id="{00000000-0008-0000-1000-000004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31</xdr:row>
          <xdr:rowOff>0</xdr:rowOff>
        </xdr:from>
        <xdr:to>
          <xdr:col>18</xdr:col>
          <xdr:colOff>0</xdr:colOff>
          <xdr:row>34</xdr:row>
          <xdr:rowOff>0</xdr:rowOff>
        </xdr:to>
        <xdr:sp macro="" textlink="">
          <xdr:nvSpPr>
            <xdr:cNvPr id="48133" name="Button 5" hidden="1">
              <a:extLst>
                <a:ext uri="{63B3BB69-23CF-44E3-9099-C40C66FF867C}">
                  <a14:compatExt spid="_x0000_s48133"/>
                </a:ext>
                <a:ext uri="{FF2B5EF4-FFF2-40B4-BE49-F238E27FC236}">
                  <a16:creationId xmlns:a16="http://schemas.microsoft.com/office/drawing/2014/main" id="{00000000-0008-0000-1000-000005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28</xdr:row>
          <xdr:rowOff>0</xdr:rowOff>
        </xdr:from>
        <xdr:to>
          <xdr:col>19</xdr:col>
          <xdr:colOff>0</xdr:colOff>
          <xdr:row>31</xdr:row>
          <xdr:rowOff>0</xdr:rowOff>
        </xdr:to>
        <xdr:sp macro="" textlink="">
          <xdr:nvSpPr>
            <xdr:cNvPr id="48134" name="Button 6" hidden="1">
              <a:extLst>
                <a:ext uri="{63B3BB69-23CF-44E3-9099-C40C66FF867C}">
                  <a14:compatExt spid="_x0000_s48134"/>
                </a:ext>
                <a:ext uri="{FF2B5EF4-FFF2-40B4-BE49-F238E27FC236}">
                  <a16:creationId xmlns:a16="http://schemas.microsoft.com/office/drawing/2014/main" id="{00000000-0008-0000-1000-000006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31</xdr:row>
          <xdr:rowOff>0</xdr:rowOff>
        </xdr:from>
        <xdr:to>
          <xdr:col>19</xdr:col>
          <xdr:colOff>0</xdr:colOff>
          <xdr:row>34</xdr:row>
          <xdr:rowOff>0</xdr:rowOff>
        </xdr:to>
        <xdr:sp macro="" textlink="">
          <xdr:nvSpPr>
            <xdr:cNvPr id="48135" name="Button 7" hidden="1">
              <a:extLst>
                <a:ext uri="{63B3BB69-23CF-44E3-9099-C40C66FF867C}">
                  <a14:compatExt spid="_x0000_s48135"/>
                </a:ext>
                <a:ext uri="{FF2B5EF4-FFF2-40B4-BE49-F238E27FC236}">
                  <a16:creationId xmlns:a16="http://schemas.microsoft.com/office/drawing/2014/main" id="{00000000-0008-0000-1000-000007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34</xdr:row>
          <xdr:rowOff>0</xdr:rowOff>
        </xdr:from>
        <xdr:to>
          <xdr:col>19</xdr:col>
          <xdr:colOff>0</xdr:colOff>
          <xdr:row>37</xdr:row>
          <xdr:rowOff>0</xdr:rowOff>
        </xdr:to>
        <xdr:sp macro="" textlink="">
          <xdr:nvSpPr>
            <xdr:cNvPr id="48136" name="Button 8" hidden="1">
              <a:extLst>
                <a:ext uri="{63B3BB69-23CF-44E3-9099-C40C66FF867C}">
                  <a14:compatExt spid="_x0000_s48136"/>
                </a:ext>
                <a:ext uri="{FF2B5EF4-FFF2-40B4-BE49-F238E27FC236}">
                  <a16:creationId xmlns:a16="http://schemas.microsoft.com/office/drawing/2014/main" id="{00000000-0008-0000-1000-000008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17</xdr:col>
          <xdr:colOff>0</xdr:colOff>
          <xdr:row>15</xdr:row>
          <xdr:rowOff>0</xdr:rowOff>
        </xdr:to>
        <xdr:sp macro="" textlink="">
          <xdr:nvSpPr>
            <xdr:cNvPr id="48137" name="Button 9" hidden="1">
              <a:extLst>
                <a:ext uri="{63B3BB69-23CF-44E3-9099-C40C66FF867C}">
                  <a14:compatExt spid="_x0000_s48137"/>
                </a:ext>
                <a:ext uri="{FF2B5EF4-FFF2-40B4-BE49-F238E27FC236}">
                  <a16:creationId xmlns:a16="http://schemas.microsoft.com/office/drawing/2014/main" id="{00000000-0008-0000-1000-000009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</xdr:row>
          <xdr:rowOff>0</xdr:rowOff>
        </xdr:from>
        <xdr:to>
          <xdr:col>18</xdr:col>
          <xdr:colOff>0</xdr:colOff>
          <xdr:row>15</xdr:row>
          <xdr:rowOff>0</xdr:rowOff>
        </xdr:to>
        <xdr:sp macro="" textlink="">
          <xdr:nvSpPr>
            <xdr:cNvPr id="48138" name="Button 10" hidden="1">
              <a:extLst>
                <a:ext uri="{63B3BB69-23CF-44E3-9099-C40C66FF867C}">
                  <a14:compatExt spid="_x0000_s48138"/>
                </a:ext>
                <a:ext uri="{FF2B5EF4-FFF2-40B4-BE49-F238E27FC236}">
                  <a16:creationId xmlns:a16="http://schemas.microsoft.com/office/drawing/2014/main" id="{00000000-0008-0000-1000-00000A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</xdr:row>
          <xdr:rowOff>0</xdr:rowOff>
        </xdr:from>
        <xdr:to>
          <xdr:col>19</xdr:col>
          <xdr:colOff>0</xdr:colOff>
          <xdr:row>15</xdr:row>
          <xdr:rowOff>0</xdr:rowOff>
        </xdr:to>
        <xdr:sp macro="" textlink="">
          <xdr:nvSpPr>
            <xdr:cNvPr id="48139" name="Button 11" hidden="1">
              <a:extLst>
                <a:ext uri="{63B3BB69-23CF-44E3-9099-C40C66FF867C}">
                  <a14:compatExt spid="_x0000_s48139"/>
                </a:ext>
                <a:ext uri="{FF2B5EF4-FFF2-40B4-BE49-F238E27FC236}">
                  <a16:creationId xmlns:a16="http://schemas.microsoft.com/office/drawing/2014/main" id="{00000000-0008-0000-1000-00000B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</xdr:row>
          <xdr:rowOff>0</xdr:rowOff>
        </xdr:from>
        <xdr:to>
          <xdr:col>17</xdr:col>
          <xdr:colOff>0</xdr:colOff>
          <xdr:row>18</xdr:row>
          <xdr:rowOff>0</xdr:rowOff>
        </xdr:to>
        <xdr:sp macro="" textlink="">
          <xdr:nvSpPr>
            <xdr:cNvPr id="48140" name="Button 12" hidden="1">
              <a:extLst>
                <a:ext uri="{63B3BB69-23CF-44E3-9099-C40C66FF867C}">
                  <a14:compatExt spid="_x0000_s48140"/>
                </a:ext>
                <a:ext uri="{FF2B5EF4-FFF2-40B4-BE49-F238E27FC236}">
                  <a16:creationId xmlns:a16="http://schemas.microsoft.com/office/drawing/2014/main" id="{00000000-0008-0000-1000-00000C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</xdr:row>
          <xdr:rowOff>0</xdr:rowOff>
        </xdr:from>
        <xdr:to>
          <xdr:col>18</xdr:col>
          <xdr:colOff>0</xdr:colOff>
          <xdr:row>18</xdr:row>
          <xdr:rowOff>0</xdr:rowOff>
        </xdr:to>
        <xdr:sp macro="" textlink="">
          <xdr:nvSpPr>
            <xdr:cNvPr id="48141" name="Button 13" hidden="1">
              <a:extLst>
                <a:ext uri="{63B3BB69-23CF-44E3-9099-C40C66FF867C}">
                  <a14:compatExt spid="_x0000_s48141"/>
                </a:ext>
                <a:ext uri="{FF2B5EF4-FFF2-40B4-BE49-F238E27FC236}">
                  <a16:creationId xmlns:a16="http://schemas.microsoft.com/office/drawing/2014/main" id="{00000000-0008-0000-1000-00000D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</xdr:row>
          <xdr:rowOff>0</xdr:rowOff>
        </xdr:from>
        <xdr:to>
          <xdr:col>19</xdr:col>
          <xdr:colOff>0</xdr:colOff>
          <xdr:row>18</xdr:row>
          <xdr:rowOff>0</xdr:rowOff>
        </xdr:to>
        <xdr:sp macro="" textlink="">
          <xdr:nvSpPr>
            <xdr:cNvPr id="48142" name="Button 14" hidden="1">
              <a:extLst>
                <a:ext uri="{63B3BB69-23CF-44E3-9099-C40C66FF867C}">
                  <a14:compatExt spid="_x0000_s48142"/>
                </a:ext>
                <a:ext uri="{FF2B5EF4-FFF2-40B4-BE49-F238E27FC236}">
                  <a16:creationId xmlns:a16="http://schemas.microsoft.com/office/drawing/2014/main" id="{00000000-0008-0000-1000-00000E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</xdr:row>
          <xdr:rowOff>0</xdr:rowOff>
        </xdr:from>
        <xdr:to>
          <xdr:col>17</xdr:col>
          <xdr:colOff>0</xdr:colOff>
          <xdr:row>21</xdr:row>
          <xdr:rowOff>0</xdr:rowOff>
        </xdr:to>
        <xdr:sp macro="" textlink="">
          <xdr:nvSpPr>
            <xdr:cNvPr id="48143" name="Button 15" hidden="1">
              <a:extLst>
                <a:ext uri="{63B3BB69-23CF-44E3-9099-C40C66FF867C}">
                  <a14:compatExt spid="_x0000_s48143"/>
                </a:ext>
                <a:ext uri="{FF2B5EF4-FFF2-40B4-BE49-F238E27FC236}">
                  <a16:creationId xmlns:a16="http://schemas.microsoft.com/office/drawing/2014/main" id="{00000000-0008-0000-1000-00000F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</xdr:row>
          <xdr:rowOff>0</xdr:rowOff>
        </xdr:from>
        <xdr:to>
          <xdr:col>18</xdr:col>
          <xdr:colOff>0</xdr:colOff>
          <xdr:row>21</xdr:row>
          <xdr:rowOff>0</xdr:rowOff>
        </xdr:to>
        <xdr:sp macro="" textlink="">
          <xdr:nvSpPr>
            <xdr:cNvPr id="48144" name="Button 16" hidden="1">
              <a:extLst>
                <a:ext uri="{63B3BB69-23CF-44E3-9099-C40C66FF867C}">
                  <a14:compatExt spid="_x0000_s48144"/>
                </a:ext>
                <a:ext uri="{FF2B5EF4-FFF2-40B4-BE49-F238E27FC236}">
                  <a16:creationId xmlns:a16="http://schemas.microsoft.com/office/drawing/2014/main" id="{00000000-0008-0000-1000-000010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</xdr:row>
          <xdr:rowOff>0</xdr:rowOff>
        </xdr:from>
        <xdr:to>
          <xdr:col>19</xdr:col>
          <xdr:colOff>0</xdr:colOff>
          <xdr:row>21</xdr:row>
          <xdr:rowOff>0</xdr:rowOff>
        </xdr:to>
        <xdr:sp macro="" textlink="">
          <xdr:nvSpPr>
            <xdr:cNvPr id="48145" name="Button 17" hidden="1">
              <a:extLst>
                <a:ext uri="{63B3BB69-23CF-44E3-9099-C40C66FF867C}">
                  <a14:compatExt spid="_x0000_s48145"/>
                </a:ext>
                <a:ext uri="{FF2B5EF4-FFF2-40B4-BE49-F238E27FC236}">
                  <a16:creationId xmlns:a16="http://schemas.microsoft.com/office/drawing/2014/main" id="{00000000-0008-0000-1000-000011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48146" name="Button 18" hidden="1">
              <a:extLst>
                <a:ext uri="{63B3BB69-23CF-44E3-9099-C40C66FF867C}">
                  <a14:compatExt spid="_x0000_s48146"/>
                </a:ext>
                <a:ext uri="{FF2B5EF4-FFF2-40B4-BE49-F238E27FC236}">
                  <a16:creationId xmlns:a16="http://schemas.microsoft.com/office/drawing/2014/main" id="{00000000-0008-0000-1000-000012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</xdr:row>
          <xdr:rowOff>0</xdr:rowOff>
        </xdr:from>
        <xdr:to>
          <xdr:col>18</xdr:col>
          <xdr:colOff>0</xdr:colOff>
          <xdr:row>24</xdr:row>
          <xdr:rowOff>0</xdr:rowOff>
        </xdr:to>
        <xdr:sp macro="" textlink="">
          <xdr:nvSpPr>
            <xdr:cNvPr id="48147" name="Button 19" hidden="1">
              <a:extLst>
                <a:ext uri="{63B3BB69-23CF-44E3-9099-C40C66FF867C}">
                  <a14:compatExt spid="_x0000_s48147"/>
                </a:ext>
                <a:ext uri="{FF2B5EF4-FFF2-40B4-BE49-F238E27FC236}">
                  <a16:creationId xmlns:a16="http://schemas.microsoft.com/office/drawing/2014/main" id="{00000000-0008-0000-1000-000013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</xdr:row>
          <xdr:rowOff>0</xdr:rowOff>
        </xdr:from>
        <xdr:to>
          <xdr:col>19</xdr:col>
          <xdr:colOff>0</xdr:colOff>
          <xdr:row>24</xdr:row>
          <xdr:rowOff>0</xdr:rowOff>
        </xdr:to>
        <xdr:sp macro="" textlink="">
          <xdr:nvSpPr>
            <xdr:cNvPr id="48148" name="Button 20" hidden="1">
              <a:extLst>
                <a:ext uri="{63B3BB69-23CF-44E3-9099-C40C66FF867C}">
                  <a14:compatExt spid="_x0000_s48148"/>
                </a:ext>
                <a:ext uri="{FF2B5EF4-FFF2-40B4-BE49-F238E27FC236}">
                  <a16:creationId xmlns:a16="http://schemas.microsoft.com/office/drawing/2014/main" id="{00000000-0008-0000-1000-000014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52</xdr:row>
          <xdr:rowOff>0</xdr:rowOff>
        </xdr:from>
        <xdr:to>
          <xdr:col>19</xdr:col>
          <xdr:colOff>0</xdr:colOff>
          <xdr:row>55</xdr:row>
          <xdr:rowOff>0</xdr:rowOff>
        </xdr:to>
        <xdr:sp macro="" textlink="">
          <xdr:nvSpPr>
            <xdr:cNvPr id="48149" name="Button 21" hidden="1">
              <a:extLst>
                <a:ext uri="{63B3BB69-23CF-44E3-9099-C40C66FF867C}">
                  <a14:compatExt spid="_x0000_s48149"/>
                </a:ext>
                <a:ext uri="{FF2B5EF4-FFF2-40B4-BE49-F238E27FC236}">
                  <a16:creationId xmlns:a16="http://schemas.microsoft.com/office/drawing/2014/main" id="{00000000-0008-0000-1000-000015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55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48150" name="Button 22" hidden="1">
              <a:extLst>
                <a:ext uri="{63B3BB69-23CF-44E3-9099-C40C66FF867C}">
                  <a14:compatExt spid="_x0000_s48150"/>
                </a:ext>
                <a:ext uri="{FF2B5EF4-FFF2-40B4-BE49-F238E27FC236}">
                  <a16:creationId xmlns:a16="http://schemas.microsoft.com/office/drawing/2014/main" id="{00000000-0008-0000-1000-000016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55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48151" name="Button 23" hidden="1">
              <a:extLst>
                <a:ext uri="{63B3BB69-23CF-44E3-9099-C40C66FF867C}">
                  <a14:compatExt spid="_x0000_s48151"/>
                </a:ext>
                <a:ext uri="{FF2B5EF4-FFF2-40B4-BE49-F238E27FC236}">
                  <a16:creationId xmlns:a16="http://schemas.microsoft.com/office/drawing/2014/main" id="{00000000-0008-0000-1000-000017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17</xdr:col>
          <xdr:colOff>0</xdr:colOff>
          <xdr:row>61</xdr:row>
          <xdr:rowOff>0</xdr:rowOff>
        </xdr:to>
        <xdr:sp macro="" textlink="">
          <xdr:nvSpPr>
            <xdr:cNvPr id="48152" name="Button 24" hidden="1">
              <a:extLst>
                <a:ext uri="{63B3BB69-23CF-44E3-9099-C40C66FF867C}">
                  <a14:compatExt spid="_x0000_s48152"/>
                </a:ext>
                <a:ext uri="{FF2B5EF4-FFF2-40B4-BE49-F238E27FC236}">
                  <a16:creationId xmlns:a16="http://schemas.microsoft.com/office/drawing/2014/main" id="{00000000-0008-0000-1000-000018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48153" name="Button 25" hidden="1">
              <a:extLst>
                <a:ext uri="{63B3BB69-23CF-44E3-9099-C40C66FF867C}">
                  <a14:compatExt spid="_x0000_s48153"/>
                </a:ext>
                <a:ext uri="{FF2B5EF4-FFF2-40B4-BE49-F238E27FC236}">
                  <a16:creationId xmlns:a16="http://schemas.microsoft.com/office/drawing/2014/main" id="{00000000-0008-0000-1000-000019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79</xdr:row>
          <xdr:rowOff>0</xdr:rowOff>
        </xdr:from>
        <xdr:to>
          <xdr:col>19</xdr:col>
          <xdr:colOff>0</xdr:colOff>
          <xdr:row>82</xdr:row>
          <xdr:rowOff>9525</xdr:rowOff>
        </xdr:to>
        <xdr:sp macro="" textlink="">
          <xdr:nvSpPr>
            <xdr:cNvPr id="48154" name="Button 26" hidden="1">
              <a:extLst>
                <a:ext uri="{63B3BB69-23CF-44E3-9099-C40C66FF867C}">
                  <a14:compatExt spid="_x0000_s48154"/>
                </a:ext>
                <a:ext uri="{FF2B5EF4-FFF2-40B4-BE49-F238E27FC236}">
                  <a16:creationId xmlns:a16="http://schemas.microsoft.com/office/drawing/2014/main" id="{00000000-0008-0000-1000-00001A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82</xdr:row>
          <xdr:rowOff>9525</xdr:rowOff>
        </xdr:from>
        <xdr:to>
          <xdr:col>17</xdr:col>
          <xdr:colOff>0</xdr:colOff>
          <xdr:row>85</xdr:row>
          <xdr:rowOff>9525</xdr:rowOff>
        </xdr:to>
        <xdr:sp macro="" textlink="">
          <xdr:nvSpPr>
            <xdr:cNvPr id="48155" name="Button 27" hidden="1">
              <a:extLst>
                <a:ext uri="{63B3BB69-23CF-44E3-9099-C40C66FF867C}">
                  <a14:compatExt spid="_x0000_s48155"/>
                </a:ext>
                <a:ext uri="{FF2B5EF4-FFF2-40B4-BE49-F238E27FC236}">
                  <a16:creationId xmlns:a16="http://schemas.microsoft.com/office/drawing/2014/main" id="{00000000-0008-0000-1000-00001B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82</xdr:row>
          <xdr:rowOff>9525</xdr:rowOff>
        </xdr:from>
        <xdr:to>
          <xdr:col>18</xdr:col>
          <xdr:colOff>0</xdr:colOff>
          <xdr:row>85</xdr:row>
          <xdr:rowOff>9525</xdr:rowOff>
        </xdr:to>
        <xdr:sp macro="" textlink="">
          <xdr:nvSpPr>
            <xdr:cNvPr id="48156" name="Button 28" hidden="1">
              <a:extLst>
                <a:ext uri="{63B3BB69-23CF-44E3-9099-C40C66FF867C}">
                  <a14:compatExt spid="_x0000_s48156"/>
                </a:ext>
                <a:ext uri="{FF2B5EF4-FFF2-40B4-BE49-F238E27FC236}">
                  <a16:creationId xmlns:a16="http://schemas.microsoft.com/office/drawing/2014/main" id="{00000000-0008-0000-1000-00001C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85</xdr:row>
          <xdr:rowOff>9525</xdr:rowOff>
        </xdr:from>
        <xdr:to>
          <xdr:col>17</xdr:col>
          <xdr:colOff>0</xdr:colOff>
          <xdr:row>88</xdr:row>
          <xdr:rowOff>9525</xdr:rowOff>
        </xdr:to>
        <xdr:sp macro="" textlink="">
          <xdr:nvSpPr>
            <xdr:cNvPr id="48157" name="Button 29" hidden="1">
              <a:extLst>
                <a:ext uri="{63B3BB69-23CF-44E3-9099-C40C66FF867C}">
                  <a14:compatExt spid="_x0000_s48157"/>
                </a:ext>
                <a:ext uri="{FF2B5EF4-FFF2-40B4-BE49-F238E27FC236}">
                  <a16:creationId xmlns:a16="http://schemas.microsoft.com/office/drawing/2014/main" id="{00000000-0008-0000-1000-00001D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85</xdr:row>
          <xdr:rowOff>9525</xdr:rowOff>
        </xdr:from>
        <xdr:to>
          <xdr:col>18</xdr:col>
          <xdr:colOff>0</xdr:colOff>
          <xdr:row>88</xdr:row>
          <xdr:rowOff>9525</xdr:rowOff>
        </xdr:to>
        <xdr:sp macro="" textlink="">
          <xdr:nvSpPr>
            <xdr:cNvPr id="48158" name="Button 30" hidden="1">
              <a:extLst>
                <a:ext uri="{63B3BB69-23CF-44E3-9099-C40C66FF867C}">
                  <a14:compatExt spid="_x0000_s48158"/>
                </a:ext>
                <a:ext uri="{FF2B5EF4-FFF2-40B4-BE49-F238E27FC236}">
                  <a16:creationId xmlns:a16="http://schemas.microsoft.com/office/drawing/2014/main" id="{00000000-0008-0000-1000-00001E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106</xdr:row>
          <xdr:rowOff>0</xdr:rowOff>
        </xdr:from>
        <xdr:to>
          <xdr:col>19</xdr:col>
          <xdr:colOff>0</xdr:colOff>
          <xdr:row>109</xdr:row>
          <xdr:rowOff>9525</xdr:rowOff>
        </xdr:to>
        <xdr:sp macro="" textlink="">
          <xdr:nvSpPr>
            <xdr:cNvPr id="48159" name="Button 31" hidden="1">
              <a:extLst>
                <a:ext uri="{63B3BB69-23CF-44E3-9099-C40C66FF867C}">
                  <a14:compatExt spid="_x0000_s48159"/>
                </a:ext>
                <a:ext uri="{FF2B5EF4-FFF2-40B4-BE49-F238E27FC236}">
                  <a16:creationId xmlns:a16="http://schemas.microsoft.com/office/drawing/2014/main" id="{00000000-0008-0000-1000-00001F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9525</xdr:rowOff>
        </xdr:from>
        <xdr:to>
          <xdr:col>17</xdr:col>
          <xdr:colOff>0</xdr:colOff>
          <xdr:row>112</xdr:row>
          <xdr:rowOff>9525</xdr:rowOff>
        </xdr:to>
        <xdr:sp macro="" textlink="">
          <xdr:nvSpPr>
            <xdr:cNvPr id="48160" name="Button 32" hidden="1">
              <a:extLst>
                <a:ext uri="{63B3BB69-23CF-44E3-9099-C40C66FF867C}">
                  <a14:compatExt spid="_x0000_s48160"/>
                </a:ext>
                <a:ext uri="{FF2B5EF4-FFF2-40B4-BE49-F238E27FC236}">
                  <a16:creationId xmlns:a16="http://schemas.microsoft.com/office/drawing/2014/main" id="{00000000-0008-0000-1000-000020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109</xdr:row>
          <xdr:rowOff>9525</xdr:rowOff>
        </xdr:from>
        <xdr:to>
          <xdr:col>18</xdr:col>
          <xdr:colOff>0</xdr:colOff>
          <xdr:row>112</xdr:row>
          <xdr:rowOff>9525</xdr:rowOff>
        </xdr:to>
        <xdr:sp macro="" textlink="">
          <xdr:nvSpPr>
            <xdr:cNvPr id="48161" name="Button 33" hidden="1">
              <a:extLst>
                <a:ext uri="{63B3BB69-23CF-44E3-9099-C40C66FF867C}">
                  <a14:compatExt spid="_x0000_s48161"/>
                </a:ext>
                <a:ext uri="{FF2B5EF4-FFF2-40B4-BE49-F238E27FC236}">
                  <a16:creationId xmlns:a16="http://schemas.microsoft.com/office/drawing/2014/main" id="{00000000-0008-0000-1000-000021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112</xdr:row>
          <xdr:rowOff>9525</xdr:rowOff>
        </xdr:from>
        <xdr:to>
          <xdr:col>17</xdr:col>
          <xdr:colOff>0</xdr:colOff>
          <xdr:row>115</xdr:row>
          <xdr:rowOff>9525</xdr:rowOff>
        </xdr:to>
        <xdr:sp macro="" textlink="">
          <xdr:nvSpPr>
            <xdr:cNvPr id="48162" name="Button 34" hidden="1">
              <a:extLst>
                <a:ext uri="{63B3BB69-23CF-44E3-9099-C40C66FF867C}">
                  <a14:compatExt spid="_x0000_s48162"/>
                </a:ext>
                <a:ext uri="{FF2B5EF4-FFF2-40B4-BE49-F238E27FC236}">
                  <a16:creationId xmlns:a16="http://schemas.microsoft.com/office/drawing/2014/main" id="{00000000-0008-0000-1000-000022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112</xdr:row>
          <xdr:rowOff>9525</xdr:rowOff>
        </xdr:from>
        <xdr:to>
          <xdr:col>18</xdr:col>
          <xdr:colOff>0</xdr:colOff>
          <xdr:row>115</xdr:row>
          <xdr:rowOff>9525</xdr:rowOff>
        </xdr:to>
        <xdr:sp macro="" textlink="">
          <xdr:nvSpPr>
            <xdr:cNvPr id="48163" name="Button 35" hidden="1">
              <a:extLst>
                <a:ext uri="{63B3BB69-23CF-44E3-9099-C40C66FF867C}">
                  <a14:compatExt spid="_x0000_s48163"/>
                </a:ext>
                <a:ext uri="{FF2B5EF4-FFF2-40B4-BE49-F238E27FC236}">
                  <a16:creationId xmlns:a16="http://schemas.microsoft.com/office/drawing/2014/main" id="{00000000-0008-0000-1000-000023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93</xdr:row>
          <xdr:rowOff>0</xdr:rowOff>
        </xdr:from>
        <xdr:to>
          <xdr:col>17</xdr:col>
          <xdr:colOff>0</xdr:colOff>
          <xdr:row>96</xdr:row>
          <xdr:rowOff>0</xdr:rowOff>
        </xdr:to>
        <xdr:sp macro="" textlink="">
          <xdr:nvSpPr>
            <xdr:cNvPr id="48164" name="Button 36" hidden="1">
              <a:extLst>
                <a:ext uri="{63B3BB69-23CF-44E3-9099-C40C66FF867C}">
                  <a14:compatExt spid="_x0000_s48164"/>
                </a:ext>
                <a:ext uri="{FF2B5EF4-FFF2-40B4-BE49-F238E27FC236}">
                  <a16:creationId xmlns:a16="http://schemas.microsoft.com/office/drawing/2014/main" id="{00000000-0008-0000-1000-000024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133</xdr:row>
          <xdr:rowOff>0</xdr:rowOff>
        </xdr:from>
        <xdr:to>
          <xdr:col>19</xdr:col>
          <xdr:colOff>0</xdr:colOff>
          <xdr:row>136</xdr:row>
          <xdr:rowOff>9525</xdr:rowOff>
        </xdr:to>
        <xdr:sp macro="" textlink="">
          <xdr:nvSpPr>
            <xdr:cNvPr id="48165" name="Button 37" hidden="1">
              <a:extLst>
                <a:ext uri="{63B3BB69-23CF-44E3-9099-C40C66FF867C}">
                  <a14:compatExt spid="_x0000_s48165"/>
                </a:ext>
                <a:ext uri="{FF2B5EF4-FFF2-40B4-BE49-F238E27FC236}">
                  <a16:creationId xmlns:a16="http://schemas.microsoft.com/office/drawing/2014/main" id="{00000000-0008-0000-1000-000025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136</xdr:row>
          <xdr:rowOff>9525</xdr:rowOff>
        </xdr:from>
        <xdr:to>
          <xdr:col>17</xdr:col>
          <xdr:colOff>0</xdr:colOff>
          <xdr:row>139</xdr:row>
          <xdr:rowOff>9525</xdr:rowOff>
        </xdr:to>
        <xdr:sp macro="" textlink="">
          <xdr:nvSpPr>
            <xdr:cNvPr id="48166" name="Button 38" hidden="1">
              <a:extLst>
                <a:ext uri="{63B3BB69-23CF-44E3-9099-C40C66FF867C}">
                  <a14:compatExt spid="_x0000_s48166"/>
                </a:ext>
                <a:ext uri="{FF2B5EF4-FFF2-40B4-BE49-F238E27FC236}">
                  <a16:creationId xmlns:a16="http://schemas.microsoft.com/office/drawing/2014/main" id="{00000000-0008-0000-1000-000026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136</xdr:row>
          <xdr:rowOff>9525</xdr:rowOff>
        </xdr:from>
        <xdr:to>
          <xdr:col>18</xdr:col>
          <xdr:colOff>0</xdr:colOff>
          <xdr:row>139</xdr:row>
          <xdr:rowOff>9525</xdr:rowOff>
        </xdr:to>
        <xdr:sp macro="" textlink="">
          <xdr:nvSpPr>
            <xdr:cNvPr id="48167" name="Button 39" hidden="1">
              <a:extLst>
                <a:ext uri="{63B3BB69-23CF-44E3-9099-C40C66FF867C}">
                  <a14:compatExt spid="_x0000_s48167"/>
                </a:ext>
                <a:ext uri="{FF2B5EF4-FFF2-40B4-BE49-F238E27FC236}">
                  <a16:creationId xmlns:a16="http://schemas.microsoft.com/office/drawing/2014/main" id="{00000000-0008-0000-1000-000027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139</xdr:row>
          <xdr:rowOff>9525</xdr:rowOff>
        </xdr:from>
        <xdr:to>
          <xdr:col>17</xdr:col>
          <xdr:colOff>0</xdr:colOff>
          <xdr:row>142</xdr:row>
          <xdr:rowOff>9525</xdr:rowOff>
        </xdr:to>
        <xdr:sp macro="" textlink="">
          <xdr:nvSpPr>
            <xdr:cNvPr id="48168" name="Button 40" hidden="1">
              <a:extLst>
                <a:ext uri="{63B3BB69-23CF-44E3-9099-C40C66FF867C}">
                  <a14:compatExt spid="_x0000_s48168"/>
                </a:ext>
                <a:ext uri="{FF2B5EF4-FFF2-40B4-BE49-F238E27FC236}">
                  <a16:creationId xmlns:a16="http://schemas.microsoft.com/office/drawing/2014/main" id="{00000000-0008-0000-1000-000028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139</xdr:row>
          <xdr:rowOff>9525</xdr:rowOff>
        </xdr:from>
        <xdr:to>
          <xdr:col>18</xdr:col>
          <xdr:colOff>0</xdr:colOff>
          <xdr:row>142</xdr:row>
          <xdr:rowOff>9525</xdr:rowOff>
        </xdr:to>
        <xdr:sp macro="" textlink="">
          <xdr:nvSpPr>
            <xdr:cNvPr id="48169" name="Button 41" hidden="1">
              <a:extLst>
                <a:ext uri="{63B3BB69-23CF-44E3-9099-C40C66FF867C}">
                  <a14:compatExt spid="_x0000_s48169"/>
                </a:ext>
                <a:ext uri="{FF2B5EF4-FFF2-40B4-BE49-F238E27FC236}">
                  <a16:creationId xmlns:a16="http://schemas.microsoft.com/office/drawing/2014/main" id="{00000000-0008-0000-1000-000029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160</xdr:row>
          <xdr:rowOff>0</xdr:rowOff>
        </xdr:from>
        <xdr:to>
          <xdr:col>19</xdr:col>
          <xdr:colOff>0</xdr:colOff>
          <xdr:row>163</xdr:row>
          <xdr:rowOff>9525</xdr:rowOff>
        </xdr:to>
        <xdr:sp macro="" textlink="">
          <xdr:nvSpPr>
            <xdr:cNvPr id="48170" name="Button 42" hidden="1">
              <a:extLst>
                <a:ext uri="{63B3BB69-23CF-44E3-9099-C40C66FF867C}">
                  <a14:compatExt spid="_x0000_s48170"/>
                </a:ext>
                <a:ext uri="{FF2B5EF4-FFF2-40B4-BE49-F238E27FC236}">
                  <a16:creationId xmlns:a16="http://schemas.microsoft.com/office/drawing/2014/main" id="{00000000-0008-0000-1000-00002A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163</xdr:row>
          <xdr:rowOff>9525</xdr:rowOff>
        </xdr:from>
        <xdr:to>
          <xdr:col>17</xdr:col>
          <xdr:colOff>0</xdr:colOff>
          <xdr:row>166</xdr:row>
          <xdr:rowOff>9525</xdr:rowOff>
        </xdr:to>
        <xdr:sp macro="" textlink="">
          <xdr:nvSpPr>
            <xdr:cNvPr id="48171" name="Button 43" hidden="1">
              <a:extLst>
                <a:ext uri="{63B3BB69-23CF-44E3-9099-C40C66FF867C}">
                  <a14:compatExt spid="_x0000_s48171"/>
                </a:ext>
                <a:ext uri="{FF2B5EF4-FFF2-40B4-BE49-F238E27FC236}">
                  <a16:creationId xmlns:a16="http://schemas.microsoft.com/office/drawing/2014/main" id="{00000000-0008-0000-1000-00002B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163</xdr:row>
          <xdr:rowOff>9525</xdr:rowOff>
        </xdr:from>
        <xdr:to>
          <xdr:col>18</xdr:col>
          <xdr:colOff>0</xdr:colOff>
          <xdr:row>166</xdr:row>
          <xdr:rowOff>9525</xdr:rowOff>
        </xdr:to>
        <xdr:sp macro="" textlink="">
          <xdr:nvSpPr>
            <xdr:cNvPr id="48172" name="Button 44" hidden="1">
              <a:extLst>
                <a:ext uri="{63B3BB69-23CF-44E3-9099-C40C66FF867C}">
                  <a14:compatExt spid="_x0000_s48172"/>
                </a:ext>
                <a:ext uri="{FF2B5EF4-FFF2-40B4-BE49-F238E27FC236}">
                  <a16:creationId xmlns:a16="http://schemas.microsoft.com/office/drawing/2014/main" id="{00000000-0008-0000-1000-00002C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166</xdr:row>
          <xdr:rowOff>9525</xdr:rowOff>
        </xdr:from>
        <xdr:to>
          <xdr:col>17</xdr:col>
          <xdr:colOff>0</xdr:colOff>
          <xdr:row>169</xdr:row>
          <xdr:rowOff>9525</xdr:rowOff>
        </xdr:to>
        <xdr:sp macro="" textlink="">
          <xdr:nvSpPr>
            <xdr:cNvPr id="48173" name="Button 45" hidden="1">
              <a:extLst>
                <a:ext uri="{63B3BB69-23CF-44E3-9099-C40C66FF867C}">
                  <a14:compatExt spid="_x0000_s48173"/>
                </a:ext>
                <a:ext uri="{FF2B5EF4-FFF2-40B4-BE49-F238E27FC236}">
                  <a16:creationId xmlns:a16="http://schemas.microsoft.com/office/drawing/2014/main" id="{00000000-0008-0000-1000-00002D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166</xdr:row>
          <xdr:rowOff>9525</xdr:rowOff>
        </xdr:from>
        <xdr:to>
          <xdr:col>18</xdr:col>
          <xdr:colOff>0</xdr:colOff>
          <xdr:row>169</xdr:row>
          <xdr:rowOff>9525</xdr:rowOff>
        </xdr:to>
        <xdr:sp macro="" textlink="">
          <xdr:nvSpPr>
            <xdr:cNvPr id="48174" name="Button 46" hidden="1">
              <a:extLst>
                <a:ext uri="{63B3BB69-23CF-44E3-9099-C40C66FF867C}">
                  <a14:compatExt spid="_x0000_s48174"/>
                </a:ext>
                <a:ext uri="{FF2B5EF4-FFF2-40B4-BE49-F238E27FC236}">
                  <a16:creationId xmlns:a16="http://schemas.microsoft.com/office/drawing/2014/main" id="{00000000-0008-0000-1000-00002E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187</xdr:row>
          <xdr:rowOff>0</xdr:rowOff>
        </xdr:from>
        <xdr:to>
          <xdr:col>19</xdr:col>
          <xdr:colOff>0</xdr:colOff>
          <xdr:row>190</xdr:row>
          <xdr:rowOff>9525</xdr:rowOff>
        </xdr:to>
        <xdr:sp macro="" textlink="">
          <xdr:nvSpPr>
            <xdr:cNvPr id="48175" name="Button 47" hidden="1">
              <a:extLst>
                <a:ext uri="{63B3BB69-23CF-44E3-9099-C40C66FF867C}">
                  <a14:compatExt spid="_x0000_s48175"/>
                </a:ext>
                <a:ext uri="{FF2B5EF4-FFF2-40B4-BE49-F238E27FC236}">
                  <a16:creationId xmlns:a16="http://schemas.microsoft.com/office/drawing/2014/main" id="{00000000-0008-0000-1000-00002F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190</xdr:row>
          <xdr:rowOff>9525</xdr:rowOff>
        </xdr:from>
        <xdr:to>
          <xdr:col>17</xdr:col>
          <xdr:colOff>0</xdr:colOff>
          <xdr:row>193</xdr:row>
          <xdr:rowOff>9525</xdr:rowOff>
        </xdr:to>
        <xdr:sp macro="" textlink="">
          <xdr:nvSpPr>
            <xdr:cNvPr id="48176" name="Button 48" hidden="1">
              <a:extLst>
                <a:ext uri="{63B3BB69-23CF-44E3-9099-C40C66FF867C}">
                  <a14:compatExt spid="_x0000_s48176"/>
                </a:ext>
                <a:ext uri="{FF2B5EF4-FFF2-40B4-BE49-F238E27FC236}">
                  <a16:creationId xmlns:a16="http://schemas.microsoft.com/office/drawing/2014/main" id="{00000000-0008-0000-1000-000030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190</xdr:row>
          <xdr:rowOff>9525</xdr:rowOff>
        </xdr:from>
        <xdr:to>
          <xdr:col>18</xdr:col>
          <xdr:colOff>0</xdr:colOff>
          <xdr:row>193</xdr:row>
          <xdr:rowOff>9525</xdr:rowOff>
        </xdr:to>
        <xdr:sp macro="" textlink="">
          <xdr:nvSpPr>
            <xdr:cNvPr id="48177" name="Button 49" hidden="1">
              <a:extLst>
                <a:ext uri="{63B3BB69-23CF-44E3-9099-C40C66FF867C}">
                  <a14:compatExt spid="_x0000_s48177"/>
                </a:ext>
                <a:ext uri="{FF2B5EF4-FFF2-40B4-BE49-F238E27FC236}">
                  <a16:creationId xmlns:a16="http://schemas.microsoft.com/office/drawing/2014/main" id="{00000000-0008-0000-1000-000031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193</xdr:row>
          <xdr:rowOff>9525</xdr:rowOff>
        </xdr:from>
        <xdr:to>
          <xdr:col>17</xdr:col>
          <xdr:colOff>0</xdr:colOff>
          <xdr:row>196</xdr:row>
          <xdr:rowOff>9525</xdr:rowOff>
        </xdr:to>
        <xdr:sp macro="" textlink="">
          <xdr:nvSpPr>
            <xdr:cNvPr id="48178" name="Button 50" hidden="1">
              <a:extLst>
                <a:ext uri="{63B3BB69-23CF-44E3-9099-C40C66FF867C}">
                  <a14:compatExt spid="_x0000_s48178"/>
                </a:ext>
                <a:ext uri="{FF2B5EF4-FFF2-40B4-BE49-F238E27FC236}">
                  <a16:creationId xmlns:a16="http://schemas.microsoft.com/office/drawing/2014/main" id="{00000000-0008-0000-1000-000032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193</xdr:row>
          <xdr:rowOff>9525</xdr:rowOff>
        </xdr:from>
        <xdr:to>
          <xdr:col>18</xdr:col>
          <xdr:colOff>0</xdr:colOff>
          <xdr:row>196</xdr:row>
          <xdr:rowOff>9525</xdr:rowOff>
        </xdr:to>
        <xdr:sp macro="" textlink="">
          <xdr:nvSpPr>
            <xdr:cNvPr id="48179" name="Button 51" hidden="1">
              <a:extLst>
                <a:ext uri="{63B3BB69-23CF-44E3-9099-C40C66FF867C}">
                  <a14:compatExt spid="_x0000_s48179"/>
                </a:ext>
                <a:ext uri="{FF2B5EF4-FFF2-40B4-BE49-F238E27FC236}">
                  <a16:creationId xmlns:a16="http://schemas.microsoft.com/office/drawing/2014/main" id="{00000000-0008-0000-1000-000033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39</xdr:row>
          <xdr:rowOff>0</xdr:rowOff>
        </xdr:from>
        <xdr:to>
          <xdr:col>17</xdr:col>
          <xdr:colOff>0</xdr:colOff>
          <xdr:row>42</xdr:row>
          <xdr:rowOff>0</xdr:rowOff>
        </xdr:to>
        <xdr:sp macro="" textlink="">
          <xdr:nvSpPr>
            <xdr:cNvPr id="48180" name="Button 52" hidden="1">
              <a:extLst>
                <a:ext uri="{63B3BB69-23CF-44E3-9099-C40C66FF867C}">
                  <a14:compatExt spid="_x0000_s48180"/>
                </a:ext>
                <a:ext uri="{FF2B5EF4-FFF2-40B4-BE49-F238E27FC236}">
                  <a16:creationId xmlns:a16="http://schemas.microsoft.com/office/drawing/2014/main" id="{00000000-0008-0000-1000-000034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39</xdr:row>
          <xdr:rowOff>0</xdr:rowOff>
        </xdr:from>
        <xdr:to>
          <xdr:col>18</xdr:col>
          <xdr:colOff>0</xdr:colOff>
          <xdr:row>42</xdr:row>
          <xdr:rowOff>0</xdr:rowOff>
        </xdr:to>
        <xdr:sp macro="" textlink="">
          <xdr:nvSpPr>
            <xdr:cNvPr id="48181" name="Button 53" hidden="1">
              <a:extLst>
                <a:ext uri="{63B3BB69-23CF-44E3-9099-C40C66FF867C}">
                  <a14:compatExt spid="_x0000_s48181"/>
                </a:ext>
                <a:ext uri="{FF2B5EF4-FFF2-40B4-BE49-F238E27FC236}">
                  <a16:creationId xmlns:a16="http://schemas.microsoft.com/office/drawing/2014/main" id="{00000000-0008-0000-1000-000035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39</xdr:row>
          <xdr:rowOff>0</xdr:rowOff>
        </xdr:from>
        <xdr:to>
          <xdr:col>19</xdr:col>
          <xdr:colOff>0</xdr:colOff>
          <xdr:row>42</xdr:row>
          <xdr:rowOff>0</xdr:rowOff>
        </xdr:to>
        <xdr:sp macro="" textlink="">
          <xdr:nvSpPr>
            <xdr:cNvPr id="48182" name="Button 54" hidden="1">
              <a:extLst>
                <a:ext uri="{63B3BB69-23CF-44E3-9099-C40C66FF867C}">
                  <a14:compatExt spid="_x0000_s48182"/>
                </a:ext>
                <a:ext uri="{FF2B5EF4-FFF2-40B4-BE49-F238E27FC236}">
                  <a16:creationId xmlns:a16="http://schemas.microsoft.com/office/drawing/2014/main" id="{00000000-0008-0000-1000-000036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42</xdr:row>
          <xdr:rowOff>0</xdr:rowOff>
        </xdr:from>
        <xdr:to>
          <xdr:col>17</xdr:col>
          <xdr:colOff>0</xdr:colOff>
          <xdr:row>45</xdr:row>
          <xdr:rowOff>0</xdr:rowOff>
        </xdr:to>
        <xdr:sp macro="" textlink="">
          <xdr:nvSpPr>
            <xdr:cNvPr id="48183" name="Button 55" hidden="1">
              <a:extLst>
                <a:ext uri="{63B3BB69-23CF-44E3-9099-C40C66FF867C}">
                  <a14:compatExt spid="_x0000_s48183"/>
                </a:ext>
                <a:ext uri="{FF2B5EF4-FFF2-40B4-BE49-F238E27FC236}">
                  <a16:creationId xmlns:a16="http://schemas.microsoft.com/office/drawing/2014/main" id="{00000000-0008-0000-1000-000037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42</xdr:row>
          <xdr:rowOff>0</xdr:rowOff>
        </xdr:from>
        <xdr:to>
          <xdr:col>18</xdr:col>
          <xdr:colOff>0</xdr:colOff>
          <xdr:row>45</xdr:row>
          <xdr:rowOff>0</xdr:rowOff>
        </xdr:to>
        <xdr:sp macro="" textlink="">
          <xdr:nvSpPr>
            <xdr:cNvPr id="48184" name="Button 56" hidden="1">
              <a:extLst>
                <a:ext uri="{63B3BB69-23CF-44E3-9099-C40C66FF867C}">
                  <a14:compatExt spid="_x0000_s48184"/>
                </a:ext>
                <a:ext uri="{FF2B5EF4-FFF2-40B4-BE49-F238E27FC236}">
                  <a16:creationId xmlns:a16="http://schemas.microsoft.com/office/drawing/2014/main" id="{00000000-0008-0000-1000-000038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42</xdr:row>
          <xdr:rowOff>0</xdr:rowOff>
        </xdr:from>
        <xdr:to>
          <xdr:col>19</xdr:col>
          <xdr:colOff>0</xdr:colOff>
          <xdr:row>45</xdr:row>
          <xdr:rowOff>0</xdr:rowOff>
        </xdr:to>
        <xdr:sp macro="" textlink="">
          <xdr:nvSpPr>
            <xdr:cNvPr id="48185" name="Button 57" hidden="1">
              <a:extLst>
                <a:ext uri="{63B3BB69-23CF-44E3-9099-C40C66FF867C}">
                  <a14:compatExt spid="_x0000_s48185"/>
                </a:ext>
                <a:ext uri="{FF2B5EF4-FFF2-40B4-BE49-F238E27FC236}">
                  <a16:creationId xmlns:a16="http://schemas.microsoft.com/office/drawing/2014/main" id="{00000000-0008-0000-1000-000039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45</xdr:row>
          <xdr:rowOff>0</xdr:rowOff>
        </xdr:from>
        <xdr:to>
          <xdr:col>17</xdr:col>
          <xdr:colOff>0</xdr:colOff>
          <xdr:row>48</xdr:row>
          <xdr:rowOff>0</xdr:rowOff>
        </xdr:to>
        <xdr:sp macro="" textlink="">
          <xdr:nvSpPr>
            <xdr:cNvPr id="48186" name="Button 58" hidden="1">
              <a:extLst>
                <a:ext uri="{63B3BB69-23CF-44E3-9099-C40C66FF867C}">
                  <a14:compatExt spid="_x0000_s48186"/>
                </a:ext>
                <a:ext uri="{FF2B5EF4-FFF2-40B4-BE49-F238E27FC236}">
                  <a16:creationId xmlns:a16="http://schemas.microsoft.com/office/drawing/2014/main" id="{00000000-0008-0000-1000-00003A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45</xdr:row>
          <xdr:rowOff>0</xdr:rowOff>
        </xdr:from>
        <xdr:to>
          <xdr:col>18</xdr:col>
          <xdr:colOff>0</xdr:colOff>
          <xdr:row>48</xdr:row>
          <xdr:rowOff>0</xdr:rowOff>
        </xdr:to>
        <xdr:sp macro="" textlink="">
          <xdr:nvSpPr>
            <xdr:cNvPr id="48187" name="Button 59" hidden="1">
              <a:extLst>
                <a:ext uri="{63B3BB69-23CF-44E3-9099-C40C66FF867C}">
                  <a14:compatExt spid="_x0000_s48187"/>
                </a:ext>
                <a:ext uri="{FF2B5EF4-FFF2-40B4-BE49-F238E27FC236}">
                  <a16:creationId xmlns:a16="http://schemas.microsoft.com/office/drawing/2014/main" id="{00000000-0008-0000-1000-00003B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45</xdr:row>
          <xdr:rowOff>0</xdr:rowOff>
        </xdr:from>
        <xdr:to>
          <xdr:col>19</xdr:col>
          <xdr:colOff>0</xdr:colOff>
          <xdr:row>48</xdr:row>
          <xdr:rowOff>0</xdr:rowOff>
        </xdr:to>
        <xdr:sp macro="" textlink="">
          <xdr:nvSpPr>
            <xdr:cNvPr id="48188" name="Button 60" hidden="1">
              <a:extLst>
                <a:ext uri="{63B3BB69-23CF-44E3-9099-C40C66FF867C}">
                  <a14:compatExt spid="_x0000_s48188"/>
                </a:ext>
                <a:ext uri="{FF2B5EF4-FFF2-40B4-BE49-F238E27FC236}">
                  <a16:creationId xmlns:a16="http://schemas.microsoft.com/office/drawing/2014/main" id="{00000000-0008-0000-1000-00003C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48</xdr:row>
          <xdr:rowOff>0</xdr:rowOff>
        </xdr:from>
        <xdr:to>
          <xdr:col>17</xdr:col>
          <xdr:colOff>0</xdr:colOff>
          <xdr:row>51</xdr:row>
          <xdr:rowOff>0</xdr:rowOff>
        </xdr:to>
        <xdr:sp macro="" textlink="">
          <xdr:nvSpPr>
            <xdr:cNvPr id="48189" name="Button 61" hidden="1">
              <a:extLst>
                <a:ext uri="{63B3BB69-23CF-44E3-9099-C40C66FF867C}">
                  <a14:compatExt spid="_x0000_s48189"/>
                </a:ext>
                <a:ext uri="{FF2B5EF4-FFF2-40B4-BE49-F238E27FC236}">
                  <a16:creationId xmlns:a16="http://schemas.microsoft.com/office/drawing/2014/main" id="{00000000-0008-0000-1000-00003D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48</xdr:row>
          <xdr:rowOff>0</xdr:rowOff>
        </xdr:from>
        <xdr:to>
          <xdr:col>18</xdr:col>
          <xdr:colOff>0</xdr:colOff>
          <xdr:row>51</xdr:row>
          <xdr:rowOff>0</xdr:rowOff>
        </xdr:to>
        <xdr:sp macro="" textlink="">
          <xdr:nvSpPr>
            <xdr:cNvPr id="48190" name="Button 62" hidden="1">
              <a:extLst>
                <a:ext uri="{63B3BB69-23CF-44E3-9099-C40C66FF867C}">
                  <a14:compatExt spid="_x0000_s48190"/>
                </a:ext>
                <a:ext uri="{FF2B5EF4-FFF2-40B4-BE49-F238E27FC236}">
                  <a16:creationId xmlns:a16="http://schemas.microsoft.com/office/drawing/2014/main" id="{00000000-0008-0000-1000-00003E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48</xdr:row>
          <xdr:rowOff>0</xdr:rowOff>
        </xdr:from>
        <xdr:to>
          <xdr:col>19</xdr:col>
          <xdr:colOff>0</xdr:colOff>
          <xdr:row>51</xdr:row>
          <xdr:rowOff>0</xdr:rowOff>
        </xdr:to>
        <xdr:sp macro="" textlink="">
          <xdr:nvSpPr>
            <xdr:cNvPr id="48191" name="Button 63" hidden="1">
              <a:extLst>
                <a:ext uri="{63B3BB69-23CF-44E3-9099-C40C66FF867C}">
                  <a14:compatExt spid="_x0000_s48191"/>
                </a:ext>
                <a:ext uri="{FF2B5EF4-FFF2-40B4-BE49-F238E27FC236}">
                  <a16:creationId xmlns:a16="http://schemas.microsoft.com/office/drawing/2014/main" id="{00000000-0008-0000-1000-00003F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55</xdr:row>
          <xdr:rowOff>0</xdr:rowOff>
        </xdr:from>
        <xdr:to>
          <xdr:col>19</xdr:col>
          <xdr:colOff>0</xdr:colOff>
          <xdr:row>58</xdr:row>
          <xdr:rowOff>0</xdr:rowOff>
        </xdr:to>
        <xdr:sp macro="" textlink="">
          <xdr:nvSpPr>
            <xdr:cNvPr id="48192" name="Button 64" hidden="1">
              <a:extLst>
                <a:ext uri="{63B3BB69-23CF-44E3-9099-C40C66FF867C}">
                  <a14:compatExt spid="_x0000_s48192"/>
                </a:ext>
                <a:ext uri="{FF2B5EF4-FFF2-40B4-BE49-F238E27FC236}">
                  <a16:creationId xmlns:a16="http://schemas.microsoft.com/office/drawing/2014/main" id="{00000000-0008-0000-1000-000040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58</xdr:row>
          <xdr:rowOff>0</xdr:rowOff>
        </xdr:from>
        <xdr:to>
          <xdr:col>19</xdr:col>
          <xdr:colOff>0</xdr:colOff>
          <xdr:row>61</xdr:row>
          <xdr:rowOff>0</xdr:rowOff>
        </xdr:to>
        <xdr:sp macro="" textlink="">
          <xdr:nvSpPr>
            <xdr:cNvPr id="48193" name="Button 65" hidden="1">
              <a:extLst>
                <a:ext uri="{63B3BB69-23CF-44E3-9099-C40C66FF867C}">
                  <a14:compatExt spid="_x0000_s48193"/>
                </a:ext>
                <a:ext uri="{FF2B5EF4-FFF2-40B4-BE49-F238E27FC236}">
                  <a16:creationId xmlns:a16="http://schemas.microsoft.com/office/drawing/2014/main" id="{00000000-0008-0000-1000-000041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61</xdr:row>
          <xdr:rowOff>0</xdr:rowOff>
        </xdr:from>
        <xdr:to>
          <xdr:col>19</xdr:col>
          <xdr:colOff>0</xdr:colOff>
          <xdr:row>64</xdr:row>
          <xdr:rowOff>0</xdr:rowOff>
        </xdr:to>
        <xdr:sp macro="" textlink="">
          <xdr:nvSpPr>
            <xdr:cNvPr id="48194" name="Button 66" hidden="1">
              <a:extLst>
                <a:ext uri="{63B3BB69-23CF-44E3-9099-C40C66FF867C}">
                  <a14:compatExt spid="_x0000_s48194"/>
                </a:ext>
                <a:ext uri="{FF2B5EF4-FFF2-40B4-BE49-F238E27FC236}">
                  <a16:creationId xmlns:a16="http://schemas.microsoft.com/office/drawing/2014/main" id="{00000000-0008-0000-1000-000042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66</xdr:row>
          <xdr:rowOff>0</xdr:rowOff>
        </xdr:from>
        <xdr:to>
          <xdr:col>17</xdr:col>
          <xdr:colOff>0</xdr:colOff>
          <xdr:row>69</xdr:row>
          <xdr:rowOff>0</xdr:rowOff>
        </xdr:to>
        <xdr:sp macro="" textlink="">
          <xdr:nvSpPr>
            <xdr:cNvPr id="48195" name="Button 67" hidden="1">
              <a:extLst>
                <a:ext uri="{63B3BB69-23CF-44E3-9099-C40C66FF867C}">
                  <a14:compatExt spid="_x0000_s48195"/>
                </a:ext>
                <a:ext uri="{FF2B5EF4-FFF2-40B4-BE49-F238E27FC236}">
                  <a16:creationId xmlns:a16="http://schemas.microsoft.com/office/drawing/2014/main" id="{00000000-0008-0000-1000-000043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66</xdr:row>
          <xdr:rowOff>0</xdr:rowOff>
        </xdr:from>
        <xdr:to>
          <xdr:col>18</xdr:col>
          <xdr:colOff>0</xdr:colOff>
          <xdr:row>69</xdr:row>
          <xdr:rowOff>0</xdr:rowOff>
        </xdr:to>
        <xdr:sp macro="" textlink="">
          <xdr:nvSpPr>
            <xdr:cNvPr id="48196" name="Button 68" hidden="1">
              <a:extLst>
                <a:ext uri="{63B3BB69-23CF-44E3-9099-C40C66FF867C}">
                  <a14:compatExt spid="_x0000_s48196"/>
                </a:ext>
                <a:ext uri="{FF2B5EF4-FFF2-40B4-BE49-F238E27FC236}">
                  <a16:creationId xmlns:a16="http://schemas.microsoft.com/office/drawing/2014/main" id="{00000000-0008-0000-1000-000044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66</xdr:row>
          <xdr:rowOff>0</xdr:rowOff>
        </xdr:from>
        <xdr:to>
          <xdr:col>19</xdr:col>
          <xdr:colOff>0</xdr:colOff>
          <xdr:row>69</xdr:row>
          <xdr:rowOff>0</xdr:rowOff>
        </xdr:to>
        <xdr:sp macro="" textlink="">
          <xdr:nvSpPr>
            <xdr:cNvPr id="48197" name="Button 69" hidden="1">
              <a:extLst>
                <a:ext uri="{63B3BB69-23CF-44E3-9099-C40C66FF867C}">
                  <a14:compatExt spid="_x0000_s48197"/>
                </a:ext>
                <a:ext uri="{FF2B5EF4-FFF2-40B4-BE49-F238E27FC236}">
                  <a16:creationId xmlns:a16="http://schemas.microsoft.com/office/drawing/2014/main" id="{00000000-0008-0000-1000-000045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69</xdr:row>
          <xdr:rowOff>0</xdr:rowOff>
        </xdr:from>
        <xdr:to>
          <xdr:col>17</xdr:col>
          <xdr:colOff>0</xdr:colOff>
          <xdr:row>72</xdr:row>
          <xdr:rowOff>0</xdr:rowOff>
        </xdr:to>
        <xdr:sp macro="" textlink="">
          <xdr:nvSpPr>
            <xdr:cNvPr id="48198" name="Button 70" hidden="1">
              <a:extLst>
                <a:ext uri="{63B3BB69-23CF-44E3-9099-C40C66FF867C}">
                  <a14:compatExt spid="_x0000_s48198"/>
                </a:ext>
                <a:ext uri="{FF2B5EF4-FFF2-40B4-BE49-F238E27FC236}">
                  <a16:creationId xmlns:a16="http://schemas.microsoft.com/office/drawing/2014/main" id="{00000000-0008-0000-1000-000046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69</xdr:row>
          <xdr:rowOff>0</xdr:rowOff>
        </xdr:from>
        <xdr:to>
          <xdr:col>18</xdr:col>
          <xdr:colOff>0</xdr:colOff>
          <xdr:row>72</xdr:row>
          <xdr:rowOff>0</xdr:rowOff>
        </xdr:to>
        <xdr:sp macro="" textlink="">
          <xdr:nvSpPr>
            <xdr:cNvPr id="48199" name="Button 71" hidden="1">
              <a:extLst>
                <a:ext uri="{63B3BB69-23CF-44E3-9099-C40C66FF867C}">
                  <a14:compatExt spid="_x0000_s48199"/>
                </a:ext>
                <a:ext uri="{FF2B5EF4-FFF2-40B4-BE49-F238E27FC236}">
                  <a16:creationId xmlns:a16="http://schemas.microsoft.com/office/drawing/2014/main" id="{00000000-0008-0000-1000-000047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69</xdr:row>
          <xdr:rowOff>0</xdr:rowOff>
        </xdr:from>
        <xdr:to>
          <xdr:col>19</xdr:col>
          <xdr:colOff>0</xdr:colOff>
          <xdr:row>72</xdr:row>
          <xdr:rowOff>0</xdr:rowOff>
        </xdr:to>
        <xdr:sp macro="" textlink="">
          <xdr:nvSpPr>
            <xdr:cNvPr id="48200" name="Button 72" hidden="1">
              <a:extLst>
                <a:ext uri="{63B3BB69-23CF-44E3-9099-C40C66FF867C}">
                  <a14:compatExt spid="_x0000_s48200"/>
                </a:ext>
                <a:ext uri="{FF2B5EF4-FFF2-40B4-BE49-F238E27FC236}">
                  <a16:creationId xmlns:a16="http://schemas.microsoft.com/office/drawing/2014/main" id="{00000000-0008-0000-1000-000048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72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48201" name="Button 73" hidden="1">
              <a:extLst>
                <a:ext uri="{63B3BB69-23CF-44E3-9099-C40C66FF867C}">
                  <a14:compatExt spid="_x0000_s48201"/>
                </a:ext>
                <a:ext uri="{FF2B5EF4-FFF2-40B4-BE49-F238E27FC236}">
                  <a16:creationId xmlns:a16="http://schemas.microsoft.com/office/drawing/2014/main" id="{00000000-0008-0000-1000-000049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72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48202" name="Button 74" hidden="1">
              <a:extLst>
                <a:ext uri="{63B3BB69-23CF-44E3-9099-C40C66FF867C}">
                  <a14:compatExt spid="_x0000_s48202"/>
                </a:ext>
                <a:ext uri="{FF2B5EF4-FFF2-40B4-BE49-F238E27FC236}">
                  <a16:creationId xmlns:a16="http://schemas.microsoft.com/office/drawing/2014/main" id="{00000000-0008-0000-1000-00004A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72</xdr:row>
          <xdr:rowOff>0</xdr:rowOff>
        </xdr:from>
        <xdr:to>
          <xdr:col>19</xdr:col>
          <xdr:colOff>0</xdr:colOff>
          <xdr:row>75</xdr:row>
          <xdr:rowOff>0</xdr:rowOff>
        </xdr:to>
        <xdr:sp macro="" textlink="">
          <xdr:nvSpPr>
            <xdr:cNvPr id="48203" name="Button 75" hidden="1">
              <a:extLst>
                <a:ext uri="{63B3BB69-23CF-44E3-9099-C40C66FF867C}">
                  <a14:compatExt spid="_x0000_s48203"/>
                </a:ext>
                <a:ext uri="{FF2B5EF4-FFF2-40B4-BE49-F238E27FC236}">
                  <a16:creationId xmlns:a16="http://schemas.microsoft.com/office/drawing/2014/main" id="{00000000-0008-0000-1000-00004B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17</xdr:col>
          <xdr:colOff>0</xdr:colOff>
          <xdr:row>78</xdr:row>
          <xdr:rowOff>0</xdr:rowOff>
        </xdr:to>
        <xdr:sp macro="" textlink="">
          <xdr:nvSpPr>
            <xdr:cNvPr id="48204" name="Button 76" hidden="1">
              <a:extLst>
                <a:ext uri="{63B3BB69-23CF-44E3-9099-C40C66FF867C}">
                  <a14:compatExt spid="_x0000_s48204"/>
                </a:ext>
                <a:ext uri="{FF2B5EF4-FFF2-40B4-BE49-F238E27FC236}">
                  <a16:creationId xmlns:a16="http://schemas.microsoft.com/office/drawing/2014/main" id="{00000000-0008-0000-1000-00004C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48205" name="Button 77" hidden="1">
              <a:extLst>
                <a:ext uri="{63B3BB69-23CF-44E3-9099-C40C66FF867C}">
                  <a14:compatExt spid="_x0000_s48205"/>
                </a:ext>
                <a:ext uri="{FF2B5EF4-FFF2-40B4-BE49-F238E27FC236}">
                  <a16:creationId xmlns:a16="http://schemas.microsoft.com/office/drawing/2014/main" id="{00000000-0008-0000-1000-00004D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75</xdr:row>
          <xdr:rowOff>0</xdr:rowOff>
        </xdr:from>
        <xdr:to>
          <xdr:col>19</xdr:col>
          <xdr:colOff>0</xdr:colOff>
          <xdr:row>78</xdr:row>
          <xdr:rowOff>0</xdr:rowOff>
        </xdr:to>
        <xdr:sp macro="" textlink="">
          <xdr:nvSpPr>
            <xdr:cNvPr id="48206" name="Button 78" hidden="1">
              <a:extLst>
                <a:ext uri="{63B3BB69-23CF-44E3-9099-C40C66FF867C}">
                  <a14:compatExt spid="_x0000_s48206"/>
                </a:ext>
                <a:ext uri="{FF2B5EF4-FFF2-40B4-BE49-F238E27FC236}">
                  <a16:creationId xmlns:a16="http://schemas.microsoft.com/office/drawing/2014/main" id="{00000000-0008-0000-1000-00004E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82</xdr:row>
          <xdr:rowOff>9525</xdr:rowOff>
        </xdr:from>
        <xdr:to>
          <xdr:col>19</xdr:col>
          <xdr:colOff>0</xdr:colOff>
          <xdr:row>85</xdr:row>
          <xdr:rowOff>9525</xdr:rowOff>
        </xdr:to>
        <xdr:sp macro="" textlink="">
          <xdr:nvSpPr>
            <xdr:cNvPr id="48207" name="Button 79" hidden="1">
              <a:extLst>
                <a:ext uri="{63B3BB69-23CF-44E3-9099-C40C66FF867C}">
                  <a14:compatExt spid="_x0000_s48207"/>
                </a:ext>
                <a:ext uri="{FF2B5EF4-FFF2-40B4-BE49-F238E27FC236}">
                  <a16:creationId xmlns:a16="http://schemas.microsoft.com/office/drawing/2014/main" id="{00000000-0008-0000-1000-00004F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85</xdr:row>
          <xdr:rowOff>9525</xdr:rowOff>
        </xdr:from>
        <xdr:to>
          <xdr:col>19</xdr:col>
          <xdr:colOff>0</xdr:colOff>
          <xdr:row>88</xdr:row>
          <xdr:rowOff>9525</xdr:rowOff>
        </xdr:to>
        <xdr:sp macro="" textlink="">
          <xdr:nvSpPr>
            <xdr:cNvPr id="48208" name="Button 80" hidden="1">
              <a:extLst>
                <a:ext uri="{63B3BB69-23CF-44E3-9099-C40C66FF867C}">
                  <a14:compatExt spid="_x0000_s48208"/>
                </a:ext>
                <a:ext uri="{FF2B5EF4-FFF2-40B4-BE49-F238E27FC236}">
                  <a16:creationId xmlns:a16="http://schemas.microsoft.com/office/drawing/2014/main" id="{00000000-0008-0000-1000-000050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9525</xdr:rowOff>
        </xdr:from>
        <xdr:to>
          <xdr:col>19</xdr:col>
          <xdr:colOff>0</xdr:colOff>
          <xdr:row>91</xdr:row>
          <xdr:rowOff>19050</xdr:rowOff>
        </xdr:to>
        <xdr:sp macro="" textlink="">
          <xdr:nvSpPr>
            <xdr:cNvPr id="48209" name="Button 81" hidden="1">
              <a:extLst>
                <a:ext uri="{63B3BB69-23CF-44E3-9099-C40C66FF867C}">
                  <a14:compatExt spid="_x0000_s48209"/>
                </a:ext>
                <a:ext uri="{FF2B5EF4-FFF2-40B4-BE49-F238E27FC236}">
                  <a16:creationId xmlns:a16="http://schemas.microsoft.com/office/drawing/2014/main" id="{00000000-0008-0000-1000-000051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93</xdr:row>
          <xdr:rowOff>0</xdr:rowOff>
        </xdr:from>
        <xdr:to>
          <xdr:col>18</xdr:col>
          <xdr:colOff>0</xdr:colOff>
          <xdr:row>96</xdr:row>
          <xdr:rowOff>0</xdr:rowOff>
        </xdr:to>
        <xdr:sp macro="" textlink="">
          <xdr:nvSpPr>
            <xdr:cNvPr id="48210" name="Button 82" hidden="1">
              <a:extLst>
                <a:ext uri="{63B3BB69-23CF-44E3-9099-C40C66FF867C}">
                  <a14:compatExt spid="_x0000_s48210"/>
                </a:ext>
                <a:ext uri="{FF2B5EF4-FFF2-40B4-BE49-F238E27FC236}">
                  <a16:creationId xmlns:a16="http://schemas.microsoft.com/office/drawing/2014/main" id="{00000000-0008-0000-1000-000052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93</xdr:row>
          <xdr:rowOff>0</xdr:rowOff>
        </xdr:from>
        <xdr:to>
          <xdr:col>19</xdr:col>
          <xdr:colOff>0</xdr:colOff>
          <xdr:row>96</xdr:row>
          <xdr:rowOff>0</xdr:rowOff>
        </xdr:to>
        <xdr:sp macro="" textlink="">
          <xdr:nvSpPr>
            <xdr:cNvPr id="48211" name="Button 83" hidden="1">
              <a:extLst>
                <a:ext uri="{63B3BB69-23CF-44E3-9099-C40C66FF867C}">
                  <a14:compatExt spid="_x0000_s48211"/>
                </a:ext>
                <a:ext uri="{FF2B5EF4-FFF2-40B4-BE49-F238E27FC236}">
                  <a16:creationId xmlns:a16="http://schemas.microsoft.com/office/drawing/2014/main" id="{00000000-0008-0000-1000-000053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96</xdr:row>
          <xdr:rowOff>0</xdr:rowOff>
        </xdr:from>
        <xdr:to>
          <xdr:col>17</xdr:col>
          <xdr:colOff>0</xdr:colOff>
          <xdr:row>99</xdr:row>
          <xdr:rowOff>0</xdr:rowOff>
        </xdr:to>
        <xdr:sp macro="" textlink="">
          <xdr:nvSpPr>
            <xdr:cNvPr id="48212" name="Button 84" hidden="1">
              <a:extLst>
                <a:ext uri="{63B3BB69-23CF-44E3-9099-C40C66FF867C}">
                  <a14:compatExt spid="_x0000_s48212"/>
                </a:ext>
                <a:ext uri="{FF2B5EF4-FFF2-40B4-BE49-F238E27FC236}">
                  <a16:creationId xmlns:a16="http://schemas.microsoft.com/office/drawing/2014/main" id="{00000000-0008-0000-1000-000054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96</xdr:row>
          <xdr:rowOff>0</xdr:rowOff>
        </xdr:from>
        <xdr:to>
          <xdr:col>18</xdr:col>
          <xdr:colOff>0</xdr:colOff>
          <xdr:row>99</xdr:row>
          <xdr:rowOff>0</xdr:rowOff>
        </xdr:to>
        <xdr:sp macro="" textlink="">
          <xdr:nvSpPr>
            <xdr:cNvPr id="48213" name="Button 85" hidden="1">
              <a:extLst>
                <a:ext uri="{63B3BB69-23CF-44E3-9099-C40C66FF867C}">
                  <a14:compatExt spid="_x0000_s48213"/>
                </a:ext>
                <a:ext uri="{FF2B5EF4-FFF2-40B4-BE49-F238E27FC236}">
                  <a16:creationId xmlns:a16="http://schemas.microsoft.com/office/drawing/2014/main" id="{00000000-0008-0000-1000-000055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96</xdr:row>
          <xdr:rowOff>0</xdr:rowOff>
        </xdr:from>
        <xdr:to>
          <xdr:col>19</xdr:col>
          <xdr:colOff>0</xdr:colOff>
          <xdr:row>99</xdr:row>
          <xdr:rowOff>0</xdr:rowOff>
        </xdr:to>
        <xdr:sp macro="" textlink="">
          <xdr:nvSpPr>
            <xdr:cNvPr id="48214" name="Button 86" hidden="1">
              <a:extLst>
                <a:ext uri="{63B3BB69-23CF-44E3-9099-C40C66FF867C}">
                  <a14:compatExt spid="_x0000_s48214"/>
                </a:ext>
                <a:ext uri="{FF2B5EF4-FFF2-40B4-BE49-F238E27FC236}">
                  <a16:creationId xmlns:a16="http://schemas.microsoft.com/office/drawing/2014/main" id="{00000000-0008-0000-1000-000056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99</xdr:row>
          <xdr:rowOff>0</xdr:rowOff>
        </xdr:from>
        <xdr:to>
          <xdr:col>17</xdr:col>
          <xdr:colOff>0</xdr:colOff>
          <xdr:row>102</xdr:row>
          <xdr:rowOff>0</xdr:rowOff>
        </xdr:to>
        <xdr:sp macro="" textlink="">
          <xdr:nvSpPr>
            <xdr:cNvPr id="48215" name="Button 87" hidden="1">
              <a:extLst>
                <a:ext uri="{63B3BB69-23CF-44E3-9099-C40C66FF867C}">
                  <a14:compatExt spid="_x0000_s48215"/>
                </a:ext>
                <a:ext uri="{FF2B5EF4-FFF2-40B4-BE49-F238E27FC236}">
                  <a16:creationId xmlns:a16="http://schemas.microsoft.com/office/drawing/2014/main" id="{00000000-0008-0000-1000-000057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99</xdr:row>
          <xdr:rowOff>0</xdr:rowOff>
        </xdr:from>
        <xdr:to>
          <xdr:col>18</xdr:col>
          <xdr:colOff>0</xdr:colOff>
          <xdr:row>102</xdr:row>
          <xdr:rowOff>0</xdr:rowOff>
        </xdr:to>
        <xdr:sp macro="" textlink="">
          <xdr:nvSpPr>
            <xdr:cNvPr id="48216" name="Button 88" hidden="1">
              <a:extLst>
                <a:ext uri="{63B3BB69-23CF-44E3-9099-C40C66FF867C}">
                  <a14:compatExt spid="_x0000_s48216"/>
                </a:ext>
                <a:ext uri="{FF2B5EF4-FFF2-40B4-BE49-F238E27FC236}">
                  <a16:creationId xmlns:a16="http://schemas.microsoft.com/office/drawing/2014/main" id="{00000000-0008-0000-1000-000058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99</xdr:row>
          <xdr:rowOff>0</xdr:rowOff>
        </xdr:from>
        <xdr:to>
          <xdr:col>19</xdr:col>
          <xdr:colOff>0</xdr:colOff>
          <xdr:row>102</xdr:row>
          <xdr:rowOff>0</xdr:rowOff>
        </xdr:to>
        <xdr:sp macro="" textlink="">
          <xdr:nvSpPr>
            <xdr:cNvPr id="48217" name="Button 89" hidden="1">
              <a:extLst>
                <a:ext uri="{63B3BB69-23CF-44E3-9099-C40C66FF867C}">
                  <a14:compatExt spid="_x0000_s48217"/>
                </a:ext>
                <a:ext uri="{FF2B5EF4-FFF2-40B4-BE49-F238E27FC236}">
                  <a16:creationId xmlns:a16="http://schemas.microsoft.com/office/drawing/2014/main" id="{00000000-0008-0000-1000-000059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102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48218" name="Button 90" hidden="1">
              <a:extLst>
                <a:ext uri="{63B3BB69-23CF-44E3-9099-C40C66FF867C}">
                  <a14:compatExt spid="_x0000_s48218"/>
                </a:ext>
                <a:ext uri="{FF2B5EF4-FFF2-40B4-BE49-F238E27FC236}">
                  <a16:creationId xmlns:a16="http://schemas.microsoft.com/office/drawing/2014/main" id="{00000000-0008-0000-1000-00005A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102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48219" name="Button 91" hidden="1">
              <a:extLst>
                <a:ext uri="{63B3BB69-23CF-44E3-9099-C40C66FF867C}">
                  <a14:compatExt spid="_x0000_s48219"/>
                </a:ext>
                <a:ext uri="{FF2B5EF4-FFF2-40B4-BE49-F238E27FC236}">
                  <a16:creationId xmlns:a16="http://schemas.microsoft.com/office/drawing/2014/main" id="{00000000-0008-0000-1000-00005B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102</xdr:row>
          <xdr:rowOff>0</xdr:rowOff>
        </xdr:from>
        <xdr:to>
          <xdr:col>19</xdr:col>
          <xdr:colOff>0</xdr:colOff>
          <xdr:row>105</xdr:row>
          <xdr:rowOff>0</xdr:rowOff>
        </xdr:to>
        <xdr:sp macro="" textlink="">
          <xdr:nvSpPr>
            <xdr:cNvPr id="48220" name="Button 92" hidden="1">
              <a:extLst>
                <a:ext uri="{63B3BB69-23CF-44E3-9099-C40C66FF867C}">
                  <a14:compatExt spid="_x0000_s48220"/>
                </a:ext>
                <a:ext uri="{FF2B5EF4-FFF2-40B4-BE49-F238E27FC236}">
                  <a16:creationId xmlns:a16="http://schemas.microsoft.com/office/drawing/2014/main" id="{00000000-0008-0000-1000-00005C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109</xdr:row>
          <xdr:rowOff>9525</xdr:rowOff>
        </xdr:from>
        <xdr:to>
          <xdr:col>19</xdr:col>
          <xdr:colOff>0</xdr:colOff>
          <xdr:row>112</xdr:row>
          <xdr:rowOff>9525</xdr:rowOff>
        </xdr:to>
        <xdr:sp macro="" textlink="">
          <xdr:nvSpPr>
            <xdr:cNvPr id="48221" name="Button 93" hidden="1">
              <a:extLst>
                <a:ext uri="{63B3BB69-23CF-44E3-9099-C40C66FF867C}">
                  <a14:compatExt spid="_x0000_s48221"/>
                </a:ext>
                <a:ext uri="{FF2B5EF4-FFF2-40B4-BE49-F238E27FC236}">
                  <a16:creationId xmlns:a16="http://schemas.microsoft.com/office/drawing/2014/main" id="{00000000-0008-0000-1000-00005D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112</xdr:row>
          <xdr:rowOff>9525</xdr:rowOff>
        </xdr:from>
        <xdr:to>
          <xdr:col>19</xdr:col>
          <xdr:colOff>0</xdr:colOff>
          <xdr:row>115</xdr:row>
          <xdr:rowOff>9525</xdr:rowOff>
        </xdr:to>
        <xdr:sp macro="" textlink="">
          <xdr:nvSpPr>
            <xdr:cNvPr id="48222" name="Button 94" hidden="1">
              <a:extLst>
                <a:ext uri="{63B3BB69-23CF-44E3-9099-C40C66FF867C}">
                  <a14:compatExt spid="_x0000_s48222"/>
                </a:ext>
                <a:ext uri="{FF2B5EF4-FFF2-40B4-BE49-F238E27FC236}">
                  <a16:creationId xmlns:a16="http://schemas.microsoft.com/office/drawing/2014/main" id="{00000000-0008-0000-1000-00005E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115</xdr:row>
          <xdr:rowOff>9525</xdr:rowOff>
        </xdr:from>
        <xdr:to>
          <xdr:col>19</xdr:col>
          <xdr:colOff>0</xdr:colOff>
          <xdr:row>118</xdr:row>
          <xdr:rowOff>19050</xdr:rowOff>
        </xdr:to>
        <xdr:sp macro="" textlink="">
          <xdr:nvSpPr>
            <xdr:cNvPr id="48223" name="Button 95" hidden="1">
              <a:extLst>
                <a:ext uri="{63B3BB69-23CF-44E3-9099-C40C66FF867C}">
                  <a14:compatExt spid="_x0000_s48223"/>
                </a:ext>
                <a:ext uri="{FF2B5EF4-FFF2-40B4-BE49-F238E27FC236}">
                  <a16:creationId xmlns:a16="http://schemas.microsoft.com/office/drawing/2014/main" id="{00000000-0008-0000-1000-00005F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120</xdr:row>
          <xdr:rowOff>0</xdr:rowOff>
        </xdr:from>
        <xdr:to>
          <xdr:col>17</xdr:col>
          <xdr:colOff>0</xdr:colOff>
          <xdr:row>123</xdr:row>
          <xdr:rowOff>0</xdr:rowOff>
        </xdr:to>
        <xdr:sp macro="" textlink="">
          <xdr:nvSpPr>
            <xdr:cNvPr id="48224" name="Button 96" hidden="1">
              <a:extLst>
                <a:ext uri="{63B3BB69-23CF-44E3-9099-C40C66FF867C}">
                  <a14:compatExt spid="_x0000_s48224"/>
                </a:ext>
                <a:ext uri="{FF2B5EF4-FFF2-40B4-BE49-F238E27FC236}">
                  <a16:creationId xmlns:a16="http://schemas.microsoft.com/office/drawing/2014/main" id="{00000000-0008-0000-1000-000060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120</xdr:row>
          <xdr:rowOff>0</xdr:rowOff>
        </xdr:from>
        <xdr:to>
          <xdr:col>18</xdr:col>
          <xdr:colOff>0</xdr:colOff>
          <xdr:row>123</xdr:row>
          <xdr:rowOff>0</xdr:rowOff>
        </xdr:to>
        <xdr:sp macro="" textlink="">
          <xdr:nvSpPr>
            <xdr:cNvPr id="48225" name="Button 97" hidden="1">
              <a:extLst>
                <a:ext uri="{63B3BB69-23CF-44E3-9099-C40C66FF867C}">
                  <a14:compatExt spid="_x0000_s48225"/>
                </a:ext>
                <a:ext uri="{FF2B5EF4-FFF2-40B4-BE49-F238E27FC236}">
                  <a16:creationId xmlns:a16="http://schemas.microsoft.com/office/drawing/2014/main" id="{00000000-0008-0000-1000-000061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120</xdr:row>
          <xdr:rowOff>0</xdr:rowOff>
        </xdr:from>
        <xdr:to>
          <xdr:col>19</xdr:col>
          <xdr:colOff>0</xdr:colOff>
          <xdr:row>123</xdr:row>
          <xdr:rowOff>0</xdr:rowOff>
        </xdr:to>
        <xdr:sp macro="" textlink="">
          <xdr:nvSpPr>
            <xdr:cNvPr id="48226" name="Button 98" hidden="1">
              <a:extLst>
                <a:ext uri="{63B3BB69-23CF-44E3-9099-C40C66FF867C}">
                  <a14:compatExt spid="_x0000_s48226"/>
                </a:ext>
                <a:ext uri="{FF2B5EF4-FFF2-40B4-BE49-F238E27FC236}">
                  <a16:creationId xmlns:a16="http://schemas.microsoft.com/office/drawing/2014/main" id="{00000000-0008-0000-1000-000062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123</xdr:row>
          <xdr:rowOff>0</xdr:rowOff>
        </xdr:from>
        <xdr:to>
          <xdr:col>17</xdr:col>
          <xdr:colOff>0</xdr:colOff>
          <xdr:row>126</xdr:row>
          <xdr:rowOff>0</xdr:rowOff>
        </xdr:to>
        <xdr:sp macro="" textlink="">
          <xdr:nvSpPr>
            <xdr:cNvPr id="48227" name="Button 99" hidden="1">
              <a:extLst>
                <a:ext uri="{63B3BB69-23CF-44E3-9099-C40C66FF867C}">
                  <a14:compatExt spid="_x0000_s48227"/>
                </a:ext>
                <a:ext uri="{FF2B5EF4-FFF2-40B4-BE49-F238E27FC236}">
                  <a16:creationId xmlns:a16="http://schemas.microsoft.com/office/drawing/2014/main" id="{00000000-0008-0000-1000-000063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123</xdr:row>
          <xdr:rowOff>0</xdr:rowOff>
        </xdr:from>
        <xdr:to>
          <xdr:col>18</xdr:col>
          <xdr:colOff>0</xdr:colOff>
          <xdr:row>126</xdr:row>
          <xdr:rowOff>0</xdr:rowOff>
        </xdr:to>
        <xdr:sp macro="" textlink="">
          <xdr:nvSpPr>
            <xdr:cNvPr id="48228" name="Button 100" hidden="1">
              <a:extLst>
                <a:ext uri="{63B3BB69-23CF-44E3-9099-C40C66FF867C}">
                  <a14:compatExt spid="_x0000_s48228"/>
                </a:ext>
                <a:ext uri="{FF2B5EF4-FFF2-40B4-BE49-F238E27FC236}">
                  <a16:creationId xmlns:a16="http://schemas.microsoft.com/office/drawing/2014/main" id="{00000000-0008-0000-1000-000064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123</xdr:row>
          <xdr:rowOff>0</xdr:rowOff>
        </xdr:from>
        <xdr:to>
          <xdr:col>19</xdr:col>
          <xdr:colOff>0</xdr:colOff>
          <xdr:row>126</xdr:row>
          <xdr:rowOff>0</xdr:rowOff>
        </xdr:to>
        <xdr:sp macro="" textlink="">
          <xdr:nvSpPr>
            <xdr:cNvPr id="48229" name="Button 101" hidden="1">
              <a:extLst>
                <a:ext uri="{63B3BB69-23CF-44E3-9099-C40C66FF867C}">
                  <a14:compatExt spid="_x0000_s48229"/>
                </a:ext>
                <a:ext uri="{FF2B5EF4-FFF2-40B4-BE49-F238E27FC236}">
                  <a16:creationId xmlns:a16="http://schemas.microsoft.com/office/drawing/2014/main" id="{00000000-0008-0000-1000-000065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126</xdr:row>
          <xdr:rowOff>0</xdr:rowOff>
        </xdr:from>
        <xdr:to>
          <xdr:col>17</xdr:col>
          <xdr:colOff>0</xdr:colOff>
          <xdr:row>129</xdr:row>
          <xdr:rowOff>0</xdr:rowOff>
        </xdr:to>
        <xdr:sp macro="" textlink="">
          <xdr:nvSpPr>
            <xdr:cNvPr id="48230" name="Button 102" hidden="1">
              <a:extLst>
                <a:ext uri="{63B3BB69-23CF-44E3-9099-C40C66FF867C}">
                  <a14:compatExt spid="_x0000_s48230"/>
                </a:ext>
                <a:ext uri="{FF2B5EF4-FFF2-40B4-BE49-F238E27FC236}">
                  <a16:creationId xmlns:a16="http://schemas.microsoft.com/office/drawing/2014/main" id="{00000000-0008-0000-1000-000066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126</xdr:row>
          <xdr:rowOff>0</xdr:rowOff>
        </xdr:from>
        <xdr:to>
          <xdr:col>18</xdr:col>
          <xdr:colOff>0</xdr:colOff>
          <xdr:row>129</xdr:row>
          <xdr:rowOff>0</xdr:rowOff>
        </xdr:to>
        <xdr:sp macro="" textlink="">
          <xdr:nvSpPr>
            <xdr:cNvPr id="48231" name="Button 103" hidden="1">
              <a:extLst>
                <a:ext uri="{63B3BB69-23CF-44E3-9099-C40C66FF867C}">
                  <a14:compatExt spid="_x0000_s48231"/>
                </a:ext>
                <a:ext uri="{FF2B5EF4-FFF2-40B4-BE49-F238E27FC236}">
                  <a16:creationId xmlns:a16="http://schemas.microsoft.com/office/drawing/2014/main" id="{00000000-0008-0000-1000-000067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126</xdr:row>
          <xdr:rowOff>0</xdr:rowOff>
        </xdr:from>
        <xdr:to>
          <xdr:col>19</xdr:col>
          <xdr:colOff>0</xdr:colOff>
          <xdr:row>129</xdr:row>
          <xdr:rowOff>0</xdr:rowOff>
        </xdr:to>
        <xdr:sp macro="" textlink="">
          <xdr:nvSpPr>
            <xdr:cNvPr id="48232" name="Button 104" hidden="1">
              <a:extLst>
                <a:ext uri="{63B3BB69-23CF-44E3-9099-C40C66FF867C}">
                  <a14:compatExt spid="_x0000_s48232"/>
                </a:ext>
                <a:ext uri="{FF2B5EF4-FFF2-40B4-BE49-F238E27FC236}">
                  <a16:creationId xmlns:a16="http://schemas.microsoft.com/office/drawing/2014/main" id="{00000000-0008-0000-1000-000068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129</xdr:row>
          <xdr:rowOff>0</xdr:rowOff>
        </xdr:from>
        <xdr:to>
          <xdr:col>17</xdr:col>
          <xdr:colOff>0</xdr:colOff>
          <xdr:row>132</xdr:row>
          <xdr:rowOff>0</xdr:rowOff>
        </xdr:to>
        <xdr:sp macro="" textlink="">
          <xdr:nvSpPr>
            <xdr:cNvPr id="48233" name="Button 105" hidden="1">
              <a:extLst>
                <a:ext uri="{63B3BB69-23CF-44E3-9099-C40C66FF867C}">
                  <a14:compatExt spid="_x0000_s48233"/>
                </a:ext>
                <a:ext uri="{FF2B5EF4-FFF2-40B4-BE49-F238E27FC236}">
                  <a16:creationId xmlns:a16="http://schemas.microsoft.com/office/drawing/2014/main" id="{00000000-0008-0000-1000-000069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129</xdr:row>
          <xdr:rowOff>0</xdr:rowOff>
        </xdr:from>
        <xdr:to>
          <xdr:col>18</xdr:col>
          <xdr:colOff>0</xdr:colOff>
          <xdr:row>132</xdr:row>
          <xdr:rowOff>0</xdr:rowOff>
        </xdr:to>
        <xdr:sp macro="" textlink="">
          <xdr:nvSpPr>
            <xdr:cNvPr id="48234" name="Button 106" hidden="1">
              <a:extLst>
                <a:ext uri="{63B3BB69-23CF-44E3-9099-C40C66FF867C}">
                  <a14:compatExt spid="_x0000_s48234"/>
                </a:ext>
                <a:ext uri="{FF2B5EF4-FFF2-40B4-BE49-F238E27FC236}">
                  <a16:creationId xmlns:a16="http://schemas.microsoft.com/office/drawing/2014/main" id="{00000000-0008-0000-1000-00006A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129</xdr:row>
          <xdr:rowOff>0</xdr:rowOff>
        </xdr:from>
        <xdr:to>
          <xdr:col>19</xdr:col>
          <xdr:colOff>0</xdr:colOff>
          <xdr:row>132</xdr:row>
          <xdr:rowOff>0</xdr:rowOff>
        </xdr:to>
        <xdr:sp macro="" textlink="">
          <xdr:nvSpPr>
            <xdr:cNvPr id="48235" name="Button 107" hidden="1">
              <a:extLst>
                <a:ext uri="{63B3BB69-23CF-44E3-9099-C40C66FF867C}">
                  <a14:compatExt spid="_x0000_s48235"/>
                </a:ext>
                <a:ext uri="{FF2B5EF4-FFF2-40B4-BE49-F238E27FC236}">
                  <a16:creationId xmlns:a16="http://schemas.microsoft.com/office/drawing/2014/main" id="{00000000-0008-0000-1000-00006B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136</xdr:row>
          <xdr:rowOff>9525</xdr:rowOff>
        </xdr:from>
        <xdr:to>
          <xdr:col>19</xdr:col>
          <xdr:colOff>0</xdr:colOff>
          <xdr:row>139</xdr:row>
          <xdr:rowOff>9525</xdr:rowOff>
        </xdr:to>
        <xdr:sp macro="" textlink="">
          <xdr:nvSpPr>
            <xdr:cNvPr id="48236" name="Button 108" hidden="1">
              <a:extLst>
                <a:ext uri="{63B3BB69-23CF-44E3-9099-C40C66FF867C}">
                  <a14:compatExt spid="_x0000_s48236"/>
                </a:ext>
                <a:ext uri="{FF2B5EF4-FFF2-40B4-BE49-F238E27FC236}">
                  <a16:creationId xmlns:a16="http://schemas.microsoft.com/office/drawing/2014/main" id="{00000000-0008-0000-1000-00006C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139</xdr:row>
          <xdr:rowOff>9525</xdr:rowOff>
        </xdr:from>
        <xdr:to>
          <xdr:col>19</xdr:col>
          <xdr:colOff>0</xdr:colOff>
          <xdr:row>142</xdr:row>
          <xdr:rowOff>9525</xdr:rowOff>
        </xdr:to>
        <xdr:sp macro="" textlink="">
          <xdr:nvSpPr>
            <xdr:cNvPr id="48237" name="Button 109" hidden="1">
              <a:extLst>
                <a:ext uri="{63B3BB69-23CF-44E3-9099-C40C66FF867C}">
                  <a14:compatExt spid="_x0000_s48237"/>
                </a:ext>
                <a:ext uri="{FF2B5EF4-FFF2-40B4-BE49-F238E27FC236}">
                  <a16:creationId xmlns:a16="http://schemas.microsoft.com/office/drawing/2014/main" id="{00000000-0008-0000-1000-00006D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142</xdr:row>
          <xdr:rowOff>9525</xdr:rowOff>
        </xdr:from>
        <xdr:to>
          <xdr:col>19</xdr:col>
          <xdr:colOff>0</xdr:colOff>
          <xdr:row>145</xdr:row>
          <xdr:rowOff>19050</xdr:rowOff>
        </xdr:to>
        <xdr:sp macro="" textlink="">
          <xdr:nvSpPr>
            <xdr:cNvPr id="48238" name="Button 110" hidden="1">
              <a:extLst>
                <a:ext uri="{63B3BB69-23CF-44E3-9099-C40C66FF867C}">
                  <a14:compatExt spid="_x0000_s48238"/>
                </a:ext>
                <a:ext uri="{FF2B5EF4-FFF2-40B4-BE49-F238E27FC236}">
                  <a16:creationId xmlns:a16="http://schemas.microsoft.com/office/drawing/2014/main" id="{00000000-0008-0000-1000-00006E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147</xdr:row>
          <xdr:rowOff>0</xdr:rowOff>
        </xdr:from>
        <xdr:to>
          <xdr:col>17</xdr:col>
          <xdr:colOff>0</xdr:colOff>
          <xdr:row>150</xdr:row>
          <xdr:rowOff>0</xdr:rowOff>
        </xdr:to>
        <xdr:sp macro="" textlink="">
          <xdr:nvSpPr>
            <xdr:cNvPr id="48239" name="Button 111" hidden="1">
              <a:extLst>
                <a:ext uri="{63B3BB69-23CF-44E3-9099-C40C66FF867C}">
                  <a14:compatExt spid="_x0000_s48239"/>
                </a:ext>
                <a:ext uri="{FF2B5EF4-FFF2-40B4-BE49-F238E27FC236}">
                  <a16:creationId xmlns:a16="http://schemas.microsoft.com/office/drawing/2014/main" id="{00000000-0008-0000-1000-00006F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147</xdr:row>
          <xdr:rowOff>0</xdr:rowOff>
        </xdr:from>
        <xdr:to>
          <xdr:col>18</xdr:col>
          <xdr:colOff>0</xdr:colOff>
          <xdr:row>150</xdr:row>
          <xdr:rowOff>0</xdr:rowOff>
        </xdr:to>
        <xdr:sp macro="" textlink="">
          <xdr:nvSpPr>
            <xdr:cNvPr id="48240" name="Button 112" hidden="1">
              <a:extLst>
                <a:ext uri="{63B3BB69-23CF-44E3-9099-C40C66FF867C}">
                  <a14:compatExt spid="_x0000_s48240"/>
                </a:ext>
                <a:ext uri="{FF2B5EF4-FFF2-40B4-BE49-F238E27FC236}">
                  <a16:creationId xmlns:a16="http://schemas.microsoft.com/office/drawing/2014/main" id="{00000000-0008-0000-1000-000070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147</xdr:row>
          <xdr:rowOff>0</xdr:rowOff>
        </xdr:from>
        <xdr:to>
          <xdr:col>19</xdr:col>
          <xdr:colOff>0</xdr:colOff>
          <xdr:row>150</xdr:row>
          <xdr:rowOff>0</xdr:rowOff>
        </xdr:to>
        <xdr:sp macro="" textlink="">
          <xdr:nvSpPr>
            <xdr:cNvPr id="48241" name="Button 113" hidden="1">
              <a:extLst>
                <a:ext uri="{63B3BB69-23CF-44E3-9099-C40C66FF867C}">
                  <a14:compatExt spid="_x0000_s48241"/>
                </a:ext>
                <a:ext uri="{FF2B5EF4-FFF2-40B4-BE49-F238E27FC236}">
                  <a16:creationId xmlns:a16="http://schemas.microsoft.com/office/drawing/2014/main" id="{00000000-0008-0000-1000-000071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150</xdr:row>
          <xdr:rowOff>0</xdr:rowOff>
        </xdr:from>
        <xdr:to>
          <xdr:col>17</xdr:col>
          <xdr:colOff>0</xdr:colOff>
          <xdr:row>153</xdr:row>
          <xdr:rowOff>0</xdr:rowOff>
        </xdr:to>
        <xdr:sp macro="" textlink="">
          <xdr:nvSpPr>
            <xdr:cNvPr id="48242" name="Button 114" hidden="1">
              <a:extLst>
                <a:ext uri="{63B3BB69-23CF-44E3-9099-C40C66FF867C}">
                  <a14:compatExt spid="_x0000_s48242"/>
                </a:ext>
                <a:ext uri="{FF2B5EF4-FFF2-40B4-BE49-F238E27FC236}">
                  <a16:creationId xmlns:a16="http://schemas.microsoft.com/office/drawing/2014/main" id="{00000000-0008-0000-1000-000072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150</xdr:row>
          <xdr:rowOff>0</xdr:rowOff>
        </xdr:from>
        <xdr:to>
          <xdr:col>18</xdr:col>
          <xdr:colOff>0</xdr:colOff>
          <xdr:row>153</xdr:row>
          <xdr:rowOff>0</xdr:rowOff>
        </xdr:to>
        <xdr:sp macro="" textlink="">
          <xdr:nvSpPr>
            <xdr:cNvPr id="48243" name="Button 115" hidden="1">
              <a:extLst>
                <a:ext uri="{63B3BB69-23CF-44E3-9099-C40C66FF867C}">
                  <a14:compatExt spid="_x0000_s48243"/>
                </a:ext>
                <a:ext uri="{FF2B5EF4-FFF2-40B4-BE49-F238E27FC236}">
                  <a16:creationId xmlns:a16="http://schemas.microsoft.com/office/drawing/2014/main" id="{00000000-0008-0000-1000-000073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150</xdr:row>
          <xdr:rowOff>0</xdr:rowOff>
        </xdr:from>
        <xdr:to>
          <xdr:col>19</xdr:col>
          <xdr:colOff>0</xdr:colOff>
          <xdr:row>153</xdr:row>
          <xdr:rowOff>0</xdr:rowOff>
        </xdr:to>
        <xdr:sp macro="" textlink="">
          <xdr:nvSpPr>
            <xdr:cNvPr id="48244" name="Button 116" hidden="1">
              <a:extLst>
                <a:ext uri="{63B3BB69-23CF-44E3-9099-C40C66FF867C}">
                  <a14:compatExt spid="_x0000_s48244"/>
                </a:ext>
                <a:ext uri="{FF2B5EF4-FFF2-40B4-BE49-F238E27FC236}">
                  <a16:creationId xmlns:a16="http://schemas.microsoft.com/office/drawing/2014/main" id="{00000000-0008-0000-1000-000074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153</xdr:row>
          <xdr:rowOff>0</xdr:rowOff>
        </xdr:from>
        <xdr:to>
          <xdr:col>17</xdr:col>
          <xdr:colOff>0</xdr:colOff>
          <xdr:row>156</xdr:row>
          <xdr:rowOff>0</xdr:rowOff>
        </xdr:to>
        <xdr:sp macro="" textlink="">
          <xdr:nvSpPr>
            <xdr:cNvPr id="48245" name="Button 117" hidden="1">
              <a:extLst>
                <a:ext uri="{63B3BB69-23CF-44E3-9099-C40C66FF867C}">
                  <a14:compatExt spid="_x0000_s48245"/>
                </a:ext>
                <a:ext uri="{FF2B5EF4-FFF2-40B4-BE49-F238E27FC236}">
                  <a16:creationId xmlns:a16="http://schemas.microsoft.com/office/drawing/2014/main" id="{00000000-0008-0000-1000-000075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153</xdr:row>
          <xdr:rowOff>0</xdr:rowOff>
        </xdr:from>
        <xdr:to>
          <xdr:col>18</xdr:col>
          <xdr:colOff>0</xdr:colOff>
          <xdr:row>156</xdr:row>
          <xdr:rowOff>0</xdr:rowOff>
        </xdr:to>
        <xdr:sp macro="" textlink="">
          <xdr:nvSpPr>
            <xdr:cNvPr id="48246" name="Button 118" hidden="1">
              <a:extLst>
                <a:ext uri="{63B3BB69-23CF-44E3-9099-C40C66FF867C}">
                  <a14:compatExt spid="_x0000_s48246"/>
                </a:ext>
                <a:ext uri="{FF2B5EF4-FFF2-40B4-BE49-F238E27FC236}">
                  <a16:creationId xmlns:a16="http://schemas.microsoft.com/office/drawing/2014/main" id="{00000000-0008-0000-1000-000076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153</xdr:row>
          <xdr:rowOff>0</xdr:rowOff>
        </xdr:from>
        <xdr:to>
          <xdr:col>19</xdr:col>
          <xdr:colOff>0</xdr:colOff>
          <xdr:row>156</xdr:row>
          <xdr:rowOff>0</xdr:rowOff>
        </xdr:to>
        <xdr:sp macro="" textlink="">
          <xdr:nvSpPr>
            <xdr:cNvPr id="48247" name="Button 119" hidden="1">
              <a:extLst>
                <a:ext uri="{63B3BB69-23CF-44E3-9099-C40C66FF867C}">
                  <a14:compatExt spid="_x0000_s48247"/>
                </a:ext>
                <a:ext uri="{FF2B5EF4-FFF2-40B4-BE49-F238E27FC236}">
                  <a16:creationId xmlns:a16="http://schemas.microsoft.com/office/drawing/2014/main" id="{00000000-0008-0000-1000-000077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156</xdr:row>
          <xdr:rowOff>0</xdr:rowOff>
        </xdr:from>
        <xdr:to>
          <xdr:col>17</xdr:col>
          <xdr:colOff>0</xdr:colOff>
          <xdr:row>159</xdr:row>
          <xdr:rowOff>0</xdr:rowOff>
        </xdr:to>
        <xdr:sp macro="" textlink="">
          <xdr:nvSpPr>
            <xdr:cNvPr id="48248" name="Button 120" hidden="1">
              <a:extLst>
                <a:ext uri="{63B3BB69-23CF-44E3-9099-C40C66FF867C}">
                  <a14:compatExt spid="_x0000_s48248"/>
                </a:ext>
                <a:ext uri="{FF2B5EF4-FFF2-40B4-BE49-F238E27FC236}">
                  <a16:creationId xmlns:a16="http://schemas.microsoft.com/office/drawing/2014/main" id="{00000000-0008-0000-1000-000078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156</xdr:row>
          <xdr:rowOff>0</xdr:rowOff>
        </xdr:from>
        <xdr:to>
          <xdr:col>18</xdr:col>
          <xdr:colOff>0</xdr:colOff>
          <xdr:row>159</xdr:row>
          <xdr:rowOff>0</xdr:rowOff>
        </xdr:to>
        <xdr:sp macro="" textlink="">
          <xdr:nvSpPr>
            <xdr:cNvPr id="48249" name="Button 121" hidden="1">
              <a:extLst>
                <a:ext uri="{63B3BB69-23CF-44E3-9099-C40C66FF867C}">
                  <a14:compatExt spid="_x0000_s48249"/>
                </a:ext>
                <a:ext uri="{FF2B5EF4-FFF2-40B4-BE49-F238E27FC236}">
                  <a16:creationId xmlns:a16="http://schemas.microsoft.com/office/drawing/2014/main" id="{00000000-0008-0000-1000-000079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156</xdr:row>
          <xdr:rowOff>0</xdr:rowOff>
        </xdr:from>
        <xdr:to>
          <xdr:col>19</xdr:col>
          <xdr:colOff>0</xdr:colOff>
          <xdr:row>159</xdr:row>
          <xdr:rowOff>0</xdr:rowOff>
        </xdr:to>
        <xdr:sp macro="" textlink="">
          <xdr:nvSpPr>
            <xdr:cNvPr id="48250" name="Button 122" hidden="1">
              <a:extLst>
                <a:ext uri="{63B3BB69-23CF-44E3-9099-C40C66FF867C}">
                  <a14:compatExt spid="_x0000_s48250"/>
                </a:ext>
                <a:ext uri="{FF2B5EF4-FFF2-40B4-BE49-F238E27FC236}">
                  <a16:creationId xmlns:a16="http://schemas.microsoft.com/office/drawing/2014/main" id="{00000000-0008-0000-1000-00007A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163</xdr:row>
          <xdr:rowOff>9525</xdr:rowOff>
        </xdr:from>
        <xdr:to>
          <xdr:col>19</xdr:col>
          <xdr:colOff>0</xdr:colOff>
          <xdr:row>166</xdr:row>
          <xdr:rowOff>9525</xdr:rowOff>
        </xdr:to>
        <xdr:sp macro="" textlink="">
          <xdr:nvSpPr>
            <xdr:cNvPr id="48251" name="Button 123" hidden="1">
              <a:extLst>
                <a:ext uri="{63B3BB69-23CF-44E3-9099-C40C66FF867C}">
                  <a14:compatExt spid="_x0000_s48251"/>
                </a:ext>
                <a:ext uri="{FF2B5EF4-FFF2-40B4-BE49-F238E27FC236}">
                  <a16:creationId xmlns:a16="http://schemas.microsoft.com/office/drawing/2014/main" id="{00000000-0008-0000-1000-00007B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166</xdr:row>
          <xdr:rowOff>9525</xdr:rowOff>
        </xdr:from>
        <xdr:to>
          <xdr:col>19</xdr:col>
          <xdr:colOff>0</xdr:colOff>
          <xdr:row>169</xdr:row>
          <xdr:rowOff>9525</xdr:rowOff>
        </xdr:to>
        <xdr:sp macro="" textlink="">
          <xdr:nvSpPr>
            <xdr:cNvPr id="48252" name="Button 124" hidden="1">
              <a:extLst>
                <a:ext uri="{63B3BB69-23CF-44E3-9099-C40C66FF867C}">
                  <a14:compatExt spid="_x0000_s48252"/>
                </a:ext>
                <a:ext uri="{FF2B5EF4-FFF2-40B4-BE49-F238E27FC236}">
                  <a16:creationId xmlns:a16="http://schemas.microsoft.com/office/drawing/2014/main" id="{00000000-0008-0000-1000-00007C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169</xdr:row>
          <xdr:rowOff>9525</xdr:rowOff>
        </xdr:from>
        <xdr:to>
          <xdr:col>19</xdr:col>
          <xdr:colOff>0</xdr:colOff>
          <xdr:row>172</xdr:row>
          <xdr:rowOff>19050</xdr:rowOff>
        </xdr:to>
        <xdr:sp macro="" textlink="">
          <xdr:nvSpPr>
            <xdr:cNvPr id="48253" name="Button 125" hidden="1">
              <a:extLst>
                <a:ext uri="{63B3BB69-23CF-44E3-9099-C40C66FF867C}">
                  <a14:compatExt spid="_x0000_s48253"/>
                </a:ext>
                <a:ext uri="{FF2B5EF4-FFF2-40B4-BE49-F238E27FC236}">
                  <a16:creationId xmlns:a16="http://schemas.microsoft.com/office/drawing/2014/main" id="{00000000-0008-0000-1000-00007D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174</xdr:row>
          <xdr:rowOff>0</xdr:rowOff>
        </xdr:from>
        <xdr:to>
          <xdr:col>17</xdr:col>
          <xdr:colOff>0</xdr:colOff>
          <xdr:row>177</xdr:row>
          <xdr:rowOff>0</xdr:rowOff>
        </xdr:to>
        <xdr:sp macro="" textlink="">
          <xdr:nvSpPr>
            <xdr:cNvPr id="48254" name="Button 126" hidden="1">
              <a:extLst>
                <a:ext uri="{63B3BB69-23CF-44E3-9099-C40C66FF867C}">
                  <a14:compatExt spid="_x0000_s48254"/>
                </a:ext>
                <a:ext uri="{FF2B5EF4-FFF2-40B4-BE49-F238E27FC236}">
                  <a16:creationId xmlns:a16="http://schemas.microsoft.com/office/drawing/2014/main" id="{00000000-0008-0000-1000-00007E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174</xdr:row>
          <xdr:rowOff>0</xdr:rowOff>
        </xdr:from>
        <xdr:to>
          <xdr:col>18</xdr:col>
          <xdr:colOff>0</xdr:colOff>
          <xdr:row>177</xdr:row>
          <xdr:rowOff>0</xdr:rowOff>
        </xdr:to>
        <xdr:sp macro="" textlink="">
          <xdr:nvSpPr>
            <xdr:cNvPr id="48255" name="Button 127" hidden="1">
              <a:extLst>
                <a:ext uri="{63B3BB69-23CF-44E3-9099-C40C66FF867C}">
                  <a14:compatExt spid="_x0000_s48255"/>
                </a:ext>
                <a:ext uri="{FF2B5EF4-FFF2-40B4-BE49-F238E27FC236}">
                  <a16:creationId xmlns:a16="http://schemas.microsoft.com/office/drawing/2014/main" id="{00000000-0008-0000-1000-00007F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174</xdr:row>
          <xdr:rowOff>0</xdr:rowOff>
        </xdr:from>
        <xdr:to>
          <xdr:col>19</xdr:col>
          <xdr:colOff>0</xdr:colOff>
          <xdr:row>177</xdr:row>
          <xdr:rowOff>0</xdr:rowOff>
        </xdr:to>
        <xdr:sp macro="" textlink="">
          <xdr:nvSpPr>
            <xdr:cNvPr id="48256" name="Button 128" hidden="1">
              <a:extLst>
                <a:ext uri="{63B3BB69-23CF-44E3-9099-C40C66FF867C}">
                  <a14:compatExt spid="_x0000_s48256"/>
                </a:ext>
                <a:ext uri="{FF2B5EF4-FFF2-40B4-BE49-F238E27FC236}">
                  <a16:creationId xmlns:a16="http://schemas.microsoft.com/office/drawing/2014/main" id="{00000000-0008-0000-1000-000080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177</xdr:row>
          <xdr:rowOff>0</xdr:rowOff>
        </xdr:from>
        <xdr:to>
          <xdr:col>17</xdr:col>
          <xdr:colOff>0</xdr:colOff>
          <xdr:row>180</xdr:row>
          <xdr:rowOff>0</xdr:rowOff>
        </xdr:to>
        <xdr:sp macro="" textlink="">
          <xdr:nvSpPr>
            <xdr:cNvPr id="48257" name="Button 129" hidden="1">
              <a:extLst>
                <a:ext uri="{63B3BB69-23CF-44E3-9099-C40C66FF867C}">
                  <a14:compatExt spid="_x0000_s48257"/>
                </a:ext>
                <a:ext uri="{FF2B5EF4-FFF2-40B4-BE49-F238E27FC236}">
                  <a16:creationId xmlns:a16="http://schemas.microsoft.com/office/drawing/2014/main" id="{00000000-0008-0000-1000-000081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177</xdr:row>
          <xdr:rowOff>0</xdr:rowOff>
        </xdr:from>
        <xdr:to>
          <xdr:col>18</xdr:col>
          <xdr:colOff>0</xdr:colOff>
          <xdr:row>180</xdr:row>
          <xdr:rowOff>0</xdr:rowOff>
        </xdr:to>
        <xdr:sp macro="" textlink="">
          <xdr:nvSpPr>
            <xdr:cNvPr id="48258" name="Button 130" hidden="1">
              <a:extLst>
                <a:ext uri="{63B3BB69-23CF-44E3-9099-C40C66FF867C}">
                  <a14:compatExt spid="_x0000_s48258"/>
                </a:ext>
                <a:ext uri="{FF2B5EF4-FFF2-40B4-BE49-F238E27FC236}">
                  <a16:creationId xmlns:a16="http://schemas.microsoft.com/office/drawing/2014/main" id="{00000000-0008-0000-1000-000082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177</xdr:row>
          <xdr:rowOff>0</xdr:rowOff>
        </xdr:from>
        <xdr:to>
          <xdr:col>19</xdr:col>
          <xdr:colOff>0</xdr:colOff>
          <xdr:row>180</xdr:row>
          <xdr:rowOff>0</xdr:rowOff>
        </xdr:to>
        <xdr:sp macro="" textlink="">
          <xdr:nvSpPr>
            <xdr:cNvPr id="48259" name="Button 131" hidden="1">
              <a:extLst>
                <a:ext uri="{63B3BB69-23CF-44E3-9099-C40C66FF867C}">
                  <a14:compatExt spid="_x0000_s48259"/>
                </a:ext>
                <a:ext uri="{FF2B5EF4-FFF2-40B4-BE49-F238E27FC236}">
                  <a16:creationId xmlns:a16="http://schemas.microsoft.com/office/drawing/2014/main" id="{00000000-0008-0000-1000-000083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180</xdr:row>
          <xdr:rowOff>0</xdr:rowOff>
        </xdr:from>
        <xdr:to>
          <xdr:col>17</xdr:col>
          <xdr:colOff>0</xdr:colOff>
          <xdr:row>183</xdr:row>
          <xdr:rowOff>0</xdr:rowOff>
        </xdr:to>
        <xdr:sp macro="" textlink="">
          <xdr:nvSpPr>
            <xdr:cNvPr id="48260" name="Button 132" hidden="1">
              <a:extLst>
                <a:ext uri="{63B3BB69-23CF-44E3-9099-C40C66FF867C}">
                  <a14:compatExt spid="_x0000_s48260"/>
                </a:ext>
                <a:ext uri="{FF2B5EF4-FFF2-40B4-BE49-F238E27FC236}">
                  <a16:creationId xmlns:a16="http://schemas.microsoft.com/office/drawing/2014/main" id="{00000000-0008-0000-1000-000084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180</xdr:row>
          <xdr:rowOff>0</xdr:rowOff>
        </xdr:from>
        <xdr:to>
          <xdr:col>18</xdr:col>
          <xdr:colOff>0</xdr:colOff>
          <xdr:row>183</xdr:row>
          <xdr:rowOff>0</xdr:rowOff>
        </xdr:to>
        <xdr:sp macro="" textlink="">
          <xdr:nvSpPr>
            <xdr:cNvPr id="48261" name="Button 133" hidden="1">
              <a:extLst>
                <a:ext uri="{63B3BB69-23CF-44E3-9099-C40C66FF867C}">
                  <a14:compatExt spid="_x0000_s48261"/>
                </a:ext>
                <a:ext uri="{FF2B5EF4-FFF2-40B4-BE49-F238E27FC236}">
                  <a16:creationId xmlns:a16="http://schemas.microsoft.com/office/drawing/2014/main" id="{00000000-0008-0000-1000-000085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180</xdr:row>
          <xdr:rowOff>0</xdr:rowOff>
        </xdr:from>
        <xdr:to>
          <xdr:col>19</xdr:col>
          <xdr:colOff>0</xdr:colOff>
          <xdr:row>183</xdr:row>
          <xdr:rowOff>0</xdr:rowOff>
        </xdr:to>
        <xdr:sp macro="" textlink="">
          <xdr:nvSpPr>
            <xdr:cNvPr id="48262" name="Button 134" hidden="1">
              <a:extLst>
                <a:ext uri="{63B3BB69-23CF-44E3-9099-C40C66FF867C}">
                  <a14:compatExt spid="_x0000_s48262"/>
                </a:ext>
                <a:ext uri="{FF2B5EF4-FFF2-40B4-BE49-F238E27FC236}">
                  <a16:creationId xmlns:a16="http://schemas.microsoft.com/office/drawing/2014/main" id="{00000000-0008-0000-1000-000086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183</xdr:row>
          <xdr:rowOff>0</xdr:rowOff>
        </xdr:from>
        <xdr:to>
          <xdr:col>17</xdr:col>
          <xdr:colOff>0</xdr:colOff>
          <xdr:row>186</xdr:row>
          <xdr:rowOff>0</xdr:rowOff>
        </xdr:to>
        <xdr:sp macro="" textlink="">
          <xdr:nvSpPr>
            <xdr:cNvPr id="48263" name="Button 135" hidden="1">
              <a:extLst>
                <a:ext uri="{63B3BB69-23CF-44E3-9099-C40C66FF867C}">
                  <a14:compatExt spid="_x0000_s48263"/>
                </a:ext>
                <a:ext uri="{FF2B5EF4-FFF2-40B4-BE49-F238E27FC236}">
                  <a16:creationId xmlns:a16="http://schemas.microsoft.com/office/drawing/2014/main" id="{00000000-0008-0000-1000-000087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183</xdr:row>
          <xdr:rowOff>0</xdr:rowOff>
        </xdr:from>
        <xdr:to>
          <xdr:col>18</xdr:col>
          <xdr:colOff>0</xdr:colOff>
          <xdr:row>186</xdr:row>
          <xdr:rowOff>0</xdr:rowOff>
        </xdr:to>
        <xdr:sp macro="" textlink="">
          <xdr:nvSpPr>
            <xdr:cNvPr id="48264" name="Button 136" hidden="1">
              <a:extLst>
                <a:ext uri="{63B3BB69-23CF-44E3-9099-C40C66FF867C}">
                  <a14:compatExt spid="_x0000_s48264"/>
                </a:ext>
                <a:ext uri="{FF2B5EF4-FFF2-40B4-BE49-F238E27FC236}">
                  <a16:creationId xmlns:a16="http://schemas.microsoft.com/office/drawing/2014/main" id="{00000000-0008-0000-1000-000088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183</xdr:row>
          <xdr:rowOff>0</xdr:rowOff>
        </xdr:from>
        <xdr:to>
          <xdr:col>19</xdr:col>
          <xdr:colOff>0</xdr:colOff>
          <xdr:row>186</xdr:row>
          <xdr:rowOff>0</xdr:rowOff>
        </xdr:to>
        <xdr:sp macro="" textlink="">
          <xdr:nvSpPr>
            <xdr:cNvPr id="48265" name="Button 137" hidden="1">
              <a:extLst>
                <a:ext uri="{63B3BB69-23CF-44E3-9099-C40C66FF867C}">
                  <a14:compatExt spid="_x0000_s48265"/>
                </a:ext>
                <a:ext uri="{FF2B5EF4-FFF2-40B4-BE49-F238E27FC236}">
                  <a16:creationId xmlns:a16="http://schemas.microsoft.com/office/drawing/2014/main" id="{00000000-0008-0000-1000-000089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190</xdr:row>
          <xdr:rowOff>9525</xdr:rowOff>
        </xdr:from>
        <xdr:to>
          <xdr:col>19</xdr:col>
          <xdr:colOff>0</xdr:colOff>
          <xdr:row>193</xdr:row>
          <xdr:rowOff>9525</xdr:rowOff>
        </xdr:to>
        <xdr:sp macro="" textlink="">
          <xdr:nvSpPr>
            <xdr:cNvPr id="48266" name="Button 138" hidden="1">
              <a:extLst>
                <a:ext uri="{63B3BB69-23CF-44E3-9099-C40C66FF867C}">
                  <a14:compatExt spid="_x0000_s48266"/>
                </a:ext>
                <a:ext uri="{FF2B5EF4-FFF2-40B4-BE49-F238E27FC236}">
                  <a16:creationId xmlns:a16="http://schemas.microsoft.com/office/drawing/2014/main" id="{00000000-0008-0000-1000-00008A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193</xdr:row>
          <xdr:rowOff>9525</xdr:rowOff>
        </xdr:from>
        <xdr:to>
          <xdr:col>19</xdr:col>
          <xdr:colOff>0</xdr:colOff>
          <xdr:row>196</xdr:row>
          <xdr:rowOff>9525</xdr:rowOff>
        </xdr:to>
        <xdr:sp macro="" textlink="">
          <xdr:nvSpPr>
            <xdr:cNvPr id="48267" name="Button 139" hidden="1">
              <a:extLst>
                <a:ext uri="{63B3BB69-23CF-44E3-9099-C40C66FF867C}">
                  <a14:compatExt spid="_x0000_s48267"/>
                </a:ext>
                <a:ext uri="{FF2B5EF4-FFF2-40B4-BE49-F238E27FC236}">
                  <a16:creationId xmlns:a16="http://schemas.microsoft.com/office/drawing/2014/main" id="{00000000-0008-0000-1000-00008B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196</xdr:row>
          <xdr:rowOff>9525</xdr:rowOff>
        </xdr:from>
        <xdr:to>
          <xdr:col>19</xdr:col>
          <xdr:colOff>0</xdr:colOff>
          <xdr:row>199</xdr:row>
          <xdr:rowOff>19050</xdr:rowOff>
        </xdr:to>
        <xdr:sp macro="" textlink="">
          <xdr:nvSpPr>
            <xdr:cNvPr id="48268" name="Button 140" hidden="1">
              <a:extLst>
                <a:ext uri="{63B3BB69-23CF-44E3-9099-C40C66FF867C}">
                  <a14:compatExt spid="_x0000_s48268"/>
                </a:ext>
                <a:ext uri="{FF2B5EF4-FFF2-40B4-BE49-F238E27FC236}">
                  <a16:creationId xmlns:a16="http://schemas.microsoft.com/office/drawing/2014/main" id="{00000000-0008-0000-1000-00008C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</xdr:wsDr>
</file>

<file path=xl/drawings/drawing1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</xdr:row>
          <xdr:rowOff>0</xdr:rowOff>
        </xdr:from>
        <xdr:to>
          <xdr:col>19</xdr:col>
          <xdr:colOff>0</xdr:colOff>
          <xdr:row>28</xdr:row>
          <xdr:rowOff>0</xdr:rowOff>
        </xdr:to>
        <xdr:sp macro="" textlink="">
          <xdr:nvSpPr>
            <xdr:cNvPr id="49153" name="Button 1" hidden="1">
              <a:extLst>
                <a:ext uri="{63B3BB69-23CF-44E3-9099-C40C66FF867C}">
                  <a14:compatExt spid="_x0000_s49153"/>
                </a:ext>
                <a:ext uri="{FF2B5EF4-FFF2-40B4-BE49-F238E27FC236}">
                  <a16:creationId xmlns:a16="http://schemas.microsoft.com/office/drawing/2014/main" id="{00000000-0008-0000-1100-000001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28</xdr:row>
          <xdr:rowOff>0</xdr:rowOff>
        </xdr:from>
        <xdr:to>
          <xdr:col>17</xdr:col>
          <xdr:colOff>0</xdr:colOff>
          <xdr:row>31</xdr:row>
          <xdr:rowOff>0</xdr:rowOff>
        </xdr:to>
        <xdr:sp macro="" textlink="">
          <xdr:nvSpPr>
            <xdr:cNvPr id="49154" name="Button 2" hidden="1">
              <a:extLst>
                <a:ext uri="{63B3BB69-23CF-44E3-9099-C40C66FF867C}">
                  <a14:compatExt spid="_x0000_s49154"/>
                </a:ext>
                <a:ext uri="{FF2B5EF4-FFF2-40B4-BE49-F238E27FC236}">
                  <a16:creationId xmlns:a16="http://schemas.microsoft.com/office/drawing/2014/main" id="{00000000-0008-0000-1100-000002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28</xdr:row>
          <xdr:rowOff>0</xdr:rowOff>
        </xdr:from>
        <xdr:to>
          <xdr:col>18</xdr:col>
          <xdr:colOff>0</xdr:colOff>
          <xdr:row>31</xdr:row>
          <xdr:rowOff>0</xdr:rowOff>
        </xdr:to>
        <xdr:sp macro="" textlink="">
          <xdr:nvSpPr>
            <xdr:cNvPr id="49155" name="Button 3" hidden="1">
              <a:extLst>
                <a:ext uri="{63B3BB69-23CF-44E3-9099-C40C66FF867C}">
                  <a14:compatExt spid="_x0000_s49155"/>
                </a:ext>
                <a:ext uri="{FF2B5EF4-FFF2-40B4-BE49-F238E27FC236}">
                  <a16:creationId xmlns:a16="http://schemas.microsoft.com/office/drawing/2014/main" id="{00000000-0008-0000-1100-000003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31</xdr:row>
          <xdr:rowOff>0</xdr:rowOff>
        </xdr:from>
        <xdr:to>
          <xdr:col>17</xdr:col>
          <xdr:colOff>0</xdr:colOff>
          <xdr:row>34</xdr:row>
          <xdr:rowOff>0</xdr:rowOff>
        </xdr:to>
        <xdr:sp macro="" textlink="">
          <xdr:nvSpPr>
            <xdr:cNvPr id="49156" name="Button 4" hidden="1">
              <a:extLst>
                <a:ext uri="{63B3BB69-23CF-44E3-9099-C40C66FF867C}">
                  <a14:compatExt spid="_x0000_s49156"/>
                </a:ext>
                <a:ext uri="{FF2B5EF4-FFF2-40B4-BE49-F238E27FC236}">
                  <a16:creationId xmlns:a16="http://schemas.microsoft.com/office/drawing/2014/main" id="{00000000-0008-0000-1100-000004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31</xdr:row>
          <xdr:rowOff>0</xdr:rowOff>
        </xdr:from>
        <xdr:to>
          <xdr:col>18</xdr:col>
          <xdr:colOff>0</xdr:colOff>
          <xdr:row>34</xdr:row>
          <xdr:rowOff>0</xdr:rowOff>
        </xdr:to>
        <xdr:sp macro="" textlink="">
          <xdr:nvSpPr>
            <xdr:cNvPr id="49157" name="Button 5" hidden="1">
              <a:extLst>
                <a:ext uri="{63B3BB69-23CF-44E3-9099-C40C66FF867C}">
                  <a14:compatExt spid="_x0000_s49157"/>
                </a:ext>
                <a:ext uri="{FF2B5EF4-FFF2-40B4-BE49-F238E27FC236}">
                  <a16:creationId xmlns:a16="http://schemas.microsoft.com/office/drawing/2014/main" id="{00000000-0008-0000-1100-000005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28</xdr:row>
          <xdr:rowOff>0</xdr:rowOff>
        </xdr:from>
        <xdr:to>
          <xdr:col>19</xdr:col>
          <xdr:colOff>0</xdr:colOff>
          <xdr:row>31</xdr:row>
          <xdr:rowOff>0</xdr:rowOff>
        </xdr:to>
        <xdr:sp macro="" textlink="">
          <xdr:nvSpPr>
            <xdr:cNvPr id="49158" name="Button 6" hidden="1">
              <a:extLst>
                <a:ext uri="{63B3BB69-23CF-44E3-9099-C40C66FF867C}">
                  <a14:compatExt spid="_x0000_s49158"/>
                </a:ext>
                <a:ext uri="{FF2B5EF4-FFF2-40B4-BE49-F238E27FC236}">
                  <a16:creationId xmlns:a16="http://schemas.microsoft.com/office/drawing/2014/main" id="{00000000-0008-0000-1100-000006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31</xdr:row>
          <xdr:rowOff>0</xdr:rowOff>
        </xdr:from>
        <xdr:to>
          <xdr:col>19</xdr:col>
          <xdr:colOff>0</xdr:colOff>
          <xdr:row>34</xdr:row>
          <xdr:rowOff>0</xdr:rowOff>
        </xdr:to>
        <xdr:sp macro="" textlink="">
          <xdr:nvSpPr>
            <xdr:cNvPr id="49159" name="Button 7" hidden="1">
              <a:extLst>
                <a:ext uri="{63B3BB69-23CF-44E3-9099-C40C66FF867C}">
                  <a14:compatExt spid="_x0000_s49159"/>
                </a:ext>
                <a:ext uri="{FF2B5EF4-FFF2-40B4-BE49-F238E27FC236}">
                  <a16:creationId xmlns:a16="http://schemas.microsoft.com/office/drawing/2014/main" id="{00000000-0008-0000-1100-000007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34</xdr:row>
          <xdr:rowOff>0</xdr:rowOff>
        </xdr:from>
        <xdr:to>
          <xdr:col>19</xdr:col>
          <xdr:colOff>0</xdr:colOff>
          <xdr:row>37</xdr:row>
          <xdr:rowOff>0</xdr:rowOff>
        </xdr:to>
        <xdr:sp macro="" textlink="">
          <xdr:nvSpPr>
            <xdr:cNvPr id="49160" name="Button 8" hidden="1">
              <a:extLst>
                <a:ext uri="{63B3BB69-23CF-44E3-9099-C40C66FF867C}">
                  <a14:compatExt spid="_x0000_s49160"/>
                </a:ext>
                <a:ext uri="{FF2B5EF4-FFF2-40B4-BE49-F238E27FC236}">
                  <a16:creationId xmlns:a16="http://schemas.microsoft.com/office/drawing/2014/main" id="{00000000-0008-0000-1100-000008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17</xdr:col>
          <xdr:colOff>0</xdr:colOff>
          <xdr:row>15</xdr:row>
          <xdr:rowOff>0</xdr:rowOff>
        </xdr:to>
        <xdr:sp macro="" textlink="">
          <xdr:nvSpPr>
            <xdr:cNvPr id="49161" name="Button 9" hidden="1">
              <a:extLst>
                <a:ext uri="{63B3BB69-23CF-44E3-9099-C40C66FF867C}">
                  <a14:compatExt spid="_x0000_s49161"/>
                </a:ext>
                <a:ext uri="{FF2B5EF4-FFF2-40B4-BE49-F238E27FC236}">
                  <a16:creationId xmlns:a16="http://schemas.microsoft.com/office/drawing/2014/main" id="{00000000-0008-0000-1100-000009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</xdr:row>
          <xdr:rowOff>0</xdr:rowOff>
        </xdr:from>
        <xdr:to>
          <xdr:col>18</xdr:col>
          <xdr:colOff>0</xdr:colOff>
          <xdr:row>15</xdr:row>
          <xdr:rowOff>0</xdr:rowOff>
        </xdr:to>
        <xdr:sp macro="" textlink="">
          <xdr:nvSpPr>
            <xdr:cNvPr id="49162" name="Button 10" hidden="1">
              <a:extLst>
                <a:ext uri="{63B3BB69-23CF-44E3-9099-C40C66FF867C}">
                  <a14:compatExt spid="_x0000_s49162"/>
                </a:ext>
                <a:ext uri="{FF2B5EF4-FFF2-40B4-BE49-F238E27FC236}">
                  <a16:creationId xmlns:a16="http://schemas.microsoft.com/office/drawing/2014/main" id="{00000000-0008-0000-1100-00000A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</xdr:row>
          <xdr:rowOff>0</xdr:rowOff>
        </xdr:from>
        <xdr:to>
          <xdr:col>19</xdr:col>
          <xdr:colOff>0</xdr:colOff>
          <xdr:row>15</xdr:row>
          <xdr:rowOff>0</xdr:rowOff>
        </xdr:to>
        <xdr:sp macro="" textlink="">
          <xdr:nvSpPr>
            <xdr:cNvPr id="49163" name="Button 11" hidden="1">
              <a:extLst>
                <a:ext uri="{63B3BB69-23CF-44E3-9099-C40C66FF867C}">
                  <a14:compatExt spid="_x0000_s49163"/>
                </a:ext>
                <a:ext uri="{FF2B5EF4-FFF2-40B4-BE49-F238E27FC236}">
                  <a16:creationId xmlns:a16="http://schemas.microsoft.com/office/drawing/2014/main" id="{00000000-0008-0000-1100-00000B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</xdr:row>
          <xdr:rowOff>0</xdr:rowOff>
        </xdr:from>
        <xdr:to>
          <xdr:col>17</xdr:col>
          <xdr:colOff>0</xdr:colOff>
          <xdr:row>18</xdr:row>
          <xdr:rowOff>0</xdr:rowOff>
        </xdr:to>
        <xdr:sp macro="" textlink="">
          <xdr:nvSpPr>
            <xdr:cNvPr id="49164" name="Button 12" hidden="1">
              <a:extLst>
                <a:ext uri="{63B3BB69-23CF-44E3-9099-C40C66FF867C}">
                  <a14:compatExt spid="_x0000_s49164"/>
                </a:ext>
                <a:ext uri="{FF2B5EF4-FFF2-40B4-BE49-F238E27FC236}">
                  <a16:creationId xmlns:a16="http://schemas.microsoft.com/office/drawing/2014/main" id="{00000000-0008-0000-1100-00000C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</xdr:row>
          <xdr:rowOff>0</xdr:rowOff>
        </xdr:from>
        <xdr:to>
          <xdr:col>18</xdr:col>
          <xdr:colOff>0</xdr:colOff>
          <xdr:row>18</xdr:row>
          <xdr:rowOff>0</xdr:rowOff>
        </xdr:to>
        <xdr:sp macro="" textlink="">
          <xdr:nvSpPr>
            <xdr:cNvPr id="49165" name="Button 13" hidden="1">
              <a:extLst>
                <a:ext uri="{63B3BB69-23CF-44E3-9099-C40C66FF867C}">
                  <a14:compatExt spid="_x0000_s49165"/>
                </a:ext>
                <a:ext uri="{FF2B5EF4-FFF2-40B4-BE49-F238E27FC236}">
                  <a16:creationId xmlns:a16="http://schemas.microsoft.com/office/drawing/2014/main" id="{00000000-0008-0000-1100-00000D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</xdr:row>
          <xdr:rowOff>0</xdr:rowOff>
        </xdr:from>
        <xdr:to>
          <xdr:col>19</xdr:col>
          <xdr:colOff>0</xdr:colOff>
          <xdr:row>18</xdr:row>
          <xdr:rowOff>0</xdr:rowOff>
        </xdr:to>
        <xdr:sp macro="" textlink="">
          <xdr:nvSpPr>
            <xdr:cNvPr id="49166" name="Button 14" hidden="1">
              <a:extLst>
                <a:ext uri="{63B3BB69-23CF-44E3-9099-C40C66FF867C}">
                  <a14:compatExt spid="_x0000_s49166"/>
                </a:ext>
                <a:ext uri="{FF2B5EF4-FFF2-40B4-BE49-F238E27FC236}">
                  <a16:creationId xmlns:a16="http://schemas.microsoft.com/office/drawing/2014/main" id="{00000000-0008-0000-1100-00000E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</xdr:row>
          <xdr:rowOff>0</xdr:rowOff>
        </xdr:from>
        <xdr:to>
          <xdr:col>17</xdr:col>
          <xdr:colOff>0</xdr:colOff>
          <xdr:row>21</xdr:row>
          <xdr:rowOff>0</xdr:rowOff>
        </xdr:to>
        <xdr:sp macro="" textlink="">
          <xdr:nvSpPr>
            <xdr:cNvPr id="49167" name="Button 15" hidden="1">
              <a:extLst>
                <a:ext uri="{63B3BB69-23CF-44E3-9099-C40C66FF867C}">
                  <a14:compatExt spid="_x0000_s49167"/>
                </a:ext>
                <a:ext uri="{FF2B5EF4-FFF2-40B4-BE49-F238E27FC236}">
                  <a16:creationId xmlns:a16="http://schemas.microsoft.com/office/drawing/2014/main" id="{00000000-0008-0000-1100-00000F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</xdr:row>
          <xdr:rowOff>0</xdr:rowOff>
        </xdr:from>
        <xdr:to>
          <xdr:col>18</xdr:col>
          <xdr:colOff>0</xdr:colOff>
          <xdr:row>21</xdr:row>
          <xdr:rowOff>0</xdr:rowOff>
        </xdr:to>
        <xdr:sp macro="" textlink="">
          <xdr:nvSpPr>
            <xdr:cNvPr id="49168" name="Button 16" hidden="1">
              <a:extLst>
                <a:ext uri="{63B3BB69-23CF-44E3-9099-C40C66FF867C}">
                  <a14:compatExt spid="_x0000_s49168"/>
                </a:ext>
                <a:ext uri="{FF2B5EF4-FFF2-40B4-BE49-F238E27FC236}">
                  <a16:creationId xmlns:a16="http://schemas.microsoft.com/office/drawing/2014/main" id="{00000000-0008-0000-1100-000010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</xdr:row>
          <xdr:rowOff>0</xdr:rowOff>
        </xdr:from>
        <xdr:to>
          <xdr:col>19</xdr:col>
          <xdr:colOff>0</xdr:colOff>
          <xdr:row>21</xdr:row>
          <xdr:rowOff>0</xdr:rowOff>
        </xdr:to>
        <xdr:sp macro="" textlink="">
          <xdr:nvSpPr>
            <xdr:cNvPr id="49169" name="Button 17" hidden="1">
              <a:extLst>
                <a:ext uri="{63B3BB69-23CF-44E3-9099-C40C66FF867C}">
                  <a14:compatExt spid="_x0000_s49169"/>
                </a:ext>
                <a:ext uri="{FF2B5EF4-FFF2-40B4-BE49-F238E27FC236}">
                  <a16:creationId xmlns:a16="http://schemas.microsoft.com/office/drawing/2014/main" id="{00000000-0008-0000-1100-000011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49170" name="Button 18" hidden="1">
              <a:extLst>
                <a:ext uri="{63B3BB69-23CF-44E3-9099-C40C66FF867C}">
                  <a14:compatExt spid="_x0000_s49170"/>
                </a:ext>
                <a:ext uri="{FF2B5EF4-FFF2-40B4-BE49-F238E27FC236}">
                  <a16:creationId xmlns:a16="http://schemas.microsoft.com/office/drawing/2014/main" id="{00000000-0008-0000-1100-000012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</xdr:row>
          <xdr:rowOff>0</xdr:rowOff>
        </xdr:from>
        <xdr:to>
          <xdr:col>18</xdr:col>
          <xdr:colOff>0</xdr:colOff>
          <xdr:row>24</xdr:row>
          <xdr:rowOff>0</xdr:rowOff>
        </xdr:to>
        <xdr:sp macro="" textlink="">
          <xdr:nvSpPr>
            <xdr:cNvPr id="49171" name="Button 19" hidden="1">
              <a:extLst>
                <a:ext uri="{63B3BB69-23CF-44E3-9099-C40C66FF867C}">
                  <a14:compatExt spid="_x0000_s49171"/>
                </a:ext>
                <a:ext uri="{FF2B5EF4-FFF2-40B4-BE49-F238E27FC236}">
                  <a16:creationId xmlns:a16="http://schemas.microsoft.com/office/drawing/2014/main" id="{00000000-0008-0000-1100-000013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</xdr:row>
          <xdr:rowOff>0</xdr:rowOff>
        </xdr:from>
        <xdr:to>
          <xdr:col>19</xdr:col>
          <xdr:colOff>0</xdr:colOff>
          <xdr:row>24</xdr:row>
          <xdr:rowOff>0</xdr:rowOff>
        </xdr:to>
        <xdr:sp macro="" textlink="">
          <xdr:nvSpPr>
            <xdr:cNvPr id="49172" name="Button 20" hidden="1">
              <a:extLst>
                <a:ext uri="{63B3BB69-23CF-44E3-9099-C40C66FF867C}">
                  <a14:compatExt spid="_x0000_s49172"/>
                </a:ext>
                <a:ext uri="{FF2B5EF4-FFF2-40B4-BE49-F238E27FC236}">
                  <a16:creationId xmlns:a16="http://schemas.microsoft.com/office/drawing/2014/main" id="{00000000-0008-0000-1100-000014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52</xdr:row>
          <xdr:rowOff>0</xdr:rowOff>
        </xdr:from>
        <xdr:to>
          <xdr:col>19</xdr:col>
          <xdr:colOff>0</xdr:colOff>
          <xdr:row>55</xdr:row>
          <xdr:rowOff>0</xdr:rowOff>
        </xdr:to>
        <xdr:sp macro="" textlink="">
          <xdr:nvSpPr>
            <xdr:cNvPr id="49173" name="Button 21" hidden="1">
              <a:extLst>
                <a:ext uri="{63B3BB69-23CF-44E3-9099-C40C66FF867C}">
                  <a14:compatExt spid="_x0000_s49173"/>
                </a:ext>
                <a:ext uri="{FF2B5EF4-FFF2-40B4-BE49-F238E27FC236}">
                  <a16:creationId xmlns:a16="http://schemas.microsoft.com/office/drawing/2014/main" id="{00000000-0008-0000-1100-000015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55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49174" name="Button 22" hidden="1">
              <a:extLst>
                <a:ext uri="{63B3BB69-23CF-44E3-9099-C40C66FF867C}">
                  <a14:compatExt spid="_x0000_s49174"/>
                </a:ext>
                <a:ext uri="{FF2B5EF4-FFF2-40B4-BE49-F238E27FC236}">
                  <a16:creationId xmlns:a16="http://schemas.microsoft.com/office/drawing/2014/main" id="{00000000-0008-0000-1100-000016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55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49175" name="Button 23" hidden="1">
              <a:extLst>
                <a:ext uri="{63B3BB69-23CF-44E3-9099-C40C66FF867C}">
                  <a14:compatExt spid="_x0000_s49175"/>
                </a:ext>
                <a:ext uri="{FF2B5EF4-FFF2-40B4-BE49-F238E27FC236}">
                  <a16:creationId xmlns:a16="http://schemas.microsoft.com/office/drawing/2014/main" id="{00000000-0008-0000-1100-000017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17</xdr:col>
          <xdr:colOff>0</xdr:colOff>
          <xdr:row>61</xdr:row>
          <xdr:rowOff>0</xdr:rowOff>
        </xdr:to>
        <xdr:sp macro="" textlink="">
          <xdr:nvSpPr>
            <xdr:cNvPr id="49176" name="Button 24" hidden="1">
              <a:extLst>
                <a:ext uri="{63B3BB69-23CF-44E3-9099-C40C66FF867C}">
                  <a14:compatExt spid="_x0000_s49176"/>
                </a:ext>
                <a:ext uri="{FF2B5EF4-FFF2-40B4-BE49-F238E27FC236}">
                  <a16:creationId xmlns:a16="http://schemas.microsoft.com/office/drawing/2014/main" id="{00000000-0008-0000-1100-000018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49177" name="Button 25" hidden="1">
              <a:extLst>
                <a:ext uri="{63B3BB69-23CF-44E3-9099-C40C66FF867C}">
                  <a14:compatExt spid="_x0000_s49177"/>
                </a:ext>
                <a:ext uri="{FF2B5EF4-FFF2-40B4-BE49-F238E27FC236}">
                  <a16:creationId xmlns:a16="http://schemas.microsoft.com/office/drawing/2014/main" id="{00000000-0008-0000-1100-000019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79</xdr:row>
          <xdr:rowOff>0</xdr:rowOff>
        </xdr:from>
        <xdr:to>
          <xdr:col>19</xdr:col>
          <xdr:colOff>0</xdr:colOff>
          <xdr:row>82</xdr:row>
          <xdr:rowOff>9525</xdr:rowOff>
        </xdr:to>
        <xdr:sp macro="" textlink="">
          <xdr:nvSpPr>
            <xdr:cNvPr id="49178" name="Button 26" hidden="1">
              <a:extLst>
                <a:ext uri="{63B3BB69-23CF-44E3-9099-C40C66FF867C}">
                  <a14:compatExt spid="_x0000_s49178"/>
                </a:ext>
                <a:ext uri="{FF2B5EF4-FFF2-40B4-BE49-F238E27FC236}">
                  <a16:creationId xmlns:a16="http://schemas.microsoft.com/office/drawing/2014/main" id="{00000000-0008-0000-1100-00001A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82</xdr:row>
          <xdr:rowOff>9525</xdr:rowOff>
        </xdr:from>
        <xdr:to>
          <xdr:col>17</xdr:col>
          <xdr:colOff>0</xdr:colOff>
          <xdr:row>85</xdr:row>
          <xdr:rowOff>9525</xdr:rowOff>
        </xdr:to>
        <xdr:sp macro="" textlink="">
          <xdr:nvSpPr>
            <xdr:cNvPr id="49179" name="Button 27" hidden="1">
              <a:extLst>
                <a:ext uri="{63B3BB69-23CF-44E3-9099-C40C66FF867C}">
                  <a14:compatExt spid="_x0000_s49179"/>
                </a:ext>
                <a:ext uri="{FF2B5EF4-FFF2-40B4-BE49-F238E27FC236}">
                  <a16:creationId xmlns:a16="http://schemas.microsoft.com/office/drawing/2014/main" id="{00000000-0008-0000-1100-00001B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82</xdr:row>
          <xdr:rowOff>9525</xdr:rowOff>
        </xdr:from>
        <xdr:to>
          <xdr:col>18</xdr:col>
          <xdr:colOff>0</xdr:colOff>
          <xdr:row>85</xdr:row>
          <xdr:rowOff>9525</xdr:rowOff>
        </xdr:to>
        <xdr:sp macro="" textlink="">
          <xdr:nvSpPr>
            <xdr:cNvPr id="49180" name="Button 28" hidden="1">
              <a:extLst>
                <a:ext uri="{63B3BB69-23CF-44E3-9099-C40C66FF867C}">
                  <a14:compatExt spid="_x0000_s49180"/>
                </a:ext>
                <a:ext uri="{FF2B5EF4-FFF2-40B4-BE49-F238E27FC236}">
                  <a16:creationId xmlns:a16="http://schemas.microsoft.com/office/drawing/2014/main" id="{00000000-0008-0000-1100-00001C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85</xdr:row>
          <xdr:rowOff>9525</xdr:rowOff>
        </xdr:from>
        <xdr:to>
          <xdr:col>17</xdr:col>
          <xdr:colOff>0</xdr:colOff>
          <xdr:row>88</xdr:row>
          <xdr:rowOff>9525</xdr:rowOff>
        </xdr:to>
        <xdr:sp macro="" textlink="">
          <xdr:nvSpPr>
            <xdr:cNvPr id="49181" name="Button 29" hidden="1">
              <a:extLst>
                <a:ext uri="{63B3BB69-23CF-44E3-9099-C40C66FF867C}">
                  <a14:compatExt spid="_x0000_s49181"/>
                </a:ext>
                <a:ext uri="{FF2B5EF4-FFF2-40B4-BE49-F238E27FC236}">
                  <a16:creationId xmlns:a16="http://schemas.microsoft.com/office/drawing/2014/main" id="{00000000-0008-0000-1100-00001D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85</xdr:row>
          <xdr:rowOff>9525</xdr:rowOff>
        </xdr:from>
        <xdr:to>
          <xdr:col>18</xdr:col>
          <xdr:colOff>0</xdr:colOff>
          <xdr:row>88</xdr:row>
          <xdr:rowOff>9525</xdr:rowOff>
        </xdr:to>
        <xdr:sp macro="" textlink="">
          <xdr:nvSpPr>
            <xdr:cNvPr id="49182" name="Button 30" hidden="1">
              <a:extLst>
                <a:ext uri="{63B3BB69-23CF-44E3-9099-C40C66FF867C}">
                  <a14:compatExt spid="_x0000_s49182"/>
                </a:ext>
                <a:ext uri="{FF2B5EF4-FFF2-40B4-BE49-F238E27FC236}">
                  <a16:creationId xmlns:a16="http://schemas.microsoft.com/office/drawing/2014/main" id="{00000000-0008-0000-1100-00001E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106</xdr:row>
          <xdr:rowOff>0</xdr:rowOff>
        </xdr:from>
        <xdr:to>
          <xdr:col>19</xdr:col>
          <xdr:colOff>0</xdr:colOff>
          <xdr:row>109</xdr:row>
          <xdr:rowOff>9525</xdr:rowOff>
        </xdr:to>
        <xdr:sp macro="" textlink="">
          <xdr:nvSpPr>
            <xdr:cNvPr id="49183" name="Button 31" hidden="1">
              <a:extLst>
                <a:ext uri="{63B3BB69-23CF-44E3-9099-C40C66FF867C}">
                  <a14:compatExt spid="_x0000_s49183"/>
                </a:ext>
                <a:ext uri="{FF2B5EF4-FFF2-40B4-BE49-F238E27FC236}">
                  <a16:creationId xmlns:a16="http://schemas.microsoft.com/office/drawing/2014/main" id="{00000000-0008-0000-1100-00001F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9525</xdr:rowOff>
        </xdr:from>
        <xdr:to>
          <xdr:col>17</xdr:col>
          <xdr:colOff>0</xdr:colOff>
          <xdr:row>112</xdr:row>
          <xdr:rowOff>9525</xdr:rowOff>
        </xdr:to>
        <xdr:sp macro="" textlink="">
          <xdr:nvSpPr>
            <xdr:cNvPr id="49184" name="Button 32" hidden="1">
              <a:extLst>
                <a:ext uri="{63B3BB69-23CF-44E3-9099-C40C66FF867C}">
                  <a14:compatExt spid="_x0000_s49184"/>
                </a:ext>
                <a:ext uri="{FF2B5EF4-FFF2-40B4-BE49-F238E27FC236}">
                  <a16:creationId xmlns:a16="http://schemas.microsoft.com/office/drawing/2014/main" id="{00000000-0008-0000-1100-000020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109</xdr:row>
          <xdr:rowOff>9525</xdr:rowOff>
        </xdr:from>
        <xdr:to>
          <xdr:col>18</xdr:col>
          <xdr:colOff>0</xdr:colOff>
          <xdr:row>112</xdr:row>
          <xdr:rowOff>9525</xdr:rowOff>
        </xdr:to>
        <xdr:sp macro="" textlink="">
          <xdr:nvSpPr>
            <xdr:cNvPr id="49185" name="Button 33" hidden="1">
              <a:extLst>
                <a:ext uri="{63B3BB69-23CF-44E3-9099-C40C66FF867C}">
                  <a14:compatExt spid="_x0000_s49185"/>
                </a:ext>
                <a:ext uri="{FF2B5EF4-FFF2-40B4-BE49-F238E27FC236}">
                  <a16:creationId xmlns:a16="http://schemas.microsoft.com/office/drawing/2014/main" id="{00000000-0008-0000-1100-000021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112</xdr:row>
          <xdr:rowOff>9525</xdr:rowOff>
        </xdr:from>
        <xdr:to>
          <xdr:col>17</xdr:col>
          <xdr:colOff>0</xdr:colOff>
          <xdr:row>115</xdr:row>
          <xdr:rowOff>9525</xdr:rowOff>
        </xdr:to>
        <xdr:sp macro="" textlink="">
          <xdr:nvSpPr>
            <xdr:cNvPr id="49186" name="Button 34" hidden="1">
              <a:extLst>
                <a:ext uri="{63B3BB69-23CF-44E3-9099-C40C66FF867C}">
                  <a14:compatExt spid="_x0000_s49186"/>
                </a:ext>
                <a:ext uri="{FF2B5EF4-FFF2-40B4-BE49-F238E27FC236}">
                  <a16:creationId xmlns:a16="http://schemas.microsoft.com/office/drawing/2014/main" id="{00000000-0008-0000-1100-000022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112</xdr:row>
          <xdr:rowOff>9525</xdr:rowOff>
        </xdr:from>
        <xdr:to>
          <xdr:col>18</xdr:col>
          <xdr:colOff>0</xdr:colOff>
          <xdr:row>115</xdr:row>
          <xdr:rowOff>9525</xdr:rowOff>
        </xdr:to>
        <xdr:sp macro="" textlink="">
          <xdr:nvSpPr>
            <xdr:cNvPr id="49187" name="Button 35" hidden="1">
              <a:extLst>
                <a:ext uri="{63B3BB69-23CF-44E3-9099-C40C66FF867C}">
                  <a14:compatExt spid="_x0000_s49187"/>
                </a:ext>
                <a:ext uri="{FF2B5EF4-FFF2-40B4-BE49-F238E27FC236}">
                  <a16:creationId xmlns:a16="http://schemas.microsoft.com/office/drawing/2014/main" id="{00000000-0008-0000-1100-000023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93</xdr:row>
          <xdr:rowOff>0</xdr:rowOff>
        </xdr:from>
        <xdr:to>
          <xdr:col>17</xdr:col>
          <xdr:colOff>0</xdr:colOff>
          <xdr:row>96</xdr:row>
          <xdr:rowOff>0</xdr:rowOff>
        </xdr:to>
        <xdr:sp macro="" textlink="">
          <xdr:nvSpPr>
            <xdr:cNvPr id="49188" name="Button 36" hidden="1">
              <a:extLst>
                <a:ext uri="{63B3BB69-23CF-44E3-9099-C40C66FF867C}">
                  <a14:compatExt spid="_x0000_s49188"/>
                </a:ext>
                <a:ext uri="{FF2B5EF4-FFF2-40B4-BE49-F238E27FC236}">
                  <a16:creationId xmlns:a16="http://schemas.microsoft.com/office/drawing/2014/main" id="{00000000-0008-0000-1100-000024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133</xdr:row>
          <xdr:rowOff>0</xdr:rowOff>
        </xdr:from>
        <xdr:to>
          <xdr:col>19</xdr:col>
          <xdr:colOff>0</xdr:colOff>
          <xdr:row>136</xdr:row>
          <xdr:rowOff>9525</xdr:rowOff>
        </xdr:to>
        <xdr:sp macro="" textlink="">
          <xdr:nvSpPr>
            <xdr:cNvPr id="49189" name="Button 37" hidden="1">
              <a:extLst>
                <a:ext uri="{63B3BB69-23CF-44E3-9099-C40C66FF867C}">
                  <a14:compatExt spid="_x0000_s49189"/>
                </a:ext>
                <a:ext uri="{FF2B5EF4-FFF2-40B4-BE49-F238E27FC236}">
                  <a16:creationId xmlns:a16="http://schemas.microsoft.com/office/drawing/2014/main" id="{00000000-0008-0000-1100-000025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136</xdr:row>
          <xdr:rowOff>9525</xdr:rowOff>
        </xdr:from>
        <xdr:to>
          <xdr:col>17</xdr:col>
          <xdr:colOff>0</xdr:colOff>
          <xdr:row>139</xdr:row>
          <xdr:rowOff>9525</xdr:rowOff>
        </xdr:to>
        <xdr:sp macro="" textlink="">
          <xdr:nvSpPr>
            <xdr:cNvPr id="49190" name="Button 38" hidden="1">
              <a:extLst>
                <a:ext uri="{63B3BB69-23CF-44E3-9099-C40C66FF867C}">
                  <a14:compatExt spid="_x0000_s49190"/>
                </a:ext>
                <a:ext uri="{FF2B5EF4-FFF2-40B4-BE49-F238E27FC236}">
                  <a16:creationId xmlns:a16="http://schemas.microsoft.com/office/drawing/2014/main" id="{00000000-0008-0000-1100-000026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136</xdr:row>
          <xdr:rowOff>9525</xdr:rowOff>
        </xdr:from>
        <xdr:to>
          <xdr:col>18</xdr:col>
          <xdr:colOff>0</xdr:colOff>
          <xdr:row>139</xdr:row>
          <xdr:rowOff>9525</xdr:rowOff>
        </xdr:to>
        <xdr:sp macro="" textlink="">
          <xdr:nvSpPr>
            <xdr:cNvPr id="49191" name="Button 39" hidden="1">
              <a:extLst>
                <a:ext uri="{63B3BB69-23CF-44E3-9099-C40C66FF867C}">
                  <a14:compatExt spid="_x0000_s49191"/>
                </a:ext>
                <a:ext uri="{FF2B5EF4-FFF2-40B4-BE49-F238E27FC236}">
                  <a16:creationId xmlns:a16="http://schemas.microsoft.com/office/drawing/2014/main" id="{00000000-0008-0000-1100-000027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139</xdr:row>
          <xdr:rowOff>9525</xdr:rowOff>
        </xdr:from>
        <xdr:to>
          <xdr:col>17</xdr:col>
          <xdr:colOff>0</xdr:colOff>
          <xdr:row>142</xdr:row>
          <xdr:rowOff>9525</xdr:rowOff>
        </xdr:to>
        <xdr:sp macro="" textlink="">
          <xdr:nvSpPr>
            <xdr:cNvPr id="49192" name="Button 40" hidden="1">
              <a:extLst>
                <a:ext uri="{63B3BB69-23CF-44E3-9099-C40C66FF867C}">
                  <a14:compatExt spid="_x0000_s49192"/>
                </a:ext>
                <a:ext uri="{FF2B5EF4-FFF2-40B4-BE49-F238E27FC236}">
                  <a16:creationId xmlns:a16="http://schemas.microsoft.com/office/drawing/2014/main" id="{00000000-0008-0000-1100-000028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139</xdr:row>
          <xdr:rowOff>9525</xdr:rowOff>
        </xdr:from>
        <xdr:to>
          <xdr:col>18</xdr:col>
          <xdr:colOff>0</xdr:colOff>
          <xdr:row>142</xdr:row>
          <xdr:rowOff>9525</xdr:rowOff>
        </xdr:to>
        <xdr:sp macro="" textlink="">
          <xdr:nvSpPr>
            <xdr:cNvPr id="49193" name="Button 41" hidden="1">
              <a:extLst>
                <a:ext uri="{63B3BB69-23CF-44E3-9099-C40C66FF867C}">
                  <a14:compatExt spid="_x0000_s49193"/>
                </a:ext>
                <a:ext uri="{FF2B5EF4-FFF2-40B4-BE49-F238E27FC236}">
                  <a16:creationId xmlns:a16="http://schemas.microsoft.com/office/drawing/2014/main" id="{00000000-0008-0000-1100-000029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160</xdr:row>
          <xdr:rowOff>0</xdr:rowOff>
        </xdr:from>
        <xdr:to>
          <xdr:col>19</xdr:col>
          <xdr:colOff>0</xdr:colOff>
          <xdr:row>163</xdr:row>
          <xdr:rowOff>9525</xdr:rowOff>
        </xdr:to>
        <xdr:sp macro="" textlink="">
          <xdr:nvSpPr>
            <xdr:cNvPr id="49194" name="Button 42" hidden="1">
              <a:extLst>
                <a:ext uri="{63B3BB69-23CF-44E3-9099-C40C66FF867C}">
                  <a14:compatExt spid="_x0000_s49194"/>
                </a:ext>
                <a:ext uri="{FF2B5EF4-FFF2-40B4-BE49-F238E27FC236}">
                  <a16:creationId xmlns:a16="http://schemas.microsoft.com/office/drawing/2014/main" id="{00000000-0008-0000-1100-00002A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163</xdr:row>
          <xdr:rowOff>9525</xdr:rowOff>
        </xdr:from>
        <xdr:to>
          <xdr:col>17</xdr:col>
          <xdr:colOff>0</xdr:colOff>
          <xdr:row>166</xdr:row>
          <xdr:rowOff>9525</xdr:rowOff>
        </xdr:to>
        <xdr:sp macro="" textlink="">
          <xdr:nvSpPr>
            <xdr:cNvPr id="49195" name="Button 43" hidden="1">
              <a:extLst>
                <a:ext uri="{63B3BB69-23CF-44E3-9099-C40C66FF867C}">
                  <a14:compatExt spid="_x0000_s49195"/>
                </a:ext>
                <a:ext uri="{FF2B5EF4-FFF2-40B4-BE49-F238E27FC236}">
                  <a16:creationId xmlns:a16="http://schemas.microsoft.com/office/drawing/2014/main" id="{00000000-0008-0000-1100-00002B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163</xdr:row>
          <xdr:rowOff>9525</xdr:rowOff>
        </xdr:from>
        <xdr:to>
          <xdr:col>18</xdr:col>
          <xdr:colOff>0</xdr:colOff>
          <xdr:row>166</xdr:row>
          <xdr:rowOff>9525</xdr:rowOff>
        </xdr:to>
        <xdr:sp macro="" textlink="">
          <xdr:nvSpPr>
            <xdr:cNvPr id="49196" name="Button 44" hidden="1">
              <a:extLst>
                <a:ext uri="{63B3BB69-23CF-44E3-9099-C40C66FF867C}">
                  <a14:compatExt spid="_x0000_s49196"/>
                </a:ext>
                <a:ext uri="{FF2B5EF4-FFF2-40B4-BE49-F238E27FC236}">
                  <a16:creationId xmlns:a16="http://schemas.microsoft.com/office/drawing/2014/main" id="{00000000-0008-0000-1100-00002C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166</xdr:row>
          <xdr:rowOff>9525</xdr:rowOff>
        </xdr:from>
        <xdr:to>
          <xdr:col>17</xdr:col>
          <xdr:colOff>0</xdr:colOff>
          <xdr:row>169</xdr:row>
          <xdr:rowOff>9525</xdr:rowOff>
        </xdr:to>
        <xdr:sp macro="" textlink="">
          <xdr:nvSpPr>
            <xdr:cNvPr id="49197" name="Button 45" hidden="1">
              <a:extLst>
                <a:ext uri="{63B3BB69-23CF-44E3-9099-C40C66FF867C}">
                  <a14:compatExt spid="_x0000_s49197"/>
                </a:ext>
                <a:ext uri="{FF2B5EF4-FFF2-40B4-BE49-F238E27FC236}">
                  <a16:creationId xmlns:a16="http://schemas.microsoft.com/office/drawing/2014/main" id="{00000000-0008-0000-1100-00002D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166</xdr:row>
          <xdr:rowOff>9525</xdr:rowOff>
        </xdr:from>
        <xdr:to>
          <xdr:col>18</xdr:col>
          <xdr:colOff>0</xdr:colOff>
          <xdr:row>169</xdr:row>
          <xdr:rowOff>9525</xdr:rowOff>
        </xdr:to>
        <xdr:sp macro="" textlink="">
          <xdr:nvSpPr>
            <xdr:cNvPr id="49198" name="Button 46" hidden="1">
              <a:extLst>
                <a:ext uri="{63B3BB69-23CF-44E3-9099-C40C66FF867C}">
                  <a14:compatExt spid="_x0000_s49198"/>
                </a:ext>
                <a:ext uri="{FF2B5EF4-FFF2-40B4-BE49-F238E27FC236}">
                  <a16:creationId xmlns:a16="http://schemas.microsoft.com/office/drawing/2014/main" id="{00000000-0008-0000-1100-00002E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187</xdr:row>
          <xdr:rowOff>0</xdr:rowOff>
        </xdr:from>
        <xdr:to>
          <xdr:col>19</xdr:col>
          <xdr:colOff>0</xdr:colOff>
          <xdr:row>190</xdr:row>
          <xdr:rowOff>9525</xdr:rowOff>
        </xdr:to>
        <xdr:sp macro="" textlink="">
          <xdr:nvSpPr>
            <xdr:cNvPr id="49199" name="Button 47" hidden="1">
              <a:extLst>
                <a:ext uri="{63B3BB69-23CF-44E3-9099-C40C66FF867C}">
                  <a14:compatExt spid="_x0000_s49199"/>
                </a:ext>
                <a:ext uri="{FF2B5EF4-FFF2-40B4-BE49-F238E27FC236}">
                  <a16:creationId xmlns:a16="http://schemas.microsoft.com/office/drawing/2014/main" id="{00000000-0008-0000-1100-00002F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190</xdr:row>
          <xdr:rowOff>9525</xdr:rowOff>
        </xdr:from>
        <xdr:to>
          <xdr:col>17</xdr:col>
          <xdr:colOff>0</xdr:colOff>
          <xdr:row>193</xdr:row>
          <xdr:rowOff>9525</xdr:rowOff>
        </xdr:to>
        <xdr:sp macro="" textlink="">
          <xdr:nvSpPr>
            <xdr:cNvPr id="49200" name="Button 48" hidden="1">
              <a:extLst>
                <a:ext uri="{63B3BB69-23CF-44E3-9099-C40C66FF867C}">
                  <a14:compatExt spid="_x0000_s49200"/>
                </a:ext>
                <a:ext uri="{FF2B5EF4-FFF2-40B4-BE49-F238E27FC236}">
                  <a16:creationId xmlns:a16="http://schemas.microsoft.com/office/drawing/2014/main" id="{00000000-0008-0000-1100-000030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190</xdr:row>
          <xdr:rowOff>9525</xdr:rowOff>
        </xdr:from>
        <xdr:to>
          <xdr:col>18</xdr:col>
          <xdr:colOff>0</xdr:colOff>
          <xdr:row>193</xdr:row>
          <xdr:rowOff>9525</xdr:rowOff>
        </xdr:to>
        <xdr:sp macro="" textlink="">
          <xdr:nvSpPr>
            <xdr:cNvPr id="49201" name="Button 49" hidden="1">
              <a:extLst>
                <a:ext uri="{63B3BB69-23CF-44E3-9099-C40C66FF867C}">
                  <a14:compatExt spid="_x0000_s49201"/>
                </a:ext>
                <a:ext uri="{FF2B5EF4-FFF2-40B4-BE49-F238E27FC236}">
                  <a16:creationId xmlns:a16="http://schemas.microsoft.com/office/drawing/2014/main" id="{00000000-0008-0000-1100-000031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193</xdr:row>
          <xdr:rowOff>9525</xdr:rowOff>
        </xdr:from>
        <xdr:to>
          <xdr:col>17</xdr:col>
          <xdr:colOff>0</xdr:colOff>
          <xdr:row>196</xdr:row>
          <xdr:rowOff>9525</xdr:rowOff>
        </xdr:to>
        <xdr:sp macro="" textlink="">
          <xdr:nvSpPr>
            <xdr:cNvPr id="49202" name="Button 50" hidden="1">
              <a:extLst>
                <a:ext uri="{63B3BB69-23CF-44E3-9099-C40C66FF867C}">
                  <a14:compatExt spid="_x0000_s49202"/>
                </a:ext>
                <a:ext uri="{FF2B5EF4-FFF2-40B4-BE49-F238E27FC236}">
                  <a16:creationId xmlns:a16="http://schemas.microsoft.com/office/drawing/2014/main" id="{00000000-0008-0000-1100-000032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193</xdr:row>
          <xdr:rowOff>9525</xdr:rowOff>
        </xdr:from>
        <xdr:to>
          <xdr:col>18</xdr:col>
          <xdr:colOff>0</xdr:colOff>
          <xdr:row>196</xdr:row>
          <xdr:rowOff>9525</xdr:rowOff>
        </xdr:to>
        <xdr:sp macro="" textlink="">
          <xdr:nvSpPr>
            <xdr:cNvPr id="49203" name="Button 51" hidden="1">
              <a:extLst>
                <a:ext uri="{63B3BB69-23CF-44E3-9099-C40C66FF867C}">
                  <a14:compatExt spid="_x0000_s49203"/>
                </a:ext>
                <a:ext uri="{FF2B5EF4-FFF2-40B4-BE49-F238E27FC236}">
                  <a16:creationId xmlns:a16="http://schemas.microsoft.com/office/drawing/2014/main" id="{00000000-0008-0000-1100-000033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39</xdr:row>
          <xdr:rowOff>0</xdr:rowOff>
        </xdr:from>
        <xdr:to>
          <xdr:col>17</xdr:col>
          <xdr:colOff>0</xdr:colOff>
          <xdr:row>42</xdr:row>
          <xdr:rowOff>0</xdr:rowOff>
        </xdr:to>
        <xdr:sp macro="" textlink="">
          <xdr:nvSpPr>
            <xdr:cNvPr id="49204" name="Button 52" hidden="1">
              <a:extLst>
                <a:ext uri="{63B3BB69-23CF-44E3-9099-C40C66FF867C}">
                  <a14:compatExt spid="_x0000_s49204"/>
                </a:ext>
                <a:ext uri="{FF2B5EF4-FFF2-40B4-BE49-F238E27FC236}">
                  <a16:creationId xmlns:a16="http://schemas.microsoft.com/office/drawing/2014/main" id="{00000000-0008-0000-1100-000034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39</xdr:row>
          <xdr:rowOff>0</xdr:rowOff>
        </xdr:from>
        <xdr:to>
          <xdr:col>18</xdr:col>
          <xdr:colOff>0</xdr:colOff>
          <xdr:row>42</xdr:row>
          <xdr:rowOff>0</xdr:rowOff>
        </xdr:to>
        <xdr:sp macro="" textlink="">
          <xdr:nvSpPr>
            <xdr:cNvPr id="49205" name="Button 53" hidden="1">
              <a:extLst>
                <a:ext uri="{63B3BB69-23CF-44E3-9099-C40C66FF867C}">
                  <a14:compatExt spid="_x0000_s49205"/>
                </a:ext>
                <a:ext uri="{FF2B5EF4-FFF2-40B4-BE49-F238E27FC236}">
                  <a16:creationId xmlns:a16="http://schemas.microsoft.com/office/drawing/2014/main" id="{00000000-0008-0000-1100-000035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39</xdr:row>
          <xdr:rowOff>0</xdr:rowOff>
        </xdr:from>
        <xdr:to>
          <xdr:col>19</xdr:col>
          <xdr:colOff>0</xdr:colOff>
          <xdr:row>42</xdr:row>
          <xdr:rowOff>0</xdr:rowOff>
        </xdr:to>
        <xdr:sp macro="" textlink="">
          <xdr:nvSpPr>
            <xdr:cNvPr id="49206" name="Button 54" hidden="1">
              <a:extLst>
                <a:ext uri="{63B3BB69-23CF-44E3-9099-C40C66FF867C}">
                  <a14:compatExt spid="_x0000_s49206"/>
                </a:ext>
                <a:ext uri="{FF2B5EF4-FFF2-40B4-BE49-F238E27FC236}">
                  <a16:creationId xmlns:a16="http://schemas.microsoft.com/office/drawing/2014/main" id="{00000000-0008-0000-1100-000036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42</xdr:row>
          <xdr:rowOff>0</xdr:rowOff>
        </xdr:from>
        <xdr:to>
          <xdr:col>17</xdr:col>
          <xdr:colOff>0</xdr:colOff>
          <xdr:row>45</xdr:row>
          <xdr:rowOff>0</xdr:rowOff>
        </xdr:to>
        <xdr:sp macro="" textlink="">
          <xdr:nvSpPr>
            <xdr:cNvPr id="49207" name="Button 55" hidden="1">
              <a:extLst>
                <a:ext uri="{63B3BB69-23CF-44E3-9099-C40C66FF867C}">
                  <a14:compatExt spid="_x0000_s49207"/>
                </a:ext>
                <a:ext uri="{FF2B5EF4-FFF2-40B4-BE49-F238E27FC236}">
                  <a16:creationId xmlns:a16="http://schemas.microsoft.com/office/drawing/2014/main" id="{00000000-0008-0000-1100-000037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42</xdr:row>
          <xdr:rowOff>0</xdr:rowOff>
        </xdr:from>
        <xdr:to>
          <xdr:col>18</xdr:col>
          <xdr:colOff>0</xdr:colOff>
          <xdr:row>45</xdr:row>
          <xdr:rowOff>0</xdr:rowOff>
        </xdr:to>
        <xdr:sp macro="" textlink="">
          <xdr:nvSpPr>
            <xdr:cNvPr id="49208" name="Button 56" hidden="1">
              <a:extLst>
                <a:ext uri="{63B3BB69-23CF-44E3-9099-C40C66FF867C}">
                  <a14:compatExt spid="_x0000_s49208"/>
                </a:ext>
                <a:ext uri="{FF2B5EF4-FFF2-40B4-BE49-F238E27FC236}">
                  <a16:creationId xmlns:a16="http://schemas.microsoft.com/office/drawing/2014/main" id="{00000000-0008-0000-1100-000038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42</xdr:row>
          <xdr:rowOff>0</xdr:rowOff>
        </xdr:from>
        <xdr:to>
          <xdr:col>19</xdr:col>
          <xdr:colOff>0</xdr:colOff>
          <xdr:row>45</xdr:row>
          <xdr:rowOff>0</xdr:rowOff>
        </xdr:to>
        <xdr:sp macro="" textlink="">
          <xdr:nvSpPr>
            <xdr:cNvPr id="49209" name="Button 57" hidden="1">
              <a:extLst>
                <a:ext uri="{63B3BB69-23CF-44E3-9099-C40C66FF867C}">
                  <a14:compatExt spid="_x0000_s49209"/>
                </a:ext>
                <a:ext uri="{FF2B5EF4-FFF2-40B4-BE49-F238E27FC236}">
                  <a16:creationId xmlns:a16="http://schemas.microsoft.com/office/drawing/2014/main" id="{00000000-0008-0000-1100-000039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45</xdr:row>
          <xdr:rowOff>0</xdr:rowOff>
        </xdr:from>
        <xdr:to>
          <xdr:col>17</xdr:col>
          <xdr:colOff>0</xdr:colOff>
          <xdr:row>48</xdr:row>
          <xdr:rowOff>0</xdr:rowOff>
        </xdr:to>
        <xdr:sp macro="" textlink="">
          <xdr:nvSpPr>
            <xdr:cNvPr id="49210" name="Button 58" hidden="1">
              <a:extLst>
                <a:ext uri="{63B3BB69-23CF-44E3-9099-C40C66FF867C}">
                  <a14:compatExt spid="_x0000_s49210"/>
                </a:ext>
                <a:ext uri="{FF2B5EF4-FFF2-40B4-BE49-F238E27FC236}">
                  <a16:creationId xmlns:a16="http://schemas.microsoft.com/office/drawing/2014/main" id="{00000000-0008-0000-1100-00003A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45</xdr:row>
          <xdr:rowOff>0</xdr:rowOff>
        </xdr:from>
        <xdr:to>
          <xdr:col>18</xdr:col>
          <xdr:colOff>0</xdr:colOff>
          <xdr:row>48</xdr:row>
          <xdr:rowOff>0</xdr:rowOff>
        </xdr:to>
        <xdr:sp macro="" textlink="">
          <xdr:nvSpPr>
            <xdr:cNvPr id="49211" name="Button 59" hidden="1">
              <a:extLst>
                <a:ext uri="{63B3BB69-23CF-44E3-9099-C40C66FF867C}">
                  <a14:compatExt spid="_x0000_s49211"/>
                </a:ext>
                <a:ext uri="{FF2B5EF4-FFF2-40B4-BE49-F238E27FC236}">
                  <a16:creationId xmlns:a16="http://schemas.microsoft.com/office/drawing/2014/main" id="{00000000-0008-0000-1100-00003B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45</xdr:row>
          <xdr:rowOff>0</xdr:rowOff>
        </xdr:from>
        <xdr:to>
          <xdr:col>19</xdr:col>
          <xdr:colOff>0</xdr:colOff>
          <xdr:row>48</xdr:row>
          <xdr:rowOff>0</xdr:rowOff>
        </xdr:to>
        <xdr:sp macro="" textlink="">
          <xdr:nvSpPr>
            <xdr:cNvPr id="49212" name="Button 60" hidden="1">
              <a:extLst>
                <a:ext uri="{63B3BB69-23CF-44E3-9099-C40C66FF867C}">
                  <a14:compatExt spid="_x0000_s49212"/>
                </a:ext>
                <a:ext uri="{FF2B5EF4-FFF2-40B4-BE49-F238E27FC236}">
                  <a16:creationId xmlns:a16="http://schemas.microsoft.com/office/drawing/2014/main" id="{00000000-0008-0000-1100-00003C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48</xdr:row>
          <xdr:rowOff>0</xdr:rowOff>
        </xdr:from>
        <xdr:to>
          <xdr:col>17</xdr:col>
          <xdr:colOff>0</xdr:colOff>
          <xdr:row>51</xdr:row>
          <xdr:rowOff>0</xdr:rowOff>
        </xdr:to>
        <xdr:sp macro="" textlink="">
          <xdr:nvSpPr>
            <xdr:cNvPr id="49213" name="Button 61" hidden="1">
              <a:extLst>
                <a:ext uri="{63B3BB69-23CF-44E3-9099-C40C66FF867C}">
                  <a14:compatExt spid="_x0000_s49213"/>
                </a:ext>
                <a:ext uri="{FF2B5EF4-FFF2-40B4-BE49-F238E27FC236}">
                  <a16:creationId xmlns:a16="http://schemas.microsoft.com/office/drawing/2014/main" id="{00000000-0008-0000-1100-00003D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48</xdr:row>
          <xdr:rowOff>0</xdr:rowOff>
        </xdr:from>
        <xdr:to>
          <xdr:col>18</xdr:col>
          <xdr:colOff>0</xdr:colOff>
          <xdr:row>51</xdr:row>
          <xdr:rowOff>0</xdr:rowOff>
        </xdr:to>
        <xdr:sp macro="" textlink="">
          <xdr:nvSpPr>
            <xdr:cNvPr id="49214" name="Button 62" hidden="1">
              <a:extLst>
                <a:ext uri="{63B3BB69-23CF-44E3-9099-C40C66FF867C}">
                  <a14:compatExt spid="_x0000_s49214"/>
                </a:ext>
                <a:ext uri="{FF2B5EF4-FFF2-40B4-BE49-F238E27FC236}">
                  <a16:creationId xmlns:a16="http://schemas.microsoft.com/office/drawing/2014/main" id="{00000000-0008-0000-1100-00003E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48</xdr:row>
          <xdr:rowOff>0</xdr:rowOff>
        </xdr:from>
        <xdr:to>
          <xdr:col>19</xdr:col>
          <xdr:colOff>0</xdr:colOff>
          <xdr:row>51</xdr:row>
          <xdr:rowOff>0</xdr:rowOff>
        </xdr:to>
        <xdr:sp macro="" textlink="">
          <xdr:nvSpPr>
            <xdr:cNvPr id="49215" name="Button 63" hidden="1">
              <a:extLst>
                <a:ext uri="{63B3BB69-23CF-44E3-9099-C40C66FF867C}">
                  <a14:compatExt spid="_x0000_s49215"/>
                </a:ext>
                <a:ext uri="{FF2B5EF4-FFF2-40B4-BE49-F238E27FC236}">
                  <a16:creationId xmlns:a16="http://schemas.microsoft.com/office/drawing/2014/main" id="{00000000-0008-0000-1100-00003F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55</xdr:row>
          <xdr:rowOff>0</xdr:rowOff>
        </xdr:from>
        <xdr:to>
          <xdr:col>19</xdr:col>
          <xdr:colOff>0</xdr:colOff>
          <xdr:row>58</xdr:row>
          <xdr:rowOff>0</xdr:rowOff>
        </xdr:to>
        <xdr:sp macro="" textlink="">
          <xdr:nvSpPr>
            <xdr:cNvPr id="49216" name="Button 64" hidden="1">
              <a:extLst>
                <a:ext uri="{63B3BB69-23CF-44E3-9099-C40C66FF867C}">
                  <a14:compatExt spid="_x0000_s49216"/>
                </a:ext>
                <a:ext uri="{FF2B5EF4-FFF2-40B4-BE49-F238E27FC236}">
                  <a16:creationId xmlns:a16="http://schemas.microsoft.com/office/drawing/2014/main" id="{00000000-0008-0000-1100-000040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58</xdr:row>
          <xdr:rowOff>0</xdr:rowOff>
        </xdr:from>
        <xdr:to>
          <xdr:col>19</xdr:col>
          <xdr:colOff>0</xdr:colOff>
          <xdr:row>61</xdr:row>
          <xdr:rowOff>0</xdr:rowOff>
        </xdr:to>
        <xdr:sp macro="" textlink="">
          <xdr:nvSpPr>
            <xdr:cNvPr id="49217" name="Button 65" hidden="1">
              <a:extLst>
                <a:ext uri="{63B3BB69-23CF-44E3-9099-C40C66FF867C}">
                  <a14:compatExt spid="_x0000_s49217"/>
                </a:ext>
                <a:ext uri="{FF2B5EF4-FFF2-40B4-BE49-F238E27FC236}">
                  <a16:creationId xmlns:a16="http://schemas.microsoft.com/office/drawing/2014/main" id="{00000000-0008-0000-1100-000041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61</xdr:row>
          <xdr:rowOff>0</xdr:rowOff>
        </xdr:from>
        <xdr:to>
          <xdr:col>19</xdr:col>
          <xdr:colOff>0</xdr:colOff>
          <xdr:row>64</xdr:row>
          <xdr:rowOff>0</xdr:rowOff>
        </xdr:to>
        <xdr:sp macro="" textlink="">
          <xdr:nvSpPr>
            <xdr:cNvPr id="49218" name="Button 66" hidden="1">
              <a:extLst>
                <a:ext uri="{63B3BB69-23CF-44E3-9099-C40C66FF867C}">
                  <a14:compatExt spid="_x0000_s49218"/>
                </a:ext>
                <a:ext uri="{FF2B5EF4-FFF2-40B4-BE49-F238E27FC236}">
                  <a16:creationId xmlns:a16="http://schemas.microsoft.com/office/drawing/2014/main" id="{00000000-0008-0000-1100-000042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66</xdr:row>
          <xdr:rowOff>0</xdr:rowOff>
        </xdr:from>
        <xdr:to>
          <xdr:col>17</xdr:col>
          <xdr:colOff>0</xdr:colOff>
          <xdr:row>69</xdr:row>
          <xdr:rowOff>0</xdr:rowOff>
        </xdr:to>
        <xdr:sp macro="" textlink="">
          <xdr:nvSpPr>
            <xdr:cNvPr id="49219" name="Button 67" hidden="1">
              <a:extLst>
                <a:ext uri="{63B3BB69-23CF-44E3-9099-C40C66FF867C}">
                  <a14:compatExt spid="_x0000_s49219"/>
                </a:ext>
                <a:ext uri="{FF2B5EF4-FFF2-40B4-BE49-F238E27FC236}">
                  <a16:creationId xmlns:a16="http://schemas.microsoft.com/office/drawing/2014/main" id="{00000000-0008-0000-1100-000043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66</xdr:row>
          <xdr:rowOff>0</xdr:rowOff>
        </xdr:from>
        <xdr:to>
          <xdr:col>18</xdr:col>
          <xdr:colOff>0</xdr:colOff>
          <xdr:row>69</xdr:row>
          <xdr:rowOff>0</xdr:rowOff>
        </xdr:to>
        <xdr:sp macro="" textlink="">
          <xdr:nvSpPr>
            <xdr:cNvPr id="49220" name="Button 68" hidden="1">
              <a:extLst>
                <a:ext uri="{63B3BB69-23CF-44E3-9099-C40C66FF867C}">
                  <a14:compatExt spid="_x0000_s49220"/>
                </a:ext>
                <a:ext uri="{FF2B5EF4-FFF2-40B4-BE49-F238E27FC236}">
                  <a16:creationId xmlns:a16="http://schemas.microsoft.com/office/drawing/2014/main" id="{00000000-0008-0000-1100-000044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66</xdr:row>
          <xdr:rowOff>0</xdr:rowOff>
        </xdr:from>
        <xdr:to>
          <xdr:col>19</xdr:col>
          <xdr:colOff>0</xdr:colOff>
          <xdr:row>69</xdr:row>
          <xdr:rowOff>0</xdr:rowOff>
        </xdr:to>
        <xdr:sp macro="" textlink="">
          <xdr:nvSpPr>
            <xdr:cNvPr id="49221" name="Button 69" hidden="1">
              <a:extLst>
                <a:ext uri="{63B3BB69-23CF-44E3-9099-C40C66FF867C}">
                  <a14:compatExt spid="_x0000_s49221"/>
                </a:ext>
                <a:ext uri="{FF2B5EF4-FFF2-40B4-BE49-F238E27FC236}">
                  <a16:creationId xmlns:a16="http://schemas.microsoft.com/office/drawing/2014/main" id="{00000000-0008-0000-1100-000045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69</xdr:row>
          <xdr:rowOff>0</xdr:rowOff>
        </xdr:from>
        <xdr:to>
          <xdr:col>17</xdr:col>
          <xdr:colOff>0</xdr:colOff>
          <xdr:row>72</xdr:row>
          <xdr:rowOff>0</xdr:rowOff>
        </xdr:to>
        <xdr:sp macro="" textlink="">
          <xdr:nvSpPr>
            <xdr:cNvPr id="49222" name="Button 70" hidden="1">
              <a:extLst>
                <a:ext uri="{63B3BB69-23CF-44E3-9099-C40C66FF867C}">
                  <a14:compatExt spid="_x0000_s49222"/>
                </a:ext>
                <a:ext uri="{FF2B5EF4-FFF2-40B4-BE49-F238E27FC236}">
                  <a16:creationId xmlns:a16="http://schemas.microsoft.com/office/drawing/2014/main" id="{00000000-0008-0000-1100-000046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69</xdr:row>
          <xdr:rowOff>0</xdr:rowOff>
        </xdr:from>
        <xdr:to>
          <xdr:col>18</xdr:col>
          <xdr:colOff>0</xdr:colOff>
          <xdr:row>72</xdr:row>
          <xdr:rowOff>0</xdr:rowOff>
        </xdr:to>
        <xdr:sp macro="" textlink="">
          <xdr:nvSpPr>
            <xdr:cNvPr id="49223" name="Button 71" hidden="1">
              <a:extLst>
                <a:ext uri="{63B3BB69-23CF-44E3-9099-C40C66FF867C}">
                  <a14:compatExt spid="_x0000_s49223"/>
                </a:ext>
                <a:ext uri="{FF2B5EF4-FFF2-40B4-BE49-F238E27FC236}">
                  <a16:creationId xmlns:a16="http://schemas.microsoft.com/office/drawing/2014/main" id="{00000000-0008-0000-1100-000047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69</xdr:row>
          <xdr:rowOff>0</xdr:rowOff>
        </xdr:from>
        <xdr:to>
          <xdr:col>19</xdr:col>
          <xdr:colOff>0</xdr:colOff>
          <xdr:row>72</xdr:row>
          <xdr:rowOff>0</xdr:rowOff>
        </xdr:to>
        <xdr:sp macro="" textlink="">
          <xdr:nvSpPr>
            <xdr:cNvPr id="49224" name="Button 72" hidden="1">
              <a:extLst>
                <a:ext uri="{63B3BB69-23CF-44E3-9099-C40C66FF867C}">
                  <a14:compatExt spid="_x0000_s49224"/>
                </a:ext>
                <a:ext uri="{FF2B5EF4-FFF2-40B4-BE49-F238E27FC236}">
                  <a16:creationId xmlns:a16="http://schemas.microsoft.com/office/drawing/2014/main" id="{00000000-0008-0000-1100-000048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72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49225" name="Button 73" hidden="1">
              <a:extLst>
                <a:ext uri="{63B3BB69-23CF-44E3-9099-C40C66FF867C}">
                  <a14:compatExt spid="_x0000_s49225"/>
                </a:ext>
                <a:ext uri="{FF2B5EF4-FFF2-40B4-BE49-F238E27FC236}">
                  <a16:creationId xmlns:a16="http://schemas.microsoft.com/office/drawing/2014/main" id="{00000000-0008-0000-1100-000049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72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49226" name="Button 74" hidden="1">
              <a:extLst>
                <a:ext uri="{63B3BB69-23CF-44E3-9099-C40C66FF867C}">
                  <a14:compatExt spid="_x0000_s49226"/>
                </a:ext>
                <a:ext uri="{FF2B5EF4-FFF2-40B4-BE49-F238E27FC236}">
                  <a16:creationId xmlns:a16="http://schemas.microsoft.com/office/drawing/2014/main" id="{00000000-0008-0000-1100-00004A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72</xdr:row>
          <xdr:rowOff>0</xdr:rowOff>
        </xdr:from>
        <xdr:to>
          <xdr:col>19</xdr:col>
          <xdr:colOff>0</xdr:colOff>
          <xdr:row>75</xdr:row>
          <xdr:rowOff>0</xdr:rowOff>
        </xdr:to>
        <xdr:sp macro="" textlink="">
          <xdr:nvSpPr>
            <xdr:cNvPr id="49227" name="Button 75" hidden="1">
              <a:extLst>
                <a:ext uri="{63B3BB69-23CF-44E3-9099-C40C66FF867C}">
                  <a14:compatExt spid="_x0000_s49227"/>
                </a:ext>
                <a:ext uri="{FF2B5EF4-FFF2-40B4-BE49-F238E27FC236}">
                  <a16:creationId xmlns:a16="http://schemas.microsoft.com/office/drawing/2014/main" id="{00000000-0008-0000-1100-00004B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17</xdr:col>
          <xdr:colOff>0</xdr:colOff>
          <xdr:row>78</xdr:row>
          <xdr:rowOff>0</xdr:rowOff>
        </xdr:to>
        <xdr:sp macro="" textlink="">
          <xdr:nvSpPr>
            <xdr:cNvPr id="49228" name="Button 76" hidden="1">
              <a:extLst>
                <a:ext uri="{63B3BB69-23CF-44E3-9099-C40C66FF867C}">
                  <a14:compatExt spid="_x0000_s49228"/>
                </a:ext>
                <a:ext uri="{FF2B5EF4-FFF2-40B4-BE49-F238E27FC236}">
                  <a16:creationId xmlns:a16="http://schemas.microsoft.com/office/drawing/2014/main" id="{00000000-0008-0000-1100-00004C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49229" name="Button 77" hidden="1">
              <a:extLst>
                <a:ext uri="{63B3BB69-23CF-44E3-9099-C40C66FF867C}">
                  <a14:compatExt spid="_x0000_s49229"/>
                </a:ext>
                <a:ext uri="{FF2B5EF4-FFF2-40B4-BE49-F238E27FC236}">
                  <a16:creationId xmlns:a16="http://schemas.microsoft.com/office/drawing/2014/main" id="{00000000-0008-0000-1100-00004D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75</xdr:row>
          <xdr:rowOff>0</xdr:rowOff>
        </xdr:from>
        <xdr:to>
          <xdr:col>19</xdr:col>
          <xdr:colOff>0</xdr:colOff>
          <xdr:row>78</xdr:row>
          <xdr:rowOff>0</xdr:rowOff>
        </xdr:to>
        <xdr:sp macro="" textlink="">
          <xdr:nvSpPr>
            <xdr:cNvPr id="49230" name="Button 78" hidden="1">
              <a:extLst>
                <a:ext uri="{63B3BB69-23CF-44E3-9099-C40C66FF867C}">
                  <a14:compatExt spid="_x0000_s49230"/>
                </a:ext>
                <a:ext uri="{FF2B5EF4-FFF2-40B4-BE49-F238E27FC236}">
                  <a16:creationId xmlns:a16="http://schemas.microsoft.com/office/drawing/2014/main" id="{00000000-0008-0000-1100-00004E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82</xdr:row>
          <xdr:rowOff>9525</xdr:rowOff>
        </xdr:from>
        <xdr:to>
          <xdr:col>19</xdr:col>
          <xdr:colOff>0</xdr:colOff>
          <xdr:row>85</xdr:row>
          <xdr:rowOff>9525</xdr:rowOff>
        </xdr:to>
        <xdr:sp macro="" textlink="">
          <xdr:nvSpPr>
            <xdr:cNvPr id="49231" name="Button 79" hidden="1">
              <a:extLst>
                <a:ext uri="{63B3BB69-23CF-44E3-9099-C40C66FF867C}">
                  <a14:compatExt spid="_x0000_s49231"/>
                </a:ext>
                <a:ext uri="{FF2B5EF4-FFF2-40B4-BE49-F238E27FC236}">
                  <a16:creationId xmlns:a16="http://schemas.microsoft.com/office/drawing/2014/main" id="{00000000-0008-0000-1100-00004F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85</xdr:row>
          <xdr:rowOff>9525</xdr:rowOff>
        </xdr:from>
        <xdr:to>
          <xdr:col>19</xdr:col>
          <xdr:colOff>0</xdr:colOff>
          <xdr:row>88</xdr:row>
          <xdr:rowOff>9525</xdr:rowOff>
        </xdr:to>
        <xdr:sp macro="" textlink="">
          <xdr:nvSpPr>
            <xdr:cNvPr id="49232" name="Button 80" hidden="1">
              <a:extLst>
                <a:ext uri="{63B3BB69-23CF-44E3-9099-C40C66FF867C}">
                  <a14:compatExt spid="_x0000_s49232"/>
                </a:ext>
                <a:ext uri="{FF2B5EF4-FFF2-40B4-BE49-F238E27FC236}">
                  <a16:creationId xmlns:a16="http://schemas.microsoft.com/office/drawing/2014/main" id="{00000000-0008-0000-1100-000050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9525</xdr:rowOff>
        </xdr:from>
        <xdr:to>
          <xdr:col>19</xdr:col>
          <xdr:colOff>0</xdr:colOff>
          <xdr:row>91</xdr:row>
          <xdr:rowOff>19050</xdr:rowOff>
        </xdr:to>
        <xdr:sp macro="" textlink="">
          <xdr:nvSpPr>
            <xdr:cNvPr id="49233" name="Button 81" hidden="1">
              <a:extLst>
                <a:ext uri="{63B3BB69-23CF-44E3-9099-C40C66FF867C}">
                  <a14:compatExt spid="_x0000_s49233"/>
                </a:ext>
                <a:ext uri="{FF2B5EF4-FFF2-40B4-BE49-F238E27FC236}">
                  <a16:creationId xmlns:a16="http://schemas.microsoft.com/office/drawing/2014/main" id="{00000000-0008-0000-1100-000051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93</xdr:row>
          <xdr:rowOff>0</xdr:rowOff>
        </xdr:from>
        <xdr:to>
          <xdr:col>18</xdr:col>
          <xdr:colOff>0</xdr:colOff>
          <xdr:row>96</xdr:row>
          <xdr:rowOff>0</xdr:rowOff>
        </xdr:to>
        <xdr:sp macro="" textlink="">
          <xdr:nvSpPr>
            <xdr:cNvPr id="49234" name="Button 82" hidden="1">
              <a:extLst>
                <a:ext uri="{63B3BB69-23CF-44E3-9099-C40C66FF867C}">
                  <a14:compatExt spid="_x0000_s49234"/>
                </a:ext>
                <a:ext uri="{FF2B5EF4-FFF2-40B4-BE49-F238E27FC236}">
                  <a16:creationId xmlns:a16="http://schemas.microsoft.com/office/drawing/2014/main" id="{00000000-0008-0000-1100-000052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93</xdr:row>
          <xdr:rowOff>0</xdr:rowOff>
        </xdr:from>
        <xdr:to>
          <xdr:col>19</xdr:col>
          <xdr:colOff>0</xdr:colOff>
          <xdr:row>96</xdr:row>
          <xdr:rowOff>0</xdr:rowOff>
        </xdr:to>
        <xdr:sp macro="" textlink="">
          <xdr:nvSpPr>
            <xdr:cNvPr id="49235" name="Button 83" hidden="1">
              <a:extLst>
                <a:ext uri="{63B3BB69-23CF-44E3-9099-C40C66FF867C}">
                  <a14:compatExt spid="_x0000_s49235"/>
                </a:ext>
                <a:ext uri="{FF2B5EF4-FFF2-40B4-BE49-F238E27FC236}">
                  <a16:creationId xmlns:a16="http://schemas.microsoft.com/office/drawing/2014/main" id="{00000000-0008-0000-1100-000053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96</xdr:row>
          <xdr:rowOff>0</xdr:rowOff>
        </xdr:from>
        <xdr:to>
          <xdr:col>17</xdr:col>
          <xdr:colOff>0</xdr:colOff>
          <xdr:row>99</xdr:row>
          <xdr:rowOff>0</xdr:rowOff>
        </xdr:to>
        <xdr:sp macro="" textlink="">
          <xdr:nvSpPr>
            <xdr:cNvPr id="49236" name="Button 84" hidden="1">
              <a:extLst>
                <a:ext uri="{63B3BB69-23CF-44E3-9099-C40C66FF867C}">
                  <a14:compatExt spid="_x0000_s49236"/>
                </a:ext>
                <a:ext uri="{FF2B5EF4-FFF2-40B4-BE49-F238E27FC236}">
                  <a16:creationId xmlns:a16="http://schemas.microsoft.com/office/drawing/2014/main" id="{00000000-0008-0000-1100-000054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96</xdr:row>
          <xdr:rowOff>0</xdr:rowOff>
        </xdr:from>
        <xdr:to>
          <xdr:col>18</xdr:col>
          <xdr:colOff>0</xdr:colOff>
          <xdr:row>99</xdr:row>
          <xdr:rowOff>0</xdr:rowOff>
        </xdr:to>
        <xdr:sp macro="" textlink="">
          <xdr:nvSpPr>
            <xdr:cNvPr id="49237" name="Button 85" hidden="1">
              <a:extLst>
                <a:ext uri="{63B3BB69-23CF-44E3-9099-C40C66FF867C}">
                  <a14:compatExt spid="_x0000_s49237"/>
                </a:ext>
                <a:ext uri="{FF2B5EF4-FFF2-40B4-BE49-F238E27FC236}">
                  <a16:creationId xmlns:a16="http://schemas.microsoft.com/office/drawing/2014/main" id="{00000000-0008-0000-1100-000055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96</xdr:row>
          <xdr:rowOff>0</xdr:rowOff>
        </xdr:from>
        <xdr:to>
          <xdr:col>19</xdr:col>
          <xdr:colOff>0</xdr:colOff>
          <xdr:row>99</xdr:row>
          <xdr:rowOff>0</xdr:rowOff>
        </xdr:to>
        <xdr:sp macro="" textlink="">
          <xdr:nvSpPr>
            <xdr:cNvPr id="49238" name="Button 86" hidden="1">
              <a:extLst>
                <a:ext uri="{63B3BB69-23CF-44E3-9099-C40C66FF867C}">
                  <a14:compatExt spid="_x0000_s49238"/>
                </a:ext>
                <a:ext uri="{FF2B5EF4-FFF2-40B4-BE49-F238E27FC236}">
                  <a16:creationId xmlns:a16="http://schemas.microsoft.com/office/drawing/2014/main" id="{00000000-0008-0000-1100-000056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99</xdr:row>
          <xdr:rowOff>0</xdr:rowOff>
        </xdr:from>
        <xdr:to>
          <xdr:col>17</xdr:col>
          <xdr:colOff>0</xdr:colOff>
          <xdr:row>102</xdr:row>
          <xdr:rowOff>0</xdr:rowOff>
        </xdr:to>
        <xdr:sp macro="" textlink="">
          <xdr:nvSpPr>
            <xdr:cNvPr id="49239" name="Button 87" hidden="1">
              <a:extLst>
                <a:ext uri="{63B3BB69-23CF-44E3-9099-C40C66FF867C}">
                  <a14:compatExt spid="_x0000_s49239"/>
                </a:ext>
                <a:ext uri="{FF2B5EF4-FFF2-40B4-BE49-F238E27FC236}">
                  <a16:creationId xmlns:a16="http://schemas.microsoft.com/office/drawing/2014/main" id="{00000000-0008-0000-1100-000057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99</xdr:row>
          <xdr:rowOff>0</xdr:rowOff>
        </xdr:from>
        <xdr:to>
          <xdr:col>18</xdr:col>
          <xdr:colOff>0</xdr:colOff>
          <xdr:row>102</xdr:row>
          <xdr:rowOff>0</xdr:rowOff>
        </xdr:to>
        <xdr:sp macro="" textlink="">
          <xdr:nvSpPr>
            <xdr:cNvPr id="49240" name="Button 88" hidden="1">
              <a:extLst>
                <a:ext uri="{63B3BB69-23CF-44E3-9099-C40C66FF867C}">
                  <a14:compatExt spid="_x0000_s49240"/>
                </a:ext>
                <a:ext uri="{FF2B5EF4-FFF2-40B4-BE49-F238E27FC236}">
                  <a16:creationId xmlns:a16="http://schemas.microsoft.com/office/drawing/2014/main" id="{00000000-0008-0000-1100-000058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99</xdr:row>
          <xdr:rowOff>0</xdr:rowOff>
        </xdr:from>
        <xdr:to>
          <xdr:col>19</xdr:col>
          <xdr:colOff>0</xdr:colOff>
          <xdr:row>102</xdr:row>
          <xdr:rowOff>0</xdr:rowOff>
        </xdr:to>
        <xdr:sp macro="" textlink="">
          <xdr:nvSpPr>
            <xdr:cNvPr id="49241" name="Button 89" hidden="1">
              <a:extLst>
                <a:ext uri="{63B3BB69-23CF-44E3-9099-C40C66FF867C}">
                  <a14:compatExt spid="_x0000_s49241"/>
                </a:ext>
                <a:ext uri="{FF2B5EF4-FFF2-40B4-BE49-F238E27FC236}">
                  <a16:creationId xmlns:a16="http://schemas.microsoft.com/office/drawing/2014/main" id="{00000000-0008-0000-1100-000059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102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49242" name="Button 90" hidden="1">
              <a:extLst>
                <a:ext uri="{63B3BB69-23CF-44E3-9099-C40C66FF867C}">
                  <a14:compatExt spid="_x0000_s49242"/>
                </a:ext>
                <a:ext uri="{FF2B5EF4-FFF2-40B4-BE49-F238E27FC236}">
                  <a16:creationId xmlns:a16="http://schemas.microsoft.com/office/drawing/2014/main" id="{00000000-0008-0000-1100-00005A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102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49243" name="Button 91" hidden="1">
              <a:extLst>
                <a:ext uri="{63B3BB69-23CF-44E3-9099-C40C66FF867C}">
                  <a14:compatExt spid="_x0000_s49243"/>
                </a:ext>
                <a:ext uri="{FF2B5EF4-FFF2-40B4-BE49-F238E27FC236}">
                  <a16:creationId xmlns:a16="http://schemas.microsoft.com/office/drawing/2014/main" id="{00000000-0008-0000-1100-00005B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102</xdr:row>
          <xdr:rowOff>0</xdr:rowOff>
        </xdr:from>
        <xdr:to>
          <xdr:col>19</xdr:col>
          <xdr:colOff>0</xdr:colOff>
          <xdr:row>105</xdr:row>
          <xdr:rowOff>0</xdr:rowOff>
        </xdr:to>
        <xdr:sp macro="" textlink="">
          <xdr:nvSpPr>
            <xdr:cNvPr id="49244" name="Button 92" hidden="1">
              <a:extLst>
                <a:ext uri="{63B3BB69-23CF-44E3-9099-C40C66FF867C}">
                  <a14:compatExt spid="_x0000_s49244"/>
                </a:ext>
                <a:ext uri="{FF2B5EF4-FFF2-40B4-BE49-F238E27FC236}">
                  <a16:creationId xmlns:a16="http://schemas.microsoft.com/office/drawing/2014/main" id="{00000000-0008-0000-1100-00005C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109</xdr:row>
          <xdr:rowOff>9525</xdr:rowOff>
        </xdr:from>
        <xdr:to>
          <xdr:col>19</xdr:col>
          <xdr:colOff>0</xdr:colOff>
          <xdr:row>112</xdr:row>
          <xdr:rowOff>9525</xdr:rowOff>
        </xdr:to>
        <xdr:sp macro="" textlink="">
          <xdr:nvSpPr>
            <xdr:cNvPr id="49245" name="Button 93" hidden="1">
              <a:extLst>
                <a:ext uri="{63B3BB69-23CF-44E3-9099-C40C66FF867C}">
                  <a14:compatExt spid="_x0000_s49245"/>
                </a:ext>
                <a:ext uri="{FF2B5EF4-FFF2-40B4-BE49-F238E27FC236}">
                  <a16:creationId xmlns:a16="http://schemas.microsoft.com/office/drawing/2014/main" id="{00000000-0008-0000-1100-00005D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112</xdr:row>
          <xdr:rowOff>9525</xdr:rowOff>
        </xdr:from>
        <xdr:to>
          <xdr:col>19</xdr:col>
          <xdr:colOff>0</xdr:colOff>
          <xdr:row>115</xdr:row>
          <xdr:rowOff>9525</xdr:rowOff>
        </xdr:to>
        <xdr:sp macro="" textlink="">
          <xdr:nvSpPr>
            <xdr:cNvPr id="49246" name="Button 94" hidden="1">
              <a:extLst>
                <a:ext uri="{63B3BB69-23CF-44E3-9099-C40C66FF867C}">
                  <a14:compatExt spid="_x0000_s49246"/>
                </a:ext>
                <a:ext uri="{FF2B5EF4-FFF2-40B4-BE49-F238E27FC236}">
                  <a16:creationId xmlns:a16="http://schemas.microsoft.com/office/drawing/2014/main" id="{00000000-0008-0000-1100-00005E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115</xdr:row>
          <xdr:rowOff>9525</xdr:rowOff>
        </xdr:from>
        <xdr:to>
          <xdr:col>19</xdr:col>
          <xdr:colOff>0</xdr:colOff>
          <xdr:row>118</xdr:row>
          <xdr:rowOff>19050</xdr:rowOff>
        </xdr:to>
        <xdr:sp macro="" textlink="">
          <xdr:nvSpPr>
            <xdr:cNvPr id="49247" name="Button 95" hidden="1">
              <a:extLst>
                <a:ext uri="{63B3BB69-23CF-44E3-9099-C40C66FF867C}">
                  <a14:compatExt spid="_x0000_s49247"/>
                </a:ext>
                <a:ext uri="{FF2B5EF4-FFF2-40B4-BE49-F238E27FC236}">
                  <a16:creationId xmlns:a16="http://schemas.microsoft.com/office/drawing/2014/main" id="{00000000-0008-0000-1100-00005F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120</xdr:row>
          <xdr:rowOff>0</xdr:rowOff>
        </xdr:from>
        <xdr:to>
          <xdr:col>17</xdr:col>
          <xdr:colOff>0</xdr:colOff>
          <xdr:row>123</xdr:row>
          <xdr:rowOff>0</xdr:rowOff>
        </xdr:to>
        <xdr:sp macro="" textlink="">
          <xdr:nvSpPr>
            <xdr:cNvPr id="49248" name="Button 96" hidden="1">
              <a:extLst>
                <a:ext uri="{63B3BB69-23CF-44E3-9099-C40C66FF867C}">
                  <a14:compatExt spid="_x0000_s49248"/>
                </a:ext>
                <a:ext uri="{FF2B5EF4-FFF2-40B4-BE49-F238E27FC236}">
                  <a16:creationId xmlns:a16="http://schemas.microsoft.com/office/drawing/2014/main" id="{00000000-0008-0000-1100-000060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120</xdr:row>
          <xdr:rowOff>0</xdr:rowOff>
        </xdr:from>
        <xdr:to>
          <xdr:col>18</xdr:col>
          <xdr:colOff>0</xdr:colOff>
          <xdr:row>123</xdr:row>
          <xdr:rowOff>0</xdr:rowOff>
        </xdr:to>
        <xdr:sp macro="" textlink="">
          <xdr:nvSpPr>
            <xdr:cNvPr id="49249" name="Button 97" hidden="1">
              <a:extLst>
                <a:ext uri="{63B3BB69-23CF-44E3-9099-C40C66FF867C}">
                  <a14:compatExt spid="_x0000_s49249"/>
                </a:ext>
                <a:ext uri="{FF2B5EF4-FFF2-40B4-BE49-F238E27FC236}">
                  <a16:creationId xmlns:a16="http://schemas.microsoft.com/office/drawing/2014/main" id="{00000000-0008-0000-1100-000061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120</xdr:row>
          <xdr:rowOff>0</xdr:rowOff>
        </xdr:from>
        <xdr:to>
          <xdr:col>19</xdr:col>
          <xdr:colOff>0</xdr:colOff>
          <xdr:row>123</xdr:row>
          <xdr:rowOff>0</xdr:rowOff>
        </xdr:to>
        <xdr:sp macro="" textlink="">
          <xdr:nvSpPr>
            <xdr:cNvPr id="49250" name="Button 98" hidden="1">
              <a:extLst>
                <a:ext uri="{63B3BB69-23CF-44E3-9099-C40C66FF867C}">
                  <a14:compatExt spid="_x0000_s49250"/>
                </a:ext>
                <a:ext uri="{FF2B5EF4-FFF2-40B4-BE49-F238E27FC236}">
                  <a16:creationId xmlns:a16="http://schemas.microsoft.com/office/drawing/2014/main" id="{00000000-0008-0000-1100-000062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123</xdr:row>
          <xdr:rowOff>0</xdr:rowOff>
        </xdr:from>
        <xdr:to>
          <xdr:col>17</xdr:col>
          <xdr:colOff>0</xdr:colOff>
          <xdr:row>126</xdr:row>
          <xdr:rowOff>0</xdr:rowOff>
        </xdr:to>
        <xdr:sp macro="" textlink="">
          <xdr:nvSpPr>
            <xdr:cNvPr id="49251" name="Button 99" hidden="1">
              <a:extLst>
                <a:ext uri="{63B3BB69-23CF-44E3-9099-C40C66FF867C}">
                  <a14:compatExt spid="_x0000_s49251"/>
                </a:ext>
                <a:ext uri="{FF2B5EF4-FFF2-40B4-BE49-F238E27FC236}">
                  <a16:creationId xmlns:a16="http://schemas.microsoft.com/office/drawing/2014/main" id="{00000000-0008-0000-1100-000063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123</xdr:row>
          <xdr:rowOff>0</xdr:rowOff>
        </xdr:from>
        <xdr:to>
          <xdr:col>18</xdr:col>
          <xdr:colOff>0</xdr:colOff>
          <xdr:row>126</xdr:row>
          <xdr:rowOff>0</xdr:rowOff>
        </xdr:to>
        <xdr:sp macro="" textlink="">
          <xdr:nvSpPr>
            <xdr:cNvPr id="49252" name="Button 100" hidden="1">
              <a:extLst>
                <a:ext uri="{63B3BB69-23CF-44E3-9099-C40C66FF867C}">
                  <a14:compatExt spid="_x0000_s49252"/>
                </a:ext>
                <a:ext uri="{FF2B5EF4-FFF2-40B4-BE49-F238E27FC236}">
                  <a16:creationId xmlns:a16="http://schemas.microsoft.com/office/drawing/2014/main" id="{00000000-0008-0000-1100-000064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123</xdr:row>
          <xdr:rowOff>0</xdr:rowOff>
        </xdr:from>
        <xdr:to>
          <xdr:col>19</xdr:col>
          <xdr:colOff>0</xdr:colOff>
          <xdr:row>126</xdr:row>
          <xdr:rowOff>0</xdr:rowOff>
        </xdr:to>
        <xdr:sp macro="" textlink="">
          <xdr:nvSpPr>
            <xdr:cNvPr id="49253" name="Button 101" hidden="1">
              <a:extLst>
                <a:ext uri="{63B3BB69-23CF-44E3-9099-C40C66FF867C}">
                  <a14:compatExt spid="_x0000_s49253"/>
                </a:ext>
                <a:ext uri="{FF2B5EF4-FFF2-40B4-BE49-F238E27FC236}">
                  <a16:creationId xmlns:a16="http://schemas.microsoft.com/office/drawing/2014/main" id="{00000000-0008-0000-1100-000065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126</xdr:row>
          <xdr:rowOff>0</xdr:rowOff>
        </xdr:from>
        <xdr:to>
          <xdr:col>17</xdr:col>
          <xdr:colOff>0</xdr:colOff>
          <xdr:row>129</xdr:row>
          <xdr:rowOff>0</xdr:rowOff>
        </xdr:to>
        <xdr:sp macro="" textlink="">
          <xdr:nvSpPr>
            <xdr:cNvPr id="49254" name="Button 102" hidden="1">
              <a:extLst>
                <a:ext uri="{63B3BB69-23CF-44E3-9099-C40C66FF867C}">
                  <a14:compatExt spid="_x0000_s49254"/>
                </a:ext>
                <a:ext uri="{FF2B5EF4-FFF2-40B4-BE49-F238E27FC236}">
                  <a16:creationId xmlns:a16="http://schemas.microsoft.com/office/drawing/2014/main" id="{00000000-0008-0000-1100-000066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126</xdr:row>
          <xdr:rowOff>0</xdr:rowOff>
        </xdr:from>
        <xdr:to>
          <xdr:col>18</xdr:col>
          <xdr:colOff>0</xdr:colOff>
          <xdr:row>129</xdr:row>
          <xdr:rowOff>0</xdr:rowOff>
        </xdr:to>
        <xdr:sp macro="" textlink="">
          <xdr:nvSpPr>
            <xdr:cNvPr id="49255" name="Button 103" hidden="1">
              <a:extLst>
                <a:ext uri="{63B3BB69-23CF-44E3-9099-C40C66FF867C}">
                  <a14:compatExt spid="_x0000_s49255"/>
                </a:ext>
                <a:ext uri="{FF2B5EF4-FFF2-40B4-BE49-F238E27FC236}">
                  <a16:creationId xmlns:a16="http://schemas.microsoft.com/office/drawing/2014/main" id="{00000000-0008-0000-1100-000067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126</xdr:row>
          <xdr:rowOff>0</xdr:rowOff>
        </xdr:from>
        <xdr:to>
          <xdr:col>19</xdr:col>
          <xdr:colOff>0</xdr:colOff>
          <xdr:row>129</xdr:row>
          <xdr:rowOff>0</xdr:rowOff>
        </xdr:to>
        <xdr:sp macro="" textlink="">
          <xdr:nvSpPr>
            <xdr:cNvPr id="49256" name="Button 104" hidden="1">
              <a:extLst>
                <a:ext uri="{63B3BB69-23CF-44E3-9099-C40C66FF867C}">
                  <a14:compatExt spid="_x0000_s49256"/>
                </a:ext>
                <a:ext uri="{FF2B5EF4-FFF2-40B4-BE49-F238E27FC236}">
                  <a16:creationId xmlns:a16="http://schemas.microsoft.com/office/drawing/2014/main" id="{00000000-0008-0000-1100-000068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129</xdr:row>
          <xdr:rowOff>0</xdr:rowOff>
        </xdr:from>
        <xdr:to>
          <xdr:col>17</xdr:col>
          <xdr:colOff>0</xdr:colOff>
          <xdr:row>132</xdr:row>
          <xdr:rowOff>0</xdr:rowOff>
        </xdr:to>
        <xdr:sp macro="" textlink="">
          <xdr:nvSpPr>
            <xdr:cNvPr id="49257" name="Button 105" hidden="1">
              <a:extLst>
                <a:ext uri="{63B3BB69-23CF-44E3-9099-C40C66FF867C}">
                  <a14:compatExt spid="_x0000_s49257"/>
                </a:ext>
                <a:ext uri="{FF2B5EF4-FFF2-40B4-BE49-F238E27FC236}">
                  <a16:creationId xmlns:a16="http://schemas.microsoft.com/office/drawing/2014/main" id="{00000000-0008-0000-1100-000069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129</xdr:row>
          <xdr:rowOff>0</xdr:rowOff>
        </xdr:from>
        <xdr:to>
          <xdr:col>18</xdr:col>
          <xdr:colOff>0</xdr:colOff>
          <xdr:row>132</xdr:row>
          <xdr:rowOff>0</xdr:rowOff>
        </xdr:to>
        <xdr:sp macro="" textlink="">
          <xdr:nvSpPr>
            <xdr:cNvPr id="49258" name="Button 106" hidden="1">
              <a:extLst>
                <a:ext uri="{63B3BB69-23CF-44E3-9099-C40C66FF867C}">
                  <a14:compatExt spid="_x0000_s49258"/>
                </a:ext>
                <a:ext uri="{FF2B5EF4-FFF2-40B4-BE49-F238E27FC236}">
                  <a16:creationId xmlns:a16="http://schemas.microsoft.com/office/drawing/2014/main" id="{00000000-0008-0000-1100-00006A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129</xdr:row>
          <xdr:rowOff>0</xdr:rowOff>
        </xdr:from>
        <xdr:to>
          <xdr:col>19</xdr:col>
          <xdr:colOff>0</xdr:colOff>
          <xdr:row>132</xdr:row>
          <xdr:rowOff>0</xdr:rowOff>
        </xdr:to>
        <xdr:sp macro="" textlink="">
          <xdr:nvSpPr>
            <xdr:cNvPr id="49259" name="Button 107" hidden="1">
              <a:extLst>
                <a:ext uri="{63B3BB69-23CF-44E3-9099-C40C66FF867C}">
                  <a14:compatExt spid="_x0000_s49259"/>
                </a:ext>
                <a:ext uri="{FF2B5EF4-FFF2-40B4-BE49-F238E27FC236}">
                  <a16:creationId xmlns:a16="http://schemas.microsoft.com/office/drawing/2014/main" id="{00000000-0008-0000-1100-00006B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136</xdr:row>
          <xdr:rowOff>9525</xdr:rowOff>
        </xdr:from>
        <xdr:to>
          <xdr:col>19</xdr:col>
          <xdr:colOff>0</xdr:colOff>
          <xdr:row>139</xdr:row>
          <xdr:rowOff>9525</xdr:rowOff>
        </xdr:to>
        <xdr:sp macro="" textlink="">
          <xdr:nvSpPr>
            <xdr:cNvPr id="49260" name="Button 108" hidden="1">
              <a:extLst>
                <a:ext uri="{63B3BB69-23CF-44E3-9099-C40C66FF867C}">
                  <a14:compatExt spid="_x0000_s49260"/>
                </a:ext>
                <a:ext uri="{FF2B5EF4-FFF2-40B4-BE49-F238E27FC236}">
                  <a16:creationId xmlns:a16="http://schemas.microsoft.com/office/drawing/2014/main" id="{00000000-0008-0000-1100-00006C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139</xdr:row>
          <xdr:rowOff>9525</xdr:rowOff>
        </xdr:from>
        <xdr:to>
          <xdr:col>19</xdr:col>
          <xdr:colOff>0</xdr:colOff>
          <xdr:row>142</xdr:row>
          <xdr:rowOff>9525</xdr:rowOff>
        </xdr:to>
        <xdr:sp macro="" textlink="">
          <xdr:nvSpPr>
            <xdr:cNvPr id="49261" name="Button 109" hidden="1">
              <a:extLst>
                <a:ext uri="{63B3BB69-23CF-44E3-9099-C40C66FF867C}">
                  <a14:compatExt spid="_x0000_s49261"/>
                </a:ext>
                <a:ext uri="{FF2B5EF4-FFF2-40B4-BE49-F238E27FC236}">
                  <a16:creationId xmlns:a16="http://schemas.microsoft.com/office/drawing/2014/main" id="{00000000-0008-0000-1100-00006D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142</xdr:row>
          <xdr:rowOff>9525</xdr:rowOff>
        </xdr:from>
        <xdr:to>
          <xdr:col>19</xdr:col>
          <xdr:colOff>0</xdr:colOff>
          <xdr:row>145</xdr:row>
          <xdr:rowOff>19050</xdr:rowOff>
        </xdr:to>
        <xdr:sp macro="" textlink="">
          <xdr:nvSpPr>
            <xdr:cNvPr id="49262" name="Button 110" hidden="1">
              <a:extLst>
                <a:ext uri="{63B3BB69-23CF-44E3-9099-C40C66FF867C}">
                  <a14:compatExt spid="_x0000_s49262"/>
                </a:ext>
                <a:ext uri="{FF2B5EF4-FFF2-40B4-BE49-F238E27FC236}">
                  <a16:creationId xmlns:a16="http://schemas.microsoft.com/office/drawing/2014/main" id="{00000000-0008-0000-1100-00006E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147</xdr:row>
          <xdr:rowOff>0</xdr:rowOff>
        </xdr:from>
        <xdr:to>
          <xdr:col>17</xdr:col>
          <xdr:colOff>0</xdr:colOff>
          <xdr:row>150</xdr:row>
          <xdr:rowOff>0</xdr:rowOff>
        </xdr:to>
        <xdr:sp macro="" textlink="">
          <xdr:nvSpPr>
            <xdr:cNvPr id="49263" name="Button 111" hidden="1">
              <a:extLst>
                <a:ext uri="{63B3BB69-23CF-44E3-9099-C40C66FF867C}">
                  <a14:compatExt spid="_x0000_s49263"/>
                </a:ext>
                <a:ext uri="{FF2B5EF4-FFF2-40B4-BE49-F238E27FC236}">
                  <a16:creationId xmlns:a16="http://schemas.microsoft.com/office/drawing/2014/main" id="{00000000-0008-0000-1100-00006F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147</xdr:row>
          <xdr:rowOff>0</xdr:rowOff>
        </xdr:from>
        <xdr:to>
          <xdr:col>18</xdr:col>
          <xdr:colOff>0</xdr:colOff>
          <xdr:row>150</xdr:row>
          <xdr:rowOff>0</xdr:rowOff>
        </xdr:to>
        <xdr:sp macro="" textlink="">
          <xdr:nvSpPr>
            <xdr:cNvPr id="49264" name="Button 112" hidden="1">
              <a:extLst>
                <a:ext uri="{63B3BB69-23CF-44E3-9099-C40C66FF867C}">
                  <a14:compatExt spid="_x0000_s49264"/>
                </a:ext>
                <a:ext uri="{FF2B5EF4-FFF2-40B4-BE49-F238E27FC236}">
                  <a16:creationId xmlns:a16="http://schemas.microsoft.com/office/drawing/2014/main" id="{00000000-0008-0000-1100-000070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147</xdr:row>
          <xdr:rowOff>0</xdr:rowOff>
        </xdr:from>
        <xdr:to>
          <xdr:col>19</xdr:col>
          <xdr:colOff>0</xdr:colOff>
          <xdr:row>150</xdr:row>
          <xdr:rowOff>0</xdr:rowOff>
        </xdr:to>
        <xdr:sp macro="" textlink="">
          <xdr:nvSpPr>
            <xdr:cNvPr id="49265" name="Button 113" hidden="1">
              <a:extLst>
                <a:ext uri="{63B3BB69-23CF-44E3-9099-C40C66FF867C}">
                  <a14:compatExt spid="_x0000_s49265"/>
                </a:ext>
                <a:ext uri="{FF2B5EF4-FFF2-40B4-BE49-F238E27FC236}">
                  <a16:creationId xmlns:a16="http://schemas.microsoft.com/office/drawing/2014/main" id="{00000000-0008-0000-1100-000071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150</xdr:row>
          <xdr:rowOff>0</xdr:rowOff>
        </xdr:from>
        <xdr:to>
          <xdr:col>17</xdr:col>
          <xdr:colOff>0</xdr:colOff>
          <xdr:row>153</xdr:row>
          <xdr:rowOff>0</xdr:rowOff>
        </xdr:to>
        <xdr:sp macro="" textlink="">
          <xdr:nvSpPr>
            <xdr:cNvPr id="49266" name="Button 114" hidden="1">
              <a:extLst>
                <a:ext uri="{63B3BB69-23CF-44E3-9099-C40C66FF867C}">
                  <a14:compatExt spid="_x0000_s49266"/>
                </a:ext>
                <a:ext uri="{FF2B5EF4-FFF2-40B4-BE49-F238E27FC236}">
                  <a16:creationId xmlns:a16="http://schemas.microsoft.com/office/drawing/2014/main" id="{00000000-0008-0000-1100-000072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150</xdr:row>
          <xdr:rowOff>0</xdr:rowOff>
        </xdr:from>
        <xdr:to>
          <xdr:col>18</xdr:col>
          <xdr:colOff>0</xdr:colOff>
          <xdr:row>153</xdr:row>
          <xdr:rowOff>0</xdr:rowOff>
        </xdr:to>
        <xdr:sp macro="" textlink="">
          <xdr:nvSpPr>
            <xdr:cNvPr id="49267" name="Button 115" hidden="1">
              <a:extLst>
                <a:ext uri="{63B3BB69-23CF-44E3-9099-C40C66FF867C}">
                  <a14:compatExt spid="_x0000_s49267"/>
                </a:ext>
                <a:ext uri="{FF2B5EF4-FFF2-40B4-BE49-F238E27FC236}">
                  <a16:creationId xmlns:a16="http://schemas.microsoft.com/office/drawing/2014/main" id="{00000000-0008-0000-1100-000073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150</xdr:row>
          <xdr:rowOff>0</xdr:rowOff>
        </xdr:from>
        <xdr:to>
          <xdr:col>19</xdr:col>
          <xdr:colOff>0</xdr:colOff>
          <xdr:row>153</xdr:row>
          <xdr:rowOff>0</xdr:rowOff>
        </xdr:to>
        <xdr:sp macro="" textlink="">
          <xdr:nvSpPr>
            <xdr:cNvPr id="49268" name="Button 116" hidden="1">
              <a:extLst>
                <a:ext uri="{63B3BB69-23CF-44E3-9099-C40C66FF867C}">
                  <a14:compatExt spid="_x0000_s49268"/>
                </a:ext>
                <a:ext uri="{FF2B5EF4-FFF2-40B4-BE49-F238E27FC236}">
                  <a16:creationId xmlns:a16="http://schemas.microsoft.com/office/drawing/2014/main" id="{00000000-0008-0000-1100-000074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153</xdr:row>
          <xdr:rowOff>0</xdr:rowOff>
        </xdr:from>
        <xdr:to>
          <xdr:col>17</xdr:col>
          <xdr:colOff>0</xdr:colOff>
          <xdr:row>156</xdr:row>
          <xdr:rowOff>0</xdr:rowOff>
        </xdr:to>
        <xdr:sp macro="" textlink="">
          <xdr:nvSpPr>
            <xdr:cNvPr id="49269" name="Button 117" hidden="1">
              <a:extLst>
                <a:ext uri="{63B3BB69-23CF-44E3-9099-C40C66FF867C}">
                  <a14:compatExt spid="_x0000_s49269"/>
                </a:ext>
                <a:ext uri="{FF2B5EF4-FFF2-40B4-BE49-F238E27FC236}">
                  <a16:creationId xmlns:a16="http://schemas.microsoft.com/office/drawing/2014/main" id="{00000000-0008-0000-1100-000075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153</xdr:row>
          <xdr:rowOff>0</xdr:rowOff>
        </xdr:from>
        <xdr:to>
          <xdr:col>18</xdr:col>
          <xdr:colOff>0</xdr:colOff>
          <xdr:row>156</xdr:row>
          <xdr:rowOff>0</xdr:rowOff>
        </xdr:to>
        <xdr:sp macro="" textlink="">
          <xdr:nvSpPr>
            <xdr:cNvPr id="49270" name="Button 118" hidden="1">
              <a:extLst>
                <a:ext uri="{63B3BB69-23CF-44E3-9099-C40C66FF867C}">
                  <a14:compatExt spid="_x0000_s49270"/>
                </a:ext>
                <a:ext uri="{FF2B5EF4-FFF2-40B4-BE49-F238E27FC236}">
                  <a16:creationId xmlns:a16="http://schemas.microsoft.com/office/drawing/2014/main" id="{00000000-0008-0000-1100-000076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153</xdr:row>
          <xdr:rowOff>0</xdr:rowOff>
        </xdr:from>
        <xdr:to>
          <xdr:col>19</xdr:col>
          <xdr:colOff>0</xdr:colOff>
          <xdr:row>156</xdr:row>
          <xdr:rowOff>0</xdr:rowOff>
        </xdr:to>
        <xdr:sp macro="" textlink="">
          <xdr:nvSpPr>
            <xdr:cNvPr id="49271" name="Button 119" hidden="1">
              <a:extLst>
                <a:ext uri="{63B3BB69-23CF-44E3-9099-C40C66FF867C}">
                  <a14:compatExt spid="_x0000_s49271"/>
                </a:ext>
                <a:ext uri="{FF2B5EF4-FFF2-40B4-BE49-F238E27FC236}">
                  <a16:creationId xmlns:a16="http://schemas.microsoft.com/office/drawing/2014/main" id="{00000000-0008-0000-1100-000077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156</xdr:row>
          <xdr:rowOff>0</xdr:rowOff>
        </xdr:from>
        <xdr:to>
          <xdr:col>17</xdr:col>
          <xdr:colOff>0</xdr:colOff>
          <xdr:row>159</xdr:row>
          <xdr:rowOff>0</xdr:rowOff>
        </xdr:to>
        <xdr:sp macro="" textlink="">
          <xdr:nvSpPr>
            <xdr:cNvPr id="49272" name="Button 120" hidden="1">
              <a:extLst>
                <a:ext uri="{63B3BB69-23CF-44E3-9099-C40C66FF867C}">
                  <a14:compatExt spid="_x0000_s49272"/>
                </a:ext>
                <a:ext uri="{FF2B5EF4-FFF2-40B4-BE49-F238E27FC236}">
                  <a16:creationId xmlns:a16="http://schemas.microsoft.com/office/drawing/2014/main" id="{00000000-0008-0000-1100-000078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156</xdr:row>
          <xdr:rowOff>0</xdr:rowOff>
        </xdr:from>
        <xdr:to>
          <xdr:col>18</xdr:col>
          <xdr:colOff>0</xdr:colOff>
          <xdr:row>159</xdr:row>
          <xdr:rowOff>0</xdr:rowOff>
        </xdr:to>
        <xdr:sp macro="" textlink="">
          <xdr:nvSpPr>
            <xdr:cNvPr id="49273" name="Button 121" hidden="1">
              <a:extLst>
                <a:ext uri="{63B3BB69-23CF-44E3-9099-C40C66FF867C}">
                  <a14:compatExt spid="_x0000_s49273"/>
                </a:ext>
                <a:ext uri="{FF2B5EF4-FFF2-40B4-BE49-F238E27FC236}">
                  <a16:creationId xmlns:a16="http://schemas.microsoft.com/office/drawing/2014/main" id="{00000000-0008-0000-1100-000079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156</xdr:row>
          <xdr:rowOff>0</xdr:rowOff>
        </xdr:from>
        <xdr:to>
          <xdr:col>19</xdr:col>
          <xdr:colOff>0</xdr:colOff>
          <xdr:row>159</xdr:row>
          <xdr:rowOff>0</xdr:rowOff>
        </xdr:to>
        <xdr:sp macro="" textlink="">
          <xdr:nvSpPr>
            <xdr:cNvPr id="49274" name="Button 122" hidden="1">
              <a:extLst>
                <a:ext uri="{63B3BB69-23CF-44E3-9099-C40C66FF867C}">
                  <a14:compatExt spid="_x0000_s49274"/>
                </a:ext>
                <a:ext uri="{FF2B5EF4-FFF2-40B4-BE49-F238E27FC236}">
                  <a16:creationId xmlns:a16="http://schemas.microsoft.com/office/drawing/2014/main" id="{00000000-0008-0000-1100-00007A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163</xdr:row>
          <xdr:rowOff>9525</xdr:rowOff>
        </xdr:from>
        <xdr:to>
          <xdr:col>19</xdr:col>
          <xdr:colOff>0</xdr:colOff>
          <xdr:row>166</xdr:row>
          <xdr:rowOff>9525</xdr:rowOff>
        </xdr:to>
        <xdr:sp macro="" textlink="">
          <xdr:nvSpPr>
            <xdr:cNvPr id="49275" name="Button 123" hidden="1">
              <a:extLst>
                <a:ext uri="{63B3BB69-23CF-44E3-9099-C40C66FF867C}">
                  <a14:compatExt spid="_x0000_s49275"/>
                </a:ext>
                <a:ext uri="{FF2B5EF4-FFF2-40B4-BE49-F238E27FC236}">
                  <a16:creationId xmlns:a16="http://schemas.microsoft.com/office/drawing/2014/main" id="{00000000-0008-0000-1100-00007B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166</xdr:row>
          <xdr:rowOff>9525</xdr:rowOff>
        </xdr:from>
        <xdr:to>
          <xdr:col>19</xdr:col>
          <xdr:colOff>0</xdr:colOff>
          <xdr:row>169</xdr:row>
          <xdr:rowOff>9525</xdr:rowOff>
        </xdr:to>
        <xdr:sp macro="" textlink="">
          <xdr:nvSpPr>
            <xdr:cNvPr id="49276" name="Button 124" hidden="1">
              <a:extLst>
                <a:ext uri="{63B3BB69-23CF-44E3-9099-C40C66FF867C}">
                  <a14:compatExt spid="_x0000_s49276"/>
                </a:ext>
                <a:ext uri="{FF2B5EF4-FFF2-40B4-BE49-F238E27FC236}">
                  <a16:creationId xmlns:a16="http://schemas.microsoft.com/office/drawing/2014/main" id="{00000000-0008-0000-1100-00007C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169</xdr:row>
          <xdr:rowOff>9525</xdr:rowOff>
        </xdr:from>
        <xdr:to>
          <xdr:col>19</xdr:col>
          <xdr:colOff>0</xdr:colOff>
          <xdr:row>172</xdr:row>
          <xdr:rowOff>19050</xdr:rowOff>
        </xdr:to>
        <xdr:sp macro="" textlink="">
          <xdr:nvSpPr>
            <xdr:cNvPr id="49277" name="Button 125" hidden="1">
              <a:extLst>
                <a:ext uri="{63B3BB69-23CF-44E3-9099-C40C66FF867C}">
                  <a14:compatExt spid="_x0000_s49277"/>
                </a:ext>
                <a:ext uri="{FF2B5EF4-FFF2-40B4-BE49-F238E27FC236}">
                  <a16:creationId xmlns:a16="http://schemas.microsoft.com/office/drawing/2014/main" id="{00000000-0008-0000-1100-00007D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174</xdr:row>
          <xdr:rowOff>0</xdr:rowOff>
        </xdr:from>
        <xdr:to>
          <xdr:col>17</xdr:col>
          <xdr:colOff>0</xdr:colOff>
          <xdr:row>177</xdr:row>
          <xdr:rowOff>0</xdr:rowOff>
        </xdr:to>
        <xdr:sp macro="" textlink="">
          <xdr:nvSpPr>
            <xdr:cNvPr id="49278" name="Button 126" hidden="1">
              <a:extLst>
                <a:ext uri="{63B3BB69-23CF-44E3-9099-C40C66FF867C}">
                  <a14:compatExt spid="_x0000_s49278"/>
                </a:ext>
                <a:ext uri="{FF2B5EF4-FFF2-40B4-BE49-F238E27FC236}">
                  <a16:creationId xmlns:a16="http://schemas.microsoft.com/office/drawing/2014/main" id="{00000000-0008-0000-1100-00007E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174</xdr:row>
          <xdr:rowOff>0</xdr:rowOff>
        </xdr:from>
        <xdr:to>
          <xdr:col>18</xdr:col>
          <xdr:colOff>0</xdr:colOff>
          <xdr:row>177</xdr:row>
          <xdr:rowOff>0</xdr:rowOff>
        </xdr:to>
        <xdr:sp macro="" textlink="">
          <xdr:nvSpPr>
            <xdr:cNvPr id="49279" name="Button 127" hidden="1">
              <a:extLst>
                <a:ext uri="{63B3BB69-23CF-44E3-9099-C40C66FF867C}">
                  <a14:compatExt spid="_x0000_s49279"/>
                </a:ext>
                <a:ext uri="{FF2B5EF4-FFF2-40B4-BE49-F238E27FC236}">
                  <a16:creationId xmlns:a16="http://schemas.microsoft.com/office/drawing/2014/main" id="{00000000-0008-0000-1100-00007F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174</xdr:row>
          <xdr:rowOff>0</xdr:rowOff>
        </xdr:from>
        <xdr:to>
          <xdr:col>19</xdr:col>
          <xdr:colOff>0</xdr:colOff>
          <xdr:row>177</xdr:row>
          <xdr:rowOff>0</xdr:rowOff>
        </xdr:to>
        <xdr:sp macro="" textlink="">
          <xdr:nvSpPr>
            <xdr:cNvPr id="49280" name="Button 128" hidden="1">
              <a:extLst>
                <a:ext uri="{63B3BB69-23CF-44E3-9099-C40C66FF867C}">
                  <a14:compatExt spid="_x0000_s49280"/>
                </a:ext>
                <a:ext uri="{FF2B5EF4-FFF2-40B4-BE49-F238E27FC236}">
                  <a16:creationId xmlns:a16="http://schemas.microsoft.com/office/drawing/2014/main" id="{00000000-0008-0000-1100-000080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177</xdr:row>
          <xdr:rowOff>0</xdr:rowOff>
        </xdr:from>
        <xdr:to>
          <xdr:col>17</xdr:col>
          <xdr:colOff>0</xdr:colOff>
          <xdr:row>180</xdr:row>
          <xdr:rowOff>0</xdr:rowOff>
        </xdr:to>
        <xdr:sp macro="" textlink="">
          <xdr:nvSpPr>
            <xdr:cNvPr id="49281" name="Button 129" hidden="1">
              <a:extLst>
                <a:ext uri="{63B3BB69-23CF-44E3-9099-C40C66FF867C}">
                  <a14:compatExt spid="_x0000_s49281"/>
                </a:ext>
                <a:ext uri="{FF2B5EF4-FFF2-40B4-BE49-F238E27FC236}">
                  <a16:creationId xmlns:a16="http://schemas.microsoft.com/office/drawing/2014/main" id="{00000000-0008-0000-1100-000081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177</xdr:row>
          <xdr:rowOff>0</xdr:rowOff>
        </xdr:from>
        <xdr:to>
          <xdr:col>18</xdr:col>
          <xdr:colOff>0</xdr:colOff>
          <xdr:row>180</xdr:row>
          <xdr:rowOff>0</xdr:rowOff>
        </xdr:to>
        <xdr:sp macro="" textlink="">
          <xdr:nvSpPr>
            <xdr:cNvPr id="49282" name="Button 130" hidden="1">
              <a:extLst>
                <a:ext uri="{63B3BB69-23CF-44E3-9099-C40C66FF867C}">
                  <a14:compatExt spid="_x0000_s49282"/>
                </a:ext>
                <a:ext uri="{FF2B5EF4-FFF2-40B4-BE49-F238E27FC236}">
                  <a16:creationId xmlns:a16="http://schemas.microsoft.com/office/drawing/2014/main" id="{00000000-0008-0000-1100-000082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177</xdr:row>
          <xdr:rowOff>0</xdr:rowOff>
        </xdr:from>
        <xdr:to>
          <xdr:col>19</xdr:col>
          <xdr:colOff>0</xdr:colOff>
          <xdr:row>180</xdr:row>
          <xdr:rowOff>0</xdr:rowOff>
        </xdr:to>
        <xdr:sp macro="" textlink="">
          <xdr:nvSpPr>
            <xdr:cNvPr id="49283" name="Button 131" hidden="1">
              <a:extLst>
                <a:ext uri="{63B3BB69-23CF-44E3-9099-C40C66FF867C}">
                  <a14:compatExt spid="_x0000_s49283"/>
                </a:ext>
                <a:ext uri="{FF2B5EF4-FFF2-40B4-BE49-F238E27FC236}">
                  <a16:creationId xmlns:a16="http://schemas.microsoft.com/office/drawing/2014/main" id="{00000000-0008-0000-1100-000083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180</xdr:row>
          <xdr:rowOff>0</xdr:rowOff>
        </xdr:from>
        <xdr:to>
          <xdr:col>17</xdr:col>
          <xdr:colOff>0</xdr:colOff>
          <xdr:row>183</xdr:row>
          <xdr:rowOff>0</xdr:rowOff>
        </xdr:to>
        <xdr:sp macro="" textlink="">
          <xdr:nvSpPr>
            <xdr:cNvPr id="49284" name="Button 132" hidden="1">
              <a:extLst>
                <a:ext uri="{63B3BB69-23CF-44E3-9099-C40C66FF867C}">
                  <a14:compatExt spid="_x0000_s49284"/>
                </a:ext>
                <a:ext uri="{FF2B5EF4-FFF2-40B4-BE49-F238E27FC236}">
                  <a16:creationId xmlns:a16="http://schemas.microsoft.com/office/drawing/2014/main" id="{00000000-0008-0000-1100-000084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180</xdr:row>
          <xdr:rowOff>0</xdr:rowOff>
        </xdr:from>
        <xdr:to>
          <xdr:col>18</xdr:col>
          <xdr:colOff>0</xdr:colOff>
          <xdr:row>183</xdr:row>
          <xdr:rowOff>0</xdr:rowOff>
        </xdr:to>
        <xdr:sp macro="" textlink="">
          <xdr:nvSpPr>
            <xdr:cNvPr id="49285" name="Button 133" hidden="1">
              <a:extLst>
                <a:ext uri="{63B3BB69-23CF-44E3-9099-C40C66FF867C}">
                  <a14:compatExt spid="_x0000_s49285"/>
                </a:ext>
                <a:ext uri="{FF2B5EF4-FFF2-40B4-BE49-F238E27FC236}">
                  <a16:creationId xmlns:a16="http://schemas.microsoft.com/office/drawing/2014/main" id="{00000000-0008-0000-1100-000085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180</xdr:row>
          <xdr:rowOff>0</xdr:rowOff>
        </xdr:from>
        <xdr:to>
          <xdr:col>19</xdr:col>
          <xdr:colOff>0</xdr:colOff>
          <xdr:row>183</xdr:row>
          <xdr:rowOff>0</xdr:rowOff>
        </xdr:to>
        <xdr:sp macro="" textlink="">
          <xdr:nvSpPr>
            <xdr:cNvPr id="49286" name="Button 134" hidden="1">
              <a:extLst>
                <a:ext uri="{63B3BB69-23CF-44E3-9099-C40C66FF867C}">
                  <a14:compatExt spid="_x0000_s49286"/>
                </a:ext>
                <a:ext uri="{FF2B5EF4-FFF2-40B4-BE49-F238E27FC236}">
                  <a16:creationId xmlns:a16="http://schemas.microsoft.com/office/drawing/2014/main" id="{00000000-0008-0000-1100-000086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183</xdr:row>
          <xdr:rowOff>0</xdr:rowOff>
        </xdr:from>
        <xdr:to>
          <xdr:col>17</xdr:col>
          <xdr:colOff>0</xdr:colOff>
          <xdr:row>186</xdr:row>
          <xdr:rowOff>0</xdr:rowOff>
        </xdr:to>
        <xdr:sp macro="" textlink="">
          <xdr:nvSpPr>
            <xdr:cNvPr id="49287" name="Button 135" hidden="1">
              <a:extLst>
                <a:ext uri="{63B3BB69-23CF-44E3-9099-C40C66FF867C}">
                  <a14:compatExt spid="_x0000_s49287"/>
                </a:ext>
                <a:ext uri="{FF2B5EF4-FFF2-40B4-BE49-F238E27FC236}">
                  <a16:creationId xmlns:a16="http://schemas.microsoft.com/office/drawing/2014/main" id="{00000000-0008-0000-1100-000087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183</xdr:row>
          <xdr:rowOff>0</xdr:rowOff>
        </xdr:from>
        <xdr:to>
          <xdr:col>18</xdr:col>
          <xdr:colOff>0</xdr:colOff>
          <xdr:row>186</xdr:row>
          <xdr:rowOff>0</xdr:rowOff>
        </xdr:to>
        <xdr:sp macro="" textlink="">
          <xdr:nvSpPr>
            <xdr:cNvPr id="49288" name="Button 136" hidden="1">
              <a:extLst>
                <a:ext uri="{63B3BB69-23CF-44E3-9099-C40C66FF867C}">
                  <a14:compatExt spid="_x0000_s49288"/>
                </a:ext>
                <a:ext uri="{FF2B5EF4-FFF2-40B4-BE49-F238E27FC236}">
                  <a16:creationId xmlns:a16="http://schemas.microsoft.com/office/drawing/2014/main" id="{00000000-0008-0000-1100-000088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183</xdr:row>
          <xdr:rowOff>0</xdr:rowOff>
        </xdr:from>
        <xdr:to>
          <xdr:col>19</xdr:col>
          <xdr:colOff>0</xdr:colOff>
          <xdr:row>186</xdr:row>
          <xdr:rowOff>0</xdr:rowOff>
        </xdr:to>
        <xdr:sp macro="" textlink="">
          <xdr:nvSpPr>
            <xdr:cNvPr id="49289" name="Button 137" hidden="1">
              <a:extLst>
                <a:ext uri="{63B3BB69-23CF-44E3-9099-C40C66FF867C}">
                  <a14:compatExt spid="_x0000_s49289"/>
                </a:ext>
                <a:ext uri="{FF2B5EF4-FFF2-40B4-BE49-F238E27FC236}">
                  <a16:creationId xmlns:a16="http://schemas.microsoft.com/office/drawing/2014/main" id="{00000000-0008-0000-1100-000089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190</xdr:row>
          <xdr:rowOff>9525</xdr:rowOff>
        </xdr:from>
        <xdr:to>
          <xdr:col>19</xdr:col>
          <xdr:colOff>0</xdr:colOff>
          <xdr:row>193</xdr:row>
          <xdr:rowOff>9525</xdr:rowOff>
        </xdr:to>
        <xdr:sp macro="" textlink="">
          <xdr:nvSpPr>
            <xdr:cNvPr id="49290" name="Button 138" hidden="1">
              <a:extLst>
                <a:ext uri="{63B3BB69-23CF-44E3-9099-C40C66FF867C}">
                  <a14:compatExt spid="_x0000_s49290"/>
                </a:ext>
                <a:ext uri="{FF2B5EF4-FFF2-40B4-BE49-F238E27FC236}">
                  <a16:creationId xmlns:a16="http://schemas.microsoft.com/office/drawing/2014/main" id="{00000000-0008-0000-1100-00008A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193</xdr:row>
          <xdr:rowOff>9525</xdr:rowOff>
        </xdr:from>
        <xdr:to>
          <xdr:col>19</xdr:col>
          <xdr:colOff>0</xdr:colOff>
          <xdr:row>196</xdr:row>
          <xdr:rowOff>9525</xdr:rowOff>
        </xdr:to>
        <xdr:sp macro="" textlink="">
          <xdr:nvSpPr>
            <xdr:cNvPr id="49291" name="Button 139" hidden="1">
              <a:extLst>
                <a:ext uri="{63B3BB69-23CF-44E3-9099-C40C66FF867C}">
                  <a14:compatExt spid="_x0000_s49291"/>
                </a:ext>
                <a:ext uri="{FF2B5EF4-FFF2-40B4-BE49-F238E27FC236}">
                  <a16:creationId xmlns:a16="http://schemas.microsoft.com/office/drawing/2014/main" id="{00000000-0008-0000-1100-00008B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196</xdr:row>
          <xdr:rowOff>9525</xdr:rowOff>
        </xdr:from>
        <xdr:to>
          <xdr:col>19</xdr:col>
          <xdr:colOff>0</xdr:colOff>
          <xdr:row>199</xdr:row>
          <xdr:rowOff>19050</xdr:rowOff>
        </xdr:to>
        <xdr:sp macro="" textlink="">
          <xdr:nvSpPr>
            <xdr:cNvPr id="49292" name="Button 140" hidden="1">
              <a:extLst>
                <a:ext uri="{63B3BB69-23CF-44E3-9099-C40C66FF867C}">
                  <a14:compatExt spid="_x0000_s49292"/>
                </a:ext>
                <a:ext uri="{FF2B5EF4-FFF2-40B4-BE49-F238E27FC236}">
                  <a16:creationId xmlns:a16="http://schemas.microsoft.com/office/drawing/2014/main" id="{00000000-0008-0000-1100-00008C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</xdr:wsDr>
</file>

<file path=xl/drawings/drawing1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</xdr:row>
          <xdr:rowOff>0</xdr:rowOff>
        </xdr:from>
        <xdr:to>
          <xdr:col>19</xdr:col>
          <xdr:colOff>0</xdr:colOff>
          <xdr:row>28</xdr:row>
          <xdr:rowOff>0</xdr:rowOff>
        </xdr:to>
        <xdr:sp macro="" textlink="">
          <xdr:nvSpPr>
            <xdr:cNvPr id="50177" name="Button 1" hidden="1">
              <a:extLst>
                <a:ext uri="{63B3BB69-23CF-44E3-9099-C40C66FF867C}">
                  <a14:compatExt spid="_x0000_s50177"/>
                </a:ext>
                <a:ext uri="{FF2B5EF4-FFF2-40B4-BE49-F238E27FC236}">
                  <a16:creationId xmlns:a16="http://schemas.microsoft.com/office/drawing/2014/main" id="{00000000-0008-0000-1200-000001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28</xdr:row>
          <xdr:rowOff>0</xdr:rowOff>
        </xdr:from>
        <xdr:to>
          <xdr:col>17</xdr:col>
          <xdr:colOff>0</xdr:colOff>
          <xdr:row>31</xdr:row>
          <xdr:rowOff>0</xdr:rowOff>
        </xdr:to>
        <xdr:sp macro="" textlink="">
          <xdr:nvSpPr>
            <xdr:cNvPr id="50178" name="Button 2" hidden="1">
              <a:extLst>
                <a:ext uri="{63B3BB69-23CF-44E3-9099-C40C66FF867C}">
                  <a14:compatExt spid="_x0000_s50178"/>
                </a:ext>
                <a:ext uri="{FF2B5EF4-FFF2-40B4-BE49-F238E27FC236}">
                  <a16:creationId xmlns:a16="http://schemas.microsoft.com/office/drawing/2014/main" id="{00000000-0008-0000-1200-000002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28</xdr:row>
          <xdr:rowOff>0</xdr:rowOff>
        </xdr:from>
        <xdr:to>
          <xdr:col>18</xdr:col>
          <xdr:colOff>0</xdr:colOff>
          <xdr:row>31</xdr:row>
          <xdr:rowOff>0</xdr:rowOff>
        </xdr:to>
        <xdr:sp macro="" textlink="">
          <xdr:nvSpPr>
            <xdr:cNvPr id="50179" name="Button 3" hidden="1">
              <a:extLst>
                <a:ext uri="{63B3BB69-23CF-44E3-9099-C40C66FF867C}">
                  <a14:compatExt spid="_x0000_s50179"/>
                </a:ext>
                <a:ext uri="{FF2B5EF4-FFF2-40B4-BE49-F238E27FC236}">
                  <a16:creationId xmlns:a16="http://schemas.microsoft.com/office/drawing/2014/main" id="{00000000-0008-0000-1200-000003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31</xdr:row>
          <xdr:rowOff>0</xdr:rowOff>
        </xdr:from>
        <xdr:to>
          <xdr:col>17</xdr:col>
          <xdr:colOff>0</xdr:colOff>
          <xdr:row>34</xdr:row>
          <xdr:rowOff>0</xdr:rowOff>
        </xdr:to>
        <xdr:sp macro="" textlink="">
          <xdr:nvSpPr>
            <xdr:cNvPr id="50180" name="Button 4" hidden="1">
              <a:extLst>
                <a:ext uri="{63B3BB69-23CF-44E3-9099-C40C66FF867C}">
                  <a14:compatExt spid="_x0000_s50180"/>
                </a:ext>
                <a:ext uri="{FF2B5EF4-FFF2-40B4-BE49-F238E27FC236}">
                  <a16:creationId xmlns:a16="http://schemas.microsoft.com/office/drawing/2014/main" id="{00000000-0008-0000-1200-000004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31</xdr:row>
          <xdr:rowOff>0</xdr:rowOff>
        </xdr:from>
        <xdr:to>
          <xdr:col>18</xdr:col>
          <xdr:colOff>0</xdr:colOff>
          <xdr:row>34</xdr:row>
          <xdr:rowOff>0</xdr:rowOff>
        </xdr:to>
        <xdr:sp macro="" textlink="">
          <xdr:nvSpPr>
            <xdr:cNvPr id="50181" name="Button 5" hidden="1">
              <a:extLst>
                <a:ext uri="{63B3BB69-23CF-44E3-9099-C40C66FF867C}">
                  <a14:compatExt spid="_x0000_s50181"/>
                </a:ext>
                <a:ext uri="{FF2B5EF4-FFF2-40B4-BE49-F238E27FC236}">
                  <a16:creationId xmlns:a16="http://schemas.microsoft.com/office/drawing/2014/main" id="{00000000-0008-0000-1200-000005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28</xdr:row>
          <xdr:rowOff>0</xdr:rowOff>
        </xdr:from>
        <xdr:to>
          <xdr:col>19</xdr:col>
          <xdr:colOff>0</xdr:colOff>
          <xdr:row>31</xdr:row>
          <xdr:rowOff>0</xdr:rowOff>
        </xdr:to>
        <xdr:sp macro="" textlink="">
          <xdr:nvSpPr>
            <xdr:cNvPr id="50182" name="Button 6" hidden="1">
              <a:extLst>
                <a:ext uri="{63B3BB69-23CF-44E3-9099-C40C66FF867C}">
                  <a14:compatExt spid="_x0000_s50182"/>
                </a:ext>
                <a:ext uri="{FF2B5EF4-FFF2-40B4-BE49-F238E27FC236}">
                  <a16:creationId xmlns:a16="http://schemas.microsoft.com/office/drawing/2014/main" id="{00000000-0008-0000-1200-000006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31</xdr:row>
          <xdr:rowOff>0</xdr:rowOff>
        </xdr:from>
        <xdr:to>
          <xdr:col>19</xdr:col>
          <xdr:colOff>0</xdr:colOff>
          <xdr:row>34</xdr:row>
          <xdr:rowOff>0</xdr:rowOff>
        </xdr:to>
        <xdr:sp macro="" textlink="">
          <xdr:nvSpPr>
            <xdr:cNvPr id="50183" name="Button 7" hidden="1">
              <a:extLst>
                <a:ext uri="{63B3BB69-23CF-44E3-9099-C40C66FF867C}">
                  <a14:compatExt spid="_x0000_s50183"/>
                </a:ext>
                <a:ext uri="{FF2B5EF4-FFF2-40B4-BE49-F238E27FC236}">
                  <a16:creationId xmlns:a16="http://schemas.microsoft.com/office/drawing/2014/main" id="{00000000-0008-0000-1200-000007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34</xdr:row>
          <xdr:rowOff>0</xdr:rowOff>
        </xdr:from>
        <xdr:to>
          <xdr:col>19</xdr:col>
          <xdr:colOff>0</xdr:colOff>
          <xdr:row>37</xdr:row>
          <xdr:rowOff>0</xdr:rowOff>
        </xdr:to>
        <xdr:sp macro="" textlink="">
          <xdr:nvSpPr>
            <xdr:cNvPr id="50184" name="Button 8" hidden="1">
              <a:extLst>
                <a:ext uri="{63B3BB69-23CF-44E3-9099-C40C66FF867C}">
                  <a14:compatExt spid="_x0000_s50184"/>
                </a:ext>
                <a:ext uri="{FF2B5EF4-FFF2-40B4-BE49-F238E27FC236}">
                  <a16:creationId xmlns:a16="http://schemas.microsoft.com/office/drawing/2014/main" id="{00000000-0008-0000-1200-000008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17</xdr:col>
          <xdr:colOff>0</xdr:colOff>
          <xdr:row>15</xdr:row>
          <xdr:rowOff>0</xdr:rowOff>
        </xdr:to>
        <xdr:sp macro="" textlink="">
          <xdr:nvSpPr>
            <xdr:cNvPr id="50185" name="Button 9" hidden="1">
              <a:extLst>
                <a:ext uri="{63B3BB69-23CF-44E3-9099-C40C66FF867C}">
                  <a14:compatExt spid="_x0000_s50185"/>
                </a:ext>
                <a:ext uri="{FF2B5EF4-FFF2-40B4-BE49-F238E27FC236}">
                  <a16:creationId xmlns:a16="http://schemas.microsoft.com/office/drawing/2014/main" id="{00000000-0008-0000-1200-000009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</xdr:row>
          <xdr:rowOff>0</xdr:rowOff>
        </xdr:from>
        <xdr:to>
          <xdr:col>18</xdr:col>
          <xdr:colOff>0</xdr:colOff>
          <xdr:row>15</xdr:row>
          <xdr:rowOff>0</xdr:rowOff>
        </xdr:to>
        <xdr:sp macro="" textlink="">
          <xdr:nvSpPr>
            <xdr:cNvPr id="50186" name="Button 10" hidden="1">
              <a:extLst>
                <a:ext uri="{63B3BB69-23CF-44E3-9099-C40C66FF867C}">
                  <a14:compatExt spid="_x0000_s50186"/>
                </a:ext>
                <a:ext uri="{FF2B5EF4-FFF2-40B4-BE49-F238E27FC236}">
                  <a16:creationId xmlns:a16="http://schemas.microsoft.com/office/drawing/2014/main" id="{00000000-0008-0000-1200-00000A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</xdr:row>
          <xdr:rowOff>0</xdr:rowOff>
        </xdr:from>
        <xdr:to>
          <xdr:col>19</xdr:col>
          <xdr:colOff>0</xdr:colOff>
          <xdr:row>15</xdr:row>
          <xdr:rowOff>0</xdr:rowOff>
        </xdr:to>
        <xdr:sp macro="" textlink="">
          <xdr:nvSpPr>
            <xdr:cNvPr id="50187" name="Button 11" hidden="1">
              <a:extLst>
                <a:ext uri="{63B3BB69-23CF-44E3-9099-C40C66FF867C}">
                  <a14:compatExt spid="_x0000_s50187"/>
                </a:ext>
                <a:ext uri="{FF2B5EF4-FFF2-40B4-BE49-F238E27FC236}">
                  <a16:creationId xmlns:a16="http://schemas.microsoft.com/office/drawing/2014/main" id="{00000000-0008-0000-1200-00000B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</xdr:row>
          <xdr:rowOff>0</xdr:rowOff>
        </xdr:from>
        <xdr:to>
          <xdr:col>17</xdr:col>
          <xdr:colOff>0</xdr:colOff>
          <xdr:row>18</xdr:row>
          <xdr:rowOff>0</xdr:rowOff>
        </xdr:to>
        <xdr:sp macro="" textlink="">
          <xdr:nvSpPr>
            <xdr:cNvPr id="50188" name="Button 12" hidden="1">
              <a:extLst>
                <a:ext uri="{63B3BB69-23CF-44E3-9099-C40C66FF867C}">
                  <a14:compatExt spid="_x0000_s50188"/>
                </a:ext>
                <a:ext uri="{FF2B5EF4-FFF2-40B4-BE49-F238E27FC236}">
                  <a16:creationId xmlns:a16="http://schemas.microsoft.com/office/drawing/2014/main" id="{00000000-0008-0000-1200-00000C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</xdr:row>
          <xdr:rowOff>0</xdr:rowOff>
        </xdr:from>
        <xdr:to>
          <xdr:col>18</xdr:col>
          <xdr:colOff>0</xdr:colOff>
          <xdr:row>18</xdr:row>
          <xdr:rowOff>0</xdr:rowOff>
        </xdr:to>
        <xdr:sp macro="" textlink="">
          <xdr:nvSpPr>
            <xdr:cNvPr id="50189" name="Button 13" hidden="1">
              <a:extLst>
                <a:ext uri="{63B3BB69-23CF-44E3-9099-C40C66FF867C}">
                  <a14:compatExt spid="_x0000_s50189"/>
                </a:ext>
                <a:ext uri="{FF2B5EF4-FFF2-40B4-BE49-F238E27FC236}">
                  <a16:creationId xmlns:a16="http://schemas.microsoft.com/office/drawing/2014/main" id="{00000000-0008-0000-1200-00000D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</xdr:row>
          <xdr:rowOff>0</xdr:rowOff>
        </xdr:from>
        <xdr:to>
          <xdr:col>19</xdr:col>
          <xdr:colOff>0</xdr:colOff>
          <xdr:row>18</xdr:row>
          <xdr:rowOff>0</xdr:rowOff>
        </xdr:to>
        <xdr:sp macro="" textlink="">
          <xdr:nvSpPr>
            <xdr:cNvPr id="50190" name="Button 14" hidden="1">
              <a:extLst>
                <a:ext uri="{63B3BB69-23CF-44E3-9099-C40C66FF867C}">
                  <a14:compatExt spid="_x0000_s50190"/>
                </a:ext>
                <a:ext uri="{FF2B5EF4-FFF2-40B4-BE49-F238E27FC236}">
                  <a16:creationId xmlns:a16="http://schemas.microsoft.com/office/drawing/2014/main" id="{00000000-0008-0000-1200-00000E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</xdr:row>
          <xdr:rowOff>0</xdr:rowOff>
        </xdr:from>
        <xdr:to>
          <xdr:col>17</xdr:col>
          <xdr:colOff>0</xdr:colOff>
          <xdr:row>21</xdr:row>
          <xdr:rowOff>0</xdr:rowOff>
        </xdr:to>
        <xdr:sp macro="" textlink="">
          <xdr:nvSpPr>
            <xdr:cNvPr id="50191" name="Button 15" hidden="1">
              <a:extLst>
                <a:ext uri="{63B3BB69-23CF-44E3-9099-C40C66FF867C}">
                  <a14:compatExt spid="_x0000_s50191"/>
                </a:ext>
                <a:ext uri="{FF2B5EF4-FFF2-40B4-BE49-F238E27FC236}">
                  <a16:creationId xmlns:a16="http://schemas.microsoft.com/office/drawing/2014/main" id="{00000000-0008-0000-1200-00000F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</xdr:row>
          <xdr:rowOff>0</xdr:rowOff>
        </xdr:from>
        <xdr:to>
          <xdr:col>18</xdr:col>
          <xdr:colOff>0</xdr:colOff>
          <xdr:row>21</xdr:row>
          <xdr:rowOff>0</xdr:rowOff>
        </xdr:to>
        <xdr:sp macro="" textlink="">
          <xdr:nvSpPr>
            <xdr:cNvPr id="50192" name="Button 16" hidden="1">
              <a:extLst>
                <a:ext uri="{63B3BB69-23CF-44E3-9099-C40C66FF867C}">
                  <a14:compatExt spid="_x0000_s50192"/>
                </a:ext>
                <a:ext uri="{FF2B5EF4-FFF2-40B4-BE49-F238E27FC236}">
                  <a16:creationId xmlns:a16="http://schemas.microsoft.com/office/drawing/2014/main" id="{00000000-0008-0000-1200-000010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</xdr:row>
          <xdr:rowOff>0</xdr:rowOff>
        </xdr:from>
        <xdr:to>
          <xdr:col>19</xdr:col>
          <xdr:colOff>0</xdr:colOff>
          <xdr:row>21</xdr:row>
          <xdr:rowOff>0</xdr:rowOff>
        </xdr:to>
        <xdr:sp macro="" textlink="">
          <xdr:nvSpPr>
            <xdr:cNvPr id="50193" name="Button 17" hidden="1">
              <a:extLst>
                <a:ext uri="{63B3BB69-23CF-44E3-9099-C40C66FF867C}">
                  <a14:compatExt spid="_x0000_s50193"/>
                </a:ext>
                <a:ext uri="{FF2B5EF4-FFF2-40B4-BE49-F238E27FC236}">
                  <a16:creationId xmlns:a16="http://schemas.microsoft.com/office/drawing/2014/main" id="{00000000-0008-0000-1200-000011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50194" name="Button 18" hidden="1">
              <a:extLst>
                <a:ext uri="{63B3BB69-23CF-44E3-9099-C40C66FF867C}">
                  <a14:compatExt spid="_x0000_s50194"/>
                </a:ext>
                <a:ext uri="{FF2B5EF4-FFF2-40B4-BE49-F238E27FC236}">
                  <a16:creationId xmlns:a16="http://schemas.microsoft.com/office/drawing/2014/main" id="{00000000-0008-0000-1200-000012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</xdr:row>
          <xdr:rowOff>0</xdr:rowOff>
        </xdr:from>
        <xdr:to>
          <xdr:col>18</xdr:col>
          <xdr:colOff>0</xdr:colOff>
          <xdr:row>24</xdr:row>
          <xdr:rowOff>0</xdr:rowOff>
        </xdr:to>
        <xdr:sp macro="" textlink="">
          <xdr:nvSpPr>
            <xdr:cNvPr id="50195" name="Button 19" hidden="1">
              <a:extLst>
                <a:ext uri="{63B3BB69-23CF-44E3-9099-C40C66FF867C}">
                  <a14:compatExt spid="_x0000_s50195"/>
                </a:ext>
                <a:ext uri="{FF2B5EF4-FFF2-40B4-BE49-F238E27FC236}">
                  <a16:creationId xmlns:a16="http://schemas.microsoft.com/office/drawing/2014/main" id="{00000000-0008-0000-1200-000013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</xdr:row>
          <xdr:rowOff>0</xdr:rowOff>
        </xdr:from>
        <xdr:to>
          <xdr:col>19</xdr:col>
          <xdr:colOff>0</xdr:colOff>
          <xdr:row>24</xdr:row>
          <xdr:rowOff>0</xdr:rowOff>
        </xdr:to>
        <xdr:sp macro="" textlink="">
          <xdr:nvSpPr>
            <xdr:cNvPr id="50196" name="Button 20" hidden="1">
              <a:extLst>
                <a:ext uri="{63B3BB69-23CF-44E3-9099-C40C66FF867C}">
                  <a14:compatExt spid="_x0000_s50196"/>
                </a:ext>
                <a:ext uri="{FF2B5EF4-FFF2-40B4-BE49-F238E27FC236}">
                  <a16:creationId xmlns:a16="http://schemas.microsoft.com/office/drawing/2014/main" id="{00000000-0008-0000-1200-000014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52</xdr:row>
          <xdr:rowOff>0</xdr:rowOff>
        </xdr:from>
        <xdr:to>
          <xdr:col>19</xdr:col>
          <xdr:colOff>0</xdr:colOff>
          <xdr:row>55</xdr:row>
          <xdr:rowOff>0</xdr:rowOff>
        </xdr:to>
        <xdr:sp macro="" textlink="">
          <xdr:nvSpPr>
            <xdr:cNvPr id="50197" name="Button 21" hidden="1">
              <a:extLst>
                <a:ext uri="{63B3BB69-23CF-44E3-9099-C40C66FF867C}">
                  <a14:compatExt spid="_x0000_s50197"/>
                </a:ext>
                <a:ext uri="{FF2B5EF4-FFF2-40B4-BE49-F238E27FC236}">
                  <a16:creationId xmlns:a16="http://schemas.microsoft.com/office/drawing/2014/main" id="{00000000-0008-0000-1200-000015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55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50198" name="Button 22" hidden="1">
              <a:extLst>
                <a:ext uri="{63B3BB69-23CF-44E3-9099-C40C66FF867C}">
                  <a14:compatExt spid="_x0000_s50198"/>
                </a:ext>
                <a:ext uri="{FF2B5EF4-FFF2-40B4-BE49-F238E27FC236}">
                  <a16:creationId xmlns:a16="http://schemas.microsoft.com/office/drawing/2014/main" id="{00000000-0008-0000-1200-000016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55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50199" name="Button 23" hidden="1">
              <a:extLst>
                <a:ext uri="{63B3BB69-23CF-44E3-9099-C40C66FF867C}">
                  <a14:compatExt spid="_x0000_s50199"/>
                </a:ext>
                <a:ext uri="{FF2B5EF4-FFF2-40B4-BE49-F238E27FC236}">
                  <a16:creationId xmlns:a16="http://schemas.microsoft.com/office/drawing/2014/main" id="{00000000-0008-0000-1200-000017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17</xdr:col>
          <xdr:colOff>0</xdr:colOff>
          <xdr:row>61</xdr:row>
          <xdr:rowOff>0</xdr:rowOff>
        </xdr:to>
        <xdr:sp macro="" textlink="">
          <xdr:nvSpPr>
            <xdr:cNvPr id="50200" name="Button 24" hidden="1">
              <a:extLst>
                <a:ext uri="{63B3BB69-23CF-44E3-9099-C40C66FF867C}">
                  <a14:compatExt spid="_x0000_s50200"/>
                </a:ext>
                <a:ext uri="{FF2B5EF4-FFF2-40B4-BE49-F238E27FC236}">
                  <a16:creationId xmlns:a16="http://schemas.microsoft.com/office/drawing/2014/main" id="{00000000-0008-0000-1200-000018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50201" name="Button 25" hidden="1">
              <a:extLst>
                <a:ext uri="{63B3BB69-23CF-44E3-9099-C40C66FF867C}">
                  <a14:compatExt spid="_x0000_s50201"/>
                </a:ext>
                <a:ext uri="{FF2B5EF4-FFF2-40B4-BE49-F238E27FC236}">
                  <a16:creationId xmlns:a16="http://schemas.microsoft.com/office/drawing/2014/main" id="{00000000-0008-0000-1200-000019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79</xdr:row>
          <xdr:rowOff>0</xdr:rowOff>
        </xdr:from>
        <xdr:to>
          <xdr:col>19</xdr:col>
          <xdr:colOff>0</xdr:colOff>
          <xdr:row>82</xdr:row>
          <xdr:rowOff>9525</xdr:rowOff>
        </xdr:to>
        <xdr:sp macro="" textlink="">
          <xdr:nvSpPr>
            <xdr:cNvPr id="50202" name="Button 26" hidden="1">
              <a:extLst>
                <a:ext uri="{63B3BB69-23CF-44E3-9099-C40C66FF867C}">
                  <a14:compatExt spid="_x0000_s50202"/>
                </a:ext>
                <a:ext uri="{FF2B5EF4-FFF2-40B4-BE49-F238E27FC236}">
                  <a16:creationId xmlns:a16="http://schemas.microsoft.com/office/drawing/2014/main" id="{00000000-0008-0000-1200-00001A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82</xdr:row>
          <xdr:rowOff>9525</xdr:rowOff>
        </xdr:from>
        <xdr:to>
          <xdr:col>17</xdr:col>
          <xdr:colOff>0</xdr:colOff>
          <xdr:row>85</xdr:row>
          <xdr:rowOff>9525</xdr:rowOff>
        </xdr:to>
        <xdr:sp macro="" textlink="">
          <xdr:nvSpPr>
            <xdr:cNvPr id="50203" name="Button 27" hidden="1">
              <a:extLst>
                <a:ext uri="{63B3BB69-23CF-44E3-9099-C40C66FF867C}">
                  <a14:compatExt spid="_x0000_s50203"/>
                </a:ext>
                <a:ext uri="{FF2B5EF4-FFF2-40B4-BE49-F238E27FC236}">
                  <a16:creationId xmlns:a16="http://schemas.microsoft.com/office/drawing/2014/main" id="{00000000-0008-0000-1200-00001B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82</xdr:row>
          <xdr:rowOff>9525</xdr:rowOff>
        </xdr:from>
        <xdr:to>
          <xdr:col>18</xdr:col>
          <xdr:colOff>0</xdr:colOff>
          <xdr:row>85</xdr:row>
          <xdr:rowOff>9525</xdr:rowOff>
        </xdr:to>
        <xdr:sp macro="" textlink="">
          <xdr:nvSpPr>
            <xdr:cNvPr id="50204" name="Button 28" hidden="1">
              <a:extLst>
                <a:ext uri="{63B3BB69-23CF-44E3-9099-C40C66FF867C}">
                  <a14:compatExt spid="_x0000_s50204"/>
                </a:ext>
                <a:ext uri="{FF2B5EF4-FFF2-40B4-BE49-F238E27FC236}">
                  <a16:creationId xmlns:a16="http://schemas.microsoft.com/office/drawing/2014/main" id="{00000000-0008-0000-1200-00001C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85</xdr:row>
          <xdr:rowOff>9525</xdr:rowOff>
        </xdr:from>
        <xdr:to>
          <xdr:col>17</xdr:col>
          <xdr:colOff>0</xdr:colOff>
          <xdr:row>88</xdr:row>
          <xdr:rowOff>9525</xdr:rowOff>
        </xdr:to>
        <xdr:sp macro="" textlink="">
          <xdr:nvSpPr>
            <xdr:cNvPr id="50205" name="Button 29" hidden="1">
              <a:extLst>
                <a:ext uri="{63B3BB69-23CF-44E3-9099-C40C66FF867C}">
                  <a14:compatExt spid="_x0000_s50205"/>
                </a:ext>
                <a:ext uri="{FF2B5EF4-FFF2-40B4-BE49-F238E27FC236}">
                  <a16:creationId xmlns:a16="http://schemas.microsoft.com/office/drawing/2014/main" id="{00000000-0008-0000-1200-00001D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85</xdr:row>
          <xdr:rowOff>9525</xdr:rowOff>
        </xdr:from>
        <xdr:to>
          <xdr:col>18</xdr:col>
          <xdr:colOff>0</xdr:colOff>
          <xdr:row>88</xdr:row>
          <xdr:rowOff>9525</xdr:rowOff>
        </xdr:to>
        <xdr:sp macro="" textlink="">
          <xdr:nvSpPr>
            <xdr:cNvPr id="50206" name="Button 30" hidden="1">
              <a:extLst>
                <a:ext uri="{63B3BB69-23CF-44E3-9099-C40C66FF867C}">
                  <a14:compatExt spid="_x0000_s50206"/>
                </a:ext>
                <a:ext uri="{FF2B5EF4-FFF2-40B4-BE49-F238E27FC236}">
                  <a16:creationId xmlns:a16="http://schemas.microsoft.com/office/drawing/2014/main" id="{00000000-0008-0000-1200-00001E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106</xdr:row>
          <xdr:rowOff>0</xdr:rowOff>
        </xdr:from>
        <xdr:to>
          <xdr:col>19</xdr:col>
          <xdr:colOff>0</xdr:colOff>
          <xdr:row>109</xdr:row>
          <xdr:rowOff>9525</xdr:rowOff>
        </xdr:to>
        <xdr:sp macro="" textlink="">
          <xdr:nvSpPr>
            <xdr:cNvPr id="50207" name="Button 31" hidden="1">
              <a:extLst>
                <a:ext uri="{63B3BB69-23CF-44E3-9099-C40C66FF867C}">
                  <a14:compatExt spid="_x0000_s50207"/>
                </a:ext>
                <a:ext uri="{FF2B5EF4-FFF2-40B4-BE49-F238E27FC236}">
                  <a16:creationId xmlns:a16="http://schemas.microsoft.com/office/drawing/2014/main" id="{00000000-0008-0000-1200-00001F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9525</xdr:rowOff>
        </xdr:from>
        <xdr:to>
          <xdr:col>17</xdr:col>
          <xdr:colOff>0</xdr:colOff>
          <xdr:row>112</xdr:row>
          <xdr:rowOff>9525</xdr:rowOff>
        </xdr:to>
        <xdr:sp macro="" textlink="">
          <xdr:nvSpPr>
            <xdr:cNvPr id="50208" name="Button 32" hidden="1">
              <a:extLst>
                <a:ext uri="{63B3BB69-23CF-44E3-9099-C40C66FF867C}">
                  <a14:compatExt spid="_x0000_s50208"/>
                </a:ext>
                <a:ext uri="{FF2B5EF4-FFF2-40B4-BE49-F238E27FC236}">
                  <a16:creationId xmlns:a16="http://schemas.microsoft.com/office/drawing/2014/main" id="{00000000-0008-0000-1200-000020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109</xdr:row>
          <xdr:rowOff>9525</xdr:rowOff>
        </xdr:from>
        <xdr:to>
          <xdr:col>18</xdr:col>
          <xdr:colOff>0</xdr:colOff>
          <xdr:row>112</xdr:row>
          <xdr:rowOff>9525</xdr:rowOff>
        </xdr:to>
        <xdr:sp macro="" textlink="">
          <xdr:nvSpPr>
            <xdr:cNvPr id="50209" name="Button 33" hidden="1">
              <a:extLst>
                <a:ext uri="{63B3BB69-23CF-44E3-9099-C40C66FF867C}">
                  <a14:compatExt spid="_x0000_s50209"/>
                </a:ext>
                <a:ext uri="{FF2B5EF4-FFF2-40B4-BE49-F238E27FC236}">
                  <a16:creationId xmlns:a16="http://schemas.microsoft.com/office/drawing/2014/main" id="{00000000-0008-0000-1200-000021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112</xdr:row>
          <xdr:rowOff>9525</xdr:rowOff>
        </xdr:from>
        <xdr:to>
          <xdr:col>17</xdr:col>
          <xdr:colOff>0</xdr:colOff>
          <xdr:row>115</xdr:row>
          <xdr:rowOff>9525</xdr:rowOff>
        </xdr:to>
        <xdr:sp macro="" textlink="">
          <xdr:nvSpPr>
            <xdr:cNvPr id="50210" name="Button 34" hidden="1">
              <a:extLst>
                <a:ext uri="{63B3BB69-23CF-44E3-9099-C40C66FF867C}">
                  <a14:compatExt spid="_x0000_s50210"/>
                </a:ext>
                <a:ext uri="{FF2B5EF4-FFF2-40B4-BE49-F238E27FC236}">
                  <a16:creationId xmlns:a16="http://schemas.microsoft.com/office/drawing/2014/main" id="{00000000-0008-0000-1200-000022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112</xdr:row>
          <xdr:rowOff>9525</xdr:rowOff>
        </xdr:from>
        <xdr:to>
          <xdr:col>18</xdr:col>
          <xdr:colOff>0</xdr:colOff>
          <xdr:row>115</xdr:row>
          <xdr:rowOff>9525</xdr:rowOff>
        </xdr:to>
        <xdr:sp macro="" textlink="">
          <xdr:nvSpPr>
            <xdr:cNvPr id="50211" name="Button 35" hidden="1">
              <a:extLst>
                <a:ext uri="{63B3BB69-23CF-44E3-9099-C40C66FF867C}">
                  <a14:compatExt spid="_x0000_s50211"/>
                </a:ext>
                <a:ext uri="{FF2B5EF4-FFF2-40B4-BE49-F238E27FC236}">
                  <a16:creationId xmlns:a16="http://schemas.microsoft.com/office/drawing/2014/main" id="{00000000-0008-0000-1200-000023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93</xdr:row>
          <xdr:rowOff>0</xdr:rowOff>
        </xdr:from>
        <xdr:to>
          <xdr:col>17</xdr:col>
          <xdr:colOff>0</xdr:colOff>
          <xdr:row>96</xdr:row>
          <xdr:rowOff>0</xdr:rowOff>
        </xdr:to>
        <xdr:sp macro="" textlink="">
          <xdr:nvSpPr>
            <xdr:cNvPr id="50212" name="Button 36" hidden="1">
              <a:extLst>
                <a:ext uri="{63B3BB69-23CF-44E3-9099-C40C66FF867C}">
                  <a14:compatExt spid="_x0000_s50212"/>
                </a:ext>
                <a:ext uri="{FF2B5EF4-FFF2-40B4-BE49-F238E27FC236}">
                  <a16:creationId xmlns:a16="http://schemas.microsoft.com/office/drawing/2014/main" id="{00000000-0008-0000-1200-000024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133</xdr:row>
          <xdr:rowOff>0</xdr:rowOff>
        </xdr:from>
        <xdr:to>
          <xdr:col>19</xdr:col>
          <xdr:colOff>0</xdr:colOff>
          <xdr:row>136</xdr:row>
          <xdr:rowOff>9525</xdr:rowOff>
        </xdr:to>
        <xdr:sp macro="" textlink="">
          <xdr:nvSpPr>
            <xdr:cNvPr id="50213" name="Button 37" hidden="1">
              <a:extLst>
                <a:ext uri="{63B3BB69-23CF-44E3-9099-C40C66FF867C}">
                  <a14:compatExt spid="_x0000_s50213"/>
                </a:ext>
                <a:ext uri="{FF2B5EF4-FFF2-40B4-BE49-F238E27FC236}">
                  <a16:creationId xmlns:a16="http://schemas.microsoft.com/office/drawing/2014/main" id="{00000000-0008-0000-1200-000025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136</xdr:row>
          <xdr:rowOff>9525</xdr:rowOff>
        </xdr:from>
        <xdr:to>
          <xdr:col>17</xdr:col>
          <xdr:colOff>0</xdr:colOff>
          <xdr:row>139</xdr:row>
          <xdr:rowOff>9525</xdr:rowOff>
        </xdr:to>
        <xdr:sp macro="" textlink="">
          <xdr:nvSpPr>
            <xdr:cNvPr id="50214" name="Button 38" hidden="1">
              <a:extLst>
                <a:ext uri="{63B3BB69-23CF-44E3-9099-C40C66FF867C}">
                  <a14:compatExt spid="_x0000_s50214"/>
                </a:ext>
                <a:ext uri="{FF2B5EF4-FFF2-40B4-BE49-F238E27FC236}">
                  <a16:creationId xmlns:a16="http://schemas.microsoft.com/office/drawing/2014/main" id="{00000000-0008-0000-1200-000026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136</xdr:row>
          <xdr:rowOff>9525</xdr:rowOff>
        </xdr:from>
        <xdr:to>
          <xdr:col>18</xdr:col>
          <xdr:colOff>0</xdr:colOff>
          <xdr:row>139</xdr:row>
          <xdr:rowOff>9525</xdr:rowOff>
        </xdr:to>
        <xdr:sp macro="" textlink="">
          <xdr:nvSpPr>
            <xdr:cNvPr id="50215" name="Button 39" hidden="1">
              <a:extLst>
                <a:ext uri="{63B3BB69-23CF-44E3-9099-C40C66FF867C}">
                  <a14:compatExt spid="_x0000_s50215"/>
                </a:ext>
                <a:ext uri="{FF2B5EF4-FFF2-40B4-BE49-F238E27FC236}">
                  <a16:creationId xmlns:a16="http://schemas.microsoft.com/office/drawing/2014/main" id="{00000000-0008-0000-1200-000027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139</xdr:row>
          <xdr:rowOff>9525</xdr:rowOff>
        </xdr:from>
        <xdr:to>
          <xdr:col>17</xdr:col>
          <xdr:colOff>0</xdr:colOff>
          <xdr:row>142</xdr:row>
          <xdr:rowOff>9525</xdr:rowOff>
        </xdr:to>
        <xdr:sp macro="" textlink="">
          <xdr:nvSpPr>
            <xdr:cNvPr id="50216" name="Button 40" hidden="1">
              <a:extLst>
                <a:ext uri="{63B3BB69-23CF-44E3-9099-C40C66FF867C}">
                  <a14:compatExt spid="_x0000_s50216"/>
                </a:ext>
                <a:ext uri="{FF2B5EF4-FFF2-40B4-BE49-F238E27FC236}">
                  <a16:creationId xmlns:a16="http://schemas.microsoft.com/office/drawing/2014/main" id="{00000000-0008-0000-1200-000028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139</xdr:row>
          <xdr:rowOff>9525</xdr:rowOff>
        </xdr:from>
        <xdr:to>
          <xdr:col>18</xdr:col>
          <xdr:colOff>0</xdr:colOff>
          <xdr:row>142</xdr:row>
          <xdr:rowOff>9525</xdr:rowOff>
        </xdr:to>
        <xdr:sp macro="" textlink="">
          <xdr:nvSpPr>
            <xdr:cNvPr id="50217" name="Button 41" hidden="1">
              <a:extLst>
                <a:ext uri="{63B3BB69-23CF-44E3-9099-C40C66FF867C}">
                  <a14:compatExt spid="_x0000_s50217"/>
                </a:ext>
                <a:ext uri="{FF2B5EF4-FFF2-40B4-BE49-F238E27FC236}">
                  <a16:creationId xmlns:a16="http://schemas.microsoft.com/office/drawing/2014/main" id="{00000000-0008-0000-1200-000029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160</xdr:row>
          <xdr:rowOff>0</xdr:rowOff>
        </xdr:from>
        <xdr:to>
          <xdr:col>19</xdr:col>
          <xdr:colOff>0</xdr:colOff>
          <xdr:row>163</xdr:row>
          <xdr:rowOff>9525</xdr:rowOff>
        </xdr:to>
        <xdr:sp macro="" textlink="">
          <xdr:nvSpPr>
            <xdr:cNvPr id="50218" name="Button 42" hidden="1">
              <a:extLst>
                <a:ext uri="{63B3BB69-23CF-44E3-9099-C40C66FF867C}">
                  <a14:compatExt spid="_x0000_s50218"/>
                </a:ext>
                <a:ext uri="{FF2B5EF4-FFF2-40B4-BE49-F238E27FC236}">
                  <a16:creationId xmlns:a16="http://schemas.microsoft.com/office/drawing/2014/main" id="{00000000-0008-0000-1200-00002A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163</xdr:row>
          <xdr:rowOff>9525</xdr:rowOff>
        </xdr:from>
        <xdr:to>
          <xdr:col>17</xdr:col>
          <xdr:colOff>0</xdr:colOff>
          <xdr:row>166</xdr:row>
          <xdr:rowOff>9525</xdr:rowOff>
        </xdr:to>
        <xdr:sp macro="" textlink="">
          <xdr:nvSpPr>
            <xdr:cNvPr id="50219" name="Button 43" hidden="1">
              <a:extLst>
                <a:ext uri="{63B3BB69-23CF-44E3-9099-C40C66FF867C}">
                  <a14:compatExt spid="_x0000_s50219"/>
                </a:ext>
                <a:ext uri="{FF2B5EF4-FFF2-40B4-BE49-F238E27FC236}">
                  <a16:creationId xmlns:a16="http://schemas.microsoft.com/office/drawing/2014/main" id="{00000000-0008-0000-1200-00002B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163</xdr:row>
          <xdr:rowOff>9525</xdr:rowOff>
        </xdr:from>
        <xdr:to>
          <xdr:col>18</xdr:col>
          <xdr:colOff>0</xdr:colOff>
          <xdr:row>166</xdr:row>
          <xdr:rowOff>9525</xdr:rowOff>
        </xdr:to>
        <xdr:sp macro="" textlink="">
          <xdr:nvSpPr>
            <xdr:cNvPr id="50220" name="Button 44" hidden="1">
              <a:extLst>
                <a:ext uri="{63B3BB69-23CF-44E3-9099-C40C66FF867C}">
                  <a14:compatExt spid="_x0000_s50220"/>
                </a:ext>
                <a:ext uri="{FF2B5EF4-FFF2-40B4-BE49-F238E27FC236}">
                  <a16:creationId xmlns:a16="http://schemas.microsoft.com/office/drawing/2014/main" id="{00000000-0008-0000-1200-00002C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166</xdr:row>
          <xdr:rowOff>9525</xdr:rowOff>
        </xdr:from>
        <xdr:to>
          <xdr:col>17</xdr:col>
          <xdr:colOff>0</xdr:colOff>
          <xdr:row>169</xdr:row>
          <xdr:rowOff>9525</xdr:rowOff>
        </xdr:to>
        <xdr:sp macro="" textlink="">
          <xdr:nvSpPr>
            <xdr:cNvPr id="50221" name="Button 45" hidden="1">
              <a:extLst>
                <a:ext uri="{63B3BB69-23CF-44E3-9099-C40C66FF867C}">
                  <a14:compatExt spid="_x0000_s50221"/>
                </a:ext>
                <a:ext uri="{FF2B5EF4-FFF2-40B4-BE49-F238E27FC236}">
                  <a16:creationId xmlns:a16="http://schemas.microsoft.com/office/drawing/2014/main" id="{00000000-0008-0000-1200-00002D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166</xdr:row>
          <xdr:rowOff>9525</xdr:rowOff>
        </xdr:from>
        <xdr:to>
          <xdr:col>18</xdr:col>
          <xdr:colOff>0</xdr:colOff>
          <xdr:row>169</xdr:row>
          <xdr:rowOff>9525</xdr:rowOff>
        </xdr:to>
        <xdr:sp macro="" textlink="">
          <xdr:nvSpPr>
            <xdr:cNvPr id="50222" name="Button 46" hidden="1">
              <a:extLst>
                <a:ext uri="{63B3BB69-23CF-44E3-9099-C40C66FF867C}">
                  <a14:compatExt spid="_x0000_s50222"/>
                </a:ext>
                <a:ext uri="{FF2B5EF4-FFF2-40B4-BE49-F238E27FC236}">
                  <a16:creationId xmlns:a16="http://schemas.microsoft.com/office/drawing/2014/main" id="{00000000-0008-0000-1200-00002E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187</xdr:row>
          <xdr:rowOff>0</xdr:rowOff>
        </xdr:from>
        <xdr:to>
          <xdr:col>19</xdr:col>
          <xdr:colOff>0</xdr:colOff>
          <xdr:row>190</xdr:row>
          <xdr:rowOff>9525</xdr:rowOff>
        </xdr:to>
        <xdr:sp macro="" textlink="">
          <xdr:nvSpPr>
            <xdr:cNvPr id="50223" name="Button 47" hidden="1">
              <a:extLst>
                <a:ext uri="{63B3BB69-23CF-44E3-9099-C40C66FF867C}">
                  <a14:compatExt spid="_x0000_s50223"/>
                </a:ext>
                <a:ext uri="{FF2B5EF4-FFF2-40B4-BE49-F238E27FC236}">
                  <a16:creationId xmlns:a16="http://schemas.microsoft.com/office/drawing/2014/main" id="{00000000-0008-0000-1200-00002F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190</xdr:row>
          <xdr:rowOff>9525</xdr:rowOff>
        </xdr:from>
        <xdr:to>
          <xdr:col>17</xdr:col>
          <xdr:colOff>0</xdr:colOff>
          <xdr:row>193</xdr:row>
          <xdr:rowOff>9525</xdr:rowOff>
        </xdr:to>
        <xdr:sp macro="" textlink="">
          <xdr:nvSpPr>
            <xdr:cNvPr id="50224" name="Button 48" hidden="1">
              <a:extLst>
                <a:ext uri="{63B3BB69-23CF-44E3-9099-C40C66FF867C}">
                  <a14:compatExt spid="_x0000_s50224"/>
                </a:ext>
                <a:ext uri="{FF2B5EF4-FFF2-40B4-BE49-F238E27FC236}">
                  <a16:creationId xmlns:a16="http://schemas.microsoft.com/office/drawing/2014/main" id="{00000000-0008-0000-1200-000030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190</xdr:row>
          <xdr:rowOff>9525</xdr:rowOff>
        </xdr:from>
        <xdr:to>
          <xdr:col>18</xdr:col>
          <xdr:colOff>0</xdr:colOff>
          <xdr:row>193</xdr:row>
          <xdr:rowOff>9525</xdr:rowOff>
        </xdr:to>
        <xdr:sp macro="" textlink="">
          <xdr:nvSpPr>
            <xdr:cNvPr id="50225" name="Button 49" hidden="1">
              <a:extLst>
                <a:ext uri="{63B3BB69-23CF-44E3-9099-C40C66FF867C}">
                  <a14:compatExt spid="_x0000_s50225"/>
                </a:ext>
                <a:ext uri="{FF2B5EF4-FFF2-40B4-BE49-F238E27FC236}">
                  <a16:creationId xmlns:a16="http://schemas.microsoft.com/office/drawing/2014/main" id="{00000000-0008-0000-1200-000031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193</xdr:row>
          <xdr:rowOff>9525</xdr:rowOff>
        </xdr:from>
        <xdr:to>
          <xdr:col>17</xdr:col>
          <xdr:colOff>0</xdr:colOff>
          <xdr:row>196</xdr:row>
          <xdr:rowOff>9525</xdr:rowOff>
        </xdr:to>
        <xdr:sp macro="" textlink="">
          <xdr:nvSpPr>
            <xdr:cNvPr id="50226" name="Button 50" hidden="1">
              <a:extLst>
                <a:ext uri="{63B3BB69-23CF-44E3-9099-C40C66FF867C}">
                  <a14:compatExt spid="_x0000_s50226"/>
                </a:ext>
                <a:ext uri="{FF2B5EF4-FFF2-40B4-BE49-F238E27FC236}">
                  <a16:creationId xmlns:a16="http://schemas.microsoft.com/office/drawing/2014/main" id="{00000000-0008-0000-1200-000032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193</xdr:row>
          <xdr:rowOff>9525</xdr:rowOff>
        </xdr:from>
        <xdr:to>
          <xdr:col>18</xdr:col>
          <xdr:colOff>0</xdr:colOff>
          <xdr:row>196</xdr:row>
          <xdr:rowOff>9525</xdr:rowOff>
        </xdr:to>
        <xdr:sp macro="" textlink="">
          <xdr:nvSpPr>
            <xdr:cNvPr id="50227" name="Button 51" hidden="1">
              <a:extLst>
                <a:ext uri="{63B3BB69-23CF-44E3-9099-C40C66FF867C}">
                  <a14:compatExt spid="_x0000_s50227"/>
                </a:ext>
                <a:ext uri="{FF2B5EF4-FFF2-40B4-BE49-F238E27FC236}">
                  <a16:creationId xmlns:a16="http://schemas.microsoft.com/office/drawing/2014/main" id="{00000000-0008-0000-1200-000033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39</xdr:row>
          <xdr:rowOff>0</xdr:rowOff>
        </xdr:from>
        <xdr:to>
          <xdr:col>17</xdr:col>
          <xdr:colOff>0</xdr:colOff>
          <xdr:row>42</xdr:row>
          <xdr:rowOff>0</xdr:rowOff>
        </xdr:to>
        <xdr:sp macro="" textlink="">
          <xdr:nvSpPr>
            <xdr:cNvPr id="50228" name="Button 52" hidden="1">
              <a:extLst>
                <a:ext uri="{63B3BB69-23CF-44E3-9099-C40C66FF867C}">
                  <a14:compatExt spid="_x0000_s50228"/>
                </a:ext>
                <a:ext uri="{FF2B5EF4-FFF2-40B4-BE49-F238E27FC236}">
                  <a16:creationId xmlns:a16="http://schemas.microsoft.com/office/drawing/2014/main" id="{00000000-0008-0000-1200-000034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39</xdr:row>
          <xdr:rowOff>0</xdr:rowOff>
        </xdr:from>
        <xdr:to>
          <xdr:col>18</xdr:col>
          <xdr:colOff>0</xdr:colOff>
          <xdr:row>42</xdr:row>
          <xdr:rowOff>0</xdr:rowOff>
        </xdr:to>
        <xdr:sp macro="" textlink="">
          <xdr:nvSpPr>
            <xdr:cNvPr id="50229" name="Button 53" hidden="1">
              <a:extLst>
                <a:ext uri="{63B3BB69-23CF-44E3-9099-C40C66FF867C}">
                  <a14:compatExt spid="_x0000_s50229"/>
                </a:ext>
                <a:ext uri="{FF2B5EF4-FFF2-40B4-BE49-F238E27FC236}">
                  <a16:creationId xmlns:a16="http://schemas.microsoft.com/office/drawing/2014/main" id="{00000000-0008-0000-1200-000035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39</xdr:row>
          <xdr:rowOff>0</xdr:rowOff>
        </xdr:from>
        <xdr:to>
          <xdr:col>19</xdr:col>
          <xdr:colOff>0</xdr:colOff>
          <xdr:row>42</xdr:row>
          <xdr:rowOff>0</xdr:rowOff>
        </xdr:to>
        <xdr:sp macro="" textlink="">
          <xdr:nvSpPr>
            <xdr:cNvPr id="50230" name="Button 54" hidden="1">
              <a:extLst>
                <a:ext uri="{63B3BB69-23CF-44E3-9099-C40C66FF867C}">
                  <a14:compatExt spid="_x0000_s50230"/>
                </a:ext>
                <a:ext uri="{FF2B5EF4-FFF2-40B4-BE49-F238E27FC236}">
                  <a16:creationId xmlns:a16="http://schemas.microsoft.com/office/drawing/2014/main" id="{00000000-0008-0000-1200-000036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42</xdr:row>
          <xdr:rowOff>0</xdr:rowOff>
        </xdr:from>
        <xdr:to>
          <xdr:col>17</xdr:col>
          <xdr:colOff>0</xdr:colOff>
          <xdr:row>45</xdr:row>
          <xdr:rowOff>0</xdr:rowOff>
        </xdr:to>
        <xdr:sp macro="" textlink="">
          <xdr:nvSpPr>
            <xdr:cNvPr id="50231" name="Button 55" hidden="1">
              <a:extLst>
                <a:ext uri="{63B3BB69-23CF-44E3-9099-C40C66FF867C}">
                  <a14:compatExt spid="_x0000_s50231"/>
                </a:ext>
                <a:ext uri="{FF2B5EF4-FFF2-40B4-BE49-F238E27FC236}">
                  <a16:creationId xmlns:a16="http://schemas.microsoft.com/office/drawing/2014/main" id="{00000000-0008-0000-1200-000037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42</xdr:row>
          <xdr:rowOff>0</xdr:rowOff>
        </xdr:from>
        <xdr:to>
          <xdr:col>18</xdr:col>
          <xdr:colOff>0</xdr:colOff>
          <xdr:row>45</xdr:row>
          <xdr:rowOff>0</xdr:rowOff>
        </xdr:to>
        <xdr:sp macro="" textlink="">
          <xdr:nvSpPr>
            <xdr:cNvPr id="50232" name="Button 56" hidden="1">
              <a:extLst>
                <a:ext uri="{63B3BB69-23CF-44E3-9099-C40C66FF867C}">
                  <a14:compatExt spid="_x0000_s50232"/>
                </a:ext>
                <a:ext uri="{FF2B5EF4-FFF2-40B4-BE49-F238E27FC236}">
                  <a16:creationId xmlns:a16="http://schemas.microsoft.com/office/drawing/2014/main" id="{00000000-0008-0000-1200-000038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42</xdr:row>
          <xdr:rowOff>0</xdr:rowOff>
        </xdr:from>
        <xdr:to>
          <xdr:col>19</xdr:col>
          <xdr:colOff>0</xdr:colOff>
          <xdr:row>45</xdr:row>
          <xdr:rowOff>0</xdr:rowOff>
        </xdr:to>
        <xdr:sp macro="" textlink="">
          <xdr:nvSpPr>
            <xdr:cNvPr id="50233" name="Button 57" hidden="1">
              <a:extLst>
                <a:ext uri="{63B3BB69-23CF-44E3-9099-C40C66FF867C}">
                  <a14:compatExt spid="_x0000_s50233"/>
                </a:ext>
                <a:ext uri="{FF2B5EF4-FFF2-40B4-BE49-F238E27FC236}">
                  <a16:creationId xmlns:a16="http://schemas.microsoft.com/office/drawing/2014/main" id="{00000000-0008-0000-1200-000039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45</xdr:row>
          <xdr:rowOff>0</xdr:rowOff>
        </xdr:from>
        <xdr:to>
          <xdr:col>17</xdr:col>
          <xdr:colOff>0</xdr:colOff>
          <xdr:row>48</xdr:row>
          <xdr:rowOff>0</xdr:rowOff>
        </xdr:to>
        <xdr:sp macro="" textlink="">
          <xdr:nvSpPr>
            <xdr:cNvPr id="50234" name="Button 58" hidden="1">
              <a:extLst>
                <a:ext uri="{63B3BB69-23CF-44E3-9099-C40C66FF867C}">
                  <a14:compatExt spid="_x0000_s50234"/>
                </a:ext>
                <a:ext uri="{FF2B5EF4-FFF2-40B4-BE49-F238E27FC236}">
                  <a16:creationId xmlns:a16="http://schemas.microsoft.com/office/drawing/2014/main" id="{00000000-0008-0000-1200-00003A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45</xdr:row>
          <xdr:rowOff>0</xdr:rowOff>
        </xdr:from>
        <xdr:to>
          <xdr:col>18</xdr:col>
          <xdr:colOff>0</xdr:colOff>
          <xdr:row>48</xdr:row>
          <xdr:rowOff>0</xdr:rowOff>
        </xdr:to>
        <xdr:sp macro="" textlink="">
          <xdr:nvSpPr>
            <xdr:cNvPr id="50235" name="Button 59" hidden="1">
              <a:extLst>
                <a:ext uri="{63B3BB69-23CF-44E3-9099-C40C66FF867C}">
                  <a14:compatExt spid="_x0000_s50235"/>
                </a:ext>
                <a:ext uri="{FF2B5EF4-FFF2-40B4-BE49-F238E27FC236}">
                  <a16:creationId xmlns:a16="http://schemas.microsoft.com/office/drawing/2014/main" id="{00000000-0008-0000-1200-00003B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45</xdr:row>
          <xdr:rowOff>0</xdr:rowOff>
        </xdr:from>
        <xdr:to>
          <xdr:col>19</xdr:col>
          <xdr:colOff>0</xdr:colOff>
          <xdr:row>48</xdr:row>
          <xdr:rowOff>0</xdr:rowOff>
        </xdr:to>
        <xdr:sp macro="" textlink="">
          <xdr:nvSpPr>
            <xdr:cNvPr id="50236" name="Button 60" hidden="1">
              <a:extLst>
                <a:ext uri="{63B3BB69-23CF-44E3-9099-C40C66FF867C}">
                  <a14:compatExt spid="_x0000_s50236"/>
                </a:ext>
                <a:ext uri="{FF2B5EF4-FFF2-40B4-BE49-F238E27FC236}">
                  <a16:creationId xmlns:a16="http://schemas.microsoft.com/office/drawing/2014/main" id="{00000000-0008-0000-1200-00003C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48</xdr:row>
          <xdr:rowOff>0</xdr:rowOff>
        </xdr:from>
        <xdr:to>
          <xdr:col>17</xdr:col>
          <xdr:colOff>0</xdr:colOff>
          <xdr:row>51</xdr:row>
          <xdr:rowOff>0</xdr:rowOff>
        </xdr:to>
        <xdr:sp macro="" textlink="">
          <xdr:nvSpPr>
            <xdr:cNvPr id="50237" name="Button 61" hidden="1">
              <a:extLst>
                <a:ext uri="{63B3BB69-23CF-44E3-9099-C40C66FF867C}">
                  <a14:compatExt spid="_x0000_s50237"/>
                </a:ext>
                <a:ext uri="{FF2B5EF4-FFF2-40B4-BE49-F238E27FC236}">
                  <a16:creationId xmlns:a16="http://schemas.microsoft.com/office/drawing/2014/main" id="{00000000-0008-0000-1200-00003D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48</xdr:row>
          <xdr:rowOff>0</xdr:rowOff>
        </xdr:from>
        <xdr:to>
          <xdr:col>18</xdr:col>
          <xdr:colOff>0</xdr:colOff>
          <xdr:row>51</xdr:row>
          <xdr:rowOff>0</xdr:rowOff>
        </xdr:to>
        <xdr:sp macro="" textlink="">
          <xdr:nvSpPr>
            <xdr:cNvPr id="50238" name="Button 62" hidden="1">
              <a:extLst>
                <a:ext uri="{63B3BB69-23CF-44E3-9099-C40C66FF867C}">
                  <a14:compatExt spid="_x0000_s50238"/>
                </a:ext>
                <a:ext uri="{FF2B5EF4-FFF2-40B4-BE49-F238E27FC236}">
                  <a16:creationId xmlns:a16="http://schemas.microsoft.com/office/drawing/2014/main" id="{00000000-0008-0000-1200-00003E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48</xdr:row>
          <xdr:rowOff>0</xdr:rowOff>
        </xdr:from>
        <xdr:to>
          <xdr:col>19</xdr:col>
          <xdr:colOff>0</xdr:colOff>
          <xdr:row>51</xdr:row>
          <xdr:rowOff>0</xdr:rowOff>
        </xdr:to>
        <xdr:sp macro="" textlink="">
          <xdr:nvSpPr>
            <xdr:cNvPr id="50239" name="Button 63" hidden="1">
              <a:extLst>
                <a:ext uri="{63B3BB69-23CF-44E3-9099-C40C66FF867C}">
                  <a14:compatExt spid="_x0000_s50239"/>
                </a:ext>
                <a:ext uri="{FF2B5EF4-FFF2-40B4-BE49-F238E27FC236}">
                  <a16:creationId xmlns:a16="http://schemas.microsoft.com/office/drawing/2014/main" id="{00000000-0008-0000-1200-00003F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55</xdr:row>
          <xdr:rowOff>0</xdr:rowOff>
        </xdr:from>
        <xdr:to>
          <xdr:col>19</xdr:col>
          <xdr:colOff>0</xdr:colOff>
          <xdr:row>58</xdr:row>
          <xdr:rowOff>0</xdr:rowOff>
        </xdr:to>
        <xdr:sp macro="" textlink="">
          <xdr:nvSpPr>
            <xdr:cNvPr id="50240" name="Button 64" hidden="1">
              <a:extLst>
                <a:ext uri="{63B3BB69-23CF-44E3-9099-C40C66FF867C}">
                  <a14:compatExt spid="_x0000_s50240"/>
                </a:ext>
                <a:ext uri="{FF2B5EF4-FFF2-40B4-BE49-F238E27FC236}">
                  <a16:creationId xmlns:a16="http://schemas.microsoft.com/office/drawing/2014/main" id="{00000000-0008-0000-1200-000040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58</xdr:row>
          <xdr:rowOff>0</xdr:rowOff>
        </xdr:from>
        <xdr:to>
          <xdr:col>19</xdr:col>
          <xdr:colOff>0</xdr:colOff>
          <xdr:row>61</xdr:row>
          <xdr:rowOff>0</xdr:rowOff>
        </xdr:to>
        <xdr:sp macro="" textlink="">
          <xdr:nvSpPr>
            <xdr:cNvPr id="50241" name="Button 65" hidden="1">
              <a:extLst>
                <a:ext uri="{63B3BB69-23CF-44E3-9099-C40C66FF867C}">
                  <a14:compatExt spid="_x0000_s50241"/>
                </a:ext>
                <a:ext uri="{FF2B5EF4-FFF2-40B4-BE49-F238E27FC236}">
                  <a16:creationId xmlns:a16="http://schemas.microsoft.com/office/drawing/2014/main" id="{00000000-0008-0000-1200-000041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61</xdr:row>
          <xdr:rowOff>0</xdr:rowOff>
        </xdr:from>
        <xdr:to>
          <xdr:col>19</xdr:col>
          <xdr:colOff>0</xdr:colOff>
          <xdr:row>64</xdr:row>
          <xdr:rowOff>0</xdr:rowOff>
        </xdr:to>
        <xdr:sp macro="" textlink="">
          <xdr:nvSpPr>
            <xdr:cNvPr id="50242" name="Button 66" hidden="1">
              <a:extLst>
                <a:ext uri="{63B3BB69-23CF-44E3-9099-C40C66FF867C}">
                  <a14:compatExt spid="_x0000_s50242"/>
                </a:ext>
                <a:ext uri="{FF2B5EF4-FFF2-40B4-BE49-F238E27FC236}">
                  <a16:creationId xmlns:a16="http://schemas.microsoft.com/office/drawing/2014/main" id="{00000000-0008-0000-1200-000042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66</xdr:row>
          <xdr:rowOff>0</xdr:rowOff>
        </xdr:from>
        <xdr:to>
          <xdr:col>17</xdr:col>
          <xdr:colOff>0</xdr:colOff>
          <xdr:row>69</xdr:row>
          <xdr:rowOff>0</xdr:rowOff>
        </xdr:to>
        <xdr:sp macro="" textlink="">
          <xdr:nvSpPr>
            <xdr:cNvPr id="50243" name="Button 67" hidden="1">
              <a:extLst>
                <a:ext uri="{63B3BB69-23CF-44E3-9099-C40C66FF867C}">
                  <a14:compatExt spid="_x0000_s50243"/>
                </a:ext>
                <a:ext uri="{FF2B5EF4-FFF2-40B4-BE49-F238E27FC236}">
                  <a16:creationId xmlns:a16="http://schemas.microsoft.com/office/drawing/2014/main" id="{00000000-0008-0000-1200-000043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66</xdr:row>
          <xdr:rowOff>0</xdr:rowOff>
        </xdr:from>
        <xdr:to>
          <xdr:col>18</xdr:col>
          <xdr:colOff>0</xdr:colOff>
          <xdr:row>69</xdr:row>
          <xdr:rowOff>0</xdr:rowOff>
        </xdr:to>
        <xdr:sp macro="" textlink="">
          <xdr:nvSpPr>
            <xdr:cNvPr id="50244" name="Button 68" hidden="1">
              <a:extLst>
                <a:ext uri="{63B3BB69-23CF-44E3-9099-C40C66FF867C}">
                  <a14:compatExt spid="_x0000_s50244"/>
                </a:ext>
                <a:ext uri="{FF2B5EF4-FFF2-40B4-BE49-F238E27FC236}">
                  <a16:creationId xmlns:a16="http://schemas.microsoft.com/office/drawing/2014/main" id="{00000000-0008-0000-1200-000044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66</xdr:row>
          <xdr:rowOff>0</xdr:rowOff>
        </xdr:from>
        <xdr:to>
          <xdr:col>19</xdr:col>
          <xdr:colOff>0</xdr:colOff>
          <xdr:row>69</xdr:row>
          <xdr:rowOff>0</xdr:rowOff>
        </xdr:to>
        <xdr:sp macro="" textlink="">
          <xdr:nvSpPr>
            <xdr:cNvPr id="50245" name="Button 69" hidden="1">
              <a:extLst>
                <a:ext uri="{63B3BB69-23CF-44E3-9099-C40C66FF867C}">
                  <a14:compatExt spid="_x0000_s50245"/>
                </a:ext>
                <a:ext uri="{FF2B5EF4-FFF2-40B4-BE49-F238E27FC236}">
                  <a16:creationId xmlns:a16="http://schemas.microsoft.com/office/drawing/2014/main" id="{00000000-0008-0000-1200-000045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69</xdr:row>
          <xdr:rowOff>0</xdr:rowOff>
        </xdr:from>
        <xdr:to>
          <xdr:col>17</xdr:col>
          <xdr:colOff>0</xdr:colOff>
          <xdr:row>72</xdr:row>
          <xdr:rowOff>0</xdr:rowOff>
        </xdr:to>
        <xdr:sp macro="" textlink="">
          <xdr:nvSpPr>
            <xdr:cNvPr id="50246" name="Button 70" hidden="1">
              <a:extLst>
                <a:ext uri="{63B3BB69-23CF-44E3-9099-C40C66FF867C}">
                  <a14:compatExt spid="_x0000_s50246"/>
                </a:ext>
                <a:ext uri="{FF2B5EF4-FFF2-40B4-BE49-F238E27FC236}">
                  <a16:creationId xmlns:a16="http://schemas.microsoft.com/office/drawing/2014/main" id="{00000000-0008-0000-1200-000046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69</xdr:row>
          <xdr:rowOff>0</xdr:rowOff>
        </xdr:from>
        <xdr:to>
          <xdr:col>18</xdr:col>
          <xdr:colOff>0</xdr:colOff>
          <xdr:row>72</xdr:row>
          <xdr:rowOff>0</xdr:rowOff>
        </xdr:to>
        <xdr:sp macro="" textlink="">
          <xdr:nvSpPr>
            <xdr:cNvPr id="50247" name="Button 71" hidden="1">
              <a:extLst>
                <a:ext uri="{63B3BB69-23CF-44E3-9099-C40C66FF867C}">
                  <a14:compatExt spid="_x0000_s50247"/>
                </a:ext>
                <a:ext uri="{FF2B5EF4-FFF2-40B4-BE49-F238E27FC236}">
                  <a16:creationId xmlns:a16="http://schemas.microsoft.com/office/drawing/2014/main" id="{00000000-0008-0000-1200-000047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69</xdr:row>
          <xdr:rowOff>0</xdr:rowOff>
        </xdr:from>
        <xdr:to>
          <xdr:col>19</xdr:col>
          <xdr:colOff>0</xdr:colOff>
          <xdr:row>72</xdr:row>
          <xdr:rowOff>0</xdr:rowOff>
        </xdr:to>
        <xdr:sp macro="" textlink="">
          <xdr:nvSpPr>
            <xdr:cNvPr id="50248" name="Button 72" hidden="1">
              <a:extLst>
                <a:ext uri="{63B3BB69-23CF-44E3-9099-C40C66FF867C}">
                  <a14:compatExt spid="_x0000_s50248"/>
                </a:ext>
                <a:ext uri="{FF2B5EF4-FFF2-40B4-BE49-F238E27FC236}">
                  <a16:creationId xmlns:a16="http://schemas.microsoft.com/office/drawing/2014/main" id="{00000000-0008-0000-1200-000048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72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50249" name="Button 73" hidden="1">
              <a:extLst>
                <a:ext uri="{63B3BB69-23CF-44E3-9099-C40C66FF867C}">
                  <a14:compatExt spid="_x0000_s50249"/>
                </a:ext>
                <a:ext uri="{FF2B5EF4-FFF2-40B4-BE49-F238E27FC236}">
                  <a16:creationId xmlns:a16="http://schemas.microsoft.com/office/drawing/2014/main" id="{00000000-0008-0000-1200-000049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72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50250" name="Button 74" hidden="1">
              <a:extLst>
                <a:ext uri="{63B3BB69-23CF-44E3-9099-C40C66FF867C}">
                  <a14:compatExt spid="_x0000_s50250"/>
                </a:ext>
                <a:ext uri="{FF2B5EF4-FFF2-40B4-BE49-F238E27FC236}">
                  <a16:creationId xmlns:a16="http://schemas.microsoft.com/office/drawing/2014/main" id="{00000000-0008-0000-1200-00004A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72</xdr:row>
          <xdr:rowOff>0</xdr:rowOff>
        </xdr:from>
        <xdr:to>
          <xdr:col>19</xdr:col>
          <xdr:colOff>0</xdr:colOff>
          <xdr:row>75</xdr:row>
          <xdr:rowOff>0</xdr:rowOff>
        </xdr:to>
        <xdr:sp macro="" textlink="">
          <xdr:nvSpPr>
            <xdr:cNvPr id="50251" name="Button 75" hidden="1">
              <a:extLst>
                <a:ext uri="{63B3BB69-23CF-44E3-9099-C40C66FF867C}">
                  <a14:compatExt spid="_x0000_s50251"/>
                </a:ext>
                <a:ext uri="{FF2B5EF4-FFF2-40B4-BE49-F238E27FC236}">
                  <a16:creationId xmlns:a16="http://schemas.microsoft.com/office/drawing/2014/main" id="{00000000-0008-0000-1200-00004B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17</xdr:col>
          <xdr:colOff>0</xdr:colOff>
          <xdr:row>78</xdr:row>
          <xdr:rowOff>0</xdr:rowOff>
        </xdr:to>
        <xdr:sp macro="" textlink="">
          <xdr:nvSpPr>
            <xdr:cNvPr id="50252" name="Button 76" hidden="1">
              <a:extLst>
                <a:ext uri="{63B3BB69-23CF-44E3-9099-C40C66FF867C}">
                  <a14:compatExt spid="_x0000_s50252"/>
                </a:ext>
                <a:ext uri="{FF2B5EF4-FFF2-40B4-BE49-F238E27FC236}">
                  <a16:creationId xmlns:a16="http://schemas.microsoft.com/office/drawing/2014/main" id="{00000000-0008-0000-1200-00004C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50253" name="Button 77" hidden="1">
              <a:extLst>
                <a:ext uri="{63B3BB69-23CF-44E3-9099-C40C66FF867C}">
                  <a14:compatExt spid="_x0000_s50253"/>
                </a:ext>
                <a:ext uri="{FF2B5EF4-FFF2-40B4-BE49-F238E27FC236}">
                  <a16:creationId xmlns:a16="http://schemas.microsoft.com/office/drawing/2014/main" id="{00000000-0008-0000-1200-00004D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75</xdr:row>
          <xdr:rowOff>0</xdr:rowOff>
        </xdr:from>
        <xdr:to>
          <xdr:col>19</xdr:col>
          <xdr:colOff>0</xdr:colOff>
          <xdr:row>78</xdr:row>
          <xdr:rowOff>0</xdr:rowOff>
        </xdr:to>
        <xdr:sp macro="" textlink="">
          <xdr:nvSpPr>
            <xdr:cNvPr id="50254" name="Button 78" hidden="1">
              <a:extLst>
                <a:ext uri="{63B3BB69-23CF-44E3-9099-C40C66FF867C}">
                  <a14:compatExt spid="_x0000_s50254"/>
                </a:ext>
                <a:ext uri="{FF2B5EF4-FFF2-40B4-BE49-F238E27FC236}">
                  <a16:creationId xmlns:a16="http://schemas.microsoft.com/office/drawing/2014/main" id="{00000000-0008-0000-1200-00004E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82</xdr:row>
          <xdr:rowOff>9525</xdr:rowOff>
        </xdr:from>
        <xdr:to>
          <xdr:col>19</xdr:col>
          <xdr:colOff>0</xdr:colOff>
          <xdr:row>85</xdr:row>
          <xdr:rowOff>9525</xdr:rowOff>
        </xdr:to>
        <xdr:sp macro="" textlink="">
          <xdr:nvSpPr>
            <xdr:cNvPr id="50255" name="Button 79" hidden="1">
              <a:extLst>
                <a:ext uri="{63B3BB69-23CF-44E3-9099-C40C66FF867C}">
                  <a14:compatExt spid="_x0000_s50255"/>
                </a:ext>
                <a:ext uri="{FF2B5EF4-FFF2-40B4-BE49-F238E27FC236}">
                  <a16:creationId xmlns:a16="http://schemas.microsoft.com/office/drawing/2014/main" id="{00000000-0008-0000-1200-00004F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85</xdr:row>
          <xdr:rowOff>9525</xdr:rowOff>
        </xdr:from>
        <xdr:to>
          <xdr:col>19</xdr:col>
          <xdr:colOff>0</xdr:colOff>
          <xdr:row>88</xdr:row>
          <xdr:rowOff>9525</xdr:rowOff>
        </xdr:to>
        <xdr:sp macro="" textlink="">
          <xdr:nvSpPr>
            <xdr:cNvPr id="50256" name="Button 80" hidden="1">
              <a:extLst>
                <a:ext uri="{63B3BB69-23CF-44E3-9099-C40C66FF867C}">
                  <a14:compatExt spid="_x0000_s50256"/>
                </a:ext>
                <a:ext uri="{FF2B5EF4-FFF2-40B4-BE49-F238E27FC236}">
                  <a16:creationId xmlns:a16="http://schemas.microsoft.com/office/drawing/2014/main" id="{00000000-0008-0000-1200-000050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9525</xdr:rowOff>
        </xdr:from>
        <xdr:to>
          <xdr:col>19</xdr:col>
          <xdr:colOff>0</xdr:colOff>
          <xdr:row>91</xdr:row>
          <xdr:rowOff>19050</xdr:rowOff>
        </xdr:to>
        <xdr:sp macro="" textlink="">
          <xdr:nvSpPr>
            <xdr:cNvPr id="50257" name="Button 81" hidden="1">
              <a:extLst>
                <a:ext uri="{63B3BB69-23CF-44E3-9099-C40C66FF867C}">
                  <a14:compatExt spid="_x0000_s50257"/>
                </a:ext>
                <a:ext uri="{FF2B5EF4-FFF2-40B4-BE49-F238E27FC236}">
                  <a16:creationId xmlns:a16="http://schemas.microsoft.com/office/drawing/2014/main" id="{00000000-0008-0000-1200-000051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93</xdr:row>
          <xdr:rowOff>0</xdr:rowOff>
        </xdr:from>
        <xdr:to>
          <xdr:col>18</xdr:col>
          <xdr:colOff>0</xdr:colOff>
          <xdr:row>96</xdr:row>
          <xdr:rowOff>0</xdr:rowOff>
        </xdr:to>
        <xdr:sp macro="" textlink="">
          <xdr:nvSpPr>
            <xdr:cNvPr id="50258" name="Button 82" hidden="1">
              <a:extLst>
                <a:ext uri="{63B3BB69-23CF-44E3-9099-C40C66FF867C}">
                  <a14:compatExt spid="_x0000_s50258"/>
                </a:ext>
                <a:ext uri="{FF2B5EF4-FFF2-40B4-BE49-F238E27FC236}">
                  <a16:creationId xmlns:a16="http://schemas.microsoft.com/office/drawing/2014/main" id="{00000000-0008-0000-1200-000052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93</xdr:row>
          <xdr:rowOff>0</xdr:rowOff>
        </xdr:from>
        <xdr:to>
          <xdr:col>19</xdr:col>
          <xdr:colOff>0</xdr:colOff>
          <xdr:row>96</xdr:row>
          <xdr:rowOff>0</xdr:rowOff>
        </xdr:to>
        <xdr:sp macro="" textlink="">
          <xdr:nvSpPr>
            <xdr:cNvPr id="50259" name="Button 83" hidden="1">
              <a:extLst>
                <a:ext uri="{63B3BB69-23CF-44E3-9099-C40C66FF867C}">
                  <a14:compatExt spid="_x0000_s50259"/>
                </a:ext>
                <a:ext uri="{FF2B5EF4-FFF2-40B4-BE49-F238E27FC236}">
                  <a16:creationId xmlns:a16="http://schemas.microsoft.com/office/drawing/2014/main" id="{00000000-0008-0000-1200-000053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96</xdr:row>
          <xdr:rowOff>0</xdr:rowOff>
        </xdr:from>
        <xdr:to>
          <xdr:col>17</xdr:col>
          <xdr:colOff>0</xdr:colOff>
          <xdr:row>99</xdr:row>
          <xdr:rowOff>0</xdr:rowOff>
        </xdr:to>
        <xdr:sp macro="" textlink="">
          <xdr:nvSpPr>
            <xdr:cNvPr id="50260" name="Button 84" hidden="1">
              <a:extLst>
                <a:ext uri="{63B3BB69-23CF-44E3-9099-C40C66FF867C}">
                  <a14:compatExt spid="_x0000_s50260"/>
                </a:ext>
                <a:ext uri="{FF2B5EF4-FFF2-40B4-BE49-F238E27FC236}">
                  <a16:creationId xmlns:a16="http://schemas.microsoft.com/office/drawing/2014/main" id="{00000000-0008-0000-1200-000054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96</xdr:row>
          <xdr:rowOff>0</xdr:rowOff>
        </xdr:from>
        <xdr:to>
          <xdr:col>18</xdr:col>
          <xdr:colOff>0</xdr:colOff>
          <xdr:row>99</xdr:row>
          <xdr:rowOff>0</xdr:rowOff>
        </xdr:to>
        <xdr:sp macro="" textlink="">
          <xdr:nvSpPr>
            <xdr:cNvPr id="50261" name="Button 85" hidden="1">
              <a:extLst>
                <a:ext uri="{63B3BB69-23CF-44E3-9099-C40C66FF867C}">
                  <a14:compatExt spid="_x0000_s50261"/>
                </a:ext>
                <a:ext uri="{FF2B5EF4-FFF2-40B4-BE49-F238E27FC236}">
                  <a16:creationId xmlns:a16="http://schemas.microsoft.com/office/drawing/2014/main" id="{00000000-0008-0000-1200-000055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96</xdr:row>
          <xdr:rowOff>0</xdr:rowOff>
        </xdr:from>
        <xdr:to>
          <xdr:col>19</xdr:col>
          <xdr:colOff>0</xdr:colOff>
          <xdr:row>99</xdr:row>
          <xdr:rowOff>0</xdr:rowOff>
        </xdr:to>
        <xdr:sp macro="" textlink="">
          <xdr:nvSpPr>
            <xdr:cNvPr id="50262" name="Button 86" hidden="1">
              <a:extLst>
                <a:ext uri="{63B3BB69-23CF-44E3-9099-C40C66FF867C}">
                  <a14:compatExt spid="_x0000_s50262"/>
                </a:ext>
                <a:ext uri="{FF2B5EF4-FFF2-40B4-BE49-F238E27FC236}">
                  <a16:creationId xmlns:a16="http://schemas.microsoft.com/office/drawing/2014/main" id="{00000000-0008-0000-1200-000056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99</xdr:row>
          <xdr:rowOff>0</xdr:rowOff>
        </xdr:from>
        <xdr:to>
          <xdr:col>17</xdr:col>
          <xdr:colOff>0</xdr:colOff>
          <xdr:row>102</xdr:row>
          <xdr:rowOff>0</xdr:rowOff>
        </xdr:to>
        <xdr:sp macro="" textlink="">
          <xdr:nvSpPr>
            <xdr:cNvPr id="50263" name="Button 87" hidden="1">
              <a:extLst>
                <a:ext uri="{63B3BB69-23CF-44E3-9099-C40C66FF867C}">
                  <a14:compatExt spid="_x0000_s50263"/>
                </a:ext>
                <a:ext uri="{FF2B5EF4-FFF2-40B4-BE49-F238E27FC236}">
                  <a16:creationId xmlns:a16="http://schemas.microsoft.com/office/drawing/2014/main" id="{00000000-0008-0000-1200-000057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99</xdr:row>
          <xdr:rowOff>0</xdr:rowOff>
        </xdr:from>
        <xdr:to>
          <xdr:col>18</xdr:col>
          <xdr:colOff>0</xdr:colOff>
          <xdr:row>102</xdr:row>
          <xdr:rowOff>0</xdr:rowOff>
        </xdr:to>
        <xdr:sp macro="" textlink="">
          <xdr:nvSpPr>
            <xdr:cNvPr id="50264" name="Button 88" hidden="1">
              <a:extLst>
                <a:ext uri="{63B3BB69-23CF-44E3-9099-C40C66FF867C}">
                  <a14:compatExt spid="_x0000_s50264"/>
                </a:ext>
                <a:ext uri="{FF2B5EF4-FFF2-40B4-BE49-F238E27FC236}">
                  <a16:creationId xmlns:a16="http://schemas.microsoft.com/office/drawing/2014/main" id="{00000000-0008-0000-1200-000058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99</xdr:row>
          <xdr:rowOff>0</xdr:rowOff>
        </xdr:from>
        <xdr:to>
          <xdr:col>19</xdr:col>
          <xdr:colOff>0</xdr:colOff>
          <xdr:row>102</xdr:row>
          <xdr:rowOff>0</xdr:rowOff>
        </xdr:to>
        <xdr:sp macro="" textlink="">
          <xdr:nvSpPr>
            <xdr:cNvPr id="50265" name="Button 89" hidden="1">
              <a:extLst>
                <a:ext uri="{63B3BB69-23CF-44E3-9099-C40C66FF867C}">
                  <a14:compatExt spid="_x0000_s50265"/>
                </a:ext>
                <a:ext uri="{FF2B5EF4-FFF2-40B4-BE49-F238E27FC236}">
                  <a16:creationId xmlns:a16="http://schemas.microsoft.com/office/drawing/2014/main" id="{00000000-0008-0000-1200-000059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102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50266" name="Button 90" hidden="1">
              <a:extLst>
                <a:ext uri="{63B3BB69-23CF-44E3-9099-C40C66FF867C}">
                  <a14:compatExt spid="_x0000_s50266"/>
                </a:ext>
                <a:ext uri="{FF2B5EF4-FFF2-40B4-BE49-F238E27FC236}">
                  <a16:creationId xmlns:a16="http://schemas.microsoft.com/office/drawing/2014/main" id="{00000000-0008-0000-1200-00005A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102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50267" name="Button 91" hidden="1">
              <a:extLst>
                <a:ext uri="{63B3BB69-23CF-44E3-9099-C40C66FF867C}">
                  <a14:compatExt spid="_x0000_s50267"/>
                </a:ext>
                <a:ext uri="{FF2B5EF4-FFF2-40B4-BE49-F238E27FC236}">
                  <a16:creationId xmlns:a16="http://schemas.microsoft.com/office/drawing/2014/main" id="{00000000-0008-0000-1200-00005B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102</xdr:row>
          <xdr:rowOff>0</xdr:rowOff>
        </xdr:from>
        <xdr:to>
          <xdr:col>19</xdr:col>
          <xdr:colOff>0</xdr:colOff>
          <xdr:row>105</xdr:row>
          <xdr:rowOff>0</xdr:rowOff>
        </xdr:to>
        <xdr:sp macro="" textlink="">
          <xdr:nvSpPr>
            <xdr:cNvPr id="50268" name="Button 92" hidden="1">
              <a:extLst>
                <a:ext uri="{63B3BB69-23CF-44E3-9099-C40C66FF867C}">
                  <a14:compatExt spid="_x0000_s50268"/>
                </a:ext>
                <a:ext uri="{FF2B5EF4-FFF2-40B4-BE49-F238E27FC236}">
                  <a16:creationId xmlns:a16="http://schemas.microsoft.com/office/drawing/2014/main" id="{00000000-0008-0000-1200-00005C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109</xdr:row>
          <xdr:rowOff>9525</xdr:rowOff>
        </xdr:from>
        <xdr:to>
          <xdr:col>19</xdr:col>
          <xdr:colOff>0</xdr:colOff>
          <xdr:row>112</xdr:row>
          <xdr:rowOff>9525</xdr:rowOff>
        </xdr:to>
        <xdr:sp macro="" textlink="">
          <xdr:nvSpPr>
            <xdr:cNvPr id="50269" name="Button 93" hidden="1">
              <a:extLst>
                <a:ext uri="{63B3BB69-23CF-44E3-9099-C40C66FF867C}">
                  <a14:compatExt spid="_x0000_s50269"/>
                </a:ext>
                <a:ext uri="{FF2B5EF4-FFF2-40B4-BE49-F238E27FC236}">
                  <a16:creationId xmlns:a16="http://schemas.microsoft.com/office/drawing/2014/main" id="{00000000-0008-0000-1200-00005D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112</xdr:row>
          <xdr:rowOff>9525</xdr:rowOff>
        </xdr:from>
        <xdr:to>
          <xdr:col>19</xdr:col>
          <xdr:colOff>0</xdr:colOff>
          <xdr:row>115</xdr:row>
          <xdr:rowOff>9525</xdr:rowOff>
        </xdr:to>
        <xdr:sp macro="" textlink="">
          <xdr:nvSpPr>
            <xdr:cNvPr id="50270" name="Button 94" hidden="1">
              <a:extLst>
                <a:ext uri="{63B3BB69-23CF-44E3-9099-C40C66FF867C}">
                  <a14:compatExt spid="_x0000_s50270"/>
                </a:ext>
                <a:ext uri="{FF2B5EF4-FFF2-40B4-BE49-F238E27FC236}">
                  <a16:creationId xmlns:a16="http://schemas.microsoft.com/office/drawing/2014/main" id="{00000000-0008-0000-1200-00005E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115</xdr:row>
          <xdr:rowOff>9525</xdr:rowOff>
        </xdr:from>
        <xdr:to>
          <xdr:col>19</xdr:col>
          <xdr:colOff>0</xdr:colOff>
          <xdr:row>118</xdr:row>
          <xdr:rowOff>19050</xdr:rowOff>
        </xdr:to>
        <xdr:sp macro="" textlink="">
          <xdr:nvSpPr>
            <xdr:cNvPr id="50271" name="Button 95" hidden="1">
              <a:extLst>
                <a:ext uri="{63B3BB69-23CF-44E3-9099-C40C66FF867C}">
                  <a14:compatExt spid="_x0000_s50271"/>
                </a:ext>
                <a:ext uri="{FF2B5EF4-FFF2-40B4-BE49-F238E27FC236}">
                  <a16:creationId xmlns:a16="http://schemas.microsoft.com/office/drawing/2014/main" id="{00000000-0008-0000-1200-00005F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120</xdr:row>
          <xdr:rowOff>0</xdr:rowOff>
        </xdr:from>
        <xdr:to>
          <xdr:col>17</xdr:col>
          <xdr:colOff>0</xdr:colOff>
          <xdr:row>123</xdr:row>
          <xdr:rowOff>0</xdr:rowOff>
        </xdr:to>
        <xdr:sp macro="" textlink="">
          <xdr:nvSpPr>
            <xdr:cNvPr id="50272" name="Button 96" hidden="1">
              <a:extLst>
                <a:ext uri="{63B3BB69-23CF-44E3-9099-C40C66FF867C}">
                  <a14:compatExt spid="_x0000_s50272"/>
                </a:ext>
                <a:ext uri="{FF2B5EF4-FFF2-40B4-BE49-F238E27FC236}">
                  <a16:creationId xmlns:a16="http://schemas.microsoft.com/office/drawing/2014/main" id="{00000000-0008-0000-1200-000060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120</xdr:row>
          <xdr:rowOff>0</xdr:rowOff>
        </xdr:from>
        <xdr:to>
          <xdr:col>18</xdr:col>
          <xdr:colOff>0</xdr:colOff>
          <xdr:row>123</xdr:row>
          <xdr:rowOff>0</xdr:rowOff>
        </xdr:to>
        <xdr:sp macro="" textlink="">
          <xdr:nvSpPr>
            <xdr:cNvPr id="50273" name="Button 97" hidden="1">
              <a:extLst>
                <a:ext uri="{63B3BB69-23CF-44E3-9099-C40C66FF867C}">
                  <a14:compatExt spid="_x0000_s50273"/>
                </a:ext>
                <a:ext uri="{FF2B5EF4-FFF2-40B4-BE49-F238E27FC236}">
                  <a16:creationId xmlns:a16="http://schemas.microsoft.com/office/drawing/2014/main" id="{00000000-0008-0000-1200-000061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120</xdr:row>
          <xdr:rowOff>0</xdr:rowOff>
        </xdr:from>
        <xdr:to>
          <xdr:col>19</xdr:col>
          <xdr:colOff>0</xdr:colOff>
          <xdr:row>123</xdr:row>
          <xdr:rowOff>0</xdr:rowOff>
        </xdr:to>
        <xdr:sp macro="" textlink="">
          <xdr:nvSpPr>
            <xdr:cNvPr id="50274" name="Button 98" hidden="1">
              <a:extLst>
                <a:ext uri="{63B3BB69-23CF-44E3-9099-C40C66FF867C}">
                  <a14:compatExt spid="_x0000_s50274"/>
                </a:ext>
                <a:ext uri="{FF2B5EF4-FFF2-40B4-BE49-F238E27FC236}">
                  <a16:creationId xmlns:a16="http://schemas.microsoft.com/office/drawing/2014/main" id="{00000000-0008-0000-1200-000062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123</xdr:row>
          <xdr:rowOff>0</xdr:rowOff>
        </xdr:from>
        <xdr:to>
          <xdr:col>17</xdr:col>
          <xdr:colOff>0</xdr:colOff>
          <xdr:row>126</xdr:row>
          <xdr:rowOff>0</xdr:rowOff>
        </xdr:to>
        <xdr:sp macro="" textlink="">
          <xdr:nvSpPr>
            <xdr:cNvPr id="50275" name="Button 99" hidden="1">
              <a:extLst>
                <a:ext uri="{63B3BB69-23CF-44E3-9099-C40C66FF867C}">
                  <a14:compatExt spid="_x0000_s50275"/>
                </a:ext>
                <a:ext uri="{FF2B5EF4-FFF2-40B4-BE49-F238E27FC236}">
                  <a16:creationId xmlns:a16="http://schemas.microsoft.com/office/drawing/2014/main" id="{00000000-0008-0000-1200-000063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123</xdr:row>
          <xdr:rowOff>0</xdr:rowOff>
        </xdr:from>
        <xdr:to>
          <xdr:col>18</xdr:col>
          <xdr:colOff>0</xdr:colOff>
          <xdr:row>126</xdr:row>
          <xdr:rowOff>0</xdr:rowOff>
        </xdr:to>
        <xdr:sp macro="" textlink="">
          <xdr:nvSpPr>
            <xdr:cNvPr id="50276" name="Button 100" hidden="1">
              <a:extLst>
                <a:ext uri="{63B3BB69-23CF-44E3-9099-C40C66FF867C}">
                  <a14:compatExt spid="_x0000_s50276"/>
                </a:ext>
                <a:ext uri="{FF2B5EF4-FFF2-40B4-BE49-F238E27FC236}">
                  <a16:creationId xmlns:a16="http://schemas.microsoft.com/office/drawing/2014/main" id="{00000000-0008-0000-1200-000064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123</xdr:row>
          <xdr:rowOff>0</xdr:rowOff>
        </xdr:from>
        <xdr:to>
          <xdr:col>19</xdr:col>
          <xdr:colOff>0</xdr:colOff>
          <xdr:row>126</xdr:row>
          <xdr:rowOff>0</xdr:rowOff>
        </xdr:to>
        <xdr:sp macro="" textlink="">
          <xdr:nvSpPr>
            <xdr:cNvPr id="50277" name="Button 101" hidden="1">
              <a:extLst>
                <a:ext uri="{63B3BB69-23CF-44E3-9099-C40C66FF867C}">
                  <a14:compatExt spid="_x0000_s50277"/>
                </a:ext>
                <a:ext uri="{FF2B5EF4-FFF2-40B4-BE49-F238E27FC236}">
                  <a16:creationId xmlns:a16="http://schemas.microsoft.com/office/drawing/2014/main" id="{00000000-0008-0000-1200-000065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126</xdr:row>
          <xdr:rowOff>0</xdr:rowOff>
        </xdr:from>
        <xdr:to>
          <xdr:col>17</xdr:col>
          <xdr:colOff>0</xdr:colOff>
          <xdr:row>129</xdr:row>
          <xdr:rowOff>0</xdr:rowOff>
        </xdr:to>
        <xdr:sp macro="" textlink="">
          <xdr:nvSpPr>
            <xdr:cNvPr id="50278" name="Button 102" hidden="1">
              <a:extLst>
                <a:ext uri="{63B3BB69-23CF-44E3-9099-C40C66FF867C}">
                  <a14:compatExt spid="_x0000_s50278"/>
                </a:ext>
                <a:ext uri="{FF2B5EF4-FFF2-40B4-BE49-F238E27FC236}">
                  <a16:creationId xmlns:a16="http://schemas.microsoft.com/office/drawing/2014/main" id="{00000000-0008-0000-1200-000066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126</xdr:row>
          <xdr:rowOff>0</xdr:rowOff>
        </xdr:from>
        <xdr:to>
          <xdr:col>18</xdr:col>
          <xdr:colOff>0</xdr:colOff>
          <xdr:row>129</xdr:row>
          <xdr:rowOff>0</xdr:rowOff>
        </xdr:to>
        <xdr:sp macro="" textlink="">
          <xdr:nvSpPr>
            <xdr:cNvPr id="50279" name="Button 103" hidden="1">
              <a:extLst>
                <a:ext uri="{63B3BB69-23CF-44E3-9099-C40C66FF867C}">
                  <a14:compatExt spid="_x0000_s50279"/>
                </a:ext>
                <a:ext uri="{FF2B5EF4-FFF2-40B4-BE49-F238E27FC236}">
                  <a16:creationId xmlns:a16="http://schemas.microsoft.com/office/drawing/2014/main" id="{00000000-0008-0000-1200-000067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126</xdr:row>
          <xdr:rowOff>0</xdr:rowOff>
        </xdr:from>
        <xdr:to>
          <xdr:col>19</xdr:col>
          <xdr:colOff>0</xdr:colOff>
          <xdr:row>129</xdr:row>
          <xdr:rowOff>0</xdr:rowOff>
        </xdr:to>
        <xdr:sp macro="" textlink="">
          <xdr:nvSpPr>
            <xdr:cNvPr id="50280" name="Button 104" hidden="1">
              <a:extLst>
                <a:ext uri="{63B3BB69-23CF-44E3-9099-C40C66FF867C}">
                  <a14:compatExt spid="_x0000_s50280"/>
                </a:ext>
                <a:ext uri="{FF2B5EF4-FFF2-40B4-BE49-F238E27FC236}">
                  <a16:creationId xmlns:a16="http://schemas.microsoft.com/office/drawing/2014/main" id="{00000000-0008-0000-1200-000068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129</xdr:row>
          <xdr:rowOff>0</xdr:rowOff>
        </xdr:from>
        <xdr:to>
          <xdr:col>17</xdr:col>
          <xdr:colOff>0</xdr:colOff>
          <xdr:row>132</xdr:row>
          <xdr:rowOff>0</xdr:rowOff>
        </xdr:to>
        <xdr:sp macro="" textlink="">
          <xdr:nvSpPr>
            <xdr:cNvPr id="50281" name="Button 105" hidden="1">
              <a:extLst>
                <a:ext uri="{63B3BB69-23CF-44E3-9099-C40C66FF867C}">
                  <a14:compatExt spid="_x0000_s50281"/>
                </a:ext>
                <a:ext uri="{FF2B5EF4-FFF2-40B4-BE49-F238E27FC236}">
                  <a16:creationId xmlns:a16="http://schemas.microsoft.com/office/drawing/2014/main" id="{00000000-0008-0000-1200-000069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129</xdr:row>
          <xdr:rowOff>0</xdr:rowOff>
        </xdr:from>
        <xdr:to>
          <xdr:col>18</xdr:col>
          <xdr:colOff>0</xdr:colOff>
          <xdr:row>132</xdr:row>
          <xdr:rowOff>0</xdr:rowOff>
        </xdr:to>
        <xdr:sp macro="" textlink="">
          <xdr:nvSpPr>
            <xdr:cNvPr id="50282" name="Button 106" hidden="1">
              <a:extLst>
                <a:ext uri="{63B3BB69-23CF-44E3-9099-C40C66FF867C}">
                  <a14:compatExt spid="_x0000_s50282"/>
                </a:ext>
                <a:ext uri="{FF2B5EF4-FFF2-40B4-BE49-F238E27FC236}">
                  <a16:creationId xmlns:a16="http://schemas.microsoft.com/office/drawing/2014/main" id="{00000000-0008-0000-1200-00006A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129</xdr:row>
          <xdr:rowOff>0</xdr:rowOff>
        </xdr:from>
        <xdr:to>
          <xdr:col>19</xdr:col>
          <xdr:colOff>0</xdr:colOff>
          <xdr:row>132</xdr:row>
          <xdr:rowOff>0</xdr:rowOff>
        </xdr:to>
        <xdr:sp macro="" textlink="">
          <xdr:nvSpPr>
            <xdr:cNvPr id="50283" name="Button 107" hidden="1">
              <a:extLst>
                <a:ext uri="{63B3BB69-23CF-44E3-9099-C40C66FF867C}">
                  <a14:compatExt spid="_x0000_s50283"/>
                </a:ext>
                <a:ext uri="{FF2B5EF4-FFF2-40B4-BE49-F238E27FC236}">
                  <a16:creationId xmlns:a16="http://schemas.microsoft.com/office/drawing/2014/main" id="{00000000-0008-0000-1200-00006B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136</xdr:row>
          <xdr:rowOff>9525</xdr:rowOff>
        </xdr:from>
        <xdr:to>
          <xdr:col>19</xdr:col>
          <xdr:colOff>0</xdr:colOff>
          <xdr:row>139</xdr:row>
          <xdr:rowOff>9525</xdr:rowOff>
        </xdr:to>
        <xdr:sp macro="" textlink="">
          <xdr:nvSpPr>
            <xdr:cNvPr id="50284" name="Button 108" hidden="1">
              <a:extLst>
                <a:ext uri="{63B3BB69-23CF-44E3-9099-C40C66FF867C}">
                  <a14:compatExt spid="_x0000_s50284"/>
                </a:ext>
                <a:ext uri="{FF2B5EF4-FFF2-40B4-BE49-F238E27FC236}">
                  <a16:creationId xmlns:a16="http://schemas.microsoft.com/office/drawing/2014/main" id="{00000000-0008-0000-1200-00006C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139</xdr:row>
          <xdr:rowOff>9525</xdr:rowOff>
        </xdr:from>
        <xdr:to>
          <xdr:col>19</xdr:col>
          <xdr:colOff>0</xdr:colOff>
          <xdr:row>142</xdr:row>
          <xdr:rowOff>9525</xdr:rowOff>
        </xdr:to>
        <xdr:sp macro="" textlink="">
          <xdr:nvSpPr>
            <xdr:cNvPr id="50285" name="Button 109" hidden="1">
              <a:extLst>
                <a:ext uri="{63B3BB69-23CF-44E3-9099-C40C66FF867C}">
                  <a14:compatExt spid="_x0000_s50285"/>
                </a:ext>
                <a:ext uri="{FF2B5EF4-FFF2-40B4-BE49-F238E27FC236}">
                  <a16:creationId xmlns:a16="http://schemas.microsoft.com/office/drawing/2014/main" id="{00000000-0008-0000-1200-00006D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142</xdr:row>
          <xdr:rowOff>9525</xdr:rowOff>
        </xdr:from>
        <xdr:to>
          <xdr:col>19</xdr:col>
          <xdr:colOff>0</xdr:colOff>
          <xdr:row>145</xdr:row>
          <xdr:rowOff>19050</xdr:rowOff>
        </xdr:to>
        <xdr:sp macro="" textlink="">
          <xdr:nvSpPr>
            <xdr:cNvPr id="50286" name="Button 110" hidden="1">
              <a:extLst>
                <a:ext uri="{63B3BB69-23CF-44E3-9099-C40C66FF867C}">
                  <a14:compatExt spid="_x0000_s50286"/>
                </a:ext>
                <a:ext uri="{FF2B5EF4-FFF2-40B4-BE49-F238E27FC236}">
                  <a16:creationId xmlns:a16="http://schemas.microsoft.com/office/drawing/2014/main" id="{00000000-0008-0000-1200-00006E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147</xdr:row>
          <xdr:rowOff>0</xdr:rowOff>
        </xdr:from>
        <xdr:to>
          <xdr:col>17</xdr:col>
          <xdr:colOff>0</xdr:colOff>
          <xdr:row>150</xdr:row>
          <xdr:rowOff>0</xdr:rowOff>
        </xdr:to>
        <xdr:sp macro="" textlink="">
          <xdr:nvSpPr>
            <xdr:cNvPr id="50287" name="Button 111" hidden="1">
              <a:extLst>
                <a:ext uri="{63B3BB69-23CF-44E3-9099-C40C66FF867C}">
                  <a14:compatExt spid="_x0000_s50287"/>
                </a:ext>
                <a:ext uri="{FF2B5EF4-FFF2-40B4-BE49-F238E27FC236}">
                  <a16:creationId xmlns:a16="http://schemas.microsoft.com/office/drawing/2014/main" id="{00000000-0008-0000-1200-00006F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147</xdr:row>
          <xdr:rowOff>0</xdr:rowOff>
        </xdr:from>
        <xdr:to>
          <xdr:col>18</xdr:col>
          <xdr:colOff>0</xdr:colOff>
          <xdr:row>150</xdr:row>
          <xdr:rowOff>0</xdr:rowOff>
        </xdr:to>
        <xdr:sp macro="" textlink="">
          <xdr:nvSpPr>
            <xdr:cNvPr id="50288" name="Button 112" hidden="1">
              <a:extLst>
                <a:ext uri="{63B3BB69-23CF-44E3-9099-C40C66FF867C}">
                  <a14:compatExt spid="_x0000_s50288"/>
                </a:ext>
                <a:ext uri="{FF2B5EF4-FFF2-40B4-BE49-F238E27FC236}">
                  <a16:creationId xmlns:a16="http://schemas.microsoft.com/office/drawing/2014/main" id="{00000000-0008-0000-1200-000070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147</xdr:row>
          <xdr:rowOff>0</xdr:rowOff>
        </xdr:from>
        <xdr:to>
          <xdr:col>19</xdr:col>
          <xdr:colOff>0</xdr:colOff>
          <xdr:row>150</xdr:row>
          <xdr:rowOff>0</xdr:rowOff>
        </xdr:to>
        <xdr:sp macro="" textlink="">
          <xdr:nvSpPr>
            <xdr:cNvPr id="50289" name="Button 113" hidden="1">
              <a:extLst>
                <a:ext uri="{63B3BB69-23CF-44E3-9099-C40C66FF867C}">
                  <a14:compatExt spid="_x0000_s50289"/>
                </a:ext>
                <a:ext uri="{FF2B5EF4-FFF2-40B4-BE49-F238E27FC236}">
                  <a16:creationId xmlns:a16="http://schemas.microsoft.com/office/drawing/2014/main" id="{00000000-0008-0000-1200-000071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150</xdr:row>
          <xdr:rowOff>0</xdr:rowOff>
        </xdr:from>
        <xdr:to>
          <xdr:col>17</xdr:col>
          <xdr:colOff>0</xdr:colOff>
          <xdr:row>153</xdr:row>
          <xdr:rowOff>0</xdr:rowOff>
        </xdr:to>
        <xdr:sp macro="" textlink="">
          <xdr:nvSpPr>
            <xdr:cNvPr id="50290" name="Button 114" hidden="1">
              <a:extLst>
                <a:ext uri="{63B3BB69-23CF-44E3-9099-C40C66FF867C}">
                  <a14:compatExt spid="_x0000_s50290"/>
                </a:ext>
                <a:ext uri="{FF2B5EF4-FFF2-40B4-BE49-F238E27FC236}">
                  <a16:creationId xmlns:a16="http://schemas.microsoft.com/office/drawing/2014/main" id="{00000000-0008-0000-1200-000072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150</xdr:row>
          <xdr:rowOff>0</xdr:rowOff>
        </xdr:from>
        <xdr:to>
          <xdr:col>18</xdr:col>
          <xdr:colOff>0</xdr:colOff>
          <xdr:row>153</xdr:row>
          <xdr:rowOff>0</xdr:rowOff>
        </xdr:to>
        <xdr:sp macro="" textlink="">
          <xdr:nvSpPr>
            <xdr:cNvPr id="50291" name="Button 115" hidden="1">
              <a:extLst>
                <a:ext uri="{63B3BB69-23CF-44E3-9099-C40C66FF867C}">
                  <a14:compatExt spid="_x0000_s50291"/>
                </a:ext>
                <a:ext uri="{FF2B5EF4-FFF2-40B4-BE49-F238E27FC236}">
                  <a16:creationId xmlns:a16="http://schemas.microsoft.com/office/drawing/2014/main" id="{00000000-0008-0000-1200-000073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150</xdr:row>
          <xdr:rowOff>0</xdr:rowOff>
        </xdr:from>
        <xdr:to>
          <xdr:col>19</xdr:col>
          <xdr:colOff>0</xdr:colOff>
          <xdr:row>153</xdr:row>
          <xdr:rowOff>0</xdr:rowOff>
        </xdr:to>
        <xdr:sp macro="" textlink="">
          <xdr:nvSpPr>
            <xdr:cNvPr id="50292" name="Button 116" hidden="1">
              <a:extLst>
                <a:ext uri="{63B3BB69-23CF-44E3-9099-C40C66FF867C}">
                  <a14:compatExt spid="_x0000_s50292"/>
                </a:ext>
                <a:ext uri="{FF2B5EF4-FFF2-40B4-BE49-F238E27FC236}">
                  <a16:creationId xmlns:a16="http://schemas.microsoft.com/office/drawing/2014/main" id="{00000000-0008-0000-1200-000074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153</xdr:row>
          <xdr:rowOff>0</xdr:rowOff>
        </xdr:from>
        <xdr:to>
          <xdr:col>17</xdr:col>
          <xdr:colOff>0</xdr:colOff>
          <xdr:row>156</xdr:row>
          <xdr:rowOff>0</xdr:rowOff>
        </xdr:to>
        <xdr:sp macro="" textlink="">
          <xdr:nvSpPr>
            <xdr:cNvPr id="50293" name="Button 117" hidden="1">
              <a:extLst>
                <a:ext uri="{63B3BB69-23CF-44E3-9099-C40C66FF867C}">
                  <a14:compatExt spid="_x0000_s50293"/>
                </a:ext>
                <a:ext uri="{FF2B5EF4-FFF2-40B4-BE49-F238E27FC236}">
                  <a16:creationId xmlns:a16="http://schemas.microsoft.com/office/drawing/2014/main" id="{00000000-0008-0000-1200-000075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153</xdr:row>
          <xdr:rowOff>0</xdr:rowOff>
        </xdr:from>
        <xdr:to>
          <xdr:col>18</xdr:col>
          <xdr:colOff>0</xdr:colOff>
          <xdr:row>156</xdr:row>
          <xdr:rowOff>0</xdr:rowOff>
        </xdr:to>
        <xdr:sp macro="" textlink="">
          <xdr:nvSpPr>
            <xdr:cNvPr id="50294" name="Button 118" hidden="1">
              <a:extLst>
                <a:ext uri="{63B3BB69-23CF-44E3-9099-C40C66FF867C}">
                  <a14:compatExt spid="_x0000_s50294"/>
                </a:ext>
                <a:ext uri="{FF2B5EF4-FFF2-40B4-BE49-F238E27FC236}">
                  <a16:creationId xmlns:a16="http://schemas.microsoft.com/office/drawing/2014/main" id="{00000000-0008-0000-1200-000076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153</xdr:row>
          <xdr:rowOff>0</xdr:rowOff>
        </xdr:from>
        <xdr:to>
          <xdr:col>19</xdr:col>
          <xdr:colOff>0</xdr:colOff>
          <xdr:row>156</xdr:row>
          <xdr:rowOff>0</xdr:rowOff>
        </xdr:to>
        <xdr:sp macro="" textlink="">
          <xdr:nvSpPr>
            <xdr:cNvPr id="50295" name="Button 119" hidden="1">
              <a:extLst>
                <a:ext uri="{63B3BB69-23CF-44E3-9099-C40C66FF867C}">
                  <a14:compatExt spid="_x0000_s50295"/>
                </a:ext>
                <a:ext uri="{FF2B5EF4-FFF2-40B4-BE49-F238E27FC236}">
                  <a16:creationId xmlns:a16="http://schemas.microsoft.com/office/drawing/2014/main" id="{00000000-0008-0000-1200-000077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156</xdr:row>
          <xdr:rowOff>0</xdr:rowOff>
        </xdr:from>
        <xdr:to>
          <xdr:col>17</xdr:col>
          <xdr:colOff>0</xdr:colOff>
          <xdr:row>159</xdr:row>
          <xdr:rowOff>0</xdr:rowOff>
        </xdr:to>
        <xdr:sp macro="" textlink="">
          <xdr:nvSpPr>
            <xdr:cNvPr id="50296" name="Button 120" hidden="1">
              <a:extLst>
                <a:ext uri="{63B3BB69-23CF-44E3-9099-C40C66FF867C}">
                  <a14:compatExt spid="_x0000_s50296"/>
                </a:ext>
                <a:ext uri="{FF2B5EF4-FFF2-40B4-BE49-F238E27FC236}">
                  <a16:creationId xmlns:a16="http://schemas.microsoft.com/office/drawing/2014/main" id="{00000000-0008-0000-1200-000078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156</xdr:row>
          <xdr:rowOff>0</xdr:rowOff>
        </xdr:from>
        <xdr:to>
          <xdr:col>18</xdr:col>
          <xdr:colOff>0</xdr:colOff>
          <xdr:row>159</xdr:row>
          <xdr:rowOff>0</xdr:rowOff>
        </xdr:to>
        <xdr:sp macro="" textlink="">
          <xdr:nvSpPr>
            <xdr:cNvPr id="50297" name="Button 121" hidden="1">
              <a:extLst>
                <a:ext uri="{63B3BB69-23CF-44E3-9099-C40C66FF867C}">
                  <a14:compatExt spid="_x0000_s50297"/>
                </a:ext>
                <a:ext uri="{FF2B5EF4-FFF2-40B4-BE49-F238E27FC236}">
                  <a16:creationId xmlns:a16="http://schemas.microsoft.com/office/drawing/2014/main" id="{00000000-0008-0000-1200-000079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156</xdr:row>
          <xdr:rowOff>0</xdr:rowOff>
        </xdr:from>
        <xdr:to>
          <xdr:col>19</xdr:col>
          <xdr:colOff>0</xdr:colOff>
          <xdr:row>159</xdr:row>
          <xdr:rowOff>0</xdr:rowOff>
        </xdr:to>
        <xdr:sp macro="" textlink="">
          <xdr:nvSpPr>
            <xdr:cNvPr id="50298" name="Button 122" hidden="1">
              <a:extLst>
                <a:ext uri="{63B3BB69-23CF-44E3-9099-C40C66FF867C}">
                  <a14:compatExt spid="_x0000_s50298"/>
                </a:ext>
                <a:ext uri="{FF2B5EF4-FFF2-40B4-BE49-F238E27FC236}">
                  <a16:creationId xmlns:a16="http://schemas.microsoft.com/office/drawing/2014/main" id="{00000000-0008-0000-1200-00007A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163</xdr:row>
          <xdr:rowOff>9525</xdr:rowOff>
        </xdr:from>
        <xdr:to>
          <xdr:col>19</xdr:col>
          <xdr:colOff>0</xdr:colOff>
          <xdr:row>166</xdr:row>
          <xdr:rowOff>9525</xdr:rowOff>
        </xdr:to>
        <xdr:sp macro="" textlink="">
          <xdr:nvSpPr>
            <xdr:cNvPr id="50299" name="Button 123" hidden="1">
              <a:extLst>
                <a:ext uri="{63B3BB69-23CF-44E3-9099-C40C66FF867C}">
                  <a14:compatExt spid="_x0000_s50299"/>
                </a:ext>
                <a:ext uri="{FF2B5EF4-FFF2-40B4-BE49-F238E27FC236}">
                  <a16:creationId xmlns:a16="http://schemas.microsoft.com/office/drawing/2014/main" id="{00000000-0008-0000-1200-00007B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166</xdr:row>
          <xdr:rowOff>9525</xdr:rowOff>
        </xdr:from>
        <xdr:to>
          <xdr:col>19</xdr:col>
          <xdr:colOff>0</xdr:colOff>
          <xdr:row>169</xdr:row>
          <xdr:rowOff>9525</xdr:rowOff>
        </xdr:to>
        <xdr:sp macro="" textlink="">
          <xdr:nvSpPr>
            <xdr:cNvPr id="50300" name="Button 124" hidden="1">
              <a:extLst>
                <a:ext uri="{63B3BB69-23CF-44E3-9099-C40C66FF867C}">
                  <a14:compatExt spid="_x0000_s50300"/>
                </a:ext>
                <a:ext uri="{FF2B5EF4-FFF2-40B4-BE49-F238E27FC236}">
                  <a16:creationId xmlns:a16="http://schemas.microsoft.com/office/drawing/2014/main" id="{00000000-0008-0000-1200-00007C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169</xdr:row>
          <xdr:rowOff>9525</xdr:rowOff>
        </xdr:from>
        <xdr:to>
          <xdr:col>19</xdr:col>
          <xdr:colOff>0</xdr:colOff>
          <xdr:row>172</xdr:row>
          <xdr:rowOff>19050</xdr:rowOff>
        </xdr:to>
        <xdr:sp macro="" textlink="">
          <xdr:nvSpPr>
            <xdr:cNvPr id="50301" name="Button 125" hidden="1">
              <a:extLst>
                <a:ext uri="{63B3BB69-23CF-44E3-9099-C40C66FF867C}">
                  <a14:compatExt spid="_x0000_s50301"/>
                </a:ext>
                <a:ext uri="{FF2B5EF4-FFF2-40B4-BE49-F238E27FC236}">
                  <a16:creationId xmlns:a16="http://schemas.microsoft.com/office/drawing/2014/main" id="{00000000-0008-0000-1200-00007D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174</xdr:row>
          <xdr:rowOff>0</xdr:rowOff>
        </xdr:from>
        <xdr:to>
          <xdr:col>17</xdr:col>
          <xdr:colOff>0</xdr:colOff>
          <xdr:row>177</xdr:row>
          <xdr:rowOff>0</xdr:rowOff>
        </xdr:to>
        <xdr:sp macro="" textlink="">
          <xdr:nvSpPr>
            <xdr:cNvPr id="50302" name="Button 126" hidden="1">
              <a:extLst>
                <a:ext uri="{63B3BB69-23CF-44E3-9099-C40C66FF867C}">
                  <a14:compatExt spid="_x0000_s50302"/>
                </a:ext>
                <a:ext uri="{FF2B5EF4-FFF2-40B4-BE49-F238E27FC236}">
                  <a16:creationId xmlns:a16="http://schemas.microsoft.com/office/drawing/2014/main" id="{00000000-0008-0000-1200-00007E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174</xdr:row>
          <xdr:rowOff>0</xdr:rowOff>
        </xdr:from>
        <xdr:to>
          <xdr:col>18</xdr:col>
          <xdr:colOff>0</xdr:colOff>
          <xdr:row>177</xdr:row>
          <xdr:rowOff>0</xdr:rowOff>
        </xdr:to>
        <xdr:sp macro="" textlink="">
          <xdr:nvSpPr>
            <xdr:cNvPr id="50303" name="Button 127" hidden="1">
              <a:extLst>
                <a:ext uri="{63B3BB69-23CF-44E3-9099-C40C66FF867C}">
                  <a14:compatExt spid="_x0000_s50303"/>
                </a:ext>
                <a:ext uri="{FF2B5EF4-FFF2-40B4-BE49-F238E27FC236}">
                  <a16:creationId xmlns:a16="http://schemas.microsoft.com/office/drawing/2014/main" id="{00000000-0008-0000-1200-00007F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174</xdr:row>
          <xdr:rowOff>0</xdr:rowOff>
        </xdr:from>
        <xdr:to>
          <xdr:col>19</xdr:col>
          <xdr:colOff>0</xdr:colOff>
          <xdr:row>177</xdr:row>
          <xdr:rowOff>0</xdr:rowOff>
        </xdr:to>
        <xdr:sp macro="" textlink="">
          <xdr:nvSpPr>
            <xdr:cNvPr id="50304" name="Button 128" hidden="1">
              <a:extLst>
                <a:ext uri="{63B3BB69-23CF-44E3-9099-C40C66FF867C}">
                  <a14:compatExt spid="_x0000_s50304"/>
                </a:ext>
                <a:ext uri="{FF2B5EF4-FFF2-40B4-BE49-F238E27FC236}">
                  <a16:creationId xmlns:a16="http://schemas.microsoft.com/office/drawing/2014/main" id="{00000000-0008-0000-1200-000080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177</xdr:row>
          <xdr:rowOff>0</xdr:rowOff>
        </xdr:from>
        <xdr:to>
          <xdr:col>17</xdr:col>
          <xdr:colOff>0</xdr:colOff>
          <xdr:row>180</xdr:row>
          <xdr:rowOff>0</xdr:rowOff>
        </xdr:to>
        <xdr:sp macro="" textlink="">
          <xdr:nvSpPr>
            <xdr:cNvPr id="50305" name="Button 129" hidden="1">
              <a:extLst>
                <a:ext uri="{63B3BB69-23CF-44E3-9099-C40C66FF867C}">
                  <a14:compatExt spid="_x0000_s50305"/>
                </a:ext>
                <a:ext uri="{FF2B5EF4-FFF2-40B4-BE49-F238E27FC236}">
                  <a16:creationId xmlns:a16="http://schemas.microsoft.com/office/drawing/2014/main" id="{00000000-0008-0000-1200-000081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177</xdr:row>
          <xdr:rowOff>0</xdr:rowOff>
        </xdr:from>
        <xdr:to>
          <xdr:col>18</xdr:col>
          <xdr:colOff>0</xdr:colOff>
          <xdr:row>180</xdr:row>
          <xdr:rowOff>0</xdr:rowOff>
        </xdr:to>
        <xdr:sp macro="" textlink="">
          <xdr:nvSpPr>
            <xdr:cNvPr id="50306" name="Button 130" hidden="1">
              <a:extLst>
                <a:ext uri="{63B3BB69-23CF-44E3-9099-C40C66FF867C}">
                  <a14:compatExt spid="_x0000_s50306"/>
                </a:ext>
                <a:ext uri="{FF2B5EF4-FFF2-40B4-BE49-F238E27FC236}">
                  <a16:creationId xmlns:a16="http://schemas.microsoft.com/office/drawing/2014/main" id="{00000000-0008-0000-1200-000082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177</xdr:row>
          <xdr:rowOff>0</xdr:rowOff>
        </xdr:from>
        <xdr:to>
          <xdr:col>19</xdr:col>
          <xdr:colOff>0</xdr:colOff>
          <xdr:row>180</xdr:row>
          <xdr:rowOff>0</xdr:rowOff>
        </xdr:to>
        <xdr:sp macro="" textlink="">
          <xdr:nvSpPr>
            <xdr:cNvPr id="50307" name="Button 131" hidden="1">
              <a:extLst>
                <a:ext uri="{63B3BB69-23CF-44E3-9099-C40C66FF867C}">
                  <a14:compatExt spid="_x0000_s50307"/>
                </a:ext>
                <a:ext uri="{FF2B5EF4-FFF2-40B4-BE49-F238E27FC236}">
                  <a16:creationId xmlns:a16="http://schemas.microsoft.com/office/drawing/2014/main" id="{00000000-0008-0000-1200-000083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180</xdr:row>
          <xdr:rowOff>0</xdr:rowOff>
        </xdr:from>
        <xdr:to>
          <xdr:col>17</xdr:col>
          <xdr:colOff>0</xdr:colOff>
          <xdr:row>183</xdr:row>
          <xdr:rowOff>0</xdr:rowOff>
        </xdr:to>
        <xdr:sp macro="" textlink="">
          <xdr:nvSpPr>
            <xdr:cNvPr id="50308" name="Button 132" hidden="1">
              <a:extLst>
                <a:ext uri="{63B3BB69-23CF-44E3-9099-C40C66FF867C}">
                  <a14:compatExt spid="_x0000_s50308"/>
                </a:ext>
                <a:ext uri="{FF2B5EF4-FFF2-40B4-BE49-F238E27FC236}">
                  <a16:creationId xmlns:a16="http://schemas.microsoft.com/office/drawing/2014/main" id="{00000000-0008-0000-1200-000084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180</xdr:row>
          <xdr:rowOff>0</xdr:rowOff>
        </xdr:from>
        <xdr:to>
          <xdr:col>18</xdr:col>
          <xdr:colOff>0</xdr:colOff>
          <xdr:row>183</xdr:row>
          <xdr:rowOff>0</xdr:rowOff>
        </xdr:to>
        <xdr:sp macro="" textlink="">
          <xdr:nvSpPr>
            <xdr:cNvPr id="50309" name="Button 133" hidden="1">
              <a:extLst>
                <a:ext uri="{63B3BB69-23CF-44E3-9099-C40C66FF867C}">
                  <a14:compatExt spid="_x0000_s50309"/>
                </a:ext>
                <a:ext uri="{FF2B5EF4-FFF2-40B4-BE49-F238E27FC236}">
                  <a16:creationId xmlns:a16="http://schemas.microsoft.com/office/drawing/2014/main" id="{00000000-0008-0000-1200-000085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180</xdr:row>
          <xdr:rowOff>0</xdr:rowOff>
        </xdr:from>
        <xdr:to>
          <xdr:col>19</xdr:col>
          <xdr:colOff>0</xdr:colOff>
          <xdr:row>183</xdr:row>
          <xdr:rowOff>0</xdr:rowOff>
        </xdr:to>
        <xdr:sp macro="" textlink="">
          <xdr:nvSpPr>
            <xdr:cNvPr id="50310" name="Button 134" hidden="1">
              <a:extLst>
                <a:ext uri="{63B3BB69-23CF-44E3-9099-C40C66FF867C}">
                  <a14:compatExt spid="_x0000_s50310"/>
                </a:ext>
                <a:ext uri="{FF2B5EF4-FFF2-40B4-BE49-F238E27FC236}">
                  <a16:creationId xmlns:a16="http://schemas.microsoft.com/office/drawing/2014/main" id="{00000000-0008-0000-1200-000086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183</xdr:row>
          <xdr:rowOff>0</xdr:rowOff>
        </xdr:from>
        <xdr:to>
          <xdr:col>17</xdr:col>
          <xdr:colOff>0</xdr:colOff>
          <xdr:row>186</xdr:row>
          <xdr:rowOff>0</xdr:rowOff>
        </xdr:to>
        <xdr:sp macro="" textlink="">
          <xdr:nvSpPr>
            <xdr:cNvPr id="50311" name="Button 135" hidden="1">
              <a:extLst>
                <a:ext uri="{63B3BB69-23CF-44E3-9099-C40C66FF867C}">
                  <a14:compatExt spid="_x0000_s50311"/>
                </a:ext>
                <a:ext uri="{FF2B5EF4-FFF2-40B4-BE49-F238E27FC236}">
                  <a16:creationId xmlns:a16="http://schemas.microsoft.com/office/drawing/2014/main" id="{00000000-0008-0000-1200-000087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183</xdr:row>
          <xdr:rowOff>0</xdr:rowOff>
        </xdr:from>
        <xdr:to>
          <xdr:col>18</xdr:col>
          <xdr:colOff>0</xdr:colOff>
          <xdr:row>186</xdr:row>
          <xdr:rowOff>0</xdr:rowOff>
        </xdr:to>
        <xdr:sp macro="" textlink="">
          <xdr:nvSpPr>
            <xdr:cNvPr id="50312" name="Button 136" hidden="1">
              <a:extLst>
                <a:ext uri="{63B3BB69-23CF-44E3-9099-C40C66FF867C}">
                  <a14:compatExt spid="_x0000_s50312"/>
                </a:ext>
                <a:ext uri="{FF2B5EF4-FFF2-40B4-BE49-F238E27FC236}">
                  <a16:creationId xmlns:a16="http://schemas.microsoft.com/office/drawing/2014/main" id="{00000000-0008-0000-1200-000088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183</xdr:row>
          <xdr:rowOff>0</xdr:rowOff>
        </xdr:from>
        <xdr:to>
          <xdr:col>19</xdr:col>
          <xdr:colOff>0</xdr:colOff>
          <xdr:row>186</xdr:row>
          <xdr:rowOff>0</xdr:rowOff>
        </xdr:to>
        <xdr:sp macro="" textlink="">
          <xdr:nvSpPr>
            <xdr:cNvPr id="50313" name="Button 137" hidden="1">
              <a:extLst>
                <a:ext uri="{63B3BB69-23CF-44E3-9099-C40C66FF867C}">
                  <a14:compatExt spid="_x0000_s50313"/>
                </a:ext>
                <a:ext uri="{FF2B5EF4-FFF2-40B4-BE49-F238E27FC236}">
                  <a16:creationId xmlns:a16="http://schemas.microsoft.com/office/drawing/2014/main" id="{00000000-0008-0000-1200-000089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190</xdr:row>
          <xdr:rowOff>9525</xdr:rowOff>
        </xdr:from>
        <xdr:to>
          <xdr:col>19</xdr:col>
          <xdr:colOff>0</xdr:colOff>
          <xdr:row>193</xdr:row>
          <xdr:rowOff>9525</xdr:rowOff>
        </xdr:to>
        <xdr:sp macro="" textlink="">
          <xdr:nvSpPr>
            <xdr:cNvPr id="50314" name="Button 138" hidden="1">
              <a:extLst>
                <a:ext uri="{63B3BB69-23CF-44E3-9099-C40C66FF867C}">
                  <a14:compatExt spid="_x0000_s50314"/>
                </a:ext>
                <a:ext uri="{FF2B5EF4-FFF2-40B4-BE49-F238E27FC236}">
                  <a16:creationId xmlns:a16="http://schemas.microsoft.com/office/drawing/2014/main" id="{00000000-0008-0000-1200-00008A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193</xdr:row>
          <xdr:rowOff>9525</xdr:rowOff>
        </xdr:from>
        <xdr:to>
          <xdr:col>19</xdr:col>
          <xdr:colOff>0</xdr:colOff>
          <xdr:row>196</xdr:row>
          <xdr:rowOff>9525</xdr:rowOff>
        </xdr:to>
        <xdr:sp macro="" textlink="">
          <xdr:nvSpPr>
            <xdr:cNvPr id="50315" name="Button 139" hidden="1">
              <a:extLst>
                <a:ext uri="{63B3BB69-23CF-44E3-9099-C40C66FF867C}">
                  <a14:compatExt spid="_x0000_s50315"/>
                </a:ext>
                <a:ext uri="{FF2B5EF4-FFF2-40B4-BE49-F238E27FC236}">
                  <a16:creationId xmlns:a16="http://schemas.microsoft.com/office/drawing/2014/main" id="{00000000-0008-0000-1200-00008B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196</xdr:row>
          <xdr:rowOff>9525</xdr:rowOff>
        </xdr:from>
        <xdr:to>
          <xdr:col>19</xdr:col>
          <xdr:colOff>0</xdr:colOff>
          <xdr:row>199</xdr:row>
          <xdr:rowOff>19050</xdr:rowOff>
        </xdr:to>
        <xdr:sp macro="" textlink="">
          <xdr:nvSpPr>
            <xdr:cNvPr id="50316" name="Button 140" hidden="1">
              <a:extLst>
                <a:ext uri="{63B3BB69-23CF-44E3-9099-C40C66FF867C}">
                  <a14:compatExt spid="_x0000_s50316"/>
                </a:ext>
                <a:ext uri="{FF2B5EF4-FFF2-40B4-BE49-F238E27FC236}">
                  <a16:creationId xmlns:a16="http://schemas.microsoft.com/office/drawing/2014/main" id="{00000000-0008-0000-1200-00008C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</xdr:wsDr>
</file>

<file path=xl/drawings/drawing20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</xdr:row>
          <xdr:rowOff>0</xdr:rowOff>
        </xdr:from>
        <xdr:to>
          <xdr:col>19</xdr:col>
          <xdr:colOff>0</xdr:colOff>
          <xdr:row>28</xdr:row>
          <xdr:rowOff>0</xdr:rowOff>
        </xdr:to>
        <xdr:sp macro="" textlink="">
          <xdr:nvSpPr>
            <xdr:cNvPr id="51201" name="Button 1" hidden="1">
              <a:extLst>
                <a:ext uri="{63B3BB69-23CF-44E3-9099-C40C66FF867C}">
                  <a14:compatExt spid="_x0000_s51201"/>
                </a:ext>
                <a:ext uri="{FF2B5EF4-FFF2-40B4-BE49-F238E27FC236}">
                  <a16:creationId xmlns:a16="http://schemas.microsoft.com/office/drawing/2014/main" id="{00000000-0008-0000-1300-000001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28</xdr:row>
          <xdr:rowOff>0</xdr:rowOff>
        </xdr:from>
        <xdr:to>
          <xdr:col>17</xdr:col>
          <xdr:colOff>0</xdr:colOff>
          <xdr:row>31</xdr:row>
          <xdr:rowOff>0</xdr:rowOff>
        </xdr:to>
        <xdr:sp macro="" textlink="">
          <xdr:nvSpPr>
            <xdr:cNvPr id="51202" name="Button 2" hidden="1">
              <a:extLst>
                <a:ext uri="{63B3BB69-23CF-44E3-9099-C40C66FF867C}">
                  <a14:compatExt spid="_x0000_s51202"/>
                </a:ext>
                <a:ext uri="{FF2B5EF4-FFF2-40B4-BE49-F238E27FC236}">
                  <a16:creationId xmlns:a16="http://schemas.microsoft.com/office/drawing/2014/main" id="{00000000-0008-0000-1300-000002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28</xdr:row>
          <xdr:rowOff>0</xdr:rowOff>
        </xdr:from>
        <xdr:to>
          <xdr:col>18</xdr:col>
          <xdr:colOff>0</xdr:colOff>
          <xdr:row>31</xdr:row>
          <xdr:rowOff>0</xdr:rowOff>
        </xdr:to>
        <xdr:sp macro="" textlink="">
          <xdr:nvSpPr>
            <xdr:cNvPr id="51203" name="Button 3" hidden="1">
              <a:extLst>
                <a:ext uri="{63B3BB69-23CF-44E3-9099-C40C66FF867C}">
                  <a14:compatExt spid="_x0000_s51203"/>
                </a:ext>
                <a:ext uri="{FF2B5EF4-FFF2-40B4-BE49-F238E27FC236}">
                  <a16:creationId xmlns:a16="http://schemas.microsoft.com/office/drawing/2014/main" id="{00000000-0008-0000-1300-000003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31</xdr:row>
          <xdr:rowOff>0</xdr:rowOff>
        </xdr:from>
        <xdr:to>
          <xdr:col>17</xdr:col>
          <xdr:colOff>0</xdr:colOff>
          <xdr:row>34</xdr:row>
          <xdr:rowOff>0</xdr:rowOff>
        </xdr:to>
        <xdr:sp macro="" textlink="">
          <xdr:nvSpPr>
            <xdr:cNvPr id="51204" name="Button 4" hidden="1">
              <a:extLst>
                <a:ext uri="{63B3BB69-23CF-44E3-9099-C40C66FF867C}">
                  <a14:compatExt spid="_x0000_s51204"/>
                </a:ext>
                <a:ext uri="{FF2B5EF4-FFF2-40B4-BE49-F238E27FC236}">
                  <a16:creationId xmlns:a16="http://schemas.microsoft.com/office/drawing/2014/main" id="{00000000-0008-0000-1300-000004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31</xdr:row>
          <xdr:rowOff>0</xdr:rowOff>
        </xdr:from>
        <xdr:to>
          <xdr:col>18</xdr:col>
          <xdr:colOff>0</xdr:colOff>
          <xdr:row>34</xdr:row>
          <xdr:rowOff>0</xdr:rowOff>
        </xdr:to>
        <xdr:sp macro="" textlink="">
          <xdr:nvSpPr>
            <xdr:cNvPr id="51205" name="Button 5" hidden="1">
              <a:extLst>
                <a:ext uri="{63B3BB69-23CF-44E3-9099-C40C66FF867C}">
                  <a14:compatExt spid="_x0000_s51205"/>
                </a:ext>
                <a:ext uri="{FF2B5EF4-FFF2-40B4-BE49-F238E27FC236}">
                  <a16:creationId xmlns:a16="http://schemas.microsoft.com/office/drawing/2014/main" id="{00000000-0008-0000-1300-000005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28</xdr:row>
          <xdr:rowOff>0</xdr:rowOff>
        </xdr:from>
        <xdr:to>
          <xdr:col>19</xdr:col>
          <xdr:colOff>0</xdr:colOff>
          <xdr:row>31</xdr:row>
          <xdr:rowOff>0</xdr:rowOff>
        </xdr:to>
        <xdr:sp macro="" textlink="">
          <xdr:nvSpPr>
            <xdr:cNvPr id="51206" name="Button 6" hidden="1">
              <a:extLst>
                <a:ext uri="{63B3BB69-23CF-44E3-9099-C40C66FF867C}">
                  <a14:compatExt spid="_x0000_s51206"/>
                </a:ext>
                <a:ext uri="{FF2B5EF4-FFF2-40B4-BE49-F238E27FC236}">
                  <a16:creationId xmlns:a16="http://schemas.microsoft.com/office/drawing/2014/main" id="{00000000-0008-0000-1300-000006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31</xdr:row>
          <xdr:rowOff>0</xdr:rowOff>
        </xdr:from>
        <xdr:to>
          <xdr:col>19</xdr:col>
          <xdr:colOff>0</xdr:colOff>
          <xdr:row>34</xdr:row>
          <xdr:rowOff>0</xdr:rowOff>
        </xdr:to>
        <xdr:sp macro="" textlink="">
          <xdr:nvSpPr>
            <xdr:cNvPr id="51207" name="Button 7" hidden="1">
              <a:extLst>
                <a:ext uri="{63B3BB69-23CF-44E3-9099-C40C66FF867C}">
                  <a14:compatExt spid="_x0000_s51207"/>
                </a:ext>
                <a:ext uri="{FF2B5EF4-FFF2-40B4-BE49-F238E27FC236}">
                  <a16:creationId xmlns:a16="http://schemas.microsoft.com/office/drawing/2014/main" id="{00000000-0008-0000-1300-000007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34</xdr:row>
          <xdr:rowOff>0</xdr:rowOff>
        </xdr:from>
        <xdr:to>
          <xdr:col>19</xdr:col>
          <xdr:colOff>0</xdr:colOff>
          <xdr:row>37</xdr:row>
          <xdr:rowOff>0</xdr:rowOff>
        </xdr:to>
        <xdr:sp macro="" textlink="">
          <xdr:nvSpPr>
            <xdr:cNvPr id="51208" name="Button 8" hidden="1">
              <a:extLst>
                <a:ext uri="{63B3BB69-23CF-44E3-9099-C40C66FF867C}">
                  <a14:compatExt spid="_x0000_s51208"/>
                </a:ext>
                <a:ext uri="{FF2B5EF4-FFF2-40B4-BE49-F238E27FC236}">
                  <a16:creationId xmlns:a16="http://schemas.microsoft.com/office/drawing/2014/main" id="{00000000-0008-0000-1300-000008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17</xdr:col>
          <xdr:colOff>0</xdr:colOff>
          <xdr:row>15</xdr:row>
          <xdr:rowOff>0</xdr:rowOff>
        </xdr:to>
        <xdr:sp macro="" textlink="">
          <xdr:nvSpPr>
            <xdr:cNvPr id="51209" name="Button 9" hidden="1">
              <a:extLst>
                <a:ext uri="{63B3BB69-23CF-44E3-9099-C40C66FF867C}">
                  <a14:compatExt spid="_x0000_s51209"/>
                </a:ext>
                <a:ext uri="{FF2B5EF4-FFF2-40B4-BE49-F238E27FC236}">
                  <a16:creationId xmlns:a16="http://schemas.microsoft.com/office/drawing/2014/main" id="{00000000-0008-0000-1300-000009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</xdr:row>
          <xdr:rowOff>0</xdr:rowOff>
        </xdr:from>
        <xdr:to>
          <xdr:col>18</xdr:col>
          <xdr:colOff>0</xdr:colOff>
          <xdr:row>15</xdr:row>
          <xdr:rowOff>0</xdr:rowOff>
        </xdr:to>
        <xdr:sp macro="" textlink="">
          <xdr:nvSpPr>
            <xdr:cNvPr id="51210" name="Button 10" hidden="1">
              <a:extLst>
                <a:ext uri="{63B3BB69-23CF-44E3-9099-C40C66FF867C}">
                  <a14:compatExt spid="_x0000_s51210"/>
                </a:ext>
                <a:ext uri="{FF2B5EF4-FFF2-40B4-BE49-F238E27FC236}">
                  <a16:creationId xmlns:a16="http://schemas.microsoft.com/office/drawing/2014/main" id="{00000000-0008-0000-1300-00000A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</xdr:row>
          <xdr:rowOff>0</xdr:rowOff>
        </xdr:from>
        <xdr:to>
          <xdr:col>19</xdr:col>
          <xdr:colOff>0</xdr:colOff>
          <xdr:row>15</xdr:row>
          <xdr:rowOff>0</xdr:rowOff>
        </xdr:to>
        <xdr:sp macro="" textlink="">
          <xdr:nvSpPr>
            <xdr:cNvPr id="51211" name="Button 11" hidden="1">
              <a:extLst>
                <a:ext uri="{63B3BB69-23CF-44E3-9099-C40C66FF867C}">
                  <a14:compatExt spid="_x0000_s51211"/>
                </a:ext>
                <a:ext uri="{FF2B5EF4-FFF2-40B4-BE49-F238E27FC236}">
                  <a16:creationId xmlns:a16="http://schemas.microsoft.com/office/drawing/2014/main" id="{00000000-0008-0000-1300-00000B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</xdr:row>
          <xdr:rowOff>0</xdr:rowOff>
        </xdr:from>
        <xdr:to>
          <xdr:col>17</xdr:col>
          <xdr:colOff>0</xdr:colOff>
          <xdr:row>18</xdr:row>
          <xdr:rowOff>0</xdr:rowOff>
        </xdr:to>
        <xdr:sp macro="" textlink="">
          <xdr:nvSpPr>
            <xdr:cNvPr id="51212" name="Button 12" hidden="1">
              <a:extLst>
                <a:ext uri="{63B3BB69-23CF-44E3-9099-C40C66FF867C}">
                  <a14:compatExt spid="_x0000_s51212"/>
                </a:ext>
                <a:ext uri="{FF2B5EF4-FFF2-40B4-BE49-F238E27FC236}">
                  <a16:creationId xmlns:a16="http://schemas.microsoft.com/office/drawing/2014/main" id="{00000000-0008-0000-1300-00000C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</xdr:row>
          <xdr:rowOff>0</xdr:rowOff>
        </xdr:from>
        <xdr:to>
          <xdr:col>18</xdr:col>
          <xdr:colOff>0</xdr:colOff>
          <xdr:row>18</xdr:row>
          <xdr:rowOff>0</xdr:rowOff>
        </xdr:to>
        <xdr:sp macro="" textlink="">
          <xdr:nvSpPr>
            <xdr:cNvPr id="51213" name="Button 13" hidden="1">
              <a:extLst>
                <a:ext uri="{63B3BB69-23CF-44E3-9099-C40C66FF867C}">
                  <a14:compatExt spid="_x0000_s51213"/>
                </a:ext>
                <a:ext uri="{FF2B5EF4-FFF2-40B4-BE49-F238E27FC236}">
                  <a16:creationId xmlns:a16="http://schemas.microsoft.com/office/drawing/2014/main" id="{00000000-0008-0000-1300-00000D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</xdr:row>
          <xdr:rowOff>0</xdr:rowOff>
        </xdr:from>
        <xdr:to>
          <xdr:col>19</xdr:col>
          <xdr:colOff>0</xdr:colOff>
          <xdr:row>18</xdr:row>
          <xdr:rowOff>0</xdr:rowOff>
        </xdr:to>
        <xdr:sp macro="" textlink="">
          <xdr:nvSpPr>
            <xdr:cNvPr id="51214" name="Button 14" hidden="1">
              <a:extLst>
                <a:ext uri="{63B3BB69-23CF-44E3-9099-C40C66FF867C}">
                  <a14:compatExt spid="_x0000_s51214"/>
                </a:ext>
                <a:ext uri="{FF2B5EF4-FFF2-40B4-BE49-F238E27FC236}">
                  <a16:creationId xmlns:a16="http://schemas.microsoft.com/office/drawing/2014/main" id="{00000000-0008-0000-1300-00000E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</xdr:row>
          <xdr:rowOff>0</xdr:rowOff>
        </xdr:from>
        <xdr:to>
          <xdr:col>17</xdr:col>
          <xdr:colOff>0</xdr:colOff>
          <xdr:row>21</xdr:row>
          <xdr:rowOff>0</xdr:rowOff>
        </xdr:to>
        <xdr:sp macro="" textlink="">
          <xdr:nvSpPr>
            <xdr:cNvPr id="51215" name="Button 15" hidden="1">
              <a:extLst>
                <a:ext uri="{63B3BB69-23CF-44E3-9099-C40C66FF867C}">
                  <a14:compatExt spid="_x0000_s51215"/>
                </a:ext>
                <a:ext uri="{FF2B5EF4-FFF2-40B4-BE49-F238E27FC236}">
                  <a16:creationId xmlns:a16="http://schemas.microsoft.com/office/drawing/2014/main" id="{00000000-0008-0000-1300-00000F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</xdr:row>
          <xdr:rowOff>0</xdr:rowOff>
        </xdr:from>
        <xdr:to>
          <xdr:col>18</xdr:col>
          <xdr:colOff>0</xdr:colOff>
          <xdr:row>21</xdr:row>
          <xdr:rowOff>0</xdr:rowOff>
        </xdr:to>
        <xdr:sp macro="" textlink="">
          <xdr:nvSpPr>
            <xdr:cNvPr id="51216" name="Button 16" hidden="1">
              <a:extLst>
                <a:ext uri="{63B3BB69-23CF-44E3-9099-C40C66FF867C}">
                  <a14:compatExt spid="_x0000_s51216"/>
                </a:ext>
                <a:ext uri="{FF2B5EF4-FFF2-40B4-BE49-F238E27FC236}">
                  <a16:creationId xmlns:a16="http://schemas.microsoft.com/office/drawing/2014/main" id="{00000000-0008-0000-1300-000010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</xdr:row>
          <xdr:rowOff>0</xdr:rowOff>
        </xdr:from>
        <xdr:to>
          <xdr:col>19</xdr:col>
          <xdr:colOff>0</xdr:colOff>
          <xdr:row>21</xdr:row>
          <xdr:rowOff>0</xdr:rowOff>
        </xdr:to>
        <xdr:sp macro="" textlink="">
          <xdr:nvSpPr>
            <xdr:cNvPr id="51217" name="Button 17" hidden="1">
              <a:extLst>
                <a:ext uri="{63B3BB69-23CF-44E3-9099-C40C66FF867C}">
                  <a14:compatExt spid="_x0000_s51217"/>
                </a:ext>
                <a:ext uri="{FF2B5EF4-FFF2-40B4-BE49-F238E27FC236}">
                  <a16:creationId xmlns:a16="http://schemas.microsoft.com/office/drawing/2014/main" id="{00000000-0008-0000-1300-000011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51218" name="Button 18" hidden="1">
              <a:extLst>
                <a:ext uri="{63B3BB69-23CF-44E3-9099-C40C66FF867C}">
                  <a14:compatExt spid="_x0000_s51218"/>
                </a:ext>
                <a:ext uri="{FF2B5EF4-FFF2-40B4-BE49-F238E27FC236}">
                  <a16:creationId xmlns:a16="http://schemas.microsoft.com/office/drawing/2014/main" id="{00000000-0008-0000-1300-000012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</xdr:row>
          <xdr:rowOff>0</xdr:rowOff>
        </xdr:from>
        <xdr:to>
          <xdr:col>18</xdr:col>
          <xdr:colOff>0</xdr:colOff>
          <xdr:row>24</xdr:row>
          <xdr:rowOff>0</xdr:rowOff>
        </xdr:to>
        <xdr:sp macro="" textlink="">
          <xdr:nvSpPr>
            <xdr:cNvPr id="51219" name="Button 19" hidden="1">
              <a:extLst>
                <a:ext uri="{63B3BB69-23CF-44E3-9099-C40C66FF867C}">
                  <a14:compatExt spid="_x0000_s51219"/>
                </a:ext>
                <a:ext uri="{FF2B5EF4-FFF2-40B4-BE49-F238E27FC236}">
                  <a16:creationId xmlns:a16="http://schemas.microsoft.com/office/drawing/2014/main" id="{00000000-0008-0000-1300-000013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</xdr:row>
          <xdr:rowOff>0</xdr:rowOff>
        </xdr:from>
        <xdr:to>
          <xdr:col>19</xdr:col>
          <xdr:colOff>0</xdr:colOff>
          <xdr:row>24</xdr:row>
          <xdr:rowOff>0</xdr:rowOff>
        </xdr:to>
        <xdr:sp macro="" textlink="">
          <xdr:nvSpPr>
            <xdr:cNvPr id="51220" name="Button 20" hidden="1">
              <a:extLst>
                <a:ext uri="{63B3BB69-23CF-44E3-9099-C40C66FF867C}">
                  <a14:compatExt spid="_x0000_s51220"/>
                </a:ext>
                <a:ext uri="{FF2B5EF4-FFF2-40B4-BE49-F238E27FC236}">
                  <a16:creationId xmlns:a16="http://schemas.microsoft.com/office/drawing/2014/main" id="{00000000-0008-0000-1300-000014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52</xdr:row>
          <xdr:rowOff>0</xdr:rowOff>
        </xdr:from>
        <xdr:to>
          <xdr:col>19</xdr:col>
          <xdr:colOff>0</xdr:colOff>
          <xdr:row>55</xdr:row>
          <xdr:rowOff>0</xdr:rowOff>
        </xdr:to>
        <xdr:sp macro="" textlink="">
          <xdr:nvSpPr>
            <xdr:cNvPr id="51221" name="Button 21" hidden="1">
              <a:extLst>
                <a:ext uri="{63B3BB69-23CF-44E3-9099-C40C66FF867C}">
                  <a14:compatExt spid="_x0000_s51221"/>
                </a:ext>
                <a:ext uri="{FF2B5EF4-FFF2-40B4-BE49-F238E27FC236}">
                  <a16:creationId xmlns:a16="http://schemas.microsoft.com/office/drawing/2014/main" id="{00000000-0008-0000-1300-000015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55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51222" name="Button 22" hidden="1">
              <a:extLst>
                <a:ext uri="{63B3BB69-23CF-44E3-9099-C40C66FF867C}">
                  <a14:compatExt spid="_x0000_s51222"/>
                </a:ext>
                <a:ext uri="{FF2B5EF4-FFF2-40B4-BE49-F238E27FC236}">
                  <a16:creationId xmlns:a16="http://schemas.microsoft.com/office/drawing/2014/main" id="{00000000-0008-0000-1300-000016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55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51223" name="Button 23" hidden="1">
              <a:extLst>
                <a:ext uri="{63B3BB69-23CF-44E3-9099-C40C66FF867C}">
                  <a14:compatExt spid="_x0000_s51223"/>
                </a:ext>
                <a:ext uri="{FF2B5EF4-FFF2-40B4-BE49-F238E27FC236}">
                  <a16:creationId xmlns:a16="http://schemas.microsoft.com/office/drawing/2014/main" id="{00000000-0008-0000-1300-000017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17</xdr:col>
          <xdr:colOff>0</xdr:colOff>
          <xdr:row>61</xdr:row>
          <xdr:rowOff>0</xdr:rowOff>
        </xdr:to>
        <xdr:sp macro="" textlink="">
          <xdr:nvSpPr>
            <xdr:cNvPr id="51224" name="Button 24" hidden="1">
              <a:extLst>
                <a:ext uri="{63B3BB69-23CF-44E3-9099-C40C66FF867C}">
                  <a14:compatExt spid="_x0000_s51224"/>
                </a:ext>
                <a:ext uri="{FF2B5EF4-FFF2-40B4-BE49-F238E27FC236}">
                  <a16:creationId xmlns:a16="http://schemas.microsoft.com/office/drawing/2014/main" id="{00000000-0008-0000-1300-000018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51225" name="Button 25" hidden="1">
              <a:extLst>
                <a:ext uri="{63B3BB69-23CF-44E3-9099-C40C66FF867C}">
                  <a14:compatExt spid="_x0000_s51225"/>
                </a:ext>
                <a:ext uri="{FF2B5EF4-FFF2-40B4-BE49-F238E27FC236}">
                  <a16:creationId xmlns:a16="http://schemas.microsoft.com/office/drawing/2014/main" id="{00000000-0008-0000-1300-000019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79</xdr:row>
          <xdr:rowOff>0</xdr:rowOff>
        </xdr:from>
        <xdr:to>
          <xdr:col>19</xdr:col>
          <xdr:colOff>0</xdr:colOff>
          <xdr:row>82</xdr:row>
          <xdr:rowOff>9525</xdr:rowOff>
        </xdr:to>
        <xdr:sp macro="" textlink="">
          <xdr:nvSpPr>
            <xdr:cNvPr id="51226" name="Button 26" hidden="1">
              <a:extLst>
                <a:ext uri="{63B3BB69-23CF-44E3-9099-C40C66FF867C}">
                  <a14:compatExt spid="_x0000_s51226"/>
                </a:ext>
                <a:ext uri="{FF2B5EF4-FFF2-40B4-BE49-F238E27FC236}">
                  <a16:creationId xmlns:a16="http://schemas.microsoft.com/office/drawing/2014/main" id="{00000000-0008-0000-1300-00001A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82</xdr:row>
          <xdr:rowOff>9525</xdr:rowOff>
        </xdr:from>
        <xdr:to>
          <xdr:col>17</xdr:col>
          <xdr:colOff>0</xdr:colOff>
          <xdr:row>85</xdr:row>
          <xdr:rowOff>9525</xdr:rowOff>
        </xdr:to>
        <xdr:sp macro="" textlink="">
          <xdr:nvSpPr>
            <xdr:cNvPr id="51227" name="Button 27" hidden="1">
              <a:extLst>
                <a:ext uri="{63B3BB69-23CF-44E3-9099-C40C66FF867C}">
                  <a14:compatExt spid="_x0000_s51227"/>
                </a:ext>
                <a:ext uri="{FF2B5EF4-FFF2-40B4-BE49-F238E27FC236}">
                  <a16:creationId xmlns:a16="http://schemas.microsoft.com/office/drawing/2014/main" id="{00000000-0008-0000-1300-00001B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82</xdr:row>
          <xdr:rowOff>9525</xdr:rowOff>
        </xdr:from>
        <xdr:to>
          <xdr:col>18</xdr:col>
          <xdr:colOff>0</xdr:colOff>
          <xdr:row>85</xdr:row>
          <xdr:rowOff>9525</xdr:rowOff>
        </xdr:to>
        <xdr:sp macro="" textlink="">
          <xdr:nvSpPr>
            <xdr:cNvPr id="51228" name="Button 28" hidden="1">
              <a:extLst>
                <a:ext uri="{63B3BB69-23CF-44E3-9099-C40C66FF867C}">
                  <a14:compatExt spid="_x0000_s51228"/>
                </a:ext>
                <a:ext uri="{FF2B5EF4-FFF2-40B4-BE49-F238E27FC236}">
                  <a16:creationId xmlns:a16="http://schemas.microsoft.com/office/drawing/2014/main" id="{00000000-0008-0000-1300-00001C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85</xdr:row>
          <xdr:rowOff>9525</xdr:rowOff>
        </xdr:from>
        <xdr:to>
          <xdr:col>17</xdr:col>
          <xdr:colOff>0</xdr:colOff>
          <xdr:row>88</xdr:row>
          <xdr:rowOff>9525</xdr:rowOff>
        </xdr:to>
        <xdr:sp macro="" textlink="">
          <xdr:nvSpPr>
            <xdr:cNvPr id="51229" name="Button 29" hidden="1">
              <a:extLst>
                <a:ext uri="{63B3BB69-23CF-44E3-9099-C40C66FF867C}">
                  <a14:compatExt spid="_x0000_s51229"/>
                </a:ext>
                <a:ext uri="{FF2B5EF4-FFF2-40B4-BE49-F238E27FC236}">
                  <a16:creationId xmlns:a16="http://schemas.microsoft.com/office/drawing/2014/main" id="{00000000-0008-0000-1300-00001D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85</xdr:row>
          <xdr:rowOff>9525</xdr:rowOff>
        </xdr:from>
        <xdr:to>
          <xdr:col>18</xdr:col>
          <xdr:colOff>0</xdr:colOff>
          <xdr:row>88</xdr:row>
          <xdr:rowOff>9525</xdr:rowOff>
        </xdr:to>
        <xdr:sp macro="" textlink="">
          <xdr:nvSpPr>
            <xdr:cNvPr id="51230" name="Button 30" hidden="1">
              <a:extLst>
                <a:ext uri="{63B3BB69-23CF-44E3-9099-C40C66FF867C}">
                  <a14:compatExt spid="_x0000_s51230"/>
                </a:ext>
                <a:ext uri="{FF2B5EF4-FFF2-40B4-BE49-F238E27FC236}">
                  <a16:creationId xmlns:a16="http://schemas.microsoft.com/office/drawing/2014/main" id="{00000000-0008-0000-1300-00001E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106</xdr:row>
          <xdr:rowOff>0</xdr:rowOff>
        </xdr:from>
        <xdr:to>
          <xdr:col>19</xdr:col>
          <xdr:colOff>0</xdr:colOff>
          <xdr:row>109</xdr:row>
          <xdr:rowOff>9525</xdr:rowOff>
        </xdr:to>
        <xdr:sp macro="" textlink="">
          <xdr:nvSpPr>
            <xdr:cNvPr id="51231" name="Button 31" hidden="1">
              <a:extLst>
                <a:ext uri="{63B3BB69-23CF-44E3-9099-C40C66FF867C}">
                  <a14:compatExt spid="_x0000_s51231"/>
                </a:ext>
                <a:ext uri="{FF2B5EF4-FFF2-40B4-BE49-F238E27FC236}">
                  <a16:creationId xmlns:a16="http://schemas.microsoft.com/office/drawing/2014/main" id="{00000000-0008-0000-1300-00001F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9525</xdr:rowOff>
        </xdr:from>
        <xdr:to>
          <xdr:col>17</xdr:col>
          <xdr:colOff>0</xdr:colOff>
          <xdr:row>112</xdr:row>
          <xdr:rowOff>9525</xdr:rowOff>
        </xdr:to>
        <xdr:sp macro="" textlink="">
          <xdr:nvSpPr>
            <xdr:cNvPr id="51232" name="Button 32" hidden="1">
              <a:extLst>
                <a:ext uri="{63B3BB69-23CF-44E3-9099-C40C66FF867C}">
                  <a14:compatExt spid="_x0000_s51232"/>
                </a:ext>
                <a:ext uri="{FF2B5EF4-FFF2-40B4-BE49-F238E27FC236}">
                  <a16:creationId xmlns:a16="http://schemas.microsoft.com/office/drawing/2014/main" id="{00000000-0008-0000-1300-000020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109</xdr:row>
          <xdr:rowOff>9525</xdr:rowOff>
        </xdr:from>
        <xdr:to>
          <xdr:col>18</xdr:col>
          <xdr:colOff>0</xdr:colOff>
          <xdr:row>112</xdr:row>
          <xdr:rowOff>9525</xdr:rowOff>
        </xdr:to>
        <xdr:sp macro="" textlink="">
          <xdr:nvSpPr>
            <xdr:cNvPr id="51233" name="Button 33" hidden="1">
              <a:extLst>
                <a:ext uri="{63B3BB69-23CF-44E3-9099-C40C66FF867C}">
                  <a14:compatExt spid="_x0000_s51233"/>
                </a:ext>
                <a:ext uri="{FF2B5EF4-FFF2-40B4-BE49-F238E27FC236}">
                  <a16:creationId xmlns:a16="http://schemas.microsoft.com/office/drawing/2014/main" id="{00000000-0008-0000-1300-000021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112</xdr:row>
          <xdr:rowOff>9525</xdr:rowOff>
        </xdr:from>
        <xdr:to>
          <xdr:col>17</xdr:col>
          <xdr:colOff>0</xdr:colOff>
          <xdr:row>115</xdr:row>
          <xdr:rowOff>9525</xdr:rowOff>
        </xdr:to>
        <xdr:sp macro="" textlink="">
          <xdr:nvSpPr>
            <xdr:cNvPr id="51234" name="Button 34" hidden="1">
              <a:extLst>
                <a:ext uri="{63B3BB69-23CF-44E3-9099-C40C66FF867C}">
                  <a14:compatExt spid="_x0000_s51234"/>
                </a:ext>
                <a:ext uri="{FF2B5EF4-FFF2-40B4-BE49-F238E27FC236}">
                  <a16:creationId xmlns:a16="http://schemas.microsoft.com/office/drawing/2014/main" id="{00000000-0008-0000-1300-000022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112</xdr:row>
          <xdr:rowOff>9525</xdr:rowOff>
        </xdr:from>
        <xdr:to>
          <xdr:col>18</xdr:col>
          <xdr:colOff>0</xdr:colOff>
          <xdr:row>115</xdr:row>
          <xdr:rowOff>9525</xdr:rowOff>
        </xdr:to>
        <xdr:sp macro="" textlink="">
          <xdr:nvSpPr>
            <xdr:cNvPr id="51235" name="Button 35" hidden="1">
              <a:extLst>
                <a:ext uri="{63B3BB69-23CF-44E3-9099-C40C66FF867C}">
                  <a14:compatExt spid="_x0000_s51235"/>
                </a:ext>
                <a:ext uri="{FF2B5EF4-FFF2-40B4-BE49-F238E27FC236}">
                  <a16:creationId xmlns:a16="http://schemas.microsoft.com/office/drawing/2014/main" id="{00000000-0008-0000-1300-000023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93</xdr:row>
          <xdr:rowOff>0</xdr:rowOff>
        </xdr:from>
        <xdr:to>
          <xdr:col>17</xdr:col>
          <xdr:colOff>0</xdr:colOff>
          <xdr:row>96</xdr:row>
          <xdr:rowOff>0</xdr:rowOff>
        </xdr:to>
        <xdr:sp macro="" textlink="">
          <xdr:nvSpPr>
            <xdr:cNvPr id="51236" name="Button 36" hidden="1">
              <a:extLst>
                <a:ext uri="{63B3BB69-23CF-44E3-9099-C40C66FF867C}">
                  <a14:compatExt spid="_x0000_s51236"/>
                </a:ext>
                <a:ext uri="{FF2B5EF4-FFF2-40B4-BE49-F238E27FC236}">
                  <a16:creationId xmlns:a16="http://schemas.microsoft.com/office/drawing/2014/main" id="{00000000-0008-0000-1300-000024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133</xdr:row>
          <xdr:rowOff>0</xdr:rowOff>
        </xdr:from>
        <xdr:to>
          <xdr:col>19</xdr:col>
          <xdr:colOff>0</xdr:colOff>
          <xdr:row>136</xdr:row>
          <xdr:rowOff>9525</xdr:rowOff>
        </xdr:to>
        <xdr:sp macro="" textlink="">
          <xdr:nvSpPr>
            <xdr:cNvPr id="51237" name="Button 37" hidden="1">
              <a:extLst>
                <a:ext uri="{63B3BB69-23CF-44E3-9099-C40C66FF867C}">
                  <a14:compatExt spid="_x0000_s51237"/>
                </a:ext>
                <a:ext uri="{FF2B5EF4-FFF2-40B4-BE49-F238E27FC236}">
                  <a16:creationId xmlns:a16="http://schemas.microsoft.com/office/drawing/2014/main" id="{00000000-0008-0000-1300-000025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136</xdr:row>
          <xdr:rowOff>9525</xdr:rowOff>
        </xdr:from>
        <xdr:to>
          <xdr:col>17</xdr:col>
          <xdr:colOff>0</xdr:colOff>
          <xdr:row>139</xdr:row>
          <xdr:rowOff>9525</xdr:rowOff>
        </xdr:to>
        <xdr:sp macro="" textlink="">
          <xdr:nvSpPr>
            <xdr:cNvPr id="51238" name="Button 38" hidden="1">
              <a:extLst>
                <a:ext uri="{63B3BB69-23CF-44E3-9099-C40C66FF867C}">
                  <a14:compatExt spid="_x0000_s51238"/>
                </a:ext>
                <a:ext uri="{FF2B5EF4-FFF2-40B4-BE49-F238E27FC236}">
                  <a16:creationId xmlns:a16="http://schemas.microsoft.com/office/drawing/2014/main" id="{00000000-0008-0000-1300-000026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136</xdr:row>
          <xdr:rowOff>9525</xdr:rowOff>
        </xdr:from>
        <xdr:to>
          <xdr:col>18</xdr:col>
          <xdr:colOff>0</xdr:colOff>
          <xdr:row>139</xdr:row>
          <xdr:rowOff>9525</xdr:rowOff>
        </xdr:to>
        <xdr:sp macro="" textlink="">
          <xdr:nvSpPr>
            <xdr:cNvPr id="51239" name="Button 39" hidden="1">
              <a:extLst>
                <a:ext uri="{63B3BB69-23CF-44E3-9099-C40C66FF867C}">
                  <a14:compatExt spid="_x0000_s51239"/>
                </a:ext>
                <a:ext uri="{FF2B5EF4-FFF2-40B4-BE49-F238E27FC236}">
                  <a16:creationId xmlns:a16="http://schemas.microsoft.com/office/drawing/2014/main" id="{00000000-0008-0000-1300-000027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139</xdr:row>
          <xdr:rowOff>9525</xdr:rowOff>
        </xdr:from>
        <xdr:to>
          <xdr:col>17</xdr:col>
          <xdr:colOff>0</xdr:colOff>
          <xdr:row>142</xdr:row>
          <xdr:rowOff>9525</xdr:rowOff>
        </xdr:to>
        <xdr:sp macro="" textlink="">
          <xdr:nvSpPr>
            <xdr:cNvPr id="51240" name="Button 40" hidden="1">
              <a:extLst>
                <a:ext uri="{63B3BB69-23CF-44E3-9099-C40C66FF867C}">
                  <a14:compatExt spid="_x0000_s51240"/>
                </a:ext>
                <a:ext uri="{FF2B5EF4-FFF2-40B4-BE49-F238E27FC236}">
                  <a16:creationId xmlns:a16="http://schemas.microsoft.com/office/drawing/2014/main" id="{00000000-0008-0000-1300-000028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139</xdr:row>
          <xdr:rowOff>9525</xdr:rowOff>
        </xdr:from>
        <xdr:to>
          <xdr:col>18</xdr:col>
          <xdr:colOff>0</xdr:colOff>
          <xdr:row>142</xdr:row>
          <xdr:rowOff>9525</xdr:rowOff>
        </xdr:to>
        <xdr:sp macro="" textlink="">
          <xdr:nvSpPr>
            <xdr:cNvPr id="51241" name="Button 41" hidden="1">
              <a:extLst>
                <a:ext uri="{63B3BB69-23CF-44E3-9099-C40C66FF867C}">
                  <a14:compatExt spid="_x0000_s51241"/>
                </a:ext>
                <a:ext uri="{FF2B5EF4-FFF2-40B4-BE49-F238E27FC236}">
                  <a16:creationId xmlns:a16="http://schemas.microsoft.com/office/drawing/2014/main" id="{00000000-0008-0000-1300-000029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160</xdr:row>
          <xdr:rowOff>0</xdr:rowOff>
        </xdr:from>
        <xdr:to>
          <xdr:col>19</xdr:col>
          <xdr:colOff>0</xdr:colOff>
          <xdr:row>163</xdr:row>
          <xdr:rowOff>9525</xdr:rowOff>
        </xdr:to>
        <xdr:sp macro="" textlink="">
          <xdr:nvSpPr>
            <xdr:cNvPr id="51242" name="Button 42" hidden="1">
              <a:extLst>
                <a:ext uri="{63B3BB69-23CF-44E3-9099-C40C66FF867C}">
                  <a14:compatExt spid="_x0000_s51242"/>
                </a:ext>
                <a:ext uri="{FF2B5EF4-FFF2-40B4-BE49-F238E27FC236}">
                  <a16:creationId xmlns:a16="http://schemas.microsoft.com/office/drawing/2014/main" id="{00000000-0008-0000-1300-00002A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163</xdr:row>
          <xdr:rowOff>9525</xdr:rowOff>
        </xdr:from>
        <xdr:to>
          <xdr:col>17</xdr:col>
          <xdr:colOff>0</xdr:colOff>
          <xdr:row>166</xdr:row>
          <xdr:rowOff>9525</xdr:rowOff>
        </xdr:to>
        <xdr:sp macro="" textlink="">
          <xdr:nvSpPr>
            <xdr:cNvPr id="51243" name="Button 43" hidden="1">
              <a:extLst>
                <a:ext uri="{63B3BB69-23CF-44E3-9099-C40C66FF867C}">
                  <a14:compatExt spid="_x0000_s51243"/>
                </a:ext>
                <a:ext uri="{FF2B5EF4-FFF2-40B4-BE49-F238E27FC236}">
                  <a16:creationId xmlns:a16="http://schemas.microsoft.com/office/drawing/2014/main" id="{00000000-0008-0000-1300-00002B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163</xdr:row>
          <xdr:rowOff>9525</xdr:rowOff>
        </xdr:from>
        <xdr:to>
          <xdr:col>18</xdr:col>
          <xdr:colOff>0</xdr:colOff>
          <xdr:row>166</xdr:row>
          <xdr:rowOff>9525</xdr:rowOff>
        </xdr:to>
        <xdr:sp macro="" textlink="">
          <xdr:nvSpPr>
            <xdr:cNvPr id="51244" name="Button 44" hidden="1">
              <a:extLst>
                <a:ext uri="{63B3BB69-23CF-44E3-9099-C40C66FF867C}">
                  <a14:compatExt spid="_x0000_s51244"/>
                </a:ext>
                <a:ext uri="{FF2B5EF4-FFF2-40B4-BE49-F238E27FC236}">
                  <a16:creationId xmlns:a16="http://schemas.microsoft.com/office/drawing/2014/main" id="{00000000-0008-0000-1300-00002C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166</xdr:row>
          <xdr:rowOff>9525</xdr:rowOff>
        </xdr:from>
        <xdr:to>
          <xdr:col>17</xdr:col>
          <xdr:colOff>0</xdr:colOff>
          <xdr:row>169</xdr:row>
          <xdr:rowOff>9525</xdr:rowOff>
        </xdr:to>
        <xdr:sp macro="" textlink="">
          <xdr:nvSpPr>
            <xdr:cNvPr id="51245" name="Button 45" hidden="1">
              <a:extLst>
                <a:ext uri="{63B3BB69-23CF-44E3-9099-C40C66FF867C}">
                  <a14:compatExt spid="_x0000_s51245"/>
                </a:ext>
                <a:ext uri="{FF2B5EF4-FFF2-40B4-BE49-F238E27FC236}">
                  <a16:creationId xmlns:a16="http://schemas.microsoft.com/office/drawing/2014/main" id="{00000000-0008-0000-1300-00002D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166</xdr:row>
          <xdr:rowOff>9525</xdr:rowOff>
        </xdr:from>
        <xdr:to>
          <xdr:col>18</xdr:col>
          <xdr:colOff>0</xdr:colOff>
          <xdr:row>169</xdr:row>
          <xdr:rowOff>9525</xdr:rowOff>
        </xdr:to>
        <xdr:sp macro="" textlink="">
          <xdr:nvSpPr>
            <xdr:cNvPr id="51246" name="Button 46" hidden="1">
              <a:extLst>
                <a:ext uri="{63B3BB69-23CF-44E3-9099-C40C66FF867C}">
                  <a14:compatExt spid="_x0000_s51246"/>
                </a:ext>
                <a:ext uri="{FF2B5EF4-FFF2-40B4-BE49-F238E27FC236}">
                  <a16:creationId xmlns:a16="http://schemas.microsoft.com/office/drawing/2014/main" id="{00000000-0008-0000-1300-00002E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187</xdr:row>
          <xdr:rowOff>0</xdr:rowOff>
        </xdr:from>
        <xdr:to>
          <xdr:col>19</xdr:col>
          <xdr:colOff>0</xdr:colOff>
          <xdr:row>190</xdr:row>
          <xdr:rowOff>9525</xdr:rowOff>
        </xdr:to>
        <xdr:sp macro="" textlink="">
          <xdr:nvSpPr>
            <xdr:cNvPr id="51247" name="Button 47" hidden="1">
              <a:extLst>
                <a:ext uri="{63B3BB69-23CF-44E3-9099-C40C66FF867C}">
                  <a14:compatExt spid="_x0000_s51247"/>
                </a:ext>
                <a:ext uri="{FF2B5EF4-FFF2-40B4-BE49-F238E27FC236}">
                  <a16:creationId xmlns:a16="http://schemas.microsoft.com/office/drawing/2014/main" id="{00000000-0008-0000-1300-00002F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190</xdr:row>
          <xdr:rowOff>9525</xdr:rowOff>
        </xdr:from>
        <xdr:to>
          <xdr:col>17</xdr:col>
          <xdr:colOff>0</xdr:colOff>
          <xdr:row>193</xdr:row>
          <xdr:rowOff>9525</xdr:rowOff>
        </xdr:to>
        <xdr:sp macro="" textlink="">
          <xdr:nvSpPr>
            <xdr:cNvPr id="51248" name="Button 48" hidden="1">
              <a:extLst>
                <a:ext uri="{63B3BB69-23CF-44E3-9099-C40C66FF867C}">
                  <a14:compatExt spid="_x0000_s51248"/>
                </a:ext>
                <a:ext uri="{FF2B5EF4-FFF2-40B4-BE49-F238E27FC236}">
                  <a16:creationId xmlns:a16="http://schemas.microsoft.com/office/drawing/2014/main" id="{00000000-0008-0000-1300-000030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190</xdr:row>
          <xdr:rowOff>9525</xdr:rowOff>
        </xdr:from>
        <xdr:to>
          <xdr:col>18</xdr:col>
          <xdr:colOff>0</xdr:colOff>
          <xdr:row>193</xdr:row>
          <xdr:rowOff>9525</xdr:rowOff>
        </xdr:to>
        <xdr:sp macro="" textlink="">
          <xdr:nvSpPr>
            <xdr:cNvPr id="51249" name="Button 49" hidden="1">
              <a:extLst>
                <a:ext uri="{63B3BB69-23CF-44E3-9099-C40C66FF867C}">
                  <a14:compatExt spid="_x0000_s51249"/>
                </a:ext>
                <a:ext uri="{FF2B5EF4-FFF2-40B4-BE49-F238E27FC236}">
                  <a16:creationId xmlns:a16="http://schemas.microsoft.com/office/drawing/2014/main" id="{00000000-0008-0000-1300-000031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193</xdr:row>
          <xdr:rowOff>9525</xdr:rowOff>
        </xdr:from>
        <xdr:to>
          <xdr:col>17</xdr:col>
          <xdr:colOff>0</xdr:colOff>
          <xdr:row>196</xdr:row>
          <xdr:rowOff>9525</xdr:rowOff>
        </xdr:to>
        <xdr:sp macro="" textlink="">
          <xdr:nvSpPr>
            <xdr:cNvPr id="51250" name="Button 50" hidden="1">
              <a:extLst>
                <a:ext uri="{63B3BB69-23CF-44E3-9099-C40C66FF867C}">
                  <a14:compatExt spid="_x0000_s51250"/>
                </a:ext>
                <a:ext uri="{FF2B5EF4-FFF2-40B4-BE49-F238E27FC236}">
                  <a16:creationId xmlns:a16="http://schemas.microsoft.com/office/drawing/2014/main" id="{00000000-0008-0000-1300-000032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193</xdr:row>
          <xdr:rowOff>9525</xdr:rowOff>
        </xdr:from>
        <xdr:to>
          <xdr:col>18</xdr:col>
          <xdr:colOff>0</xdr:colOff>
          <xdr:row>196</xdr:row>
          <xdr:rowOff>9525</xdr:rowOff>
        </xdr:to>
        <xdr:sp macro="" textlink="">
          <xdr:nvSpPr>
            <xdr:cNvPr id="51251" name="Button 51" hidden="1">
              <a:extLst>
                <a:ext uri="{63B3BB69-23CF-44E3-9099-C40C66FF867C}">
                  <a14:compatExt spid="_x0000_s51251"/>
                </a:ext>
                <a:ext uri="{FF2B5EF4-FFF2-40B4-BE49-F238E27FC236}">
                  <a16:creationId xmlns:a16="http://schemas.microsoft.com/office/drawing/2014/main" id="{00000000-0008-0000-1300-000033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39</xdr:row>
          <xdr:rowOff>0</xdr:rowOff>
        </xdr:from>
        <xdr:to>
          <xdr:col>17</xdr:col>
          <xdr:colOff>0</xdr:colOff>
          <xdr:row>42</xdr:row>
          <xdr:rowOff>0</xdr:rowOff>
        </xdr:to>
        <xdr:sp macro="" textlink="">
          <xdr:nvSpPr>
            <xdr:cNvPr id="51252" name="Button 52" hidden="1">
              <a:extLst>
                <a:ext uri="{63B3BB69-23CF-44E3-9099-C40C66FF867C}">
                  <a14:compatExt spid="_x0000_s51252"/>
                </a:ext>
                <a:ext uri="{FF2B5EF4-FFF2-40B4-BE49-F238E27FC236}">
                  <a16:creationId xmlns:a16="http://schemas.microsoft.com/office/drawing/2014/main" id="{00000000-0008-0000-1300-000034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39</xdr:row>
          <xdr:rowOff>0</xdr:rowOff>
        </xdr:from>
        <xdr:to>
          <xdr:col>18</xdr:col>
          <xdr:colOff>0</xdr:colOff>
          <xdr:row>42</xdr:row>
          <xdr:rowOff>0</xdr:rowOff>
        </xdr:to>
        <xdr:sp macro="" textlink="">
          <xdr:nvSpPr>
            <xdr:cNvPr id="51253" name="Button 53" hidden="1">
              <a:extLst>
                <a:ext uri="{63B3BB69-23CF-44E3-9099-C40C66FF867C}">
                  <a14:compatExt spid="_x0000_s51253"/>
                </a:ext>
                <a:ext uri="{FF2B5EF4-FFF2-40B4-BE49-F238E27FC236}">
                  <a16:creationId xmlns:a16="http://schemas.microsoft.com/office/drawing/2014/main" id="{00000000-0008-0000-1300-000035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39</xdr:row>
          <xdr:rowOff>0</xdr:rowOff>
        </xdr:from>
        <xdr:to>
          <xdr:col>19</xdr:col>
          <xdr:colOff>0</xdr:colOff>
          <xdr:row>42</xdr:row>
          <xdr:rowOff>0</xdr:rowOff>
        </xdr:to>
        <xdr:sp macro="" textlink="">
          <xdr:nvSpPr>
            <xdr:cNvPr id="51254" name="Button 54" hidden="1">
              <a:extLst>
                <a:ext uri="{63B3BB69-23CF-44E3-9099-C40C66FF867C}">
                  <a14:compatExt spid="_x0000_s51254"/>
                </a:ext>
                <a:ext uri="{FF2B5EF4-FFF2-40B4-BE49-F238E27FC236}">
                  <a16:creationId xmlns:a16="http://schemas.microsoft.com/office/drawing/2014/main" id="{00000000-0008-0000-1300-000036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42</xdr:row>
          <xdr:rowOff>0</xdr:rowOff>
        </xdr:from>
        <xdr:to>
          <xdr:col>17</xdr:col>
          <xdr:colOff>0</xdr:colOff>
          <xdr:row>45</xdr:row>
          <xdr:rowOff>0</xdr:rowOff>
        </xdr:to>
        <xdr:sp macro="" textlink="">
          <xdr:nvSpPr>
            <xdr:cNvPr id="51255" name="Button 55" hidden="1">
              <a:extLst>
                <a:ext uri="{63B3BB69-23CF-44E3-9099-C40C66FF867C}">
                  <a14:compatExt spid="_x0000_s51255"/>
                </a:ext>
                <a:ext uri="{FF2B5EF4-FFF2-40B4-BE49-F238E27FC236}">
                  <a16:creationId xmlns:a16="http://schemas.microsoft.com/office/drawing/2014/main" id="{00000000-0008-0000-1300-000037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42</xdr:row>
          <xdr:rowOff>0</xdr:rowOff>
        </xdr:from>
        <xdr:to>
          <xdr:col>18</xdr:col>
          <xdr:colOff>0</xdr:colOff>
          <xdr:row>45</xdr:row>
          <xdr:rowOff>0</xdr:rowOff>
        </xdr:to>
        <xdr:sp macro="" textlink="">
          <xdr:nvSpPr>
            <xdr:cNvPr id="51256" name="Button 56" hidden="1">
              <a:extLst>
                <a:ext uri="{63B3BB69-23CF-44E3-9099-C40C66FF867C}">
                  <a14:compatExt spid="_x0000_s51256"/>
                </a:ext>
                <a:ext uri="{FF2B5EF4-FFF2-40B4-BE49-F238E27FC236}">
                  <a16:creationId xmlns:a16="http://schemas.microsoft.com/office/drawing/2014/main" id="{00000000-0008-0000-1300-000038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42</xdr:row>
          <xdr:rowOff>0</xdr:rowOff>
        </xdr:from>
        <xdr:to>
          <xdr:col>19</xdr:col>
          <xdr:colOff>0</xdr:colOff>
          <xdr:row>45</xdr:row>
          <xdr:rowOff>0</xdr:rowOff>
        </xdr:to>
        <xdr:sp macro="" textlink="">
          <xdr:nvSpPr>
            <xdr:cNvPr id="51257" name="Button 57" hidden="1">
              <a:extLst>
                <a:ext uri="{63B3BB69-23CF-44E3-9099-C40C66FF867C}">
                  <a14:compatExt spid="_x0000_s51257"/>
                </a:ext>
                <a:ext uri="{FF2B5EF4-FFF2-40B4-BE49-F238E27FC236}">
                  <a16:creationId xmlns:a16="http://schemas.microsoft.com/office/drawing/2014/main" id="{00000000-0008-0000-1300-000039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45</xdr:row>
          <xdr:rowOff>0</xdr:rowOff>
        </xdr:from>
        <xdr:to>
          <xdr:col>17</xdr:col>
          <xdr:colOff>0</xdr:colOff>
          <xdr:row>48</xdr:row>
          <xdr:rowOff>0</xdr:rowOff>
        </xdr:to>
        <xdr:sp macro="" textlink="">
          <xdr:nvSpPr>
            <xdr:cNvPr id="51258" name="Button 58" hidden="1">
              <a:extLst>
                <a:ext uri="{63B3BB69-23CF-44E3-9099-C40C66FF867C}">
                  <a14:compatExt spid="_x0000_s51258"/>
                </a:ext>
                <a:ext uri="{FF2B5EF4-FFF2-40B4-BE49-F238E27FC236}">
                  <a16:creationId xmlns:a16="http://schemas.microsoft.com/office/drawing/2014/main" id="{00000000-0008-0000-1300-00003A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45</xdr:row>
          <xdr:rowOff>0</xdr:rowOff>
        </xdr:from>
        <xdr:to>
          <xdr:col>18</xdr:col>
          <xdr:colOff>0</xdr:colOff>
          <xdr:row>48</xdr:row>
          <xdr:rowOff>0</xdr:rowOff>
        </xdr:to>
        <xdr:sp macro="" textlink="">
          <xdr:nvSpPr>
            <xdr:cNvPr id="51259" name="Button 59" hidden="1">
              <a:extLst>
                <a:ext uri="{63B3BB69-23CF-44E3-9099-C40C66FF867C}">
                  <a14:compatExt spid="_x0000_s51259"/>
                </a:ext>
                <a:ext uri="{FF2B5EF4-FFF2-40B4-BE49-F238E27FC236}">
                  <a16:creationId xmlns:a16="http://schemas.microsoft.com/office/drawing/2014/main" id="{00000000-0008-0000-1300-00003B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45</xdr:row>
          <xdr:rowOff>0</xdr:rowOff>
        </xdr:from>
        <xdr:to>
          <xdr:col>19</xdr:col>
          <xdr:colOff>0</xdr:colOff>
          <xdr:row>48</xdr:row>
          <xdr:rowOff>0</xdr:rowOff>
        </xdr:to>
        <xdr:sp macro="" textlink="">
          <xdr:nvSpPr>
            <xdr:cNvPr id="51260" name="Button 60" hidden="1">
              <a:extLst>
                <a:ext uri="{63B3BB69-23CF-44E3-9099-C40C66FF867C}">
                  <a14:compatExt spid="_x0000_s51260"/>
                </a:ext>
                <a:ext uri="{FF2B5EF4-FFF2-40B4-BE49-F238E27FC236}">
                  <a16:creationId xmlns:a16="http://schemas.microsoft.com/office/drawing/2014/main" id="{00000000-0008-0000-1300-00003C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48</xdr:row>
          <xdr:rowOff>0</xdr:rowOff>
        </xdr:from>
        <xdr:to>
          <xdr:col>17</xdr:col>
          <xdr:colOff>0</xdr:colOff>
          <xdr:row>51</xdr:row>
          <xdr:rowOff>0</xdr:rowOff>
        </xdr:to>
        <xdr:sp macro="" textlink="">
          <xdr:nvSpPr>
            <xdr:cNvPr id="51261" name="Button 61" hidden="1">
              <a:extLst>
                <a:ext uri="{63B3BB69-23CF-44E3-9099-C40C66FF867C}">
                  <a14:compatExt spid="_x0000_s51261"/>
                </a:ext>
                <a:ext uri="{FF2B5EF4-FFF2-40B4-BE49-F238E27FC236}">
                  <a16:creationId xmlns:a16="http://schemas.microsoft.com/office/drawing/2014/main" id="{00000000-0008-0000-1300-00003D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48</xdr:row>
          <xdr:rowOff>0</xdr:rowOff>
        </xdr:from>
        <xdr:to>
          <xdr:col>18</xdr:col>
          <xdr:colOff>0</xdr:colOff>
          <xdr:row>51</xdr:row>
          <xdr:rowOff>0</xdr:rowOff>
        </xdr:to>
        <xdr:sp macro="" textlink="">
          <xdr:nvSpPr>
            <xdr:cNvPr id="51262" name="Button 62" hidden="1">
              <a:extLst>
                <a:ext uri="{63B3BB69-23CF-44E3-9099-C40C66FF867C}">
                  <a14:compatExt spid="_x0000_s51262"/>
                </a:ext>
                <a:ext uri="{FF2B5EF4-FFF2-40B4-BE49-F238E27FC236}">
                  <a16:creationId xmlns:a16="http://schemas.microsoft.com/office/drawing/2014/main" id="{00000000-0008-0000-1300-00003E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48</xdr:row>
          <xdr:rowOff>0</xdr:rowOff>
        </xdr:from>
        <xdr:to>
          <xdr:col>19</xdr:col>
          <xdr:colOff>0</xdr:colOff>
          <xdr:row>51</xdr:row>
          <xdr:rowOff>0</xdr:rowOff>
        </xdr:to>
        <xdr:sp macro="" textlink="">
          <xdr:nvSpPr>
            <xdr:cNvPr id="51263" name="Button 63" hidden="1">
              <a:extLst>
                <a:ext uri="{63B3BB69-23CF-44E3-9099-C40C66FF867C}">
                  <a14:compatExt spid="_x0000_s51263"/>
                </a:ext>
                <a:ext uri="{FF2B5EF4-FFF2-40B4-BE49-F238E27FC236}">
                  <a16:creationId xmlns:a16="http://schemas.microsoft.com/office/drawing/2014/main" id="{00000000-0008-0000-1300-00003F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55</xdr:row>
          <xdr:rowOff>0</xdr:rowOff>
        </xdr:from>
        <xdr:to>
          <xdr:col>19</xdr:col>
          <xdr:colOff>0</xdr:colOff>
          <xdr:row>58</xdr:row>
          <xdr:rowOff>0</xdr:rowOff>
        </xdr:to>
        <xdr:sp macro="" textlink="">
          <xdr:nvSpPr>
            <xdr:cNvPr id="51264" name="Button 64" hidden="1">
              <a:extLst>
                <a:ext uri="{63B3BB69-23CF-44E3-9099-C40C66FF867C}">
                  <a14:compatExt spid="_x0000_s51264"/>
                </a:ext>
                <a:ext uri="{FF2B5EF4-FFF2-40B4-BE49-F238E27FC236}">
                  <a16:creationId xmlns:a16="http://schemas.microsoft.com/office/drawing/2014/main" id="{00000000-0008-0000-1300-000040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58</xdr:row>
          <xdr:rowOff>0</xdr:rowOff>
        </xdr:from>
        <xdr:to>
          <xdr:col>19</xdr:col>
          <xdr:colOff>0</xdr:colOff>
          <xdr:row>61</xdr:row>
          <xdr:rowOff>0</xdr:rowOff>
        </xdr:to>
        <xdr:sp macro="" textlink="">
          <xdr:nvSpPr>
            <xdr:cNvPr id="51265" name="Button 65" hidden="1">
              <a:extLst>
                <a:ext uri="{63B3BB69-23CF-44E3-9099-C40C66FF867C}">
                  <a14:compatExt spid="_x0000_s51265"/>
                </a:ext>
                <a:ext uri="{FF2B5EF4-FFF2-40B4-BE49-F238E27FC236}">
                  <a16:creationId xmlns:a16="http://schemas.microsoft.com/office/drawing/2014/main" id="{00000000-0008-0000-1300-000041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61</xdr:row>
          <xdr:rowOff>0</xdr:rowOff>
        </xdr:from>
        <xdr:to>
          <xdr:col>19</xdr:col>
          <xdr:colOff>0</xdr:colOff>
          <xdr:row>64</xdr:row>
          <xdr:rowOff>0</xdr:rowOff>
        </xdr:to>
        <xdr:sp macro="" textlink="">
          <xdr:nvSpPr>
            <xdr:cNvPr id="51266" name="Button 66" hidden="1">
              <a:extLst>
                <a:ext uri="{63B3BB69-23CF-44E3-9099-C40C66FF867C}">
                  <a14:compatExt spid="_x0000_s51266"/>
                </a:ext>
                <a:ext uri="{FF2B5EF4-FFF2-40B4-BE49-F238E27FC236}">
                  <a16:creationId xmlns:a16="http://schemas.microsoft.com/office/drawing/2014/main" id="{00000000-0008-0000-1300-000042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66</xdr:row>
          <xdr:rowOff>0</xdr:rowOff>
        </xdr:from>
        <xdr:to>
          <xdr:col>17</xdr:col>
          <xdr:colOff>0</xdr:colOff>
          <xdr:row>69</xdr:row>
          <xdr:rowOff>0</xdr:rowOff>
        </xdr:to>
        <xdr:sp macro="" textlink="">
          <xdr:nvSpPr>
            <xdr:cNvPr id="51267" name="Button 67" hidden="1">
              <a:extLst>
                <a:ext uri="{63B3BB69-23CF-44E3-9099-C40C66FF867C}">
                  <a14:compatExt spid="_x0000_s51267"/>
                </a:ext>
                <a:ext uri="{FF2B5EF4-FFF2-40B4-BE49-F238E27FC236}">
                  <a16:creationId xmlns:a16="http://schemas.microsoft.com/office/drawing/2014/main" id="{00000000-0008-0000-1300-000043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66</xdr:row>
          <xdr:rowOff>0</xdr:rowOff>
        </xdr:from>
        <xdr:to>
          <xdr:col>18</xdr:col>
          <xdr:colOff>0</xdr:colOff>
          <xdr:row>69</xdr:row>
          <xdr:rowOff>0</xdr:rowOff>
        </xdr:to>
        <xdr:sp macro="" textlink="">
          <xdr:nvSpPr>
            <xdr:cNvPr id="51268" name="Button 68" hidden="1">
              <a:extLst>
                <a:ext uri="{63B3BB69-23CF-44E3-9099-C40C66FF867C}">
                  <a14:compatExt spid="_x0000_s51268"/>
                </a:ext>
                <a:ext uri="{FF2B5EF4-FFF2-40B4-BE49-F238E27FC236}">
                  <a16:creationId xmlns:a16="http://schemas.microsoft.com/office/drawing/2014/main" id="{00000000-0008-0000-1300-000044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66</xdr:row>
          <xdr:rowOff>0</xdr:rowOff>
        </xdr:from>
        <xdr:to>
          <xdr:col>19</xdr:col>
          <xdr:colOff>0</xdr:colOff>
          <xdr:row>69</xdr:row>
          <xdr:rowOff>0</xdr:rowOff>
        </xdr:to>
        <xdr:sp macro="" textlink="">
          <xdr:nvSpPr>
            <xdr:cNvPr id="51269" name="Button 69" hidden="1">
              <a:extLst>
                <a:ext uri="{63B3BB69-23CF-44E3-9099-C40C66FF867C}">
                  <a14:compatExt spid="_x0000_s51269"/>
                </a:ext>
                <a:ext uri="{FF2B5EF4-FFF2-40B4-BE49-F238E27FC236}">
                  <a16:creationId xmlns:a16="http://schemas.microsoft.com/office/drawing/2014/main" id="{00000000-0008-0000-1300-000045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69</xdr:row>
          <xdr:rowOff>0</xdr:rowOff>
        </xdr:from>
        <xdr:to>
          <xdr:col>17</xdr:col>
          <xdr:colOff>0</xdr:colOff>
          <xdr:row>72</xdr:row>
          <xdr:rowOff>0</xdr:rowOff>
        </xdr:to>
        <xdr:sp macro="" textlink="">
          <xdr:nvSpPr>
            <xdr:cNvPr id="51270" name="Button 70" hidden="1">
              <a:extLst>
                <a:ext uri="{63B3BB69-23CF-44E3-9099-C40C66FF867C}">
                  <a14:compatExt spid="_x0000_s51270"/>
                </a:ext>
                <a:ext uri="{FF2B5EF4-FFF2-40B4-BE49-F238E27FC236}">
                  <a16:creationId xmlns:a16="http://schemas.microsoft.com/office/drawing/2014/main" id="{00000000-0008-0000-1300-000046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69</xdr:row>
          <xdr:rowOff>0</xdr:rowOff>
        </xdr:from>
        <xdr:to>
          <xdr:col>18</xdr:col>
          <xdr:colOff>0</xdr:colOff>
          <xdr:row>72</xdr:row>
          <xdr:rowOff>0</xdr:rowOff>
        </xdr:to>
        <xdr:sp macro="" textlink="">
          <xdr:nvSpPr>
            <xdr:cNvPr id="51271" name="Button 71" hidden="1">
              <a:extLst>
                <a:ext uri="{63B3BB69-23CF-44E3-9099-C40C66FF867C}">
                  <a14:compatExt spid="_x0000_s51271"/>
                </a:ext>
                <a:ext uri="{FF2B5EF4-FFF2-40B4-BE49-F238E27FC236}">
                  <a16:creationId xmlns:a16="http://schemas.microsoft.com/office/drawing/2014/main" id="{00000000-0008-0000-1300-000047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69</xdr:row>
          <xdr:rowOff>0</xdr:rowOff>
        </xdr:from>
        <xdr:to>
          <xdr:col>19</xdr:col>
          <xdr:colOff>0</xdr:colOff>
          <xdr:row>72</xdr:row>
          <xdr:rowOff>0</xdr:rowOff>
        </xdr:to>
        <xdr:sp macro="" textlink="">
          <xdr:nvSpPr>
            <xdr:cNvPr id="51272" name="Button 72" hidden="1">
              <a:extLst>
                <a:ext uri="{63B3BB69-23CF-44E3-9099-C40C66FF867C}">
                  <a14:compatExt spid="_x0000_s51272"/>
                </a:ext>
                <a:ext uri="{FF2B5EF4-FFF2-40B4-BE49-F238E27FC236}">
                  <a16:creationId xmlns:a16="http://schemas.microsoft.com/office/drawing/2014/main" id="{00000000-0008-0000-1300-000048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72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51273" name="Button 73" hidden="1">
              <a:extLst>
                <a:ext uri="{63B3BB69-23CF-44E3-9099-C40C66FF867C}">
                  <a14:compatExt spid="_x0000_s51273"/>
                </a:ext>
                <a:ext uri="{FF2B5EF4-FFF2-40B4-BE49-F238E27FC236}">
                  <a16:creationId xmlns:a16="http://schemas.microsoft.com/office/drawing/2014/main" id="{00000000-0008-0000-1300-000049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72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51274" name="Button 74" hidden="1">
              <a:extLst>
                <a:ext uri="{63B3BB69-23CF-44E3-9099-C40C66FF867C}">
                  <a14:compatExt spid="_x0000_s51274"/>
                </a:ext>
                <a:ext uri="{FF2B5EF4-FFF2-40B4-BE49-F238E27FC236}">
                  <a16:creationId xmlns:a16="http://schemas.microsoft.com/office/drawing/2014/main" id="{00000000-0008-0000-1300-00004A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72</xdr:row>
          <xdr:rowOff>0</xdr:rowOff>
        </xdr:from>
        <xdr:to>
          <xdr:col>19</xdr:col>
          <xdr:colOff>0</xdr:colOff>
          <xdr:row>75</xdr:row>
          <xdr:rowOff>0</xdr:rowOff>
        </xdr:to>
        <xdr:sp macro="" textlink="">
          <xdr:nvSpPr>
            <xdr:cNvPr id="51275" name="Button 75" hidden="1">
              <a:extLst>
                <a:ext uri="{63B3BB69-23CF-44E3-9099-C40C66FF867C}">
                  <a14:compatExt spid="_x0000_s51275"/>
                </a:ext>
                <a:ext uri="{FF2B5EF4-FFF2-40B4-BE49-F238E27FC236}">
                  <a16:creationId xmlns:a16="http://schemas.microsoft.com/office/drawing/2014/main" id="{00000000-0008-0000-1300-00004B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17</xdr:col>
          <xdr:colOff>0</xdr:colOff>
          <xdr:row>78</xdr:row>
          <xdr:rowOff>0</xdr:rowOff>
        </xdr:to>
        <xdr:sp macro="" textlink="">
          <xdr:nvSpPr>
            <xdr:cNvPr id="51276" name="Button 76" hidden="1">
              <a:extLst>
                <a:ext uri="{63B3BB69-23CF-44E3-9099-C40C66FF867C}">
                  <a14:compatExt spid="_x0000_s51276"/>
                </a:ext>
                <a:ext uri="{FF2B5EF4-FFF2-40B4-BE49-F238E27FC236}">
                  <a16:creationId xmlns:a16="http://schemas.microsoft.com/office/drawing/2014/main" id="{00000000-0008-0000-1300-00004C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51277" name="Button 77" hidden="1">
              <a:extLst>
                <a:ext uri="{63B3BB69-23CF-44E3-9099-C40C66FF867C}">
                  <a14:compatExt spid="_x0000_s51277"/>
                </a:ext>
                <a:ext uri="{FF2B5EF4-FFF2-40B4-BE49-F238E27FC236}">
                  <a16:creationId xmlns:a16="http://schemas.microsoft.com/office/drawing/2014/main" id="{00000000-0008-0000-1300-00004D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75</xdr:row>
          <xdr:rowOff>0</xdr:rowOff>
        </xdr:from>
        <xdr:to>
          <xdr:col>19</xdr:col>
          <xdr:colOff>0</xdr:colOff>
          <xdr:row>78</xdr:row>
          <xdr:rowOff>0</xdr:rowOff>
        </xdr:to>
        <xdr:sp macro="" textlink="">
          <xdr:nvSpPr>
            <xdr:cNvPr id="51278" name="Button 78" hidden="1">
              <a:extLst>
                <a:ext uri="{63B3BB69-23CF-44E3-9099-C40C66FF867C}">
                  <a14:compatExt spid="_x0000_s51278"/>
                </a:ext>
                <a:ext uri="{FF2B5EF4-FFF2-40B4-BE49-F238E27FC236}">
                  <a16:creationId xmlns:a16="http://schemas.microsoft.com/office/drawing/2014/main" id="{00000000-0008-0000-1300-00004E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82</xdr:row>
          <xdr:rowOff>9525</xdr:rowOff>
        </xdr:from>
        <xdr:to>
          <xdr:col>19</xdr:col>
          <xdr:colOff>0</xdr:colOff>
          <xdr:row>85</xdr:row>
          <xdr:rowOff>9525</xdr:rowOff>
        </xdr:to>
        <xdr:sp macro="" textlink="">
          <xdr:nvSpPr>
            <xdr:cNvPr id="51279" name="Button 79" hidden="1">
              <a:extLst>
                <a:ext uri="{63B3BB69-23CF-44E3-9099-C40C66FF867C}">
                  <a14:compatExt spid="_x0000_s51279"/>
                </a:ext>
                <a:ext uri="{FF2B5EF4-FFF2-40B4-BE49-F238E27FC236}">
                  <a16:creationId xmlns:a16="http://schemas.microsoft.com/office/drawing/2014/main" id="{00000000-0008-0000-1300-00004F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85</xdr:row>
          <xdr:rowOff>9525</xdr:rowOff>
        </xdr:from>
        <xdr:to>
          <xdr:col>19</xdr:col>
          <xdr:colOff>0</xdr:colOff>
          <xdr:row>88</xdr:row>
          <xdr:rowOff>9525</xdr:rowOff>
        </xdr:to>
        <xdr:sp macro="" textlink="">
          <xdr:nvSpPr>
            <xdr:cNvPr id="51280" name="Button 80" hidden="1">
              <a:extLst>
                <a:ext uri="{63B3BB69-23CF-44E3-9099-C40C66FF867C}">
                  <a14:compatExt spid="_x0000_s51280"/>
                </a:ext>
                <a:ext uri="{FF2B5EF4-FFF2-40B4-BE49-F238E27FC236}">
                  <a16:creationId xmlns:a16="http://schemas.microsoft.com/office/drawing/2014/main" id="{00000000-0008-0000-1300-000050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9525</xdr:rowOff>
        </xdr:from>
        <xdr:to>
          <xdr:col>19</xdr:col>
          <xdr:colOff>0</xdr:colOff>
          <xdr:row>91</xdr:row>
          <xdr:rowOff>19050</xdr:rowOff>
        </xdr:to>
        <xdr:sp macro="" textlink="">
          <xdr:nvSpPr>
            <xdr:cNvPr id="51281" name="Button 81" hidden="1">
              <a:extLst>
                <a:ext uri="{63B3BB69-23CF-44E3-9099-C40C66FF867C}">
                  <a14:compatExt spid="_x0000_s51281"/>
                </a:ext>
                <a:ext uri="{FF2B5EF4-FFF2-40B4-BE49-F238E27FC236}">
                  <a16:creationId xmlns:a16="http://schemas.microsoft.com/office/drawing/2014/main" id="{00000000-0008-0000-1300-000051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93</xdr:row>
          <xdr:rowOff>0</xdr:rowOff>
        </xdr:from>
        <xdr:to>
          <xdr:col>18</xdr:col>
          <xdr:colOff>0</xdr:colOff>
          <xdr:row>96</xdr:row>
          <xdr:rowOff>0</xdr:rowOff>
        </xdr:to>
        <xdr:sp macro="" textlink="">
          <xdr:nvSpPr>
            <xdr:cNvPr id="51282" name="Button 82" hidden="1">
              <a:extLst>
                <a:ext uri="{63B3BB69-23CF-44E3-9099-C40C66FF867C}">
                  <a14:compatExt spid="_x0000_s51282"/>
                </a:ext>
                <a:ext uri="{FF2B5EF4-FFF2-40B4-BE49-F238E27FC236}">
                  <a16:creationId xmlns:a16="http://schemas.microsoft.com/office/drawing/2014/main" id="{00000000-0008-0000-1300-000052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93</xdr:row>
          <xdr:rowOff>0</xdr:rowOff>
        </xdr:from>
        <xdr:to>
          <xdr:col>19</xdr:col>
          <xdr:colOff>0</xdr:colOff>
          <xdr:row>96</xdr:row>
          <xdr:rowOff>0</xdr:rowOff>
        </xdr:to>
        <xdr:sp macro="" textlink="">
          <xdr:nvSpPr>
            <xdr:cNvPr id="51283" name="Button 83" hidden="1">
              <a:extLst>
                <a:ext uri="{63B3BB69-23CF-44E3-9099-C40C66FF867C}">
                  <a14:compatExt spid="_x0000_s51283"/>
                </a:ext>
                <a:ext uri="{FF2B5EF4-FFF2-40B4-BE49-F238E27FC236}">
                  <a16:creationId xmlns:a16="http://schemas.microsoft.com/office/drawing/2014/main" id="{00000000-0008-0000-1300-000053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96</xdr:row>
          <xdr:rowOff>0</xdr:rowOff>
        </xdr:from>
        <xdr:to>
          <xdr:col>17</xdr:col>
          <xdr:colOff>0</xdr:colOff>
          <xdr:row>99</xdr:row>
          <xdr:rowOff>0</xdr:rowOff>
        </xdr:to>
        <xdr:sp macro="" textlink="">
          <xdr:nvSpPr>
            <xdr:cNvPr id="51284" name="Button 84" hidden="1">
              <a:extLst>
                <a:ext uri="{63B3BB69-23CF-44E3-9099-C40C66FF867C}">
                  <a14:compatExt spid="_x0000_s51284"/>
                </a:ext>
                <a:ext uri="{FF2B5EF4-FFF2-40B4-BE49-F238E27FC236}">
                  <a16:creationId xmlns:a16="http://schemas.microsoft.com/office/drawing/2014/main" id="{00000000-0008-0000-1300-000054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96</xdr:row>
          <xdr:rowOff>0</xdr:rowOff>
        </xdr:from>
        <xdr:to>
          <xdr:col>18</xdr:col>
          <xdr:colOff>0</xdr:colOff>
          <xdr:row>99</xdr:row>
          <xdr:rowOff>0</xdr:rowOff>
        </xdr:to>
        <xdr:sp macro="" textlink="">
          <xdr:nvSpPr>
            <xdr:cNvPr id="51285" name="Button 85" hidden="1">
              <a:extLst>
                <a:ext uri="{63B3BB69-23CF-44E3-9099-C40C66FF867C}">
                  <a14:compatExt spid="_x0000_s51285"/>
                </a:ext>
                <a:ext uri="{FF2B5EF4-FFF2-40B4-BE49-F238E27FC236}">
                  <a16:creationId xmlns:a16="http://schemas.microsoft.com/office/drawing/2014/main" id="{00000000-0008-0000-1300-000055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96</xdr:row>
          <xdr:rowOff>0</xdr:rowOff>
        </xdr:from>
        <xdr:to>
          <xdr:col>19</xdr:col>
          <xdr:colOff>0</xdr:colOff>
          <xdr:row>99</xdr:row>
          <xdr:rowOff>0</xdr:rowOff>
        </xdr:to>
        <xdr:sp macro="" textlink="">
          <xdr:nvSpPr>
            <xdr:cNvPr id="51286" name="Button 86" hidden="1">
              <a:extLst>
                <a:ext uri="{63B3BB69-23CF-44E3-9099-C40C66FF867C}">
                  <a14:compatExt spid="_x0000_s51286"/>
                </a:ext>
                <a:ext uri="{FF2B5EF4-FFF2-40B4-BE49-F238E27FC236}">
                  <a16:creationId xmlns:a16="http://schemas.microsoft.com/office/drawing/2014/main" id="{00000000-0008-0000-1300-000056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99</xdr:row>
          <xdr:rowOff>0</xdr:rowOff>
        </xdr:from>
        <xdr:to>
          <xdr:col>17</xdr:col>
          <xdr:colOff>0</xdr:colOff>
          <xdr:row>102</xdr:row>
          <xdr:rowOff>0</xdr:rowOff>
        </xdr:to>
        <xdr:sp macro="" textlink="">
          <xdr:nvSpPr>
            <xdr:cNvPr id="51287" name="Button 87" hidden="1">
              <a:extLst>
                <a:ext uri="{63B3BB69-23CF-44E3-9099-C40C66FF867C}">
                  <a14:compatExt spid="_x0000_s51287"/>
                </a:ext>
                <a:ext uri="{FF2B5EF4-FFF2-40B4-BE49-F238E27FC236}">
                  <a16:creationId xmlns:a16="http://schemas.microsoft.com/office/drawing/2014/main" id="{00000000-0008-0000-1300-000057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99</xdr:row>
          <xdr:rowOff>0</xdr:rowOff>
        </xdr:from>
        <xdr:to>
          <xdr:col>18</xdr:col>
          <xdr:colOff>0</xdr:colOff>
          <xdr:row>102</xdr:row>
          <xdr:rowOff>0</xdr:rowOff>
        </xdr:to>
        <xdr:sp macro="" textlink="">
          <xdr:nvSpPr>
            <xdr:cNvPr id="51288" name="Button 88" hidden="1">
              <a:extLst>
                <a:ext uri="{63B3BB69-23CF-44E3-9099-C40C66FF867C}">
                  <a14:compatExt spid="_x0000_s51288"/>
                </a:ext>
                <a:ext uri="{FF2B5EF4-FFF2-40B4-BE49-F238E27FC236}">
                  <a16:creationId xmlns:a16="http://schemas.microsoft.com/office/drawing/2014/main" id="{00000000-0008-0000-1300-000058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99</xdr:row>
          <xdr:rowOff>0</xdr:rowOff>
        </xdr:from>
        <xdr:to>
          <xdr:col>19</xdr:col>
          <xdr:colOff>0</xdr:colOff>
          <xdr:row>102</xdr:row>
          <xdr:rowOff>0</xdr:rowOff>
        </xdr:to>
        <xdr:sp macro="" textlink="">
          <xdr:nvSpPr>
            <xdr:cNvPr id="51289" name="Button 89" hidden="1">
              <a:extLst>
                <a:ext uri="{63B3BB69-23CF-44E3-9099-C40C66FF867C}">
                  <a14:compatExt spid="_x0000_s51289"/>
                </a:ext>
                <a:ext uri="{FF2B5EF4-FFF2-40B4-BE49-F238E27FC236}">
                  <a16:creationId xmlns:a16="http://schemas.microsoft.com/office/drawing/2014/main" id="{00000000-0008-0000-1300-000059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102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51290" name="Button 90" hidden="1">
              <a:extLst>
                <a:ext uri="{63B3BB69-23CF-44E3-9099-C40C66FF867C}">
                  <a14:compatExt spid="_x0000_s51290"/>
                </a:ext>
                <a:ext uri="{FF2B5EF4-FFF2-40B4-BE49-F238E27FC236}">
                  <a16:creationId xmlns:a16="http://schemas.microsoft.com/office/drawing/2014/main" id="{00000000-0008-0000-1300-00005A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102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51291" name="Button 91" hidden="1">
              <a:extLst>
                <a:ext uri="{63B3BB69-23CF-44E3-9099-C40C66FF867C}">
                  <a14:compatExt spid="_x0000_s51291"/>
                </a:ext>
                <a:ext uri="{FF2B5EF4-FFF2-40B4-BE49-F238E27FC236}">
                  <a16:creationId xmlns:a16="http://schemas.microsoft.com/office/drawing/2014/main" id="{00000000-0008-0000-1300-00005B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102</xdr:row>
          <xdr:rowOff>0</xdr:rowOff>
        </xdr:from>
        <xdr:to>
          <xdr:col>19</xdr:col>
          <xdr:colOff>0</xdr:colOff>
          <xdr:row>105</xdr:row>
          <xdr:rowOff>0</xdr:rowOff>
        </xdr:to>
        <xdr:sp macro="" textlink="">
          <xdr:nvSpPr>
            <xdr:cNvPr id="51292" name="Button 92" hidden="1">
              <a:extLst>
                <a:ext uri="{63B3BB69-23CF-44E3-9099-C40C66FF867C}">
                  <a14:compatExt spid="_x0000_s51292"/>
                </a:ext>
                <a:ext uri="{FF2B5EF4-FFF2-40B4-BE49-F238E27FC236}">
                  <a16:creationId xmlns:a16="http://schemas.microsoft.com/office/drawing/2014/main" id="{00000000-0008-0000-1300-00005C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109</xdr:row>
          <xdr:rowOff>9525</xdr:rowOff>
        </xdr:from>
        <xdr:to>
          <xdr:col>19</xdr:col>
          <xdr:colOff>0</xdr:colOff>
          <xdr:row>112</xdr:row>
          <xdr:rowOff>9525</xdr:rowOff>
        </xdr:to>
        <xdr:sp macro="" textlink="">
          <xdr:nvSpPr>
            <xdr:cNvPr id="51293" name="Button 93" hidden="1">
              <a:extLst>
                <a:ext uri="{63B3BB69-23CF-44E3-9099-C40C66FF867C}">
                  <a14:compatExt spid="_x0000_s51293"/>
                </a:ext>
                <a:ext uri="{FF2B5EF4-FFF2-40B4-BE49-F238E27FC236}">
                  <a16:creationId xmlns:a16="http://schemas.microsoft.com/office/drawing/2014/main" id="{00000000-0008-0000-1300-00005D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112</xdr:row>
          <xdr:rowOff>9525</xdr:rowOff>
        </xdr:from>
        <xdr:to>
          <xdr:col>19</xdr:col>
          <xdr:colOff>0</xdr:colOff>
          <xdr:row>115</xdr:row>
          <xdr:rowOff>9525</xdr:rowOff>
        </xdr:to>
        <xdr:sp macro="" textlink="">
          <xdr:nvSpPr>
            <xdr:cNvPr id="51294" name="Button 94" hidden="1">
              <a:extLst>
                <a:ext uri="{63B3BB69-23CF-44E3-9099-C40C66FF867C}">
                  <a14:compatExt spid="_x0000_s51294"/>
                </a:ext>
                <a:ext uri="{FF2B5EF4-FFF2-40B4-BE49-F238E27FC236}">
                  <a16:creationId xmlns:a16="http://schemas.microsoft.com/office/drawing/2014/main" id="{00000000-0008-0000-1300-00005E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115</xdr:row>
          <xdr:rowOff>9525</xdr:rowOff>
        </xdr:from>
        <xdr:to>
          <xdr:col>19</xdr:col>
          <xdr:colOff>0</xdr:colOff>
          <xdr:row>118</xdr:row>
          <xdr:rowOff>19050</xdr:rowOff>
        </xdr:to>
        <xdr:sp macro="" textlink="">
          <xdr:nvSpPr>
            <xdr:cNvPr id="51295" name="Button 95" hidden="1">
              <a:extLst>
                <a:ext uri="{63B3BB69-23CF-44E3-9099-C40C66FF867C}">
                  <a14:compatExt spid="_x0000_s51295"/>
                </a:ext>
                <a:ext uri="{FF2B5EF4-FFF2-40B4-BE49-F238E27FC236}">
                  <a16:creationId xmlns:a16="http://schemas.microsoft.com/office/drawing/2014/main" id="{00000000-0008-0000-1300-00005F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120</xdr:row>
          <xdr:rowOff>0</xdr:rowOff>
        </xdr:from>
        <xdr:to>
          <xdr:col>17</xdr:col>
          <xdr:colOff>0</xdr:colOff>
          <xdr:row>123</xdr:row>
          <xdr:rowOff>0</xdr:rowOff>
        </xdr:to>
        <xdr:sp macro="" textlink="">
          <xdr:nvSpPr>
            <xdr:cNvPr id="51296" name="Button 96" hidden="1">
              <a:extLst>
                <a:ext uri="{63B3BB69-23CF-44E3-9099-C40C66FF867C}">
                  <a14:compatExt spid="_x0000_s51296"/>
                </a:ext>
                <a:ext uri="{FF2B5EF4-FFF2-40B4-BE49-F238E27FC236}">
                  <a16:creationId xmlns:a16="http://schemas.microsoft.com/office/drawing/2014/main" id="{00000000-0008-0000-1300-000060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120</xdr:row>
          <xdr:rowOff>0</xdr:rowOff>
        </xdr:from>
        <xdr:to>
          <xdr:col>18</xdr:col>
          <xdr:colOff>0</xdr:colOff>
          <xdr:row>123</xdr:row>
          <xdr:rowOff>0</xdr:rowOff>
        </xdr:to>
        <xdr:sp macro="" textlink="">
          <xdr:nvSpPr>
            <xdr:cNvPr id="51297" name="Button 97" hidden="1">
              <a:extLst>
                <a:ext uri="{63B3BB69-23CF-44E3-9099-C40C66FF867C}">
                  <a14:compatExt spid="_x0000_s51297"/>
                </a:ext>
                <a:ext uri="{FF2B5EF4-FFF2-40B4-BE49-F238E27FC236}">
                  <a16:creationId xmlns:a16="http://schemas.microsoft.com/office/drawing/2014/main" id="{00000000-0008-0000-1300-000061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120</xdr:row>
          <xdr:rowOff>0</xdr:rowOff>
        </xdr:from>
        <xdr:to>
          <xdr:col>19</xdr:col>
          <xdr:colOff>0</xdr:colOff>
          <xdr:row>123</xdr:row>
          <xdr:rowOff>0</xdr:rowOff>
        </xdr:to>
        <xdr:sp macro="" textlink="">
          <xdr:nvSpPr>
            <xdr:cNvPr id="51298" name="Button 98" hidden="1">
              <a:extLst>
                <a:ext uri="{63B3BB69-23CF-44E3-9099-C40C66FF867C}">
                  <a14:compatExt spid="_x0000_s51298"/>
                </a:ext>
                <a:ext uri="{FF2B5EF4-FFF2-40B4-BE49-F238E27FC236}">
                  <a16:creationId xmlns:a16="http://schemas.microsoft.com/office/drawing/2014/main" id="{00000000-0008-0000-1300-000062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123</xdr:row>
          <xdr:rowOff>0</xdr:rowOff>
        </xdr:from>
        <xdr:to>
          <xdr:col>17</xdr:col>
          <xdr:colOff>0</xdr:colOff>
          <xdr:row>126</xdr:row>
          <xdr:rowOff>0</xdr:rowOff>
        </xdr:to>
        <xdr:sp macro="" textlink="">
          <xdr:nvSpPr>
            <xdr:cNvPr id="51299" name="Button 99" hidden="1">
              <a:extLst>
                <a:ext uri="{63B3BB69-23CF-44E3-9099-C40C66FF867C}">
                  <a14:compatExt spid="_x0000_s51299"/>
                </a:ext>
                <a:ext uri="{FF2B5EF4-FFF2-40B4-BE49-F238E27FC236}">
                  <a16:creationId xmlns:a16="http://schemas.microsoft.com/office/drawing/2014/main" id="{00000000-0008-0000-1300-000063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123</xdr:row>
          <xdr:rowOff>0</xdr:rowOff>
        </xdr:from>
        <xdr:to>
          <xdr:col>18</xdr:col>
          <xdr:colOff>0</xdr:colOff>
          <xdr:row>126</xdr:row>
          <xdr:rowOff>0</xdr:rowOff>
        </xdr:to>
        <xdr:sp macro="" textlink="">
          <xdr:nvSpPr>
            <xdr:cNvPr id="51300" name="Button 100" hidden="1">
              <a:extLst>
                <a:ext uri="{63B3BB69-23CF-44E3-9099-C40C66FF867C}">
                  <a14:compatExt spid="_x0000_s51300"/>
                </a:ext>
                <a:ext uri="{FF2B5EF4-FFF2-40B4-BE49-F238E27FC236}">
                  <a16:creationId xmlns:a16="http://schemas.microsoft.com/office/drawing/2014/main" id="{00000000-0008-0000-1300-000064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123</xdr:row>
          <xdr:rowOff>0</xdr:rowOff>
        </xdr:from>
        <xdr:to>
          <xdr:col>19</xdr:col>
          <xdr:colOff>0</xdr:colOff>
          <xdr:row>126</xdr:row>
          <xdr:rowOff>0</xdr:rowOff>
        </xdr:to>
        <xdr:sp macro="" textlink="">
          <xdr:nvSpPr>
            <xdr:cNvPr id="51301" name="Button 101" hidden="1">
              <a:extLst>
                <a:ext uri="{63B3BB69-23CF-44E3-9099-C40C66FF867C}">
                  <a14:compatExt spid="_x0000_s51301"/>
                </a:ext>
                <a:ext uri="{FF2B5EF4-FFF2-40B4-BE49-F238E27FC236}">
                  <a16:creationId xmlns:a16="http://schemas.microsoft.com/office/drawing/2014/main" id="{00000000-0008-0000-1300-000065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126</xdr:row>
          <xdr:rowOff>0</xdr:rowOff>
        </xdr:from>
        <xdr:to>
          <xdr:col>17</xdr:col>
          <xdr:colOff>0</xdr:colOff>
          <xdr:row>129</xdr:row>
          <xdr:rowOff>0</xdr:rowOff>
        </xdr:to>
        <xdr:sp macro="" textlink="">
          <xdr:nvSpPr>
            <xdr:cNvPr id="51302" name="Button 102" hidden="1">
              <a:extLst>
                <a:ext uri="{63B3BB69-23CF-44E3-9099-C40C66FF867C}">
                  <a14:compatExt spid="_x0000_s51302"/>
                </a:ext>
                <a:ext uri="{FF2B5EF4-FFF2-40B4-BE49-F238E27FC236}">
                  <a16:creationId xmlns:a16="http://schemas.microsoft.com/office/drawing/2014/main" id="{00000000-0008-0000-1300-000066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126</xdr:row>
          <xdr:rowOff>0</xdr:rowOff>
        </xdr:from>
        <xdr:to>
          <xdr:col>18</xdr:col>
          <xdr:colOff>0</xdr:colOff>
          <xdr:row>129</xdr:row>
          <xdr:rowOff>0</xdr:rowOff>
        </xdr:to>
        <xdr:sp macro="" textlink="">
          <xdr:nvSpPr>
            <xdr:cNvPr id="51303" name="Button 103" hidden="1">
              <a:extLst>
                <a:ext uri="{63B3BB69-23CF-44E3-9099-C40C66FF867C}">
                  <a14:compatExt spid="_x0000_s51303"/>
                </a:ext>
                <a:ext uri="{FF2B5EF4-FFF2-40B4-BE49-F238E27FC236}">
                  <a16:creationId xmlns:a16="http://schemas.microsoft.com/office/drawing/2014/main" id="{00000000-0008-0000-1300-000067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126</xdr:row>
          <xdr:rowOff>0</xdr:rowOff>
        </xdr:from>
        <xdr:to>
          <xdr:col>19</xdr:col>
          <xdr:colOff>0</xdr:colOff>
          <xdr:row>129</xdr:row>
          <xdr:rowOff>0</xdr:rowOff>
        </xdr:to>
        <xdr:sp macro="" textlink="">
          <xdr:nvSpPr>
            <xdr:cNvPr id="51304" name="Button 104" hidden="1">
              <a:extLst>
                <a:ext uri="{63B3BB69-23CF-44E3-9099-C40C66FF867C}">
                  <a14:compatExt spid="_x0000_s51304"/>
                </a:ext>
                <a:ext uri="{FF2B5EF4-FFF2-40B4-BE49-F238E27FC236}">
                  <a16:creationId xmlns:a16="http://schemas.microsoft.com/office/drawing/2014/main" id="{00000000-0008-0000-1300-000068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129</xdr:row>
          <xdr:rowOff>0</xdr:rowOff>
        </xdr:from>
        <xdr:to>
          <xdr:col>17</xdr:col>
          <xdr:colOff>0</xdr:colOff>
          <xdr:row>132</xdr:row>
          <xdr:rowOff>0</xdr:rowOff>
        </xdr:to>
        <xdr:sp macro="" textlink="">
          <xdr:nvSpPr>
            <xdr:cNvPr id="51305" name="Button 105" hidden="1">
              <a:extLst>
                <a:ext uri="{63B3BB69-23CF-44E3-9099-C40C66FF867C}">
                  <a14:compatExt spid="_x0000_s51305"/>
                </a:ext>
                <a:ext uri="{FF2B5EF4-FFF2-40B4-BE49-F238E27FC236}">
                  <a16:creationId xmlns:a16="http://schemas.microsoft.com/office/drawing/2014/main" id="{00000000-0008-0000-1300-000069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129</xdr:row>
          <xdr:rowOff>0</xdr:rowOff>
        </xdr:from>
        <xdr:to>
          <xdr:col>18</xdr:col>
          <xdr:colOff>0</xdr:colOff>
          <xdr:row>132</xdr:row>
          <xdr:rowOff>0</xdr:rowOff>
        </xdr:to>
        <xdr:sp macro="" textlink="">
          <xdr:nvSpPr>
            <xdr:cNvPr id="51306" name="Button 106" hidden="1">
              <a:extLst>
                <a:ext uri="{63B3BB69-23CF-44E3-9099-C40C66FF867C}">
                  <a14:compatExt spid="_x0000_s51306"/>
                </a:ext>
                <a:ext uri="{FF2B5EF4-FFF2-40B4-BE49-F238E27FC236}">
                  <a16:creationId xmlns:a16="http://schemas.microsoft.com/office/drawing/2014/main" id="{00000000-0008-0000-1300-00006A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129</xdr:row>
          <xdr:rowOff>0</xdr:rowOff>
        </xdr:from>
        <xdr:to>
          <xdr:col>19</xdr:col>
          <xdr:colOff>0</xdr:colOff>
          <xdr:row>132</xdr:row>
          <xdr:rowOff>0</xdr:rowOff>
        </xdr:to>
        <xdr:sp macro="" textlink="">
          <xdr:nvSpPr>
            <xdr:cNvPr id="51307" name="Button 107" hidden="1">
              <a:extLst>
                <a:ext uri="{63B3BB69-23CF-44E3-9099-C40C66FF867C}">
                  <a14:compatExt spid="_x0000_s51307"/>
                </a:ext>
                <a:ext uri="{FF2B5EF4-FFF2-40B4-BE49-F238E27FC236}">
                  <a16:creationId xmlns:a16="http://schemas.microsoft.com/office/drawing/2014/main" id="{00000000-0008-0000-1300-00006B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136</xdr:row>
          <xdr:rowOff>9525</xdr:rowOff>
        </xdr:from>
        <xdr:to>
          <xdr:col>19</xdr:col>
          <xdr:colOff>0</xdr:colOff>
          <xdr:row>139</xdr:row>
          <xdr:rowOff>9525</xdr:rowOff>
        </xdr:to>
        <xdr:sp macro="" textlink="">
          <xdr:nvSpPr>
            <xdr:cNvPr id="51308" name="Button 108" hidden="1">
              <a:extLst>
                <a:ext uri="{63B3BB69-23CF-44E3-9099-C40C66FF867C}">
                  <a14:compatExt spid="_x0000_s51308"/>
                </a:ext>
                <a:ext uri="{FF2B5EF4-FFF2-40B4-BE49-F238E27FC236}">
                  <a16:creationId xmlns:a16="http://schemas.microsoft.com/office/drawing/2014/main" id="{00000000-0008-0000-1300-00006C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139</xdr:row>
          <xdr:rowOff>9525</xdr:rowOff>
        </xdr:from>
        <xdr:to>
          <xdr:col>19</xdr:col>
          <xdr:colOff>0</xdr:colOff>
          <xdr:row>142</xdr:row>
          <xdr:rowOff>9525</xdr:rowOff>
        </xdr:to>
        <xdr:sp macro="" textlink="">
          <xdr:nvSpPr>
            <xdr:cNvPr id="51309" name="Button 109" hidden="1">
              <a:extLst>
                <a:ext uri="{63B3BB69-23CF-44E3-9099-C40C66FF867C}">
                  <a14:compatExt spid="_x0000_s51309"/>
                </a:ext>
                <a:ext uri="{FF2B5EF4-FFF2-40B4-BE49-F238E27FC236}">
                  <a16:creationId xmlns:a16="http://schemas.microsoft.com/office/drawing/2014/main" id="{00000000-0008-0000-1300-00006D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142</xdr:row>
          <xdr:rowOff>9525</xdr:rowOff>
        </xdr:from>
        <xdr:to>
          <xdr:col>19</xdr:col>
          <xdr:colOff>0</xdr:colOff>
          <xdr:row>145</xdr:row>
          <xdr:rowOff>19050</xdr:rowOff>
        </xdr:to>
        <xdr:sp macro="" textlink="">
          <xdr:nvSpPr>
            <xdr:cNvPr id="51310" name="Button 110" hidden="1">
              <a:extLst>
                <a:ext uri="{63B3BB69-23CF-44E3-9099-C40C66FF867C}">
                  <a14:compatExt spid="_x0000_s51310"/>
                </a:ext>
                <a:ext uri="{FF2B5EF4-FFF2-40B4-BE49-F238E27FC236}">
                  <a16:creationId xmlns:a16="http://schemas.microsoft.com/office/drawing/2014/main" id="{00000000-0008-0000-1300-00006E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147</xdr:row>
          <xdr:rowOff>0</xdr:rowOff>
        </xdr:from>
        <xdr:to>
          <xdr:col>17</xdr:col>
          <xdr:colOff>0</xdr:colOff>
          <xdr:row>150</xdr:row>
          <xdr:rowOff>0</xdr:rowOff>
        </xdr:to>
        <xdr:sp macro="" textlink="">
          <xdr:nvSpPr>
            <xdr:cNvPr id="51311" name="Button 111" hidden="1">
              <a:extLst>
                <a:ext uri="{63B3BB69-23CF-44E3-9099-C40C66FF867C}">
                  <a14:compatExt spid="_x0000_s51311"/>
                </a:ext>
                <a:ext uri="{FF2B5EF4-FFF2-40B4-BE49-F238E27FC236}">
                  <a16:creationId xmlns:a16="http://schemas.microsoft.com/office/drawing/2014/main" id="{00000000-0008-0000-1300-00006F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147</xdr:row>
          <xdr:rowOff>0</xdr:rowOff>
        </xdr:from>
        <xdr:to>
          <xdr:col>18</xdr:col>
          <xdr:colOff>0</xdr:colOff>
          <xdr:row>150</xdr:row>
          <xdr:rowOff>0</xdr:rowOff>
        </xdr:to>
        <xdr:sp macro="" textlink="">
          <xdr:nvSpPr>
            <xdr:cNvPr id="51312" name="Button 112" hidden="1">
              <a:extLst>
                <a:ext uri="{63B3BB69-23CF-44E3-9099-C40C66FF867C}">
                  <a14:compatExt spid="_x0000_s51312"/>
                </a:ext>
                <a:ext uri="{FF2B5EF4-FFF2-40B4-BE49-F238E27FC236}">
                  <a16:creationId xmlns:a16="http://schemas.microsoft.com/office/drawing/2014/main" id="{00000000-0008-0000-1300-000070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147</xdr:row>
          <xdr:rowOff>0</xdr:rowOff>
        </xdr:from>
        <xdr:to>
          <xdr:col>19</xdr:col>
          <xdr:colOff>0</xdr:colOff>
          <xdr:row>150</xdr:row>
          <xdr:rowOff>0</xdr:rowOff>
        </xdr:to>
        <xdr:sp macro="" textlink="">
          <xdr:nvSpPr>
            <xdr:cNvPr id="51313" name="Button 113" hidden="1">
              <a:extLst>
                <a:ext uri="{63B3BB69-23CF-44E3-9099-C40C66FF867C}">
                  <a14:compatExt spid="_x0000_s51313"/>
                </a:ext>
                <a:ext uri="{FF2B5EF4-FFF2-40B4-BE49-F238E27FC236}">
                  <a16:creationId xmlns:a16="http://schemas.microsoft.com/office/drawing/2014/main" id="{00000000-0008-0000-1300-000071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150</xdr:row>
          <xdr:rowOff>0</xdr:rowOff>
        </xdr:from>
        <xdr:to>
          <xdr:col>17</xdr:col>
          <xdr:colOff>0</xdr:colOff>
          <xdr:row>153</xdr:row>
          <xdr:rowOff>0</xdr:rowOff>
        </xdr:to>
        <xdr:sp macro="" textlink="">
          <xdr:nvSpPr>
            <xdr:cNvPr id="51314" name="Button 114" hidden="1">
              <a:extLst>
                <a:ext uri="{63B3BB69-23CF-44E3-9099-C40C66FF867C}">
                  <a14:compatExt spid="_x0000_s51314"/>
                </a:ext>
                <a:ext uri="{FF2B5EF4-FFF2-40B4-BE49-F238E27FC236}">
                  <a16:creationId xmlns:a16="http://schemas.microsoft.com/office/drawing/2014/main" id="{00000000-0008-0000-1300-000072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150</xdr:row>
          <xdr:rowOff>0</xdr:rowOff>
        </xdr:from>
        <xdr:to>
          <xdr:col>18</xdr:col>
          <xdr:colOff>0</xdr:colOff>
          <xdr:row>153</xdr:row>
          <xdr:rowOff>0</xdr:rowOff>
        </xdr:to>
        <xdr:sp macro="" textlink="">
          <xdr:nvSpPr>
            <xdr:cNvPr id="51315" name="Button 115" hidden="1">
              <a:extLst>
                <a:ext uri="{63B3BB69-23CF-44E3-9099-C40C66FF867C}">
                  <a14:compatExt spid="_x0000_s51315"/>
                </a:ext>
                <a:ext uri="{FF2B5EF4-FFF2-40B4-BE49-F238E27FC236}">
                  <a16:creationId xmlns:a16="http://schemas.microsoft.com/office/drawing/2014/main" id="{00000000-0008-0000-1300-000073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150</xdr:row>
          <xdr:rowOff>0</xdr:rowOff>
        </xdr:from>
        <xdr:to>
          <xdr:col>19</xdr:col>
          <xdr:colOff>0</xdr:colOff>
          <xdr:row>153</xdr:row>
          <xdr:rowOff>0</xdr:rowOff>
        </xdr:to>
        <xdr:sp macro="" textlink="">
          <xdr:nvSpPr>
            <xdr:cNvPr id="51316" name="Button 116" hidden="1">
              <a:extLst>
                <a:ext uri="{63B3BB69-23CF-44E3-9099-C40C66FF867C}">
                  <a14:compatExt spid="_x0000_s51316"/>
                </a:ext>
                <a:ext uri="{FF2B5EF4-FFF2-40B4-BE49-F238E27FC236}">
                  <a16:creationId xmlns:a16="http://schemas.microsoft.com/office/drawing/2014/main" id="{00000000-0008-0000-1300-000074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153</xdr:row>
          <xdr:rowOff>0</xdr:rowOff>
        </xdr:from>
        <xdr:to>
          <xdr:col>17</xdr:col>
          <xdr:colOff>0</xdr:colOff>
          <xdr:row>156</xdr:row>
          <xdr:rowOff>0</xdr:rowOff>
        </xdr:to>
        <xdr:sp macro="" textlink="">
          <xdr:nvSpPr>
            <xdr:cNvPr id="51317" name="Button 117" hidden="1">
              <a:extLst>
                <a:ext uri="{63B3BB69-23CF-44E3-9099-C40C66FF867C}">
                  <a14:compatExt spid="_x0000_s51317"/>
                </a:ext>
                <a:ext uri="{FF2B5EF4-FFF2-40B4-BE49-F238E27FC236}">
                  <a16:creationId xmlns:a16="http://schemas.microsoft.com/office/drawing/2014/main" id="{00000000-0008-0000-1300-000075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153</xdr:row>
          <xdr:rowOff>0</xdr:rowOff>
        </xdr:from>
        <xdr:to>
          <xdr:col>18</xdr:col>
          <xdr:colOff>0</xdr:colOff>
          <xdr:row>156</xdr:row>
          <xdr:rowOff>0</xdr:rowOff>
        </xdr:to>
        <xdr:sp macro="" textlink="">
          <xdr:nvSpPr>
            <xdr:cNvPr id="51318" name="Button 118" hidden="1">
              <a:extLst>
                <a:ext uri="{63B3BB69-23CF-44E3-9099-C40C66FF867C}">
                  <a14:compatExt spid="_x0000_s51318"/>
                </a:ext>
                <a:ext uri="{FF2B5EF4-FFF2-40B4-BE49-F238E27FC236}">
                  <a16:creationId xmlns:a16="http://schemas.microsoft.com/office/drawing/2014/main" id="{00000000-0008-0000-1300-000076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153</xdr:row>
          <xdr:rowOff>0</xdr:rowOff>
        </xdr:from>
        <xdr:to>
          <xdr:col>19</xdr:col>
          <xdr:colOff>0</xdr:colOff>
          <xdr:row>156</xdr:row>
          <xdr:rowOff>0</xdr:rowOff>
        </xdr:to>
        <xdr:sp macro="" textlink="">
          <xdr:nvSpPr>
            <xdr:cNvPr id="51319" name="Button 119" hidden="1">
              <a:extLst>
                <a:ext uri="{63B3BB69-23CF-44E3-9099-C40C66FF867C}">
                  <a14:compatExt spid="_x0000_s51319"/>
                </a:ext>
                <a:ext uri="{FF2B5EF4-FFF2-40B4-BE49-F238E27FC236}">
                  <a16:creationId xmlns:a16="http://schemas.microsoft.com/office/drawing/2014/main" id="{00000000-0008-0000-1300-000077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156</xdr:row>
          <xdr:rowOff>0</xdr:rowOff>
        </xdr:from>
        <xdr:to>
          <xdr:col>17</xdr:col>
          <xdr:colOff>0</xdr:colOff>
          <xdr:row>159</xdr:row>
          <xdr:rowOff>0</xdr:rowOff>
        </xdr:to>
        <xdr:sp macro="" textlink="">
          <xdr:nvSpPr>
            <xdr:cNvPr id="51320" name="Button 120" hidden="1">
              <a:extLst>
                <a:ext uri="{63B3BB69-23CF-44E3-9099-C40C66FF867C}">
                  <a14:compatExt spid="_x0000_s51320"/>
                </a:ext>
                <a:ext uri="{FF2B5EF4-FFF2-40B4-BE49-F238E27FC236}">
                  <a16:creationId xmlns:a16="http://schemas.microsoft.com/office/drawing/2014/main" id="{00000000-0008-0000-1300-000078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156</xdr:row>
          <xdr:rowOff>0</xdr:rowOff>
        </xdr:from>
        <xdr:to>
          <xdr:col>18</xdr:col>
          <xdr:colOff>0</xdr:colOff>
          <xdr:row>159</xdr:row>
          <xdr:rowOff>0</xdr:rowOff>
        </xdr:to>
        <xdr:sp macro="" textlink="">
          <xdr:nvSpPr>
            <xdr:cNvPr id="51321" name="Button 121" hidden="1">
              <a:extLst>
                <a:ext uri="{63B3BB69-23CF-44E3-9099-C40C66FF867C}">
                  <a14:compatExt spid="_x0000_s51321"/>
                </a:ext>
                <a:ext uri="{FF2B5EF4-FFF2-40B4-BE49-F238E27FC236}">
                  <a16:creationId xmlns:a16="http://schemas.microsoft.com/office/drawing/2014/main" id="{00000000-0008-0000-1300-000079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156</xdr:row>
          <xdr:rowOff>0</xdr:rowOff>
        </xdr:from>
        <xdr:to>
          <xdr:col>19</xdr:col>
          <xdr:colOff>0</xdr:colOff>
          <xdr:row>159</xdr:row>
          <xdr:rowOff>0</xdr:rowOff>
        </xdr:to>
        <xdr:sp macro="" textlink="">
          <xdr:nvSpPr>
            <xdr:cNvPr id="51322" name="Button 122" hidden="1">
              <a:extLst>
                <a:ext uri="{63B3BB69-23CF-44E3-9099-C40C66FF867C}">
                  <a14:compatExt spid="_x0000_s51322"/>
                </a:ext>
                <a:ext uri="{FF2B5EF4-FFF2-40B4-BE49-F238E27FC236}">
                  <a16:creationId xmlns:a16="http://schemas.microsoft.com/office/drawing/2014/main" id="{00000000-0008-0000-1300-00007A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163</xdr:row>
          <xdr:rowOff>9525</xdr:rowOff>
        </xdr:from>
        <xdr:to>
          <xdr:col>19</xdr:col>
          <xdr:colOff>0</xdr:colOff>
          <xdr:row>166</xdr:row>
          <xdr:rowOff>9525</xdr:rowOff>
        </xdr:to>
        <xdr:sp macro="" textlink="">
          <xdr:nvSpPr>
            <xdr:cNvPr id="51323" name="Button 123" hidden="1">
              <a:extLst>
                <a:ext uri="{63B3BB69-23CF-44E3-9099-C40C66FF867C}">
                  <a14:compatExt spid="_x0000_s51323"/>
                </a:ext>
                <a:ext uri="{FF2B5EF4-FFF2-40B4-BE49-F238E27FC236}">
                  <a16:creationId xmlns:a16="http://schemas.microsoft.com/office/drawing/2014/main" id="{00000000-0008-0000-1300-00007B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166</xdr:row>
          <xdr:rowOff>9525</xdr:rowOff>
        </xdr:from>
        <xdr:to>
          <xdr:col>19</xdr:col>
          <xdr:colOff>0</xdr:colOff>
          <xdr:row>169</xdr:row>
          <xdr:rowOff>9525</xdr:rowOff>
        </xdr:to>
        <xdr:sp macro="" textlink="">
          <xdr:nvSpPr>
            <xdr:cNvPr id="51324" name="Button 124" hidden="1">
              <a:extLst>
                <a:ext uri="{63B3BB69-23CF-44E3-9099-C40C66FF867C}">
                  <a14:compatExt spid="_x0000_s51324"/>
                </a:ext>
                <a:ext uri="{FF2B5EF4-FFF2-40B4-BE49-F238E27FC236}">
                  <a16:creationId xmlns:a16="http://schemas.microsoft.com/office/drawing/2014/main" id="{00000000-0008-0000-1300-00007C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169</xdr:row>
          <xdr:rowOff>9525</xdr:rowOff>
        </xdr:from>
        <xdr:to>
          <xdr:col>19</xdr:col>
          <xdr:colOff>0</xdr:colOff>
          <xdr:row>172</xdr:row>
          <xdr:rowOff>19050</xdr:rowOff>
        </xdr:to>
        <xdr:sp macro="" textlink="">
          <xdr:nvSpPr>
            <xdr:cNvPr id="51325" name="Button 125" hidden="1">
              <a:extLst>
                <a:ext uri="{63B3BB69-23CF-44E3-9099-C40C66FF867C}">
                  <a14:compatExt spid="_x0000_s51325"/>
                </a:ext>
                <a:ext uri="{FF2B5EF4-FFF2-40B4-BE49-F238E27FC236}">
                  <a16:creationId xmlns:a16="http://schemas.microsoft.com/office/drawing/2014/main" id="{00000000-0008-0000-1300-00007D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174</xdr:row>
          <xdr:rowOff>0</xdr:rowOff>
        </xdr:from>
        <xdr:to>
          <xdr:col>17</xdr:col>
          <xdr:colOff>0</xdr:colOff>
          <xdr:row>177</xdr:row>
          <xdr:rowOff>0</xdr:rowOff>
        </xdr:to>
        <xdr:sp macro="" textlink="">
          <xdr:nvSpPr>
            <xdr:cNvPr id="51326" name="Button 126" hidden="1">
              <a:extLst>
                <a:ext uri="{63B3BB69-23CF-44E3-9099-C40C66FF867C}">
                  <a14:compatExt spid="_x0000_s51326"/>
                </a:ext>
                <a:ext uri="{FF2B5EF4-FFF2-40B4-BE49-F238E27FC236}">
                  <a16:creationId xmlns:a16="http://schemas.microsoft.com/office/drawing/2014/main" id="{00000000-0008-0000-1300-00007E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174</xdr:row>
          <xdr:rowOff>0</xdr:rowOff>
        </xdr:from>
        <xdr:to>
          <xdr:col>18</xdr:col>
          <xdr:colOff>0</xdr:colOff>
          <xdr:row>177</xdr:row>
          <xdr:rowOff>0</xdr:rowOff>
        </xdr:to>
        <xdr:sp macro="" textlink="">
          <xdr:nvSpPr>
            <xdr:cNvPr id="51327" name="Button 127" hidden="1">
              <a:extLst>
                <a:ext uri="{63B3BB69-23CF-44E3-9099-C40C66FF867C}">
                  <a14:compatExt spid="_x0000_s51327"/>
                </a:ext>
                <a:ext uri="{FF2B5EF4-FFF2-40B4-BE49-F238E27FC236}">
                  <a16:creationId xmlns:a16="http://schemas.microsoft.com/office/drawing/2014/main" id="{00000000-0008-0000-1300-00007F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174</xdr:row>
          <xdr:rowOff>0</xdr:rowOff>
        </xdr:from>
        <xdr:to>
          <xdr:col>19</xdr:col>
          <xdr:colOff>0</xdr:colOff>
          <xdr:row>177</xdr:row>
          <xdr:rowOff>0</xdr:rowOff>
        </xdr:to>
        <xdr:sp macro="" textlink="">
          <xdr:nvSpPr>
            <xdr:cNvPr id="51328" name="Button 128" hidden="1">
              <a:extLst>
                <a:ext uri="{63B3BB69-23CF-44E3-9099-C40C66FF867C}">
                  <a14:compatExt spid="_x0000_s51328"/>
                </a:ext>
                <a:ext uri="{FF2B5EF4-FFF2-40B4-BE49-F238E27FC236}">
                  <a16:creationId xmlns:a16="http://schemas.microsoft.com/office/drawing/2014/main" id="{00000000-0008-0000-1300-000080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177</xdr:row>
          <xdr:rowOff>0</xdr:rowOff>
        </xdr:from>
        <xdr:to>
          <xdr:col>17</xdr:col>
          <xdr:colOff>0</xdr:colOff>
          <xdr:row>180</xdr:row>
          <xdr:rowOff>0</xdr:rowOff>
        </xdr:to>
        <xdr:sp macro="" textlink="">
          <xdr:nvSpPr>
            <xdr:cNvPr id="51329" name="Button 129" hidden="1">
              <a:extLst>
                <a:ext uri="{63B3BB69-23CF-44E3-9099-C40C66FF867C}">
                  <a14:compatExt spid="_x0000_s51329"/>
                </a:ext>
                <a:ext uri="{FF2B5EF4-FFF2-40B4-BE49-F238E27FC236}">
                  <a16:creationId xmlns:a16="http://schemas.microsoft.com/office/drawing/2014/main" id="{00000000-0008-0000-1300-000081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177</xdr:row>
          <xdr:rowOff>0</xdr:rowOff>
        </xdr:from>
        <xdr:to>
          <xdr:col>18</xdr:col>
          <xdr:colOff>0</xdr:colOff>
          <xdr:row>180</xdr:row>
          <xdr:rowOff>0</xdr:rowOff>
        </xdr:to>
        <xdr:sp macro="" textlink="">
          <xdr:nvSpPr>
            <xdr:cNvPr id="51330" name="Button 130" hidden="1">
              <a:extLst>
                <a:ext uri="{63B3BB69-23CF-44E3-9099-C40C66FF867C}">
                  <a14:compatExt spid="_x0000_s51330"/>
                </a:ext>
                <a:ext uri="{FF2B5EF4-FFF2-40B4-BE49-F238E27FC236}">
                  <a16:creationId xmlns:a16="http://schemas.microsoft.com/office/drawing/2014/main" id="{00000000-0008-0000-1300-000082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177</xdr:row>
          <xdr:rowOff>0</xdr:rowOff>
        </xdr:from>
        <xdr:to>
          <xdr:col>19</xdr:col>
          <xdr:colOff>0</xdr:colOff>
          <xdr:row>180</xdr:row>
          <xdr:rowOff>0</xdr:rowOff>
        </xdr:to>
        <xdr:sp macro="" textlink="">
          <xdr:nvSpPr>
            <xdr:cNvPr id="51331" name="Button 131" hidden="1">
              <a:extLst>
                <a:ext uri="{63B3BB69-23CF-44E3-9099-C40C66FF867C}">
                  <a14:compatExt spid="_x0000_s51331"/>
                </a:ext>
                <a:ext uri="{FF2B5EF4-FFF2-40B4-BE49-F238E27FC236}">
                  <a16:creationId xmlns:a16="http://schemas.microsoft.com/office/drawing/2014/main" id="{00000000-0008-0000-1300-000083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180</xdr:row>
          <xdr:rowOff>0</xdr:rowOff>
        </xdr:from>
        <xdr:to>
          <xdr:col>17</xdr:col>
          <xdr:colOff>0</xdr:colOff>
          <xdr:row>183</xdr:row>
          <xdr:rowOff>0</xdr:rowOff>
        </xdr:to>
        <xdr:sp macro="" textlink="">
          <xdr:nvSpPr>
            <xdr:cNvPr id="51332" name="Button 132" hidden="1">
              <a:extLst>
                <a:ext uri="{63B3BB69-23CF-44E3-9099-C40C66FF867C}">
                  <a14:compatExt spid="_x0000_s51332"/>
                </a:ext>
                <a:ext uri="{FF2B5EF4-FFF2-40B4-BE49-F238E27FC236}">
                  <a16:creationId xmlns:a16="http://schemas.microsoft.com/office/drawing/2014/main" id="{00000000-0008-0000-1300-000084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180</xdr:row>
          <xdr:rowOff>0</xdr:rowOff>
        </xdr:from>
        <xdr:to>
          <xdr:col>18</xdr:col>
          <xdr:colOff>0</xdr:colOff>
          <xdr:row>183</xdr:row>
          <xdr:rowOff>0</xdr:rowOff>
        </xdr:to>
        <xdr:sp macro="" textlink="">
          <xdr:nvSpPr>
            <xdr:cNvPr id="51333" name="Button 133" hidden="1">
              <a:extLst>
                <a:ext uri="{63B3BB69-23CF-44E3-9099-C40C66FF867C}">
                  <a14:compatExt spid="_x0000_s51333"/>
                </a:ext>
                <a:ext uri="{FF2B5EF4-FFF2-40B4-BE49-F238E27FC236}">
                  <a16:creationId xmlns:a16="http://schemas.microsoft.com/office/drawing/2014/main" id="{00000000-0008-0000-1300-000085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180</xdr:row>
          <xdr:rowOff>0</xdr:rowOff>
        </xdr:from>
        <xdr:to>
          <xdr:col>19</xdr:col>
          <xdr:colOff>0</xdr:colOff>
          <xdr:row>183</xdr:row>
          <xdr:rowOff>0</xdr:rowOff>
        </xdr:to>
        <xdr:sp macro="" textlink="">
          <xdr:nvSpPr>
            <xdr:cNvPr id="51334" name="Button 134" hidden="1">
              <a:extLst>
                <a:ext uri="{63B3BB69-23CF-44E3-9099-C40C66FF867C}">
                  <a14:compatExt spid="_x0000_s51334"/>
                </a:ext>
                <a:ext uri="{FF2B5EF4-FFF2-40B4-BE49-F238E27FC236}">
                  <a16:creationId xmlns:a16="http://schemas.microsoft.com/office/drawing/2014/main" id="{00000000-0008-0000-1300-000086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183</xdr:row>
          <xdr:rowOff>0</xdr:rowOff>
        </xdr:from>
        <xdr:to>
          <xdr:col>17</xdr:col>
          <xdr:colOff>0</xdr:colOff>
          <xdr:row>186</xdr:row>
          <xdr:rowOff>0</xdr:rowOff>
        </xdr:to>
        <xdr:sp macro="" textlink="">
          <xdr:nvSpPr>
            <xdr:cNvPr id="51335" name="Button 135" hidden="1">
              <a:extLst>
                <a:ext uri="{63B3BB69-23CF-44E3-9099-C40C66FF867C}">
                  <a14:compatExt spid="_x0000_s51335"/>
                </a:ext>
                <a:ext uri="{FF2B5EF4-FFF2-40B4-BE49-F238E27FC236}">
                  <a16:creationId xmlns:a16="http://schemas.microsoft.com/office/drawing/2014/main" id="{00000000-0008-0000-1300-000087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183</xdr:row>
          <xdr:rowOff>0</xdr:rowOff>
        </xdr:from>
        <xdr:to>
          <xdr:col>18</xdr:col>
          <xdr:colOff>0</xdr:colOff>
          <xdr:row>186</xdr:row>
          <xdr:rowOff>0</xdr:rowOff>
        </xdr:to>
        <xdr:sp macro="" textlink="">
          <xdr:nvSpPr>
            <xdr:cNvPr id="51336" name="Button 136" hidden="1">
              <a:extLst>
                <a:ext uri="{63B3BB69-23CF-44E3-9099-C40C66FF867C}">
                  <a14:compatExt spid="_x0000_s51336"/>
                </a:ext>
                <a:ext uri="{FF2B5EF4-FFF2-40B4-BE49-F238E27FC236}">
                  <a16:creationId xmlns:a16="http://schemas.microsoft.com/office/drawing/2014/main" id="{00000000-0008-0000-1300-000088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183</xdr:row>
          <xdr:rowOff>0</xdr:rowOff>
        </xdr:from>
        <xdr:to>
          <xdr:col>19</xdr:col>
          <xdr:colOff>0</xdr:colOff>
          <xdr:row>186</xdr:row>
          <xdr:rowOff>0</xdr:rowOff>
        </xdr:to>
        <xdr:sp macro="" textlink="">
          <xdr:nvSpPr>
            <xdr:cNvPr id="51337" name="Button 137" hidden="1">
              <a:extLst>
                <a:ext uri="{63B3BB69-23CF-44E3-9099-C40C66FF867C}">
                  <a14:compatExt spid="_x0000_s51337"/>
                </a:ext>
                <a:ext uri="{FF2B5EF4-FFF2-40B4-BE49-F238E27FC236}">
                  <a16:creationId xmlns:a16="http://schemas.microsoft.com/office/drawing/2014/main" id="{00000000-0008-0000-1300-000089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190</xdr:row>
          <xdr:rowOff>9525</xdr:rowOff>
        </xdr:from>
        <xdr:to>
          <xdr:col>19</xdr:col>
          <xdr:colOff>0</xdr:colOff>
          <xdr:row>193</xdr:row>
          <xdr:rowOff>9525</xdr:rowOff>
        </xdr:to>
        <xdr:sp macro="" textlink="">
          <xdr:nvSpPr>
            <xdr:cNvPr id="51338" name="Button 138" hidden="1">
              <a:extLst>
                <a:ext uri="{63B3BB69-23CF-44E3-9099-C40C66FF867C}">
                  <a14:compatExt spid="_x0000_s51338"/>
                </a:ext>
                <a:ext uri="{FF2B5EF4-FFF2-40B4-BE49-F238E27FC236}">
                  <a16:creationId xmlns:a16="http://schemas.microsoft.com/office/drawing/2014/main" id="{00000000-0008-0000-1300-00008A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193</xdr:row>
          <xdr:rowOff>9525</xdr:rowOff>
        </xdr:from>
        <xdr:to>
          <xdr:col>19</xdr:col>
          <xdr:colOff>0</xdr:colOff>
          <xdr:row>196</xdr:row>
          <xdr:rowOff>9525</xdr:rowOff>
        </xdr:to>
        <xdr:sp macro="" textlink="">
          <xdr:nvSpPr>
            <xdr:cNvPr id="51339" name="Button 139" hidden="1">
              <a:extLst>
                <a:ext uri="{63B3BB69-23CF-44E3-9099-C40C66FF867C}">
                  <a14:compatExt spid="_x0000_s51339"/>
                </a:ext>
                <a:ext uri="{FF2B5EF4-FFF2-40B4-BE49-F238E27FC236}">
                  <a16:creationId xmlns:a16="http://schemas.microsoft.com/office/drawing/2014/main" id="{00000000-0008-0000-1300-00008B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196</xdr:row>
          <xdr:rowOff>9525</xdr:rowOff>
        </xdr:from>
        <xdr:to>
          <xdr:col>19</xdr:col>
          <xdr:colOff>0</xdr:colOff>
          <xdr:row>199</xdr:row>
          <xdr:rowOff>19050</xdr:rowOff>
        </xdr:to>
        <xdr:sp macro="" textlink="">
          <xdr:nvSpPr>
            <xdr:cNvPr id="51340" name="Button 140" hidden="1">
              <a:extLst>
                <a:ext uri="{63B3BB69-23CF-44E3-9099-C40C66FF867C}">
                  <a14:compatExt spid="_x0000_s51340"/>
                </a:ext>
                <a:ext uri="{FF2B5EF4-FFF2-40B4-BE49-F238E27FC236}">
                  <a16:creationId xmlns:a16="http://schemas.microsoft.com/office/drawing/2014/main" id="{00000000-0008-0000-1300-00008C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</xdr:wsDr>
</file>

<file path=xl/drawings/drawing2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</xdr:row>
          <xdr:rowOff>0</xdr:rowOff>
        </xdr:from>
        <xdr:to>
          <xdr:col>19</xdr:col>
          <xdr:colOff>0</xdr:colOff>
          <xdr:row>28</xdr:row>
          <xdr:rowOff>0</xdr:rowOff>
        </xdr:to>
        <xdr:sp macro="" textlink="">
          <xdr:nvSpPr>
            <xdr:cNvPr id="52225" name="Button 1" hidden="1">
              <a:extLst>
                <a:ext uri="{63B3BB69-23CF-44E3-9099-C40C66FF867C}">
                  <a14:compatExt spid="_x0000_s52225"/>
                </a:ext>
                <a:ext uri="{FF2B5EF4-FFF2-40B4-BE49-F238E27FC236}">
                  <a16:creationId xmlns:a16="http://schemas.microsoft.com/office/drawing/2014/main" id="{00000000-0008-0000-1400-000001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28</xdr:row>
          <xdr:rowOff>0</xdr:rowOff>
        </xdr:from>
        <xdr:to>
          <xdr:col>17</xdr:col>
          <xdr:colOff>0</xdr:colOff>
          <xdr:row>31</xdr:row>
          <xdr:rowOff>0</xdr:rowOff>
        </xdr:to>
        <xdr:sp macro="" textlink="">
          <xdr:nvSpPr>
            <xdr:cNvPr id="52226" name="Button 2" hidden="1">
              <a:extLst>
                <a:ext uri="{63B3BB69-23CF-44E3-9099-C40C66FF867C}">
                  <a14:compatExt spid="_x0000_s52226"/>
                </a:ext>
                <a:ext uri="{FF2B5EF4-FFF2-40B4-BE49-F238E27FC236}">
                  <a16:creationId xmlns:a16="http://schemas.microsoft.com/office/drawing/2014/main" id="{00000000-0008-0000-1400-000002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28</xdr:row>
          <xdr:rowOff>0</xdr:rowOff>
        </xdr:from>
        <xdr:to>
          <xdr:col>18</xdr:col>
          <xdr:colOff>0</xdr:colOff>
          <xdr:row>31</xdr:row>
          <xdr:rowOff>0</xdr:rowOff>
        </xdr:to>
        <xdr:sp macro="" textlink="">
          <xdr:nvSpPr>
            <xdr:cNvPr id="52227" name="Button 3" hidden="1">
              <a:extLst>
                <a:ext uri="{63B3BB69-23CF-44E3-9099-C40C66FF867C}">
                  <a14:compatExt spid="_x0000_s52227"/>
                </a:ext>
                <a:ext uri="{FF2B5EF4-FFF2-40B4-BE49-F238E27FC236}">
                  <a16:creationId xmlns:a16="http://schemas.microsoft.com/office/drawing/2014/main" id="{00000000-0008-0000-1400-000003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31</xdr:row>
          <xdr:rowOff>0</xdr:rowOff>
        </xdr:from>
        <xdr:to>
          <xdr:col>17</xdr:col>
          <xdr:colOff>0</xdr:colOff>
          <xdr:row>34</xdr:row>
          <xdr:rowOff>0</xdr:rowOff>
        </xdr:to>
        <xdr:sp macro="" textlink="">
          <xdr:nvSpPr>
            <xdr:cNvPr id="52228" name="Button 4" hidden="1">
              <a:extLst>
                <a:ext uri="{63B3BB69-23CF-44E3-9099-C40C66FF867C}">
                  <a14:compatExt spid="_x0000_s52228"/>
                </a:ext>
                <a:ext uri="{FF2B5EF4-FFF2-40B4-BE49-F238E27FC236}">
                  <a16:creationId xmlns:a16="http://schemas.microsoft.com/office/drawing/2014/main" id="{00000000-0008-0000-1400-000004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31</xdr:row>
          <xdr:rowOff>0</xdr:rowOff>
        </xdr:from>
        <xdr:to>
          <xdr:col>18</xdr:col>
          <xdr:colOff>0</xdr:colOff>
          <xdr:row>34</xdr:row>
          <xdr:rowOff>0</xdr:rowOff>
        </xdr:to>
        <xdr:sp macro="" textlink="">
          <xdr:nvSpPr>
            <xdr:cNvPr id="52229" name="Button 5" hidden="1">
              <a:extLst>
                <a:ext uri="{63B3BB69-23CF-44E3-9099-C40C66FF867C}">
                  <a14:compatExt spid="_x0000_s52229"/>
                </a:ext>
                <a:ext uri="{FF2B5EF4-FFF2-40B4-BE49-F238E27FC236}">
                  <a16:creationId xmlns:a16="http://schemas.microsoft.com/office/drawing/2014/main" id="{00000000-0008-0000-1400-000005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28</xdr:row>
          <xdr:rowOff>0</xdr:rowOff>
        </xdr:from>
        <xdr:to>
          <xdr:col>19</xdr:col>
          <xdr:colOff>0</xdr:colOff>
          <xdr:row>31</xdr:row>
          <xdr:rowOff>0</xdr:rowOff>
        </xdr:to>
        <xdr:sp macro="" textlink="">
          <xdr:nvSpPr>
            <xdr:cNvPr id="52230" name="Button 6" hidden="1">
              <a:extLst>
                <a:ext uri="{63B3BB69-23CF-44E3-9099-C40C66FF867C}">
                  <a14:compatExt spid="_x0000_s52230"/>
                </a:ext>
                <a:ext uri="{FF2B5EF4-FFF2-40B4-BE49-F238E27FC236}">
                  <a16:creationId xmlns:a16="http://schemas.microsoft.com/office/drawing/2014/main" id="{00000000-0008-0000-1400-000006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31</xdr:row>
          <xdr:rowOff>0</xdr:rowOff>
        </xdr:from>
        <xdr:to>
          <xdr:col>19</xdr:col>
          <xdr:colOff>0</xdr:colOff>
          <xdr:row>34</xdr:row>
          <xdr:rowOff>0</xdr:rowOff>
        </xdr:to>
        <xdr:sp macro="" textlink="">
          <xdr:nvSpPr>
            <xdr:cNvPr id="52231" name="Button 7" hidden="1">
              <a:extLst>
                <a:ext uri="{63B3BB69-23CF-44E3-9099-C40C66FF867C}">
                  <a14:compatExt spid="_x0000_s52231"/>
                </a:ext>
                <a:ext uri="{FF2B5EF4-FFF2-40B4-BE49-F238E27FC236}">
                  <a16:creationId xmlns:a16="http://schemas.microsoft.com/office/drawing/2014/main" id="{00000000-0008-0000-1400-000007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34</xdr:row>
          <xdr:rowOff>0</xdr:rowOff>
        </xdr:from>
        <xdr:to>
          <xdr:col>19</xdr:col>
          <xdr:colOff>0</xdr:colOff>
          <xdr:row>37</xdr:row>
          <xdr:rowOff>0</xdr:rowOff>
        </xdr:to>
        <xdr:sp macro="" textlink="">
          <xdr:nvSpPr>
            <xdr:cNvPr id="52232" name="Button 8" hidden="1">
              <a:extLst>
                <a:ext uri="{63B3BB69-23CF-44E3-9099-C40C66FF867C}">
                  <a14:compatExt spid="_x0000_s52232"/>
                </a:ext>
                <a:ext uri="{FF2B5EF4-FFF2-40B4-BE49-F238E27FC236}">
                  <a16:creationId xmlns:a16="http://schemas.microsoft.com/office/drawing/2014/main" id="{00000000-0008-0000-1400-000008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17</xdr:col>
          <xdr:colOff>0</xdr:colOff>
          <xdr:row>15</xdr:row>
          <xdr:rowOff>0</xdr:rowOff>
        </xdr:to>
        <xdr:sp macro="" textlink="">
          <xdr:nvSpPr>
            <xdr:cNvPr id="52233" name="Button 9" hidden="1">
              <a:extLst>
                <a:ext uri="{63B3BB69-23CF-44E3-9099-C40C66FF867C}">
                  <a14:compatExt spid="_x0000_s52233"/>
                </a:ext>
                <a:ext uri="{FF2B5EF4-FFF2-40B4-BE49-F238E27FC236}">
                  <a16:creationId xmlns:a16="http://schemas.microsoft.com/office/drawing/2014/main" id="{00000000-0008-0000-1400-000009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</xdr:row>
          <xdr:rowOff>0</xdr:rowOff>
        </xdr:from>
        <xdr:to>
          <xdr:col>18</xdr:col>
          <xdr:colOff>0</xdr:colOff>
          <xdr:row>15</xdr:row>
          <xdr:rowOff>0</xdr:rowOff>
        </xdr:to>
        <xdr:sp macro="" textlink="">
          <xdr:nvSpPr>
            <xdr:cNvPr id="52234" name="Button 10" hidden="1">
              <a:extLst>
                <a:ext uri="{63B3BB69-23CF-44E3-9099-C40C66FF867C}">
                  <a14:compatExt spid="_x0000_s52234"/>
                </a:ext>
                <a:ext uri="{FF2B5EF4-FFF2-40B4-BE49-F238E27FC236}">
                  <a16:creationId xmlns:a16="http://schemas.microsoft.com/office/drawing/2014/main" id="{00000000-0008-0000-1400-00000A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</xdr:row>
          <xdr:rowOff>0</xdr:rowOff>
        </xdr:from>
        <xdr:to>
          <xdr:col>19</xdr:col>
          <xdr:colOff>0</xdr:colOff>
          <xdr:row>15</xdr:row>
          <xdr:rowOff>0</xdr:rowOff>
        </xdr:to>
        <xdr:sp macro="" textlink="">
          <xdr:nvSpPr>
            <xdr:cNvPr id="52235" name="Button 11" hidden="1">
              <a:extLst>
                <a:ext uri="{63B3BB69-23CF-44E3-9099-C40C66FF867C}">
                  <a14:compatExt spid="_x0000_s52235"/>
                </a:ext>
                <a:ext uri="{FF2B5EF4-FFF2-40B4-BE49-F238E27FC236}">
                  <a16:creationId xmlns:a16="http://schemas.microsoft.com/office/drawing/2014/main" id="{00000000-0008-0000-1400-00000B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</xdr:row>
          <xdr:rowOff>0</xdr:rowOff>
        </xdr:from>
        <xdr:to>
          <xdr:col>17</xdr:col>
          <xdr:colOff>0</xdr:colOff>
          <xdr:row>18</xdr:row>
          <xdr:rowOff>0</xdr:rowOff>
        </xdr:to>
        <xdr:sp macro="" textlink="">
          <xdr:nvSpPr>
            <xdr:cNvPr id="52236" name="Button 12" hidden="1">
              <a:extLst>
                <a:ext uri="{63B3BB69-23CF-44E3-9099-C40C66FF867C}">
                  <a14:compatExt spid="_x0000_s52236"/>
                </a:ext>
                <a:ext uri="{FF2B5EF4-FFF2-40B4-BE49-F238E27FC236}">
                  <a16:creationId xmlns:a16="http://schemas.microsoft.com/office/drawing/2014/main" id="{00000000-0008-0000-1400-00000C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</xdr:row>
          <xdr:rowOff>0</xdr:rowOff>
        </xdr:from>
        <xdr:to>
          <xdr:col>18</xdr:col>
          <xdr:colOff>0</xdr:colOff>
          <xdr:row>18</xdr:row>
          <xdr:rowOff>0</xdr:rowOff>
        </xdr:to>
        <xdr:sp macro="" textlink="">
          <xdr:nvSpPr>
            <xdr:cNvPr id="52237" name="Button 13" hidden="1">
              <a:extLst>
                <a:ext uri="{63B3BB69-23CF-44E3-9099-C40C66FF867C}">
                  <a14:compatExt spid="_x0000_s52237"/>
                </a:ext>
                <a:ext uri="{FF2B5EF4-FFF2-40B4-BE49-F238E27FC236}">
                  <a16:creationId xmlns:a16="http://schemas.microsoft.com/office/drawing/2014/main" id="{00000000-0008-0000-1400-00000D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</xdr:row>
          <xdr:rowOff>0</xdr:rowOff>
        </xdr:from>
        <xdr:to>
          <xdr:col>19</xdr:col>
          <xdr:colOff>0</xdr:colOff>
          <xdr:row>18</xdr:row>
          <xdr:rowOff>0</xdr:rowOff>
        </xdr:to>
        <xdr:sp macro="" textlink="">
          <xdr:nvSpPr>
            <xdr:cNvPr id="52238" name="Button 14" hidden="1">
              <a:extLst>
                <a:ext uri="{63B3BB69-23CF-44E3-9099-C40C66FF867C}">
                  <a14:compatExt spid="_x0000_s52238"/>
                </a:ext>
                <a:ext uri="{FF2B5EF4-FFF2-40B4-BE49-F238E27FC236}">
                  <a16:creationId xmlns:a16="http://schemas.microsoft.com/office/drawing/2014/main" id="{00000000-0008-0000-1400-00000E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</xdr:row>
          <xdr:rowOff>0</xdr:rowOff>
        </xdr:from>
        <xdr:to>
          <xdr:col>17</xdr:col>
          <xdr:colOff>0</xdr:colOff>
          <xdr:row>21</xdr:row>
          <xdr:rowOff>0</xdr:rowOff>
        </xdr:to>
        <xdr:sp macro="" textlink="">
          <xdr:nvSpPr>
            <xdr:cNvPr id="52239" name="Button 15" hidden="1">
              <a:extLst>
                <a:ext uri="{63B3BB69-23CF-44E3-9099-C40C66FF867C}">
                  <a14:compatExt spid="_x0000_s52239"/>
                </a:ext>
                <a:ext uri="{FF2B5EF4-FFF2-40B4-BE49-F238E27FC236}">
                  <a16:creationId xmlns:a16="http://schemas.microsoft.com/office/drawing/2014/main" id="{00000000-0008-0000-1400-00000F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</xdr:row>
          <xdr:rowOff>0</xdr:rowOff>
        </xdr:from>
        <xdr:to>
          <xdr:col>18</xdr:col>
          <xdr:colOff>0</xdr:colOff>
          <xdr:row>21</xdr:row>
          <xdr:rowOff>0</xdr:rowOff>
        </xdr:to>
        <xdr:sp macro="" textlink="">
          <xdr:nvSpPr>
            <xdr:cNvPr id="52240" name="Button 16" hidden="1">
              <a:extLst>
                <a:ext uri="{63B3BB69-23CF-44E3-9099-C40C66FF867C}">
                  <a14:compatExt spid="_x0000_s52240"/>
                </a:ext>
                <a:ext uri="{FF2B5EF4-FFF2-40B4-BE49-F238E27FC236}">
                  <a16:creationId xmlns:a16="http://schemas.microsoft.com/office/drawing/2014/main" id="{00000000-0008-0000-1400-000010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</xdr:row>
          <xdr:rowOff>0</xdr:rowOff>
        </xdr:from>
        <xdr:to>
          <xdr:col>19</xdr:col>
          <xdr:colOff>0</xdr:colOff>
          <xdr:row>21</xdr:row>
          <xdr:rowOff>0</xdr:rowOff>
        </xdr:to>
        <xdr:sp macro="" textlink="">
          <xdr:nvSpPr>
            <xdr:cNvPr id="52241" name="Button 17" hidden="1">
              <a:extLst>
                <a:ext uri="{63B3BB69-23CF-44E3-9099-C40C66FF867C}">
                  <a14:compatExt spid="_x0000_s52241"/>
                </a:ext>
                <a:ext uri="{FF2B5EF4-FFF2-40B4-BE49-F238E27FC236}">
                  <a16:creationId xmlns:a16="http://schemas.microsoft.com/office/drawing/2014/main" id="{00000000-0008-0000-1400-000011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52242" name="Button 18" hidden="1">
              <a:extLst>
                <a:ext uri="{63B3BB69-23CF-44E3-9099-C40C66FF867C}">
                  <a14:compatExt spid="_x0000_s52242"/>
                </a:ext>
                <a:ext uri="{FF2B5EF4-FFF2-40B4-BE49-F238E27FC236}">
                  <a16:creationId xmlns:a16="http://schemas.microsoft.com/office/drawing/2014/main" id="{00000000-0008-0000-1400-000012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</xdr:row>
          <xdr:rowOff>0</xdr:rowOff>
        </xdr:from>
        <xdr:to>
          <xdr:col>18</xdr:col>
          <xdr:colOff>0</xdr:colOff>
          <xdr:row>24</xdr:row>
          <xdr:rowOff>0</xdr:rowOff>
        </xdr:to>
        <xdr:sp macro="" textlink="">
          <xdr:nvSpPr>
            <xdr:cNvPr id="52243" name="Button 19" hidden="1">
              <a:extLst>
                <a:ext uri="{63B3BB69-23CF-44E3-9099-C40C66FF867C}">
                  <a14:compatExt spid="_x0000_s52243"/>
                </a:ext>
                <a:ext uri="{FF2B5EF4-FFF2-40B4-BE49-F238E27FC236}">
                  <a16:creationId xmlns:a16="http://schemas.microsoft.com/office/drawing/2014/main" id="{00000000-0008-0000-1400-000013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</xdr:row>
          <xdr:rowOff>0</xdr:rowOff>
        </xdr:from>
        <xdr:to>
          <xdr:col>19</xdr:col>
          <xdr:colOff>0</xdr:colOff>
          <xdr:row>24</xdr:row>
          <xdr:rowOff>0</xdr:rowOff>
        </xdr:to>
        <xdr:sp macro="" textlink="">
          <xdr:nvSpPr>
            <xdr:cNvPr id="52244" name="Button 20" hidden="1">
              <a:extLst>
                <a:ext uri="{63B3BB69-23CF-44E3-9099-C40C66FF867C}">
                  <a14:compatExt spid="_x0000_s52244"/>
                </a:ext>
                <a:ext uri="{FF2B5EF4-FFF2-40B4-BE49-F238E27FC236}">
                  <a16:creationId xmlns:a16="http://schemas.microsoft.com/office/drawing/2014/main" id="{00000000-0008-0000-1400-000014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52</xdr:row>
          <xdr:rowOff>0</xdr:rowOff>
        </xdr:from>
        <xdr:to>
          <xdr:col>19</xdr:col>
          <xdr:colOff>0</xdr:colOff>
          <xdr:row>55</xdr:row>
          <xdr:rowOff>0</xdr:rowOff>
        </xdr:to>
        <xdr:sp macro="" textlink="">
          <xdr:nvSpPr>
            <xdr:cNvPr id="52245" name="Button 21" hidden="1">
              <a:extLst>
                <a:ext uri="{63B3BB69-23CF-44E3-9099-C40C66FF867C}">
                  <a14:compatExt spid="_x0000_s52245"/>
                </a:ext>
                <a:ext uri="{FF2B5EF4-FFF2-40B4-BE49-F238E27FC236}">
                  <a16:creationId xmlns:a16="http://schemas.microsoft.com/office/drawing/2014/main" id="{00000000-0008-0000-1400-000015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55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52246" name="Button 22" hidden="1">
              <a:extLst>
                <a:ext uri="{63B3BB69-23CF-44E3-9099-C40C66FF867C}">
                  <a14:compatExt spid="_x0000_s52246"/>
                </a:ext>
                <a:ext uri="{FF2B5EF4-FFF2-40B4-BE49-F238E27FC236}">
                  <a16:creationId xmlns:a16="http://schemas.microsoft.com/office/drawing/2014/main" id="{00000000-0008-0000-1400-000016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55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52247" name="Button 23" hidden="1">
              <a:extLst>
                <a:ext uri="{63B3BB69-23CF-44E3-9099-C40C66FF867C}">
                  <a14:compatExt spid="_x0000_s52247"/>
                </a:ext>
                <a:ext uri="{FF2B5EF4-FFF2-40B4-BE49-F238E27FC236}">
                  <a16:creationId xmlns:a16="http://schemas.microsoft.com/office/drawing/2014/main" id="{00000000-0008-0000-1400-000017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17</xdr:col>
          <xdr:colOff>0</xdr:colOff>
          <xdr:row>61</xdr:row>
          <xdr:rowOff>0</xdr:rowOff>
        </xdr:to>
        <xdr:sp macro="" textlink="">
          <xdr:nvSpPr>
            <xdr:cNvPr id="52248" name="Button 24" hidden="1">
              <a:extLst>
                <a:ext uri="{63B3BB69-23CF-44E3-9099-C40C66FF867C}">
                  <a14:compatExt spid="_x0000_s52248"/>
                </a:ext>
                <a:ext uri="{FF2B5EF4-FFF2-40B4-BE49-F238E27FC236}">
                  <a16:creationId xmlns:a16="http://schemas.microsoft.com/office/drawing/2014/main" id="{00000000-0008-0000-1400-000018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52249" name="Button 25" hidden="1">
              <a:extLst>
                <a:ext uri="{63B3BB69-23CF-44E3-9099-C40C66FF867C}">
                  <a14:compatExt spid="_x0000_s52249"/>
                </a:ext>
                <a:ext uri="{FF2B5EF4-FFF2-40B4-BE49-F238E27FC236}">
                  <a16:creationId xmlns:a16="http://schemas.microsoft.com/office/drawing/2014/main" id="{00000000-0008-0000-1400-000019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79</xdr:row>
          <xdr:rowOff>0</xdr:rowOff>
        </xdr:from>
        <xdr:to>
          <xdr:col>19</xdr:col>
          <xdr:colOff>0</xdr:colOff>
          <xdr:row>82</xdr:row>
          <xdr:rowOff>9525</xdr:rowOff>
        </xdr:to>
        <xdr:sp macro="" textlink="">
          <xdr:nvSpPr>
            <xdr:cNvPr id="52250" name="Button 26" hidden="1">
              <a:extLst>
                <a:ext uri="{63B3BB69-23CF-44E3-9099-C40C66FF867C}">
                  <a14:compatExt spid="_x0000_s52250"/>
                </a:ext>
                <a:ext uri="{FF2B5EF4-FFF2-40B4-BE49-F238E27FC236}">
                  <a16:creationId xmlns:a16="http://schemas.microsoft.com/office/drawing/2014/main" id="{00000000-0008-0000-1400-00001A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82</xdr:row>
          <xdr:rowOff>9525</xdr:rowOff>
        </xdr:from>
        <xdr:to>
          <xdr:col>17</xdr:col>
          <xdr:colOff>0</xdr:colOff>
          <xdr:row>85</xdr:row>
          <xdr:rowOff>9525</xdr:rowOff>
        </xdr:to>
        <xdr:sp macro="" textlink="">
          <xdr:nvSpPr>
            <xdr:cNvPr id="52251" name="Button 27" hidden="1">
              <a:extLst>
                <a:ext uri="{63B3BB69-23CF-44E3-9099-C40C66FF867C}">
                  <a14:compatExt spid="_x0000_s52251"/>
                </a:ext>
                <a:ext uri="{FF2B5EF4-FFF2-40B4-BE49-F238E27FC236}">
                  <a16:creationId xmlns:a16="http://schemas.microsoft.com/office/drawing/2014/main" id="{00000000-0008-0000-1400-00001B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82</xdr:row>
          <xdr:rowOff>9525</xdr:rowOff>
        </xdr:from>
        <xdr:to>
          <xdr:col>18</xdr:col>
          <xdr:colOff>0</xdr:colOff>
          <xdr:row>85</xdr:row>
          <xdr:rowOff>9525</xdr:rowOff>
        </xdr:to>
        <xdr:sp macro="" textlink="">
          <xdr:nvSpPr>
            <xdr:cNvPr id="52252" name="Button 28" hidden="1">
              <a:extLst>
                <a:ext uri="{63B3BB69-23CF-44E3-9099-C40C66FF867C}">
                  <a14:compatExt spid="_x0000_s52252"/>
                </a:ext>
                <a:ext uri="{FF2B5EF4-FFF2-40B4-BE49-F238E27FC236}">
                  <a16:creationId xmlns:a16="http://schemas.microsoft.com/office/drawing/2014/main" id="{00000000-0008-0000-1400-00001C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85</xdr:row>
          <xdr:rowOff>9525</xdr:rowOff>
        </xdr:from>
        <xdr:to>
          <xdr:col>17</xdr:col>
          <xdr:colOff>0</xdr:colOff>
          <xdr:row>88</xdr:row>
          <xdr:rowOff>9525</xdr:rowOff>
        </xdr:to>
        <xdr:sp macro="" textlink="">
          <xdr:nvSpPr>
            <xdr:cNvPr id="52253" name="Button 29" hidden="1">
              <a:extLst>
                <a:ext uri="{63B3BB69-23CF-44E3-9099-C40C66FF867C}">
                  <a14:compatExt spid="_x0000_s52253"/>
                </a:ext>
                <a:ext uri="{FF2B5EF4-FFF2-40B4-BE49-F238E27FC236}">
                  <a16:creationId xmlns:a16="http://schemas.microsoft.com/office/drawing/2014/main" id="{00000000-0008-0000-1400-00001D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85</xdr:row>
          <xdr:rowOff>9525</xdr:rowOff>
        </xdr:from>
        <xdr:to>
          <xdr:col>18</xdr:col>
          <xdr:colOff>0</xdr:colOff>
          <xdr:row>88</xdr:row>
          <xdr:rowOff>9525</xdr:rowOff>
        </xdr:to>
        <xdr:sp macro="" textlink="">
          <xdr:nvSpPr>
            <xdr:cNvPr id="52254" name="Button 30" hidden="1">
              <a:extLst>
                <a:ext uri="{63B3BB69-23CF-44E3-9099-C40C66FF867C}">
                  <a14:compatExt spid="_x0000_s52254"/>
                </a:ext>
                <a:ext uri="{FF2B5EF4-FFF2-40B4-BE49-F238E27FC236}">
                  <a16:creationId xmlns:a16="http://schemas.microsoft.com/office/drawing/2014/main" id="{00000000-0008-0000-1400-00001E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106</xdr:row>
          <xdr:rowOff>0</xdr:rowOff>
        </xdr:from>
        <xdr:to>
          <xdr:col>19</xdr:col>
          <xdr:colOff>0</xdr:colOff>
          <xdr:row>109</xdr:row>
          <xdr:rowOff>9525</xdr:rowOff>
        </xdr:to>
        <xdr:sp macro="" textlink="">
          <xdr:nvSpPr>
            <xdr:cNvPr id="52255" name="Button 31" hidden="1">
              <a:extLst>
                <a:ext uri="{63B3BB69-23CF-44E3-9099-C40C66FF867C}">
                  <a14:compatExt spid="_x0000_s52255"/>
                </a:ext>
                <a:ext uri="{FF2B5EF4-FFF2-40B4-BE49-F238E27FC236}">
                  <a16:creationId xmlns:a16="http://schemas.microsoft.com/office/drawing/2014/main" id="{00000000-0008-0000-1400-00001F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9525</xdr:rowOff>
        </xdr:from>
        <xdr:to>
          <xdr:col>17</xdr:col>
          <xdr:colOff>0</xdr:colOff>
          <xdr:row>112</xdr:row>
          <xdr:rowOff>9525</xdr:rowOff>
        </xdr:to>
        <xdr:sp macro="" textlink="">
          <xdr:nvSpPr>
            <xdr:cNvPr id="52256" name="Button 32" hidden="1">
              <a:extLst>
                <a:ext uri="{63B3BB69-23CF-44E3-9099-C40C66FF867C}">
                  <a14:compatExt spid="_x0000_s52256"/>
                </a:ext>
                <a:ext uri="{FF2B5EF4-FFF2-40B4-BE49-F238E27FC236}">
                  <a16:creationId xmlns:a16="http://schemas.microsoft.com/office/drawing/2014/main" id="{00000000-0008-0000-1400-000020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109</xdr:row>
          <xdr:rowOff>9525</xdr:rowOff>
        </xdr:from>
        <xdr:to>
          <xdr:col>18</xdr:col>
          <xdr:colOff>0</xdr:colOff>
          <xdr:row>112</xdr:row>
          <xdr:rowOff>9525</xdr:rowOff>
        </xdr:to>
        <xdr:sp macro="" textlink="">
          <xdr:nvSpPr>
            <xdr:cNvPr id="52257" name="Button 33" hidden="1">
              <a:extLst>
                <a:ext uri="{63B3BB69-23CF-44E3-9099-C40C66FF867C}">
                  <a14:compatExt spid="_x0000_s52257"/>
                </a:ext>
                <a:ext uri="{FF2B5EF4-FFF2-40B4-BE49-F238E27FC236}">
                  <a16:creationId xmlns:a16="http://schemas.microsoft.com/office/drawing/2014/main" id="{00000000-0008-0000-1400-000021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112</xdr:row>
          <xdr:rowOff>9525</xdr:rowOff>
        </xdr:from>
        <xdr:to>
          <xdr:col>17</xdr:col>
          <xdr:colOff>0</xdr:colOff>
          <xdr:row>115</xdr:row>
          <xdr:rowOff>9525</xdr:rowOff>
        </xdr:to>
        <xdr:sp macro="" textlink="">
          <xdr:nvSpPr>
            <xdr:cNvPr id="52258" name="Button 34" hidden="1">
              <a:extLst>
                <a:ext uri="{63B3BB69-23CF-44E3-9099-C40C66FF867C}">
                  <a14:compatExt spid="_x0000_s52258"/>
                </a:ext>
                <a:ext uri="{FF2B5EF4-FFF2-40B4-BE49-F238E27FC236}">
                  <a16:creationId xmlns:a16="http://schemas.microsoft.com/office/drawing/2014/main" id="{00000000-0008-0000-1400-000022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112</xdr:row>
          <xdr:rowOff>9525</xdr:rowOff>
        </xdr:from>
        <xdr:to>
          <xdr:col>18</xdr:col>
          <xdr:colOff>0</xdr:colOff>
          <xdr:row>115</xdr:row>
          <xdr:rowOff>9525</xdr:rowOff>
        </xdr:to>
        <xdr:sp macro="" textlink="">
          <xdr:nvSpPr>
            <xdr:cNvPr id="52259" name="Button 35" hidden="1">
              <a:extLst>
                <a:ext uri="{63B3BB69-23CF-44E3-9099-C40C66FF867C}">
                  <a14:compatExt spid="_x0000_s52259"/>
                </a:ext>
                <a:ext uri="{FF2B5EF4-FFF2-40B4-BE49-F238E27FC236}">
                  <a16:creationId xmlns:a16="http://schemas.microsoft.com/office/drawing/2014/main" id="{00000000-0008-0000-1400-000023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93</xdr:row>
          <xdr:rowOff>0</xdr:rowOff>
        </xdr:from>
        <xdr:to>
          <xdr:col>17</xdr:col>
          <xdr:colOff>0</xdr:colOff>
          <xdr:row>96</xdr:row>
          <xdr:rowOff>0</xdr:rowOff>
        </xdr:to>
        <xdr:sp macro="" textlink="">
          <xdr:nvSpPr>
            <xdr:cNvPr id="52260" name="Button 36" hidden="1">
              <a:extLst>
                <a:ext uri="{63B3BB69-23CF-44E3-9099-C40C66FF867C}">
                  <a14:compatExt spid="_x0000_s52260"/>
                </a:ext>
                <a:ext uri="{FF2B5EF4-FFF2-40B4-BE49-F238E27FC236}">
                  <a16:creationId xmlns:a16="http://schemas.microsoft.com/office/drawing/2014/main" id="{00000000-0008-0000-1400-000024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133</xdr:row>
          <xdr:rowOff>0</xdr:rowOff>
        </xdr:from>
        <xdr:to>
          <xdr:col>19</xdr:col>
          <xdr:colOff>0</xdr:colOff>
          <xdr:row>136</xdr:row>
          <xdr:rowOff>9525</xdr:rowOff>
        </xdr:to>
        <xdr:sp macro="" textlink="">
          <xdr:nvSpPr>
            <xdr:cNvPr id="52261" name="Button 37" hidden="1">
              <a:extLst>
                <a:ext uri="{63B3BB69-23CF-44E3-9099-C40C66FF867C}">
                  <a14:compatExt spid="_x0000_s52261"/>
                </a:ext>
                <a:ext uri="{FF2B5EF4-FFF2-40B4-BE49-F238E27FC236}">
                  <a16:creationId xmlns:a16="http://schemas.microsoft.com/office/drawing/2014/main" id="{00000000-0008-0000-1400-000025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136</xdr:row>
          <xdr:rowOff>9525</xdr:rowOff>
        </xdr:from>
        <xdr:to>
          <xdr:col>17</xdr:col>
          <xdr:colOff>0</xdr:colOff>
          <xdr:row>139</xdr:row>
          <xdr:rowOff>9525</xdr:rowOff>
        </xdr:to>
        <xdr:sp macro="" textlink="">
          <xdr:nvSpPr>
            <xdr:cNvPr id="52262" name="Button 38" hidden="1">
              <a:extLst>
                <a:ext uri="{63B3BB69-23CF-44E3-9099-C40C66FF867C}">
                  <a14:compatExt spid="_x0000_s52262"/>
                </a:ext>
                <a:ext uri="{FF2B5EF4-FFF2-40B4-BE49-F238E27FC236}">
                  <a16:creationId xmlns:a16="http://schemas.microsoft.com/office/drawing/2014/main" id="{00000000-0008-0000-1400-000026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136</xdr:row>
          <xdr:rowOff>9525</xdr:rowOff>
        </xdr:from>
        <xdr:to>
          <xdr:col>18</xdr:col>
          <xdr:colOff>0</xdr:colOff>
          <xdr:row>139</xdr:row>
          <xdr:rowOff>9525</xdr:rowOff>
        </xdr:to>
        <xdr:sp macro="" textlink="">
          <xdr:nvSpPr>
            <xdr:cNvPr id="52263" name="Button 39" hidden="1">
              <a:extLst>
                <a:ext uri="{63B3BB69-23CF-44E3-9099-C40C66FF867C}">
                  <a14:compatExt spid="_x0000_s52263"/>
                </a:ext>
                <a:ext uri="{FF2B5EF4-FFF2-40B4-BE49-F238E27FC236}">
                  <a16:creationId xmlns:a16="http://schemas.microsoft.com/office/drawing/2014/main" id="{00000000-0008-0000-1400-000027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139</xdr:row>
          <xdr:rowOff>9525</xdr:rowOff>
        </xdr:from>
        <xdr:to>
          <xdr:col>17</xdr:col>
          <xdr:colOff>0</xdr:colOff>
          <xdr:row>142</xdr:row>
          <xdr:rowOff>9525</xdr:rowOff>
        </xdr:to>
        <xdr:sp macro="" textlink="">
          <xdr:nvSpPr>
            <xdr:cNvPr id="52264" name="Button 40" hidden="1">
              <a:extLst>
                <a:ext uri="{63B3BB69-23CF-44E3-9099-C40C66FF867C}">
                  <a14:compatExt spid="_x0000_s52264"/>
                </a:ext>
                <a:ext uri="{FF2B5EF4-FFF2-40B4-BE49-F238E27FC236}">
                  <a16:creationId xmlns:a16="http://schemas.microsoft.com/office/drawing/2014/main" id="{00000000-0008-0000-1400-000028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139</xdr:row>
          <xdr:rowOff>9525</xdr:rowOff>
        </xdr:from>
        <xdr:to>
          <xdr:col>18</xdr:col>
          <xdr:colOff>0</xdr:colOff>
          <xdr:row>142</xdr:row>
          <xdr:rowOff>9525</xdr:rowOff>
        </xdr:to>
        <xdr:sp macro="" textlink="">
          <xdr:nvSpPr>
            <xdr:cNvPr id="52265" name="Button 41" hidden="1">
              <a:extLst>
                <a:ext uri="{63B3BB69-23CF-44E3-9099-C40C66FF867C}">
                  <a14:compatExt spid="_x0000_s52265"/>
                </a:ext>
                <a:ext uri="{FF2B5EF4-FFF2-40B4-BE49-F238E27FC236}">
                  <a16:creationId xmlns:a16="http://schemas.microsoft.com/office/drawing/2014/main" id="{00000000-0008-0000-1400-000029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160</xdr:row>
          <xdr:rowOff>0</xdr:rowOff>
        </xdr:from>
        <xdr:to>
          <xdr:col>19</xdr:col>
          <xdr:colOff>0</xdr:colOff>
          <xdr:row>163</xdr:row>
          <xdr:rowOff>9525</xdr:rowOff>
        </xdr:to>
        <xdr:sp macro="" textlink="">
          <xdr:nvSpPr>
            <xdr:cNvPr id="52266" name="Button 42" hidden="1">
              <a:extLst>
                <a:ext uri="{63B3BB69-23CF-44E3-9099-C40C66FF867C}">
                  <a14:compatExt spid="_x0000_s52266"/>
                </a:ext>
                <a:ext uri="{FF2B5EF4-FFF2-40B4-BE49-F238E27FC236}">
                  <a16:creationId xmlns:a16="http://schemas.microsoft.com/office/drawing/2014/main" id="{00000000-0008-0000-1400-00002A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163</xdr:row>
          <xdr:rowOff>9525</xdr:rowOff>
        </xdr:from>
        <xdr:to>
          <xdr:col>17</xdr:col>
          <xdr:colOff>0</xdr:colOff>
          <xdr:row>166</xdr:row>
          <xdr:rowOff>9525</xdr:rowOff>
        </xdr:to>
        <xdr:sp macro="" textlink="">
          <xdr:nvSpPr>
            <xdr:cNvPr id="52267" name="Button 43" hidden="1">
              <a:extLst>
                <a:ext uri="{63B3BB69-23CF-44E3-9099-C40C66FF867C}">
                  <a14:compatExt spid="_x0000_s52267"/>
                </a:ext>
                <a:ext uri="{FF2B5EF4-FFF2-40B4-BE49-F238E27FC236}">
                  <a16:creationId xmlns:a16="http://schemas.microsoft.com/office/drawing/2014/main" id="{00000000-0008-0000-1400-00002B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163</xdr:row>
          <xdr:rowOff>9525</xdr:rowOff>
        </xdr:from>
        <xdr:to>
          <xdr:col>18</xdr:col>
          <xdr:colOff>0</xdr:colOff>
          <xdr:row>166</xdr:row>
          <xdr:rowOff>9525</xdr:rowOff>
        </xdr:to>
        <xdr:sp macro="" textlink="">
          <xdr:nvSpPr>
            <xdr:cNvPr id="52268" name="Button 44" hidden="1">
              <a:extLst>
                <a:ext uri="{63B3BB69-23CF-44E3-9099-C40C66FF867C}">
                  <a14:compatExt spid="_x0000_s52268"/>
                </a:ext>
                <a:ext uri="{FF2B5EF4-FFF2-40B4-BE49-F238E27FC236}">
                  <a16:creationId xmlns:a16="http://schemas.microsoft.com/office/drawing/2014/main" id="{00000000-0008-0000-1400-00002C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166</xdr:row>
          <xdr:rowOff>9525</xdr:rowOff>
        </xdr:from>
        <xdr:to>
          <xdr:col>17</xdr:col>
          <xdr:colOff>0</xdr:colOff>
          <xdr:row>169</xdr:row>
          <xdr:rowOff>9525</xdr:rowOff>
        </xdr:to>
        <xdr:sp macro="" textlink="">
          <xdr:nvSpPr>
            <xdr:cNvPr id="52269" name="Button 45" hidden="1">
              <a:extLst>
                <a:ext uri="{63B3BB69-23CF-44E3-9099-C40C66FF867C}">
                  <a14:compatExt spid="_x0000_s52269"/>
                </a:ext>
                <a:ext uri="{FF2B5EF4-FFF2-40B4-BE49-F238E27FC236}">
                  <a16:creationId xmlns:a16="http://schemas.microsoft.com/office/drawing/2014/main" id="{00000000-0008-0000-1400-00002D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166</xdr:row>
          <xdr:rowOff>9525</xdr:rowOff>
        </xdr:from>
        <xdr:to>
          <xdr:col>18</xdr:col>
          <xdr:colOff>0</xdr:colOff>
          <xdr:row>169</xdr:row>
          <xdr:rowOff>9525</xdr:rowOff>
        </xdr:to>
        <xdr:sp macro="" textlink="">
          <xdr:nvSpPr>
            <xdr:cNvPr id="52270" name="Button 46" hidden="1">
              <a:extLst>
                <a:ext uri="{63B3BB69-23CF-44E3-9099-C40C66FF867C}">
                  <a14:compatExt spid="_x0000_s52270"/>
                </a:ext>
                <a:ext uri="{FF2B5EF4-FFF2-40B4-BE49-F238E27FC236}">
                  <a16:creationId xmlns:a16="http://schemas.microsoft.com/office/drawing/2014/main" id="{00000000-0008-0000-1400-00002E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187</xdr:row>
          <xdr:rowOff>0</xdr:rowOff>
        </xdr:from>
        <xdr:to>
          <xdr:col>19</xdr:col>
          <xdr:colOff>0</xdr:colOff>
          <xdr:row>190</xdr:row>
          <xdr:rowOff>9525</xdr:rowOff>
        </xdr:to>
        <xdr:sp macro="" textlink="">
          <xdr:nvSpPr>
            <xdr:cNvPr id="52271" name="Button 47" hidden="1">
              <a:extLst>
                <a:ext uri="{63B3BB69-23CF-44E3-9099-C40C66FF867C}">
                  <a14:compatExt spid="_x0000_s52271"/>
                </a:ext>
                <a:ext uri="{FF2B5EF4-FFF2-40B4-BE49-F238E27FC236}">
                  <a16:creationId xmlns:a16="http://schemas.microsoft.com/office/drawing/2014/main" id="{00000000-0008-0000-1400-00002F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190</xdr:row>
          <xdr:rowOff>9525</xdr:rowOff>
        </xdr:from>
        <xdr:to>
          <xdr:col>17</xdr:col>
          <xdr:colOff>0</xdr:colOff>
          <xdr:row>193</xdr:row>
          <xdr:rowOff>9525</xdr:rowOff>
        </xdr:to>
        <xdr:sp macro="" textlink="">
          <xdr:nvSpPr>
            <xdr:cNvPr id="52272" name="Button 48" hidden="1">
              <a:extLst>
                <a:ext uri="{63B3BB69-23CF-44E3-9099-C40C66FF867C}">
                  <a14:compatExt spid="_x0000_s52272"/>
                </a:ext>
                <a:ext uri="{FF2B5EF4-FFF2-40B4-BE49-F238E27FC236}">
                  <a16:creationId xmlns:a16="http://schemas.microsoft.com/office/drawing/2014/main" id="{00000000-0008-0000-1400-000030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190</xdr:row>
          <xdr:rowOff>9525</xdr:rowOff>
        </xdr:from>
        <xdr:to>
          <xdr:col>18</xdr:col>
          <xdr:colOff>0</xdr:colOff>
          <xdr:row>193</xdr:row>
          <xdr:rowOff>9525</xdr:rowOff>
        </xdr:to>
        <xdr:sp macro="" textlink="">
          <xdr:nvSpPr>
            <xdr:cNvPr id="52273" name="Button 49" hidden="1">
              <a:extLst>
                <a:ext uri="{63B3BB69-23CF-44E3-9099-C40C66FF867C}">
                  <a14:compatExt spid="_x0000_s52273"/>
                </a:ext>
                <a:ext uri="{FF2B5EF4-FFF2-40B4-BE49-F238E27FC236}">
                  <a16:creationId xmlns:a16="http://schemas.microsoft.com/office/drawing/2014/main" id="{00000000-0008-0000-1400-000031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193</xdr:row>
          <xdr:rowOff>9525</xdr:rowOff>
        </xdr:from>
        <xdr:to>
          <xdr:col>17</xdr:col>
          <xdr:colOff>0</xdr:colOff>
          <xdr:row>196</xdr:row>
          <xdr:rowOff>9525</xdr:rowOff>
        </xdr:to>
        <xdr:sp macro="" textlink="">
          <xdr:nvSpPr>
            <xdr:cNvPr id="52274" name="Button 50" hidden="1">
              <a:extLst>
                <a:ext uri="{63B3BB69-23CF-44E3-9099-C40C66FF867C}">
                  <a14:compatExt spid="_x0000_s52274"/>
                </a:ext>
                <a:ext uri="{FF2B5EF4-FFF2-40B4-BE49-F238E27FC236}">
                  <a16:creationId xmlns:a16="http://schemas.microsoft.com/office/drawing/2014/main" id="{00000000-0008-0000-1400-000032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193</xdr:row>
          <xdr:rowOff>9525</xdr:rowOff>
        </xdr:from>
        <xdr:to>
          <xdr:col>18</xdr:col>
          <xdr:colOff>0</xdr:colOff>
          <xdr:row>196</xdr:row>
          <xdr:rowOff>9525</xdr:rowOff>
        </xdr:to>
        <xdr:sp macro="" textlink="">
          <xdr:nvSpPr>
            <xdr:cNvPr id="52275" name="Button 51" hidden="1">
              <a:extLst>
                <a:ext uri="{63B3BB69-23CF-44E3-9099-C40C66FF867C}">
                  <a14:compatExt spid="_x0000_s52275"/>
                </a:ext>
                <a:ext uri="{FF2B5EF4-FFF2-40B4-BE49-F238E27FC236}">
                  <a16:creationId xmlns:a16="http://schemas.microsoft.com/office/drawing/2014/main" id="{00000000-0008-0000-1400-000033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39</xdr:row>
          <xdr:rowOff>0</xdr:rowOff>
        </xdr:from>
        <xdr:to>
          <xdr:col>17</xdr:col>
          <xdr:colOff>0</xdr:colOff>
          <xdr:row>42</xdr:row>
          <xdr:rowOff>0</xdr:rowOff>
        </xdr:to>
        <xdr:sp macro="" textlink="">
          <xdr:nvSpPr>
            <xdr:cNvPr id="52276" name="Button 52" hidden="1">
              <a:extLst>
                <a:ext uri="{63B3BB69-23CF-44E3-9099-C40C66FF867C}">
                  <a14:compatExt spid="_x0000_s52276"/>
                </a:ext>
                <a:ext uri="{FF2B5EF4-FFF2-40B4-BE49-F238E27FC236}">
                  <a16:creationId xmlns:a16="http://schemas.microsoft.com/office/drawing/2014/main" id="{00000000-0008-0000-1400-000034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39</xdr:row>
          <xdr:rowOff>0</xdr:rowOff>
        </xdr:from>
        <xdr:to>
          <xdr:col>18</xdr:col>
          <xdr:colOff>0</xdr:colOff>
          <xdr:row>42</xdr:row>
          <xdr:rowOff>0</xdr:rowOff>
        </xdr:to>
        <xdr:sp macro="" textlink="">
          <xdr:nvSpPr>
            <xdr:cNvPr id="52277" name="Button 53" hidden="1">
              <a:extLst>
                <a:ext uri="{63B3BB69-23CF-44E3-9099-C40C66FF867C}">
                  <a14:compatExt spid="_x0000_s52277"/>
                </a:ext>
                <a:ext uri="{FF2B5EF4-FFF2-40B4-BE49-F238E27FC236}">
                  <a16:creationId xmlns:a16="http://schemas.microsoft.com/office/drawing/2014/main" id="{00000000-0008-0000-1400-000035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39</xdr:row>
          <xdr:rowOff>0</xdr:rowOff>
        </xdr:from>
        <xdr:to>
          <xdr:col>19</xdr:col>
          <xdr:colOff>0</xdr:colOff>
          <xdr:row>42</xdr:row>
          <xdr:rowOff>0</xdr:rowOff>
        </xdr:to>
        <xdr:sp macro="" textlink="">
          <xdr:nvSpPr>
            <xdr:cNvPr id="52278" name="Button 54" hidden="1">
              <a:extLst>
                <a:ext uri="{63B3BB69-23CF-44E3-9099-C40C66FF867C}">
                  <a14:compatExt spid="_x0000_s52278"/>
                </a:ext>
                <a:ext uri="{FF2B5EF4-FFF2-40B4-BE49-F238E27FC236}">
                  <a16:creationId xmlns:a16="http://schemas.microsoft.com/office/drawing/2014/main" id="{00000000-0008-0000-1400-000036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42</xdr:row>
          <xdr:rowOff>0</xdr:rowOff>
        </xdr:from>
        <xdr:to>
          <xdr:col>17</xdr:col>
          <xdr:colOff>0</xdr:colOff>
          <xdr:row>45</xdr:row>
          <xdr:rowOff>0</xdr:rowOff>
        </xdr:to>
        <xdr:sp macro="" textlink="">
          <xdr:nvSpPr>
            <xdr:cNvPr id="52279" name="Button 55" hidden="1">
              <a:extLst>
                <a:ext uri="{63B3BB69-23CF-44E3-9099-C40C66FF867C}">
                  <a14:compatExt spid="_x0000_s52279"/>
                </a:ext>
                <a:ext uri="{FF2B5EF4-FFF2-40B4-BE49-F238E27FC236}">
                  <a16:creationId xmlns:a16="http://schemas.microsoft.com/office/drawing/2014/main" id="{00000000-0008-0000-1400-000037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42</xdr:row>
          <xdr:rowOff>0</xdr:rowOff>
        </xdr:from>
        <xdr:to>
          <xdr:col>18</xdr:col>
          <xdr:colOff>0</xdr:colOff>
          <xdr:row>45</xdr:row>
          <xdr:rowOff>0</xdr:rowOff>
        </xdr:to>
        <xdr:sp macro="" textlink="">
          <xdr:nvSpPr>
            <xdr:cNvPr id="52280" name="Button 56" hidden="1">
              <a:extLst>
                <a:ext uri="{63B3BB69-23CF-44E3-9099-C40C66FF867C}">
                  <a14:compatExt spid="_x0000_s52280"/>
                </a:ext>
                <a:ext uri="{FF2B5EF4-FFF2-40B4-BE49-F238E27FC236}">
                  <a16:creationId xmlns:a16="http://schemas.microsoft.com/office/drawing/2014/main" id="{00000000-0008-0000-1400-000038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42</xdr:row>
          <xdr:rowOff>0</xdr:rowOff>
        </xdr:from>
        <xdr:to>
          <xdr:col>19</xdr:col>
          <xdr:colOff>0</xdr:colOff>
          <xdr:row>45</xdr:row>
          <xdr:rowOff>0</xdr:rowOff>
        </xdr:to>
        <xdr:sp macro="" textlink="">
          <xdr:nvSpPr>
            <xdr:cNvPr id="52281" name="Button 57" hidden="1">
              <a:extLst>
                <a:ext uri="{63B3BB69-23CF-44E3-9099-C40C66FF867C}">
                  <a14:compatExt spid="_x0000_s52281"/>
                </a:ext>
                <a:ext uri="{FF2B5EF4-FFF2-40B4-BE49-F238E27FC236}">
                  <a16:creationId xmlns:a16="http://schemas.microsoft.com/office/drawing/2014/main" id="{00000000-0008-0000-1400-000039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45</xdr:row>
          <xdr:rowOff>0</xdr:rowOff>
        </xdr:from>
        <xdr:to>
          <xdr:col>17</xdr:col>
          <xdr:colOff>0</xdr:colOff>
          <xdr:row>48</xdr:row>
          <xdr:rowOff>0</xdr:rowOff>
        </xdr:to>
        <xdr:sp macro="" textlink="">
          <xdr:nvSpPr>
            <xdr:cNvPr id="52282" name="Button 58" hidden="1">
              <a:extLst>
                <a:ext uri="{63B3BB69-23CF-44E3-9099-C40C66FF867C}">
                  <a14:compatExt spid="_x0000_s52282"/>
                </a:ext>
                <a:ext uri="{FF2B5EF4-FFF2-40B4-BE49-F238E27FC236}">
                  <a16:creationId xmlns:a16="http://schemas.microsoft.com/office/drawing/2014/main" id="{00000000-0008-0000-1400-00003A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45</xdr:row>
          <xdr:rowOff>0</xdr:rowOff>
        </xdr:from>
        <xdr:to>
          <xdr:col>18</xdr:col>
          <xdr:colOff>0</xdr:colOff>
          <xdr:row>48</xdr:row>
          <xdr:rowOff>0</xdr:rowOff>
        </xdr:to>
        <xdr:sp macro="" textlink="">
          <xdr:nvSpPr>
            <xdr:cNvPr id="52283" name="Button 59" hidden="1">
              <a:extLst>
                <a:ext uri="{63B3BB69-23CF-44E3-9099-C40C66FF867C}">
                  <a14:compatExt spid="_x0000_s52283"/>
                </a:ext>
                <a:ext uri="{FF2B5EF4-FFF2-40B4-BE49-F238E27FC236}">
                  <a16:creationId xmlns:a16="http://schemas.microsoft.com/office/drawing/2014/main" id="{00000000-0008-0000-1400-00003B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45</xdr:row>
          <xdr:rowOff>0</xdr:rowOff>
        </xdr:from>
        <xdr:to>
          <xdr:col>19</xdr:col>
          <xdr:colOff>0</xdr:colOff>
          <xdr:row>48</xdr:row>
          <xdr:rowOff>0</xdr:rowOff>
        </xdr:to>
        <xdr:sp macro="" textlink="">
          <xdr:nvSpPr>
            <xdr:cNvPr id="52284" name="Button 60" hidden="1">
              <a:extLst>
                <a:ext uri="{63B3BB69-23CF-44E3-9099-C40C66FF867C}">
                  <a14:compatExt spid="_x0000_s52284"/>
                </a:ext>
                <a:ext uri="{FF2B5EF4-FFF2-40B4-BE49-F238E27FC236}">
                  <a16:creationId xmlns:a16="http://schemas.microsoft.com/office/drawing/2014/main" id="{00000000-0008-0000-1400-00003C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48</xdr:row>
          <xdr:rowOff>0</xdr:rowOff>
        </xdr:from>
        <xdr:to>
          <xdr:col>17</xdr:col>
          <xdr:colOff>0</xdr:colOff>
          <xdr:row>51</xdr:row>
          <xdr:rowOff>0</xdr:rowOff>
        </xdr:to>
        <xdr:sp macro="" textlink="">
          <xdr:nvSpPr>
            <xdr:cNvPr id="52285" name="Button 61" hidden="1">
              <a:extLst>
                <a:ext uri="{63B3BB69-23CF-44E3-9099-C40C66FF867C}">
                  <a14:compatExt spid="_x0000_s52285"/>
                </a:ext>
                <a:ext uri="{FF2B5EF4-FFF2-40B4-BE49-F238E27FC236}">
                  <a16:creationId xmlns:a16="http://schemas.microsoft.com/office/drawing/2014/main" id="{00000000-0008-0000-1400-00003D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48</xdr:row>
          <xdr:rowOff>0</xdr:rowOff>
        </xdr:from>
        <xdr:to>
          <xdr:col>18</xdr:col>
          <xdr:colOff>0</xdr:colOff>
          <xdr:row>51</xdr:row>
          <xdr:rowOff>0</xdr:rowOff>
        </xdr:to>
        <xdr:sp macro="" textlink="">
          <xdr:nvSpPr>
            <xdr:cNvPr id="52286" name="Button 62" hidden="1">
              <a:extLst>
                <a:ext uri="{63B3BB69-23CF-44E3-9099-C40C66FF867C}">
                  <a14:compatExt spid="_x0000_s52286"/>
                </a:ext>
                <a:ext uri="{FF2B5EF4-FFF2-40B4-BE49-F238E27FC236}">
                  <a16:creationId xmlns:a16="http://schemas.microsoft.com/office/drawing/2014/main" id="{00000000-0008-0000-1400-00003E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48</xdr:row>
          <xdr:rowOff>0</xdr:rowOff>
        </xdr:from>
        <xdr:to>
          <xdr:col>19</xdr:col>
          <xdr:colOff>0</xdr:colOff>
          <xdr:row>51</xdr:row>
          <xdr:rowOff>0</xdr:rowOff>
        </xdr:to>
        <xdr:sp macro="" textlink="">
          <xdr:nvSpPr>
            <xdr:cNvPr id="52287" name="Button 63" hidden="1">
              <a:extLst>
                <a:ext uri="{63B3BB69-23CF-44E3-9099-C40C66FF867C}">
                  <a14:compatExt spid="_x0000_s52287"/>
                </a:ext>
                <a:ext uri="{FF2B5EF4-FFF2-40B4-BE49-F238E27FC236}">
                  <a16:creationId xmlns:a16="http://schemas.microsoft.com/office/drawing/2014/main" id="{00000000-0008-0000-1400-00003F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55</xdr:row>
          <xdr:rowOff>0</xdr:rowOff>
        </xdr:from>
        <xdr:to>
          <xdr:col>19</xdr:col>
          <xdr:colOff>0</xdr:colOff>
          <xdr:row>58</xdr:row>
          <xdr:rowOff>0</xdr:rowOff>
        </xdr:to>
        <xdr:sp macro="" textlink="">
          <xdr:nvSpPr>
            <xdr:cNvPr id="52288" name="Button 64" hidden="1">
              <a:extLst>
                <a:ext uri="{63B3BB69-23CF-44E3-9099-C40C66FF867C}">
                  <a14:compatExt spid="_x0000_s52288"/>
                </a:ext>
                <a:ext uri="{FF2B5EF4-FFF2-40B4-BE49-F238E27FC236}">
                  <a16:creationId xmlns:a16="http://schemas.microsoft.com/office/drawing/2014/main" id="{00000000-0008-0000-1400-000040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58</xdr:row>
          <xdr:rowOff>0</xdr:rowOff>
        </xdr:from>
        <xdr:to>
          <xdr:col>19</xdr:col>
          <xdr:colOff>0</xdr:colOff>
          <xdr:row>61</xdr:row>
          <xdr:rowOff>0</xdr:rowOff>
        </xdr:to>
        <xdr:sp macro="" textlink="">
          <xdr:nvSpPr>
            <xdr:cNvPr id="52289" name="Button 65" hidden="1">
              <a:extLst>
                <a:ext uri="{63B3BB69-23CF-44E3-9099-C40C66FF867C}">
                  <a14:compatExt spid="_x0000_s52289"/>
                </a:ext>
                <a:ext uri="{FF2B5EF4-FFF2-40B4-BE49-F238E27FC236}">
                  <a16:creationId xmlns:a16="http://schemas.microsoft.com/office/drawing/2014/main" id="{00000000-0008-0000-1400-000041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61</xdr:row>
          <xdr:rowOff>0</xdr:rowOff>
        </xdr:from>
        <xdr:to>
          <xdr:col>19</xdr:col>
          <xdr:colOff>0</xdr:colOff>
          <xdr:row>64</xdr:row>
          <xdr:rowOff>0</xdr:rowOff>
        </xdr:to>
        <xdr:sp macro="" textlink="">
          <xdr:nvSpPr>
            <xdr:cNvPr id="52290" name="Button 66" hidden="1">
              <a:extLst>
                <a:ext uri="{63B3BB69-23CF-44E3-9099-C40C66FF867C}">
                  <a14:compatExt spid="_x0000_s52290"/>
                </a:ext>
                <a:ext uri="{FF2B5EF4-FFF2-40B4-BE49-F238E27FC236}">
                  <a16:creationId xmlns:a16="http://schemas.microsoft.com/office/drawing/2014/main" id="{00000000-0008-0000-1400-000042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66</xdr:row>
          <xdr:rowOff>0</xdr:rowOff>
        </xdr:from>
        <xdr:to>
          <xdr:col>17</xdr:col>
          <xdr:colOff>0</xdr:colOff>
          <xdr:row>69</xdr:row>
          <xdr:rowOff>0</xdr:rowOff>
        </xdr:to>
        <xdr:sp macro="" textlink="">
          <xdr:nvSpPr>
            <xdr:cNvPr id="52291" name="Button 67" hidden="1">
              <a:extLst>
                <a:ext uri="{63B3BB69-23CF-44E3-9099-C40C66FF867C}">
                  <a14:compatExt spid="_x0000_s52291"/>
                </a:ext>
                <a:ext uri="{FF2B5EF4-FFF2-40B4-BE49-F238E27FC236}">
                  <a16:creationId xmlns:a16="http://schemas.microsoft.com/office/drawing/2014/main" id="{00000000-0008-0000-1400-000043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66</xdr:row>
          <xdr:rowOff>0</xdr:rowOff>
        </xdr:from>
        <xdr:to>
          <xdr:col>18</xdr:col>
          <xdr:colOff>0</xdr:colOff>
          <xdr:row>69</xdr:row>
          <xdr:rowOff>0</xdr:rowOff>
        </xdr:to>
        <xdr:sp macro="" textlink="">
          <xdr:nvSpPr>
            <xdr:cNvPr id="52292" name="Button 68" hidden="1">
              <a:extLst>
                <a:ext uri="{63B3BB69-23CF-44E3-9099-C40C66FF867C}">
                  <a14:compatExt spid="_x0000_s52292"/>
                </a:ext>
                <a:ext uri="{FF2B5EF4-FFF2-40B4-BE49-F238E27FC236}">
                  <a16:creationId xmlns:a16="http://schemas.microsoft.com/office/drawing/2014/main" id="{00000000-0008-0000-1400-000044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66</xdr:row>
          <xdr:rowOff>0</xdr:rowOff>
        </xdr:from>
        <xdr:to>
          <xdr:col>19</xdr:col>
          <xdr:colOff>0</xdr:colOff>
          <xdr:row>69</xdr:row>
          <xdr:rowOff>0</xdr:rowOff>
        </xdr:to>
        <xdr:sp macro="" textlink="">
          <xdr:nvSpPr>
            <xdr:cNvPr id="52293" name="Button 69" hidden="1">
              <a:extLst>
                <a:ext uri="{63B3BB69-23CF-44E3-9099-C40C66FF867C}">
                  <a14:compatExt spid="_x0000_s52293"/>
                </a:ext>
                <a:ext uri="{FF2B5EF4-FFF2-40B4-BE49-F238E27FC236}">
                  <a16:creationId xmlns:a16="http://schemas.microsoft.com/office/drawing/2014/main" id="{00000000-0008-0000-1400-000045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69</xdr:row>
          <xdr:rowOff>0</xdr:rowOff>
        </xdr:from>
        <xdr:to>
          <xdr:col>17</xdr:col>
          <xdr:colOff>0</xdr:colOff>
          <xdr:row>72</xdr:row>
          <xdr:rowOff>0</xdr:rowOff>
        </xdr:to>
        <xdr:sp macro="" textlink="">
          <xdr:nvSpPr>
            <xdr:cNvPr id="52294" name="Button 70" hidden="1">
              <a:extLst>
                <a:ext uri="{63B3BB69-23CF-44E3-9099-C40C66FF867C}">
                  <a14:compatExt spid="_x0000_s52294"/>
                </a:ext>
                <a:ext uri="{FF2B5EF4-FFF2-40B4-BE49-F238E27FC236}">
                  <a16:creationId xmlns:a16="http://schemas.microsoft.com/office/drawing/2014/main" id="{00000000-0008-0000-1400-000046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69</xdr:row>
          <xdr:rowOff>0</xdr:rowOff>
        </xdr:from>
        <xdr:to>
          <xdr:col>18</xdr:col>
          <xdr:colOff>0</xdr:colOff>
          <xdr:row>72</xdr:row>
          <xdr:rowOff>0</xdr:rowOff>
        </xdr:to>
        <xdr:sp macro="" textlink="">
          <xdr:nvSpPr>
            <xdr:cNvPr id="52295" name="Button 71" hidden="1">
              <a:extLst>
                <a:ext uri="{63B3BB69-23CF-44E3-9099-C40C66FF867C}">
                  <a14:compatExt spid="_x0000_s52295"/>
                </a:ext>
                <a:ext uri="{FF2B5EF4-FFF2-40B4-BE49-F238E27FC236}">
                  <a16:creationId xmlns:a16="http://schemas.microsoft.com/office/drawing/2014/main" id="{00000000-0008-0000-1400-000047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69</xdr:row>
          <xdr:rowOff>0</xdr:rowOff>
        </xdr:from>
        <xdr:to>
          <xdr:col>19</xdr:col>
          <xdr:colOff>0</xdr:colOff>
          <xdr:row>72</xdr:row>
          <xdr:rowOff>0</xdr:rowOff>
        </xdr:to>
        <xdr:sp macro="" textlink="">
          <xdr:nvSpPr>
            <xdr:cNvPr id="52296" name="Button 72" hidden="1">
              <a:extLst>
                <a:ext uri="{63B3BB69-23CF-44E3-9099-C40C66FF867C}">
                  <a14:compatExt spid="_x0000_s52296"/>
                </a:ext>
                <a:ext uri="{FF2B5EF4-FFF2-40B4-BE49-F238E27FC236}">
                  <a16:creationId xmlns:a16="http://schemas.microsoft.com/office/drawing/2014/main" id="{00000000-0008-0000-1400-000048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72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52297" name="Button 73" hidden="1">
              <a:extLst>
                <a:ext uri="{63B3BB69-23CF-44E3-9099-C40C66FF867C}">
                  <a14:compatExt spid="_x0000_s52297"/>
                </a:ext>
                <a:ext uri="{FF2B5EF4-FFF2-40B4-BE49-F238E27FC236}">
                  <a16:creationId xmlns:a16="http://schemas.microsoft.com/office/drawing/2014/main" id="{00000000-0008-0000-1400-000049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72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52298" name="Button 74" hidden="1">
              <a:extLst>
                <a:ext uri="{63B3BB69-23CF-44E3-9099-C40C66FF867C}">
                  <a14:compatExt spid="_x0000_s52298"/>
                </a:ext>
                <a:ext uri="{FF2B5EF4-FFF2-40B4-BE49-F238E27FC236}">
                  <a16:creationId xmlns:a16="http://schemas.microsoft.com/office/drawing/2014/main" id="{00000000-0008-0000-1400-00004A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72</xdr:row>
          <xdr:rowOff>0</xdr:rowOff>
        </xdr:from>
        <xdr:to>
          <xdr:col>19</xdr:col>
          <xdr:colOff>0</xdr:colOff>
          <xdr:row>75</xdr:row>
          <xdr:rowOff>0</xdr:rowOff>
        </xdr:to>
        <xdr:sp macro="" textlink="">
          <xdr:nvSpPr>
            <xdr:cNvPr id="52299" name="Button 75" hidden="1">
              <a:extLst>
                <a:ext uri="{63B3BB69-23CF-44E3-9099-C40C66FF867C}">
                  <a14:compatExt spid="_x0000_s52299"/>
                </a:ext>
                <a:ext uri="{FF2B5EF4-FFF2-40B4-BE49-F238E27FC236}">
                  <a16:creationId xmlns:a16="http://schemas.microsoft.com/office/drawing/2014/main" id="{00000000-0008-0000-1400-00004B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17</xdr:col>
          <xdr:colOff>0</xdr:colOff>
          <xdr:row>78</xdr:row>
          <xdr:rowOff>0</xdr:rowOff>
        </xdr:to>
        <xdr:sp macro="" textlink="">
          <xdr:nvSpPr>
            <xdr:cNvPr id="52300" name="Button 76" hidden="1">
              <a:extLst>
                <a:ext uri="{63B3BB69-23CF-44E3-9099-C40C66FF867C}">
                  <a14:compatExt spid="_x0000_s52300"/>
                </a:ext>
                <a:ext uri="{FF2B5EF4-FFF2-40B4-BE49-F238E27FC236}">
                  <a16:creationId xmlns:a16="http://schemas.microsoft.com/office/drawing/2014/main" id="{00000000-0008-0000-1400-00004C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52301" name="Button 77" hidden="1">
              <a:extLst>
                <a:ext uri="{63B3BB69-23CF-44E3-9099-C40C66FF867C}">
                  <a14:compatExt spid="_x0000_s52301"/>
                </a:ext>
                <a:ext uri="{FF2B5EF4-FFF2-40B4-BE49-F238E27FC236}">
                  <a16:creationId xmlns:a16="http://schemas.microsoft.com/office/drawing/2014/main" id="{00000000-0008-0000-1400-00004D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75</xdr:row>
          <xdr:rowOff>0</xdr:rowOff>
        </xdr:from>
        <xdr:to>
          <xdr:col>19</xdr:col>
          <xdr:colOff>0</xdr:colOff>
          <xdr:row>78</xdr:row>
          <xdr:rowOff>0</xdr:rowOff>
        </xdr:to>
        <xdr:sp macro="" textlink="">
          <xdr:nvSpPr>
            <xdr:cNvPr id="52302" name="Button 78" hidden="1">
              <a:extLst>
                <a:ext uri="{63B3BB69-23CF-44E3-9099-C40C66FF867C}">
                  <a14:compatExt spid="_x0000_s52302"/>
                </a:ext>
                <a:ext uri="{FF2B5EF4-FFF2-40B4-BE49-F238E27FC236}">
                  <a16:creationId xmlns:a16="http://schemas.microsoft.com/office/drawing/2014/main" id="{00000000-0008-0000-1400-00004E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82</xdr:row>
          <xdr:rowOff>9525</xdr:rowOff>
        </xdr:from>
        <xdr:to>
          <xdr:col>19</xdr:col>
          <xdr:colOff>0</xdr:colOff>
          <xdr:row>85</xdr:row>
          <xdr:rowOff>9525</xdr:rowOff>
        </xdr:to>
        <xdr:sp macro="" textlink="">
          <xdr:nvSpPr>
            <xdr:cNvPr id="52303" name="Button 79" hidden="1">
              <a:extLst>
                <a:ext uri="{63B3BB69-23CF-44E3-9099-C40C66FF867C}">
                  <a14:compatExt spid="_x0000_s52303"/>
                </a:ext>
                <a:ext uri="{FF2B5EF4-FFF2-40B4-BE49-F238E27FC236}">
                  <a16:creationId xmlns:a16="http://schemas.microsoft.com/office/drawing/2014/main" id="{00000000-0008-0000-1400-00004F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85</xdr:row>
          <xdr:rowOff>9525</xdr:rowOff>
        </xdr:from>
        <xdr:to>
          <xdr:col>19</xdr:col>
          <xdr:colOff>0</xdr:colOff>
          <xdr:row>88</xdr:row>
          <xdr:rowOff>9525</xdr:rowOff>
        </xdr:to>
        <xdr:sp macro="" textlink="">
          <xdr:nvSpPr>
            <xdr:cNvPr id="52304" name="Button 80" hidden="1">
              <a:extLst>
                <a:ext uri="{63B3BB69-23CF-44E3-9099-C40C66FF867C}">
                  <a14:compatExt spid="_x0000_s52304"/>
                </a:ext>
                <a:ext uri="{FF2B5EF4-FFF2-40B4-BE49-F238E27FC236}">
                  <a16:creationId xmlns:a16="http://schemas.microsoft.com/office/drawing/2014/main" id="{00000000-0008-0000-1400-000050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9525</xdr:rowOff>
        </xdr:from>
        <xdr:to>
          <xdr:col>19</xdr:col>
          <xdr:colOff>0</xdr:colOff>
          <xdr:row>91</xdr:row>
          <xdr:rowOff>19050</xdr:rowOff>
        </xdr:to>
        <xdr:sp macro="" textlink="">
          <xdr:nvSpPr>
            <xdr:cNvPr id="52305" name="Button 81" hidden="1">
              <a:extLst>
                <a:ext uri="{63B3BB69-23CF-44E3-9099-C40C66FF867C}">
                  <a14:compatExt spid="_x0000_s52305"/>
                </a:ext>
                <a:ext uri="{FF2B5EF4-FFF2-40B4-BE49-F238E27FC236}">
                  <a16:creationId xmlns:a16="http://schemas.microsoft.com/office/drawing/2014/main" id="{00000000-0008-0000-1400-000051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93</xdr:row>
          <xdr:rowOff>0</xdr:rowOff>
        </xdr:from>
        <xdr:to>
          <xdr:col>18</xdr:col>
          <xdr:colOff>0</xdr:colOff>
          <xdr:row>96</xdr:row>
          <xdr:rowOff>0</xdr:rowOff>
        </xdr:to>
        <xdr:sp macro="" textlink="">
          <xdr:nvSpPr>
            <xdr:cNvPr id="52306" name="Button 82" hidden="1">
              <a:extLst>
                <a:ext uri="{63B3BB69-23CF-44E3-9099-C40C66FF867C}">
                  <a14:compatExt spid="_x0000_s52306"/>
                </a:ext>
                <a:ext uri="{FF2B5EF4-FFF2-40B4-BE49-F238E27FC236}">
                  <a16:creationId xmlns:a16="http://schemas.microsoft.com/office/drawing/2014/main" id="{00000000-0008-0000-1400-000052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93</xdr:row>
          <xdr:rowOff>0</xdr:rowOff>
        </xdr:from>
        <xdr:to>
          <xdr:col>19</xdr:col>
          <xdr:colOff>0</xdr:colOff>
          <xdr:row>96</xdr:row>
          <xdr:rowOff>0</xdr:rowOff>
        </xdr:to>
        <xdr:sp macro="" textlink="">
          <xdr:nvSpPr>
            <xdr:cNvPr id="52307" name="Button 83" hidden="1">
              <a:extLst>
                <a:ext uri="{63B3BB69-23CF-44E3-9099-C40C66FF867C}">
                  <a14:compatExt spid="_x0000_s52307"/>
                </a:ext>
                <a:ext uri="{FF2B5EF4-FFF2-40B4-BE49-F238E27FC236}">
                  <a16:creationId xmlns:a16="http://schemas.microsoft.com/office/drawing/2014/main" id="{00000000-0008-0000-1400-000053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96</xdr:row>
          <xdr:rowOff>0</xdr:rowOff>
        </xdr:from>
        <xdr:to>
          <xdr:col>17</xdr:col>
          <xdr:colOff>0</xdr:colOff>
          <xdr:row>99</xdr:row>
          <xdr:rowOff>0</xdr:rowOff>
        </xdr:to>
        <xdr:sp macro="" textlink="">
          <xdr:nvSpPr>
            <xdr:cNvPr id="52308" name="Button 84" hidden="1">
              <a:extLst>
                <a:ext uri="{63B3BB69-23CF-44E3-9099-C40C66FF867C}">
                  <a14:compatExt spid="_x0000_s52308"/>
                </a:ext>
                <a:ext uri="{FF2B5EF4-FFF2-40B4-BE49-F238E27FC236}">
                  <a16:creationId xmlns:a16="http://schemas.microsoft.com/office/drawing/2014/main" id="{00000000-0008-0000-1400-000054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96</xdr:row>
          <xdr:rowOff>0</xdr:rowOff>
        </xdr:from>
        <xdr:to>
          <xdr:col>18</xdr:col>
          <xdr:colOff>0</xdr:colOff>
          <xdr:row>99</xdr:row>
          <xdr:rowOff>0</xdr:rowOff>
        </xdr:to>
        <xdr:sp macro="" textlink="">
          <xdr:nvSpPr>
            <xdr:cNvPr id="52309" name="Button 85" hidden="1">
              <a:extLst>
                <a:ext uri="{63B3BB69-23CF-44E3-9099-C40C66FF867C}">
                  <a14:compatExt spid="_x0000_s52309"/>
                </a:ext>
                <a:ext uri="{FF2B5EF4-FFF2-40B4-BE49-F238E27FC236}">
                  <a16:creationId xmlns:a16="http://schemas.microsoft.com/office/drawing/2014/main" id="{00000000-0008-0000-1400-000055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96</xdr:row>
          <xdr:rowOff>0</xdr:rowOff>
        </xdr:from>
        <xdr:to>
          <xdr:col>19</xdr:col>
          <xdr:colOff>0</xdr:colOff>
          <xdr:row>99</xdr:row>
          <xdr:rowOff>0</xdr:rowOff>
        </xdr:to>
        <xdr:sp macro="" textlink="">
          <xdr:nvSpPr>
            <xdr:cNvPr id="52310" name="Button 86" hidden="1">
              <a:extLst>
                <a:ext uri="{63B3BB69-23CF-44E3-9099-C40C66FF867C}">
                  <a14:compatExt spid="_x0000_s52310"/>
                </a:ext>
                <a:ext uri="{FF2B5EF4-FFF2-40B4-BE49-F238E27FC236}">
                  <a16:creationId xmlns:a16="http://schemas.microsoft.com/office/drawing/2014/main" id="{00000000-0008-0000-1400-000056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99</xdr:row>
          <xdr:rowOff>0</xdr:rowOff>
        </xdr:from>
        <xdr:to>
          <xdr:col>17</xdr:col>
          <xdr:colOff>0</xdr:colOff>
          <xdr:row>102</xdr:row>
          <xdr:rowOff>0</xdr:rowOff>
        </xdr:to>
        <xdr:sp macro="" textlink="">
          <xdr:nvSpPr>
            <xdr:cNvPr id="52311" name="Button 87" hidden="1">
              <a:extLst>
                <a:ext uri="{63B3BB69-23CF-44E3-9099-C40C66FF867C}">
                  <a14:compatExt spid="_x0000_s52311"/>
                </a:ext>
                <a:ext uri="{FF2B5EF4-FFF2-40B4-BE49-F238E27FC236}">
                  <a16:creationId xmlns:a16="http://schemas.microsoft.com/office/drawing/2014/main" id="{00000000-0008-0000-1400-000057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99</xdr:row>
          <xdr:rowOff>0</xdr:rowOff>
        </xdr:from>
        <xdr:to>
          <xdr:col>18</xdr:col>
          <xdr:colOff>0</xdr:colOff>
          <xdr:row>102</xdr:row>
          <xdr:rowOff>0</xdr:rowOff>
        </xdr:to>
        <xdr:sp macro="" textlink="">
          <xdr:nvSpPr>
            <xdr:cNvPr id="52312" name="Button 88" hidden="1">
              <a:extLst>
                <a:ext uri="{63B3BB69-23CF-44E3-9099-C40C66FF867C}">
                  <a14:compatExt spid="_x0000_s52312"/>
                </a:ext>
                <a:ext uri="{FF2B5EF4-FFF2-40B4-BE49-F238E27FC236}">
                  <a16:creationId xmlns:a16="http://schemas.microsoft.com/office/drawing/2014/main" id="{00000000-0008-0000-1400-000058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99</xdr:row>
          <xdr:rowOff>0</xdr:rowOff>
        </xdr:from>
        <xdr:to>
          <xdr:col>19</xdr:col>
          <xdr:colOff>0</xdr:colOff>
          <xdr:row>102</xdr:row>
          <xdr:rowOff>0</xdr:rowOff>
        </xdr:to>
        <xdr:sp macro="" textlink="">
          <xdr:nvSpPr>
            <xdr:cNvPr id="52313" name="Button 89" hidden="1">
              <a:extLst>
                <a:ext uri="{63B3BB69-23CF-44E3-9099-C40C66FF867C}">
                  <a14:compatExt spid="_x0000_s52313"/>
                </a:ext>
                <a:ext uri="{FF2B5EF4-FFF2-40B4-BE49-F238E27FC236}">
                  <a16:creationId xmlns:a16="http://schemas.microsoft.com/office/drawing/2014/main" id="{00000000-0008-0000-1400-000059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102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52314" name="Button 90" hidden="1">
              <a:extLst>
                <a:ext uri="{63B3BB69-23CF-44E3-9099-C40C66FF867C}">
                  <a14:compatExt spid="_x0000_s52314"/>
                </a:ext>
                <a:ext uri="{FF2B5EF4-FFF2-40B4-BE49-F238E27FC236}">
                  <a16:creationId xmlns:a16="http://schemas.microsoft.com/office/drawing/2014/main" id="{00000000-0008-0000-1400-00005A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102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52315" name="Button 91" hidden="1">
              <a:extLst>
                <a:ext uri="{63B3BB69-23CF-44E3-9099-C40C66FF867C}">
                  <a14:compatExt spid="_x0000_s52315"/>
                </a:ext>
                <a:ext uri="{FF2B5EF4-FFF2-40B4-BE49-F238E27FC236}">
                  <a16:creationId xmlns:a16="http://schemas.microsoft.com/office/drawing/2014/main" id="{00000000-0008-0000-1400-00005B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102</xdr:row>
          <xdr:rowOff>0</xdr:rowOff>
        </xdr:from>
        <xdr:to>
          <xdr:col>19</xdr:col>
          <xdr:colOff>0</xdr:colOff>
          <xdr:row>105</xdr:row>
          <xdr:rowOff>0</xdr:rowOff>
        </xdr:to>
        <xdr:sp macro="" textlink="">
          <xdr:nvSpPr>
            <xdr:cNvPr id="52316" name="Button 92" hidden="1">
              <a:extLst>
                <a:ext uri="{63B3BB69-23CF-44E3-9099-C40C66FF867C}">
                  <a14:compatExt spid="_x0000_s52316"/>
                </a:ext>
                <a:ext uri="{FF2B5EF4-FFF2-40B4-BE49-F238E27FC236}">
                  <a16:creationId xmlns:a16="http://schemas.microsoft.com/office/drawing/2014/main" id="{00000000-0008-0000-1400-00005C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109</xdr:row>
          <xdr:rowOff>9525</xdr:rowOff>
        </xdr:from>
        <xdr:to>
          <xdr:col>19</xdr:col>
          <xdr:colOff>0</xdr:colOff>
          <xdr:row>112</xdr:row>
          <xdr:rowOff>9525</xdr:rowOff>
        </xdr:to>
        <xdr:sp macro="" textlink="">
          <xdr:nvSpPr>
            <xdr:cNvPr id="52317" name="Button 93" hidden="1">
              <a:extLst>
                <a:ext uri="{63B3BB69-23CF-44E3-9099-C40C66FF867C}">
                  <a14:compatExt spid="_x0000_s52317"/>
                </a:ext>
                <a:ext uri="{FF2B5EF4-FFF2-40B4-BE49-F238E27FC236}">
                  <a16:creationId xmlns:a16="http://schemas.microsoft.com/office/drawing/2014/main" id="{00000000-0008-0000-1400-00005D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112</xdr:row>
          <xdr:rowOff>9525</xdr:rowOff>
        </xdr:from>
        <xdr:to>
          <xdr:col>19</xdr:col>
          <xdr:colOff>0</xdr:colOff>
          <xdr:row>115</xdr:row>
          <xdr:rowOff>9525</xdr:rowOff>
        </xdr:to>
        <xdr:sp macro="" textlink="">
          <xdr:nvSpPr>
            <xdr:cNvPr id="52318" name="Button 94" hidden="1">
              <a:extLst>
                <a:ext uri="{63B3BB69-23CF-44E3-9099-C40C66FF867C}">
                  <a14:compatExt spid="_x0000_s52318"/>
                </a:ext>
                <a:ext uri="{FF2B5EF4-FFF2-40B4-BE49-F238E27FC236}">
                  <a16:creationId xmlns:a16="http://schemas.microsoft.com/office/drawing/2014/main" id="{00000000-0008-0000-1400-00005E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115</xdr:row>
          <xdr:rowOff>9525</xdr:rowOff>
        </xdr:from>
        <xdr:to>
          <xdr:col>19</xdr:col>
          <xdr:colOff>0</xdr:colOff>
          <xdr:row>118</xdr:row>
          <xdr:rowOff>19050</xdr:rowOff>
        </xdr:to>
        <xdr:sp macro="" textlink="">
          <xdr:nvSpPr>
            <xdr:cNvPr id="52319" name="Button 95" hidden="1">
              <a:extLst>
                <a:ext uri="{63B3BB69-23CF-44E3-9099-C40C66FF867C}">
                  <a14:compatExt spid="_x0000_s52319"/>
                </a:ext>
                <a:ext uri="{FF2B5EF4-FFF2-40B4-BE49-F238E27FC236}">
                  <a16:creationId xmlns:a16="http://schemas.microsoft.com/office/drawing/2014/main" id="{00000000-0008-0000-1400-00005F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120</xdr:row>
          <xdr:rowOff>0</xdr:rowOff>
        </xdr:from>
        <xdr:to>
          <xdr:col>17</xdr:col>
          <xdr:colOff>0</xdr:colOff>
          <xdr:row>123</xdr:row>
          <xdr:rowOff>0</xdr:rowOff>
        </xdr:to>
        <xdr:sp macro="" textlink="">
          <xdr:nvSpPr>
            <xdr:cNvPr id="52320" name="Button 96" hidden="1">
              <a:extLst>
                <a:ext uri="{63B3BB69-23CF-44E3-9099-C40C66FF867C}">
                  <a14:compatExt spid="_x0000_s52320"/>
                </a:ext>
                <a:ext uri="{FF2B5EF4-FFF2-40B4-BE49-F238E27FC236}">
                  <a16:creationId xmlns:a16="http://schemas.microsoft.com/office/drawing/2014/main" id="{00000000-0008-0000-1400-000060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120</xdr:row>
          <xdr:rowOff>0</xdr:rowOff>
        </xdr:from>
        <xdr:to>
          <xdr:col>18</xdr:col>
          <xdr:colOff>0</xdr:colOff>
          <xdr:row>123</xdr:row>
          <xdr:rowOff>0</xdr:rowOff>
        </xdr:to>
        <xdr:sp macro="" textlink="">
          <xdr:nvSpPr>
            <xdr:cNvPr id="52321" name="Button 97" hidden="1">
              <a:extLst>
                <a:ext uri="{63B3BB69-23CF-44E3-9099-C40C66FF867C}">
                  <a14:compatExt spid="_x0000_s52321"/>
                </a:ext>
                <a:ext uri="{FF2B5EF4-FFF2-40B4-BE49-F238E27FC236}">
                  <a16:creationId xmlns:a16="http://schemas.microsoft.com/office/drawing/2014/main" id="{00000000-0008-0000-1400-000061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120</xdr:row>
          <xdr:rowOff>0</xdr:rowOff>
        </xdr:from>
        <xdr:to>
          <xdr:col>19</xdr:col>
          <xdr:colOff>0</xdr:colOff>
          <xdr:row>123</xdr:row>
          <xdr:rowOff>0</xdr:rowOff>
        </xdr:to>
        <xdr:sp macro="" textlink="">
          <xdr:nvSpPr>
            <xdr:cNvPr id="52322" name="Button 98" hidden="1">
              <a:extLst>
                <a:ext uri="{63B3BB69-23CF-44E3-9099-C40C66FF867C}">
                  <a14:compatExt spid="_x0000_s52322"/>
                </a:ext>
                <a:ext uri="{FF2B5EF4-FFF2-40B4-BE49-F238E27FC236}">
                  <a16:creationId xmlns:a16="http://schemas.microsoft.com/office/drawing/2014/main" id="{00000000-0008-0000-1400-000062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123</xdr:row>
          <xdr:rowOff>0</xdr:rowOff>
        </xdr:from>
        <xdr:to>
          <xdr:col>17</xdr:col>
          <xdr:colOff>0</xdr:colOff>
          <xdr:row>126</xdr:row>
          <xdr:rowOff>0</xdr:rowOff>
        </xdr:to>
        <xdr:sp macro="" textlink="">
          <xdr:nvSpPr>
            <xdr:cNvPr id="52323" name="Button 99" hidden="1">
              <a:extLst>
                <a:ext uri="{63B3BB69-23CF-44E3-9099-C40C66FF867C}">
                  <a14:compatExt spid="_x0000_s52323"/>
                </a:ext>
                <a:ext uri="{FF2B5EF4-FFF2-40B4-BE49-F238E27FC236}">
                  <a16:creationId xmlns:a16="http://schemas.microsoft.com/office/drawing/2014/main" id="{00000000-0008-0000-1400-000063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123</xdr:row>
          <xdr:rowOff>0</xdr:rowOff>
        </xdr:from>
        <xdr:to>
          <xdr:col>18</xdr:col>
          <xdr:colOff>0</xdr:colOff>
          <xdr:row>126</xdr:row>
          <xdr:rowOff>0</xdr:rowOff>
        </xdr:to>
        <xdr:sp macro="" textlink="">
          <xdr:nvSpPr>
            <xdr:cNvPr id="52324" name="Button 100" hidden="1">
              <a:extLst>
                <a:ext uri="{63B3BB69-23CF-44E3-9099-C40C66FF867C}">
                  <a14:compatExt spid="_x0000_s52324"/>
                </a:ext>
                <a:ext uri="{FF2B5EF4-FFF2-40B4-BE49-F238E27FC236}">
                  <a16:creationId xmlns:a16="http://schemas.microsoft.com/office/drawing/2014/main" id="{00000000-0008-0000-1400-000064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123</xdr:row>
          <xdr:rowOff>0</xdr:rowOff>
        </xdr:from>
        <xdr:to>
          <xdr:col>19</xdr:col>
          <xdr:colOff>0</xdr:colOff>
          <xdr:row>126</xdr:row>
          <xdr:rowOff>0</xdr:rowOff>
        </xdr:to>
        <xdr:sp macro="" textlink="">
          <xdr:nvSpPr>
            <xdr:cNvPr id="52325" name="Button 101" hidden="1">
              <a:extLst>
                <a:ext uri="{63B3BB69-23CF-44E3-9099-C40C66FF867C}">
                  <a14:compatExt spid="_x0000_s52325"/>
                </a:ext>
                <a:ext uri="{FF2B5EF4-FFF2-40B4-BE49-F238E27FC236}">
                  <a16:creationId xmlns:a16="http://schemas.microsoft.com/office/drawing/2014/main" id="{00000000-0008-0000-1400-000065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126</xdr:row>
          <xdr:rowOff>0</xdr:rowOff>
        </xdr:from>
        <xdr:to>
          <xdr:col>17</xdr:col>
          <xdr:colOff>0</xdr:colOff>
          <xdr:row>129</xdr:row>
          <xdr:rowOff>0</xdr:rowOff>
        </xdr:to>
        <xdr:sp macro="" textlink="">
          <xdr:nvSpPr>
            <xdr:cNvPr id="52326" name="Button 102" hidden="1">
              <a:extLst>
                <a:ext uri="{63B3BB69-23CF-44E3-9099-C40C66FF867C}">
                  <a14:compatExt spid="_x0000_s52326"/>
                </a:ext>
                <a:ext uri="{FF2B5EF4-FFF2-40B4-BE49-F238E27FC236}">
                  <a16:creationId xmlns:a16="http://schemas.microsoft.com/office/drawing/2014/main" id="{00000000-0008-0000-1400-000066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126</xdr:row>
          <xdr:rowOff>0</xdr:rowOff>
        </xdr:from>
        <xdr:to>
          <xdr:col>18</xdr:col>
          <xdr:colOff>0</xdr:colOff>
          <xdr:row>129</xdr:row>
          <xdr:rowOff>0</xdr:rowOff>
        </xdr:to>
        <xdr:sp macro="" textlink="">
          <xdr:nvSpPr>
            <xdr:cNvPr id="52327" name="Button 103" hidden="1">
              <a:extLst>
                <a:ext uri="{63B3BB69-23CF-44E3-9099-C40C66FF867C}">
                  <a14:compatExt spid="_x0000_s52327"/>
                </a:ext>
                <a:ext uri="{FF2B5EF4-FFF2-40B4-BE49-F238E27FC236}">
                  <a16:creationId xmlns:a16="http://schemas.microsoft.com/office/drawing/2014/main" id="{00000000-0008-0000-1400-000067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126</xdr:row>
          <xdr:rowOff>0</xdr:rowOff>
        </xdr:from>
        <xdr:to>
          <xdr:col>19</xdr:col>
          <xdr:colOff>0</xdr:colOff>
          <xdr:row>129</xdr:row>
          <xdr:rowOff>0</xdr:rowOff>
        </xdr:to>
        <xdr:sp macro="" textlink="">
          <xdr:nvSpPr>
            <xdr:cNvPr id="52328" name="Button 104" hidden="1">
              <a:extLst>
                <a:ext uri="{63B3BB69-23CF-44E3-9099-C40C66FF867C}">
                  <a14:compatExt spid="_x0000_s52328"/>
                </a:ext>
                <a:ext uri="{FF2B5EF4-FFF2-40B4-BE49-F238E27FC236}">
                  <a16:creationId xmlns:a16="http://schemas.microsoft.com/office/drawing/2014/main" id="{00000000-0008-0000-1400-000068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129</xdr:row>
          <xdr:rowOff>0</xdr:rowOff>
        </xdr:from>
        <xdr:to>
          <xdr:col>17</xdr:col>
          <xdr:colOff>0</xdr:colOff>
          <xdr:row>132</xdr:row>
          <xdr:rowOff>0</xdr:rowOff>
        </xdr:to>
        <xdr:sp macro="" textlink="">
          <xdr:nvSpPr>
            <xdr:cNvPr id="52329" name="Button 105" hidden="1">
              <a:extLst>
                <a:ext uri="{63B3BB69-23CF-44E3-9099-C40C66FF867C}">
                  <a14:compatExt spid="_x0000_s52329"/>
                </a:ext>
                <a:ext uri="{FF2B5EF4-FFF2-40B4-BE49-F238E27FC236}">
                  <a16:creationId xmlns:a16="http://schemas.microsoft.com/office/drawing/2014/main" id="{00000000-0008-0000-1400-000069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129</xdr:row>
          <xdr:rowOff>0</xdr:rowOff>
        </xdr:from>
        <xdr:to>
          <xdr:col>18</xdr:col>
          <xdr:colOff>0</xdr:colOff>
          <xdr:row>132</xdr:row>
          <xdr:rowOff>0</xdr:rowOff>
        </xdr:to>
        <xdr:sp macro="" textlink="">
          <xdr:nvSpPr>
            <xdr:cNvPr id="52330" name="Button 106" hidden="1">
              <a:extLst>
                <a:ext uri="{63B3BB69-23CF-44E3-9099-C40C66FF867C}">
                  <a14:compatExt spid="_x0000_s52330"/>
                </a:ext>
                <a:ext uri="{FF2B5EF4-FFF2-40B4-BE49-F238E27FC236}">
                  <a16:creationId xmlns:a16="http://schemas.microsoft.com/office/drawing/2014/main" id="{00000000-0008-0000-1400-00006A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129</xdr:row>
          <xdr:rowOff>0</xdr:rowOff>
        </xdr:from>
        <xdr:to>
          <xdr:col>19</xdr:col>
          <xdr:colOff>0</xdr:colOff>
          <xdr:row>132</xdr:row>
          <xdr:rowOff>0</xdr:rowOff>
        </xdr:to>
        <xdr:sp macro="" textlink="">
          <xdr:nvSpPr>
            <xdr:cNvPr id="52331" name="Button 107" hidden="1">
              <a:extLst>
                <a:ext uri="{63B3BB69-23CF-44E3-9099-C40C66FF867C}">
                  <a14:compatExt spid="_x0000_s52331"/>
                </a:ext>
                <a:ext uri="{FF2B5EF4-FFF2-40B4-BE49-F238E27FC236}">
                  <a16:creationId xmlns:a16="http://schemas.microsoft.com/office/drawing/2014/main" id="{00000000-0008-0000-1400-00006B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136</xdr:row>
          <xdr:rowOff>9525</xdr:rowOff>
        </xdr:from>
        <xdr:to>
          <xdr:col>19</xdr:col>
          <xdr:colOff>0</xdr:colOff>
          <xdr:row>139</xdr:row>
          <xdr:rowOff>9525</xdr:rowOff>
        </xdr:to>
        <xdr:sp macro="" textlink="">
          <xdr:nvSpPr>
            <xdr:cNvPr id="52332" name="Button 108" hidden="1">
              <a:extLst>
                <a:ext uri="{63B3BB69-23CF-44E3-9099-C40C66FF867C}">
                  <a14:compatExt spid="_x0000_s52332"/>
                </a:ext>
                <a:ext uri="{FF2B5EF4-FFF2-40B4-BE49-F238E27FC236}">
                  <a16:creationId xmlns:a16="http://schemas.microsoft.com/office/drawing/2014/main" id="{00000000-0008-0000-1400-00006C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139</xdr:row>
          <xdr:rowOff>9525</xdr:rowOff>
        </xdr:from>
        <xdr:to>
          <xdr:col>19</xdr:col>
          <xdr:colOff>0</xdr:colOff>
          <xdr:row>142</xdr:row>
          <xdr:rowOff>9525</xdr:rowOff>
        </xdr:to>
        <xdr:sp macro="" textlink="">
          <xdr:nvSpPr>
            <xdr:cNvPr id="52333" name="Button 109" hidden="1">
              <a:extLst>
                <a:ext uri="{63B3BB69-23CF-44E3-9099-C40C66FF867C}">
                  <a14:compatExt spid="_x0000_s52333"/>
                </a:ext>
                <a:ext uri="{FF2B5EF4-FFF2-40B4-BE49-F238E27FC236}">
                  <a16:creationId xmlns:a16="http://schemas.microsoft.com/office/drawing/2014/main" id="{00000000-0008-0000-1400-00006D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142</xdr:row>
          <xdr:rowOff>9525</xdr:rowOff>
        </xdr:from>
        <xdr:to>
          <xdr:col>19</xdr:col>
          <xdr:colOff>0</xdr:colOff>
          <xdr:row>145</xdr:row>
          <xdr:rowOff>19050</xdr:rowOff>
        </xdr:to>
        <xdr:sp macro="" textlink="">
          <xdr:nvSpPr>
            <xdr:cNvPr id="52334" name="Button 110" hidden="1">
              <a:extLst>
                <a:ext uri="{63B3BB69-23CF-44E3-9099-C40C66FF867C}">
                  <a14:compatExt spid="_x0000_s52334"/>
                </a:ext>
                <a:ext uri="{FF2B5EF4-FFF2-40B4-BE49-F238E27FC236}">
                  <a16:creationId xmlns:a16="http://schemas.microsoft.com/office/drawing/2014/main" id="{00000000-0008-0000-1400-00006E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147</xdr:row>
          <xdr:rowOff>0</xdr:rowOff>
        </xdr:from>
        <xdr:to>
          <xdr:col>17</xdr:col>
          <xdr:colOff>0</xdr:colOff>
          <xdr:row>150</xdr:row>
          <xdr:rowOff>0</xdr:rowOff>
        </xdr:to>
        <xdr:sp macro="" textlink="">
          <xdr:nvSpPr>
            <xdr:cNvPr id="52335" name="Button 111" hidden="1">
              <a:extLst>
                <a:ext uri="{63B3BB69-23CF-44E3-9099-C40C66FF867C}">
                  <a14:compatExt spid="_x0000_s52335"/>
                </a:ext>
                <a:ext uri="{FF2B5EF4-FFF2-40B4-BE49-F238E27FC236}">
                  <a16:creationId xmlns:a16="http://schemas.microsoft.com/office/drawing/2014/main" id="{00000000-0008-0000-1400-00006F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147</xdr:row>
          <xdr:rowOff>0</xdr:rowOff>
        </xdr:from>
        <xdr:to>
          <xdr:col>18</xdr:col>
          <xdr:colOff>0</xdr:colOff>
          <xdr:row>150</xdr:row>
          <xdr:rowOff>0</xdr:rowOff>
        </xdr:to>
        <xdr:sp macro="" textlink="">
          <xdr:nvSpPr>
            <xdr:cNvPr id="52336" name="Button 112" hidden="1">
              <a:extLst>
                <a:ext uri="{63B3BB69-23CF-44E3-9099-C40C66FF867C}">
                  <a14:compatExt spid="_x0000_s52336"/>
                </a:ext>
                <a:ext uri="{FF2B5EF4-FFF2-40B4-BE49-F238E27FC236}">
                  <a16:creationId xmlns:a16="http://schemas.microsoft.com/office/drawing/2014/main" id="{00000000-0008-0000-1400-000070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147</xdr:row>
          <xdr:rowOff>0</xdr:rowOff>
        </xdr:from>
        <xdr:to>
          <xdr:col>19</xdr:col>
          <xdr:colOff>0</xdr:colOff>
          <xdr:row>150</xdr:row>
          <xdr:rowOff>0</xdr:rowOff>
        </xdr:to>
        <xdr:sp macro="" textlink="">
          <xdr:nvSpPr>
            <xdr:cNvPr id="52337" name="Button 113" hidden="1">
              <a:extLst>
                <a:ext uri="{63B3BB69-23CF-44E3-9099-C40C66FF867C}">
                  <a14:compatExt spid="_x0000_s52337"/>
                </a:ext>
                <a:ext uri="{FF2B5EF4-FFF2-40B4-BE49-F238E27FC236}">
                  <a16:creationId xmlns:a16="http://schemas.microsoft.com/office/drawing/2014/main" id="{00000000-0008-0000-1400-000071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150</xdr:row>
          <xdr:rowOff>0</xdr:rowOff>
        </xdr:from>
        <xdr:to>
          <xdr:col>17</xdr:col>
          <xdr:colOff>0</xdr:colOff>
          <xdr:row>153</xdr:row>
          <xdr:rowOff>0</xdr:rowOff>
        </xdr:to>
        <xdr:sp macro="" textlink="">
          <xdr:nvSpPr>
            <xdr:cNvPr id="52338" name="Button 114" hidden="1">
              <a:extLst>
                <a:ext uri="{63B3BB69-23CF-44E3-9099-C40C66FF867C}">
                  <a14:compatExt spid="_x0000_s52338"/>
                </a:ext>
                <a:ext uri="{FF2B5EF4-FFF2-40B4-BE49-F238E27FC236}">
                  <a16:creationId xmlns:a16="http://schemas.microsoft.com/office/drawing/2014/main" id="{00000000-0008-0000-1400-000072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150</xdr:row>
          <xdr:rowOff>0</xdr:rowOff>
        </xdr:from>
        <xdr:to>
          <xdr:col>18</xdr:col>
          <xdr:colOff>0</xdr:colOff>
          <xdr:row>153</xdr:row>
          <xdr:rowOff>0</xdr:rowOff>
        </xdr:to>
        <xdr:sp macro="" textlink="">
          <xdr:nvSpPr>
            <xdr:cNvPr id="52339" name="Button 115" hidden="1">
              <a:extLst>
                <a:ext uri="{63B3BB69-23CF-44E3-9099-C40C66FF867C}">
                  <a14:compatExt spid="_x0000_s52339"/>
                </a:ext>
                <a:ext uri="{FF2B5EF4-FFF2-40B4-BE49-F238E27FC236}">
                  <a16:creationId xmlns:a16="http://schemas.microsoft.com/office/drawing/2014/main" id="{00000000-0008-0000-1400-000073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150</xdr:row>
          <xdr:rowOff>0</xdr:rowOff>
        </xdr:from>
        <xdr:to>
          <xdr:col>19</xdr:col>
          <xdr:colOff>0</xdr:colOff>
          <xdr:row>153</xdr:row>
          <xdr:rowOff>0</xdr:rowOff>
        </xdr:to>
        <xdr:sp macro="" textlink="">
          <xdr:nvSpPr>
            <xdr:cNvPr id="52340" name="Button 116" hidden="1">
              <a:extLst>
                <a:ext uri="{63B3BB69-23CF-44E3-9099-C40C66FF867C}">
                  <a14:compatExt spid="_x0000_s52340"/>
                </a:ext>
                <a:ext uri="{FF2B5EF4-FFF2-40B4-BE49-F238E27FC236}">
                  <a16:creationId xmlns:a16="http://schemas.microsoft.com/office/drawing/2014/main" id="{00000000-0008-0000-1400-000074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153</xdr:row>
          <xdr:rowOff>0</xdr:rowOff>
        </xdr:from>
        <xdr:to>
          <xdr:col>17</xdr:col>
          <xdr:colOff>0</xdr:colOff>
          <xdr:row>156</xdr:row>
          <xdr:rowOff>0</xdr:rowOff>
        </xdr:to>
        <xdr:sp macro="" textlink="">
          <xdr:nvSpPr>
            <xdr:cNvPr id="52341" name="Button 117" hidden="1">
              <a:extLst>
                <a:ext uri="{63B3BB69-23CF-44E3-9099-C40C66FF867C}">
                  <a14:compatExt spid="_x0000_s52341"/>
                </a:ext>
                <a:ext uri="{FF2B5EF4-FFF2-40B4-BE49-F238E27FC236}">
                  <a16:creationId xmlns:a16="http://schemas.microsoft.com/office/drawing/2014/main" id="{00000000-0008-0000-1400-000075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153</xdr:row>
          <xdr:rowOff>0</xdr:rowOff>
        </xdr:from>
        <xdr:to>
          <xdr:col>18</xdr:col>
          <xdr:colOff>0</xdr:colOff>
          <xdr:row>156</xdr:row>
          <xdr:rowOff>0</xdr:rowOff>
        </xdr:to>
        <xdr:sp macro="" textlink="">
          <xdr:nvSpPr>
            <xdr:cNvPr id="52342" name="Button 118" hidden="1">
              <a:extLst>
                <a:ext uri="{63B3BB69-23CF-44E3-9099-C40C66FF867C}">
                  <a14:compatExt spid="_x0000_s52342"/>
                </a:ext>
                <a:ext uri="{FF2B5EF4-FFF2-40B4-BE49-F238E27FC236}">
                  <a16:creationId xmlns:a16="http://schemas.microsoft.com/office/drawing/2014/main" id="{00000000-0008-0000-1400-000076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153</xdr:row>
          <xdr:rowOff>0</xdr:rowOff>
        </xdr:from>
        <xdr:to>
          <xdr:col>19</xdr:col>
          <xdr:colOff>0</xdr:colOff>
          <xdr:row>156</xdr:row>
          <xdr:rowOff>0</xdr:rowOff>
        </xdr:to>
        <xdr:sp macro="" textlink="">
          <xdr:nvSpPr>
            <xdr:cNvPr id="52343" name="Button 119" hidden="1">
              <a:extLst>
                <a:ext uri="{63B3BB69-23CF-44E3-9099-C40C66FF867C}">
                  <a14:compatExt spid="_x0000_s52343"/>
                </a:ext>
                <a:ext uri="{FF2B5EF4-FFF2-40B4-BE49-F238E27FC236}">
                  <a16:creationId xmlns:a16="http://schemas.microsoft.com/office/drawing/2014/main" id="{00000000-0008-0000-1400-000077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156</xdr:row>
          <xdr:rowOff>0</xdr:rowOff>
        </xdr:from>
        <xdr:to>
          <xdr:col>17</xdr:col>
          <xdr:colOff>0</xdr:colOff>
          <xdr:row>159</xdr:row>
          <xdr:rowOff>0</xdr:rowOff>
        </xdr:to>
        <xdr:sp macro="" textlink="">
          <xdr:nvSpPr>
            <xdr:cNvPr id="52344" name="Button 120" hidden="1">
              <a:extLst>
                <a:ext uri="{63B3BB69-23CF-44E3-9099-C40C66FF867C}">
                  <a14:compatExt spid="_x0000_s52344"/>
                </a:ext>
                <a:ext uri="{FF2B5EF4-FFF2-40B4-BE49-F238E27FC236}">
                  <a16:creationId xmlns:a16="http://schemas.microsoft.com/office/drawing/2014/main" id="{00000000-0008-0000-1400-000078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156</xdr:row>
          <xdr:rowOff>0</xdr:rowOff>
        </xdr:from>
        <xdr:to>
          <xdr:col>18</xdr:col>
          <xdr:colOff>0</xdr:colOff>
          <xdr:row>159</xdr:row>
          <xdr:rowOff>0</xdr:rowOff>
        </xdr:to>
        <xdr:sp macro="" textlink="">
          <xdr:nvSpPr>
            <xdr:cNvPr id="52345" name="Button 121" hidden="1">
              <a:extLst>
                <a:ext uri="{63B3BB69-23CF-44E3-9099-C40C66FF867C}">
                  <a14:compatExt spid="_x0000_s52345"/>
                </a:ext>
                <a:ext uri="{FF2B5EF4-FFF2-40B4-BE49-F238E27FC236}">
                  <a16:creationId xmlns:a16="http://schemas.microsoft.com/office/drawing/2014/main" id="{00000000-0008-0000-1400-000079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156</xdr:row>
          <xdr:rowOff>0</xdr:rowOff>
        </xdr:from>
        <xdr:to>
          <xdr:col>19</xdr:col>
          <xdr:colOff>0</xdr:colOff>
          <xdr:row>159</xdr:row>
          <xdr:rowOff>0</xdr:rowOff>
        </xdr:to>
        <xdr:sp macro="" textlink="">
          <xdr:nvSpPr>
            <xdr:cNvPr id="52346" name="Button 122" hidden="1">
              <a:extLst>
                <a:ext uri="{63B3BB69-23CF-44E3-9099-C40C66FF867C}">
                  <a14:compatExt spid="_x0000_s52346"/>
                </a:ext>
                <a:ext uri="{FF2B5EF4-FFF2-40B4-BE49-F238E27FC236}">
                  <a16:creationId xmlns:a16="http://schemas.microsoft.com/office/drawing/2014/main" id="{00000000-0008-0000-1400-00007A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163</xdr:row>
          <xdr:rowOff>9525</xdr:rowOff>
        </xdr:from>
        <xdr:to>
          <xdr:col>19</xdr:col>
          <xdr:colOff>0</xdr:colOff>
          <xdr:row>166</xdr:row>
          <xdr:rowOff>9525</xdr:rowOff>
        </xdr:to>
        <xdr:sp macro="" textlink="">
          <xdr:nvSpPr>
            <xdr:cNvPr id="52347" name="Button 123" hidden="1">
              <a:extLst>
                <a:ext uri="{63B3BB69-23CF-44E3-9099-C40C66FF867C}">
                  <a14:compatExt spid="_x0000_s52347"/>
                </a:ext>
                <a:ext uri="{FF2B5EF4-FFF2-40B4-BE49-F238E27FC236}">
                  <a16:creationId xmlns:a16="http://schemas.microsoft.com/office/drawing/2014/main" id="{00000000-0008-0000-1400-00007B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166</xdr:row>
          <xdr:rowOff>9525</xdr:rowOff>
        </xdr:from>
        <xdr:to>
          <xdr:col>19</xdr:col>
          <xdr:colOff>0</xdr:colOff>
          <xdr:row>169</xdr:row>
          <xdr:rowOff>9525</xdr:rowOff>
        </xdr:to>
        <xdr:sp macro="" textlink="">
          <xdr:nvSpPr>
            <xdr:cNvPr id="52348" name="Button 124" hidden="1">
              <a:extLst>
                <a:ext uri="{63B3BB69-23CF-44E3-9099-C40C66FF867C}">
                  <a14:compatExt spid="_x0000_s52348"/>
                </a:ext>
                <a:ext uri="{FF2B5EF4-FFF2-40B4-BE49-F238E27FC236}">
                  <a16:creationId xmlns:a16="http://schemas.microsoft.com/office/drawing/2014/main" id="{00000000-0008-0000-1400-00007C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169</xdr:row>
          <xdr:rowOff>9525</xdr:rowOff>
        </xdr:from>
        <xdr:to>
          <xdr:col>19</xdr:col>
          <xdr:colOff>0</xdr:colOff>
          <xdr:row>172</xdr:row>
          <xdr:rowOff>19050</xdr:rowOff>
        </xdr:to>
        <xdr:sp macro="" textlink="">
          <xdr:nvSpPr>
            <xdr:cNvPr id="52349" name="Button 125" hidden="1">
              <a:extLst>
                <a:ext uri="{63B3BB69-23CF-44E3-9099-C40C66FF867C}">
                  <a14:compatExt spid="_x0000_s52349"/>
                </a:ext>
                <a:ext uri="{FF2B5EF4-FFF2-40B4-BE49-F238E27FC236}">
                  <a16:creationId xmlns:a16="http://schemas.microsoft.com/office/drawing/2014/main" id="{00000000-0008-0000-1400-00007D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174</xdr:row>
          <xdr:rowOff>0</xdr:rowOff>
        </xdr:from>
        <xdr:to>
          <xdr:col>17</xdr:col>
          <xdr:colOff>0</xdr:colOff>
          <xdr:row>177</xdr:row>
          <xdr:rowOff>0</xdr:rowOff>
        </xdr:to>
        <xdr:sp macro="" textlink="">
          <xdr:nvSpPr>
            <xdr:cNvPr id="52350" name="Button 126" hidden="1">
              <a:extLst>
                <a:ext uri="{63B3BB69-23CF-44E3-9099-C40C66FF867C}">
                  <a14:compatExt spid="_x0000_s52350"/>
                </a:ext>
                <a:ext uri="{FF2B5EF4-FFF2-40B4-BE49-F238E27FC236}">
                  <a16:creationId xmlns:a16="http://schemas.microsoft.com/office/drawing/2014/main" id="{00000000-0008-0000-1400-00007E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174</xdr:row>
          <xdr:rowOff>0</xdr:rowOff>
        </xdr:from>
        <xdr:to>
          <xdr:col>18</xdr:col>
          <xdr:colOff>0</xdr:colOff>
          <xdr:row>177</xdr:row>
          <xdr:rowOff>0</xdr:rowOff>
        </xdr:to>
        <xdr:sp macro="" textlink="">
          <xdr:nvSpPr>
            <xdr:cNvPr id="52351" name="Button 127" hidden="1">
              <a:extLst>
                <a:ext uri="{63B3BB69-23CF-44E3-9099-C40C66FF867C}">
                  <a14:compatExt spid="_x0000_s52351"/>
                </a:ext>
                <a:ext uri="{FF2B5EF4-FFF2-40B4-BE49-F238E27FC236}">
                  <a16:creationId xmlns:a16="http://schemas.microsoft.com/office/drawing/2014/main" id="{00000000-0008-0000-1400-00007F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174</xdr:row>
          <xdr:rowOff>0</xdr:rowOff>
        </xdr:from>
        <xdr:to>
          <xdr:col>19</xdr:col>
          <xdr:colOff>0</xdr:colOff>
          <xdr:row>177</xdr:row>
          <xdr:rowOff>0</xdr:rowOff>
        </xdr:to>
        <xdr:sp macro="" textlink="">
          <xdr:nvSpPr>
            <xdr:cNvPr id="52352" name="Button 128" hidden="1">
              <a:extLst>
                <a:ext uri="{63B3BB69-23CF-44E3-9099-C40C66FF867C}">
                  <a14:compatExt spid="_x0000_s52352"/>
                </a:ext>
                <a:ext uri="{FF2B5EF4-FFF2-40B4-BE49-F238E27FC236}">
                  <a16:creationId xmlns:a16="http://schemas.microsoft.com/office/drawing/2014/main" id="{00000000-0008-0000-1400-000080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177</xdr:row>
          <xdr:rowOff>0</xdr:rowOff>
        </xdr:from>
        <xdr:to>
          <xdr:col>17</xdr:col>
          <xdr:colOff>0</xdr:colOff>
          <xdr:row>180</xdr:row>
          <xdr:rowOff>0</xdr:rowOff>
        </xdr:to>
        <xdr:sp macro="" textlink="">
          <xdr:nvSpPr>
            <xdr:cNvPr id="52353" name="Button 129" hidden="1">
              <a:extLst>
                <a:ext uri="{63B3BB69-23CF-44E3-9099-C40C66FF867C}">
                  <a14:compatExt spid="_x0000_s52353"/>
                </a:ext>
                <a:ext uri="{FF2B5EF4-FFF2-40B4-BE49-F238E27FC236}">
                  <a16:creationId xmlns:a16="http://schemas.microsoft.com/office/drawing/2014/main" id="{00000000-0008-0000-1400-000081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177</xdr:row>
          <xdr:rowOff>0</xdr:rowOff>
        </xdr:from>
        <xdr:to>
          <xdr:col>18</xdr:col>
          <xdr:colOff>0</xdr:colOff>
          <xdr:row>180</xdr:row>
          <xdr:rowOff>0</xdr:rowOff>
        </xdr:to>
        <xdr:sp macro="" textlink="">
          <xdr:nvSpPr>
            <xdr:cNvPr id="52354" name="Button 130" hidden="1">
              <a:extLst>
                <a:ext uri="{63B3BB69-23CF-44E3-9099-C40C66FF867C}">
                  <a14:compatExt spid="_x0000_s52354"/>
                </a:ext>
                <a:ext uri="{FF2B5EF4-FFF2-40B4-BE49-F238E27FC236}">
                  <a16:creationId xmlns:a16="http://schemas.microsoft.com/office/drawing/2014/main" id="{00000000-0008-0000-1400-000082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177</xdr:row>
          <xdr:rowOff>0</xdr:rowOff>
        </xdr:from>
        <xdr:to>
          <xdr:col>19</xdr:col>
          <xdr:colOff>0</xdr:colOff>
          <xdr:row>180</xdr:row>
          <xdr:rowOff>0</xdr:rowOff>
        </xdr:to>
        <xdr:sp macro="" textlink="">
          <xdr:nvSpPr>
            <xdr:cNvPr id="52355" name="Button 131" hidden="1">
              <a:extLst>
                <a:ext uri="{63B3BB69-23CF-44E3-9099-C40C66FF867C}">
                  <a14:compatExt spid="_x0000_s52355"/>
                </a:ext>
                <a:ext uri="{FF2B5EF4-FFF2-40B4-BE49-F238E27FC236}">
                  <a16:creationId xmlns:a16="http://schemas.microsoft.com/office/drawing/2014/main" id="{00000000-0008-0000-1400-000083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180</xdr:row>
          <xdr:rowOff>0</xdr:rowOff>
        </xdr:from>
        <xdr:to>
          <xdr:col>17</xdr:col>
          <xdr:colOff>0</xdr:colOff>
          <xdr:row>183</xdr:row>
          <xdr:rowOff>0</xdr:rowOff>
        </xdr:to>
        <xdr:sp macro="" textlink="">
          <xdr:nvSpPr>
            <xdr:cNvPr id="52356" name="Button 132" hidden="1">
              <a:extLst>
                <a:ext uri="{63B3BB69-23CF-44E3-9099-C40C66FF867C}">
                  <a14:compatExt spid="_x0000_s52356"/>
                </a:ext>
                <a:ext uri="{FF2B5EF4-FFF2-40B4-BE49-F238E27FC236}">
                  <a16:creationId xmlns:a16="http://schemas.microsoft.com/office/drawing/2014/main" id="{00000000-0008-0000-1400-000084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180</xdr:row>
          <xdr:rowOff>0</xdr:rowOff>
        </xdr:from>
        <xdr:to>
          <xdr:col>18</xdr:col>
          <xdr:colOff>0</xdr:colOff>
          <xdr:row>183</xdr:row>
          <xdr:rowOff>0</xdr:rowOff>
        </xdr:to>
        <xdr:sp macro="" textlink="">
          <xdr:nvSpPr>
            <xdr:cNvPr id="52357" name="Button 133" hidden="1">
              <a:extLst>
                <a:ext uri="{63B3BB69-23CF-44E3-9099-C40C66FF867C}">
                  <a14:compatExt spid="_x0000_s52357"/>
                </a:ext>
                <a:ext uri="{FF2B5EF4-FFF2-40B4-BE49-F238E27FC236}">
                  <a16:creationId xmlns:a16="http://schemas.microsoft.com/office/drawing/2014/main" id="{00000000-0008-0000-1400-000085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180</xdr:row>
          <xdr:rowOff>0</xdr:rowOff>
        </xdr:from>
        <xdr:to>
          <xdr:col>19</xdr:col>
          <xdr:colOff>0</xdr:colOff>
          <xdr:row>183</xdr:row>
          <xdr:rowOff>0</xdr:rowOff>
        </xdr:to>
        <xdr:sp macro="" textlink="">
          <xdr:nvSpPr>
            <xdr:cNvPr id="52358" name="Button 134" hidden="1">
              <a:extLst>
                <a:ext uri="{63B3BB69-23CF-44E3-9099-C40C66FF867C}">
                  <a14:compatExt spid="_x0000_s52358"/>
                </a:ext>
                <a:ext uri="{FF2B5EF4-FFF2-40B4-BE49-F238E27FC236}">
                  <a16:creationId xmlns:a16="http://schemas.microsoft.com/office/drawing/2014/main" id="{00000000-0008-0000-1400-000086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183</xdr:row>
          <xdr:rowOff>0</xdr:rowOff>
        </xdr:from>
        <xdr:to>
          <xdr:col>17</xdr:col>
          <xdr:colOff>0</xdr:colOff>
          <xdr:row>186</xdr:row>
          <xdr:rowOff>0</xdr:rowOff>
        </xdr:to>
        <xdr:sp macro="" textlink="">
          <xdr:nvSpPr>
            <xdr:cNvPr id="52359" name="Button 135" hidden="1">
              <a:extLst>
                <a:ext uri="{63B3BB69-23CF-44E3-9099-C40C66FF867C}">
                  <a14:compatExt spid="_x0000_s52359"/>
                </a:ext>
                <a:ext uri="{FF2B5EF4-FFF2-40B4-BE49-F238E27FC236}">
                  <a16:creationId xmlns:a16="http://schemas.microsoft.com/office/drawing/2014/main" id="{00000000-0008-0000-1400-000087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183</xdr:row>
          <xdr:rowOff>0</xdr:rowOff>
        </xdr:from>
        <xdr:to>
          <xdr:col>18</xdr:col>
          <xdr:colOff>0</xdr:colOff>
          <xdr:row>186</xdr:row>
          <xdr:rowOff>0</xdr:rowOff>
        </xdr:to>
        <xdr:sp macro="" textlink="">
          <xdr:nvSpPr>
            <xdr:cNvPr id="52360" name="Button 136" hidden="1">
              <a:extLst>
                <a:ext uri="{63B3BB69-23CF-44E3-9099-C40C66FF867C}">
                  <a14:compatExt spid="_x0000_s52360"/>
                </a:ext>
                <a:ext uri="{FF2B5EF4-FFF2-40B4-BE49-F238E27FC236}">
                  <a16:creationId xmlns:a16="http://schemas.microsoft.com/office/drawing/2014/main" id="{00000000-0008-0000-1400-000088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183</xdr:row>
          <xdr:rowOff>0</xdr:rowOff>
        </xdr:from>
        <xdr:to>
          <xdr:col>19</xdr:col>
          <xdr:colOff>0</xdr:colOff>
          <xdr:row>186</xdr:row>
          <xdr:rowOff>0</xdr:rowOff>
        </xdr:to>
        <xdr:sp macro="" textlink="">
          <xdr:nvSpPr>
            <xdr:cNvPr id="52361" name="Button 137" hidden="1">
              <a:extLst>
                <a:ext uri="{63B3BB69-23CF-44E3-9099-C40C66FF867C}">
                  <a14:compatExt spid="_x0000_s52361"/>
                </a:ext>
                <a:ext uri="{FF2B5EF4-FFF2-40B4-BE49-F238E27FC236}">
                  <a16:creationId xmlns:a16="http://schemas.microsoft.com/office/drawing/2014/main" id="{00000000-0008-0000-1400-000089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190</xdr:row>
          <xdr:rowOff>9525</xdr:rowOff>
        </xdr:from>
        <xdr:to>
          <xdr:col>19</xdr:col>
          <xdr:colOff>0</xdr:colOff>
          <xdr:row>193</xdr:row>
          <xdr:rowOff>9525</xdr:rowOff>
        </xdr:to>
        <xdr:sp macro="" textlink="">
          <xdr:nvSpPr>
            <xdr:cNvPr id="52362" name="Button 138" hidden="1">
              <a:extLst>
                <a:ext uri="{63B3BB69-23CF-44E3-9099-C40C66FF867C}">
                  <a14:compatExt spid="_x0000_s52362"/>
                </a:ext>
                <a:ext uri="{FF2B5EF4-FFF2-40B4-BE49-F238E27FC236}">
                  <a16:creationId xmlns:a16="http://schemas.microsoft.com/office/drawing/2014/main" id="{00000000-0008-0000-1400-00008A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193</xdr:row>
          <xdr:rowOff>9525</xdr:rowOff>
        </xdr:from>
        <xdr:to>
          <xdr:col>19</xdr:col>
          <xdr:colOff>0</xdr:colOff>
          <xdr:row>196</xdr:row>
          <xdr:rowOff>9525</xdr:rowOff>
        </xdr:to>
        <xdr:sp macro="" textlink="">
          <xdr:nvSpPr>
            <xdr:cNvPr id="52363" name="Button 139" hidden="1">
              <a:extLst>
                <a:ext uri="{63B3BB69-23CF-44E3-9099-C40C66FF867C}">
                  <a14:compatExt spid="_x0000_s52363"/>
                </a:ext>
                <a:ext uri="{FF2B5EF4-FFF2-40B4-BE49-F238E27FC236}">
                  <a16:creationId xmlns:a16="http://schemas.microsoft.com/office/drawing/2014/main" id="{00000000-0008-0000-1400-00008B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196</xdr:row>
          <xdr:rowOff>9525</xdr:rowOff>
        </xdr:from>
        <xdr:to>
          <xdr:col>19</xdr:col>
          <xdr:colOff>0</xdr:colOff>
          <xdr:row>199</xdr:row>
          <xdr:rowOff>19050</xdr:rowOff>
        </xdr:to>
        <xdr:sp macro="" textlink="">
          <xdr:nvSpPr>
            <xdr:cNvPr id="52364" name="Button 140" hidden="1">
              <a:extLst>
                <a:ext uri="{63B3BB69-23CF-44E3-9099-C40C66FF867C}">
                  <a14:compatExt spid="_x0000_s52364"/>
                </a:ext>
                <a:ext uri="{FF2B5EF4-FFF2-40B4-BE49-F238E27FC236}">
                  <a16:creationId xmlns:a16="http://schemas.microsoft.com/office/drawing/2014/main" id="{00000000-0008-0000-1400-00008C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114.xml"/><Relationship Id="rId21" Type="http://schemas.openxmlformats.org/officeDocument/2006/relationships/ctrlProp" Target="../ctrlProps/ctrlProp18.xml"/><Relationship Id="rId42" Type="http://schemas.openxmlformats.org/officeDocument/2006/relationships/ctrlProp" Target="../ctrlProps/ctrlProp39.xml"/><Relationship Id="rId63" Type="http://schemas.openxmlformats.org/officeDocument/2006/relationships/ctrlProp" Target="../ctrlProps/ctrlProp60.xml"/><Relationship Id="rId84" Type="http://schemas.openxmlformats.org/officeDocument/2006/relationships/ctrlProp" Target="../ctrlProps/ctrlProp81.xml"/><Relationship Id="rId138" Type="http://schemas.openxmlformats.org/officeDocument/2006/relationships/ctrlProp" Target="../ctrlProps/ctrlProp135.xml"/><Relationship Id="rId107" Type="http://schemas.openxmlformats.org/officeDocument/2006/relationships/ctrlProp" Target="../ctrlProps/ctrlProp104.xml"/><Relationship Id="rId11" Type="http://schemas.openxmlformats.org/officeDocument/2006/relationships/ctrlProp" Target="../ctrlProps/ctrlProp8.xml"/><Relationship Id="rId32" Type="http://schemas.openxmlformats.org/officeDocument/2006/relationships/ctrlProp" Target="../ctrlProps/ctrlProp29.xml"/><Relationship Id="rId37" Type="http://schemas.openxmlformats.org/officeDocument/2006/relationships/ctrlProp" Target="../ctrlProps/ctrlProp34.xml"/><Relationship Id="rId53" Type="http://schemas.openxmlformats.org/officeDocument/2006/relationships/ctrlProp" Target="../ctrlProps/ctrlProp50.xml"/><Relationship Id="rId58" Type="http://schemas.openxmlformats.org/officeDocument/2006/relationships/ctrlProp" Target="../ctrlProps/ctrlProp55.xml"/><Relationship Id="rId74" Type="http://schemas.openxmlformats.org/officeDocument/2006/relationships/ctrlProp" Target="../ctrlProps/ctrlProp71.xml"/><Relationship Id="rId79" Type="http://schemas.openxmlformats.org/officeDocument/2006/relationships/ctrlProp" Target="../ctrlProps/ctrlProp76.xml"/><Relationship Id="rId102" Type="http://schemas.openxmlformats.org/officeDocument/2006/relationships/ctrlProp" Target="../ctrlProps/ctrlProp99.xml"/><Relationship Id="rId123" Type="http://schemas.openxmlformats.org/officeDocument/2006/relationships/ctrlProp" Target="../ctrlProps/ctrlProp120.xml"/><Relationship Id="rId128" Type="http://schemas.openxmlformats.org/officeDocument/2006/relationships/ctrlProp" Target="../ctrlProps/ctrlProp125.xml"/><Relationship Id="rId5" Type="http://schemas.openxmlformats.org/officeDocument/2006/relationships/ctrlProp" Target="../ctrlProps/ctrlProp2.xml"/><Relationship Id="rId90" Type="http://schemas.openxmlformats.org/officeDocument/2006/relationships/ctrlProp" Target="../ctrlProps/ctrlProp87.xml"/><Relationship Id="rId95" Type="http://schemas.openxmlformats.org/officeDocument/2006/relationships/ctrlProp" Target="../ctrlProps/ctrlProp92.xml"/><Relationship Id="rId22" Type="http://schemas.openxmlformats.org/officeDocument/2006/relationships/ctrlProp" Target="../ctrlProps/ctrlProp19.xml"/><Relationship Id="rId27" Type="http://schemas.openxmlformats.org/officeDocument/2006/relationships/ctrlProp" Target="../ctrlProps/ctrlProp24.xml"/><Relationship Id="rId43" Type="http://schemas.openxmlformats.org/officeDocument/2006/relationships/ctrlProp" Target="../ctrlProps/ctrlProp40.xml"/><Relationship Id="rId48" Type="http://schemas.openxmlformats.org/officeDocument/2006/relationships/ctrlProp" Target="../ctrlProps/ctrlProp45.xml"/><Relationship Id="rId64" Type="http://schemas.openxmlformats.org/officeDocument/2006/relationships/ctrlProp" Target="../ctrlProps/ctrlProp61.xml"/><Relationship Id="rId69" Type="http://schemas.openxmlformats.org/officeDocument/2006/relationships/ctrlProp" Target="../ctrlProps/ctrlProp66.xml"/><Relationship Id="rId113" Type="http://schemas.openxmlformats.org/officeDocument/2006/relationships/ctrlProp" Target="../ctrlProps/ctrlProp110.xml"/><Relationship Id="rId118" Type="http://schemas.openxmlformats.org/officeDocument/2006/relationships/ctrlProp" Target="../ctrlProps/ctrlProp115.xml"/><Relationship Id="rId134" Type="http://schemas.openxmlformats.org/officeDocument/2006/relationships/ctrlProp" Target="../ctrlProps/ctrlProp131.xml"/><Relationship Id="rId139" Type="http://schemas.openxmlformats.org/officeDocument/2006/relationships/ctrlProp" Target="../ctrlProps/ctrlProp136.xml"/><Relationship Id="rId80" Type="http://schemas.openxmlformats.org/officeDocument/2006/relationships/ctrlProp" Target="../ctrlProps/ctrlProp77.xml"/><Relationship Id="rId85" Type="http://schemas.openxmlformats.org/officeDocument/2006/relationships/ctrlProp" Target="../ctrlProps/ctrlProp82.xml"/><Relationship Id="rId12" Type="http://schemas.openxmlformats.org/officeDocument/2006/relationships/ctrlProp" Target="../ctrlProps/ctrlProp9.xml"/><Relationship Id="rId17" Type="http://schemas.openxmlformats.org/officeDocument/2006/relationships/ctrlProp" Target="../ctrlProps/ctrlProp14.xml"/><Relationship Id="rId33" Type="http://schemas.openxmlformats.org/officeDocument/2006/relationships/ctrlProp" Target="../ctrlProps/ctrlProp30.xml"/><Relationship Id="rId38" Type="http://schemas.openxmlformats.org/officeDocument/2006/relationships/ctrlProp" Target="../ctrlProps/ctrlProp35.xml"/><Relationship Id="rId59" Type="http://schemas.openxmlformats.org/officeDocument/2006/relationships/ctrlProp" Target="../ctrlProps/ctrlProp56.xml"/><Relationship Id="rId103" Type="http://schemas.openxmlformats.org/officeDocument/2006/relationships/ctrlProp" Target="../ctrlProps/ctrlProp100.xml"/><Relationship Id="rId108" Type="http://schemas.openxmlformats.org/officeDocument/2006/relationships/ctrlProp" Target="../ctrlProps/ctrlProp105.xml"/><Relationship Id="rId124" Type="http://schemas.openxmlformats.org/officeDocument/2006/relationships/ctrlProp" Target="../ctrlProps/ctrlProp121.xml"/><Relationship Id="rId129" Type="http://schemas.openxmlformats.org/officeDocument/2006/relationships/ctrlProp" Target="../ctrlProps/ctrlProp126.xml"/><Relationship Id="rId54" Type="http://schemas.openxmlformats.org/officeDocument/2006/relationships/ctrlProp" Target="../ctrlProps/ctrlProp51.xml"/><Relationship Id="rId70" Type="http://schemas.openxmlformats.org/officeDocument/2006/relationships/ctrlProp" Target="../ctrlProps/ctrlProp67.xml"/><Relationship Id="rId75" Type="http://schemas.openxmlformats.org/officeDocument/2006/relationships/ctrlProp" Target="../ctrlProps/ctrlProp72.xml"/><Relationship Id="rId91" Type="http://schemas.openxmlformats.org/officeDocument/2006/relationships/ctrlProp" Target="../ctrlProps/ctrlProp88.xml"/><Relationship Id="rId96" Type="http://schemas.openxmlformats.org/officeDocument/2006/relationships/ctrlProp" Target="../ctrlProps/ctrlProp93.xml"/><Relationship Id="rId140" Type="http://schemas.openxmlformats.org/officeDocument/2006/relationships/ctrlProp" Target="../ctrlProps/ctrlProp137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23" Type="http://schemas.openxmlformats.org/officeDocument/2006/relationships/ctrlProp" Target="../ctrlProps/ctrlProp20.xml"/><Relationship Id="rId28" Type="http://schemas.openxmlformats.org/officeDocument/2006/relationships/ctrlProp" Target="../ctrlProps/ctrlProp25.xml"/><Relationship Id="rId49" Type="http://schemas.openxmlformats.org/officeDocument/2006/relationships/ctrlProp" Target="../ctrlProps/ctrlProp46.xml"/><Relationship Id="rId114" Type="http://schemas.openxmlformats.org/officeDocument/2006/relationships/ctrlProp" Target="../ctrlProps/ctrlProp111.xml"/><Relationship Id="rId119" Type="http://schemas.openxmlformats.org/officeDocument/2006/relationships/ctrlProp" Target="../ctrlProps/ctrlProp116.xml"/><Relationship Id="rId44" Type="http://schemas.openxmlformats.org/officeDocument/2006/relationships/ctrlProp" Target="../ctrlProps/ctrlProp41.xml"/><Relationship Id="rId60" Type="http://schemas.openxmlformats.org/officeDocument/2006/relationships/ctrlProp" Target="../ctrlProps/ctrlProp57.xml"/><Relationship Id="rId65" Type="http://schemas.openxmlformats.org/officeDocument/2006/relationships/ctrlProp" Target="../ctrlProps/ctrlProp62.xml"/><Relationship Id="rId81" Type="http://schemas.openxmlformats.org/officeDocument/2006/relationships/ctrlProp" Target="../ctrlProps/ctrlProp78.xml"/><Relationship Id="rId86" Type="http://schemas.openxmlformats.org/officeDocument/2006/relationships/ctrlProp" Target="../ctrlProps/ctrlProp83.xml"/><Relationship Id="rId130" Type="http://schemas.openxmlformats.org/officeDocument/2006/relationships/ctrlProp" Target="../ctrlProps/ctrlProp127.xml"/><Relationship Id="rId135" Type="http://schemas.openxmlformats.org/officeDocument/2006/relationships/ctrlProp" Target="../ctrlProps/ctrlProp132.xml"/><Relationship Id="rId13" Type="http://schemas.openxmlformats.org/officeDocument/2006/relationships/ctrlProp" Target="../ctrlProps/ctrlProp10.xml"/><Relationship Id="rId18" Type="http://schemas.openxmlformats.org/officeDocument/2006/relationships/ctrlProp" Target="../ctrlProps/ctrlProp15.xml"/><Relationship Id="rId39" Type="http://schemas.openxmlformats.org/officeDocument/2006/relationships/ctrlProp" Target="../ctrlProps/ctrlProp36.xml"/><Relationship Id="rId109" Type="http://schemas.openxmlformats.org/officeDocument/2006/relationships/ctrlProp" Target="../ctrlProps/ctrlProp106.xml"/><Relationship Id="rId34" Type="http://schemas.openxmlformats.org/officeDocument/2006/relationships/ctrlProp" Target="../ctrlProps/ctrlProp31.xml"/><Relationship Id="rId50" Type="http://schemas.openxmlformats.org/officeDocument/2006/relationships/ctrlProp" Target="../ctrlProps/ctrlProp47.xml"/><Relationship Id="rId55" Type="http://schemas.openxmlformats.org/officeDocument/2006/relationships/ctrlProp" Target="../ctrlProps/ctrlProp52.xml"/><Relationship Id="rId76" Type="http://schemas.openxmlformats.org/officeDocument/2006/relationships/ctrlProp" Target="../ctrlProps/ctrlProp73.xml"/><Relationship Id="rId97" Type="http://schemas.openxmlformats.org/officeDocument/2006/relationships/ctrlProp" Target="../ctrlProps/ctrlProp94.xml"/><Relationship Id="rId104" Type="http://schemas.openxmlformats.org/officeDocument/2006/relationships/ctrlProp" Target="../ctrlProps/ctrlProp101.xml"/><Relationship Id="rId120" Type="http://schemas.openxmlformats.org/officeDocument/2006/relationships/ctrlProp" Target="../ctrlProps/ctrlProp117.xml"/><Relationship Id="rId125" Type="http://schemas.openxmlformats.org/officeDocument/2006/relationships/ctrlProp" Target="../ctrlProps/ctrlProp122.xml"/><Relationship Id="rId141" Type="http://schemas.openxmlformats.org/officeDocument/2006/relationships/ctrlProp" Target="../ctrlProps/ctrlProp138.xml"/><Relationship Id="rId7" Type="http://schemas.openxmlformats.org/officeDocument/2006/relationships/ctrlProp" Target="../ctrlProps/ctrlProp4.xml"/><Relationship Id="rId71" Type="http://schemas.openxmlformats.org/officeDocument/2006/relationships/ctrlProp" Target="../ctrlProps/ctrlProp68.xml"/><Relationship Id="rId92" Type="http://schemas.openxmlformats.org/officeDocument/2006/relationships/ctrlProp" Target="../ctrlProps/ctrlProp89.xml"/><Relationship Id="rId2" Type="http://schemas.openxmlformats.org/officeDocument/2006/relationships/drawing" Target="../drawings/drawing1.xml"/><Relationship Id="rId29" Type="http://schemas.openxmlformats.org/officeDocument/2006/relationships/ctrlProp" Target="../ctrlProps/ctrlProp26.xml"/><Relationship Id="rId24" Type="http://schemas.openxmlformats.org/officeDocument/2006/relationships/ctrlProp" Target="../ctrlProps/ctrlProp21.xml"/><Relationship Id="rId40" Type="http://schemas.openxmlformats.org/officeDocument/2006/relationships/ctrlProp" Target="../ctrlProps/ctrlProp37.xml"/><Relationship Id="rId45" Type="http://schemas.openxmlformats.org/officeDocument/2006/relationships/ctrlProp" Target="../ctrlProps/ctrlProp42.xml"/><Relationship Id="rId66" Type="http://schemas.openxmlformats.org/officeDocument/2006/relationships/ctrlProp" Target="../ctrlProps/ctrlProp63.xml"/><Relationship Id="rId87" Type="http://schemas.openxmlformats.org/officeDocument/2006/relationships/ctrlProp" Target="../ctrlProps/ctrlProp84.xml"/><Relationship Id="rId110" Type="http://schemas.openxmlformats.org/officeDocument/2006/relationships/ctrlProp" Target="../ctrlProps/ctrlProp107.xml"/><Relationship Id="rId115" Type="http://schemas.openxmlformats.org/officeDocument/2006/relationships/ctrlProp" Target="../ctrlProps/ctrlProp112.xml"/><Relationship Id="rId131" Type="http://schemas.openxmlformats.org/officeDocument/2006/relationships/ctrlProp" Target="../ctrlProps/ctrlProp128.xml"/><Relationship Id="rId136" Type="http://schemas.openxmlformats.org/officeDocument/2006/relationships/ctrlProp" Target="../ctrlProps/ctrlProp133.xml"/><Relationship Id="rId61" Type="http://schemas.openxmlformats.org/officeDocument/2006/relationships/ctrlProp" Target="../ctrlProps/ctrlProp58.xml"/><Relationship Id="rId82" Type="http://schemas.openxmlformats.org/officeDocument/2006/relationships/ctrlProp" Target="../ctrlProps/ctrlProp79.xml"/><Relationship Id="rId19" Type="http://schemas.openxmlformats.org/officeDocument/2006/relationships/ctrlProp" Target="../ctrlProps/ctrlProp16.xml"/><Relationship Id="rId14" Type="http://schemas.openxmlformats.org/officeDocument/2006/relationships/ctrlProp" Target="../ctrlProps/ctrlProp11.xml"/><Relationship Id="rId30" Type="http://schemas.openxmlformats.org/officeDocument/2006/relationships/ctrlProp" Target="../ctrlProps/ctrlProp27.xml"/><Relationship Id="rId35" Type="http://schemas.openxmlformats.org/officeDocument/2006/relationships/ctrlProp" Target="../ctrlProps/ctrlProp32.xml"/><Relationship Id="rId56" Type="http://schemas.openxmlformats.org/officeDocument/2006/relationships/ctrlProp" Target="../ctrlProps/ctrlProp53.xml"/><Relationship Id="rId77" Type="http://schemas.openxmlformats.org/officeDocument/2006/relationships/ctrlProp" Target="../ctrlProps/ctrlProp74.xml"/><Relationship Id="rId100" Type="http://schemas.openxmlformats.org/officeDocument/2006/relationships/ctrlProp" Target="../ctrlProps/ctrlProp97.xml"/><Relationship Id="rId105" Type="http://schemas.openxmlformats.org/officeDocument/2006/relationships/ctrlProp" Target="../ctrlProps/ctrlProp102.xml"/><Relationship Id="rId126" Type="http://schemas.openxmlformats.org/officeDocument/2006/relationships/ctrlProp" Target="../ctrlProps/ctrlProp123.xml"/><Relationship Id="rId8" Type="http://schemas.openxmlformats.org/officeDocument/2006/relationships/ctrlProp" Target="../ctrlProps/ctrlProp5.xml"/><Relationship Id="rId51" Type="http://schemas.openxmlformats.org/officeDocument/2006/relationships/ctrlProp" Target="../ctrlProps/ctrlProp48.xml"/><Relationship Id="rId72" Type="http://schemas.openxmlformats.org/officeDocument/2006/relationships/ctrlProp" Target="../ctrlProps/ctrlProp69.xml"/><Relationship Id="rId93" Type="http://schemas.openxmlformats.org/officeDocument/2006/relationships/ctrlProp" Target="../ctrlProps/ctrlProp90.xml"/><Relationship Id="rId98" Type="http://schemas.openxmlformats.org/officeDocument/2006/relationships/ctrlProp" Target="../ctrlProps/ctrlProp95.xml"/><Relationship Id="rId121" Type="http://schemas.openxmlformats.org/officeDocument/2006/relationships/ctrlProp" Target="../ctrlProps/ctrlProp118.xml"/><Relationship Id="rId142" Type="http://schemas.openxmlformats.org/officeDocument/2006/relationships/ctrlProp" Target="../ctrlProps/ctrlProp139.xml"/><Relationship Id="rId3" Type="http://schemas.openxmlformats.org/officeDocument/2006/relationships/vmlDrawing" Target="../drawings/vmlDrawing1.vml"/><Relationship Id="rId25" Type="http://schemas.openxmlformats.org/officeDocument/2006/relationships/ctrlProp" Target="../ctrlProps/ctrlProp22.xml"/><Relationship Id="rId46" Type="http://schemas.openxmlformats.org/officeDocument/2006/relationships/ctrlProp" Target="../ctrlProps/ctrlProp43.xml"/><Relationship Id="rId67" Type="http://schemas.openxmlformats.org/officeDocument/2006/relationships/ctrlProp" Target="../ctrlProps/ctrlProp64.xml"/><Relationship Id="rId116" Type="http://schemas.openxmlformats.org/officeDocument/2006/relationships/ctrlProp" Target="../ctrlProps/ctrlProp113.xml"/><Relationship Id="rId137" Type="http://schemas.openxmlformats.org/officeDocument/2006/relationships/ctrlProp" Target="../ctrlProps/ctrlProp134.xml"/><Relationship Id="rId20" Type="http://schemas.openxmlformats.org/officeDocument/2006/relationships/ctrlProp" Target="../ctrlProps/ctrlProp17.xml"/><Relationship Id="rId41" Type="http://schemas.openxmlformats.org/officeDocument/2006/relationships/ctrlProp" Target="../ctrlProps/ctrlProp38.xml"/><Relationship Id="rId62" Type="http://schemas.openxmlformats.org/officeDocument/2006/relationships/ctrlProp" Target="../ctrlProps/ctrlProp59.xml"/><Relationship Id="rId83" Type="http://schemas.openxmlformats.org/officeDocument/2006/relationships/ctrlProp" Target="../ctrlProps/ctrlProp80.xml"/><Relationship Id="rId88" Type="http://schemas.openxmlformats.org/officeDocument/2006/relationships/ctrlProp" Target="../ctrlProps/ctrlProp85.xml"/><Relationship Id="rId111" Type="http://schemas.openxmlformats.org/officeDocument/2006/relationships/ctrlProp" Target="../ctrlProps/ctrlProp108.xml"/><Relationship Id="rId132" Type="http://schemas.openxmlformats.org/officeDocument/2006/relationships/ctrlProp" Target="../ctrlProps/ctrlProp129.xml"/><Relationship Id="rId15" Type="http://schemas.openxmlformats.org/officeDocument/2006/relationships/ctrlProp" Target="../ctrlProps/ctrlProp12.xml"/><Relationship Id="rId36" Type="http://schemas.openxmlformats.org/officeDocument/2006/relationships/ctrlProp" Target="../ctrlProps/ctrlProp33.xml"/><Relationship Id="rId57" Type="http://schemas.openxmlformats.org/officeDocument/2006/relationships/ctrlProp" Target="../ctrlProps/ctrlProp54.xml"/><Relationship Id="rId106" Type="http://schemas.openxmlformats.org/officeDocument/2006/relationships/ctrlProp" Target="../ctrlProps/ctrlProp103.xml"/><Relationship Id="rId127" Type="http://schemas.openxmlformats.org/officeDocument/2006/relationships/ctrlProp" Target="../ctrlProps/ctrlProp124.xml"/><Relationship Id="rId10" Type="http://schemas.openxmlformats.org/officeDocument/2006/relationships/ctrlProp" Target="../ctrlProps/ctrlProp7.xml"/><Relationship Id="rId31" Type="http://schemas.openxmlformats.org/officeDocument/2006/relationships/ctrlProp" Target="../ctrlProps/ctrlProp28.xml"/><Relationship Id="rId52" Type="http://schemas.openxmlformats.org/officeDocument/2006/relationships/ctrlProp" Target="../ctrlProps/ctrlProp49.xml"/><Relationship Id="rId73" Type="http://schemas.openxmlformats.org/officeDocument/2006/relationships/ctrlProp" Target="../ctrlProps/ctrlProp70.xml"/><Relationship Id="rId78" Type="http://schemas.openxmlformats.org/officeDocument/2006/relationships/ctrlProp" Target="../ctrlProps/ctrlProp75.xml"/><Relationship Id="rId94" Type="http://schemas.openxmlformats.org/officeDocument/2006/relationships/ctrlProp" Target="../ctrlProps/ctrlProp91.xml"/><Relationship Id="rId99" Type="http://schemas.openxmlformats.org/officeDocument/2006/relationships/ctrlProp" Target="../ctrlProps/ctrlProp96.xml"/><Relationship Id="rId101" Type="http://schemas.openxmlformats.org/officeDocument/2006/relationships/ctrlProp" Target="../ctrlProps/ctrlProp98.xml"/><Relationship Id="rId122" Type="http://schemas.openxmlformats.org/officeDocument/2006/relationships/ctrlProp" Target="../ctrlProps/ctrlProp119.xml"/><Relationship Id="rId143" Type="http://schemas.openxmlformats.org/officeDocument/2006/relationships/ctrlProp" Target="../ctrlProps/ctrlProp140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Relationship Id="rId26" Type="http://schemas.openxmlformats.org/officeDocument/2006/relationships/ctrlProp" Target="../ctrlProps/ctrlProp23.xml"/><Relationship Id="rId47" Type="http://schemas.openxmlformats.org/officeDocument/2006/relationships/ctrlProp" Target="../ctrlProps/ctrlProp44.xml"/><Relationship Id="rId68" Type="http://schemas.openxmlformats.org/officeDocument/2006/relationships/ctrlProp" Target="../ctrlProps/ctrlProp65.xml"/><Relationship Id="rId89" Type="http://schemas.openxmlformats.org/officeDocument/2006/relationships/ctrlProp" Target="../ctrlProps/ctrlProp86.xml"/><Relationship Id="rId112" Type="http://schemas.openxmlformats.org/officeDocument/2006/relationships/ctrlProp" Target="../ctrlProps/ctrlProp109.xml"/><Relationship Id="rId133" Type="http://schemas.openxmlformats.org/officeDocument/2006/relationships/ctrlProp" Target="../ctrlProps/ctrlProp130.xml"/><Relationship Id="rId16" Type="http://schemas.openxmlformats.org/officeDocument/2006/relationships/ctrlProp" Target="../ctrlProps/ctrlProp13.xml"/></Relationships>
</file>

<file path=xl/worksheets/_rels/sheet2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254.xml"/><Relationship Id="rId21" Type="http://schemas.openxmlformats.org/officeDocument/2006/relationships/ctrlProp" Target="../ctrlProps/ctrlProp158.xml"/><Relationship Id="rId42" Type="http://schemas.openxmlformats.org/officeDocument/2006/relationships/ctrlProp" Target="../ctrlProps/ctrlProp179.xml"/><Relationship Id="rId63" Type="http://schemas.openxmlformats.org/officeDocument/2006/relationships/ctrlProp" Target="../ctrlProps/ctrlProp200.xml"/><Relationship Id="rId84" Type="http://schemas.openxmlformats.org/officeDocument/2006/relationships/ctrlProp" Target="../ctrlProps/ctrlProp221.xml"/><Relationship Id="rId138" Type="http://schemas.openxmlformats.org/officeDocument/2006/relationships/ctrlProp" Target="../ctrlProps/ctrlProp275.xml"/><Relationship Id="rId107" Type="http://schemas.openxmlformats.org/officeDocument/2006/relationships/ctrlProp" Target="../ctrlProps/ctrlProp244.xml"/><Relationship Id="rId11" Type="http://schemas.openxmlformats.org/officeDocument/2006/relationships/ctrlProp" Target="../ctrlProps/ctrlProp148.xml"/><Relationship Id="rId32" Type="http://schemas.openxmlformats.org/officeDocument/2006/relationships/ctrlProp" Target="../ctrlProps/ctrlProp169.xml"/><Relationship Id="rId37" Type="http://schemas.openxmlformats.org/officeDocument/2006/relationships/ctrlProp" Target="../ctrlProps/ctrlProp174.xml"/><Relationship Id="rId53" Type="http://schemas.openxmlformats.org/officeDocument/2006/relationships/ctrlProp" Target="../ctrlProps/ctrlProp190.xml"/><Relationship Id="rId58" Type="http://schemas.openxmlformats.org/officeDocument/2006/relationships/ctrlProp" Target="../ctrlProps/ctrlProp195.xml"/><Relationship Id="rId74" Type="http://schemas.openxmlformats.org/officeDocument/2006/relationships/ctrlProp" Target="../ctrlProps/ctrlProp211.xml"/><Relationship Id="rId79" Type="http://schemas.openxmlformats.org/officeDocument/2006/relationships/ctrlProp" Target="../ctrlProps/ctrlProp216.xml"/><Relationship Id="rId102" Type="http://schemas.openxmlformats.org/officeDocument/2006/relationships/ctrlProp" Target="../ctrlProps/ctrlProp239.xml"/><Relationship Id="rId123" Type="http://schemas.openxmlformats.org/officeDocument/2006/relationships/ctrlProp" Target="../ctrlProps/ctrlProp260.xml"/><Relationship Id="rId128" Type="http://schemas.openxmlformats.org/officeDocument/2006/relationships/ctrlProp" Target="../ctrlProps/ctrlProp265.xml"/><Relationship Id="rId5" Type="http://schemas.openxmlformats.org/officeDocument/2006/relationships/ctrlProp" Target="../ctrlProps/ctrlProp142.xml"/><Relationship Id="rId90" Type="http://schemas.openxmlformats.org/officeDocument/2006/relationships/ctrlProp" Target="../ctrlProps/ctrlProp227.xml"/><Relationship Id="rId95" Type="http://schemas.openxmlformats.org/officeDocument/2006/relationships/ctrlProp" Target="../ctrlProps/ctrlProp232.xml"/><Relationship Id="rId22" Type="http://schemas.openxmlformats.org/officeDocument/2006/relationships/ctrlProp" Target="../ctrlProps/ctrlProp159.xml"/><Relationship Id="rId27" Type="http://schemas.openxmlformats.org/officeDocument/2006/relationships/ctrlProp" Target="../ctrlProps/ctrlProp164.xml"/><Relationship Id="rId43" Type="http://schemas.openxmlformats.org/officeDocument/2006/relationships/ctrlProp" Target="../ctrlProps/ctrlProp180.xml"/><Relationship Id="rId48" Type="http://schemas.openxmlformats.org/officeDocument/2006/relationships/ctrlProp" Target="../ctrlProps/ctrlProp185.xml"/><Relationship Id="rId64" Type="http://schemas.openxmlformats.org/officeDocument/2006/relationships/ctrlProp" Target="../ctrlProps/ctrlProp201.xml"/><Relationship Id="rId69" Type="http://schemas.openxmlformats.org/officeDocument/2006/relationships/ctrlProp" Target="../ctrlProps/ctrlProp206.xml"/><Relationship Id="rId113" Type="http://schemas.openxmlformats.org/officeDocument/2006/relationships/ctrlProp" Target="../ctrlProps/ctrlProp250.xml"/><Relationship Id="rId118" Type="http://schemas.openxmlformats.org/officeDocument/2006/relationships/ctrlProp" Target="../ctrlProps/ctrlProp255.xml"/><Relationship Id="rId134" Type="http://schemas.openxmlformats.org/officeDocument/2006/relationships/ctrlProp" Target="../ctrlProps/ctrlProp271.xml"/><Relationship Id="rId139" Type="http://schemas.openxmlformats.org/officeDocument/2006/relationships/ctrlProp" Target="../ctrlProps/ctrlProp276.xml"/><Relationship Id="rId80" Type="http://schemas.openxmlformats.org/officeDocument/2006/relationships/ctrlProp" Target="../ctrlProps/ctrlProp217.xml"/><Relationship Id="rId85" Type="http://schemas.openxmlformats.org/officeDocument/2006/relationships/ctrlProp" Target="../ctrlProps/ctrlProp222.xml"/><Relationship Id="rId12" Type="http://schemas.openxmlformats.org/officeDocument/2006/relationships/ctrlProp" Target="../ctrlProps/ctrlProp149.xml"/><Relationship Id="rId17" Type="http://schemas.openxmlformats.org/officeDocument/2006/relationships/ctrlProp" Target="../ctrlProps/ctrlProp154.xml"/><Relationship Id="rId33" Type="http://schemas.openxmlformats.org/officeDocument/2006/relationships/ctrlProp" Target="../ctrlProps/ctrlProp170.xml"/><Relationship Id="rId38" Type="http://schemas.openxmlformats.org/officeDocument/2006/relationships/ctrlProp" Target="../ctrlProps/ctrlProp175.xml"/><Relationship Id="rId59" Type="http://schemas.openxmlformats.org/officeDocument/2006/relationships/ctrlProp" Target="../ctrlProps/ctrlProp196.xml"/><Relationship Id="rId103" Type="http://schemas.openxmlformats.org/officeDocument/2006/relationships/ctrlProp" Target="../ctrlProps/ctrlProp240.xml"/><Relationship Id="rId108" Type="http://schemas.openxmlformats.org/officeDocument/2006/relationships/ctrlProp" Target="../ctrlProps/ctrlProp245.xml"/><Relationship Id="rId124" Type="http://schemas.openxmlformats.org/officeDocument/2006/relationships/ctrlProp" Target="../ctrlProps/ctrlProp261.xml"/><Relationship Id="rId129" Type="http://schemas.openxmlformats.org/officeDocument/2006/relationships/ctrlProp" Target="../ctrlProps/ctrlProp266.xml"/><Relationship Id="rId54" Type="http://schemas.openxmlformats.org/officeDocument/2006/relationships/ctrlProp" Target="../ctrlProps/ctrlProp191.xml"/><Relationship Id="rId70" Type="http://schemas.openxmlformats.org/officeDocument/2006/relationships/ctrlProp" Target="../ctrlProps/ctrlProp207.xml"/><Relationship Id="rId75" Type="http://schemas.openxmlformats.org/officeDocument/2006/relationships/ctrlProp" Target="../ctrlProps/ctrlProp212.xml"/><Relationship Id="rId91" Type="http://schemas.openxmlformats.org/officeDocument/2006/relationships/ctrlProp" Target="../ctrlProps/ctrlProp228.xml"/><Relationship Id="rId96" Type="http://schemas.openxmlformats.org/officeDocument/2006/relationships/ctrlProp" Target="../ctrlProps/ctrlProp233.xml"/><Relationship Id="rId140" Type="http://schemas.openxmlformats.org/officeDocument/2006/relationships/ctrlProp" Target="../ctrlProps/ctrlProp277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143.xml"/><Relationship Id="rId23" Type="http://schemas.openxmlformats.org/officeDocument/2006/relationships/ctrlProp" Target="../ctrlProps/ctrlProp160.xml"/><Relationship Id="rId28" Type="http://schemas.openxmlformats.org/officeDocument/2006/relationships/ctrlProp" Target="../ctrlProps/ctrlProp165.xml"/><Relationship Id="rId49" Type="http://schemas.openxmlformats.org/officeDocument/2006/relationships/ctrlProp" Target="../ctrlProps/ctrlProp186.xml"/><Relationship Id="rId114" Type="http://schemas.openxmlformats.org/officeDocument/2006/relationships/ctrlProp" Target="../ctrlProps/ctrlProp251.xml"/><Relationship Id="rId119" Type="http://schemas.openxmlformats.org/officeDocument/2006/relationships/ctrlProp" Target="../ctrlProps/ctrlProp256.xml"/><Relationship Id="rId44" Type="http://schemas.openxmlformats.org/officeDocument/2006/relationships/ctrlProp" Target="../ctrlProps/ctrlProp181.xml"/><Relationship Id="rId60" Type="http://schemas.openxmlformats.org/officeDocument/2006/relationships/ctrlProp" Target="../ctrlProps/ctrlProp197.xml"/><Relationship Id="rId65" Type="http://schemas.openxmlformats.org/officeDocument/2006/relationships/ctrlProp" Target="../ctrlProps/ctrlProp202.xml"/><Relationship Id="rId81" Type="http://schemas.openxmlformats.org/officeDocument/2006/relationships/ctrlProp" Target="../ctrlProps/ctrlProp218.xml"/><Relationship Id="rId86" Type="http://schemas.openxmlformats.org/officeDocument/2006/relationships/ctrlProp" Target="../ctrlProps/ctrlProp223.xml"/><Relationship Id="rId130" Type="http://schemas.openxmlformats.org/officeDocument/2006/relationships/ctrlProp" Target="../ctrlProps/ctrlProp267.xml"/><Relationship Id="rId135" Type="http://schemas.openxmlformats.org/officeDocument/2006/relationships/ctrlProp" Target="../ctrlProps/ctrlProp272.xml"/><Relationship Id="rId13" Type="http://schemas.openxmlformats.org/officeDocument/2006/relationships/ctrlProp" Target="../ctrlProps/ctrlProp150.xml"/><Relationship Id="rId18" Type="http://schemas.openxmlformats.org/officeDocument/2006/relationships/ctrlProp" Target="../ctrlProps/ctrlProp155.xml"/><Relationship Id="rId39" Type="http://schemas.openxmlformats.org/officeDocument/2006/relationships/ctrlProp" Target="../ctrlProps/ctrlProp176.xml"/><Relationship Id="rId109" Type="http://schemas.openxmlformats.org/officeDocument/2006/relationships/ctrlProp" Target="../ctrlProps/ctrlProp246.xml"/><Relationship Id="rId34" Type="http://schemas.openxmlformats.org/officeDocument/2006/relationships/ctrlProp" Target="../ctrlProps/ctrlProp171.xml"/><Relationship Id="rId50" Type="http://schemas.openxmlformats.org/officeDocument/2006/relationships/ctrlProp" Target="../ctrlProps/ctrlProp187.xml"/><Relationship Id="rId55" Type="http://schemas.openxmlformats.org/officeDocument/2006/relationships/ctrlProp" Target="../ctrlProps/ctrlProp192.xml"/><Relationship Id="rId76" Type="http://schemas.openxmlformats.org/officeDocument/2006/relationships/ctrlProp" Target="../ctrlProps/ctrlProp213.xml"/><Relationship Id="rId97" Type="http://schemas.openxmlformats.org/officeDocument/2006/relationships/ctrlProp" Target="../ctrlProps/ctrlProp234.xml"/><Relationship Id="rId104" Type="http://schemas.openxmlformats.org/officeDocument/2006/relationships/ctrlProp" Target="../ctrlProps/ctrlProp241.xml"/><Relationship Id="rId120" Type="http://schemas.openxmlformats.org/officeDocument/2006/relationships/ctrlProp" Target="../ctrlProps/ctrlProp257.xml"/><Relationship Id="rId125" Type="http://schemas.openxmlformats.org/officeDocument/2006/relationships/ctrlProp" Target="../ctrlProps/ctrlProp262.xml"/><Relationship Id="rId141" Type="http://schemas.openxmlformats.org/officeDocument/2006/relationships/ctrlProp" Target="../ctrlProps/ctrlProp278.xml"/><Relationship Id="rId7" Type="http://schemas.openxmlformats.org/officeDocument/2006/relationships/ctrlProp" Target="../ctrlProps/ctrlProp144.xml"/><Relationship Id="rId71" Type="http://schemas.openxmlformats.org/officeDocument/2006/relationships/ctrlProp" Target="../ctrlProps/ctrlProp208.xml"/><Relationship Id="rId92" Type="http://schemas.openxmlformats.org/officeDocument/2006/relationships/ctrlProp" Target="../ctrlProps/ctrlProp229.xml"/><Relationship Id="rId2" Type="http://schemas.openxmlformats.org/officeDocument/2006/relationships/drawing" Target="../drawings/drawing2.xml"/><Relationship Id="rId29" Type="http://schemas.openxmlformats.org/officeDocument/2006/relationships/ctrlProp" Target="../ctrlProps/ctrlProp166.xml"/><Relationship Id="rId24" Type="http://schemas.openxmlformats.org/officeDocument/2006/relationships/ctrlProp" Target="../ctrlProps/ctrlProp161.xml"/><Relationship Id="rId40" Type="http://schemas.openxmlformats.org/officeDocument/2006/relationships/ctrlProp" Target="../ctrlProps/ctrlProp177.xml"/><Relationship Id="rId45" Type="http://schemas.openxmlformats.org/officeDocument/2006/relationships/ctrlProp" Target="../ctrlProps/ctrlProp182.xml"/><Relationship Id="rId66" Type="http://schemas.openxmlformats.org/officeDocument/2006/relationships/ctrlProp" Target="../ctrlProps/ctrlProp203.xml"/><Relationship Id="rId87" Type="http://schemas.openxmlformats.org/officeDocument/2006/relationships/ctrlProp" Target="../ctrlProps/ctrlProp224.xml"/><Relationship Id="rId110" Type="http://schemas.openxmlformats.org/officeDocument/2006/relationships/ctrlProp" Target="../ctrlProps/ctrlProp247.xml"/><Relationship Id="rId115" Type="http://schemas.openxmlformats.org/officeDocument/2006/relationships/ctrlProp" Target="../ctrlProps/ctrlProp252.xml"/><Relationship Id="rId131" Type="http://schemas.openxmlformats.org/officeDocument/2006/relationships/ctrlProp" Target="../ctrlProps/ctrlProp268.xml"/><Relationship Id="rId136" Type="http://schemas.openxmlformats.org/officeDocument/2006/relationships/ctrlProp" Target="../ctrlProps/ctrlProp273.xml"/><Relationship Id="rId61" Type="http://schemas.openxmlformats.org/officeDocument/2006/relationships/ctrlProp" Target="../ctrlProps/ctrlProp198.xml"/><Relationship Id="rId82" Type="http://schemas.openxmlformats.org/officeDocument/2006/relationships/ctrlProp" Target="../ctrlProps/ctrlProp219.xml"/><Relationship Id="rId19" Type="http://schemas.openxmlformats.org/officeDocument/2006/relationships/ctrlProp" Target="../ctrlProps/ctrlProp156.xml"/><Relationship Id="rId14" Type="http://schemas.openxmlformats.org/officeDocument/2006/relationships/ctrlProp" Target="../ctrlProps/ctrlProp151.xml"/><Relationship Id="rId30" Type="http://schemas.openxmlformats.org/officeDocument/2006/relationships/ctrlProp" Target="../ctrlProps/ctrlProp167.xml"/><Relationship Id="rId35" Type="http://schemas.openxmlformats.org/officeDocument/2006/relationships/ctrlProp" Target="../ctrlProps/ctrlProp172.xml"/><Relationship Id="rId56" Type="http://schemas.openxmlformats.org/officeDocument/2006/relationships/ctrlProp" Target="../ctrlProps/ctrlProp193.xml"/><Relationship Id="rId77" Type="http://schemas.openxmlformats.org/officeDocument/2006/relationships/ctrlProp" Target="../ctrlProps/ctrlProp214.xml"/><Relationship Id="rId100" Type="http://schemas.openxmlformats.org/officeDocument/2006/relationships/ctrlProp" Target="../ctrlProps/ctrlProp237.xml"/><Relationship Id="rId105" Type="http://schemas.openxmlformats.org/officeDocument/2006/relationships/ctrlProp" Target="../ctrlProps/ctrlProp242.xml"/><Relationship Id="rId126" Type="http://schemas.openxmlformats.org/officeDocument/2006/relationships/ctrlProp" Target="../ctrlProps/ctrlProp263.xml"/><Relationship Id="rId8" Type="http://schemas.openxmlformats.org/officeDocument/2006/relationships/ctrlProp" Target="../ctrlProps/ctrlProp145.xml"/><Relationship Id="rId51" Type="http://schemas.openxmlformats.org/officeDocument/2006/relationships/ctrlProp" Target="../ctrlProps/ctrlProp188.xml"/><Relationship Id="rId72" Type="http://schemas.openxmlformats.org/officeDocument/2006/relationships/ctrlProp" Target="../ctrlProps/ctrlProp209.xml"/><Relationship Id="rId93" Type="http://schemas.openxmlformats.org/officeDocument/2006/relationships/ctrlProp" Target="../ctrlProps/ctrlProp230.xml"/><Relationship Id="rId98" Type="http://schemas.openxmlformats.org/officeDocument/2006/relationships/ctrlProp" Target="../ctrlProps/ctrlProp235.xml"/><Relationship Id="rId121" Type="http://schemas.openxmlformats.org/officeDocument/2006/relationships/ctrlProp" Target="../ctrlProps/ctrlProp258.xml"/><Relationship Id="rId142" Type="http://schemas.openxmlformats.org/officeDocument/2006/relationships/ctrlProp" Target="../ctrlProps/ctrlProp279.xml"/><Relationship Id="rId3" Type="http://schemas.openxmlformats.org/officeDocument/2006/relationships/vmlDrawing" Target="../drawings/vmlDrawing2.vml"/><Relationship Id="rId25" Type="http://schemas.openxmlformats.org/officeDocument/2006/relationships/ctrlProp" Target="../ctrlProps/ctrlProp162.xml"/><Relationship Id="rId46" Type="http://schemas.openxmlformats.org/officeDocument/2006/relationships/ctrlProp" Target="../ctrlProps/ctrlProp183.xml"/><Relationship Id="rId67" Type="http://schemas.openxmlformats.org/officeDocument/2006/relationships/ctrlProp" Target="../ctrlProps/ctrlProp204.xml"/><Relationship Id="rId116" Type="http://schemas.openxmlformats.org/officeDocument/2006/relationships/ctrlProp" Target="../ctrlProps/ctrlProp253.xml"/><Relationship Id="rId137" Type="http://schemas.openxmlformats.org/officeDocument/2006/relationships/ctrlProp" Target="../ctrlProps/ctrlProp274.xml"/><Relationship Id="rId20" Type="http://schemas.openxmlformats.org/officeDocument/2006/relationships/ctrlProp" Target="../ctrlProps/ctrlProp157.xml"/><Relationship Id="rId41" Type="http://schemas.openxmlformats.org/officeDocument/2006/relationships/ctrlProp" Target="../ctrlProps/ctrlProp178.xml"/><Relationship Id="rId62" Type="http://schemas.openxmlformats.org/officeDocument/2006/relationships/ctrlProp" Target="../ctrlProps/ctrlProp199.xml"/><Relationship Id="rId83" Type="http://schemas.openxmlformats.org/officeDocument/2006/relationships/ctrlProp" Target="../ctrlProps/ctrlProp220.xml"/><Relationship Id="rId88" Type="http://schemas.openxmlformats.org/officeDocument/2006/relationships/ctrlProp" Target="../ctrlProps/ctrlProp225.xml"/><Relationship Id="rId111" Type="http://schemas.openxmlformats.org/officeDocument/2006/relationships/ctrlProp" Target="../ctrlProps/ctrlProp248.xml"/><Relationship Id="rId132" Type="http://schemas.openxmlformats.org/officeDocument/2006/relationships/ctrlProp" Target="../ctrlProps/ctrlProp269.xml"/><Relationship Id="rId15" Type="http://schemas.openxmlformats.org/officeDocument/2006/relationships/ctrlProp" Target="../ctrlProps/ctrlProp152.xml"/><Relationship Id="rId36" Type="http://schemas.openxmlformats.org/officeDocument/2006/relationships/ctrlProp" Target="../ctrlProps/ctrlProp173.xml"/><Relationship Id="rId57" Type="http://schemas.openxmlformats.org/officeDocument/2006/relationships/ctrlProp" Target="../ctrlProps/ctrlProp194.xml"/><Relationship Id="rId106" Type="http://schemas.openxmlformats.org/officeDocument/2006/relationships/ctrlProp" Target="../ctrlProps/ctrlProp243.xml"/><Relationship Id="rId127" Type="http://schemas.openxmlformats.org/officeDocument/2006/relationships/ctrlProp" Target="../ctrlProps/ctrlProp264.xml"/><Relationship Id="rId10" Type="http://schemas.openxmlformats.org/officeDocument/2006/relationships/ctrlProp" Target="../ctrlProps/ctrlProp147.xml"/><Relationship Id="rId31" Type="http://schemas.openxmlformats.org/officeDocument/2006/relationships/ctrlProp" Target="../ctrlProps/ctrlProp168.xml"/><Relationship Id="rId52" Type="http://schemas.openxmlformats.org/officeDocument/2006/relationships/ctrlProp" Target="../ctrlProps/ctrlProp189.xml"/><Relationship Id="rId73" Type="http://schemas.openxmlformats.org/officeDocument/2006/relationships/ctrlProp" Target="../ctrlProps/ctrlProp210.xml"/><Relationship Id="rId78" Type="http://schemas.openxmlformats.org/officeDocument/2006/relationships/ctrlProp" Target="../ctrlProps/ctrlProp215.xml"/><Relationship Id="rId94" Type="http://schemas.openxmlformats.org/officeDocument/2006/relationships/ctrlProp" Target="../ctrlProps/ctrlProp231.xml"/><Relationship Id="rId99" Type="http://schemas.openxmlformats.org/officeDocument/2006/relationships/ctrlProp" Target="../ctrlProps/ctrlProp236.xml"/><Relationship Id="rId101" Type="http://schemas.openxmlformats.org/officeDocument/2006/relationships/ctrlProp" Target="../ctrlProps/ctrlProp238.xml"/><Relationship Id="rId122" Type="http://schemas.openxmlformats.org/officeDocument/2006/relationships/ctrlProp" Target="../ctrlProps/ctrlProp259.xml"/><Relationship Id="rId143" Type="http://schemas.openxmlformats.org/officeDocument/2006/relationships/ctrlProp" Target="../ctrlProps/ctrlProp280.xml"/><Relationship Id="rId4" Type="http://schemas.openxmlformats.org/officeDocument/2006/relationships/ctrlProp" Target="../ctrlProps/ctrlProp141.xml"/><Relationship Id="rId9" Type="http://schemas.openxmlformats.org/officeDocument/2006/relationships/ctrlProp" Target="../ctrlProps/ctrlProp146.xml"/><Relationship Id="rId26" Type="http://schemas.openxmlformats.org/officeDocument/2006/relationships/ctrlProp" Target="../ctrlProps/ctrlProp163.xml"/><Relationship Id="rId47" Type="http://schemas.openxmlformats.org/officeDocument/2006/relationships/ctrlProp" Target="../ctrlProps/ctrlProp184.xml"/><Relationship Id="rId68" Type="http://schemas.openxmlformats.org/officeDocument/2006/relationships/ctrlProp" Target="../ctrlProps/ctrlProp205.xml"/><Relationship Id="rId89" Type="http://schemas.openxmlformats.org/officeDocument/2006/relationships/ctrlProp" Target="../ctrlProps/ctrlProp226.xml"/><Relationship Id="rId112" Type="http://schemas.openxmlformats.org/officeDocument/2006/relationships/ctrlProp" Target="../ctrlProps/ctrlProp249.xml"/><Relationship Id="rId133" Type="http://schemas.openxmlformats.org/officeDocument/2006/relationships/ctrlProp" Target="../ctrlProps/ctrlProp270.xml"/><Relationship Id="rId16" Type="http://schemas.openxmlformats.org/officeDocument/2006/relationships/ctrlProp" Target="../ctrlProps/ctrlProp153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285.xml"/><Relationship Id="rId3" Type="http://schemas.openxmlformats.org/officeDocument/2006/relationships/vmlDrawing" Target="../drawings/vmlDrawing3.vml"/><Relationship Id="rId7" Type="http://schemas.openxmlformats.org/officeDocument/2006/relationships/ctrlProp" Target="../ctrlProps/ctrlProp284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6" Type="http://schemas.openxmlformats.org/officeDocument/2006/relationships/ctrlProp" Target="../ctrlProps/ctrlProp283.xml"/><Relationship Id="rId5" Type="http://schemas.openxmlformats.org/officeDocument/2006/relationships/ctrlProp" Target="../ctrlProps/ctrlProp282.xml"/><Relationship Id="rId4" Type="http://schemas.openxmlformats.org/officeDocument/2006/relationships/ctrlProp" Target="../ctrlProps/ctrlProp281.xm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290.xml"/><Relationship Id="rId3" Type="http://schemas.openxmlformats.org/officeDocument/2006/relationships/vmlDrawing" Target="../drawings/vmlDrawing4.vml"/><Relationship Id="rId7" Type="http://schemas.openxmlformats.org/officeDocument/2006/relationships/ctrlProp" Target="../ctrlProps/ctrlProp289.x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6" Type="http://schemas.openxmlformats.org/officeDocument/2006/relationships/ctrlProp" Target="../ctrlProps/ctrlProp288.xml"/><Relationship Id="rId5" Type="http://schemas.openxmlformats.org/officeDocument/2006/relationships/ctrlProp" Target="../ctrlProps/ctrlProp287.xml"/><Relationship Id="rId4" Type="http://schemas.openxmlformats.org/officeDocument/2006/relationships/ctrlProp" Target="../ctrlProps/ctrlProp286.xml"/></Relationships>
</file>

<file path=xl/worksheets/_rels/sheet5.xml.rels><?xml version="1.0" encoding="UTF-8" standalone="yes"?>
<Relationships xmlns="http://schemas.openxmlformats.org/package/2006/relationships"><Relationship Id="rId26" Type="http://schemas.openxmlformats.org/officeDocument/2006/relationships/ctrlProp" Target="../ctrlProps/ctrlProp313.xml"/><Relationship Id="rId21" Type="http://schemas.openxmlformats.org/officeDocument/2006/relationships/ctrlProp" Target="../ctrlProps/ctrlProp308.xml"/><Relationship Id="rId42" Type="http://schemas.openxmlformats.org/officeDocument/2006/relationships/ctrlProp" Target="../ctrlProps/ctrlProp329.xml"/><Relationship Id="rId47" Type="http://schemas.openxmlformats.org/officeDocument/2006/relationships/ctrlProp" Target="../ctrlProps/ctrlProp334.xml"/><Relationship Id="rId63" Type="http://schemas.openxmlformats.org/officeDocument/2006/relationships/ctrlProp" Target="../ctrlProps/ctrlProp350.xml"/><Relationship Id="rId68" Type="http://schemas.openxmlformats.org/officeDocument/2006/relationships/ctrlProp" Target="../ctrlProps/ctrlProp355.xml"/><Relationship Id="rId84" Type="http://schemas.openxmlformats.org/officeDocument/2006/relationships/ctrlProp" Target="../ctrlProps/ctrlProp371.xml"/><Relationship Id="rId89" Type="http://schemas.openxmlformats.org/officeDocument/2006/relationships/ctrlProp" Target="../ctrlProps/ctrlProp376.xml"/><Relationship Id="rId16" Type="http://schemas.openxmlformats.org/officeDocument/2006/relationships/ctrlProp" Target="../ctrlProps/ctrlProp303.xml"/><Relationship Id="rId11" Type="http://schemas.openxmlformats.org/officeDocument/2006/relationships/ctrlProp" Target="../ctrlProps/ctrlProp298.xml"/><Relationship Id="rId32" Type="http://schemas.openxmlformats.org/officeDocument/2006/relationships/ctrlProp" Target="../ctrlProps/ctrlProp319.xml"/><Relationship Id="rId37" Type="http://schemas.openxmlformats.org/officeDocument/2006/relationships/ctrlProp" Target="../ctrlProps/ctrlProp324.xml"/><Relationship Id="rId53" Type="http://schemas.openxmlformats.org/officeDocument/2006/relationships/ctrlProp" Target="../ctrlProps/ctrlProp340.xml"/><Relationship Id="rId58" Type="http://schemas.openxmlformats.org/officeDocument/2006/relationships/ctrlProp" Target="../ctrlProps/ctrlProp345.xml"/><Relationship Id="rId74" Type="http://schemas.openxmlformats.org/officeDocument/2006/relationships/ctrlProp" Target="../ctrlProps/ctrlProp361.xml"/><Relationship Id="rId79" Type="http://schemas.openxmlformats.org/officeDocument/2006/relationships/ctrlProp" Target="../ctrlProps/ctrlProp366.xml"/><Relationship Id="rId5" Type="http://schemas.openxmlformats.org/officeDocument/2006/relationships/ctrlProp" Target="../ctrlProps/ctrlProp292.xml"/><Relationship Id="rId90" Type="http://schemas.openxmlformats.org/officeDocument/2006/relationships/ctrlProp" Target="../ctrlProps/ctrlProp377.xml"/><Relationship Id="rId95" Type="http://schemas.openxmlformats.org/officeDocument/2006/relationships/ctrlProp" Target="../ctrlProps/ctrlProp382.xml"/><Relationship Id="rId22" Type="http://schemas.openxmlformats.org/officeDocument/2006/relationships/ctrlProp" Target="../ctrlProps/ctrlProp309.xml"/><Relationship Id="rId27" Type="http://schemas.openxmlformats.org/officeDocument/2006/relationships/ctrlProp" Target="../ctrlProps/ctrlProp314.xml"/><Relationship Id="rId43" Type="http://schemas.openxmlformats.org/officeDocument/2006/relationships/ctrlProp" Target="../ctrlProps/ctrlProp330.xml"/><Relationship Id="rId48" Type="http://schemas.openxmlformats.org/officeDocument/2006/relationships/ctrlProp" Target="../ctrlProps/ctrlProp335.xml"/><Relationship Id="rId64" Type="http://schemas.openxmlformats.org/officeDocument/2006/relationships/ctrlProp" Target="../ctrlProps/ctrlProp351.xml"/><Relationship Id="rId69" Type="http://schemas.openxmlformats.org/officeDocument/2006/relationships/ctrlProp" Target="../ctrlProps/ctrlProp356.xml"/><Relationship Id="rId80" Type="http://schemas.openxmlformats.org/officeDocument/2006/relationships/ctrlProp" Target="../ctrlProps/ctrlProp367.xml"/><Relationship Id="rId85" Type="http://schemas.openxmlformats.org/officeDocument/2006/relationships/ctrlProp" Target="../ctrlProps/ctrlProp372.xml"/><Relationship Id="rId3" Type="http://schemas.openxmlformats.org/officeDocument/2006/relationships/vmlDrawing" Target="../drawings/vmlDrawing5.vml"/><Relationship Id="rId12" Type="http://schemas.openxmlformats.org/officeDocument/2006/relationships/ctrlProp" Target="../ctrlProps/ctrlProp299.xml"/><Relationship Id="rId17" Type="http://schemas.openxmlformats.org/officeDocument/2006/relationships/ctrlProp" Target="../ctrlProps/ctrlProp304.xml"/><Relationship Id="rId25" Type="http://schemas.openxmlformats.org/officeDocument/2006/relationships/ctrlProp" Target="../ctrlProps/ctrlProp312.xml"/><Relationship Id="rId33" Type="http://schemas.openxmlformats.org/officeDocument/2006/relationships/ctrlProp" Target="../ctrlProps/ctrlProp320.xml"/><Relationship Id="rId38" Type="http://schemas.openxmlformats.org/officeDocument/2006/relationships/ctrlProp" Target="../ctrlProps/ctrlProp325.xml"/><Relationship Id="rId46" Type="http://schemas.openxmlformats.org/officeDocument/2006/relationships/ctrlProp" Target="../ctrlProps/ctrlProp333.xml"/><Relationship Id="rId59" Type="http://schemas.openxmlformats.org/officeDocument/2006/relationships/ctrlProp" Target="../ctrlProps/ctrlProp346.xml"/><Relationship Id="rId67" Type="http://schemas.openxmlformats.org/officeDocument/2006/relationships/ctrlProp" Target="../ctrlProps/ctrlProp354.xml"/><Relationship Id="rId20" Type="http://schemas.openxmlformats.org/officeDocument/2006/relationships/ctrlProp" Target="../ctrlProps/ctrlProp307.xml"/><Relationship Id="rId41" Type="http://schemas.openxmlformats.org/officeDocument/2006/relationships/ctrlProp" Target="../ctrlProps/ctrlProp328.xml"/><Relationship Id="rId54" Type="http://schemas.openxmlformats.org/officeDocument/2006/relationships/ctrlProp" Target="../ctrlProps/ctrlProp341.xml"/><Relationship Id="rId62" Type="http://schemas.openxmlformats.org/officeDocument/2006/relationships/ctrlProp" Target="../ctrlProps/ctrlProp349.xml"/><Relationship Id="rId70" Type="http://schemas.openxmlformats.org/officeDocument/2006/relationships/ctrlProp" Target="../ctrlProps/ctrlProp357.xml"/><Relationship Id="rId75" Type="http://schemas.openxmlformats.org/officeDocument/2006/relationships/ctrlProp" Target="../ctrlProps/ctrlProp362.xml"/><Relationship Id="rId83" Type="http://schemas.openxmlformats.org/officeDocument/2006/relationships/ctrlProp" Target="../ctrlProps/ctrlProp370.xml"/><Relationship Id="rId88" Type="http://schemas.openxmlformats.org/officeDocument/2006/relationships/ctrlProp" Target="../ctrlProps/ctrlProp375.xml"/><Relationship Id="rId91" Type="http://schemas.openxmlformats.org/officeDocument/2006/relationships/ctrlProp" Target="../ctrlProps/ctrlProp378.xml"/><Relationship Id="rId96" Type="http://schemas.openxmlformats.org/officeDocument/2006/relationships/ctrlProp" Target="../ctrlProps/ctrlProp383.xml"/><Relationship Id="rId1" Type="http://schemas.openxmlformats.org/officeDocument/2006/relationships/printerSettings" Target="../printerSettings/printerSettings5.bin"/><Relationship Id="rId6" Type="http://schemas.openxmlformats.org/officeDocument/2006/relationships/ctrlProp" Target="../ctrlProps/ctrlProp293.xml"/><Relationship Id="rId15" Type="http://schemas.openxmlformats.org/officeDocument/2006/relationships/ctrlProp" Target="../ctrlProps/ctrlProp302.xml"/><Relationship Id="rId23" Type="http://schemas.openxmlformats.org/officeDocument/2006/relationships/ctrlProp" Target="../ctrlProps/ctrlProp310.xml"/><Relationship Id="rId28" Type="http://schemas.openxmlformats.org/officeDocument/2006/relationships/ctrlProp" Target="../ctrlProps/ctrlProp315.xml"/><Relationship Id="rId36" Type="http://schemas.openxmlformats.org/officeDocument/2006/relationships/ctrlProp" Target="../ctrlProps/ctrlProp323.xml"/><Relationship Id="rId49" Type="http://schemas.openxmlformats.org/officeDocument/2006/relationships/ctrlProp" Target="../ctrlProps/ctrlProp336.xml"/><Relationship Id="rId57" Type="http://schemas.openxmlformats.org/officeDocument/2006/relationships/ctrlProp" Target="../ctrlProps/ctrlProp344.xml"/><Relationship Id="rId10" Type="http://schemas.openxmlformats.org/officeDocument/2006/relationships/ctrlProp" Target="../ctrlProps/ctrlProp297.xml"/><Relationship Id="rId31" Type="http://schemas.openxmlformats.org/officeDocument/2006/relationships/ctrlProp" Target="../ctrlProps/ctrlProp318.xml"/><Relationship Id="rId44" Type="http://schemas.openxmlformats.org/officeDocument/2006/relationships/ctrlProp" Target="../ctrlProps/ctrlProp331.xml"/><Relationship Id="rId52" Type="http://schemas.openxmlformats.org/officeDocument/2006/relationships/ctrlProp" Target="../ctrlProps/ctrlProp339.xml"/><Relationship Id="rId60" Type="http://schemas.openxmlformats.org/officeDocument/2006/relationships/ctrlProp" Target="../ctrlProps/ctrlProp347.xml"/><Relationship Id="rId65" Type="http://schemas.openxmlformats.org/officeDocument/2006/relationships/ctrlProp" Target="../ctrlProps/ctrlProp352.xml"/><Relationship Id="rId73" Type="http://schemas.openxmlformats.org/officeDocument/2006/relationships/ctrlProp" Target="../ctrlProps/ctrlProp360.xml"/><Relationship Id="rId78" Type="http://schemas.openxmlformats.org/officeDocument/2006/relationships/ctrlProp" Target="../ctrlProps/ctrlProp365.xml"/><Relationship Id="rId81" Type="http://schemas.openxmlformats.org/officeDocument/2006/relationships/ctrlProp" Target="../ctrlProps/ctrlProp368.xml"/><Relationship Id="rId86" Type="http://schemas.openxmlformats.org/officeDocument/2006/relationships/ctrlProp" Target="../ctrlProps/ctrlProp373.xml"/><Relationship Id="rId94" Type="http://schemas.openxmlformats.org/officeDocument/2006/relationships/ctrlProp" Target="../ctrlProps/ctrlProp381.xml"/><Relationship Id="rId4" Type="http://schemas.openxmlformats.org/officeDocument/2006/relationships/ctrlProp" Target="../ctrlProps/ctrlProp291.xml"/><Relationship Id="rId9" Type="http://schemas.openxmlformats.org/officeDocument/2006/relationships/ctrlProp" Target="../ctrlProps/ctrlProp296.xml"/><Relationship Id="rId13" Type="http://schemas.openxmlformats.org/officeDocument/2006/relationships/ctrlProp" Target="../ctrlProps/ctrlProp300.xml"/><Relationship Id="rId18" Type="http://schemas.openxmlformats.org/officeDocument/2006/relationships/ctrlProp" Target="../ctrlProps/ctrlProp305.xml"/><Relationship Id="rId39" Type="http://schemas.openxmlformats.org/officeDocument/2006/relationships/ctrlProp" Target="../ctrlProps/ctrlProp326.xml"/><Relationship Id="rId34" Type="http://schemas.openxmlformats.org/officeDocument/2006/relationships/ctrlProp" Target="../ctrlProps/ctrlProp321.xml"/><Relationship Id="rId50" Type="http://schemas.openxmlformats.org/officeDocument/2006/relationships/ctrlProp" Target="../ctrlProps/ctrlProp337.xml"/><Relationship Id="rId55" Type="http://schemas.openxmlformats.org/officeDocument/2006/relationships/ctrlProp" Target="../ctrlProps/ctrlProp342.xml"/><Relationship Id="rId76" Type="http://schemas.openxmlformats.org/officeDocument/2006/relationships/ctrlProp" Target="../ctrlProps/ctrlProp363.xml"/><Relationship Id="rId97" Type="http://schemas.openxmlformats.org/officeDocument/2006/relationships/ctrlProp" Target="../ctrlProps/ctrlProp384.xml"/><Relationship Id="rId7" Type="http://schemas.openxmlformats.org/officeDocument/2006/relationships/ctrlProp" Target="../ctrlProps/ctrlProp294.xml"/><Relationship Id="rId71" Type="http://schemas.openxmlformats.org/officeDocument/2006/relationships/ctrlProp" Target="../ctrlProps/ctrlProp358.xml"/><Relationship Id="rId92" Type="http://schemas.openxmlformats.org/officeDocument/2006/relationships/ctrlProp" Target="../ctrlProps/ctrlProp379.xml"/><Relationship Id="rId2" Type="http://schemas.openxmlformats.org/officeDocument/2006/relationships/drawing" Target="../drawings/drawing5.xml"/><Relationship Id="rId29" Type="http://schemas.openxmlformats.org/officeDocument/2006/relationships/ctrlProp" Target="../ctrlProps/ctrlProp316.xml"/><Relationship Id="rId24" Type="http://schemas.openxmlformats.org/officeDocument/2006/relationships/ctrlProp" Target="../ctrlProps/ctrlProp311.xml"/><Relationship Id="rId40" Type="http://schemas.openxmlformats.org/officeDocument/2006/relationships/ctrlProp" Target="../ctrlProps/ctrlProp327.xml"/><Relationship Id="rId45" Type="http://schemas.openxmlformats.org/officeDocument/2006/relationships/ctrlProp" Target="../ctrlProps/ctrlProp332.xml"/><Relationship Id="rId66" Type="http://schemas.openxmlformats.org/officeDocument/2006/relationships/ctrlProp" Target="../ctrlProps/ctrlProp353.xml"/><Relationship Id="rId87" Type="http://schemas.openxmlformats.org/officeDocument/2006/relationships/ctrlProp" Target="../ctrlProps/ctrlProp374.xml"/><Relationship Id="rId61" Type="http://schemas.openxmlformats.org/officeDocument/2006/relationships/ctrlProp" Target="../ctrlProps/ctrlProp348.xml"/><Relationship Id="rId82" Type="http://schemas.openxmlformats.org/officeDocument/2006/relationships/ctrlProp" Target="../ctrlProps/ctrlProp369.xml"/><Relationship Id="rId19" Type="http://schemas.openxmlformats.org/officeDocument/2006/relationships/ctrlProp" Target="../ctrlProps/ctrlProp306.xml"/><Relationship Id="rId14" Type="http://schemas.openxmlformats.org/officeDocument/2006/relationships/ctrlProp" Target="../ctrlProps/ctrlProp301.xml"/><Relationship Id="rId30" Type="http://schemas.openxmlformats.org/officeDocument/2006/relationships/ctrlProp" Target="../ctrlProps/ctrlProp317.xml"/><Relationship Id="rId35" Type="http://schemas.openxmlformats.org/officeDocument/2006/relationships/ctrlProp" Target="../ctrlProps/ctrlProp322.xml"/><Relationship Id="rId56" Type="http://schemas.openxmlformats.org/officeDocument/2006/relationships/ctrlProp" Target="../ctrlProps/ctrlProp343.xml"/><Relationship Id="rId77" Type="http://schemas.openxmlformats.org/officeDocument/2006/relationships/ctrlProp" Target="../ctrlProps/ctrlProp364.xml"/><Relationship Id="rId8" Type="http://schemas.openxmlformats.org/officeDocument/2006/relationships/ctrlProp" Target="../ctrlProps/ctrlProp295.xml"/><Relationship Id="rId51" Type="http://schemas.openxmlformats.org/officeDocument/2006/relationships/ctrlProp" Target="../ctrlProps/ctrlProp338.xml"/><Relationship Id="rId72" Type="http://schemas.openxmlformats.org/officeDocument/2006/relationships/ctrlProp" Target="../ctrlProps/ctrlProp359.xml"/><Relationship Id="rId93" Type="http://schemas.openxmlformats.org/officeDocument/2006/relationships/ctrlProp" Target="../ctrlProps/ctrlProp380.xml"/><Relationship Id="rId98" Type="http://schemas.openxmlformats.org/officeDocument/2006/relationships/ctrlProp" Target="../ctrlProps/ctrlProp385.xml"/></Relationships>
</file>

<file path=xl/worksheets/_rels/sheet6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499.xml"/><Relationship Id="rId21" Type="http://schemas.openxmlformats.org/officeDocument/2006/relationships/ctrlProp" Target="../ctrlProps/ctrlProp403.xml"/><Relationship Id="rId42" Type="http://schemas.openxmlformats.org/officeDocument/2006/relationships/ctrlProp" Target="../ctrlProps/ctrlProp424.xml"/><Relationship Id="rId63" Type="http://schemas.openxmlformats.org/officeDocument/2006/relationships/ctrlProp" Target="../ctrlProps/ctrlProp445.xml"/><Relationship Id="rId84" Type="http://schemas.openxmlformats.org/officeDocument/2006/relationships/ctrlProp" Target="../ctrlProps/ctrlProp466.xml"/><Relationship Id="rId138" Type="http://schemas.openxmlformats.org/officeDocument/2006/relationships/ctrlProp" Target="../ctrlProps/ctrlProp520.xml"/><Relationship Id="rId107" Type="http://schemas.openxmlformats.org/officeDocument/2006/relationships/ctrlProp" Target="../ctrlProps/ctrlProp489.xml"/><Relationship Id="rId11" Type="http://schemas.openxmlformats.org/officeDocument/2006/relationships/ctrlProp" Target="../ctrlProps/ctrlProp393.xml"/><Relationship Id="rId32" Type="http://schemas.openxmlformats.org/officeDocument/2006/relationships/ctrlProp" Target="../ctrlProps/ctrlProp414.xml"/><Relationship Id="rId37" Type="http://schemas.openxmlformats.org/officeDocument/2006/relationships/ctrlProp" Target="../ctrlProps/ctrlProp419.xml"/><Relationship Id="rId53" Type="http://schemas.openxmlformats.org/officeDocument/2006/relationships/ctrlProp" Target="../ctrlProps/ctrlProp435.xml"/><Relationship Id="rId58" Type="http://schemas.openxmlformats.org/officeDocument/2006/relationships/ctrlProp" Target="../ctrlProps/ctrlProp440.xml"/><Relationship Id="rId74" Type="http://schemas.openxmlformats.org/officeDocument/2006/relationships/ctrlProp" Target="../ctrlProps/ctrlProp456.xml"/><Relationship Id="rId79" Type="http://schemas.openxmlformats.org/officeDocument/2006/relationships/ctrlProp" Target="../ctrlProps/ctrlProp461.xml"/><Relationship Id="rId102" Type="http://schemas.openxmlformats.org/officeDocument/2006/relationships/ctrlProp" Target="../ctrlProps/ctrlProp484.xml"/><Relationship Id="rId123" Type="http://schemas.openxmlformats.org/officeDocument/2006/relationships/ctrlProp" Target="../ctrlProps/ctrlProp505.xml"/><Relationship Id="rId128" Type="http://schemas.openxmlformats.org/officeDocument/2006/relationships/ctrlProp" Target="../ctrlProps/ctrlProp510.xml"/><Relationship Id="rId5" Type="http://schemas.openxmlformats.org/officeDocument/2006/relationships/ctrlProp" Target="../ctrlProps/ctrlProp387.xml"/><Relationship Id="rId90" Type="http://schemas.openxmlformats.org/officeDocument/2006/relationships/ctrlProp" Target="../ctrlProps/ctrlProp472.xml"/><Relationship Id="rId95" Type="http://schemas.openxmlformats.org/officeDocument/2006/relationships/ctrlProp" Target="../ctrlProps/ctrlProp477.xml"/><Relationship Id="rId22" Type="http://schemas.openxmlformats.org/officeDocument/2006/relationships/ctrlProp" Target="../ctrlProps/ctrlProp404.xml"/><Relationship Id="rId27" Type="http://schemas.openxmlformats.org/officeDocument/2006/relationships/ctrlProp" Target="../ctrlProps/ctrlProp409.xml"/><Relationship Id="rId43" Type="http://schemas.openxmlformats.org/officeDocument/2006/relationships/ctrlProp" Target="../ctrlProps/ctrlProp425.xml"/><Relationship Id="rId48" Type="http://schemas.openxmlformats.org/officeDocument/2006/relationships/ctrlProp" Target="../ctrlProps/ctrlProp430.xml"/><Relationship Id="rId64" Type="http://schemas.openxmlformats.org/officeDocument/2006/relationships/ctrlProp" Target="../ctrlProps/ctrlProp446.xml"/><Relationship Id="rId69" Type="http://schemas.openxmlformats.org/officeDocument/2006/relationships/ctrlProp" Target="../ctrlProps/ctrlProp451.xml"/><Relationship Id="rId113" Type="http://schemas.openxmlformats.org/officeDocument/2006/relationships/ctrlProp" Target="../ctrlProps/ctrlProp495.xml"/><Relationship Id="rId118" Type="http://schemas.openxmlformats.org/officeDocument/2006/relationships/ctrlProp" Target="../ctrlProps/ctrlProp500.xml"/><Relationship Id="rId134" Type="http://schemas.openxmlformats.org/officeDocument/2006/relationships/ctrlProp" Target="../ctrlProps/ctrlProp516.xml"/><Relationship Id="rId139" Type="http://schemas.openxmlformats.org/officeDocument/2006/relationships/ctrlProp" Target="../ctrlProps/ctrlProp521.xml"/><Relationship Id="rId80" Type="http://schemas.openxmlformats.org/officeDocument/2006/relationships/ctrlProp" Target="../ctrlProps/ctrlProp462.xml"/><Relationship Id="rId85" Type="http://schemas.openxmlformats.org/officeDocument/2006/relationships/ctrlProp" Target="../ctrlProps/ctrlProp467.xml"/><Relationship Id="rId12" Type="http://schemas.openxmlformats.org/officeDocument/2006/relationships/ctrlProp" Target="../ctrlProps/ctrlProp394.xml"/><Relationship Id="rId17" Type="http://schemas.openxmlformats.org/officeDocument/2006/relationships/ctrlProp" Target="../ctrlProps/ctrlProp399.xml"/><Relationship Id="rId33" Type="http://schemas.openxmlformats.org/officeDocument/2006/relationships/ctrlProp" Target="../ctrlProps/ctrlProp415.xml"/><Relationship Id="rId38" Type="http://schemas.openxmlformats.org/officeDocument/2006/relationships/ctrlProp" Target="../ctrlProps/ctrlProp420.xml"/><Relationship Id="rId59" Type="http://schemas.openxmlformats.org/officeDocument/2006/relationships/ctrlProp" Target="../ctrlProps/ctrlProp441.xml"/><Relationship Id="rId103" Type="http://schemas.openxmlformats.org/officeDocument/2006/relationships/ctrlProp" Target="../ctrlProps/ctrlProp485.xml"/><Relationship Id="rId108" Type="http://schemas.openxmlformats.org/officeDocument/2006/relationships/ctrlProp" Target="../ctrlProps/ctrlProp490.xml"/><Relationship Id="rId124" Type="http://schemas.openxmlformats.org/officeDocument/2006/relationships/ctrlProp" Target="../ctrlProps/ctrlProp506.xml"/><Relationship Id="rId129" Type="http://schemas.openxmlformats.org/officeDocument/2006/relationships/ctrlProp" Target="../ctrlProps/ctrlProp511.xml"/><Relationship Id="rId54" Type="http://schemas.openxmlformats.org/officeDocument/2006/relationships/ctrlProp" Target="../ctrlProps/ctrlProp436.xml"/><Relationship Id="rId70" Type="http://schemas.openxmlformats.org/officeDocument/2006/relationships/ctrlProp" Target="../ctrlProps/ctrlProp452.xml"/><Relationship Id="rId75" Type="http://schemas.openxmlformats.org/officeDocument/2006/relationships/ctrlProp" Target="../ctrlProps/ctrlProp457.xml"/><Relationship Id="rId91" Type="http://schemas.openxmlformats.org/officeDocument/2006/relationships/ctrlProp" Target="../ctrlProps/ctrlProp473.xml"/><Relationship Id="rId96" Type="http://schemas.openxmlformats.org/officeDocument/2006/relationships/ctrlProp" Target="../ctrlProps/ctrlProp478.xml"/><Relationship Id="rId140" Type="http://schemas.openxmlformats.org/officeDocument/2006/relationships/ctrlProp" Target="../ctrlProps/ctrlProp522.xml"/><Relationship Id="rId1" Type="http://schemas.openxmlformats.org/officeDocument/2006/relationships/printerSettings" Target="../printerSettings/printerSettings6.bin"/><Relationship Id="rId6" Type="http://schemas.openxmlformats.org/officeDocument/2006/relationships/ctrlProp" Target="../ctrlProps/ctrlProp388.xml"/><Relationship Id="rId23" Type="http://schemas.openxmlformats.org/officeDocument/2006/relationships/ctrlProp" Target="../ctrlProps/ctrlProp405.xml"/><Relationship Id="rId28" Type="http://schemas.openxmlformats.org/officeDocument/2006/relationships/ctrlProp" Target="../ctrlProps/ctrlProp410.xml"/><Relationship Id="rId49" Type="http://schemas.openxmlformats.org/officeDocument/2006/relationships/ctrlProp" Target="../ctrlProps/ctrlProp431.xml"/><Relationship Id="rId114" Type="http://schemas.openxmlformats.org/officeDocument/2006/relationships/ctrlProp" Target="../ctrlProps/ctrlProp496.xml"/><Relationship Id="rId119" Type="http://schemas.openxmlformats.org/officeDocument/2006/relationships/ctrlProp" Target="../ctrlProps/ctrlProp501.xml"/><Relationship Id="rId44" Type="http://schemas.openxmlformats.org/officeDocument/2006/relationships/ctrlProp" Target="../ctrlProps/ctrlProp426.xml"/><Relationship Id="rId60" Type="http://schemas.openxmlformats.org/officeDocument/2006/relationships/ctrlProp" Target="../ctrlProps/ctrlProp442.xml"/><Relationship Id="rId65" Type="http://schemas.openxmlformats.org/officeDocument/2006/relationships/ctrlProp" Target="../ctrlProps/ctrlProp447.xml"/><Relationship Id="rId81" Type="http://schemas.openxmlformats.org/officeDocument/2006/relationships/ctrlProp" Target="../ctrlProps/ctrlProp463.xml"/><Relationship Id="rId86" Type="http://schemas.openxmlformats.org/officeDocument/2006/relationships/ctrlProp" Target="../ctrlProps/ctrlProp468.xml"/><Relationship Id="rId130" Type="http://schemas.openxmlformats.org/officeDocument/2006/relationships/ctrlProp" Target="../ctrlProps/ctrlProp512.xml"/><Relationship Id="rId135" Type="http://schemas.openxmlformats.org/officeDocument/2006/relationships/ctrlProp" Target="../ctrlProps/ctrlProp517.xml"/><Relationship Id="rId13" Type="http://schemas.openxmlformats.org/officeDocument/2006/relationships/ctrlProp" Target="../ctrlProps/ctrlProp395.xml"/><Relationship Id="rId18" Type="http://schemas.openxmlformats.org/officeDocument/2006/relationships/ctrlProp" Target="../ctrlProps/ctrlProp400.xml"/><Relationship Id="rId39" Type="http://schemas.openxmlformats.org/officeDocument/2006/relationships/ctrlProp" Target="../ctrlProps/ctrlProp421.xml"/><Relationship Id="rId109" Type="http://schemas.openxmlformats.org/officeDocument/2006/relationships/ctrlProp" Target="../ctrlProps/ctrlProp491.xml"/><Relationship Id="rId34" Type="http://schemas.openxmlformats.org/officeDocument/2006/relationships/ctrlProp" Target="../ctrlProps/ctrlProp416.xml"/><Relationship Id="rId50" Type="http://schemas.openxmlformats.org/officeDocument/2006/relationships/ctrlProp" Target="../ctrlProps/ctrlProp432.xml"/><Relationship Id="rId55" Type="http://schemas.openxmlformats.org/officeDocument/2006/relationships/ctrlProp" Target="../ctrlProps/ctrlProp437.xml"/><Relationship Id="rId76" Type="http://schemas.openxmlformats.org/officeDocument/2006/relationships/ctrlProp" Target="../ctrlProps/ctrlProp458.xml"/><Relationship Id="rId97" Type="http://schemas.openxmlformats.org/officeDocument/2006/relationships/ctrlProp" Target="../ctrlProps/ctrlProp479.xml"/><Relationship Id="rId104" Type="http://schemas.openxmlformats.org/officeDocument/2006/relationships/ctrlProp" Target="../ctrlProps/ctrlProp486.xml"/><Relationship Id="rId120" Type="http://schemas.openxmlformats.org/officeDocument/2006/relationships/ctrlProp" Target="../ctrlProps/ctrlProp502.xml"/><Relationship Id="rId125" Type="http://schemas.openxmlformats.org/officeDocument/2006/relationships/ctrlProp" Target="../ctrlProps/ctrlProp507.xml"/><Relationship Id="rId141" Type="http://schemas.openxmlformats.org/officeDocument/2006/relationships/ctrlProp" Target="../ctrlProps/ctrlProp523.xml"/><Relationship Id="rId7" Type="http://schemas.openxmlformats.org/officeDocument/2006/relationships/ctrlProp" Target="../ctrlProps/ctrlProp389.xml"/><Relationship Id="rId71" Type="http://schemas.openxmlformats.org/officeDocument/2006/relationships/ctrlProp" Target="../ctrlProps/ctrlProp453.xml"/><Relationship Id="rId92" Type="http://schemas.openxmlformats.org/officeDocument/2006/relationships/ctrlProp" Target="../ctrlProps/ctrlProp474.xml"/><Relationship Id="rId2" Type="http://schemas.openxmlformats.org/officeDocument/2006/relationships/drawing" Target="../drawings/drawing6.xml"/><Relationship Id="rId29" Type="http://schemas.openxmlformats.org/officeDocument/2006/relationships/ctrlProp" Target="../ctrlProps/ctrlProp411.xml"/><Relationship Id="rId24" Type="http://schemas.openxmlformats.org/officeDocument/2006/relationships/ctrlProp" Target="../ctrlProps/ctrlProp406.xml"/><Relationship Id="rId40" Type="http://schemas.openxmlformats.org/officeDocument/2006/relationships/ctrlProp" Target="../ctrlProps/ctrlProp422.xml"/><Relationship Id="rId45" Type="http://schemas.openxmlformats.org/officeDocument/2006/relationships/ctrlProp" Target="../ctrlProps/ctrlProp427.xml"/><Relationship Id="rId66" Type="http://schemas.openxmlformats.org/officeDocument/2006/relationships/ctrlProp" Target="../ctrlProps/ctrlProp448.xml"/><Relationship Id="rId87" Type="http://schemas.openxmlformats.org/officeDocument/2006/relationships/ctrlProp" Target="../ctrlProps/ctrlProp469.xml"/><Relationship Id="rId110" Type="http://schemas.openxmlformats.org/officeDocument/2006/relationships/ctrlProp" Target="../ctrlProps/ctrlProp492.xml"/><Relationship Id="rId115" Type="http://schemas.openxmlformats.org/officeDocument/2006/relationships/ctrlProp" Target="../ctrlProps/ctrlProp497.xml"/><Relationship Id="rId131" Type="http://schemas.openxmlformats.org/officeDocument/2006/relationships/ctrlProp" Target="../ctrlProps/ctrlProp513.xml"/><Relationship Id="rId136" Type="http://schemas.openxmlformats.org/officeDocument/2006/relationships/ctrlProp" Target="../ctrlProps/ctrlProp518.xml"/><Relationship Id="rId61" Type="http://schemas.openxmlformats.org/officeDocument/2006/relationships/ctrlProp" Target="../ctrlProps/ctrlProp443.xml"/><Relationship Id="rId82" Type="http://schemas.openxmlformats.org/officeDocument/2006/relationships/ctrlProp" Target="../ctrlProps/ctrlProp464.xml"/><Relationship Id="rId19" Type="http://schemas.openxmlformats.org/officeDocument/2006/relationships/ctrlProp" Target="../ctrlProps/ctrlProp401.xml"/><Relationship Id="rId14" Type="http://schemas.openxmlformats.org/officeDocument/2006/relationships/ctrlProp" Target="../ctrlProps/ctrlProp396.xml"/><Relationship Id="rId30" Type="http://schemas.openxmlformats.org/officeDocument/2006/relationships/ctrlProp" Target="../ctrlProps/ctrlProp412.xml"/><Relationship Id="rId35" Type="http://schemas.openxmlformats.org/officeDocument/2006/relationships/ctrlProp" Target="../ctrlProps/ctrlProp417.xml"/><Relationship Id="rId56" Type="http://schemas.openxmlformats.org/officeDocument/2006/relationships/ctrlProp" Target="../ctrlProps/ctrlProp438.xml"/><Relationship Id="rId77" Type="http://schemas.openxmlformats.org/officeDocument/2006/relationships/ctrlProp" Target="../ctrlProps/ctrlProp459.xml"/><Relationship Id="rId100" Type="http://schemas.openxmlformats.org/officeDocument/2006/relationships/ctrlProp" Target="../ctrlProps/ctrlProp482.xml"/><Relationship Id="rId105" Type="http://schemas.openxmlformats.org/officeDocument/2006/relationships/ctrlProp" Target="../ctrlProps/ctrlProp487.xml"/><Relationship Id="rId126" Type="http://schemas.openxmlformats.org/officeDocument/2006/relationships/ctrlProp" Target="../ctrlProps/ctrlProp508.xml"/><Relationship Id="rId8" Type="http://schemas.openxmlformats.org/officeDocument/2006/relationships/ctrlProp" Target="../ctrlProps/ctrlProp390.xml"/><Relationship Id="rId51" Type="http://schemas.openxmlformats.org/officeDocument/2006/relationships/ctrlProp" Target="../ctrlProps/ctrlProp433.xml"/><Relationship Id="rId72" Type="http://schemas.openxmlformats.org/officeDocument/2006/relationships/ctrlProp" Target="../ctrlProps/ctrlProp454.xml"/><Relationship Id="rId93" Type="http://schemas.openxmlformats.org/officeDocument/2006/relationships/ctrlProp" Target="../ctrlProps/ctrlProp475.xml"/><Relationship Id="rId98" Type="http://schemas.openxmlformats.org/officeDocument/2006/relationships/ctrlProp" Target="../ctrlProps/ctrlProp480.xml"/><Relationship Id="rId121" Type="http://schemas.openxmlformats.org/officeDocument/2006/relationships/ctrlProp" Target="../ctrlProps/ctrlProp503.xml"/><Relationship Id="rId142" Type="http://schemas.openxmlformats.org/officeDocument/2006/relationships/ctrlProp" Target="../ctrlProps/ctrlProp524.xml"/><Relationship Id="rId3" Type="http://schemas.openxmlformats.org/officeDocument/2006/relationships/vmlDrawing" Target="../drawings/vmlDrawing6.vml"/><Relationship Id="rId25" Type="http://schemas.openxmlformats.org/officeDocument/2006/relationships/ctrlProp" Target="../ctrlProps/ctrlProp407.xml"/><Relationship Id="rId46" Type="http://schemas.openxmlformats.org/officeDocument/2006/relationships/ctrlProp" Target="../ctrlProps/ctrlProp428.xml"/><Relationship Id="rId67" Type="http://schemas.openxmlformats.org/officeDocument/2006/relationships/ctrlProp" Target="../ctrlProps/ctrlProp449.xml"/><Relationship Id="rId116" Type="http://schemas.openxmlformats.org/officeDocument/2006/relationships/ctrlProp" Target="../ctrlProps/ctrlProp498.xml"/><Relationship Id="rId137" Type="http://schemas.openxmlformats.org/officeDocument/2006/relationships/ctrlProp" Target="../ctrlProps/ctrlProp519.xml"/><Relationship Id="rId20" Type="http://schemas.openxmlformats.org/officeDocument/2006/relationships/ctrlProp" Target="../ctrlProps/ctrlProp402.xml"/><Relationship Id="rId41" Type="http://schemas.openxmlformats.org/officeDocument/2006/relationships/ctrlProp" Target="../ctrlProps/ctrlProp423.xml"/><Relationship Id="rId62" Type="http://schemas.openxmlformats.org/officeDocument/2006/relationships/ctrlProp" Target="../ctrlProps/ctrlProp444.xml"/><Relationship Id="rId83" Type="http://schemas.openxmlformats.org/officeDocument/2006/relationships/ctrlProp" Target="../ctrlProps/ctrlProp465.xml"/><Relationship Id="rId88" Type="http://schemas.openxmlformats.org/officeDocument/2006/relationships/ctrlProp" Target="../ctrlProps/ctrlProp470.xml"/><Relationship Id="rId111" Type="http://schemas.openxmlformats.org/officeDocument/2006/relationships/ctrlProp" Target="../ctrlProps/ctrlProp493.xml"/><Relationship Id="rId132" Type="http://schemas.openxmlformats.org/officeDocument/2006/relationships/ctrlProp" Target="../ctrlProps/ctrlProp514.xml"/><Relationship Id="rId15" Type="http://schemas.openxmlformats.org/officeDocument/2006/relationships/ctrlProp" Target="../ctrlProps/ctrlProp397.xml"/><Relationship Id="rId36" Type="http://schemas.openxmlformats.org/officeDocument/2006/relationships/ctrlProp" Target="../ctrlProps/ctrlProp418.xml"/><Relationship Id="rId57" Type="http://schemas.openxmlformats.org/officeDocument/2006/relationships/ctrlProp" Target="../ctrlProps/ctrlProp439.xml"/><Relationship Id="rId106" Type="http://schemas.openxmlformats.org/officeDocument/2006/relationships/ctrlProp" Target="../ctrlProps/ctrlProp488.xml"/><Relationship Id="rId127" Type="http://schemas.openxmlformats.org/officeDocument/2006/relationships/ctrlProp" Target="../ctrlProps/ctrlProp509.xml"/><Relationship Id="rId10" Type="http://schemas.openxmlformats.org/officeDocument/2006/relationships/ctrlProp" Target="../ctrlProps/ctrlProp392.xml"/><Relationship Id="rId31" Type="http://schemas.openxmlformats.org/officeDocument/2006/relationships/ctrlProp" Target="../ctrlProps/ctrlProp413.xml"/><Relationship Id="rId52" Type="http://schemas.openxmlformats.org/officeDocument/2006/relationships/ctrlProp" Target="../ctrlProps/ctrlProp434.xml"/><Relationship Id="rId73" Type="http://schemas.openxmlformats.org/officeDocument/2006/relationships/ctrlProp" Target="../ctrlProps/ctrlProp455.xml"/><Relationship Id="rId78" Type="http://schemas.openxmlformats.org/officeDocument/2006/relationships/ctrlProp" Target="../ctrlProps/ctrlProp460.xml"/><Relationship Id="rId94" Type="http://schemas.openxmlformats.org/officeDocument/2006/relationships/ctrlProp" Target="../ctrlProps/ctrlProp476.xml"/><Relationship Id="rId99" Type="http://schemas.openxmlformats.org/officeDocument/2006/relationships/ctrlProp" Target="../ctrlProps/ctrlProp481.xml"/><Relationship Id="rId101" Type="http://schemas.openxmlformats.org/officeDocument/2006/relationships/ctrlProp" Target="../ctrlProps/ctrlProp483.xml"/><Relationship Id="rId122" Type="http://schemas.openxmlformats.org/officeDocument/2006/relationships/ctrlProp" Target="../ctrlProps/ctrlProp504.xml"/><Relationship Id="rId143" Type="http://schemas.openxmlformats.org/officeDocument/2006/relationships/ctrlProp" Target="../ctrlProps/ctrlProp525.xml"/><Relationship Id="rId4" Type="http://schemas.openxmlformats.org/officeDocument/2006/relationships/ctrlProp" Target="../ctrlProps/ctrlProp386.xml"/><Relationship Id="rId9" Type="http://schemas.openxmlformats.org/officeDocument/2006/relationships/ctrlProp" Target="../ctrlProps/ctrlProp391.xml"/><Relationship Id="rId26" Type="http://schemas.openxmlformats.org/officeDocument/2006/relationships/ctrlProp" Target="../ctrlProps/ctrlProp408.xml"/><Relationship Id="rId47" Type="http://schemas.openxmlformats.org/officeDocument/2006/relationships/ctrlProp" Target="../ctrlProps/ctrlProp429.xml"/><Relationship Id="rId68" Type="http://schemas.openxmlformats.org/officeDocument/2006/relationships/ctrlProp" Target="../ctrlProps/ctrlProp450.xml"/><Relationship Id="rId89" Type="http://schemas.openxmlformats.org/officeDocument/2006/relationships/ctrlProp" Target="../ctrlProps/ctrlProp471.xml"/><Relationship Id="rId112" Type="http://schemas.openxmlformats.org/officeDocument/2006/relationships/ctrlProp" Target="../ctrlProps/ctrlProp494.xml"/><Relationship Id="rId133" Type="http://schemas.openxmlformats.org/officeDocument/2006/relationships/ctrlProp" Target="../ctrlProps/ctrlProp515.xml"/><Relationship Id="rId16" Type="http://schemas.openxmlformats.org/officeDocument/2006/relationships/ctrlProp" Target="../ctrlProps/ctrlProp398.xml"/></Relationships>
</file>

<file path=xl/worksheets/_rels/sheet7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639.xml"/><Relationship Id="rId21" Type="http://schemas.openxmlformats.org/officeDocument/2006/relationships/ctrlProp" Target="../ctrlProps/ctrlProp543.xml"/><Relationship Id="rId42" Type="http://schemas.openxmlformats.org/officeDocument/2006/relationships/ctrlProp" Target="../ctrlProps/ctrlProp564.xml"/><Relationship Id="rId63" Type="http://schemas.openxmlformats.org/officeDocument/2006/relationships/ctrlProp" Target="../ctrlProps/ctrlProp585.xml"/><Relationship Id="rId84" Type="http://schemas.openxmlformats.org/officeDocument/2006/relationships/ctrlProp" Target="../ctrlProps/ctrlProp606.xml"/><Relationship Id="rId138" Type="http://schemas.openxmlformats.org/officeDocument/2006/relationships/ctrlProp" Target="../ctrlProps/ctrlProp660.xml"/><Relationship Id="rId107" Type="http://schemas.openxmlformats.org/officeDocument/2006/relationships/ctrlProp" Target="../ctrlProps/ctrlProp629.xml"/><Relationship Id="rId11" Type="http://schemas.openxmlformats.org/officeDocument/2006/relationships/ctrlProp" Target="../ctrlProps/ctrlProp533.xml"/><Relationship Id="rId32" Type="http://schemas.openxmlformats.org/officeDocument/2006/relationships/ctrlProp" Target="../ctrlProps/ctrlProp554.xml"/><Relationship Id="rId37" Type="http://schemas.openxmlformats.org/officeDocument/2006/relationships/ctrlProp" Target="../ctrlProps/ctrlProp559.xml"/><Relationship Id="rId53" Type="http://schemas.openxmlformats.org/officeDocument/2006/relationships/ctrlProp" Target="../ctrlProps/ctrlProp575.xml"/><Relationship Id="rId58" Type="http://schemas.openxmlformats.org/officeDocument/2006/relationships/ctrlProp" Target="../ctrlProps/ctrlProp580.xml"/><Relationship Id="rId74" Type="http://schemas.openxmlformats.org/officeDocument/2006/relationships/ctrlProp" Target="../ctrlProps/ctrlProp596.xml"/><Relationship Id="rId79" Type="http://schemas.openxmlformats.org/officeDocument/2006/relationships/ctrlProp" Target="../ctrlProps/ctrlProp601.xml"/><Relationship Id="rId102" Type="http://schemas.openxmlformats.org/officeDocument/2006/relationships/ctrlProp" Target="../ctrlProps/ctrlProp624.xml"/><Relationship Id="rId123" Type="http://schemas.openxmlformats.org/officeDocument/2006/relationships/ctrlProp" Target="../ctrlProps/ctrlProp645.xml"/><Relationship Id="rId128" Type="http://schemas.openxmlformats.org/officeDocument/2006/relationships/ctrlProp" Target="../ctrlProps/ctrlProp650.xml"/><Relationship Id="rId5" Type="http://schemas.openxmlformats.org/officeDocument/2006/relationships/ctrlProp" Target="../ctrlProps/ctrlProp527.xml"/><Relationship Id="rId90" Type="http://schemas.openxmlformats.org/officeDocument/2006/relationships/ctrlProp" Target="../ctrlProps/ctrlProp612.xml"/><Relationship Id="rId95" Type="http://schemas.openxmlformats.org/officeDocument/2006/relationships/ctrlProp" Target="../ctrlProps/ctrlProp617.xml"/><Relationship Id="rId22" Type="http://schemas.openxmlformats.org/officeDocument/2006/relationships/ctrlProp" Target="../ctrlProps/ctrlProp544.xml"/><Relationship Id="rId27" Type="http://schemas.openxmlformats.org/officeDocument/2006/relationships/ctrlProp" Target="../ctrlProps/ctrlProp549.xml"/><Relationship Id="rId43" Type="http://schemas.openxmlformats.org/officeDocument/2006/relationships/ctrlProp" Target="../ctrlProps/ctrlProp565.xml"/><Relationship Id="rId48" Type="http://schemas.openxmlformats.org/officeDocument/2006/relationships/ctrlProp" Target="../ctrlProps/ctrlProp570.xml"/><Relationship Id="rId64" Type="http://schemas.openxmlformats.org/officeDocument/2006/relationships/ctrlProp" Target="../ctrlProps/ctrlProp586.xml"/><Relationship Id="rId69" Type="http://schemas.openxmlformats.org/officeDocument/2006/relationships/ctrlProp" Target="../ctrlProps/ctrlProp591.xml"/><Relationship Id="rId113" Type="http://schemas.openxmlformats.org/officeDocument/2006/relationships/ctrlProp" Target="../ctrlProps/ctrlProp635.xml"/><Relationship Id="rId118" Type="http://schemas.openxmlformats.org/officeDocument/2006/relationships/ctrlProp" Target="../ctrlProps/ctrlProp640.xml"/><Relationship Id="rId134" Type="http://schemas.openxmlformats.org/officeDocument/2006/relationships/ctrlProp" Target="../ctrlProps/ctrlProp656.xml"/><Relationship Id="rId139" Type="http://schemas.openxmlformats.org/officeDocument/2006/relationships/ctrlProp" Target="../ctrlProps/ctrlProp661.xml"/><Relationship Id="rId80" Type="http://schemas.openxmlformats.org/officeDocument/2006/relationships/ctrlProp" Target="../ctrlProps/ctrlProp602.xml"/><Relationship Id="rId85" Type="http://schemas.openxmlformats.org/officeDocument/2006/relationships/ctrlProp" Target="../ctrlProps/ctrlProp607.xml"/><Relationship Id="rId12" Type="http://schemas.openxmlformats.org/officeDocument/2006/relationships/ctrlProp" Target="../ctrlProps/ctrlProp534.xml"/><Relationship Id="rId17" Type="http://schemas.openxmlformats.org/officeDocument/2006/relationships/ctrlProp" Target="../ctrlProps/ctrlProp539.xml"/><Relationship Id="rId33" Type="http://schemas.openxmlformats.org/officeDocument/2006/relationships/ctrlProp" Target="../ctrlProps/ctrlProp555.xml"/><Relationship Id="rId38" Type="http://schemas.openxmlformats.org/officeDocument/2006/relationships/ctrlProp" Target="../ctrlProps/ctrlProp560.xml"/><Relationship Id="rId59" Type="http://schemas.openxmlformats.org/officeDocument/2006/relationships/ctrlProp" Target="../ctrlProps/ctrlProp581.xml"/><Relationship Id="rId103" Type="http://schemas.openxmlformats.org/officeDocument/2006/relationships/ctrlProp" Target="../ctrlProps/ctrlProp625.xml"/><Relationship Id="rId108" Type="http://schemas.openxmlformats.org/officeDocument/2006/relationships/ctrlProp" Target="../ctrlProps/ctrlProp630.xml"/><Relationship Id="rId124" Type="http://schemas.openxmlformats.org/officeDocument/2006/relationships/ctrlProp" Target="../ctrlProps/ctrlProp646.xml"/><Relationship Id="rId129" Type="http://schemas.openxmlformats.org/officeDocument/2006/relationships/ctrlProp" Target="../ctrlProps/ctrlProp651.xml"/><Relationship Id="rId54" Type="http://schemas.openxmlformats.org/officeDocument/2006/relationships/ctrlProp" Target="../ctrlProps/ctrlProp576.xml"/><Relationship Id="rId70" Type="http://schemas.openxmlformats.org/officeDocument/2006/relationships/ctrlProp" Target="../ctrlProps/ctrlProp592.xml"/><Relationship Id="rId75" Type="http://schemas.openxmlformats.org/officeDocument/2006/relationships/ctrlProp" Target="../ctrlProps/ctrlProp597.xml"/><Relationship Id="rId91" Type="http://schemas.openxmlformats.org/officeDocument/2006/relationships/ctrlProp" Target="../ctrlProps/ctrlProp613.xml"/><Relationship Id="rId96" Type="http://schemas.openxmlformats.org/officeDocument/2006/relationships/ctrlProp" Target="../ctrlProps/ctrlProp618.xml"/><Relationship Id="rId140" Type="http://schemas.openxmlformats.org/officeDocument/2006/relationships/ctrlProp" Target="../ctrlProps/ctrlProp662.xml"/><Relationship Id="rId1" Type="http://schemas.openxmlformats.org/officeDocument/2006/relationships/printerSettings" Target="../printerSettings/printerSettings7.bin"/><Relationship Id="rId6" Type="http://schemas.openxmlformats.org/officeDocument/2006/relationships/ctrlProp" Target="../ctrlProps/ctrlProp528.xml"/><Relationship Id="rId23" Type="http://schemas.openxmlformats.org/officeDocument/2006/relationships/ctrlProp" Target="../ctrlProps/ctrlProp545.xml"/><Relationship Id="rId28" Type="http://schemas.openxmlformats.org/officeDocument/2006/relationships/ctrlProp" Target="../ctrlProps/ctrlProp550.xml"/><Relationship Id="rId49" Type="http://schemas.openxmlformats.org/officeDocument/2006/relationships/ctrlProp" Target="../ctrlProps/ctrlProp571.xml"/><Relationship Id="rId114" Type="http://schemas.openxmlformats.org/officeDocument/2006/relationships/ctrlProp" Target="../ctrlProps/ctrlProp636.xml"/><Relationship Id="rId119" Type="http://schemas.openxmlformats.org/officeDocument/2006/relationships/ctrlProp" Target="../ctrlProps/ctrlProp641.xml"/><Relationship Id="rId44" Type="http://schemas.openxmlformats.org/officeDocument/2006/relationships/ctrlProp" Target="../ctrlProps/ctrlProp566.xml"/><Relationship Id="rId60" Type="http://schemas.openxmlformats.org/officeDocument/2006/relationships/ctrlProp" Target="../ctrlProps/ctrlProp582.xml"/><Relationship Id="rId65" Type="http://schemas.openxmlformats.org/officeDocument/2006/relationships/ctrlProp" Target="../ctrlProps/ctrlProp587.xml"/><Relationship Id="rId81" Type="http://schemas.openxmlformats.org/officeDocument/2006/relationships/ctrlProp" Target="../ctrlProps/ctrlProp603.xml"/><Relationship Id="rId86" Type="http://schemas.openxmlformats.org/officeDocument/2006/relationships/ctrlProp" Target="../ctrlProps/ctrlProp608.xml"/><Relationship Id="rId130" Type="http://schemas.openxmlformats.org/officeDocument/2006/relationships/ctrlProp" Target="../ctrlProps/ctrlProp652.xml"/><Relationship Id="rId135" Type="http://schemas.openxmlformats.org/officeDocument/2006/relationships/ctrlProp" Target="../ctrlProps/ctrlProp657.xml"/><Relationship Id="rId13" Type="http://schemas.openxmlformats.org/officeDocument/2006/relationships/ctrlProp" Target="../ctrlProps/ctrlProp535.xml"/><Relationship Id="rId18" Type="http://schemas.openxmlformats.org/officeDocument/2006/relationships/ctrlProp" Target="../ctrlProps/ctrlProp540.xml"/><Relationship Id="rId39" Type="http://schemas.openxmlformats.org/officeDocument/2006/relationships/ctrlProp" Target="../ctrlProps/ctrlProp561.xml"/><Relationship Id="rId109" Type="http://schemas.openxmlformats.org/officeDocument/2006/relationships/ctrlProp" Target="../ctrlProps/ctrlProp631.xml"/><Relationship Id="rId34" Type="http://schemas.openxmlformats.org/officeDocument/2006/relationships/ctrlProp" Target="../ctrlProps/ctrlProp556.xml"/><Relationship Id="rId50" Type="http://schemas.openxmlformats.org/officeDocument/2006/relationships/ctrlProp" Target="../ctrlProps/ctrlProp572.xml"/><Relationship Id="rId55" Type="http://schemas.openxmlformats.org/officeDocument/2006/relationships/ctrlProp" Target="../ctrlProps/ctrlProp577.xml"/><Relationship Id="rId76" Type="http://schemas.openxmlformats.org/officeDocument/2006/relationships/ctrlProp" Target="../ctrlProps/ctrlProp598.xml"/><Relationship Id="rId97" Type="http://schemas.openxmlformats.org/officeDocument/2006/relationships/ctrlProp" Target="../ctrlProps/ctrlProp619.xml"/><Relationship Id="rId104" Type="http://schemas.openxmlformats.org/officeDocument/2006/relationships/ctrlProp" Target="../ctrlProps/ctrlProp626.xml"/><Relationship Id="rId120" Type="http://schemas.openxmlformats.org/officeDocument/2006/relationships/ctrlProp" Target="../ctrlProps/ctrlProp642.xml"/><Relationship Id="rId125" Type="http://schemas.openxmlformats.org/officeDocument/2006/relationships/ctrlProp" Target="../ctrlProps/ctrlProp647.xml"/><Relationship Id="rId141" Type="http://schemas.openxmlformats.org/officeDocument/2006/relationships/ctrlProp" Target="../ctrlProps/ctrlProp663.xml"/><Relationship Id="rId7" Type="http://schemas.openxmlformats.org/officeDocument/2006/relationships/ctrlProp" Target="../ctrlProps/ctrlProp529.xml"/><Relationship Id="rId71" Type="http://schemas.openxmlformats.org/officeDocument/2006/relationships/ctrlProp" Target="../ctrlProps/ctrlProp593.xml"/><Relationship Id="rId92" Type="http://schemas.openxmlformats.org/officeDocument/2006/relationships/ctrlProp" Target="../ctrlProps/ctrlProp614.xml"/><Relationship Id="rId2" Type="http://schemas.openxmlformats.org/officeDocument/2006/relationships/drawing" Target="../drawings/drawing7.xml"/><Relationship Id="rId29" Type="http://schemas.openxmlformats.org/officeDocument/2006/relationships/ctrlProp" Target="../ctrlProps/ctrlProp551.xml"/><Relationship Id="rId24" Type="http://schemas.openxmlformats.org/officeDocument/2006/relationships/ctrlProp" Target="../ctrlProps/ctrlProp546.xml"/><Relationship Id="rId40" Type="http://schemas.openxmlformats.org/officeDocument/2006/relationships/ctrlProp" Target="../ctrlProps/ctrlProp562.xml"/><Relationship Id="rId45" Type="http://schemas.openxmlformats.org/officeDocument/2006/relationships/ctrlProp" Target="../ctrlProps/ctrlProp567.xml"/><Relationship Id="rId66" Type="http://schemas.openxmlformats.org/officeDocument/2006/relationships/ctrlProp" Target="../ctrlProps/ctrlProp588.xml"/><Relationship Id="rId87" Type="http://schemas.openxmlformats.org/officeDocument/2006/relationships/ctrlProp" Target="../ctrlProps/ctrlProp609.xml"/><Relationship Id="rId110" Type="http://schemas.openxmlformats.org/officeDocument/2006/relationships/ctrlProp" Target="../ctrlProps/ctrlProp632.xml"/><Relationship Id="rId115" Type="http://schemas.openxmlformats.org/officeDocument/2006/relationships/ctrlProp" Target="../ctrlProps/ctrlProp637.xml"/><Relationship Id="rId131" Type="http://schemas.openxmlformats.org/officeDocument/2006/relationships/ctrlProp" Target="../ctrlProps/ctrlProp653.xml"/><Relationship Id="rId136" Type="http://schemas.openxmlformats.org/officeDocument/2006/relationships/ctrlProp" Target="../ctrlProps/ctrlProp658.xml"/><Relationship Id="rId61" Type="http://schemas.openxmlformats.org/officeDocument/2006/relationships/ctrlProp" Target="../ctrlProps/ctrlProp583.xml"/><Relationship Id="rId82" Type="http://schemas.openxmlformats.org/officeDocument/2006/relationships/ctrlProp" Target="../ctrlProps/ctrlProp604.xml"/><Relationship Id="rId19" Type="http://schemas.openxmlformats.org/officeDocument/2006/relationships/ctrlProp" Target="../ctrlProps/ctrlProp541.xml"/><Relationship Id="rId14" Type="http://schemas.openxmlformats.org/officeDocument/2006/relationships/ctrlProp" Target="../ctrlProps/ctrlProp536.xml"/><Relationship Id="rId30" Type="http://schemas.openxmlformats.org/officeDocument/2006/relationships/ctrlProp" Target="../ctrlProps/ctrlProp552.xml"/><Relationship Id="rId35" Type="http://schemas.openxmlformats.org/officeDocument/2006/relationships/ctrlProp" Target="../ctrlProps/ctrlProp557.xml"/><Relationship Id="rId56" Type="http://schemas.openxmlformats.org/officeDocument/2006/relationships/ctrlProp" Target="../ctrlProps/ctrlProp578.xml"/><Relationship Id="rId77" Type="http://schemas.openxmlformats.org/officeDocument/2006/relationships/ctrlProp" Target="../ctrlProps/ctrlProp599.xml"/><Relationship Id="rId100" Type="http://schemas.openxmlformats.org/officeDocument/2006/relationships/ctrlProp" Target="../ctrlProps/ctrlProp622.xml"/><Relationship Id="rId105" Type="http://schemas.openxmlformats.org/officeDocument/2006/relationships/ctrlProp" Target="../ctrlProps/ctrlProp627.xml"/><Relationship Id="rId126" Type="http://schemas.openxmlformats.org/officeDocument/2006/relationships/ctrlProp" Target="../ctrlProps/ctrlProp648.xml"/><Relationship Id="rId8" Type="http://schemas.openxmlformats.org/officeDocument/2006/relationships/ctrlProp" Target="../ctrlProps/ctrlProp530.xml"/><Relationship Id="rId51" Type="http://schemas.openxmlformats.org/officeDocument/2006/relationships/ctrlProp" Target="../ctrlProps/ctrlProp573.xml"/><Relationship Id="rId72" Type="http://schemas.openxmlformats.org/officeDocument/2006/relationships/ctrlProp" Target="../ctrlProps/ctrlProp594.xml"/><Relationship Id="rId93" Type="http://schemas.openxmlformats.org/officeDocument/2006/relationships/ctrlProp" Target="../ctrlProps/ctrlProp615.xml"/><Relationship Id="rId98" Type="http://schemas.openxmlformats.org/officeDocument/2006/relationships/ctrlProp" Target="../ctrlProps/ctrlProp620.xml"/><Relationship Id="rId121" Type="http://schemas.openxmlformats.org/officeDocument/2006/relationships/ctrlProp" Target="../ctrlProps/ctrlProp643.xml"/><Relationship Id="rId142" Type="http://schemas.openxmlformats.org/officeDocument/2006/relationships/ctrlProp" Target="../ctrlProps/ctrlProp664.xml"/><Relationship Id="rId3" Type="http://schemas.openxmlformats.org/officeDocument/2006/relationships/vmlDrawing" Target="../drawings/vmlDrawing7.vml"/><Relationship Id="rId25" Type="http://schemas.openxmlformats.org/officeDocument/2006/relationships/ctrlProp" Target="../ctrlProps/ctrlProp547.xml"/><Relationship Id="rId46" Type="http://schemas.openxmlformats.org/officeDocument/2006/relationships/ctrlProp" Target="../ctrlProps/ctrlProp568.xml"/><Relationship Id="rId67" Type="http://schemas.openxmlformats.org/officeDocument/2006/relationships/ctrlProp" Target="../ctrlProps/ctrlProp589.xml"/><Relationship Id="rId116" Type="http://schemas.openxmlformats.org/officeDocument/2006/relationships/ctrlProp" Target="../ctrlProps/ctrlProp638.xml"/><Relationship Id="rId137" Type="http://schemas.openxmlformats.org/officeDocument/2006/relationships/ctrlProp" Target="../ctrlProps/ctrlProp659.xml"/><Relationship Id="rId20" Type="http://schemas.openxmlformats.org/officeDocument/2006/relationships/ctrlProp" Target="../ctrlProps/ctrlProp542.xml"/><Relationship Id="rId41" Type="http://schemas.openxmlformats.org/officeDocument/2006/relationships/ctrlProp" Target="../ctrlProps/ctrlProp563.xml"/><Relationship Id="rId62" Type="http://schemas.openxmlformats.org/officeDocument/2006/relationships/ctrlProp" Target="../ctrlProps/ctrlProp584.xml"/><Relationship Id="rId83" Type="http://schemas.openxmlformats.org/officeDocument/2006/relationships/ctrlProp" Target="../ctrlProps/ctrlProp605.xml"/><Relationship Id="rId88" Type="http://schemas.openxmlformats.org/officeDocument/2006/relationships/ctrlProp" Target="../ctrlProps/ctrlProp610.xml"/><Relationship Id="rId111" Type="http://schemas.openxmlformats.org/officeDocument/2006/relationships/ctrlProp" Target="../ctrlProps/ctrlProp633.xml"/><Relationship Id="rId132" Type="http://schemas.openxmlformats.org/officeDocument/2006/relationships/ctrlProp" Target="../ctrlProps/ctrlProp654.xml"/><Relationship Id="rId15" Type="http://schemas.openxmlformats.org/officeDocument/2006/relationships/ctrlProp" Target="../ctrlProps/ctrlProp537.xml"/><Relationship Id="rId36" Type="http://schemas.openxmlformats.org/officeDocument/2006/relationships/ctrlProp" Target="../ctrlProps/ctrlProp558.xml"/><Relationship Id="rId57" Type="http://schemas.openxmlformats.org/officeDocument/2006/relationships/ctrlProp" Target="../ctrlProps/ctrlProp579.xml"/><Relationship Id="rId106" Type="http://schemas.openxmlformats.org/officeDocument/2006/relationships/ctrlProp" Target="../ctrlProps/ctrlProp628.xml"/><Relationship Id="rId127" Type="http://schemas.openxmlformats.org/officeDocument/2006/relationships/ctrlProp" Target="../ctrlProps/ctrlProp649.xml"/><Relationship Id="rId10" Type="http://schemas.openxmlformats.org/officeDocument/2006/relationships/ctrlProp" Target="../ctrlProps/ctrlProp532.xml"/><Relationship Id="rId31" Type="http://schemas.openxmlformats.org/officeDocument/2006/relationships/ctrlProp" Target="../ctrlProps/ctrlProp553.xml"/><Relationship Id="rId52" Type="http://schemas.openxmlformats.org/officeDocument/2006/relationships/ctrlProp" Target="../ctrlProps/ctrlProp574.xml"/><Relationship Id="rId73" Type="http://schemas.openxmlformats.org/officeDocument/2006/relationships/ctrlProp" Target="../ctrlProps/ctrlProp595.xml"/><Relationship Id="rId78" Type="http://schemas.openxmlformats.org/officeDocument/2006/relationships/ctrlProp" Target="../ctrlProps/ctrlProp600.xml"/><Relationship Id="rId94" Type="http://schemas.openxmlformats.org/officeDocument/2006/relationships/ctrlProp" Target="../ctrlProps/ctrlProp616.xml"/><Relationship Id="rId99" Type="http://schemas.openxmlformats.org/officeDocument/2006/relationships/ctrlProp" Target="../ctrlProps/ctrlProp621.xml"/><Relationship Id="rId101" Type="http://schemas.openxmlformats.org/officeDocument/2006/relationships/ctrlProp" Target="../ctrlProps/ctrlProp623.xml"/><Relationship Id="rId122" Type="http://schemas.openxmlformats.org/officeDocument/2006/relationships/ctrlProp" Target="../ctrlProps/ctrlProp644.xml"/><Relationship Id="rId143" Type="http://schemas.openxmlformats.org/officeDocument/2006/relationships/ctrlProp" Target="../ctrlProps/ctrlProp665.xml"/><Relationship Id="rId4" Type="http://schemas.openxmlformats.org/officeDocument/2006/relationships/ctrlProp" Target="../ctrlProps/ctrlProp526.xml"/><Relationship Id="rId9" Type="http://schemas.openxmlformats.org/officeDocument/2006/relationships/ctrlProp" Target="../ctrlProps/ctrlProp531.xml"/><Relationship Id="rId26" Type="http://schemas.openxmlformats.org/officeDocument/2006/relationships/ctrlProp" Target="../ctrlProps/ctrlProp548.xml"/><Relationship Id="rId47" Type="http://schemas.openxmlformats.org/officeDocument/2006/relationships/ctrlProp" Target="../ctrlProps/ctrlProp569.xml"/><Relationship Id="rId68" Type="http://schemas.openxmlformats.org/officeDocument/2006/relationships/ctrlProp" Target="../ctrlProps/ctrlProp590.xml"/><Relationship Id="rId89" Type="http://schemas.openxmlformats.org/officeDocument/2006/relationships/ctrlProp" Target="../ctrlProps/ctrlProp611.xml"/><Relationship Id="rId112" Type="http://schemas.openxmlformats.org/officeDocument/2006/relationships/ctrlProp" Target="../ctrlProps/ctrlProp634.xml"/><Relationship Id="rId133" Type="http://schemas.openxmlformats.org/officeDocument/2006/relationships/ctrlProp" Target="../ctrlProps/ctrlProp655.xml"/><Relationship Id="rId16" Type="http://schemas.openxmlformats.org/officeDocument/2006/relationships/ctrlProp" Target="../ctrlProps/ctrlProp538.xml"/></Relationships>
</file>

<file path=xl/worksheets/_rels/sheet8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779.xml"/><Relationship Id="rId21" Type="http://schemas.openxmlformats.org/officeDocument/2006/relationships/ctrlProp" Target="../ctrlProps/ctrlProp683.xml"/><Relationship Id="rId42" Type="http://schemas.openxmlformats.org/officeDocument/2006/relationships/ctrlProp" Target="../ctrlProps/ctrlProp704.xml"/><Relationship Id="rId63" Type="http://schemas.openxmlformats.org/officeDocument/2006/relationships/ctrlProp" Target="../ctrlProps/ctrlProp725.xml"/><Relationship Id="rId84" Type="http://schemas.openxmlformats.org/officeDocument/2006/relationships/ctrlProp" Target="../ctrlProps/ctrlProp746.xml"/><Relationship Id="rId138" Type="http://schemas.openxmlformats.org/officeDocument/2006/relationships/ctrlProp" Target="../ctrlProps/ctrlProp800.xml"/><Relationship Id="rId107" Type="http://schemas.openxmlformats.org/officeDocument/2006/relationships/ctrlProp" Target="../ctrlProps/ctrlProp769.xml"/><Relationship Id="rId11" Type="http://schemas.openxmlformats.org/officeDocument/2006/relationships/ctrlProp" Target="../ctrlProps/ctrlProp673.xml"/><Relationship Id="rId32" Type="http://schemas.openxmlformats.org/officeDocument/2006/relationships/ctrlProp" Target="../ctrlProps/ctrlProp694.xml"/><Relationship Id="rId37" Type="http://schemas.openxmlformats.org/officeDocument/2006/relationships/ctrlProp" Target="../ctrlProps/ctrlProp699.xml"/><Relationship Id="rId53" Type="http://schemas.openxmlformats.org/officeDocument/2006/relationships/ctrlProp" Target="../ctrlProps/ctrlProp715.xml"/><Relationship Id="rId58" Type="http://schemas.openxmlformats.org/officeDocument/2006/relationships/ctrlProp" Target="../ctrlProps/ctrlProp720.xml"/><Relationship Id="rId74" Type="http://schemas.openxmlformats.org/officeDocument/2006/relationships/ctrlProp" Target="../ctrlProps/ctrlProp736.xml"/><Relationship Id="rId79" Type="http://schemas.openxmlformats.org/officeDocument/2006/relationships/ctrlProp" Target="../ctrlProps/ctrlProp741.xml"/><Relationship Id="rId102" Type="http://schemas.openxmlformats.org/officeDocument/2006/relationships/ctrlProp" Target="../ctrlProps/ctrlProp764.xml"/><Relationship Id="rId123" Type="http://schemas.openxmlformats.org/officeDocument/2006/relationships/ctrlProp" Target="../ctrlProps/ctrlProp785.xml"/><Relationship Id="rId128" Type="http://schemas.openxmlformats.org/officeDocument/2006/relationships/ctrlProp" Target="../ctrlProps/ctrlProp790.xml"/><Relationship Id="rId5" Type="http://schemas.openxmlformats.org/officeDocument/2006/relationships/ctrlProp" Target="../ctrlProps/ctrlProp667.xml"/><Relationship Id="rId90" Type="http://schemas.openxmlformats.org/officeDocument/2006/relationships/ctrlProp" Target="../ctrlProps/ctrlProp752.xml"/><Relationship Id="rId95" Type="http://schemas.openxmlformats.org/officeDocument/2006/relationships/ctrlProp" Target="../ctrlProps/ctrlProp757.xml"/><Relationship Id="rId22" Type="http://schemas.openxmlformats.org/officeDocument/2006/relationships/ctrlProp" Target="../ctrlProps/ctrlProp684.xml"/><Relationship Id="rId27" Type="http://schemas.openxmlformats.org/officeDocument/2006/relationships/ctrlProp" Target="../ctrlProps/ctrlProp689.xml"/><Relationship Id="rId43" Type="http://schemas.openxmlformats.org/officeDocument/2006/relationships/ctrlProp" Target="../ctrlProps/ctrlProp705.xml"/><Relationship Id="rId48" Type="http://schemas.openxmlformats.org/officeDocument/2006/relationships/ctrlProp" Target="../ctrlProps/ctrlProp710.xml"/><Relationship Id="rId64" Type="http://schemas.openxmlformats.org/officeDocument/2006/relationships/ctrlProp" Target="../ctrlProps/ctrlProp726.xml"/><Relationship Id="rId69" Type="http://schemas.openxmlformats.org/officeDocument/2006/relationships/ctrlProp" Target="../ctrlProps/ctrlProp731.xml"/><Relationship Id="rId113" Type="http://schemas.openxmlformats.org/officeDocument/2006/relationships/ctrlProp" Target="../ctrlProps/ctrlProp775.xml"/><Relationship Id="rId118" Type="http://schemas.openxmlformats.org/officeDocument/2006/relationships/ctrlProp" Target="../ctrlProps/ctrlProp780.xml"/><Relationship Id="rId134" Type="http://schemas.openxmlformats.org/officeDocument/2006/relationships/ctrlProp" Target="../ctrlProps/ctrlProp796.xml"/><Relationship Id="rId139" Type="http://schemas.openxmlformats.org/officeDocument/2006/relationships/ctrlProp" Target="../ctrlProps/ctrlProp801.xml"/><Relationship Id="rId80" Type="http://schemas.openxmlformats.org/officeDocument/2006/relationships/ctrlProp" Target="../ctrlProps/ctrlProp742.xml"/><Relationship Id="rId85" Type="http://schemas.openxmlformats.org/officeDocument/2006/relationships/ctrlProp" Target="../ctrlProps/ctrlProp747.xml"/><Relationship Id="rId12" Type="http://schemas.openxmlformats.org/officeDocument/2006/relationships/ctrlProp" Target="../ctrlProps/ctrlProp674.xml"/><Relationship Id="rId17" Type="http://schemas.openxmlformats.org/officeDocument/2006/relationships/ctrlProp" Target="../ctrlProps/ctrlProp679.xml"/><Relationship Id="rId33" Type="http://schemas.openxmlformats.org/officeDocument/2006/relationships/ctrlProp" Target="../ctrlProps/ctrlProp695.xml"/><Relationship Id="rId38" Type="http://schemas.openxmlformats.org/officeDocument/2006/relationships/ctrlProp" Target="../ctrlProps/ctrlProp700.xml"/><Relationship Id="rId59" Type="http://schemas.openxmlformats.org/officeDocument/2006/relationships/ctrlProp" Target="../ctrlProps/ctrlProp721.xml"/><Relationship Id="rId103" Type="http://schemas.openxmlformats.org/officeDocument/2006/relationships/ctrlProp" Target="../ctrlProps/ctrlProp765.xml"/><Relationship Id="rId108" Type="http://schemas.openxmlformats.org/officeDocument/2006/relationships/ctrlProp" Target="../ctrlProps/ctrlProp770.xml"/><Relationship Id="rId124" Type="http://schemas.openxmlformats.org/officeDocument/2006/relationships/ctrlProp" Target="../ctrlProps/ctrlProp786.xml"/><Relationship Id="rId129" Type="http://schemas.openxmlformats.org/officeDocument/2006/relationships/ctrlProp" Target="../ctrlProps/ctrlProp791.xml"/><Relationship Id="rId54" Type="http://schemas.openxmlformats.org/officeDocument/2006/relationships/ctrlProp" Target="../ctrlProps/ctrlProp716.xml"/><Relationship Id="rId70" Type="http://schemas.openxmlformats.org/officeDocument/2006/relationships/ctrlProp" Target="../ctrlProps/ctrlProp732.xml"/><Relationship Id="rId75" Type="http://schemas.openxmlformats.org/officeDocument/2006/relationships/ctrlProp" Target="../ctrlProps/ctrlProp737.xml"/><Relationship Id="rId91" Type="http://schemas.openxmlformats.org/officeDocument/2006/relationships/ctrlProp" Target="../ctrlProps/ctrlProp753.xml"/><Relationship Id="rId96" Type="http://schemas.openxmlformats.org/officeDocument/2006/relationships/ctrlProp" Target="../ctrlProps/ctrlProp758.xml"/><Relationship Id="rId140" Type="http://schemas.openxmlformats.org/officeDocument/2006/relationships/ctrlProp" Target="../ctrlProps/ctrlProp802.xml"/><Relationship Id="rId1" Type="http://schemas.openxmlformats.org/officeDocument/2006/relationships/printerSettings" Target="../printerSettings/printerSettings8.bin"/><Relationship Id="rId6" Type="http://schemas.openxmlformats.org/officeDocument/2006/relationships/ctrlProp" Target="../ctrlProps/ctrlProp668.xml"/><Relationship Id="rId23" Type="http://schemas.openxmlformats.org/officeDocument/2006/relationships/ctrlProp" Target="../ctrlProps/ctrlProp685.xml"/><Relationship Id="rId28" Type="http://schemas.openxmlformats.org/officeDocument/2006/relationships/ctrlProp" Target="../ctrlProps/ctrlProp690.xml"/><Relationship Id="rId49" Type="http://schemas.openxmlformats.org/officeDocument/2006/relationships/ctrlProp" Target="../ctrlProps/ctrlProp711.xml"/><Relationship Id="rId114" Type="http://schemas.openxmlformats.org/officeDocument/2006/relationships/ctrlProp" Target="../ctrlProps/ctrlProp776.xml"/><Relationship Id="rId119" Type="http://schemas.openxmlformats.org/officeDocument/2006/relationships/ctrlProp" Target="../ctrlProps/ctrlProp781.xml"/><Relationship Id="rId44" Type="http://schemas.openxmlformats.org/officeDocument/2006/relationships/ctrlProp" Target="../ctrlProps/ctrlProp706.xml"/><Relationship Id="rId60" Type="http://schemas.openxmlformats.org/officeDocument/2006/relationships/ctrlProp" Target="../ctrlProps/ctrlProp722.xml"/><Relationship Id="rId65" Type="http://schemas.openxmlformats.org/officeDocument/2006/relationships/ctrlProp" Target="../ctrlProps/ctrlProp727.xml"/><Relationship Id="rId81" Type="http://schemas.openxmlformats.org/officeDocument/2006/relationships/ctrlProp" Target="../ctrlProps/ctrlProp743.xml"/><Relationship Id="rId86" Type="http://schemas.openxmlformats.org/officeDocument/2006/relationships/ctrlProp" Target="../ctrlProps/ctrlProp748.xml"/><Relationship Id="rId130" Type="http://schemas.openxmlformats.org/officeDocument/2006/relationships/ctrlProp" Target="../ctrlProps/ctrlProp792.xml"/><Relationship Id="rId135" Type="http://schemas.openxmlformats.org/officeDocument/2006/relationships/ctrlProp" Target="../ctrlProps/ctrlProp797.xml"/><Relationship Id="rId13" Type="http://schemas.openxmlformats.org/officeDocument/2006/relationships/ctrlProp" Target="../ctrlProps/ctrlProp675.xml"/><Relationship Id="rId18" Type="http://schemas.openxmlformats.org/officeDocument/2006/relationships/ctrlProp" Target="../ctrlProps/ctrlProp680.xml"/><Relationship Id="rId39" Type="http://schemas.openxmlformats.org/officeDocument/2006/relationships/ctrlProp" Target="../ctrlProps/ctrlProp701.xml"/><Relationship Id="rId109" Type="http://schemas.openxmlformats.org/officeDocument/2006/relationships/ctrlProp" Target="../ctrlProps/ctrlProp771.xml"/><Relationship Id="rId34" Type="http://schemas.openxmlformats.org/officeDocument/2006/relationships/ctrlProp" Target="../ctrlProps/ctrlProp696.xml"/><Relationship Id="rId50" Type="http://schemas.openxmlformats.org/officeDocument/2006/relationships/ctrlProp" Target="../ctrlProps/ctrlProp712.xml"/><Relationship Id="rId55" Type="http://schemas.openxmlformats.org/officeDocument/2006/relationships/ctrlProp" Target="../ctrlProps/ctrlProp717.xml"/><Relationship Id="rId76" Type="http://schemas.openxmlformats.org/officeDocument/2006/relationships/ctrlProp" Target="../ctrlProps/ctrlProp738.xml"/><Relationship Id="rId97" Type="http://schemas.openxmlformats.org/officeDocument/2006/relationships/ctrlProp" Target="../ctrlProps/ctrlProp759.xml"/><Relationship Id="rId104" Type="http://schemas.openxmlformats.org/officeDocument/2006/relationships/ctrlProp" Target="../ctrlProps/ctrlProp766.xml"/><Relationship Id="rId120" Type="http://schemas.openxmlformats.org/officeDocument/2006/relationships/ctrlProp" Target="../ctrlProps/ctrlProp782.xml"/><Relationship Id="rId125" Type="http://schemas.openxmlformats.org/officeDocument/2006/relationships/ctrlProp" Target="../ctrlProps/ctrlProp787.xml"/><Relationship Id="rId141" Type="http://schemas.openxmlformats.org/officeDocument/2006/relationships/ctrlProp" Target="../ctrlProps/ctrlProp803.xml"/><Relationship Id="rId7" Type="http://schemas.openxmlformats.org/officeDocument/2006/relationships/ctrlProp" Target="../ctrlProps/ctrlProp669.xml"/><Relationship Id="rId71" Type="http://schemas.openxmlformats.org/officeDocument/2006/relationships/ctrlProp" Target="../ctrlProps/ctrlProp733.xml"/><Relationship Id="rId92" Type="http://schemas.openxmlformats.org/officeDocument/2006/relationships/ctrlProp" Target="../ctrlProps/ctrlProp754.xml"/><Relationship Id="rId2" Type="http://schemas.openxmlformats.org/officeDocument/2006/relationships/drawing" Target="../drawings/drawing8.xml"/><Relationship Id="rId29" Type="http://schemas.openxmlformats.org/officeDocument/2006/relationships/ctrlProp" Target="../ctrlProps/ctrlProp691.xml"/><Relationship Id="rId24" Type="http://schemas.openxmlformats.org/officeDocument/2006/relationships/ctrlProp" Target="../ctrlProps/ctrlProp686.xml"/><Relationship Id="rId40" Type="http://schemas.openxmlformats.org/officeDocument/2006/relationships/ctrlProp" Target="../ctrlProps/ctrlProp702.xml"/><Relationship Id="rId45" Type="http://schemas.openxmlformats.org/officeDocument/2006/relationships/ctrlProp" Target="../ctrlProps/ctrlProp707.xml"/><Relationship Id="rId66" Type="http://schemas.openxmlformats.org/officeDocument/2006/relationships/ctrlProp" Target="../ctrlProps/ctrlProp728.xml"/><Relationship Id="rId87" Type="http://schemas.openxmlformats.org/officeDocument/2006/relationships/ctrlProp" Target="../ctrlProps/ctrlProp749.xml"/><Relationship Id="rId110" Type="http://schemas.openxmlformats.org/officeDocument/2006/relationships/ctrlProp" Target="../ctrlProps/ctrlProp772.xml"/><Relationship Id="rId115" Type="http://schemas.openxmlformats.org/officeDocument/2006/relationships/ctrlProp" Target="../ctrlProps/ctrlProp777.xml"/><Relationship Id="rId131" Type="http://schemas.openxmlformats.org/officeDocument/2006/relationships/ctrlProp" Target="../ctrlProps/ctrlProp793.xml"/><Relationship Id="rId136" Type="http://schemas.openxmlformats.org/officeDocument/2006/relationships/ctrlProp" Target="../ctrlProps/ctrlProp798.xml"/><Relationship Id="rId61" Type="http://schemas.openxmlformats.org/officeDocument/2006/relationships/ctrlProp" Target="../ctrlProps/ctrlProp723.xml"/><Relationship Id="rId82" Type="http://schemas.openxmlformats.org/officeDocument/2006/relationships/ctrlProp" Target="../ctrlProps/ctrlProp744.xml"/><Relationship Id="rId19" Type="http://schemas.openxmlformats.org/officeDocument/2006/relationships/ctrlProp" Target="../ctrlProps/ctrlProp681.xml"/><Relationship Id="rId14" Type="http://schemas.openxmlformats.org/officeDocument/2006/relationships/ctrlProp" Target="../ctrlProps/ctrlProp676.xml"/><Relationship Id="rId30" Type="http://schemas.openxmlformats.org/officeDocument/2006/relationships/ctrlProp" Target="../ctrlProps/ctrlProp692.xml"/><Relationship Id="rId35" Type="http://schemas.openxmlformats.org/officeDocument/2006/relationships/ctrlProp" Target="../ctrlProps/ctrlProp697.xml"/><Relationship Id="rId56" Type="http://schemas.openxmlformats.org/officeDocument/2006/relationships/ctrlProp" Target="../ctrlProps/ctrlProp718.xml"/><Relationship Id="rId77" Type="http://schemas.openxmlformats.org/officeDocument/2006/relationships/ctrlProp" Target="../ctrlProps/ctrlProp739.xml"/><Relationship Id="rId100" Type="http://schemas.openxmlformats.org/officeDocument/2006/relationships/ctrlProp" Target="../ctrlProps/ctrlProp762.xml"/><Relationship Id="rId105" Type="http://schemas.openxmlformats.org/officeDocument/2006/relationships/ctrlProp" Target="../ctrlProps/ctrlProp767.xml"/><Relationship Id="rId126" Type="http://schemas.openxmlformats.org/officeDocument/2006/relationships/ctrlProp" Target="../ctrlProps/ctrlProp788.xml"/><Relationship Id="rId8" Type="http://schemas.openxmlformats.org/officeDocument/2006/relationships/ctrlProp" Target="../ctrlProps/ctrlProp670.xml"/><Relationship Id="rId51" Type="http://schemas.openxmlformats.org/officeDocument/2006/relationships/ctrlProp" Target="../ctrlProps/ctrlProp713.xml"/><Relationship Id="rId72" Type="http://schemas.openxmlformats.org/officeDocument/2006/relationships/ctrlProp" Target="../ctrlProps/ctrlProp734.xml"/><Relationship Id="rId93" Type="http://schemas.openxmlformats.org/officeDocument/2006/relationships/ctrlProp" Target="../ctrlProps/ctrlProp755.xml"/><Relationship Id="rId98" Type="http://schemas.openxmlformats.org/officeDocument/2006/relationships/ctrlProp" Target="../ctrlProps/ctrlProp760.xml"/><Relationship Id="rId121" Type="http://schemas.openxmlformats.org/officeDocument/2006/relationships/ctrlProp" Target="../ctrlProps/ctrlProp783.xml"/><Relationship Id="rId142" Type="http://schemas.openxmlformats.org/officeDocument/2006/relationships/ctrlProp" Target="../ctrlProps/ctrlProp804.xml"/><Relationship Id="rId3" Type="http://schemas.openxmlformats.org/officeDocument/2006/relationships/vmlDrawing" Target="../drawings/vmlDrawing8.vml"/><Relationship Id="rId25" Type="http://schemas.openxmlformats.org/officeDocument/2006/relationships/ctrlProp" Target="../ctrlProps/ctrlProp687.xml"/><Relationship Id="rId46" Type="http://schemas.openxmlformats.org/officeDocument/2006/relationships/ctrlProp" Target="../ctrlProps/ctrlProp708.xml"/><Relationship Id="rId67" Type="http://schemas.openxmlformats.org/officeDocument/2006/relationships/ctrlProp" Target="../ctrlProps/ctrlProp729.xml"/><Relationship Id="rId116" Type="http://schemas.openxmlformats.org/officeDocument/2006/relationships/ctrlProp" Target="../ctrlProps/ctrlProp778.xml"/><Relationship Id="rId137" Type="http://schemas.openxmlformats.org/officeDocument/2006/relationships/ctrlProp" Target="../ctrlProps/ctrlProp799.xml"/><Relationship Id="rId20" Type="http://schemas.openxmlformats.org/officeDocument/2006/relationships/ctrlProp" Target="../ctrlProps/ctrlProp682.xml"/><Relationship Id="rId41" Type="http://schemas.openxmlformats.org/officeDocument/2006/relationships/ctrlProp" Target="../ctrlProps/ctrlProp703.xml"/><Relationship Id="rId62" Type="http://schemas.openxmlformats.org/officeDocument/2006/relationships/ctrlProp" Target="../ctrlProps/ctrlProp724.xml"/><Relationship Id="rId83" Type="http://schemas.openxmlformats.org/officeDocument/2006/relationships/ctrlProp" Target="../ctrlProps/ctrlProp745.xml"/><Relationship Id="rId88" Type="http://schemas.openxmlformats.org/officeDocument/2006/relationships/ctrlProp" Target="../ctrlProps/ctrlProp750.xml"/><Relationship Id="rId111" Type="http://schemas.openxmlformats.org/officeDocument/2006/relationships/ctrlProp" Target="../ctrlProps/ctrlProp773.xml"/><Relationship Id="rId132" Type="http://schemas.openxmlformats.org/officeDocument/2006/relationships/ctrlProp" Target="../ctrlProps/ctrlProp794.xml"/><Relationship Id="rId15" Type="http://schemas.openxmlformats.org/officeDocument/2006/relationships/ctrlProp" Target="../ctrlProps/ctrlProp677.xml"/><Relationship Id="rId36" Type="http://schemas.openxmlformats.org/officeDocument/2006/relationships/ctrlProp" Target="../ctrlProps/ctrlProp698.xml"/><Relationship Id="rId57" Type="http://schemas.openxmlformats.org/officeDocument/2006/relationships/ctrlProp" Target="../ctrlProps/ctrlProp719.xml"/><Relationship Id="rId106" Type="http://schemas.openxmlformats.org/officeDocument/2006/relationships/ctrlProp" Target="../ctrlProps/ctrlProp768.xml"/><Relationship Id="rId127" Type="http://schemas.openxmlformats.org/officeDocument/2006/relationships/ctrlProp" Target="../ctrlProps/ctrlProp789.xml"/><Relationship Id="rId10" Type="http://schemas.openxmlformats.org/officeDocument/2006/relationships/ctrlProp" Target="../ctrlProps/ctrlProp672.xml"/><Relationship Id="rId31" Type="http://schemas.openxmlformats.org/officeDocument/2006/relationships/ctrlProp" Target="../ctrlProps/ctrlProp693.xml"/><Relationship Id="rId52" Type="http://schemas.openxmlformats.org/officeDocument/2006/relationships/ctrlProp" Target="../ctrlProps/ctrlProp714.xml"/><Relationship Id="rId73" Type="http://schemas.openxmlformats.org/officeDocument/2006/relationships/ctrlProp" Target="../ctrlProps/ctrlProp735.xml"/><Relationship Id="rId78" Type="http://schemas.openxmlformats.org/officeDocument/2006/relationships/ctrlProp" Target="../ctrlProps/ctrlProp740.xml"/><Relationship Id="rId94" Type="http://schemas.openxmlformats.org/officeDocument/2006/relationships/ctrlProp" Target="../ctrlProps/ctrlProp756.xml"/><Relationship Id="rId99" Type="http://schemas.openxmlformats.org/officeDocument/2006/relationships/ctrlProp" Target="../ctrlProps/ctrlProp761.xml"/><Relationship Id="rId101" Type="http://schemas.openxmlformats.org/officeDocument/2006/relationships/ctrlProp" Target="../ctrlProps/ctrlProp763.xml"/><Relationship Id="rId122" Type="http://schemas.openxmlformats.org/officeDocument/2006/relationships/ctrlProp" Target="../ctrlProps/ctrlProp784.xml"/><Relationship Id="rId143" Type="http://schemas.openxmlformats.org/officeDocument/2006/relationships/ctrlProp" Target="../ctrlProps/ctrlProp805.xml"/><Relationship Id="rId4" Type="http://schemas.openxmlformats.org/officeDocument/2006/relationships/ctrlProp" Target="../ctrlProps/ctrlProp666.xml"/><Relationship Id="rId9" Type="http://schemas.openxmlformats.org/officeDocument/2006/relationships/ctrlProp" Target="../ctrlProps/ctrlProp671.xml"/><Relationship Id="rId26" Type="http://schemas.openxmlformats.org/officeDocument/2006/relationships/ctrlProp" Target="../ctrlProps/ctrlProp688.xml"/><Relationship Id="rId47" Type="http://schemas.openxmlformats.org/officeDocument/2006/relationships/ctrlProp" Target="../ctrlProps/ctrlProp709.xml"/><Relationship Id="rId68" Type="http://schemas.openxmlformats.org/officeDocument/2006/relationships/ctrlProp" Target="../ctrlProps/ctrlProp730.xml"/><Relationship Id="rId89" Type="http://schemas.openxmlformats.org/officeDocument/2006/relationships/ctrlProp" Target="../ctrlProps/ctrlProp751.xml"/><Relationship Id="rId112" Type="http://schemas.openxmlformats.org/officeDocument/2006/relationships/ctrlProp" Target="../ctrlProps/ctrlProp774.xml"/><Relationship Id="rId133" Type="http://schemas.openxmlformats.org/officeDocument/2006/relationships/ctrlProp" Target="../ctrlProps/ctrlProp795.xml"/><Relationship Id="rId16" Type="http://schemas.openxmlformats.org/officeDocument/2006/relationships/ctrlProp" Target="../ctrlProps/ctrlProp678.xml"/></Relationships>
</file>

<file path=xl/worksheets/_rels/sheet9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919.xml"/><Relationship Id="rId21" Type="http://schemas.openxmlformats.org/officeDocument/2006/relationships/ctrlProp" Target="../ctrlProps/ctrlProp823.xml"/><Relationship Id="rId42" Type="http://schemas.openxmlformats.org/officeDocument/2006/relationships/ctrlProp" Target="../ctrlProps/ctrlProp844.xml"/><Relationship Id="rId63" Type="http://schemas.openxmlformats.org/officeDocument/2006/relationships/ctrlProp" Target="../ctrlProps/ctrlProp865.xml"/><Relationship Id="rId84" Type="http://schemas.openxmlformats.org/officeDocument/2006/relationships/ctrlProp" Target="../ctrlProps/ctrlProp886.xml"/><Relationship Id="rId138" Type="http://schemas.openxmlformats.org/officeDocument/2006/relationships/ctrlProp" Target="../ctrlProps/ctrlProp940.xml"/><Relationship Id="rId107" Type="http://schemas.openxmlformats.org/officeDocument/2006/relationships/ctrlProp" Target="../ctrlProps/ctrlProp909.xml"/><Relationship Id="rId11" Type="http://schemas.openxmlformats.org/officeDocument/2006/relationships/ctrlProp" Target="../ctrlProps/ctrlProp813.xml"/><Relationship Id="rId32" Type="http://schemas.openxmlformats.org/officeDocument/2006/relationships/ctrlProp" Target="../ctrlProps/ctrlProp834.xml"/><Relationship Id="rId37" Type="http://schemas.openxmlformats.org/officeDocument/2006/relationships/ctrlProp" Target="../ctrlProps/ctrlProp839.xml"/><Relationship Id="rId53" Type="http://schemas.openxmlformats.org/officeDocument/2006/relationships/ctrlProp" Target="../ctrlProps/ctrlProp855.xml"/><Relationship Id="rId58" Type="http://schemas.openxmlformats.org/officeDocument/2006/relationships/ctrlProp" Target="../ctrlProps/ctrlProp860.xml"/><Relationship Id="rId74" Type="http://schemas.openxmlformats.org/officeDocument/2006/relationships/ctrlProp" Target="../ctrlProps/ctrlProp876.xml"/><Relationship Id="rId79" Type="http://schemas.openxmlformats.org/officeDocument/2006/relationships/ctrlProp" Target="../ctrlProps/ctrlProp881.xml"/><Relationship Id="rId102" Type="http://schemas.openxmlformats.org/officeDocument/2006/relationships/ctrlProp" Target="../ctrlProps/ctrlProp904.xml"/><Relationship Id="rId123" Type="http://schemas.openxmlformats.org/officeDocument/2006/relationships/ctrlProp" Target="../ctrlProps/ctrlProp925.xml"/><Relationship Id="rId128" Type="http://schemas.openxmlformats.org/officeDocument/2006/relationships/ctrlProp" Target="../ctrlProps/ctrlProp930.xml"/><Relationship Id="rId5" Type="http://schemas.openxmlformats.org/officeDocument/2006/relationships/ctrlProp" Target="../ctrlProps/ctrlProp807.xml"/><Relationship Id="rId90" Type="http://schemas.openxmlformats.org/officeDocument/2006/relationships/ctrlProp" Target="../ctrlProps/ctrlProp892.xml"/><Relationship Id="rId95" Type="http://schemas.openxmlformats.org/officeDocument/2006/relationships/ctrlProp" Target="../ctrlProps/ctrlProp897.xml"/><Relationship Id="rId22" Type="http://schemas.openxmlformats.org/officeDocument/2006/relationships/ctrlProp" Target="../ctrlProps/ctrlProp824.xml"/><Relationship Id="rId27" Type="http://schemas.openxmlformats.org/officeDocument/2006/relationships/ctrlProp" Target="../ctrlProps/ctrlProp829.xml"/><Relationship Id="rId43" Type="http://schemas.openxmlformats.org/officeDocument/2006/relationships/ctrlProp" Target="../ctrlProps/ctrlProp845.xml"/><Relationship Id="rId48" Type="http://schemas.openxmlformats.org/officeDocument/2006/relationships/ctrlProp" Target="../ctrlProps/ctrlProp850.xml"/><Relationship Id="rId64" Type="http://schemas.openxmlformats.org/officeDocument/2006/relationships/ctrlProp" Target="../ctrlProps/ctrlProp866.xml"/><Relationship Id="rId69" Type="http://schemas.openxmlformats.org/officeDocument/2006/relationships/ctrlProp" Target="../ctrlProps/ctrlProp871.xml"/><Relationship Id="rId113" Type="http://schemas.openxmlformats.org/officeDocument/2006/relationships/ctrlProp" Target="../ctrlProps/ctrlProp915.xml"/><Relationship Id="rId118" Type="http://schemas.openxmlformats.org/officeDocument/2006/relationships/ctrlProp" Target="../ctrlProps/ctrlProp920.xml"/><Relationship Id="rId134" Type="http://schemas.openxmlformats.org/officeDocument/2006/relationships/ctrlProp" Target="../ctrlProps/ctrlProp936.xml"/><Relationship Id="rId139" Type="http://schemas.openxmlformats.org/officeDocument/2006/relationships/ctrlProp" Target="../ctrlProps/ctrlProp941.xml"/><Relationship Id="rId80" Type="http://schemas.openxmlformats.org/officeDocument/2006/relationships/ctrlProp" Target="../ctrlProps/ctrlProp882.xml"/><Relationship Id="rId85" Type="http://schemas.openxmlformats.org/officeDocument/2006/relationships/ctrlProp" Target="../ctrlProps/ctrlProp887.xml"/><Relationship Id="rId12" Type="http://schemas.openxmlformats.org/officeDocument/2006/relationships/ctrlProp" Target="../ctrlProps/ctrlProp814.xml"/><Relationship Id="rId17" Type="http://schemas.openxmlformats.org/officeDocument/2006/relationships/ctrlProp" Target="../ctrlProps/ctrlProp819.xml"/><Relationship Id="rId33" Type="http://schemas.openxmlformats.org/officeDocument/2006/relationships/ctrlProp" Target="../ctrlProps/ctrlProp835.xml"/><Relationship Id="rId38" Type="http://schemas.openxmlformats.org/officeDocument/2006/relationships/ctrlProp" Target="../ctrlProps/ctrlProp840.xml"/><Relationship Id="rId59" Type="http://schemas.openxmlformats.org/officeDocument/2006/relationships/ctrlProp" Target="../ctrlProps/ctrlProp861.xml"/><Relationship Id="rId103" Type="http://schemas.openxmlformats.org/officeDocument/2006/relationships/ctrlProp" Target="../ctrlProps/ctrlProp905.xml"/><Relationship Id="rId108" Type="http://schemas.openxmlformats.org/officeDocument/2006/relationships/ctrlProp" Target="../ctrlProps/ctrlProp910.xml"/><Relationship Id="rId124" Type="http://schemas.openxmlformats.org/officeDocument/2006/relationships/ctrlProp" Target="../ctrlProps/ctrlProp926.xml"/><Relationship Id="rId129" Type="http://schemas.openxmlformats.org/officeDocument/2006/relationships/ctrlProp" Target="../ctrlProps/ctrlProp931.xml"/><Relationship Id="rId54" Type="http://schemas.openxmlformats.org/officeDocument/2006/relationships/ctrlProp" Target="../ctrlProps/ctrlProp856.xml"/><Relationship Id="rId70" Type="http://schemas.openxmlformats.org/officeDocument/2006/relationships/ctrlProp" Target="../ctrlProps/ctrlProp872.xml"/><Relationship Id="rId75" Type="http://schemas.openxmlformats.org/officeDocument/2006/relationships/ctrlProp" Target="../ctrlProps/ctrlProp877.xml"/><Relationship Id="rId91" Type="http://schemas.openxmlformats.org/officeDocument/2006/relationships/ctrlProp" Target="../ctrlProps/ctrlProp893.xml"/><Relationship Id="rId96" Type="http://schemas.openxmlformats.org/officeDocument/2006/relationships/ctrlProp" Target="../ctrlProps/ctrlProp898.xml"/><Relationship Id="rId140" Type="http://schemas.openxmlformats.org/officeDocument/2006/relationships/ctrlProp" Target="../ctrlProps/ctrlProp942.xml"/><Relationship Id="rId1" Type="http://schemas.openxmlformats.org/officeDocument/2006/relationships/printerSettings" Target="../printerSettings/printerSettings9.bin"/><Relationship Id="rId6" Type="http://schemas.openxmlformats.org/officeDocument/2006/relationships/ctrlProp" Target="../ctrlProps/ctrlProp808.xml"/><Relationship Id="rId23" Type="http://schemas.openxmlformats.org/officeDocument/2006/relationships/ctrlProp" Target="../ctrlProps/ctrlProp825.xml"/><Relationship Id="rId28" Type="http://schemas.openxmlformats.org/officeDocument/2006/relationships/ctrlProp" Target="../ctrlProps/ctrlProp830.xml"/><Relationship Id="rId49" Type="http://schemas.openxmlformats.org/officeDocument/2006/relationships/ctrlProp" Target="../ctrlProps/ctrlProp851.xml"/><Relationship Id="rId114" Type="http://schemas.openxmlformats.org/officeDocument/2006/relationships/ctrlProp" Target="../ctrlProps/ctrlProp916.xml"/><Relationship Id="rId119" Type="http://schemas.openxmlformats.org/officeDocument/2006/relationships/ctrlProp" Target="../ctrlProps/ctrlProp921.xml"/><Relationship Id="rId44" Type="http://schemas.openxmlformats.org/officeDocument/2006/relationships/ctrlProp" Target="../ctrlProps/ctrlProp846.xml"/><Relationship Id="rId60" Type="http://schemas.openxmlformats.org/officeDocument/2006/relationships/ctrlProp" Target="../ctrlProps/ctrlProp862.xml"/><Relationship Id="rId65" Type="http://schemas.openxmlformats.org/officeDocument/2006/relationships/ctrlProp" Target="../ctrlProps/ctrlProp867.xml"/><Relationship Id="rId81" Type="http://schemas.openxmlformats.org/officeDocument/2006/relationships/ctrlProp" Target="../ctrlProps/ctrlProp883.xml"/><Relationship Id="rId86" Type="http://schemas.openxmlformats.org/officeDocument/2006/relationships/ctrlProp" Target="../ctrlProps/ctrlProp888.xml"/><Relationship Id="rId130" Type="http://schemas.openxmlformats.org/officeDocument/2006/relationships/ctrlProp" Target="../ctrlProps/ctrlProp932.xml"/><Relationship Id="rId135" Type="http://schemas.openxmlformats.org/officeDocument/2006/relationships/ctrlProp" Target="../ctrlProps/ctrlProp937.xml"/><Relationship Id="rId13" Type="http://schemas.openxmlformats.org/officeDocument/2006/relationships/ctrlProp" Target="../ctrlProps/ctrlProp815.xml"/><Relationship Id="rId18" Type="http://schemas.openxmlformats.org/officeDocument/2006/relationships/ctrlProp" Target="../ctrlProps/ctrlProp820.xml"/><Relationship Id="rId39" Type="http://schemas.openxmlformats.org/officeDocument/2006/relationships/ctrlProp" Target="../ctrlProps/ctrlProp841.xml"/><Relationship Id="rId109" Type="http://schemas.openxmlformats.org/officeDocument/2006/relationships/ctrlProp" Target="../ctrlProps/ctrlProp911.xml"/><Relationship Id="rId34" Type="http://schemas.openxmlformats.org/officeDocument/2006/relationships/ctrlProp" Target="../ctrlProps/ctrlProp836.xml"/><Relationship Id="rId50" Type="http://schemas.openxmlformats.org/officeDocument/2006/relationships/ctrlProp" Target="../ctrlProps/ctrlProp852.xml"/><Relationship Id="rId55" Type="http://schemas.openxmlformats.org/officeDocument/2006/relationships/ctrlProp" Target="../ctrlProps/ctrlProp857.xml"/><Relationship Id="rId76" Type="http://schemas.openxmlformats.org/officeDocument/2006/relationships/ctrlProp" Target="../ctrlProps/ctrlProp878.xml"/><Relationship Id="rId97" Type="http://schemas.openxmlformats.org/officeDocument/2006/relationships/ctrlProp" Target="../ctrlProps/ctrlProp899.xml"/><Relationship Id="rId104" Type="http://schemas.openxmlformats.org/officeDocument/2006/relationships/ctrlProp" Target="../ctrlProps/ctrlProp906.xml"/><Relationship Id="rId120" Type="http://schemas.openxmlformats.org/officeDocument/2006/relationships/ctrlProp" Target="../ctrlProps/ctrlProp922.xml"/><Relationship Id="rId125" Type="http://schemas.openxmlformats.org/officeDocument/2006/relationships/ctrlProp" Target="../ctrlProps/ctrlProp927.xml"/><Relationship Id="rId141" Type="http://schemas.openxmlformats.org/officeDocument/2006/relationships/ctrlProp" Target="../ctrlProps/ctrlProp943.xml"/><Relationship Id="rId7" Type="http://schemas.openxmlformats.org/officeDocument/2006/relationships/ctrlProp" Target="../ctrlProps/ctrlProp809.xml"/><Relationship Id="rId71" Type="http://schemas.openxmlformats.org/officeDocument/2006/relationships/ctrlProp" Target="../ctrlProps/ctrlProp873.xml"/><Relationship Id="rId92" Type="http://schemas.openxmlformats.org/officeDocument/2006/relationships/ctrlProp" Target="../ctrlProps/ctrlProp894.xml"/><Relationship Id="rId2" Type="http://schemas.openxmlformats.org/officeDocument/2006/relationships/drawing" Target="../drawings/drawing9.xml"/><Relationship Id="rId29" Type="http://schemas.openxmlformats.org/officeDocument/2006/relationships/ctrlProp" Target="../ctrlProps/ctrlProp831.xml"/><Relationship Id="rId24" Type="http://schemas.openxmlformats.org/officeDocument/2006/relationships/ctrlProp" Target="../ctrlProps/ctrlProp826.xml"/><Relationship Id="rId40" Type="http://schemas.openxmlformats.org/officeDocument/2006/relationships/ctrlProp" Target="../ctrlProps/ctrlProp842.xml"/><Relationship Id="rId45" Type="http://schemas.openxmlformats.org/officeDocument/2006/relationships/ctrlProp" Target="../ctrlProps/ctrlProp847.xml"/><Relationship Id="rId66" Type="http://schemas.openxmlformats.org/officeDocument/2006/relationships/ctrlProp" Target="../ctrlProps/ctrlProp868.xml"/><Relationship Id="rId87" Type="http://schemas.openxmlformats.org/officeDocument/2006/relationships/ctrlProp" Target="../ctrlProps/ctrlProp889.xml"/><Relationship Id="rId110" Type="http://schemas.openxmlformats.org/officeDocument/2006/relationships/ctrlProp" Target="../ctrlProps/ctrlProp912.xml"/><Relationship Id="rId115" Type="http://schemas.openxmlformats.org/officeDocument/2006/relationships/ctrlProp" Target="../ctrlProps/ctrlProp917.xml"/><Relationship Id="rId131" Type="http://schemas.openxmlformats.org/officeDocument/2006/relationships/ctrlProp" Target="../ctrlProps/ctrlProp933.xml"/><Relationship Id="rId136" Type="http://schemas.openxmlformats.org/officeDocument/2006/relationships/ctrlProp" Target="../ctrlProps/ctrlProp938.xml"/><Relationship Id="rId61" Type="http://schemas.openxmlformats.org/officeDocument/2006/relationships/ctrlProp" Target="../ctrlProps/ctrlProp863.xml"/><Relationship Id="rId82" Type="http://schemas.openxmlformats.org/officeDocument/2006/relationships/ctrlProp" Target="../ctrlProps/ctrlProp884.xml"/><Relationship Id="rId19" Type="http://schemas.openxmlformats.org/officeDocument/2006/relationships/ctrlProp" Target="../ctrlProps/ctrlProp821.xml"/><Relationship Id="rId14" Type="http://schemas.openxmlformats.org/officeDocument/2006/relationships/ctrlProp" Target="../ctrlProps/ctrlProp816.xml"/><Relationship Id="rId30" Type="http://schemas.openxmlformats.org/officeDocument/2006/relationships/ctrlProp" Target="../ctrlProps/ctrlProp832.xml"/><Relationship Id="rId35" Type="http://schemas.openxmlformats.org/officeDocument/2006/relationships/ctrlProp" Target="../ctrlProps/ctrlProp837.xml"/><Relationship Id="rId56" Type="http://schemas.openxmlformats.org/officeDocument/2006/relationships/ctrlProp" Target="../ctrlProps/ctrlProp858.xml"/><Relationship Id="rId77" Type="http://schemas.openxmlformats.org/officeDocument/2006/relationships/ctrlProp" Target="../ctrlProps/ctrlProp879.xml"/><Relationship Id="rId100" Type="http://schemas.openxmlformats.org/officeDocument/2006/relationships/ctrlProp" Target="../ctrlProps/ctrlProp902.xml"/><Relationship Id="rId105" Type="http://schemas.openxmlformats.org/officeDocument/2006/relationships/ctrlProp" Target="../ctrlProps/ctrlProp907.xml"/><Relationship Id="rId126" Type="http://schemas.openxmlformats.org/officeDocument/2006/relationships/ctrlProp" Target="../ctrlProps/ctrlProp928.xml"/><Relationship Id="rId8" Type="http://schemas.openxmlformats.org/officeDocument/2006/relationships/ctrlProp" Target="../ctrlProps/ctrlProp810.xml"/><Relationship Id="rId51" Type="http://schemas.openxmlformats.org/officeDocument/2006/relationships/ctrlProp" Target="../ctrlProps/ctrlProp853.xml"/><Relationship Id="rId72" Type="http://schemas.openxmlformats.org/officeDocument/2006/relationships/ctrlProp" Target="../ctrlProps/ctrlProp874.xml"/><Relationship Id="rId93" Type="http://schemas.openxmlformats.org/officeDocument/2006/relationships/ctrlProp" Target="../ctrlProps/ctrlProp895.xml"/><Relationship Id="rId98" Type="http://schemas.openxmlformats.org/officeDocument/2006/relationships/ctrlProp" Target="../ctrlProps/ctrlProp900.xml"/><Relationship Id="rId121" Type="http://schemas.openxmlformats.org/officeDocument/2006/relationships/ctrlProp" Target="../ctrlProps/ctrlProp923.xml"/><Relationship Id="rId142" Type="http://schemas.openxmlformats.org/officeDocument/2006/relationships/ctrlProp" Target="../ctrlProps/ctrlProp944.xml"/><Relationship Id="rId3" Type="http://schemas.openxmlformats.org/officeDocument/2006/relationships/vmlDrawing" Target="../drawings/vmlDrawing9.vml"/><Relationship Id="rId25" Type="http://schemas.openxmlformats.org/officeDocument/2006/relationships/ctrlProp" Target="../ctrlProps/ctrlProp827.xml"/><Relationship Id="rId46" Type="http://schemas.openxmlformats.org/officeDocument/2006/relationships/ctrlProp" Target="../ctrlProps/ctrlProp848.xml"/><Relationship Id="rId67" Type="http://schemas.openxmlformats.org/officeDocument/2006/relationships/ctrlProp" Target="../ctrlProps/ctrlProp869.xml"/><Relationship Id="rId116" Type="http://schemas.openxmlformats.org/officeDocument/2006/relationships/ctrlProp" Target="../ctrlProps/ctrlProp918.xml"/><Relationship Id="rId137" Type="http://schemas.openxmlformats.org/officeDocument/2006/relationships/ctrlProp" Target="../ctrlProps/ctrlProp939.xml"/><Relationship Id="rId20" Type="http://schemas.openxmlformats.org/officeDocument/2006/relationships/ctrlProp" Target="../ctrlProps/ctrlProp822.xml"/><Relationship Id="rId41" Type="http://schemas.openxmlformats.org/officeDocument/2006/relationships/ctrlProp" Target="../ctrlProps/ctrlProp843.xml"/><Relationship Id="rId62" Type="http://schemas.openxmlformats.org/officeDocument/2006/relationships/ctrlProp" Target="../ctrlProps/ctrlProp864.xml"/><Relationship Id="rId83" Type="http://schemas.openxmlformats.org/officeDocument/2006/relationships/ctrlProp" Target="../ctrlProps/ctrlProp885.xml"/><Relationship Id="rId88" Type="http://schemas.openxmlformats.org/officeDocument/2006/relationships/ctrlProp" Target="../ctrlProps/ctrlProp890.xml"/><Relationship Id="rId111" Type="http://schemas.openxmlformats.org/officeDocument/2006/relationships/ctrlProp" Target="../ctrlProps/ctrlProp913.xml"/><Relationship Id="rId132" Type="http://schemas.openxmlformats.org/officeDocument/2006/relationships/ctrlProp" Target="../ctrlProps/ctrlProp934.xml"/><Relationship Id="rId15" Type="http://schemas.openxmlformats.org/officeDocument/2006/relationships/ctrlProp" Target="../ctrlProps/ctrlProp817.xml"/><Relationship Id="rId36" Type="http://schemas.openxmlformats.org/officeDocument/2006/relationships/ctrlProp" Target="../ctrlProps/ctrlProp838.xml"/><Relationship Id="rId57" Type="http://schemas.openxmlformats.org/officeDocument/2006/relationships/ctrlProp" Target="../ctrlProps/ctrlProp859.xml"/><Relationship Id="rId106" Type="http://schemas.openxmlformats.org/officeDocument/2006/relationships/ctrlProp" Target="../ctrlProps/ctrlProp908.xml"/><Relationship Id="rId127" Type="http://schemas.openxmlformats.org/officeDocument/2006/relationships/ctrlProp" Target="../ctrlProps/ctrlProp929.xml"/><Relationship Id="rId10" Type="http://schemas.openxmlformats.org/officeDocument/2006/relationships/ctrlProp" Target="../ctrlProps/ctrlProp812.xml"/><Relationship Id="rId31" Type="http://schemas.openxmlformats.org/officeDocument/2006/relationships/ctrlProp" Target="../ctrlProps/ctrlProp833.xml"/><Relationship Id="rId52" Type="http://schemas.openxmlformats.org/officeDocument/2006/relationships/ctrlProp" Target="../ctrlProps/ctrlProp854.xml"/><Relationship Id="rId73" Type="http://schemas.openxmlformats.org/officeDocument/2006/relationships/ctrlProp" Target="../ctrlProps/ctrlProp875.xml"/><Relationship Id="rId78" Type="http://schemas.openxmlformats.org/officeDocument/2006/relationships/ctrlProp" Target="../ctrlProps/ctrlProp880.xml"/><Relationship Id="rId94" Type="http://schemas.openxmlformats.org/officeDocument/2006/relationships/ctrlProp" Target="../ctrlProps/ctrlProp896.xml"/><Relationship Id="rId99" Type="http://schemas.openxmlformats.org/officeDocument/2006/relationships/ctrlProp" Target="../ctrlProps/ctrlProp901.xml"/><Relationship Id="rId101" Type="http://schemas.openxmlformats.org/officeDocument/2006/relationships/ctrlProp" Target="../ctrlProps/ctrlProp903.xml"/><Relationship Id="rId122" Type="http://schemas.openxmlformats.org/officeDocument/2006/relationships/ctrlProp" Target="../ctrlProps/ctrlProp924.xml"/><Relationship Id="rId143" Type="http://schemas.openxmlformats.org/officeDocument/2006/relationships/ctrlProp" Target="../ctrlProps/ctrlProp945.xml"/><Relationship Id="rId4" Type="http://schemas.openxmlformats.org/officeDocument/2006/relationships/ctrlProp" Target="../ctrlProps/ctrlProp806.xml"/><Relationship Id="rId9" Type="http://schemas.openxmlformats.org/officeDocument/2006/relationships/ctrlProp" Target="../ctrlProps/ctrlProp811.xml"/><Relationship Id="rId26" Type="http://schemas.openxmlformats.org/officeDocument/2006/relationships/ctrlProp" Target="../ctrlProps/ctrlProp828.xml"/><Relationship Id="rId47" Type="http://schemas.openxmlformats.org/officeDocument/2006/relationships/ctrlProp" Target="../ctrlProps/ctrlProp849.xml"/><Relationship Id="rId68" Type="http://schemas.openxmlformats.org/officeDocument/2006/relationships/ctrlProp" Target="../ctrlProps/ctrlProp870.xml"/><Relationship Id="rId89" Type="http://schemas.openxmlformats.org/officeDocument/2006/relationships/ctrlProp" Target="../ctrlProps/ctrlProp891.xml"/><Relationship Id="rId112" Type="http://schemas.openxmlformats.org/officeDocument/2006/relationships/ctrlProp" Target="../ctrlProps/ctrlProp914.xml"/><Relationship Id="rId133" Type="http://schemas.openxmlformats.org/officeDocument/2006/relationships/ctrlProp" Target="../ctrlProps/ctrlProp935.xml"/><Relationship Id="rId16" Type="http://schemas.openxmlformats.org/officeDocument/2006/relationships/ctrlProp" Target="../ctrlProps/ctrlProp818.xml"/></Relationships>
</file>

<file path=xl/worksheets/_rels/sheet10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1059.xml"/><Relationship Id="rId21" Type="http://schemas.openxmlformats.org/officeDocument/2006/relationships/ctrlProp" Target="../ctrlProps/ctrlProp963.xml"/><Relationship Id="rId42" Type="http://schemas.openxmlformats.org/officeDocument/2006/relationships/ctrlProp" Target="../ctrlProps/ctrlProp984.xml"/><Relationship Id="rId63" Type="http://schemas.openxmlformats.org/officeDocument/2006/relationships/ctrlProp" Target="../ctrlProps/ctrlProp1005.xml"/><Relationship Id="rId84" Type="http://schemas.openxmlformats.org/officeDocument/2006/relationships/ctrlProp" Target="../ctrlProps/ctrlProp1026.xml"/><Relationship Id="rId138" Type="http://schemas.openxmlformats.org/officeDocument/2006/relationships/ctrlProp" Target="../ctrlProps/ctrlProp1080.xml"/><Relationship Id="rId107" Type="http://schemas.openxmlformats.org/officeDocument/2006/relationships/ctrlProp" Target="../ctrlProps/ctrlProp1049.xml"/><Relationship Id="rId11" Type="http://schemas.openxmlformats.org/officeDocument/2006/relationships/ctrlProp" Target="../ctrlProps/ctrlProp953.xml"/><Relationship Id="rId32" Type="http://schemas.openxmlformats.org/officeDocument/2006/relationships/ctrlProp" Target="../ctrlProps/ctrlProp974.xml"/><Relationship Id="rId37" Type="http://schemas.openxmlformats.org/officeDocument/2006/relationships/ctrlProp" Target="../ctrlProps/ctrlProp979.xml"/><Relationship Id="rId53" Type="http://schemas.openxmlformats.org/officeDocument/2006/relationships/ctrlProp" Target="../ctrlProps/ctrlProp995.xml"/><Relationship Id="rId58" Type="http://schemas.openxmlformats.org/officeDocument/2006/relationships/ctrlProp" Target="../ctrlProps/ctrlProp1000.xml"/><Relationship Id="rId74" Type="http://schemas.openxmlformats.org/officeDocument/2006/relationships/ctrlProp" Target="../ctrlProps/ctrlProp1016.xml"/><Relationship Id="rId79" Type="http://schemas.openxmlformats.org/officeDocument/2006/relationships/ctrlProp" Target="../ctrlProps/ctrlProp1021.xml"/><Relationship Id="rId102" Type="http://schemas.openxmlformats.org/officeDocument/2006/relationships/ctrlProp" Target="../ctrlProps/ctrlProp1044.xml"/><Relationship Id="rId123" Type="http://schemas.openxmlformats.org/officeDocument/2006/relationships/ctrlProp" Target="../ctrlProps/ctrlProp1065.xml"/><Relationship Id="rId128" Type="http://schemas.openxmlformats.org/officeDocument/2006/relationships/ctrlProp" Target="../ctrlProps/ctrlProp1070.xml"/><Relationship Id="rId5" Type="http://schemas.openxmlformats.org/officeDocument/2006/relationships/ctrlProp" Target="../ctrlProps/ctrlProp947.xml"/><Relationship Id="rId90" Type="http://schemas.openxmlformats.org/officeDocument/2006/relationships/ctrlProp" Target="../ctrlProps/ctrlProp1032.xml"/><Relationship Id="rId95" Type="http://schemas.openxmlformats.org/officeDocument/2006/relationships/ctrlProp" Target="../ctrlProps/ctrlProp1037.xml"/><Relationship Id="rId22" Type="http://schemas.openxmlformats.org/officeDocument/2006/relationships/ctrlProp" Target="../ctrlProps/ctrlProp964.xml"/><Relationship Id="rId27" Type="http://schemas.openxmlformats.org/officeDocument/2006/relationships/ctrlProp" Target="../ctrlProps/ctrlProp969.xml"/><Relationship Id="rId43" Type="http://schemas.openxmlformats.org/officeDocument/2006/relationships/ctrlProp" Target="../ctrlProps/ctrlProp985.xml"/><Relationship Id="rId48" Type="http://schemas.openxmlformats.org/officeDocument/2006/relationships/ctrlProp" Target="../ctrlProps/ctrlProp990.xml"/><Relationship Id="rId64" Type="http://schemas.openxmlformats.org/officeDocument/2006/relationships/ctrlProp" Target="../ctrlProps/ctrlProp1006.xml"/><Relationship Id="rId69" Type="http://schemas.openxmlformats.org/officeDocument/2006/relationships/ctrlProp" Target="../ctrlProps/ctrlProp1011.xml"/><Relationship Id="rId113" Type="http://schemas.openxmlformats.org/officeDocument/2006/relationships/ctrlProp" Target="../ctrlProps/ctrlProp1055.xml"/><Relationship Id="rId118" Type="http://schemas.openxmlformats.org/officeDocument/2006/relationships/ctrlProp" Target="../ctrlProps/ctrlProp1060.xml"/><Relationship Id="rId134" Type="http://schemas.openxmlformats.org/officeDocument/2006/relationships/ctrlProp" Target="../ctrlProps/ctrlProp1076.xml"/><Relationship Id="rId139" Type="http://schemas.openxmlformats.org/officeDocument/2006/relationships/ctrlProp" Target="../ctrlProps/ctrlProp1081.xml"/><Relationship Id="rId80" Type="http://schemas.openxmlformats.org/officeDocument/2006/relationships/ctrlProp" Target="../ctrlProps/ctrlProp1022.xml"/><Relationship Id="rId85" Type="http://schemas.openxmlformats.org/officeDocument/2006/relationships/ctrlProp" Target="../ctrlProps/ctrlProp1027.xml"/><Relationship Id="rId12" Type="http://schemas.openxmlformats.org/officeDocument/2006/relationships/ctrlProp" Target="../ctrlProps/ctrlProp954.xml"/><Relationship Id="rId17" Type="http://schemas.openxmlformats.org/officeDocument/2006/relationships/ctrlProp" Target="../ctrlProps/ctrlProp959.xml"/><Relationship Id="rId33" Type="http://schemas.openxmlformats.org/officeDocument/2006/relationships/ctrlProp" Target="../ctrlProps/ctrlProp975.xml"/><Relationship Id="rId38" Type="http://schemas.openxmlformats.org/officeDocument/2006/relationships/ctrlProp" Target="../ctrlProps/ctrlProp980.xml"/><Relationship Id="rId59" Type="http://schemas.openxmlformats.org/officeDocument/2006/relationships/ctrlProp" Target="../ctrlProps/ctrlProp1001.xml"/><Relationship Id="rId103" Type="http://schemas.openxmlformats.org/officeDocument/2006/relationships/ctrlProp" Target="../ctrlProps/ctrlProp1045.xml"/><Relationship Id="rId108" Type="http://schemas.openxmlformats.org/officeDocument/2006/relationships/ctrlProp" Target="../ctrlProps/ctrlProp1050.xml"/><Relationship Id="rId124" Type="http://schemas.openxmlformats.org/officeDocument/2006/relationships/ctrlProp" Target="../ctrlProps/ctrlProp1066.xml"/><Relationship Id="rId129" Type="http://schemas.openxmlformats.org/officeDocument/2006/relationships/ctrlProp" Target="../ctrlProps/ctrlProp1071.xml"/><Relationship Id="rId54" Type="http://schemas.openxmlformats.org/officeDocument/2006/relationships/ctrlProp" Target="../ctrlProps/ctrlProp996.xml"/><Relationship Id="rId70" Type="http://schemas.openxmlformats.org/officeDocument/2006/relationships/ctrlProp" Target="../ctrlProps/ctrlProp1012.xml"/><Relationship Id="rId75" Type="http://schemas.openxmlformats.org/officeDocument/2006/relationships/ctrlProp" Target="../ctrlProps/ctrlProp1017.xml"/><Relationship Id="rId91" Type="http://schemas.openxmlformats.org/officeDocument/2006/relationships/ctrlProp" Target="../ctrlProps/ctrlProp1033.xml"/><Relationship Id="rId96" Type="http://schemas.openxmlformats.org/officeDocument/2006/relationships/ctrlProp" Target="../ctrlProps/ctrlProp1038.xml"/><Relationship Id="rId140" Type="http://schemas.openxmlformats.org/officeDocument/2006/relationships/ctrlProp" Target="../ctrlProps/ctrlProp1082.xml"/><Relationship Id="rId1" Type="http://schemas.openxmlformats.org/officeDocument/2006/relationships/printerSettings" Target="../printerSettings/printerSettings10.bin"/><Relationship Id="rId6" Type="http://schemas.openxmlformats.org/officeDocument/2006/relationships/ctrlProp" Target="../ctrlProps/ctrlProp948.xml"/><Relationship Id="rId23" Type="http://schemas.openxmlformats.org/officeDocument/2006/relationships/ctrlProp" Target="../ctrlProps/ctrlProp965.xml"/><Relationship Id="rId28" Type="http://schemas.openxmlformats.org/officeDocument/2006/relationships/ctrlProp" Target="../ctrlProps/ctrlProp970.xml"/><Relationship Id="rId49" Type="http://schemas.openxmlformats.org/officeDocument/2006/relationships/ctrlProp" Target="../ctrlProps/ctrlProp991.xml"/><Relationship Id="rId114" Type="http://schemas.openxmlformats.org/officeDocument/2006/relationships/ctrlProp" Target="../ctrlProps/ctrlProp1056.xml"/><Relationship Id="rId119" Type="http://schemas.openxmlformats.org/officeDocument/2006/relationships/ctrlProp" Target="../ctrlProps/ctrlProp1061.xml"/><Relationship Id="rId44" Type="http://schemas.openxmlformats.org/officeDocument/2006/relationships/ctrlProp" Target="../ctrlProps/ctrlProp986.xml"/><Relationship Id="rId60" Type="http://schemas.openxmlformats.org/officeDocument/2006/relationships/ctrlProp" Target="../ctrlProps/ctrlProp1002.xml"/><Relationship Id="rId65" Type="http://schemas.openxmlformats.org/officeDocument/2006/relationships/ctrlProp" Target="../ctrlProps/ctrlProp1007.xml"/><Relationship Id="rId81" Type="http://schemas.openxmlformats.org/officeDocument/2006/relationships/ctrlProp" Target="../ctrlProps/ctrlProp1023.xml"/><Relationship Id="rId86" Type="http://schemas.openxmlformats.org/officeDocument/2006/relationships/ctrlProp" Target="../ctrlProps/ctrlProp1028.xml"/><Relationship Id="rId130" Type="http://schemas.openxmlformats.org/officeDocument/2006/relationships/ctrlProp" Target="../ctrlProps/ctrlProp1072.xml"/><Relationship Id="rId135" Type="http://schemas.openxmlformats.org/officeDocument/2006/relationships/ctrlProp" Target="../ctrlProps/ctrlProp1077.xml"/><Relationship Id="rId13" Type="http://schemas.openxmlformats.org/officeDocument/2006/relationships/ctrlProp" Target="../ctrlProps/ctrlProp955.xml"/><Relationship Id="rId18" Type="http://schemas.openxmlformats.org/officeDocument/2006/relationships/ctrlProp" Target="../ctrlProps/ctrlProp960.xml"/><Relationship Id="rId39" Type="http://schemas.openxmlformats.org/officeDocument/2006/relationships/ctrlProp" Target="../ctrlProps/ctrlProp981.xml"/><Relationship Id="rId109" Type="http://schemas.openxmlformats.org/officeDocument/2006/relationships/ctrlProp" Target="../ctrlProps/ctrlProp1051.xml"/><Relationship Id="rId34" Type="http://schemas.openxmlformats.org/officeDocument/2006/relationships/ctrlProp" Target="../ctrlProps/ctrlProp976.xml"/><Relationship Id="rId50" Type="http://schemas.openxmlformats.org/officeDocument/2006/relationships/ctrlProp" Target="../ctrlProps/ctrlProp992.xml"/><Relationship Id="rId55" Type="http://schemas.openxmlformats.org/officeDocument/2006/relationships/ctrlProp" Target="../ctrlProps/ctrlProp997.xml"/><Relationship Id="rId76" Type="http://schemas.openxmlformats.org/officeDocument/2006/relationships/ctrlProp" Target="../ctrlProps/ctrlProp1018.xml"/><Relationship Id="rId97" Type="http://schemas.openxmlformats.org/officeDocument/2006/relationships/ctrlProp" Target="../ctrlProps/ctrlProp1039.xml"/><Relationship Id="rId104" Type="http://schemas.openxmlformats.org/officeDocument/2006/relationships/ctrlProp" Target="../ctrlProps/ctrlProp1046.xml"/><Relationship Id="rId120" Type="http://schemas.openxmlformats.org/officeDocument/2006/relationships/ctrlProp" Target="../ctrlProps/ctrlProp1062.xml"/><Relationship Id="rId125" Type="http://schemas.openxmlformats.org/officeDocument/2006/relationships/ctrlProp" Target="../ctrlProps/ctrlProp1067.xml"/><Relationship Id="rId141" Type="http://schemas.openxmlformats.org/officeDocument/2006/relationships/ctrlProp" Target="../ctrlProps/ctrlProp1083.xml"/><Relationship Id="rId7" Type="http://schemas.openxmlformats.org/officeDocument/2006/relationships/ctrlProp" Target="../ctrlProps/ctrlProp949.xml"/><Relationship Id="rId71" Type="http://schemas.openxmlformats.org/officeDocument/2006/relationships/ctrlProp" Target="../ctrlProps/ctrlProp1013.xml"/><Relationship Id="rId92" Type="http://schemas.openxmlformats.org/officeDocument/2006/relationships/ctrlProp" Target="../ctrlProps/ctrlProp1034.xml"/><Relationship Id="rId2" Type="http://schemas.openxmlformats.org/officeDocument/2006/relationships/drawing" Target="../drawings/drawing10.xml"/><Relationship Id="rId29" Type="http://schemas.openxmlformats.org/officeDocument/2006/relationships/ctrlProp" Target="../ctrlProps/ctrlProp971.xml"/><Relationship Id="rId24" Type="http://schemas.openxmlformats.org/officeDocument/2006/relationships/ctrlProp" Target="../ctrlProps/ctrlProp966.xml"/><Relationship Id="rId40" Type="http://schemas.openxmlformats.org/officeDocument/2006/relationships/ctrlProp" Target="../ctrlProps/ctrlProp982.xml"/><Relationship Id="rId45" Type="http://schemas.openxmlformats.org/officeDocument/2006/relationships/ctrlProp" Target="../ctrlProps/ctrlProp987.xml"/><Relationship Id="rId66" Type="http://schemas.openxmlformats.org/officeDocument/2006/relationships/ctrlProp" Target="../ctrlProps/ctrlProp1008.xml"/><Relationship Id="rId87" Type="http://schemas.openxmlformats.org/officeDocument/2006/relationships/ctrlProp" Target="../ctrlProps/ctrlProp1029.xml"/><Relationship Id="rId110" Type="http://schemas.openxmlformats.org/officeDocument/2006/relationships/ctrlProp" Target="../ctrlProps/ctrlProp1052.xml"/><Relationship Id="rId115" Type="http://schemas.openxmlformats.org/officeDocument/2006/relationships/ctrlProp" Target="../ctrlProps/ctrlProp1057.xml"/><Relationship Id="rId131" Type="http://schemas.openxmlformats.org/officeDocument/2006/relationships/ctrlProp" Target="../ctrlProps/ctrlProp1073.xml"/><Relationship Id="rId136" Type="http://schemas.openxmlformats.org/officeDocument/2006/relationships/ctrlProp" Target="../ctrlProps/ctrlProp1078.xml"/><Relationship Id="rId61" Type="http://schemas.openxmlformats.org/officeDocument/2006/relationships/ctrlProp" Target="../ctrlProps/ctrlProp1003.xml"/><Relationship Id="rId82" Type="http://schemas.openxmlformats.org/officeDocument/2006/relationships/ctrlProp" Target="../ctrlProps/ctrlProp1024.xml"/><Relationship Id="rId19" Type="http://schemas.openxmlformats.org/officeDocument/2006/relationships/ctrlProp" Target="../ctrlProps/ctrlProp961.xml"/><Relationship Id="rId14" Type="http://schemas.openxmlformats.org/officeDocument/2006/relationships/ctrlProp" Target="../ctrlProps/ctrlProp956.xml"/><Relationship Id="rId30" Type="http://schemas.openxmlformats.org/officeDocument/2006/relationships/ctrlProp" Target="../ctrlProps/ctrlProp972.xml"/><Relationship Id="rId35" Type="http://schemas.openxmlformats.org/officeDocument/2006/relationships/ctrlProp" Target="../ctrlProps/ctrlProp977.xml"/><Relationship Id="rId56" Type="http://schemas.openxmlformats.org/officeDocument/2006/relationships/ctrlProp" Target="../ctrlProps/ctrlProp998.xml"/><Relationship Id="rId77" Type="http://schemas.openxmlformats.org/officeDocument/2006/relationships/ctrlProp" Target="../ctrlProps/ctrlProp1019.xml"/><Relationship Id="rId100" Type="http://schemas.openxmlformats.org/officeDocument/2006/relationships/ctrlProp" Target="../ctrlProps/ctrlProp1042.xml"/><Relationship Id="rId105" Type="http://schemas.openxmlformats.org/officeDocument/2006/relationships/ctrlProp" Target="../ctrlProps/ctrlProp1047.xml"/><Relationship Id="rId126" Type="http://schemas.openxmlformats.org/officeDocument/2006/relationships/ctrlProp" Target="../ctrlProps/ctrlProp1068.xml"/><Relationship Id="rId8" Type="http://schemas.openxmlformats.org/officeDocument/2006/relationships/ctrlProp" Target="../ctrlProps/ctrlProp950.xml"/><Relationship Id="rId51" Type="http://schemas.openxmlformats.org/officeDocument/2006/relationships/ctrlProp" Target="../ctrlProps/ctrlProp993.xml"/><Relationship Id="rId72" Type="http://schemas.openxmlformats.org/officeDocument/2006/relationships/ctrlProp" Target="../ctrlProps/ctrlProp1014.xml"/><Relationship Id="rId93" Type="http://schemas.openxmlformats.org/officeDocument/2006/relationships/ctrlProp" Target="../ctrlProps/ctrlProp1035.xml"/><Relationship Id="rId98" Type="http://schemas.openxmlformats.org/officeDocument/2006/relationships/ctrlProp" Target="../ctrlProps/ctrlProp1040.xml"/><Relationship Id="rId121" Type="http://schemas.openxmlformats.org/officeDocument/2006/relationships/ctrlProp" Target="../ctrlProps/ctrlProp1063.xml"/><Relationship Id="rId142" Type="http://schemas.openxmlformats.org/officeDocument/2006/relationships/ctrlProp" Target="../ctrlProps/ctrlProp1084.xml"/><Relationship Id="rId3" Type="http://schemas.openxmlformats.org/officeDocument/2006/relationships/vmlDrawing" Target="../drawings/vmlDrawing10.vml"/><Relationship Id="rId25" Type="http://schemas.openxmlformats.org/officeDocument/2006/relationships/ctrlProp" Target="../ctrlProps/ctrlProp967.xml"/><Relationship Id="rId46" Type="http://schemas.openxmlformats.org/officeDocument/2006/relationships/ctrlProp" Target="../ctrlProps/ctrlProp988.xml"/><Relationship Id="rId67" Type="http://schemas.openxmlformats.org/officeDocument/2006/relationships/ctrlProp" Target="../ctrlProps/ctrlProp1009.xml"/><Relationship Id="rId116" Type="http://schemas.openxmlformats.org/officeDocument/2006/relationships/ctrlProp" Target="../ctrlProps/ctrlProp1058.xml"/><Relationship Id="rId137" Type="http://schemas.openxmlformats.org/officeDocument/2006/relationships/ctrlProp" Target="../ctrlProps/ctrlProp1079.xml"/><Relationship Id="rId20" Type="http://schemas.openxmlformats.org/officeDocument/2006/relationships/ctrlProp" Target="../ctrlProps/ctrlProp962.xml"/><Relationship Id="rId41" Type="http://schemas.openxmlformats.org/officeDocument/2006/relationships/ctrlProp" Target="../ctrlProps/ctrlProp983.xml"/><Relationship Id="rId62" Type="http://schemas.openxmlformats.org/officeDocument/2006/relationships/ctrlProp" Target="../ctrlProps/ctrlProp1004.xml"/><Relationship Id="rId83" Type="http://schemas.openxmlformats.org/officeDocument/2006/relationships/ctrlProp" Target="../ctrlProps/ctrlProp1025.xml"/><Relationship Id="rId88" Type="http://schemas.openxmlformats.org/officeDocument/2006/relationships/ctrlProp" Target="../ctrlProps/ctrlProp1030.xml"/><Relationship Id="rId111" Type="http://schemas.openxmlformats.org/officeDocument/2006/relationships/ctrlProp" Target="../ctrlProps/ctrlProp1053.xml"/><Relationship Id="rId132" Type="http://schemas.openxmlformats.org/officeDocument/2006/relationships/ctrlProp" Target="../ctrlProps/ctrlProp1074.xml"/><Relationship Id="rId15" Type="http://schemas.openxmlformats.org/officeDocument/2006/relationships/ctrlProp" Target="../ctrlProps/ctrlProp957.xml"/><Relationship Id="rId36" Type="http://schemas.openxmlformats.org/officeDocument/2006/relationships/ctrlProp" Target="../ctrlProps/ctrlProp978.xml"/><Relationship Id="rId57" Type="http://schemas.openxmlformats.org/officeDocument/2006/relationships/ctrlProp" Target="../ctrlProps/ctrlProp999.xml"/><Relationship Id="rId106" Type="http://schemas.openxmlformats.org/officeDocument/2006/relationships/ctrlProp" Target="../ctrlProps/ctrlProp1048.xml"/><Relationship Id="rId127" Type="http://schemas.openxmlformats.org/officeDocument/2006/relationships/ctrlProp" Target="../ctrlProps/ctrlProp1069.xml"/><Relationship Id="rId10" Type="http://schemas.openxmlformats.org/officeDocument/2006/relationships/ctrlProp" Target="../ctrlProps/ctrlProp952.xml"/><Relationship Id="rId31" Type="http://schemas.openxmlformats.org/officeDocument/2006/relationships/ctrlProp" Target="../ctrlProps/ctrlProp973.xml"/><Relationship Id="rId52" Type="http://schemas.openxmlformats.org/officeDocument/2006/relationships/ctrlProp" Target="../ctrlProps/ctrlProp994.xml"/><Relationship Id="rId73" Type="http://schemas.openxmlformats.org/officeDocument/2006/relationships/ctrlProp" Target="../ctrlProps/ctrlProp1015.xml"/><Relationship Id="rId78" Type="http://schemas.openxmlformats.org/officeDocument/2006/relationships/ctrlProp" Target="../ctrlProps/ctrlProp1020.xml"/><Relationship Id="rId94" Type="http://schemas.openxmlformats.org/officeDocument/2006/relationships/ctrlProp" Target="../ctrlProps/ctrlProp1036.xml"/><Relationship Id="rId99" Type="http://schemas.openxmlformats.org/officeDocument/2006/relationships/ctrlProp" Target="../ctrlProps/ctrlProp1041.xml"/><Relationship Id="rId101" Type="http://schemas.openxmlformats.org/officeDocument/2006/relationships/ctrlProp" Target="../ctrlProps/ctrlProp1043.xml"/><Relationship Id="rId122" Type="http://schemas.openxmlformats.org/officeDocument/2006/relationships/ctrlProp" Target="../ctrlProps/ctrlProp1064.xml"/><Relationship Id="rId143" Type="http://schemas.openxmlformats.org/officeDocument/2006/relationships/ctrlProp" Target="../ctrlProps/ctrlProp1085.xml"/><Relationship Id="rId4" Type="http://schemas.openxmlformats.org/officeDocument/2006/relationships/ctrlProp" Target="../ctrlProps/ctrlProp946.xml"/><Relationship Id="rId9" Type="http://schemas.openxmlformats.org/officeDocument/2006/relationships/ctrlProp" Target="../ctrlProps/ctrlProp951.xml"/><Relationship Id="rId26" Type="http://schemas.openxmlformats.org/officeDocument/2006/relationships/ctrlProp" Target="../ctrlProps/ctrlProp968.xml"/><Relationship Id="rId47" Type="http://schemas.openxmlformats.org/officeDocument/2006/relationships/ctrlProp" Target="../ctrlProps/ctrlProp989.xml"/><Relationship Id="rId68" Type="http://schemas.openxmlformats.org/officeDocument/2006/relationships/ctrlProp" Target="../ctrlProps/ctrlProp1010.xml"/><Relationship Id="rId89" Type="http://schemas.openxmlformats.org/officeDocument/2006/relationships/ctrlProp" Target="../ctrlProps/ctrlProp1031.xml"/><Relationship Id="rId112" Type="http://schemas.openxmlformats.org/officeDocument/2006/relationships/ctrlProp" Target="../ctrlProps/ctrlProp1054.xml"/><Relationship Id="rId133" Type="http://schemas.openxmlformats.org/officeDocument/2006/relationships/ctrlProp" Target="../ctrlProps/ctrlProp1075.xml"/><Relationship Id="rId16" Type="http://schemas.openxmlformats.org/officeDocument/2006/relationships/ctrlProp" Target="../ctrlProps/ctrlProp958.xml"/></Relationships>
</file>

<file path=xl/worksheets/_rels/sheet11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1199.xml"/><Relationship Id="rId21" Type="http://schemas.openxmlformats.org/officeDocument/2006/relationships/ctrlProp" Target="../ctrlProps/ctrlProp1103.xml"/><Relationship Id="rId42" Type="http://schemas.openxmlformats.org/officeDocument/2006/relationships/ctrlProp" Target="../ctrlProps/ctrlProp1124.xml"/><Relationship Id="rId63" Type="http://schemas.openxmlformats.org/officeDocument/2006/relationships/ctrlProp" Target="../ctrlProps/ctrlProp1145.xml"/><Relationship Id="rId84" Type="http://schemas.openxmlformats.org/officeDocument/2006/relationships/ctrlProp" Target="../ctrlProps/ctrlProp1166.xml"/><Relationship Id="rId138" Type="http://schemas.openxmlformats.org/officeDocument/2006/relationships/ctrlProp" Target="../ctrlProps/ctrlProp1220.xml"/><Relationship Id="rId107" Type="http://schemas.openxmlformats.org/officeDocument/2006/relationships/ctrlProp" Target="../ctrlProps/ctrlProp1189.xml"/><Relationship Id="rId11" Type="http://schemas.openxmlformats.org/officeDocument/2006/relationships/ctrlProp" Target="../ctrlProps/ctrlProp1093.xml"/><Relationship Id="rId32" Type="http://schemas.openxmlformats.org/officeDocument/2006/relationships/ctrlProp" Target="../ctrlProps/ctrlProp1114.xml"/><Relationship Id="rId37" Type="http://schemas.openxmlformats.org/officeDocument/2006/relationships/ctrlProp" Target="../ctrlProps/ctrlProp1119.xml"/><Relationship Id="rId53" Type="http://schemas.openxmlformats.org/officeDocument/2006/relationships/ctrlProp" Target="../ctrlProps/ctrlProp1135.xml"/><Relationship Id="rId58" Type="http://schemas.openxmlformats.org/officeDocument/2006/relationships/ctrlProp" Target="../ctrlProps/ctrlProp1140.xml"/><Relationship Id="rId74" Type="http://schemas.openxmlformats.org/officeDocument/2006/relationships/ctrlProp" Target="../ctrlProps/ctrlProp1156.xml"/><Relationship Id="rId79" Type="http://schemas.openxmlformats.org/officeDocument/2006/relationships/ctrlProp" Target="../ctrlProps/ctrlProp1161.xml"/><Relationship Id="rId102" Type="http://schemas.openxmlformats.org/officeDocument/2006/relationships/ctrlProp" Target="../ctrlProps/ctrlProp1184.xml"/><Relationship Id="rId123" Type="http://schemas.openxmlformats.org/officeDocument/2006/relationships/ctrlProp" Target="../ctrlProps/ctrlProp1205.xml"/><Relationship Id="rId128" Type="http://schemas.openxmlformats.org/officeDocument/2006/relationships/ctrlProp" Target="../ctrlProps/ctrlProp1210.xml"/><Relationship Id="rId5" Type="http://schemas.openxmlformats.org/officeDocument/2006/relationships/ctrlProp" Target="../ctrlProps/ctrlProp1087.xml"/><Relationship Id="rId90" Type="http://schemas.openxmlformats.org/officeDocument/2006/relationships/ctrlProp" Target="../ctrlProps/ctrlProp1172.xml"/><Relationship Id="rId95" Type="http://schemas.openxmlformats.org/officeDocument/2006/relationships/ctrlProp" Target="../ctrlProps/ctrlProp1177.xml"/><Relationship Id="rId22" Type="http://schemas.openxmlformats.org/officeDocument/2006/relationships/ctrlProp" Target="../ctrlProps/ctrlProp1104.xml"/><Relationship Id="rId27" Type="http://schemas.openxmlformats.org/officeDocument/2006/relationships/ctrlProp" Target="../ctrlProps/ctrlProp1109.xml"/><Relationship Id="rId43" Type="http://schemas.openxmlformats.org/officeDocument/2006/relationships/ctrlProp" Target="../ctrlProps/ctrlProp1125.xml"/><Relationship Id="rId48" Type="http://schemas.openxmlformats.org/officeDocument/2006/relationships/ctrlProp" Target="../ctrlProps/ctrlProp1130.xml"/><Relationship Id="rId64" Type="http://schemas.openxmlformats.org/officeDocument/2006/relationships/ctrlProp" Target="../ctrlProps/ctrlProp1146.xml"/><Relationship Id="rId69" Type="http://schemas.openxmlformats.org/officeDocument/2006/relationships/ctrlProp" Target="../ctrlProps/ctrlProp1151.xml"/><Relationship Id="rId113" Type="http://schemas.openxmlformats.org/officeDocument/2006/relationships/ctrlProp" Target="../ctrlProps/ctrlProp1195.xml"/><Relationship Id="rId118" Type="http://schemas.openxmlformats.org/officeDocument/2006/relationships/ctrlProp" Target="../ctrlProps/ctrlProp1200.xml"/><Relationship Id="rId134" Type="http://schemas.openxmlformats.org/officeDocument/2006/relationships/ctrlProp" Target="../ctrlProps/ctrlProp1216.xml"/><Relationship Id="rId139" Type="http://schemas.openxmlformats.org/officeDocument/2006/relationships/ctrlProp" Target="../ctrlProps/ctrlProp1221.xml"/><Relationship Id="rId80" Type="http://schemas.openxmlformats.org/officeDocument/2006/relationships/ctrlProp" Target="../ctrlProps/ctrlProp1162.xml"/><Relationship Id="rId85" Type="http://schemas.openxmlformats.org/officeDocument/2006/relationships/ctrlProp" Target="../ctrlProps/ctrlProp1167.xml"/><Relationship Id="rId12" Type="http://schemas.openxmlformats.org/officeDocument/2006/relationships/ctrlProp" Target="../ctrlProps/ctrlProp1094.xml"/><Relationship Id="rId17" Type="http://schemas.openxmlformats.org/officeDocument/2006/relationships/ctrlProp" Target="../ctrlProps/ctrlProp1099.xml"/><Relationship Id="rId33" Type="http://schemas.openxmlformats.org/officeDocument/2006/relationships/ctrlProp" Target="../ctrlProps/ctrlProp1115.xml"/><Relationship Id="rId38" Type="http://schemas.openxmlformats.org/officeDocument/2006/relationships/ctrlProp" Target="../ctrlProps/ctrlProp1120.xml"/><Relationship Id="rId59" Type="http://schemas.openxmlformats.org/officeDocument/2006/relationships/ctrlProp" Target="../ctrlProps/ctrlProp1141.xml"/><Relationship Id="rId103" Type="http://schemas.openxmlformats.org/officeDocument/2006/relationships/ctrlProp" Target="../ctrlProps/ctrlProp1185.xml"/><Relationship Id="rId108" Type="http://schemas.openxmlformats.org/officeDocument/2006/relationships/ctrlProp" Target="../ctrlProps/ctrlProp1190.xml"/><Relationship Id="rId124" Type="http://schemas.openxmlformats.org/officeDocument/2006/relationships/ctrlProp" Target="../ctrlProps/ctrlProp1206.xml"/><Relationship Id="rId129" Type="http://schemas.openxmlformats.org/officeDocument/2006/relationships/ctrlProp" Target="../ctrlProps/ctrlProp1211.xml"/><Relationship Id="rId54" Type="http://schemas.openxmlformats.org/officeDocument/2006/relationships/ctrlProp" Target="../ctrlProps/ctrlProp1136.xml"/><Relationship Id="rId70" Type="http://schemas.openxmlformats.org/officeDocument/2006/relationships/ctrlProp" Target="../ctrlProps/ctrlProp1152.xml"/><Relationship Id="rId75" Type="http://schemas.openxmlformats.org/officeDocument/2006/relationships/ctrlProp" Target="../ctrlProps/ctrlProp1157.xml"/><Relationship Id="rId91" Type="http://schemas.openxmlformats.org/officeDocument/2006/relationships/ctrlProp" Target="../ctrlProps/ctrlProp1173.xml"/><Relationship Id="rId96" Type="http://schemas.openxmlformats.org/officeDocument/2006/relationships/ctrlProp" Target="../ctrlProps/ctrlProp1178.xml"/><Relationship Id="rId140" Type="http://schemas.openxmlformats.org/officeDocument/2006/relationships/ctrlProp" Target="../ctrlProps/ctrlProp1222.xml"/><Relationship Id="rId1" Type="http://schemas.openxmlformats.org/officeDocument/2006/relationships/printerSettings" Target="../printerSettings/printerSettings11.bin"/><Relationship Id="rId6" Type="http://schemas.openxmlformats.org/officeDocument/2006/relationships/ctrlProp" Target="../ctrlProps/ctrlProp1088.xml"/><Relationship Id="rId23" Type="http://schemas.openxmlformats.org/officeDocument/2006/relationships/ctrlProp" Target="../ctrlProps/ctrlProp1105.xml"/><Relationship Id="rId28" Type="http://schemas.openxmlformats.org/officeDocument/2006/relationships/ctrlProp" Target="../ctrlProps/ctrlProp1110.xml"/><Relationship Id="rId49" Type="http://schemas.openxmlformats.org/officeDocument/2006/relationships/ctrlProp" Target="../ctrlProps/ctrlProp1131.xml"/><Relationship Id="rId114" Type="http://schemas.openxmlformats.org/officeDocument/2006/relationships/ctrlProp" Target="../ctrlProps/ctrlProp1196.xml"/><Relationship Id="rId119" Type="http://schemas.openxmlformats.org/officeDocument/2006/relationships/ctrlProp" Target="../ctrlProps/ctrlProp1201.xml"/><Relationship Id="rId44" Type="http://schemas.openxmlformats.org/officeDocument/2006/relationships/ctrlProp" Target="../ctrlProps/ctrlProp1126.xml"/><Relationship Id="rId60" Type="http://schemas.openxmlformats.org/officeDocument/2006/relationships/ctrlProp" Target="../ctrlProps/ctrlProp1142.xml"/><Relationship Id="rId65" Type="http://schemas.openxmlformats.org/officeDocument/2006/relationships/ctrlProp" Target="../ctrlProps/ctrlProp1147.xml"/><Relationship Id="rId81" Type="http://schemas.openxmlformats.org/officeDocument/2006/relationships/ctrlProp" Target="../ctrlProps/ctrlProp1163.xml"/><Relationship Id="rId86" Type="http://schemas.openxmlformats.org/officeDocument/2006/relationships/ctrlProp" Target="../ctrlProps/ctrlProp1168.xml"/><Relationship Id="rId130" Type="http://schemas.openxmlformats.org/officeDocument/2006/relationships/ctrlProp" Target="../ctrlProps/ctrlProp1212.xml"/><Relationship Id="rId135" Type="http://schemas.openxmlformats.org/officeDocument/2006/relationships/ctrlProp" Target="../ctrlProps/ctrlProp1217.xml"/><Relationship Id="rId13" Type="http://schemas.openxmlformats.org/officeDocument/2006/relationships/ctrlProp" Target="../ctrlProps/ctrlProp1095.xml"/><Relationship Id="rId18" Type="http://schemas.openxmlformats.org/officeDocument/2006/relationships/ctrlProp" Target="../ctrlProps/ctrlProp1100.xml"/><Relationship Id="rId39" Type="http://schemas.openxmlformats.org/officeDocument/2006/relationships/ctrlProp" Target="../ctrlProps/ctrlProp1121.xml"/><Relationship Id="rId109" Type="http://schemas.openxmlformats.org/officeDocument/2006/relationships/ctrlProp" Target="../ctrlProps/ctrlProp1191.xml"/><Relationship Id="rId34" Type="http://schemas.openxmlformats.org/officeDocument/2006/relationships/ctrlProp" Target="../ctrlProps/ctrlProp1116.xml"/><Relationship Id="rId50" Type="http://schemas.openxmlformats.org/officeDocument/2006/relationships/ctrlProp" Target="../ctrlProps/ctrlProp1132.xml"/><Relationship Id="rId55" Type="http://schemas.openxmlformats.org/officeDocument/2006/relationships/ctrlProp" Target="../ctrlProps/ctrlProp1137.xml"/><Relationship Id="rId76" Type="http://schemas.openxmlformats.org/officeDocument/2006/relationships/ctrlProp" Target="../ctrlProps/ctrlProp1158.xml"/><Relationship Id="rId97" Type="http://schemas.openxmlformats.org/officeDocument/2006/relationships/ctrlProp" Target="../ctrlProps/ctrlProp1179.xml"/><Relationship Id="rId104" Type="http://schemas.openxmlformats.org/officeDocument/2006/relationships/ctrlProp" Target="../ctrlProps/ctrlProp1186.xml"/><Relationship Id="rId120" Type="http://schemas.openxmlformats.org/officeDocument/2006/relationships/ctrlProp" Target="../ctrlProps/ctrlProp1202.xml"/><Relationship Id="rId125" Type="http://schemas.openxmlformats.org/officeDocument/2006/relationships/ctrlProp" Target="../ctrlProps/ctrlProp1207.xml"/><Relationship Id="rId141" Type="http://schemas.openxmlformats.org/officeDocument/2006/relationships/ctrlProp" Target="../ctrlProps/ctrlProp1223.xml"/><Relationship Id="rId7" Type="http://schemas.openxmlformats.org/officeDocument/2006/relationships/ctrlProp" Target="../ctrlProps/ctrlProp1089.xml"/><Relationship Id="rId71" Type="http://schemas.openxmlformats.org/officeDocument/2006/relationships/ctrlProp" Target="../ctrlProps/ctrlProp1153.xml"/><Relationship Id="rId92" Type="http://schemas.openxmlformats.org/officeDocument/2006/relationships/ctrlProp" Target="../ctrlProps/ctrlProp1174.xml"/><Relationship Id="rId2" Type="http://schemas.openxmlformats.org/officeDocument/2006/relationships/drawing" Target="../drawings/drawing11.xml"/><Relationship Id="rId29" Type="http://schemas.openxmlformats.org/officeDocument/2006/relationships/ctrlProp" Target="../ctrlProps/ctrlProp1111.xml"/><Relationship Id="rId24" Type="http://schemas.openxmlformats.org/officeDocument/2006/relationships/ctrlProp" Target="../ctrlProps/ctrlProp1106.xml"/><Relationship Id="rId40" Type="http://schemas.openxmlformats.org/officeDocument/2006/relationships/ctrlProp" Target="../ctrlProps/ctrlProp1122.xml"/><Relationship Id="rId45" Type="http://schemas.openxmlformats.org/officeDocument/2006/relationships/ctrlProp" Target="../ctrlProps/ctrlProp1127.xml"/><Relationship Id="rId66" Type="http://schemas.openxmlformats.org/officeDocument/2006/relationships/ctrlProp" Target="../ctrlProps/ctrlProp1148.xml"/><Relationship Id="rId87" Type="http://schemas.openxmlformats.org/officeDocument/2006/relationships/ctrlProp" Target="../ctrlProps/ctrlProp1169.xml"/><Relationship Id="rId110" Type="http://schemas.openxmlformats.org/officeDocument/2006/relationships/ctrlProp" Target="../ctrlProps/ctrlProp1192.xml"/><Relationship Id="rId115" Type="http://schemas.openxmlformats.org/officeDocument/2006/relationships/ctrlProp" Target="../ctrlProps/ctrlProp1197.xml"/><Relationship Id="rId131" Type="http://schemas.openxmlformats.org/officeDocument/2006/relationships/ctrlProp" Target="../ctrlProps/ctrlProp1213.xml"/><Relationship Id="rId136" Type="http://schemas.openxmlformats.org/officeDocument/2006/relationships/ctrlProp" Target="../ctrlProps/ctrlProp1218.xml"/><Relationship Id="rId61" Type="http://schemas.openxmlformats.org/officeDocument/2006/relationships/ctrlProp" Target="../ctrlProps/ctrlProp1143.xml"/><Relationship Id="rId82" Type="http://schemas.openxmlformats.org/officeDocument/2006/relationships/ctrlProp" Target="../ctrlProps/ctrlProp1164.xml"/><Relationship Id="rId19" Type="http://schemas.openxmlformats.org/officeDocument/2006/relationships/ctrlProp" Target="../ctrlProps/ctrlProp1101.xml"/><Relationship Id="rId14" Type="http://schemas.openxmlformats.org/officeDocument/2006/relationships/ctrlProp" Target="../ctrlProps/ctrlProp1096.xml"/><Relationship Id="rId30" Type="http://schemas.openxmlformats.org/officeDocument/2006/relationships/ctrlProp" Target="../ctrlProps/ctrlProp1112.xml"/><Relationship Id="rId35" Type="http://schemas.openxmlformats.org/officeDocument/2006/relationships/ctrlProp" Target="../ctrlProps/ctrlProp1117.xml"/><Relationship Id="rId56" Type="http://schemas.openxmlformats.org/officeDocument/2006/relationships/ctrlProp" Target="../ctrlProps/ctrlProp1138.xml"/><Relationship Id="rId77" Type="http://schemas.openxmlformats.org/officeDocument/2006/relationships/ctrlProp" Target="../ctrlProps/ctrlProp1159.xml"/><Relationship Id="rId100" Type="http://schemas.openxmlformats.org/officeDocument/2006/relationships/ctrlProp" Target="../ctrlProps/ctrlProp1182.xml"/><Relationship Id="rId105" Type="http://schemas.openxmlformats.org/officeDocument/2006/relationships/ctrlProp" Target="../ctrlProps/ctrlProp1187.xml"/><Relationship Id="rId126" Type="http://schemas.openxmlformats.org/officeDocument/2006/relationships/ctrlProp" Target="../ctrlProps/ctrlProp1208.xml"/><Relationship Id="rId8" Type="http://schemas.openxmlformats.org/officeDocument/2006/relationships/ctrlProp" Target="../ctrlProps/ctrlProp1090.xml"/><Relationship Id="rId51" Type="http://schemas.openxmlformats.org/officeDocument/2006/relationships/ctrlProp" Target="../ctrlProps/ctrlProp1133.xml"/><Relationship Id="rId72" Type="http://schemas.openxmlformats.org/officeDocument/2006/relationships/ctrlProp" Target="../ctrlProps/ctrlProp1154.xml"/><Relationship Id="rId93" Type="http://schemas.openxmlformats.org/officeDocument/2006/relationships/ctrlProp" Target="../ctrlProps/ctrlProp1175.xml"/><Relationship Id="rId98" Type="http://schemas.openxmlformats.org/officeDocument/2006/relationships/ctrlProp" Target="../ctrlProps/ctrlProp1180.xml"/><Relationship Id="rId121" Type="http://schemas.openxmlformats.org/officeDocument/2006/relationships/ctrlProp" Target="../ctrlProps/ctrlProp1203.xml"/><Relationship Id="rId142" Type="http://schemas.openxmlformats.org/officeDocument/2006/relationships/ctrlProp" Target="../ctrlProps/ctrlProp1224.xml"/><Relationship Id="rId3" Type="http://schemas.openxmlformats.org/officeDocument/2006/relationships/vmlDrawing" Target="../drawings/vmlDrawing11.vml"/><Relationship Id="rId25" Type="http://schemas.openxmlformats.org/officeDocument/2006/relationships/ctrlProp" Target="../ctrlProps/ctrlProp1107.xml"/><Relationship Id="rId46" Type="http://schemas.openxmlformats.org/officeDocument/2006/relationships/ctrlProp" Target="../ctrlProps/ctrlProp1128.xml"/><Relationship Id="rId67" Type="http://schemas.openxmlformats.org/officeDocument/2006/relationships/ctrlProp" Target="../ctrlProps/ctrlProp1149.xml"/><Relationship Id="rId116" Type="http://schemas.openxmlformats.org/officeDocument/2006/relationships/ctrlProp" Target="../ctrlProps/ctrlProp1198.xml"/><Relationship Id="rId137" Type="http://schemas.openxmlformats.org/officeDocument/2006/relationships/ctrlProp" Target="../ctrlProps/ctrlProp1219.xml"/><Relationship Id="rId20" Type="http://schemas.openxmlformats.org/officeDocument/2006/relationships/ctrlProp" Target="../ctrlProps/ctrlProp1102.xml"/><Relationship Id="rId41" Type="http://schemas.openxmlformats.org/officeDocument/2006/relationships/ctrlProp" Target="../ctrlProps/ctrlProp1123.xml"/><Relationship Id="rId62" Type="http://schemas.openxmlformats.org/officeDocument/2006/relationships/ctrlProp" Target="../ctrlProps/ctrlProp1144.xml"/><Relationship Id="rId83" Type="http://schemas.openxmlformats.org/officeDocument/2006/relationships/ctrlProp" Target="../ctrlProps/ctrlProp1165.xml"/><Relationship Id="rId88" Type="http://schemas.openxmlformats.org/officeDocument/2006/relationships/ctrlProp" Target="../ctrlProps/ctrlProp1170.xml"/><Relationship Id="rId111" Type="http://schemas.openxmlformats.org/officeDocument/2006/relationships/ctrlProp" Target="../ctrlProps/ctrlProp1193.xml"/><Relationship Id="rId132" Type="http://schemas.openxmlformats.org/officeDocument/2006/relationships/ctrlProp" Target="../ctrlProps/ctrlProp1214.xml"/><Relationship Id="rId15" Type="http://schemas.openxmlformats.org/officeDocument/2006/relationships/ctrlProp" Target="../ctrlProps/ctrlProp1097.xml"/><Relationship Id="rId36" Type="http://schemas.openxmlformats.org/officeDocument/2006/relationships/ctrlProp" Target="../ctrlProps/ctrlProp1118.xml"/><Relationship Id="rId57" Type="http://schemas.openxmlformats.org/officeDocument/2006/relationships/ctrlProp" Target="../ctrlProps/ctrlProp1139.xml"/><Relationship Id="rId106" Type="http://schemas.openxmlformats.org/officeDocument/2006/relationships/ctrlProp" Target="../ctrlProps/ctrlProp1188.xml"/><Relationship Id="rId127" Type="http://schemas.openxmlformats.org/officeDocument/2006/relationships/ctrlProp" Target="../ctrlProps/ctrlProp1209.xml"/><Relationship Id="rId10" Type="http://schemas.openxmlformats.org/officeDocument/2006/relationships/ctrlProp" Target="../ctrlProps/ctrlProp1092.xml"/><Relationship Id="rId31" Type="http://schemas.openxmlformats.org/officeDocument/2006/relationships/ctrlProp" Target="../ctrlProps/ctrlProp1113.xml"/><Relationship Id="rId52" Type="http://schemas.openxmlformats.org/officeDocument/2006/relationships/ctrlProp" Target="../ctrlProps/ctrlProp1134.xml"/><Relationship Id="rId73" Type="http://schemas.openxmlformats.org/officeDocument/2006/relationships/ctrlProp" Target="../ctrlProps/ctrlProp1155.xml"/><Relationship Id="rId78" Type="http://schemas.openxmlformats.org/officeDocument/2006/relationships/ctrlProp" Target="../ctrlProps/ctrlProp1160.xml"/><Relationship Id="rId94" Type="http://schemas.openxmlformats.org/officeDocument/2006/relationships/ctrlProp" Target="../ctrlProps/ctrlProp1176.xml"/><Relationship Id="rId99" Type="http://schemas.openxmlformats.org/officeDocument/2006/relationships/ctrlProp" Target="../ctrlProps/ctrlProp1181.xml"/><Relationship Id="rId101" Type="http://schemas.openxmlformats.org/officeDocument/2006/relationships/ctrlProp" Target="../ctrlProps/ctrlProp1183.xml"/><Relationship Id="rId122" Type="http://schemas.openxmlformats.org/officeDocument/2006/relationships/ctrlProp" Target="../ctrlProps/ctrlProp1204.xml"/><Relationship Id="rId143" Type="http://schemas.openxmlformats.org/officeDocument/2006/relationships/ctrlProp" Target="../ctrlProps/ctrlProp1225.xml"/><Relationship Id="rId4" Type="http://schemas.openxmlformats.org/officeDocument/2006/relationships/ctrlProp" Target="../ctrlProps/ctrlProp1086.xml"/><Relationship Id="rId9" Type="http://schemas.openxmlformats.org/officeDocument/2006/relationships/ctrlProp" Target="../ctrlProps/ctrlProp1091.xml"/><Relationship Id="rId26" Type="http://schemas.openxmlformats.org/officeDocument/2006/relationships/ctrlProp" Target="../ctrlProps/ctrlProp1108.xml"/><Relationship Id="rId47" Type="http://schemas.openxmlformats.org/officeDocument/2006/relationships/ctrlProp" Target="../ctrlProps/ctrlProp1129.xml"/><Relationship Id="rId68" Type="http://schemas.openxmlformats.org/officeDocument/2006/relationships/ctrlProp" Target="../ctrlProps/ctrlProp1150.xml"/><Relationship Id="rId89" Type="http://schemas.openxmlformats.org/officeDocument/2006/relationships/ctrlProp" Target="../ctrlProps/ctrlProp1171.xml"/><Relationship Id="rId112" Type="http://schemas.openxmlformats.org/officeDocument/2006/relationships/ctrlProp" Target="../ctrlProps/ctrlProp1194.xml"/><Relationship Id="rId133" Type="http://schemas.openxmlformats.org/officeDocument/2006/relationships/ctrlProp" Target="../ctrlProps/ctrlProp1215.xml"/><Relationship Id="rId16" Type="http://schemas.openxmlformats.org/officeDocument/2006/relationships/ctrlProp" Target="../ctrlProps/ctrlProp1098.xml"/></Relationships>
</file>

<file path=xl/worksheets/_rels/sheet12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1339.xml"/><Relationship Id="rId21" Type="http://schemas.openxmlformats.org/officeDocument/2006/relationships/ctrlProp" Target="../ctrlProps/ctrlProp1243.xml"/><Relationship Id="rId42" Type="http://schemas.openxmlformats.org/officeDocument/2006/relationships/ctrlProp" Target="../ctrlProps/ctrlProp1264.xml"/><Relationship Id="rId63" Type="http://schemas.openxmlformats.org/officeDocument/2006/relationships/ctrlProp" Target="../ctrlProps/ctrlProp1285.xml"/><Relationship Id="rId84" Type="http://schemas.openxmlformats.org/officeDocument/2006/relationships/ctrlProp" Target="../ctrlProps/ctrlProp1306.xml"/><Relationship Id="rId138" Type="http://schemas.openxmlformats.org/officeDocument/2006/relationships/ctrlProp" Target="../ctrlProps/ctrlProp1360.xml"/><Relationship Id="rId107" Type="http://schemas.openxmlformats.org/officeDocument/2006/relationships/ctrlProp" Target="../ctrlProps/ctrlProp1329.xml"/><Relationship Id="rId11" Type="http://schemas.openxmlformats.org/officeDocument/2006/relationships/ctrlProp" Target="../ctrlProps/ctrlProp1233.xml"/><Relationship Id="rId32" Type="http://schemas.openxmlformats.org/officeDocument/2006/relationships/ctrlProp" Target="../ctrlProps/ctrlProp1254.xml"/><Relationship Id="rId37" Type="http://schemas.openxmlformats.org/officeDocument/2006/relationships/ctrlProp" Target="../ctrlProps/ctrlProp1259.xml"/><Relationship Id="rId53" Type="http://schemas.openxmlformats.org/officeDocument/2006/relationships/ctrlProp" Target="../ctrlProps/ctrlProp1275.xml"/><Relationship Id="rId58" Type="http://schemas.openxmlformats.org/officeDocument/2006/relationships/ctrlProp" Target="../ctrlProps/ctrlProp1280.xml"/><Relationship Id="rId74" Type="http://schemas.openxmlformats.org/officeDocument/2006/relationships/ctrlProp" Target="../ctrlProps/ctrlProp1296.xml"/><Relationship Id="rId79" Type="http://schemas.openxmlformats.org/officeDocument/2006/relationships/ctrlProp" Target="../ctrlProps/ctrlProp1301.xml"/><Relationship Id="rId102" Type="http://schemas.openxmlformats.org/officeDocument/2006/relationships/ctrlProp" Target="../ctrlProps/ctrlProp1324.xml"/><Relationship Id="rId123" Type="http://schemas.openxmlformats.org/officeDocument/2006/relationships/ctrlProp" Target="../ctrlProps/ctrlProp1345.xml"/><Relationship Id="rId128" Type="http://schemas.openxmlformats.org/officeDocument/2006/relationships/ctrlProp" Target="../ctrlProps/ctrlProp1350.xml"/><Relationship Id="rId5" Type="http://schemas.openxmlformats.org/officeDocument/2006/relationships/ctrlProp" Target="../ctrlProps/ctrlProp1227.xml"/><Relationship Id="rId90" Type="http://schemas.openxmlformats.org/officeDocument/2006/relationships/ctrlProp" Target="../ctrlProps/ctrlProp1312.xml"/><Relationship Id="rId95" Type="http://schemas.openxmlformats.org/officeDocument/2006/relationships/ctrlProp" Target="../ctrlProps/ctrlProp1317.xml"/><Relationship Id="rId22" Type="http://schemas.openxmlformats.org/officeDocument/2006/relationships/ctrlProp" Target="../ctrlProps/ctrlProp1244.xml"/><Relationship Id="rId27" Type="http://schemas.openxmlformats.org/officeDocument/2006/relationships/ctrlProp" Target="../ctrlProps/ctrlProp1249.xml"/><Relationship Id="rId43" Type="http://schemas.openxmlformats.org/officeDocument/2006/relationships/ctrlProp" Target="../ctrlProps/ctrlProp1265.xml"/><Relationship Id="rId48" Type="http://schemas.openxmlformats.org/officeDocument/2006/relationships/ctrlProp" Target="../ctrlProps/ctrlProp1270.xml"/><Relationship Id="rId64" Type="http://schemas.openxmlformats.org/officeDocument/2006/relationships/ctrlProp" Target="../ctrlProps/ctrlProp1286.xml"/><Relationship Id="rId69" Type="http://schemas.openxmlformats.org/officeDocument/2006/relationships/ctrlProp" Target="../ctrlProps/ctrlProp1291.xml"/><Relationship Id="rId113" Type="http://schemas.openxmlformats.org/officeDocument/2006/relationships/ctrlProp" Target="../ctrlProps/ctrlProp1335.xml"/><Relationship Id="rId118" Type="http://schemas.openxmlformats.org/officeDocument/2006/relationships/ctrlProp" Target="../ctrlProps/ctrlProp1340.xml"/><Relationship Id="rId134" Type="http://schemas.openxmlformats.org/officeDocument/2006/relationships/ctrlProp" Target="../ctrlProps/ctrlProp1356.xml"/><Relationship Id="rId139" Type="http://schemas.openxmlformats.org/officeDocument/2006/relationships/ctrlProp" Target="../ctrlProps/ctrlProp1361.xml"/><Relationship Id="rId80" Type="http://schemas.openxmlformats.org/officeDocument/2006/relationships/ctrlProp" Target="../ctrlProps/ctrlProp1302.xml"/><Relationship Id="rId85" Type="http://schemas.openxmlformats.org/officeDocument/2006/relationships/ctrlProp" Target="../ctrlProps/ctrlProp1307.xml"/><Relationship Id="rId12" Type="http://schemas.openxmlformats.org/officeDocument/2006/relationships/ctrlProp" Target="../ctrlProps/ctrlProp1234.xml"/><Relationship Id="rId17" Type="http://schemas.openxmlformats.org/officeDocument/2006/relationships/ctrlProp" Target="../ctrlProps/ctrlProp1239.xml"/><Relationship Id="rId33" Type="http://schemas.openxmlformats.org/officeDocument/2006/relationships/ctrlProp" Target="../ctrlProps/ctrlProp1255.xml"/><Relationship Id="rId38" Type="http://schemas.openxmlformats.org/officeDocument/2006/relationships/ctrlProp" Target="../ctrlProps/ctrlProp1260.xml"/><Relationship Id="rId59" Type="http://schemas.openxmlformats.org/officeDocument/2006/relationships/ctrlProp" Target="../ctrlProps/ctrlProp1281.xml"/><Relationship Id="rId103" Type="http://schemas.openxmlformats.org/officeDocument/2006/relationships/ctrlProp" Target="../ctrlProps/ctrlProp1325.xml"/><Relationship Id="rId108" Type="http://schemas.openxmlformats.org/officeDocument/2006/relationships/ctrlProp" Target="../ctrlProps/ctrlProp1330.xml"/><Relationship Id="rId124" Type="http://schemas.openxmlformats.org/officeDocument/2006/relationships/ctrlProp" Target="../ctrlProps/ctrlProp1346.xml"/><Relationship Id="rId129" Type="http://schemas.openxmlformats.org/officeDocument/2006/relationships/ctrlProp" Target="../ctrlProps/ctrlProp1351.xml"/><Relationship Id="rId54" Type="http://schemas.openxmlformats.org/officeDocument/2006/relationships/ctrlProp" Target="../ctrlProps/ctrlProp1276.xml"/><Relationship Id="rId70" Type="http://schemas.openxmlformats.org/officeDocument/2006/relationships/ctrlProp" Target="../ctrlProps/ctrlProp1292.xml"/><Relationship Id="rId75" Type="http://schemas.openxmlformats.org/officeDocument/2006/relationships/ctrlProp" Target="../ctrlProps/ctrlProp1297.xml"/><Relationship Id="rId91" Type="http://schemas.openxmlformats.org/officeDocument/2006/relationships/ctrlProp" Target="../ctrlProps/ctrlProp1313.xml"/><Relationship Id="rId96" Type="http://schemas.openxmlformats.org/officeDocument/2006/relationships/ctrlProp" Target="../ctrlProps/ctrlProp1318.xml"/><Relationship Id="rId140" Type="http://schemas.openxmlformats.org/officeDocument/2006/relationships/ctrlProp" Target="../ctrlProps/ctrlProp1362.xml"/><Relationship Id="rId1" Type="http://schemas.openxmlformats.org/officeDocument/2006/relationships/printerSettings" Target="../printerSettings/printerSettings12.bin"/><Relationship Id="rId6" Type="http://schemas.openxmlformats.org/officeDocument/2006/relationships/ctrlProp" Target="../ctrlProps/ctrlProp1228.xml"/><Relationship Id="rId23" Type="http://schemas.openxmlformats.org/officeDocument/2006/relationships/ctrlProp" Target="../ctrlProps/ctrlProp1245.xml"/><Relationship Id="rId28" Type="http://schemas.openxmlformats.org/officeDocument/2006/relationships/ctrlProp" Target="../ctrlProps/ctrlProp1250.xml"/><Relationship Id="rId49" Type="http://schemas.openxmlformats.org/officeDocument/2006/relationships/ctrlProp" Target="../ctrlProps/ctrlProp1271.xml"/><Relationship Id="rId114" Type="http://schemas.openxmlformats.org/officeDocument/2006/relationships/ctrlProp" Target="../ctrlProps/ctrlProp1336.xml"/><Relationship Id="rId119" Type="http://schemas.openxmlformats.org/officeDocument/2006/relationships/ctrlProp" Target="../ctrlProps/ctrlProp1341.xml"/><Relationship Id="rId44" Type="http://schemas.openxmlformats.org/officeDocument/2006/relationships/ctrlProp" Target="../ctrlProps/ctrlProp1266.xml"/><Relationship Id="rId60" Type="http://schemas.openxmlformats.org/officeDocument/2006/relationships/ctrlProp" Target="../ctrlProps/ctrlProp1282.xml"/><Relationship Id="rId65" Type="http://schemas.openxmlformats.org/officeDocument/2006/relationships/ctrlProp" Target="../ctrlProps/ctrlProp1287.xml"/><Relationship Id="rId81" Type="http://schemas.openxmlformats.org/officeDocument/2006/relationships/ctrlProp" Target="../ctrlProps/ctrlProp1303.xml"/><Relationship Id="rId86" Type="http://schemas.openxmlformats.org/officeDocument/2006/relationships/ctrlProp" Target="../ctrlProps/ctrlProp1308.xml"/><Relationship Id="rId130" Type="http://schemas.openxmlformats.org/officeDocument/2006/relationships/ctrlProp" Target="../ctrlProps/ctrlProp1352.xml"/><Relationship Id="rId135" Type="http://schemas.openxmlformats.org/officeDocument/2006/relationships/ctrlProp" Target="../ctrlProps/ctrlProp1357.xml"/><Relationship Id="rId13" Type="http://schemas.openxmlformats.org/officeDocument/2006/relationships/ctrlProp" Target="../ctrlProps/ctrlProp1235.xml"/><Relationship Id="rId18" Type="http://schemas.openxmlformats.org/officeDocument/2006/relationships/ctrlProp" Target="../ctrlProps/ctrlProp1240.xml"/><Relationship Id="rId39" Type="http://schemas.openxmlformats.org/officeDocument/2006/relationships/ctrlProp" Target="../ctrlProps/ctrlProp1261.xml"/><Relationship Id="rId109" Type="http://schemas.openxmlformats.org/officeDocument/2006/relationships/ctrlProp" Target="../ctrlProps/ctrlProp1331.xml"/><Relationship Id="rId34" Type="http://schemas.openxmlformats.org/officeDocument/2006/relationships/ctrlProp" Target="../ctrlProps/ctrlProp1256.xml"/><Relationship Id="rId50" Type="http://schemas.openxmlformats.org/officeDocument/2006/relationships/ctrlProp" Target="../ctrlProps/ctrlProp1272.xml"/><Relationship Id="rId55" Type="http://schemas.openxmlformats.org/officeDocument/2006/relationships/ctrlProp" Target="../ctrlProps/ctrlProp1277.xml"/><Relationship Id="rId76" Type="http://schemas.openxmlformats.org/officeDocument/2006/relationships/ctrlProp" Target="../ctrlProps/ctrlProp1298.xml"/><Relationship Id="rId97" Type="http://schemas.openxmlformats.org/officeDocument/2006/relationships/ctrlProp" Target="../ctrlProps/ctrlProp1319.xml"/><Relationship Id="rId104" Type="http://schemas.openxmlformats.org/officeDocument/2006/relationships/ctrlProp" Target="../ctrlProps/ctrlProp1326.xml"/><Relationship Id="rId120" Type="http://schemas.openxmlformats.org/officeDocument/2006/relationships/ctrlProp" Target="../ctrlProps/ctrlProp1342.xml"/><Relationship Id="rId125" Type="http://schemas.openxmlformats.org/officeDocument/2006/relationships/ctrlProp" Target="../ctrlProps/ctrlProp1347.xml"/><Relationship Id="rId141" Type="http://schemas.openxmlformats.org/officeDocument/2006/relationships/ctrlProp" Target="../ctrlProps/ctrlProp1363.xml"/><Relationship Id="rId7" Type="http://schemas.openxmlformats.org/officeDocument/2006/relationships/ctrlProp" Target="../ctrlProps/ctrlProp1229.xml"/><Relationship Id="rId71" Type="http://schemas.openxmlformats.org/officeDocument/2006/relationships/ctrlProp" Target="../ctrlProps/ctrlProp1293.xml"/><Relationship Id="rId92" Type="http://schemas.openxmlformats.org/officeDocument/2006/relationships/ctrlProp" Target="../ctrlProps/ctrlProp1314.xml"/><Relationship Id="rId2" Type="http://schemas.openxmlformats.org/officeDocument/2006/relationships/drawing" Target="../drawings/drawing12.xml"/><Relationship Id="rId29" Type="http://schemas.openxmlformats.org/officeDocument/2006/relationships/ctrlProp" Target="../ctrlProps/ctrlProp1251.xml"/><Relationship Id="rId24" Type="http://schemas.openxmlformats.org/officeDocument/2006/relationships/ctrlProp" Target="../ctrlProps/ctrlProp1246.xml"/><Relationship Id="rId40" Type="http://schemas.openxmlformats.org/officeDocument/2006/relationships/ctrlProp" Target="../ctrlProps/ctrlProp1262.xml"/><Relationship Id="rId45" Type="http://schemas.openxmlformats.org/officeDocument/2006/relationships/ctrlProp" Target="../ctrlProps/ctrlProp1267.xml"/><Relationship Id="rId66" Type="http://schemas.openxmlformats.org/officeDocument/2006/relationships/ctrlProp" Target="../ctrlProps/ctrlProp1288.xml"/><Relationship Id="rId87" Type="http://schemas.openxmlformats.org/officeDocument/2006/relationships/ctrlProp" Target="../ctrlProps/ctrlProp1309.xml"/><Relationship Id="rId110" Type="http://schemas.openxmlformats.org/officeDocument/2006/relationships/ctrlProp" Target="../ctrlProps/ctrlProp1332.xml"/><Relationship Id="rId115" Type="http://schemas.openxmlformats.org/officeDocument/2006/relationships/ctrlProp" Target="../ctrlProps/ctrlProp1337.xml"/><Relationship Id="rId131" Type="http://schemas.openxmlformats.org/officeDocument/2006/relationships/ctrlProp" Target="../ctrlProps/ctrlProp1353.xml"/><Relationship Id="rId136" Type="http://schemas.openxmlformats.org/officeDocument/2006/relationships/ctrlProp" Target="../ctrlProps/ctrlProp1358.xml"/><Relationship Id="rId61" Type="http://schemas.openxmlformats.org/officeDocument/2006/relationships/ctrlProp" Target="../ctrlProps/ctrlProp1283.xml"/><Relationship Id="rId82" Type="http://schemas.openxmlformats.org/officeDocument/2006/relationships/ctrlProp" Target="../ctrlProps/ctrlProp1304.xml"/><Relationship Id="rId19" Type="http://schemas.openxmlformats.org/officeDocument/2006/relationships/ctrlProp" Target="../ctrlProps/ctrlProp1241.xml"/><Relationship Id="rId14" Type="http://schemas.openxmlformats.org/officeDocument/2006/relationships/ctrlProp" Target="../ctrlProps/ctrlProp1236.xml"/><Relationship Id="rId30" Type="http://schemas.openxmlformats.org/officeDocument/2006/relationships/ctrlProp" Target="../ctrlProps/ctrlProp1252.xml"/><Relationship Id="rId35" Type="http://schemas.openxmlformats.org/officeDocument/2006/relationships/ctrlProp" Target="../ctrlProps/ctrlProp1257.xml"/><Relationship Id="rId56" Type="http://schemas.openxmlformats.org/officeDocument/2006/relationships/ctrlProp" Target="../ctrlProps/ctrlProp1278.xml"/><Relationship Id="rId77" Type="http://schemas.openxmlformats.org/officeDocument/2006/relationships/ctrlProp" Target="../ctrlProps/ctrlProp1299.xml"/><Relationship Id="rId100" Type="http://schemas.openxmlformats.org/officeDocument/2006/relationships/ctrlProp" Target="../ctrlProps/ctrlProp1322.xml"/><Relationship Id="rId105" Type="http://schemas.openxmlformats.org/officeDocument/2006/relationships/ctrlProp" Target="../ctrlProps/ctrlProp1327.xml"/><Relationship Id="rId126" Type="http://schemas.openxmlformats.org/officeDocument/2006/relationships/ctrlProp" Target="../ctrlProps/ctrlProp1348.xml"/><Relationship Id="rId8" Type="http://schemas.openxmlformats.org/officeDocument/2006/relationships/ctrlProp" Target="../ctrlProps/ctrlProp1230.xml"/><Relationship Id="rId51" Type="http://schemas.openxmlformats.org/officeDocument/2006/relationships/ctrlProp" Target="../ctrlProps/ctrlProp1273.xml"/><Relationship Id="rId72" Type="http://schemas.openxmlformats.org/officeDocument/2006/relationships/ctrlProp" Target="../ctrlProps/ctrlProp1294.xml"/><Relationship Id="rId93" Type="http://schemas.openxmlformats.org/officeDocument/2006/relationships/ctrlProp" Target="../ctrlProps/ctrlProp1315.xml"/><Relationship Id="rId98" Type="http://schemas.openxmlformats.org/officeDocument/2006/relationships/ctrlProp" Target="../ctrlProps/ctrlProp1320.xml"/><Relationship Id="rId121" Type="http://schemas.openxmlformats.org/officeDocument/2006/relationships/ctrlProp" Target="../ctrlProps/ctrlProp1343.xml"/><Relationship Id="rId142" Type="http://schemas.openxmlformats.org/officeDocument/2006/relationships/ctrlProp" Target="../ctrlProps/ctrlProp1364.xml"/><Relationship Id="rId3" Type="http://schemas.openxmlformats.org/officeDocument/2006/relationships/vmlDrawing" Target="../drawings/vmlDrawing12.vml"/><Relationship Id="rId25" Type="http://schemas.openxmlformats.org/officeDocument/2006/relationships/ctrlProp" Target="../ctrlProps/ctrlProp1247.xml"/><Relationship Id="rId46" Type="http://schemas.openxmlformats.org/officeDocument/2006/relationships/ctrlProp" Target="../ctrlProps/ctrlProp1268.xml"/><Relationship Id="rId67" Type="http://schemas.openxmlformats.org/officeDocument/2006/relationships/ctrlProp" Target="../ctrlProps/ctrlProp1289.xml"/><Relationship Id="rId116" Type="http://schemas.openxmlformats.org/officeDocument/2006/relationships/ctrlProp" Target="../ctrlProps/ctrlProp1338.xml"/><Relationship Id="rId137" Type="http://schemas.openxmlformats.org/officeDocument/2006/relationships/ctrlProp" Target="../ctrlProps/ctrlProp1359.xml"/><Relationship Id="rId20" Type="http://schemas.openxmlformats.org/officeDocument/2006/relationships/ctrlProp" Target="../ctrlProps/ctrlProp1242.xml"/><Relationship Id="rId41" Type="http://schemas.openxmlformats.org/officeDocument/2006/relationships/ctrlProp" Target="../ctrlProps/ctrlProp1263.xml"/><Relationship Id="rId62" Type="http://schemas.openxmlformats.org/officeDocument/2006/relationships/ctrlProp" Target="../ctrlProps/ctrlProp1284.xml"/><Relationship Id="rId83" Type="http://schemas.openxmlformats.org/officeDocument/2006/relationships/ctrlProp" Target="../ctrlProps/ctrlProp1305.xml"/><Relationship Id="rId88" Type="http://schemas.openxmlformats.org/officeDocument/2006/relationships/ctrlProp" Target="../ctrlProps/ctrlProp1310.xml"/><Relationship Id="rId111" Type="http://schemas.openxmlformats.org/officeDocument/2006/relationships/ctrlProp" Target="../ctrlProps/ctrlProp1333.xml"/><Relationship Id="rId132" Type="http://schemas.openxmlformats.org/officeDocument/2006/relationships/ctrlProp" Target="../ctrlProps/ctrlProp1354.xml"/><Relationship Id="rId15" Type="http://schemas.openxmlformats.org/officeDocument/2006/relationships/ctrlProp" Target="../ctrlProps/ctrlProp1237.xml"/><Relationship Id="rId36" Type="http://schemas.openxmlformats.org/officeDocument/2006/relationships/ctrlProp" Target="../ctrlProps/ctrlProp1258.xml"/><Relationship Id="rId57" Type="http://schemas.openxmlformats.org/officeDocument/2006/relationships/ctrlProp" Target="../ctrlProps/ctrlProp1279.xml"/><Relationship Id="rId106" Type="http://schemas.openxmlformats.org/officeDocument/2006/relationships/ctrlProp" Target="../ctrlProps/ctrlProp1328.xml"/><Relationship Id="rId127" Type="http://schemas.openxmlformats.org/officeDocument/2006/relationships/ctrlProp" Target="../ctrlProps/ctrlProp1349.xml"/><Relationship Id="rId10" Type="http://schemas.openxmlformats.org/officeDocument/2006/relationships/ctrlProp" Target="../ctrlProps/ctrlProp1232.xml"/><Relationship Id="rId31" Type="http://schemas.openxmlformats.org/officeDocument/2006/relationships/ctrlProp" Target="../ctrlProps/ctrlProp1253.xml"/><Relationship Id="rId52" Type="http://schemas.openxmlformats.org/officeDocument/2006/relationships/ctrlProp" Target="../ctrlProps/ctrlProp1274.xml"/><Relationship Id="rId73" Type="http://schemas.openxmlformats.org/officeDocument/2006/relationships/ctrlProp" Target="../ctrlProps/ctrlProp1295.xml"/><Relationship Id="rId78" Type="http://schemas.openxmlformats.org/officeDocument/2006/relationships/ctrlProp" Target="../ctrlProps/ctrlProp1300.xml"/><Relationship Id="rId94" Type="http://schemas.openxmlformats.org/officeDocument/2006/relationships/ctrlProp" Target="../ctrlProps/ctrlProp1316.xml"/><Relationship Id="rId99" Type="http://schemas.openxmlformats.org/officeDocument/2006/relationships/ctrlProp" Target="../ctrlProps/ctrlProp1321.xml"/><Relationship Id="rId101" Type="http://schemas.openxmlformats.org/officeDocument/2006/relationships/ctrlProp" Target="../ctrlProps/ctrlProp1323.xml"/><Relationship Id="rId122" Type="http://schemas.openxmlformats.org/officeDocument/2006/relationships/ctrlProp" Target="../ctrlProps/ctrlProp1344.xml"/><Relationship Id="rId143" Type="http://schemas.openxmlformats.org/officeDocument/2006/relationships/ctrlProp" Target="../ctrlProps/ctrlProp1365.xml"/><Relationship Id="rId4" Type="http://schemas.openxmlformats.org/officeDocument/2006/relationships/ctrlProp" Target="../ctrlProps/ctrlProp1226.xml"/><Relationship Id="rId9" Type="http://schemas.openxmlformats.org/officeDocument/2006/relationships/ctrlProp" Target="../ctrlProps/ctrlProp1231.xml"/><Relationship Id="rId26" Type="http://schemas.openxmlformats.org/officeDocument/2006/relationships/ctrlProp" Target="../ctrlProps/ctrlProp1248.xml"/><Relationship Id="rId47" Type="http://schemas.openxmlformats.org/officeDocument/2006/relationships/ctrlProp" Target="../ctrlProps/ctrlProp1269.xml"/><Relationship Id="rId68" Type="http://schemas.openxmlformats.org/officeDocument/2006/relationships/ctrlProp" Target="../ctrlProps/ctrlProp1290.xml"/><Relationship Id="rId89" Type="http://schemas.openxmlformats.org/officeDocument/2006/relationships/ctrlProp" Target="../ctrlProps/ctrlProp1311.xml"/><Relationship Id="rId112" Type="http://schemas.openxmlformats.org/officeDocument/2006/relationships/ctrlProp" Target="../ctrlProps/ctrlProp1334.xml"/><Relationship Id="rId133" Type="http://schemas.openxmlformats.org/officeDocument/2006/relationships/ctrlProp" Target="../ctrlProps/ctrlProp1355.xml"/><Relationship Id="rId16" Type="http://schemas.openxmlformats.org/officeDocument/2006/relationships/ctrlProp" Target="../ctrlProps/ctrlProp1238.xml"/></Relationships>
</file>

<file path=xl/worksheets/_rels/sheet13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1479.xml"/><Relationship Id="rId21" Type="http://schemas.openxmlformats.org/officeDocument/2006/relationships/ctrlProp" Target="../ctrlProps/ctrlProp1383.xml"/><Relationship Id="rId42" Type="http://schemas.openxmlformats.org/officeDocument/2006/relationships/ctrlProp" Target="../ctrlProps/ctrlProp1404.xml"/><Relationship Id="rId63" Type="http://schemas.openxmlformats.org/officeDocument/2006/relationships/ctrlProp" Target="../ctrlProps/ctrlProp1425.xml"/><Relationship Id="rId84" Type="http://schemas.openxmlformats.org/officeDocument/2006/relationships/ctrlProp" Target="../ctrlProps/ctrlProp1446.xml"/><Relationship Id="rId138" Type="http://schemas.openxmlformats.org/officeDocument/2006/relationships/ctrlProp" Target="../ctrlProps/ctrlProp1500.xml"/><Relationship Id="rId107" Type="http://schemas.openxmlformats.org/officeDocument/2006/relationships/ctrlProp" Target="../ctrlProps/ctrlProp1469.xml"/><Relationship Id="rId11" Type="http://schemas.openxmlformats.org/officeDocument/2006/relationships/ctrlProp" Target="../ctrlProps/ctrlProp1373.xml"/><Relationship Id="rId32" Type="http://schemas.openxmlformats.org/officeDocument/2006/relationships/ctrlProp" Target="../ctrlProps/ctrlProp1394.xml"/><Relationship Id="rId37" Type="http://schemas.openxmlformats.org/officeDocument/2006/relationships/ctrlProp" Target="../ctrlProps/ctrlProp1399.xml"/><Relationship Id="rId53" Type="http://schemas.openxmlformats.org/officeDocument/2006/relationships/ctrlProp" Target="../ctrlProps/ctrlProp1415.xml"/><Relationship Id="rId58" Type="http://schemas.openxmlformats.org/officeDocument/2006/relationships/ctrlProp" Target="../ctrlProps/ctrlProp1420.xml"/><Relationship Id="rId74" Type="http://schemas.openxmlformats.org/officeDocument/2006/relationships/ctrlProp" Target="../ctrlProps/ctrlProp1436.xml"/><Relationship Id="rId79" Type="http://schemas.openxmlformats.org/officeDocument/2006/relationships/ctrlProp" Target="../ctrlProps/ctrlProp1441.xml"/><Relationship Id="rId102" Type="http://schemas.openxmlformats.org/officeDocument/2006/relationships/ctrlProp" Target="../ctrlProps/ctrlProp1464.xml"/><Relationship Id="rId123" Type="http://schemas.openxmlformats.org/officeDocument/2006/relationships/ctrlProp" Target="../ctrlProps/ctrlProp1485.xml"/><Relationship Id="rId128" Type="http://schemas.openxmlformats.org/officeDocument/2006/relationships/ctrlProp" Target="../ctrlProps/ctrlProp1490.xml"/><Relationship Id="rId5" Type="http://schemas.openxmlformats.org/officeDocument/2006/relationships/ctrlProp" Target="../ctrlProps/ctrlProp1367.xml"/><Relationship Id="rId90" Type="http://schemas.openxmlformats.org/officeDocument/2006/relationships/ctrlProp" Target="../ctrlProps/ctrlProp1452.xml"/><Relationship Id="rId95" Type="http://schemas.openxmlformats.org/officeDocument/2006/relationships/ctrlProp" Target="../ctrlProps/ctrlProp1457.xml"/><Relationship Id="rId22" Type="http://schemas.openxmlformats.org/officeDocument/2006/relationships/ctrlProp" Target="../ctrlProps/ctrlProp1384.xml"/><Relationship Id="rId27" Type="http://schemas.openxmlformats.org/officeDocument/2006/relationships/ctrlProp" Target="../ctrlProps/ctrlProp1389.xml"/><Relationship Id="rId43" Type="http://schemas.openxmlformats.org/officeDocument/2006/relationships/ctrlProp" Target="../ctrlProps/ctrlProp1405.xml"/><Relationship Id="rId48" Type="http://schemas.openxmlformats.org/officeDocument/2006/relationships/ctrlProp" Target="../ctrlProps/ctrlProp1410.xml"/><Relationship Id="rId64" Type="http://schemas.openxmlformats.org/officeDocument/2006/relationships/ctrlProp" Target="../ctrlProps/ctrlProp1426.xml"/><Relationship Id="rId69" Type="http://schemas.openxmlformats.org/officeDocument/2006/relationships/ctrlProp" Target="../ctrlProps/ctrlProp1431.xml"/><Relationship Id="rId113" Type="http://schemas.openxmlformats.org/officeDocument/2006/relationships/ctrlProp" Target="../ctrlProps/ctrlProp1475.xml"/><Relationship Id="rId118" Type="http://schemas.openxmlformats.org/officeDocument/2006/relationships/ctrlProp" Target="../ctrlProps/ctrlProp1480.xml"/><Relationship Id="rId134" Type="http://schemas.openxmlformats.org/officeDocument/2006/relationships/ctrlProp" Target="../ctrlProps/ctrlProp1496.xml"/><Relationship Id="rId139" Type="http://schemas.openxmlformats.org/officeDocument/2006/relationships/ctrlProp" Target="../ctrlProps/ctrlProp1501.xml"/><Relationship Id="rId80" Type="http://schemas.openxmlformats.org/officeDocument/2006/relationships/ctrlProp" Target="../ctrlProps/ctrlProp1442.xml"/><Relationship Id="rId85" Type="http://schemas.openxmlformats.org/officeDocument/2006/relationships/ctrlProp" Target="../ctrlProps/ctrlProp1447.xml"/><Relationship Id="rId12" Type="http://schemas.openxmlformats.org/officeDocument/2006/relationships/ctrlProp" Target="../ctrlProps/ctrlProp1374.xml"/><Relationship Id="rId17" Type="http://schemas.openxmlformats.org/officeDocument/2006/relationships/ctrlProp" Target="../ctrlProps/ctrlProp1379.xml"/><Relationship Id="rId33" Type="http://schemas.openxmlformats.org/officeDocument/2006/relationships/ctrlProp" Target="../ctrlProps/ctrlProp1395.xml"/><Relationship Id="rId38" Type="http://schemas.openxmlformats.org/officeDocument/2006/relationships/ctrlProp" Target="../ctrlProps/ctrlProp1400.xml"/><Relationship Id="rId59" Type="http://schemas.openxmlformats.org/officeDocument/2006/relationships/ctrlProp" Target="../ctrlProps/ctrlProp1421.xml"/><Relationship Id="rId103" Type="http://schemas.openxmlformats.org/officeDocument/2006/relationships/ctrlProp" Target="../ctrlProps/ctrlProp1465.xml"/><Relationship Id="rId108" Type="http://schemas.openxmlformats.org/officeDocument/2006/relationships/ctrlProp" Target="../ctrlProps/ctrlProp1470.xml"/><Relationship Id="rId124" Type="http://schemas.openxmlformats.org/officeDocument/2006/relationships/ctrlProp" Target="../ctrlProps/ctrlProp1486.xml"/><Relationship Id="rId129" Type="http://schemas.openxmlformats.org/officeDocument/2006/relationships/ctrlProp" Target="../ctrlProps/ctrlProp1491.xml"/><Relationship Id="rId54" Type="http://schemas.openxmlformats.org/officeDocument/2006/relationships/ctrlProp" Target="../ctrlProps/ctrlProp1416.xml"/><Relationship Id="rId70" Type="http://schemas.openxmlformats.org/officeDocument/2006/relationships/ctrlProp" Target="../ctrlProps/ctrlProp1432.xml"/><Relationship Id="rId75" Type="http://schemas.openxmlformats.org/officeDocument/2006/relationships/ctrlProp" Target="../ctrlProps/ctrlProp1437.xml"/><Relationship Id="rId91" Type="http://schemas.openxmlformats.org/officeDocument/2006/relationships/ctrlProp" Target="../ctrlProps/ctrlProp1453.xml"/><Relationship Id="rId96" Type="http://schemas.openxmlformats.org/officeDocument/2006/relationships/ctrlProp" Target="../ctrlProps/ctrlProp1458.xml"/><Relationship Id="rId140" Type="http://schemas.openxmlformats.org/officeDocument/2006/relationships/ctrlProp" Target="../ctrlProps/ctrlProp1502.xml"/><Relationship Id="rId1" Type="http://schemas.openxmlformats.org/officeDocument/2006/relationships/printerSettings" Target="../printerSettings/printerSettings13.bin"/><Relationship Id="rId6" Type="http://schemas.openxmlformats.org/officeDocument/2006/relationships/ctrlProp" Target="../ctrlProps/ctrlProp1368.xml"/><Relationship Id="rId23" Type="http://schemas.openxmlformats.org/officeDocument/2006/relationships/ctrlProp" Target="../ctrlProps/ctrlProp1385.xml"/><Relationship Id="rId28" Type="http://schemas.openxmlformats.org/officeDocument/2006/relationships/ctrlProp" Target="../ctrlProps/ctrlProp1390.xml"/><Relationship Id="rId49" Type="http://schemas.openxmlformats.org/officeDocument/2006/relationships/ctrlProp" Target="../ctrlProps/ctrlProp1411.xml"/><Relationship Id="rId114" Type="http://schemas.openxmlformats.org/officeDocument/2006/relationships/ctrlProp" Target="../ctrlProps/ctrlProp1476.xml"/><Relationship Id="rId119" Type="http://schemas.openxmlformats.org/officeDocument/2006/relationships/ctrlProp" Target="../ctrlProps/ctrlProp1481.xml"/><Relationship Id="rId44" Type="http://schemas.openxmlformats.org/officeDocument/2006/relationships/ctrlProp" Target="../ctrlProps/ctrlProp1406.xml"/><Relationship Id="rId60" Type="http://schemas.openxmlformats.org/officeDocument/2006/relationships/ctrlProp" Target="../ctrlProps/ctrlProp1422.xml"/><Relationship Id="rId65" Type="http://schemas.openxmlformats.org/officeDocument/2006/relationships/ctrlProp" Target="../ctrlProps/ctrlProp1427.xml"/><Relationship Id="rId81" Type="http://schemas.openxmlformats.org/officeDocument/2006/relationships/ctrlProp" Target="../ctrlProps/ctrlProp1443.xml"/><Relationship Id="rId86" Type="http://schemas.openxmlformats.org/officeDocument/2006/relationships/ctrlProp" Target="../ctrlProps/ctrlProp1448.xml"/><Relationship Id="rId130" Type="http://schemas.openxmlformats.org/officeDocument/2006/relationships/ctrlProp" Target="../ctrlProps/ctrlProp1492.xml"/><Relationship Id="rId135" Type="http://schemas.openxmlformats.org/officeDocument/2006/relationships/ctrlProp" Target="../ctrlProps/ctrlProp1497.xml"/><Relationship Id="rId13" Type="http://schemas.openxmlformats.org/officeDocument/2006/relationships/ctrlProp" Target="../ctrlProps/ctrlProp1375.xml"/><Relationship Id="rId18" Type="http://schemas.openxmlformats.org/officeDocument/2006/relationships/ctrlProp" Target="../ctrlProps/ctrlProp1380.xml"/><Relationship Id="rId39" Type="http://schemas.openxmlformats.org/officeDocument/2006/relationships/ctrlProp" Target="../ctrlProps/ctrlProp1401.xml"/><Relationship Id="rId109" Type="http://schemas.openxmlformats.org/officeDocument/2006/relationships/ctrlProp" Target="../ctrlProps/ctrlProp1471.xml"/><Relationship Id="rId34" Type="http://schemas.openxmlformats.org/officeDocument/2006/relationships/ctrlProp" Target="../ctrlProps/ctrlProp1396.xml"/><Relationship Id="rId50" Type="http://schemas.openxmlformats.org/officeDocument/2006/relationships/ctrlProp" Target="../ctrlProps/ctrlProp1412.xml"/><Relationship Id="rId55" Type="http://schemas.openxmlformats.org/officeDocument/2006/relationships/ctrlProp" Target="../ctrlProps/ctrlProp1417.xml"/><Relationship Id="rId76" Type="http://schemas.openxmlformats.org/officeDocument/2006/relationships/ctrlProp" Target="../ctrlProps/ctrlProp1438.xml"/><Relationship Id="rId97" Type="http://schemas.openxmlformats.org/officeDocument/2006/relationships/ctrlProp" Target="../ctrlProps/ctrlProp1459.xml"/><Relationship Id="rId104" Type="http://schemas.openxmlformats.org/officeDocument/2006/relationships/ctrlProp" Target="../ctrlProps/ctrlProp1466.xml"/><Relationship Id="rId120" Type="http://schemas.openxmlformats.org/officeDocument/2006/relationships/ctrlProp" Target="../ctrlProps/ctrlProp1482.xml"/><Relationship Id="rId125" Type="http://schemas.openxmlformats.org/officeDocument/2006/relationships/ctrlProp" Target="../ctrlProps/ctrlProp1487.xml"/><Relationship Id="rId141" Type="http://schemas.openxmlformats.org/officeDocument/2006/relationships/ctrlProp" Target="../ctrlProps/ctrlProp1503.xml"/><Relationship Id="rId7" Type="http://schemas.openxmlformats.org/officeDocument/2006/relationships/ctrlProp" Target="../ctrlProps/ctrlProp1369.xml"/><Relationship Id="rId71" Type="http://schemas.openxmlformats.org/officeDocument/2006/relationships/ctrlProp" Target="../ctrlProps/ctrlProp1433.xml"/><Relationship Id="rId92" Type="http://schemas.openxmlformats.org/officeDocument/2006/relationships/ctrlProp" Target="../ctrlProps/ctrlProp1454.xml"/><Relationship Id="rId2" Type="http://schemas.openxmlformats.org/officeDocument/2006/relationships/drawing" Target="../drawings/drawing13.xml"/><Relationship Id="rId29" Type="http://schemas.openxmlformats.org/officeDocument/2006/relationships/ctrlProp" Target="../ctrlProps/ctrlProp1391.xml"/><Relationship Id="rId24" Type="http://schemas.openxmlformats.org/officeDocument/2006/relationships/ctrlProp" Target="../ctrlProps/ctrlProp1386.xml"/><Relationship Id="rId40" Type="http://schemas.openxmlformats.org/officeDocument/2006/relationships/ctrlProp" Target="../ctrlProps/ctrlProp1402.xml"/><Relationship Id="rId45" Type="http://schemas.openxmlformats.org/officeDocument/2006/relationships/ctrlProp" Target="../ctrlProps/ctrlProp1407.xml"/><Relationship Id="rId66" Type="http://schemas.openxmlformats.org/officeDocument/2006/relationships/ctrlProp" Target="../ctrlProps/ctrlProp1428.xml"/><Relationship Id="rId87" Type="http://schemas.openxmlformats.org/officeDocument/2006/relationships/ctrlProp" Target="../ctrlProps/ctrlProp1449.xml"/><Relationship Id="rId110" Type="http://schemas.openxmlformats.org/officeDocument/2006/relationships/ctrlProp" Target="../ctrlProps/ctrlProp1472.xml"/><Relationship Id="rId115" Type="http://schemas.openxmlformats.org/officeDocument/2006/relationships/ctrlProp" Target="../ctrlProps/ctrlProp1477.xml"/><Relationship Id="rId131" Type="http://schemas.openxmlformats.org/officeDocument/2006/relationships/ctrlProp" Target="../ctrlProps/ctrlProp1493.xml"/><Relationship Id="rId136" Type="http://schemas.openxmlformats.org/officeDocument/2006/relationships/ctrlProp" Target="../ctrlProps/ctrlProp1498.xml"/><Relationship Id="rId61" Type="http://schemas.openxmlformats.org/officeDocument/2006/relationships/ctrlProp" Target="../ctrlProps/ctrlProp1423.xml"/><Relationship Id="rId82" Type="http://schemas.openxmlformats.org/officeDocument/2006/relationships/ctrlProp" Target="../ctrlProps/ctrlProp1444.xml"/><Relationship Id="rId19" Type="http://schemas.openxmlformats.org/officeDocument/2006/relationships/ctrlProp" Target="../ctrlProps/ctrlProp1381.xml"/><Relationship Id="rId14" Type="http://schemas.openxmlformats.org/officeDocument/2006/relationships/ctrlProp" Target="../ctrlProps/ctrlProp1376.xml"/><Relationship Id="rId30" Type="http://schemas.openxmlformats.org/officeDocument/2006/relationships/ctrlProp" Target="../ctrlProps/ctrlProp1392.xml"/><Relationship Id="rId35" Type="http://schemas.openxmlformats.org/officeDocument/2006/relationships/ctrlProp" Target="../ctrlProps/ctrlProp1397.xml"/><Relationship Id="rId56" Type="http://schemas.openxmlformats.org/officeDocument/2006/relationships/ctrlProp" Target="../ctrlProps/ctrlProp1418.xml"/><Relationship Id="rId77" Type="http://schemas.openxmlformats.org/officeDocument/2006/relationships/ctrlProp" Target="../ctrlProps/ctrlProp1439.xml"/><Relationship Id="rId100" Type="http://schemas.openxmlformats.org/officeDocument/2006/relationships/ctrlProp" Target="../ctrlProps/ctrlProp1462.xml"/><Relationship Id="rId105" Type="http://schemas.openxmlformats.org/officeDocument/2006/relationships/ctrlProp" Target="../ctrlProps/ctrlProp1467.xml"/><Relationship Id="rId126" Type="http://schemas.openxmlformats.org/officeDocument/2006/relationships/ctrlProp" Target="../ctrlProps/ctrlProp1488.xml"/><Relationship Id="rId8" Type="http://schemas.openxmlformats.org/officeDocument/2006/relationships/ctrlProp" Target="../ctrlProps/ctrlProp1370.xml"/><Relationship Id="rId51" Type="http://schemas.openxmlformats.org/officeDocument/2006/relationships/ctrlProp" Target="../ctrlProps/ctrlProp1413.xml"/><Relationship Id="rId72" Type="http://schemas.openxmlformats.org/officeDocument/2006/relationships/ctrlProp" Target="../ctrlProps/ctrlProp1434.xml"/><Relationship Id="rId93" Type="http://schemas.openxmlformats.org/officeDocument/2006/relationships/ctrlProp" Target="../ctrlProps/ctrlProp1455.xml"/><Relationship Id="rId98" Type="http://schemas.openxmlformats.org/officeDocument/2006/relationships/ctrlProp" Target="../ctrlProps/ctrlProp1460.xml"/><Relationship Id="rId121" Type="http://schemas.openxmlformats.org/officeDocument/2006/relationships/ctrlProp" Target="../ctrlProps/ctrlProp1483.xml"/><Relationship Id="rId142" Type="http://schemas.openxmlformats.org/officeDocument/2006/relationships/ctrlProp" Target="../ctrlProps/ctrlProp1504.xml"/><Relationship Id="rId3" Type="http://schemas.openxmlformats.org/officeDocument/2006/relationships/vmlDrawing" Target="../drawings/vmlDrawing13.vml"/><Relationship Id="rId25" Type="http://schemas.openxmlformats.org/officeDocument/2006/relationships/ctrlProp" Target="../ctrlProps/ctrlProp1387.xml"/><Relationship Id="rId46" Type="http://schemas.openxmlformats.org/officeDocument/2006/relationships/ctrlProp" Target="../ctrlProps/ctrlProp1408.xml"/><Relationship Id="rId67" Type="http://schemas.openxmlformats.org/officeDocument/2006/relationships/ctrlProp" Target="../ctrlProps/ctrlProp1429.xml"/><Relationship Id="rId116" Type="http://schemas.openxmlformats.org/officeDocument/2006/relationships/ctrlProp" Target="../ctrlProps/ctrlProp1478.xml"/><Relationship Id="rId137" Type="http://schemas.openxmlformats.org/officeDocument/2006/relationships/ctrlProp" Target="../ctrlProps/ctrlProp1499.xml"/><Relationship Id="rId20" Type="http://schemas.openxmlformats.org/officeDocument/2006/relationships/ctrlProp" Target="../ctrlProps/ctrlProp1382.xml"/><Relationship Id="rId41" Type="http://schemas.openxmlformats.org/officeDocument/2006/relationships/ctrlProp" Target="../ctrlProps/ctrlProp1403.xml"/><Relationship Id="rId62" Type="http://schemas.openxmlformats.org/officeDocument/2006/relationships/ctrlProp" Target="../ctrlProps/ctrlProp1424.xml"/><Relationship Id="rId83" Type="http://schemas.openxmlformats.org/officeDocument/2006/relationships/ctrlProp" Target="../ctrlProps/ctrlProp1445.xml"/><Relationship Id="rId88" Type="http://schemas.openxmlformats.org/officeDocument/2006/relationships/ctrlProp" Target="../ctrlProps/ctrlProp1450.xml"/><Relationship Id="rId111" Type="http://schemas.openxmlformats.org/officeDocument/2006/relationships/ctrlProp" Target="../ctrlProps/ctrlProp1473.xml"/><Relationship Id="rId132" Type="http://schemas.openxmlformats.org/officeDocument/2006/relationships/ctrlProp" Target="../ctrlProps/ctrlProp1494.xml"/><Relationship Id="rId15" Type="http://schemas.openxmlformats.org/officeDocument/2006/relationships/ctrlProp" Target="../ctrlProps/ctrlProp1377.xml"/><Relationship Id="rId36" Type="http://schemas.openxmlformats.org/officeDocument/2006/relationships/ctrlProp" Target="../ctrlProps/ctrlProp1398.xml"/><Relationship Id="rId57" Type="http://schemas.openxmlformats.org/officeDocument/2006/relationships/ctrlProp" Target="../ctrlProps/ctrlProp1419.xml"/><Relationship Id="rId106" Type="http://schemas.openxmlformats.org/officeDocument/2006/relationships/ctrlProp" Target="../ctrlProps/ctrlProp1468.xml"/><Relationship Id="rId127" Type="http://schemas.openxmlformats.org/officeDocument/2006/relationships/ctrlProp" Target="../ctrlProps/ctrlProp1489.xml"/><Relationship Id="rId10" Type="http://schemas.openxmlformats.org/officeDocument/2006/relationships/ctrlProp" Target="../ctrlProps/ctrlProp1372.xml"/><Relationship Id="rId31" Type="http://schemas.openxmlformats.org/officeDocument/2006/relationships/ctrlProp" Target="../ctrlProps/ctrlProp1393.xml"/><Relationship Id="rId52" Type="http://schemas.openxmlformats.org/officeDocument/2006/relationships/ctrlProp" Target="../ctrlProps/ctrlProp1414.xml"/><Relationship Id="rId73" Type="http://schemas.openxmlformats.org/officeDocument/2006/relationships/ctrlProp" Target="../ctrlProps/ctrlProp1435.xml"/><Relationship Id="rId78" Type="http://schemas.openxmlformats.org/officeDocument/2006/relationships/ctrlProp" Target="../ctrlProps/ctrlProp1440.xml"/><Relationship Id="rId94" Type="http://schemas.openxmlformats.org/officeDocument/2006/relationships/ctrlProp" Target="../ctrlProps/ctrlProp1456.xml"/><Relationship Id="rId99" Type="http://schemas.openxmlformats.org/officeDocument/2006/relationships/ctrlProp" Target="../ctrlProps/ctrlProp1461.xml"/><Relationship Id="rId101" Type="http://schemas.openxmlformats.org/officeDocument/2006/relationships/ctrlProp" Target="../ctrlProps/ctrlProp1463.xml"/><Relationship Id="rId122" Type="http://schemas.openxmlformats.org/officeDocument/2006/relationships/ctrlProp" Target="../ctrlProps/ctrlProp1484.xml"/><Relationship Id="rId143" Type="http://schemas.openxmlformats.org/officeDocument/2006/relationships/ctrlProp" Target="../ctrlProps/ctrlProp1505.xml"/><Relationship Id="rId4" Type="http://schemas.openxmlformats.org/officeDocument/2006/relationships/ctrlProp" Target="../ctrlProps/ctrlProp1366.xml"/><Relationship Id="rId9" Type="http://schemas.openxmlformats.org/officeDocument/2006/relationships/ctrlProp" Target="../ctrlProps/ctrlProp1371.xml"/><Relationship Id="rId26" Type="http://schemas.openxmlformats.org/officeDocument/2006/relationships/ctrlProp" Target="../ctrlProps/ctrlProp1388.xml"/><Relationship Id="rId47" Type="http://schemas.openxmlformats.org/officeDocument/2006/relationships/ctrlProp" Target="../ctrlProps/ctrlProp1409.xml"/><Relationship Id="rId68" Type="http://schemas.openxmlformats.org/officeDocument/2006/relationships/ctrlProp" Target="../ctrlProps/ctrlProp1430.xml"/><Relationship Id="rId89" Type="http://schemas.openxmlformats.org/officeDocument/2006/relationships/ctrlProp" Target="../ctrlProps/ctrlProp1451.xml"/><Relationship Id="rId112" Type="http://schemas.openxmlformats.org/officeDocument/2006/relationships/ctrlProp" Target="../ctrlProps/ctrlProp1474.xml"/><Relationship Id="rId133" Type="http://schemas.openxmlformats.org/officeDocument/2006/relationships/ctrlProp" Target="../ctrlProps/ctrlProp1495.xml"/><Relationship Id="rId16" Type="http://schemas.openxmlformats.org/officeDocument/2006/relationships/ctrlProp" Target="../ctrlProps/ctrlProp1378.xml"/></Relationships>
</file>

<file path=xl/worksheets/_rels/sheet14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1619.xml"/><Relationship Id="rId21" Type="http://schemas.openxmlformats.org/officeDocument/2006/relationships/ctrlProp" Target="../ctrlProps/ctrlProp1523.xml"/><Relationship Id="rId42" Type="http://schemas.openxmlformats.org/officeDocument/2006/relationships/ctrlProp" Target="../ctrlProps/ctrlProp1544.xml"/><Relationship Id="rId63" Type="http://schemas.openxmlformats.org/officeDocument/2006/relationships/ctrlProp" Target="../ctrlProps/ctrlProp1565.xml"/><Relationship Id="rId84" Type="http://schemas.openxmlformats.org/officeDocument/2006/relationships/ctrlProp" Target="../ctrlProps/ctrlProp1586.xml"/><Relationship Id="rId138" Type="http://schemas.openxmlformats.org/officeDocument/2006/relationships/ctrlProp" Target="../ctrlProps/ctrlProp1640.xml"/><Relationship Id="rId107" Type="http://schemas.openxmlformats.org/officeDocument/2006/relationships/ctrlProp" Target="../ctrlProps/ctrlProp1609.xml"/><Relationship Id="rId11" Type="http://schemas.openxmlformats.org/officeDocument/2006/relationships/ctrlProp" Target="../ctrlProps/ctrlProp1513.xml"/><Relationship Id="rId32" Type="http://schemas.openxmlformats.org/officeDocument/2006/relationships/ctrlProp" Target="../ctrlProps/ctrlProp1534.xml"/><Relationship Id="rId37" Type="http://schemas.openxmlformats.org/officeDocument/2006/relationships/ctrlProp" Target="../ctrlProps/ctrlProp1539.xml"/><Relationship Id="rId53" Type="http://schemas.openxmlformats.org/officeDocument/2006/relationships/ctrlProp" Target="../ctrlProps/ctrlProp1555.xml"/><Relationship Id="rId58" Type="http://schemas.openxmlformats.org/officeDocument/2006/relationships/ctrlProp" Target="../ctrlProps/ctrlProp1560.xml"/><Relationship Id="rId74" Type="http://schemas.openxmlformats.org/officeDocument/2006/relationships/ctrlProp" Target="../ctrlProps/ctrlProp1576.xml"/><Relationship Id="rId79" Type="http://schemas.openxmlformats.org/officeDocument/2006/relationships/ctrlProp" Target="../ctrlProps/ctrlProp1581.xml"/><Relationship Id="rId102" Type="http://schemas.openxmlformats.org/officeDocument/2006/relationships/ctrlProp" Target="../ctrlProps/ctrlProp1604.xml"/><Relationship Id="rId123" Type="http://schemas.openxmlformats.org/officeDocument/2006/relationships/ctrlProp" Target="../ctrlProps/ctrlProp1625.xml"/><Relationship Id="rId128" Type="http://schemas.openxmlformats.org/officeDocument/2006/relationships/ctrlProp" Target="../ctrlProps/ctrlProp1630.xml"/><Relationship Id="rId5" Type="http://schemas.openxmlformats.org/officeDocument/2006/relationships/ctrlProp" Target="../ctrlProps/ctrlProp1507.xml"/><Relationship Id="rId90" Type="http://schemas.openxmlformats.org/officeDocument/2006/relationships/ctrlProp" Target="../ctrlProps/ctrlProp1592.xml"/><Relationship Id="rId95" Type="http://schemas.openxmlformats.org/officeDocument/2006/relationships/ctrlProp" Target="../ctrlProps/ctrlProp1597.xml"/><Relationship Id="rId22" Type="http://schemas.openxmlformats.org/officeDocument/2006/relationships/ctrlProp" Target="../ctrlProps/ctrlProp1524.xml"/><Relationship Id="rId27" Type="http://schemas.openxmlformats.org/officeDocument/2006/relationships/ctrlProp" Target="../ctrlProps/ctrlProp1529.xml"/><Relationship Id="rId43" Type="http://schemas.openxmlformats.org/officeDocument/2006/relationships/ctrlProp" Target="../ctrlProps/ctrlProp1545.xml"/><Relationship Id="rId48" Type="http://schemas.openxmlformats.org/officeDocument/2006/relationships/ctrlProp" Target="../ctrlProps/ctrlProp1550.xml"/><Relationship Id="rId64" Type="http://schemas.openxmlformats.org/officeDocument/2006/relationships/ctrlProp" Target="../ctrlProps/ctrlProp1566.xml"/><Relationship Id="rId69" Type="http://schemas.openxmlformats.org/officeDocument/2006/relationships/ctrlProp" Target="../ctrlProps/ctrlProp1571.xml"/><Relationship Id="rId113" Type="http://schemas.openxmlformats.org/officeDocument/2006/relationships/ctrlProp" Target="../ctrlProps/ctrlProp1615.xml"/><Relationship Id="rId118" Type="http://schemas.openxmlformats.org/officeDocument/2006/relationships/ctrlProp" Target="../ctrlProps/ctrlProp1620.xml"/><Relationship Id="rId134" Type="http://schemas.openxmlformats.org/officeDocument/2006/relationships/ctrlProp" Target="../ctrlProps/ctrlProp1636.xml"/><Relationship Id="rId139" Type="http://schemas.openxmlformats.org/officeDocument/2006/relationships/ctrlProp" Target="../ctrlProps/ctrlProp1641.xml"/><Relationship Id="rId80" Type="http://schemas.openxmlformats.org/officeDocument/2006/relationships/ctrlProp" Target="../ctrlProps/ctrlProp1582.xml"/><Relationship Id="rId85" Type="http://schemas.openxmlformats.org/officeDocument/2006/relationships/ctrlProp" Target="../ctrlProps/ctrlProp1587.xml"/><Relationship Id="rId12" Type="http://schemas.openxmlformats.org/officeDocument/2006/relationships/ctrlProp" Target="../ctrlProps/ctrlProp1514.xml"/><Relationship Id="rId17" Type="http://schemas.openxmlformats.org/officeDocument/2006/relationships/ctrlProp" Target="../ctrlProps/ctrlProp1519.xml"/><Relationship Id="rId33" Type="http://schemas.openxmlformats.org/officeDocument/2006/relationships/ctrlProp" Target="../ctrlProps/ctrlProp1535.xml"/><Relationship Id="rId38" Type="http://schemas.openxmlformats.org/officeDocument/2006/relationships/ctrlProp" Target="../ctrlProps/ctrlProp1540.xml"/><Relationship Id="rId59" Type="http://schemas.openxmlformats.org/officeDocument/2006/relationships/ctrlProp" Target="../ctrlProps/ctrlProp1561.xml"/><Relationship Id="rId103" Type="http://schemas.openxmlformats.org/officeDocument/2006/relationships/ctrlProp" Target="../ctrlProps/ctrlProp1605.xml"/><Relationship Id="rId108" Type="http://schemas.openxmlformats.org/officeDocument/2006/relationships/ctrlProp" Target="../ctrlProps/ctrlProp1610.xml"/><Relationship Id="rId124" Type="http://schemas.openxmlformats.org/officeDocument/2006/relationships/ctrlProp" Target="../ctrlProps/ctrlProp1626.xml"/><Relationship Id="rId129" Type="http://schemas.openxmlformats.org/officeDocument/2006/relationships/ctrlProp" Target="../ctrlProps/ctrlProp1631.xml"/><Relationship Id="rId54" Type="http://schemas.openxmlformats.org/officeDocument/2006/relationships/ctrlProp" Target="../ctrlProps/ctrlProp1556.xml"/><Relationship Id="rId70" Type="http://schemas.openxmlformats.org/officeDocument/2006/relationships/ctrlProp" Target="../ctrlProps/ctrlProp1572.xml"/><Relationship Id="rId75" Type="http://schemas.openxmlformats.org/officeDocument/2006/relationships/ctrlProp" Target="../ctrlProps/ctrlProp1577.xml"/><Relationship Id="rId91" Type="http://schemas.openxmlformats.org/officeDocument/2006/relationships/ctrlProp" Target="../ctrlProps/ctrlProp1593.xml"/><Relationship Id="rId96" Type="http://schemas.openxmlformats.org/officeDocument/2006/relationships/ctrlProp" Target="../ctrlProps/ctrlProp1598.xml"/><Relationship Id="rId140" Type="http://schemas.openxmlformats.org/officeDocument/2006/relationships/ctrlProp" Target="../ctrlProps/ctrlProp1642.xml"/><Relationship Id="rId1" Type="http://schemas.openxmlformats.org/officeDocument/2006/relationships/printerSettings" Target="../printerSettings/printerSettings14.bin"/><Relationship Id="rId6" Type="http://schemas.openxmlformats.org/officeDocument/2006/relationships/ctrlProp" Target="../ctrlProps/ctrlProp1508.xml"/><Relationship Id="rId23" Type="http://schemas.openxmlformats.org/officeDocument/2006/relationships/ctrlProp" Target="../ctrlProps/ctrlProp1525.xml"/><Relationship Id="rId28" Type="http://schemas.openxmlformats.org/officeDocument/2006/relationships/ctrlProp" Target="../ctrlProps/ctrlProp1530.xml"/><Relationship Id="rId49" Type="http://schemas.openxmlformats.org/officeDocument/2006/relationships/ctrlProp" Target="../ctrlProps/ctrlProp1551.xml"/><Relationship Id="rId114" Type="http://schemas.openxmlformats.org/officeDocument/2006/relationships/ctrlProp" Target="../ctrlProps/ctrlProp1616.xml"/><Relationship Id="rId119" Type="http://schemas.openxmlformats.org/officeDocument/2006/relationships/ctrlProp" Target="../ctrlProps/ctrlProp1621.xml"/><Relationship Id="rId44" Type="http://schemas.openxmlformats.org/officeDocument/2006/relationships/ctrlProp" Target="../ctrlProps/ctrlProp1546.xml"/><Relationship Id="rId60" Type="http://schemas.openxmlformats.org/officeDocument/2006/relationships/ctrlProp" Target="../ctrlProps/ctrlProp1562.xml"/><Relationship Id="rId65" Type="http://schemas.openxmlformats.org/officeDocument/2006/relationships/ctrlProp" Target="../ctrlProps/ctrlProp1567.xml"/><Relationship Id="rId81" Type="http://schemas.openxmlformats.org/officeDocument/2006/relationships/ctrlProp" Target="../ctrlProps/ctrlProp1583.xml"/><Relationship Id="rId86" Type="http://schemas.openxmlformats.org/officeDocument/2006/relationships/ctrlProp" Target="../ctrlProps/ctrlProp1588.xml"/><Relationship Id="rId130" Type="http://schemas.openxmlformats.org/officeDocument/2006/relationships/ctrlProp" Target="../ctrlProps/ctrlProp1632.xml"/><Relationship Id="rId135" Type="http://schemas.openxmlformats.org/officeDocument/2006/relationships/ctrlProp" Target="../ctrlProps/ctrlProp1637.xml"/><Relationship Id="rId13" Type="http://schemas.openxmlformats.org/officeDocument/2006/relationships/ctrlProp" Target="../ctrlProps/ctrlProp1515.xml"/><Relationship Id="rId18" Type="http://schemas.openxmlformats.org/officeDocument/2006/relationships/ctrlProp" Target="../ctrlProps/ctrlProp1520.xml"/><Relationship Id="rId39" Type="http://schemas.openxmlformats.org/officeDocument/2006/relationships/ctrlProp" Target="../ctrlProps/ctrlProp1541.xml"/><Relationship Id="rId109" Type="http://schemas.openxmlformats.org/officeDocument/2006/relationships/ctrlProp" Target="../ctrlProps/ctrlProp1611.xml"/><Relationship Id="rId34" Type="http://schemas.openxmlformats.org/officeDocument/2006/relationships/ctrlProp" Target="../ctrlProps/ctrlProp1536.xml"/><Relationship Id="rId50" Type="http://schemas.openxmlformats.org/officeDocument/2006/relationships/ctrlProp" Target="../ctrlProps/ctrlProp1552.xml"/><Relationship Id="rId55" Type="http://schemas.openxmlformats.org/officeDocument/2006/relationships/ctrlProp" Target="../ctrlProps/ctrlProp1557.xml"/><Relationship Id="rId76" Type="http://schemas.openxmlformats.org/officeDocument/2006/relationships/ctrlProp" Target="../ctrlProps/ctrlProp1578.xml"/><Relationship Id="rId97" Type="http://schemas.openxmlformats.org/officeDocument/2006/relationships/ctrlProp" Target="../ctrlProps/ctrlProp1599.xml"/><Relationship Id="rId104" Type="http://schemas.openxmlformats.org/officeDocument/2006/relationships/ctrlProp" Target="../ctrlProps/ctrlProp1606.xml"/><Relationship Id="rId120" Type="http://schemas.openxmlformats.org/officeDocument/2006/relationships/ctrlProp" Target="../ctrlProps/ctrlProp1622.xml"/><Relationship Id="rId125" Type="http://schemas.openxmlformats.org/officeDocument/2006/relationships/ctrlProp" Target="../ctrlProps/ctrlProp1627.xml"/><Relationship Id="rId141" Type="http://schemas.openxmlformats.org/officeDocument/2006/relationships/ctrlProp" Target="../ctrlProps/ctrlProp1643.xml"/><Relationship Id="rId7" Type="http://schemas.openxmlformats.org/officeDocument/2006/relationships/ctrlProp" Target="../ctrlProps/ctrlProp1509.xml"/><Relationship Id="rId71" Type="http://schemas.openxmlformats.org/officeDocument/2006/relationships/ctrlProp" Target="../ctrlProps/ctrlProp1573.xml"/><Relationship Id="rId92" Type="http://schemas.openxmlformats.org/officeDocument/2006/relationships/ctrlProp" Target="../ctrlProps/ctrlProp1594.xml"/><Relationship Id="rId2" Type="http://schemas.openxmlformats.org/officeDocument/2006/relationships/drawing" Target="../drawings/drawing14.xml"/><Relationship Id="rId29" Type="http://schemas.openxmlformats.org/officeDocument/2006/relationships/ctrlProp" Target="../ctrlProps/ctrlProp1531.xml"/><Relationship Id="rId24" Type="http://schemas.openxmlformats.org/officeDocument/2006/relationships/ctrlProp" Target="../ctrlProps/ctrlProp1526.xml"/><Relationship Id="rId40" Type="http://schemas.openxmlformats.org/officeDocument/2006/relationships/ctrlProp" Target="../ctrlProps/ctrlProp1542.xml"/><Relationship Id="rId45" Type="http://schemas.openxmlformats.org/officeDocument/2006/relationships/ctrlProp" Target="../ctrlProps/ctrlProp1547.xml"/><Relationship Id="rId66" Type="http://schemas.openxmlformats.org/officeDocument/2006/relationships/ctrlProp" Target="../ctrlProps/ctrlProp1568.xml"/><Relationship Id="rId87" Type="http://schemas.openxmlformats.org/officeDocument/2006/relationships/ctrlProp" Target="../ctrlProps/ctrlProp1589.xml"/><Relationship Id="rId110" Type="http://schemas.openxmlformats.org/officeDocument/2006/relationships/ctrlProp" Target="../ctrlProps/ctrlProp1612.xml"/><Relationship Id="rId115" Type="http://schemas.openxmlformats.org/officeDocument/2006/relationships/ctrlProp" Target="../ctrlProps/ctrlProp1617.xml"/><Relationship Id="rId131" Type="http://schemas.openxmlformats.org/officeDocument/2006/relationships/ctrlProp" Target="../ctrlProps/ctrlProp1633.xml"/><Relationship Id="rId136" Type="http://schemas.openxmlformats.org/officeDocument/2006/relationships/ctrlProp" Target="../ctrlProps/ctrlProp1638.xml"/><Relationship Id="rId61" Type="http://schemas.openxmlformats.org/officeDocument/2006/relationships/ctrlProp" Target="../ctrlProps/ctrlProp1563.xml"/><Relationship Id="rId82" Type="http://schemas.openxmlformats.org/officeDocument/2006/relationships/ctrlProp" Target="../ctrlProps/ctrlProp1584.xml"/><Relationship Id="rId19" Type="http://schemas.openxmlformats.org/officeDocument/2006/relationships/ctrlProp" Target="../ctrlProps/ctrlProp1521.xml"/><Relationship Id="rId14" Type="http://schemas.openxmlformats.org/officeDocument/2006/relationships/ctrlProp" Target="../ctrlProps/ctrlProp1516.xml"/><Relationship Id="rId30" Type="http://schemas.openxmlformats.org/officeDocument/2006/relationships/ctrlProp" Target="../ctrlProps/ctrlProp1532.xml"/><Relationship Id="rId35" Type="http://schemas.openxmlformats.org/officeDocument/2006/relationships/ctrlProp" Target="../ctrlProps/ctrlProp1537.xml"/><Relationship Id="rId56" Type="http://schemas.openxmlformats.org/officeDocument/2006/relationships/ctrlProp" Target="../ctrlProps/ctrlProp1558.xml"/><Relationship Id="rId77" Type="http://schemas.openxmlformats.org/officeDocument/2006/relationships/ctrlProp" Target="../ctrlProps/ctrlProp1579.xml"/><Relationship Id="rId100" Type="http://schemas.openxmlformats.org/officeDocument/2006/relationships/ctrlProp" Target="../ctrlProps/ctrlProp1602.xml"/><Relationship Id="rId105" Type="http://schemas.openxmlformats.org/officeDocument/2006/relationships/ctrlProp" Target="../ctrlProps/ctrlProp1607.xml"/><Relationship Id="rId126" Type="http://schemas.openxmlformats.org/officeDocument/2006/relationships/ctrlProp" Target="../ctrlProps/ctrlProp1628.xml"/><Relationship Id="rId8" Type="http://schemas.openxmlformats.org/officeDocument/2006/relationships/ctrlProp" Target="../ctrlProps/ctrlProp1510.xml"/><Relationship Id="rId51" Type="http://schemas.openxmlformats.org/officeDocument/2006/relationships/ctrlProp" Target="../ctrlProps/ctrlProp1553.xml"/><Relationship Id="rId72" Type="http://schemas.openxmlformats.org/officeDocument/2006/relationships/ctrlProp" Target="../ctrlProps/ctrlProp1574.xml"/><Relationship Id="rId93" Type="http://schemas.openxmlformats.org/officeDocument/2006/relationships/ctrlProp" Target="../ctrlProps/ctrlProp1595.xml"/><Relationship Id="rId98" Type="http://schemas.openxmlformats.org/officeDocument/2006/relationships/ctrlProp" Target="../ctrlProps/ctrlProp1600.xml"/><Relationship Id="rId121" Type="http://schemas.openxmlformats.org/officeDocument/2006/relationships/ctrlProp" Target="../ctrlProps/ctrlProp1623.xml"/><Relationship Id="rId142" Type="http://schemas.openxmlformats.org/officeDocument/2006/relationships/ctrlProp" Target="../ctrlProps/ctrlProp1644.xml"/><Relationship Id="rId3" Type="http://schemas.openxmlformats.org/officeDocument/2006/relationships/vmlDrawing" Target="../drawings/vmlDrawing14.vml"/><Relationship Id="rId25" Type="http://schemas.openxmlformats.org/officeDocument/2006/relationships/ctrlProp" Target="../ctrlProps/ctrlProp1527.xml"/><Relationship Id="rId46" Type="http://schemas.openxmlformats.org/officeDocument/2006/relationships/ctrlProp" Target="../ctrlProps/ctrlProp1548.xml"/><Relationship Id="rId67" Type="http://schemas.openxmlformats.org/officeDocument/2006/relationships/ctrlProp" Target="../ctrlProps/ctrlProp1569.xml"/><Relationship Id="rId116" Type="http://schemas.openxmlformats.org/officeDocument/2006/relationships/ctrlProp" Target="../ctrlProps/ctrlProp1618.xml"/><Relationship Id="rId137" Type="http://schemas.openxmlformats.org/officeDocument/2006/relationships/ctrlProp" Target="../ctrlProps/ctrlProp1639.xml"/><Relationship Id="rId20" Type="http://schemas.openxmlformats.org/officeDocument/2006/relationships/ctrlProp" Target="../ctrlProps/ctrlProp1522.xml"/><Relationship Id="rId41" Type="http://schemas.openxmlformats.org/officeDocument/2006/relationships/ctrlProp" Target="../ctrlProps/ctrlProp1543.xml"/><Relationship Id="rId62" Type="http://schemas.openxmlformats.org/officeDocument/2006/relationships/ctrlProp" Target="../ctrlProps/ctrlProp1564.xml"/><Relationship Id="rId83" Type="http://schemas.openxmlformats.org/officeDocument/2006/relationships/ctrlProp" Target="../ctrlProps/ctrlProp1585.xml"/><Relationship Id="rId88" Type="http://schemas.openxmlformats.org/officeDocument/2006/relationships/ctrlProp" Target="../ctrlProps/ctrlProp1590.xml"/><Relationship Id="rId111" Type="http://schemas.openxmlformats.org/officeDocument/2006/relationships/ctrlProp" Target="../ctrlProps/ctrlProp1613.xml"/><Relationship Id="rId132" Type="http://schemas.openxmlformats.org/officeDocument/2006/relationships/ctrlProp" Target="../ctrlProps/ctrlProp1634.xml"/><Relationship Id="rId15" Type="http://schemas.openxmlformats.org/officeDocument/2006/relationships/ctrlProp" Target="../ctrlProps/ctrlProp1517.xml"/><Relationship Id="rId36" Type="http://schemas.openxmlformats.org/officeDocument/2006/relationships/ctrlProp" Target="../ctrlProps/ctrlProp1538.xml"/><Relationship Id="rId57" Type="http://schemas.openxmlformats.org/officeDocument/2006/relationships/ctrlProp" Target="../ctrlProps/ctrlProp1559.xml"/><Relationship Id="rId106" Type="http://schemas.openxmlformats.org/officeDocument/2006/relationships/ctrlProp" Target="../ctrlProps/ctrlProp1608.xml"/><Relationship Id="rId127" Type="http://schemas.openxmlformats.org/officeDocument/2006/relationships/ctrlProp" Target="../ctrlProps/ctrlProp1629.xml"/><Relationship Id="rId10" Type="http://schemas.openxmlformats.org/officeDocument/2006/relationships/ctrlProp" Target="../ctrlProps/ctrlProp1512.xml"/><Relationship Id="rId31" Type="http://schemas.openxmlformats.org/officeDocument/2006/relationships/ctrlProp" Target="../ctrlProps/ctrlProp1533.xml"/><Relationship Id="rId52" Type="http://schemas.openxmlformats.org/officeDocument/2006/relationships/ctrlProp" Target="../ctrlProps/ctrlProp1554.xml"/><Relationship Id="rId73" Type="http://schemas.openxmlformats.org/officeDocument/2006/relationships/ctrlProp" Target="../ctrlProps/ctrlProp1575.xml"/><Relationship Id="rId78" Type="http://schemas.openxmlformats.org/officeDocument/2006/relationships/ctrlProp" Target="../ctrlProps/ctrlProp1580.xml"/><Relationship Id="rId94" Type="http://schemas.openxmlformats.org/officeDocument/2006/relationships/ctrlProp" Target="../ctrlProps/ctrlProp1596.xml"/><Relationship Id="rId99" Type="http://schemas.openxmlformats.org/officeDocument/2006/relationships/ctrlProp" Target="../ctrlProps/ctrlProp1601.xml"/><Relationship Id="rId101" Type="http://schemas.openxmlformats.org/officeDocument/2006/relationships/ctrlProp" Target="../ctrlProps/ctrlProp1603.xml"/><Relationship Id="rId122" Type="http://schemas.openxmlformats.org/officeDocument/2006/relationships/ctrlProp" Target="../ctrlProps/ctrlProp1624.xml"/><Relationship Id="rId143" Type="http://schemas.openxmlformats.org/officeDocument/2006/relationships/ctrlProp" Target="../ctrlProps/ctrlProp1645.xml"/><Relationship Id="rId4" Type="http://schemas.openxmlformats.org/officeDocument/2006/relationships/ctrlProp" Target="../ctrlProps/ctrlProp1506.xml"/><Relationship Id="rId9" Type="http://schemas.openxmlformats.org/officeDocument/2006/relationships/ctrlProp" Target="../ctrlProps/ctrlProp1511.xml"/><Relationship Id="rId26" Type="http://schemas.openxmlformats.org/officeDocument/2006/relationships/ctrlProp" Target="../ctrlProps/ctrlProp1528.xml"/><Relationship Id="rId47" Type="http://schemas.openxmlformats.org/officeDocument/2006/relationships/ctrlProp" Target="../ctrlProps/ctrlProp1549.xml"/><Relationship Id="rId68" Type="http://schemas.openxmlformats.org/officeDocument/2006/relationships/ctrlProp" Target="../ctrlProps/ctrlProp1570.xml"/><Relationship Id="rId89" Type="http://schemas.openxmlformats.org/officeDocument/2006/relationships/ctrlProp" Target="../ctrlProps/ctrlProp1591.xml"/><Relationship Id="rId112" Type="http://schemas.openxmlformats.org/officeDocument/2006/relationships/ctrlProp" Target="../ctrlProps/ctrlProp1614.xml"/><Relationship Id="rId133" Type="http://schemas.openxmlformats.org/officeDocument/2006/relationships/ctrlProp" Target="../ctrlProps/ctrlProp1635.xml"/><Relationship Id="rId16" Type="http://schemas.openxmlformats.org/officeDocument/2006/relationships/ctrlProp" Target="../ctrlProps/ctrlProp1518.xml"/></Relationships>
</file>

<file path=xl/worksheets/_rels/sheet15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1759.xml"/><Relationship Id="rId21" Type="http://schemas.openxmlformats.org/officeDocument/2006/relationships/ctrlProp" Target="../ctrlProps/ctrlProp1663.xml"/><Relationship Id="rId42" Type="http://schemas.openxmlformats.org/officeDocument/2006/relationships/ctrlProp" Target="../ctrlProps/ctrlProp1684.xml"/><Relationship Id="rId63" Type="http://schemas.openxmlformats.org/officeDocument/2006/relationships/ctrlProp" Target="../ctrlProps/ctrlProp1705.xml"/><Relationship Id="rId84" Type="http://schemas.openxmlformats.org/officeDocument/2006/relationships/ctrlProp" Target="../ctrlProps/ctrlProp1726.xml"/><Relationship Id="rId138" Type="http://schemas.openxmlformats.org/officeDocument/2006/relationships/ctrlProp" Target="../ctrlProps/ctrlProp1780.xml"/><Relationship Id="rId107" Type="http://schemas.openxmlformats.org/officeDocument/2006/relationships/ctrlProp" Target="../ctrlProps/ctrlProp1749.xml"/><Relationship Id="rId11" Type="http://schemas.openxmlformats.org/officeDocument/2006/relationships/ctrlProp" Target="../ctrlProps/ctrlProp1653.xml"/><Relationship Id="rId32" Type="http://schemas.openxmlformats.org/officeDocument/2006/relationships/ctrlProp" Target="../ctrlProps/ctrlProp1674.xml"/><Relationship Id="rId37" Type="http://schemas.openxmlformats.org/officeDocument/2006/relationships/ctrlProp" Target="../ctrlProps/ctrlProp1679.xml"/><Relationship Id="rId53" Type="http://schemas.openxmlformats.org/officeDocument/2006/relationships/ctrlProp" Target="../ctrlProps/ctrlProp1695.xml"/><Relationship Id="rId58" Type="http://schemas.openxmlformats.org/officeDocument/2006/relationships/ctrlProp" Target="../ctrlProps/ctrlProp1700.xml"/><Relationship Id="rId74" Type="http://schemas.openxmlformats.org/officeDocument/2006/relationships/ctrlProp" Target="../ctrlProps/ctrlProp1716.xml"/><Relationship Id="rId79" Type="http://schemas.openxmlformats.org/officeDocument/2006/relationships/ctrlProp" Target="../ctrlProps/ctrlProp1721.xml"/><Relationship Id="rId102" Type="http://schemas.openxmlformats.org/officeDocument/2006/relationships/ctrlProp" Target="../ctrlProps/ctrlProp1744.xml"/><Relationship Id="rId123" Type="http://schemas.openxmlformats.org/officeDocument/2006/relationships/ctrlProp" Target="../ctrlProps/ctrlProp1765.xml"/><Relationship Id="rId128" Type="http://schemas.openxmlformats.org/officeDocument/2006/relationships/ctrlProp" Target="../ctrlProps/ctrlProp1770.xml"/><Relationship Id="rId5" Type="http://schemas.openxmlformats.org/officeDocument/2006/relationships/ctrlProp" Target="../ctrlProps/ctrlProp1647.xml"/><Relationship Id="rId90" Type="http://schemas.openxmlformats.org/officeDocument/2006/relationships/ctrlProp" Target="../ctrlProps/ctrlProp1732.xml"/><Relationship Id="rId95" Type="http://schemas.openxmlformats.org/officeDocument/2006/relationships/ctrlProp" Target="../ctrlProps/ctrlProp1737.xml"/><Relationship Id="rId22" Type="http://schemas.openxmlformats.org/officeDocument/2006/relationships/ctrlProp" Target="../ctrlProps/ctrlProp1664.xml"/><Relationship Id="rId27" Type="http://schemas.openxmlformats.org/officeDocument/2006/relationships/ctrlProp" Target="../ctrlProps/ctrlProp1669.xml"/><Relationship Id="rId43" Type="http://schemas.openxmlformats.org/officeDocument/2006/relationships/ctrlProp" Target="../ctrlProps/ctrlProp1685.xml"/><Relationship Id="rId48" Type="http://schemas.openxmlformats.org/officeDocument/2006/relationships/ctrlProp" Target="../ctrlProps/ctrlProp1690.xml"/><Relationship Id="rId64" Type="http://schemas.openxmlformats.org/officeDocument/2006/relationships/ctrlProp" Target="../ctrlProps/ctrlProp1706.xml"/><Relationship Id="rId69" Type="http://schemas.openxmlformats.org/officeDocument/2006/relationships/ctrlProp" Target="../ctrlProps/ctrlProp1711.xml"/><Relationship Id="rId113" Type="http://schemas.openxmlformats.org/officeDocument/2006/relationships/ctrlProp" Target="../ctrlProps/ctrlProp1755.xml"/><Relationship Id="rId118" Type="http://schemas.openxmlformats.org/officeDocument/2006/relationships/ctrlProp" Target="../ctrlProps/ctrlProp1760.xml"/><Relationship Id="rId134" Type="http://schemas.openxmlformats.org/officeDocument/2006/relationships/ctrlProp" Target="../ctrlProps/ctrlProp1776.xml"/><Relationship Id="rId139" Type="http://schemas.openxmlformats.org/officeDocument/2006/relationships/ctrlProp" Target="../ctrlProps/ctrlProp1781.xml"/><Relationship Id="rId80" Type="http://schemas.openxmlformats.org/officeDocument/2006/relationships/ctrlProp" Target="../ctrlProps/ctrlProp1722.xml"/><Relationship Id="rId85" Type="http://schemas.openxmlformats.org/officeDocument/2006/relationships/ctrlProp" Target="../ctrlProps/ctrlProp1727.xml"/><Relationship Id="rId12" Type="http://schemas.openxmlformats.org/officeDocument/2006/relationships/ctrlProp" Target="../ctrlProps/ctrlProp1654.xml"/><Relationship Id="rId17" Type="http://schemas.openxmlformats.org/officeDocument/2006/relationships/ctrlProp" Target="../ctrlProps/ctrlProp1659.xml"/><Relationship Id="rId33" Type="http://schemas.openxmlformats.org/officeDocument/2006/relationships/ctrlProp" Target="../ctrlProps/ctrlProp1675.xml"/><Relationship Id="rId38" Type="http://schemas.openxmlformats.org/officeDocument/2006/relationships/ctrlProp" Target="../ctrlProps/ctrlProp1680.xml"/><Relationship Id="rId59" Type="http://schemas.openxmlformats.org/officeDocument/2006/relationships/ctrlProp" Target="../ctrlProps/ctrlProp1701.xml"/><Relationship Id="rId103" Type="http://schemas.openxmlformats.org/officeDocument/2006/relationships/ctrlProp" Target="../ctrlProps/ctrlProp1745.xml"/><Relationship Id="rId108" Type="http://schemas.openxmlformats.org/officeDocument/2006/relationships/ctrlProp" Target="../ctrlProps/ctrlProp1750.xml"/><Relationship Id="rId124" Type="http://schemas.openxmlformats.org/officeDocument/2006/relationships/ctrlProp" Target="../ctrlProps/ctrlProp1766.xml"/><Relationship Id="rId129" Type="http://schemas.openxmlformats.org/officeDocument/2006/relationships/ctrlProp" Target="../ctrlProps/ctrlProp1771.xml"/><Relationship Id="rId54" Type="http://schemas.openxmlformats.org/officeDocument/2006/relationships/ctrlProp" Target="../ctrlProps/ctrlProp1696.xml"/><Relationship Id="rId70" Type="http://schemas.openxmlformats.org/officeDocument/2006/relationships/ctrlProp" Target="../ctrlProps/ctrlProp1712.xml"/><Relationship Id="rId75" Type="http://schemas.openxmlformats.org/officeDocument/2006/relationships/ctrlProp" Target="../ctrlProps/ctrlProp1717.xml"/><Relationship Id="rId91" Type="http://schemas.openxmlformats.org/officeDocument/2006/relationships/ctrlProp" Target="../ctrlProps/ctrlProp1733.xml"/><Relationship Id="rId96" Type="http://schemas.openxmlformats.org/officeDocument/2006/relationships/ctrlProp" Target="../ctrlProps/ctrlProp1738.xml"/><Relationship Id="rId140" Type="http://schemas.openxmlformats.org/officeDocument/2006/relationships/ctrlProp" Target="../ctrlProps/ctrlProp1782.xml"/><Relationship Id="rId1" Type="http://schemas.openxmlformats.org/officeDocument/2006/relationships/printerSettings" Target="../printerSettings/printerSettings15.bin"/><Relationship Id="rId6" Type="http://schemas.openxmlformats.org/officeDocument/2006/relationships/ctrlProp" Target="../ctrlProps/ctrlProp1648.xml"/><Relationship Id="rId23" Type="http://schemas.openxmlformats.org/officeDocument/2006/relationships/ctrlProp" Target="../ctrlProps/ctrlProp1665.xml"/><Relationship Id="rId28" Type="http://schemas.openxmlformats.org/officeDocument/2006/relationships/ctrlProp" Target="../ctrlProps/ctrlProp1670.xml"/><Relationship Id="rId49" Type="http://schemas.openxmlformats.org/officeDocument/2006/relationships/ctrlProp" Target="../ctrlProps/ctrlProp1691.xml"/><Relationship Id="rId114" Type="http://schemas.openxmlformats.org/officeDocument/2006/relationships/ctrlProp" Target="../ctrlProps/ctrlProp1756.xml"/><Relationship Id="rId119" Type="http://schemas.openxmlformats.org/officeDocument/2006/relationships/ctrlProp" Target="../ctrlProps/ctrlProp1761.xml"/><Relationship Id="rId44" Type="http://schemas.openxmlformats.org/officeDocument/2006/relationships/ctrlProp" Target="../ctrlProps/ctrlProp1686.xml"/><Relationship Id="rId60" Type="http://schemas.openxmlformats.org/officeDocument/2006/relationships/ctrlProp" Target="../ctrlProps/ctrlProp1702.xml"/><Relationship Id="rId65" Type="http://schemas.openxmlformats.org/officeDocument/2006/relationships/ctrlProp" Target="../ctrlProps/ctrlProp1707.xml"/><Relationship Id="rId81" Type="http://schemas.openxmlformats.org/officeDocument/2006/relationships/ctrlProp" Target="../ctrlProps/ctrlProp1723.xml"/><Relationship Id="rId86" Type="http://schemas.openxmlformats.org/officeDocument/2006/relationships/ctrlProp" Target="../ctrlProps/ctrlProp1728.xml"/><Relationship Id="rId130" Type="http://schemas.openxmlformats.org/officeDocument/2006/relationships/ctrlProp" Target="../ctrlProps/ctrlProp1772.xml"/><Relationship Id="rId135" Type="http://schemas.openxmlformats.org/officeDocument/2006/relationships/ctrlProp" Target="../ctrlProps/ctrlProp1777.xml"/><Relationship Id="rId13" Type="http://schemas.openxmlformats.org/officeDocument/2006/relationships/ctrlProp" Target="../ctrlProps/ctrlProp1655.xml"/><Relationship Id="rId18" Type="http://schemas.openxmlformats.org/officeDocument/2006/relationships/ctrlProp" Target="../ctrlProps/ctrlProp1660.xml"/><Relationship Id="rId39" Type="http://schemas.openxmlformats.org/officeDocument/2006/relationships/ctrlProp" Target="../ctrlProps/ctrlProp1681.xml"/><Relationship Id="rId109" Type="http://schemas.openxmlformats.org/officeDocument/2006/relationships/ctrlProp" Target="../ctrlProps/ctrlProp1751.xml"/><Relationship Id="rId34" Type="http://schemas.openxmlformats.org/officeDocument/2006/relationships/ctrlProp" Target="../ctrlProps/ctrlProp1676.xml"/><Relationship Id="rId50" Type="http://schemas.openxmlformats.org/officeDocument/2006/relationships/ctrlProp" Target="../ctrlProps/ctrlProp1692.xml"/><Relationship Id="rId55" Type="http://schemas.openxmlformats.org/officeDocument/2006/relationships/ctrlProp" Target="../ctrlProps/ctrlProp1697.xml"/><Relationship Id="rId76" Type="http://schemas.openxmlformats.org/officeDocument/2006/relationships/ctrlProp" Target="../ctrlProps/ctrlProp1718.xml"/><Relationship Id="rId97" Type="http://schemas.openxmlformats.org/officeDocument/2006/relationships/ctrlProp" Target="../ctrlProps/ctrlProp1739.xml"/><Relationship Id="rId104" Type="http://schemas.openxmlformats.org/officeDocument/2006/relationships/ctrlProp" Target="../ctrlProps/ctrlProp1746.xml"/><Relationship Id="rId120" Type="http://schemas.openxmlformats.org/officeDocument/2006/relationships/ctrlProp" Target="../ctrlProps/ctrlProp1762.xml"/><Relationship Id="rId125" Type="http://schemas.openxmlformats.org/officeDocument/2006/relationships/ctrlProp" Target="../ctrlProps/ctrlProp1767.xml"/><Relationship Id="rId141" Type="http://schemas.openxmlformats.org/officeDocument/2006/relationships/ctrlProp" Target="../ctrlProps/ctrlProp1783.xml"/><Relationship Id="rId7" Type="http://schemas.openxmlformats.org/officeDocument/2006/relationships/ctrlProp" Target="../ctrlProps/ctrlProp1649.xml"/><Relationship Id="rId71" Type="http://schemas.openxmlformats.org/officeDocument/2006/relationships/ctrlProp" Target="../ctrlProps/ctrlProp1713.xml"/><Relationship Id="rId92" Type="http://schemas.openxmlformats.org/officeDocument/2006/relationships/ctrlProp" Target="../ctrlProps/ctrlProp1734.xml"/><Relationship Id="rId2" Type="http://schemas.openxmlformats.org/officeDocument/2006/relationships/drawing" Target="../drawings/drawing15.xml"/><Relationship Id="rId29" Type="http://schemas.openxmlformats.org/officeDocument/2006/relationships/ctrlProp" Target="../ctrlProps/ctrlProp1671.xml"/><Relationship Id="rId24" Type="http://schemas.openxmlformats.org/officeDocument/2006/relationships/ctrlProp" Target="../ctrlProps/ctrlProp1666.xml"/><Relationship Id="rId40" Type="http://schemas.openxmlformats.org/officeDocument/2006/relationships/ctrlProp" Target="../ctrlProps/ctrlProp1682.xml"/><Relationship Id="rId45" Type="http://schemas.openxmlformats.org/officeDocument/2006/relationships/ctrlProp" Target="../ctrlProps/ctrlProp1687.xml"/><Relationship Id="rId66" Type="http://schemas.openxmlformats.org/officeDocument/2006/relationships/ctrlProp" Target="../ctrlProps/ctrlProp1708.xml"/><Relationship Id="rId87" Type="http://schemas.openxmlformats.org/officeDocument/2006/relationships/ctrlProp" Target="../ctrlProps/ctrlProp1729.xml"/><Relationship Id="rId110" Type="http://schemas.openxmlformats.org/officeDocument/2006/relationships/ctrlProp" Target="../ctrlProps/ctrlProp1752.xml"/><Relationship Id="rId115" Type="http://schemas.openxmlformats.org/officeDocument/2006/relationships/ctrlProp" Target="../ctrlProps/ctrlProp1757.xml"/><Relationship Id="rId131" Type="http://schemas.openxmlformats.org/officeDocument/2006/relationships/ctrlProp" Target="../ctrlProps/ctrlProp1773.xml"/><Relationship Id="rId136" Type="http://schemas.openxmlformats.org/officeDocument/2006/relationships/ctrlProp" Target="../ctrlProps/ctrlProp1778.xml"/><Relationship Id="rId61" Type="http://schemas.openxmlformats.org/officeDocument/2006/relationships/ctrlProp" Target="../ctrlProps/ctrlProp1703.xml"/><Relationship Id="rId82" Type="http://schemas.openxmlformats.org/officeDocument/2006/relationships/ctrlProp" Target="../ctrlProps/ctrlProp1724.xml"/><Relationship Id="rId19" Type="http://schemas.openxmlformats.org/officeDocument/2006/relationships/ctrlProp" Target="../ctrlProps/ctrlProp1661.xml"/><Relationship Id="rId14" Type="http://schemas.openxmlformats.org/officeDocument/2006/relationships/ctrlProp" Target="../ctrlProps/ctrlProp1656.xml"/><Relationship Id="rId30" Type="http://schemas.openxmlformats.org/officeDocument/2006/relationships/ctrlProp" Target="../ctrlProps/ctrlProp1672.xml"/><Relationship Id="rId35" Type="http://schemas.openxmlformats.org/officeDocument/2006/relationships/ctrlProp" Target="../ctrlProps/ctrlProp1677.xml"/><Relationship Id="rId56" Type="http://schemas.openxmlformats.org/officeDocument/2006/relationships/ctrlProp" Target="../ctrlProps/ctrlProp1698.xml"/><Relationship Id="rId77" Type="http://schemas.openxmlformats.org/officeDocument/2006/relationships/ctrlProp" Target="../ctrlProps/ctrlProp1719.xml"/><Relationship Id="rId100" Type="http://schemas.openxmlformats.org/officeDocument/2006/relationships/ctrlProp" Target="../ctrlProps/ctrlProp1742.xml"/><Relationship Id="rId105" Type="http://schemas.openxmlformats.org/officeDocument/2006/relationships/ctrlProp" Target="../ctrlProps/ctrlProp1747.xml"/><Relationship Id="rId126" Type="http://schemas.openxmlformats.org/officeDocument/2006/relationships/ctrlProp" Target="../ctrlProps/ctrlProp1768.xml"/><Relationship Id="rId8" Type="http://schemas.openxmlformats.org/officeDocument/2006/relationships/ctrlProp" Target="../ctrlProps/ctrlProp1650.xml"/><Relationship Id="rId51" Type="http://schemas.openxmlformats.org/officeDocument/2006/relationships/ctrlProp" Target="../ctrlProps/ctrlProp1693.xml"/><Relationship Id="rId72" Type="http://schemas.openxmlformats.org/officeDocument/2006/relationships/ctrlProp" Target="../ctrlProps/ctrlProp1714.xml"/><Relationship Id="rId93" Type="http://schemas.openxmlformats.org/officeDocument/2006/relationships/ctrlProp" Target="../ctrlProps/ctrlProp1735.xml"/><Relationship Id="rId98" Type="http://schemas.openxmlformats.org/officeDocument/2006/relationships/ctrlProp" Target="../ctrlProps/ctrlProp1740.xml"/><Relationship Id="rId121" Type="http://schemas.openxmlformats.org/officeDocument/2006/relationships/ctrlProp" Target="../ctrlProps/ctrlProp1763.xml"/><Relationship Id="rId142" Type="http://schemas.openxmlformats.org/officeDocument/2006/relationships/ctrlProp" Target="../ctrlProps/ctrlProp1784.xml"/><Relationship Id="rId3" Type="http://schemas.openxmlformats.org/officeDocument/2006/relationships/vmlDrawing" Target="../drawings/vmlDrawing15.vml"/><Relationship Id="rId25" Type="http://schemas.openxmlformats.org/officeDocument/2006/relationships/ctrlProp" Target="../ctrlProps/ctrlProp1667.xml"/><Relationship Id="rId46" Type="http://schemas.openxmlformats.org/officeDocument/2006/relationships/ctrlProp" Target="../ctrlProps/ctrlProp1688.xml"/><Relationship Id="rId67" Type="http://schemas.openxmlformats.org/officeDocument/2006/relationships/ctrlProp" Target="../ctrlProps/ctrlProp1709.xml"/><Relationship Id="rId116" Type="http://schemas.openxmlformats.org/officeDocument/2006/relationships/ctrlProp" Target="../ctrlProps/ctrlProp1758.xml"/><Relationship Id="rId137" Type="http://schemas.openxmlformats.org/officeDocument/2006/relationships/ctrlProp" Target="../ctrlProps/ctrlProp1779.xml"/><Relationship Id="rId20" Type="http://schemas.openxmlformats.org/officeDocument/2006/relationships/ctrlProp" Target="../ctrlProps/ctrlProp1662.xml"/><Relationship Id="rId41" Type="http://schemas.openxmlformats.org/officeDocument/2006/relationships/ctrlProp" Target="../ctrlProps/ctrlProp1683.xml"/><Relationship Id="rId62" Type="http://schemas.openxmlformats.org/officeDocument/2006/relationships/ctrlProp" Target="../ctrlProps/ctrlProp1704.xml"/><Relationship Id="rId83" Type="http://schemas.openxmlformats.org/officeDocument/2006/relationships/ctrlProp" Target="../ctrlProps/ctrlProp1725.xml"/><Relationship Id="rId88" Type="http://schemas.openxmlformats.org/officeDocument/2006/relationships/ctrlProp" Target="../ctrlProps/ctrlProp1730.xml"/><Relationship Id="rId111" Type="http://schemas.openxmlformats.org/officeDocument/2006/relationships/ctrlProp" Target="../ctrlProps/ctrlProp1753.xml"/><Relationship Id="rId132" Type="http://schemas.openxmlformats.org/officeDocument/2006/relationships/ctrlProp" Target="../ctrlProps/ctrlProp1774.xml"/><Relationship Id="rId15" Type="http://schemas.openxmlformats.org/officeDocument/2006/relationships/ctrlProp" Target="../ctrlProps/ctrlProp1657.xml"/><Relationship Id="rId36" Type="http://schemas.openxmlformats.org/officeDocument/2006/relationships/ctrlProp" Target="../ctrlProps/ctrlProp1678.xml"/><Relationship Id="rId57" Type="http://schemas.openxmlformats.org/officeDocument/2006/relationships/ctrlProp" Target="../ctrlProps/ctrlProp1699.xml"/><Relationship Id="rId106" Type="http://schemas.openxmlformats.org/officeDocument/2006/relationships/ctrlProp" Target="../ctrlProps/ctrlProp1748.xml"/><Relationship Id="rId127" Type="http://schemas.openxmlformats.org/officeDocument/2006/relationships/ctrlProp" Target="../ctrlProps/ctrlProp1769.xml"/><Relationship Id="rId10" Type="http://schemas.openxmlformats.org/officeDocument/2006/relationships/ctrlProp" Target="../ctrlProps/ctrlProp1652.xml"/><Relationship Id="rId31" Type="http://schemas.openxmlformats.org/officeDocument/2006/relationships/ctrlProp" Target="../ctrlProps/ctrlProp1673.xml"/><Relationship Id="rId52" Type="http://schemas.openxmlformats.org/officeDocument/2006/relationships/ctrlProp" Target="../ctrlProps/ctrlProp1694.xml"/><Relationship Id="rId73" Type="http://schemas.openxmlformats.org/officeDocument/2006/relationships/ctrlProp" Target="../ctrlProps/ctrlProp1715.xml"/><Relationship Id="rId78" Type="http://schemas.openxmlformats.org/officeDocument/2006/relationships/ctrlProp" Target="../ctrlProps/ctrlProp1720.xml"/><Relationship Id="rId94" Type="http://schemas.openxmlformats.org/officeDocument/2006/relationships/ctrlProp" Target="../ctrlProps/ctrlProp1736.xml"/><Relationship Id="rId99" Type="http://schemas.openxmlformats.org/officeDocument/2006/relationships/ctrlProp" Target="../ctrlProps/ctrlProp1741.xml"/><Relationship Id="rId101" Type="http://schemas.openxmlformats.org/officeDocument/2006/relationships/ctrlProp" Target="../ctrlProps/ctrlProp1743.xml"/><Relationship Id="rId122" Type="http://schemas.openxmlformats.org/officeDocument/2006/relationships/ctrlProp" Target="../ctrlProps/ctrlProp1764.xml"/><Relationship Id="rId143" Type="http://schemas.openxmlformats.org/officeDocument/2006/relationships/ctrlProp" Target="../ctrlProps/ctrlProp1785.xml"/><Relationship Id="rId4" Type="http://schemas.openxmlformats.org/officeDocument/2006/relationships/ctrlProp" Target="../ctrlProps/ctrlProp1646.xml"/><Relationship Id="rId9" Type="http://schemas.openxmlformats.org/officeDocument/2006/relationships/ctrlProp" Target="../ctrlProps/ctrlProp1651.xml"/><Relationship Id="rId26" Type="http://schemas.openxmlformats.org/officeDocument/2006/relationships/ctrlProp" Target="../ctrlProps/ctrlProp1668.xml"/><Relationship Id="rId47" Type="http://schemas.openxmlformats.org/officeDocument/2006/relationships/ctrlProp" Target="../ctrlProps/ctrlProp1689.xml"/><Relationship Id="rId68" Type="http://schemas.openxmlformats.org/officeDocument/2006/relationships/ctrlProp" Target="../ctrlProps/ctrlProp1710.xml"/><Relationship Id="rId89" Type="http://schemas.openxmlformats.org/officeDocument/2006/relationships/ctrlProp" Target="../ctrlProps/ctrlProp1731.xml"/><Relationship Id="rId112" Type="http://schemas.openxmlformats.org/officeDocument/2006/relationships/ctrlProp" Target="../ctrlProps/ctrlProp1754.xml"/><Relationship Id="rId133" Type="http://schemas.openxmlformats.org/officeDocument/2006/relationships/ctrlProp" Target="../ctrlProps/ctrlProp1775.xml"/><Relationship Id="rId16" Type="http://schemas.openxmlformats.org/officeDocument/2006/relationships/ctrlProp" Target="../ctrlProps/ctrlProp1658.xml"/></Relationships>
</file>

<file path=xl/worksheets/_rels/sheet16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1899.xml"/><Relationship Id="rId21" Type="http://schemas.openxmlformats.org/officeDocument/2006/relationships/ctrlProp" Target="../ctrlProps/ctrlProp1803.xml"/><Relationship Id="rId42" Type="http://schemas.openxmlformats.org/officeDocument/2006/relationships/ctrlProp" Target="../ctrlProps/ctrlProp1824.xml"/><Relationship Id="rId63" Type="http://schemas.openxmlformats.org/officeDocument/2006/relationships/ctrlProp" Target="../ctrlProps/ctrlProp1845.xml"/><Relationship Id="rId84" Type="http://schemas.openxmlformats.org/officeDocument/2006/relationships/ctrlProp" Target="../ctrlProps/ctrlProp1866.xml"/><Relationship Id="rId138" Type="http://schemas.openxmlformats.org/officeDocument/2006/relationships/ctrlProp" Target="../ctrlProps/ctrlProp1920.xml"/><Relationship Id="rId107" Type="http://schemas.openxmlformats.org/officeDocument/2006/relationships/ctrlProp" Target="../ctrlProps/ctrlProp1889.xml"/><Relationship Id="rId11" Type="http://schemas.openxmlformats.org/officeDocument/2006/relationships/ctrlProp" Target="../ctrlProps/ctrlProp1793.xml"/><Relationship Id="rId32" Type="http://schemas.openxmlformats.org/officeDocument/2006/relationships/ctrlProp" Target="../ctrlProps/ctrlProp1814.xml"/><Relationship Id="rId37" Type="http://schemas.openxmlformats.org/officeDocument/2006/relationships/ctrlProp" Target="../ctrlProps/ctrlProp1819.xml"/><Relationship Id="rId53" Type="http://schemas.openxmlformats.org/officeDocument/2006/relationships/ctrlProp" Target="../ctrlProps/ctrlProp1835.xml"/><Relationship Id="rId58" Type="http://schemas.openxmlformats.org/officeDocument/2006/relationships/ctrlProp" Target="../ctrlProps/ctrlProp1840.xml"/><Relationship Id="rId74" Type="http://schemas.openxmlformats.org/officeDocument/2006/relationships/ctrlProp" Target="../ctrlProps/ctrlProp1856.xml"/><Relationship Id="rId79" Type="http://schemas.openxmlformats.org/officeDocument/2006/relationships/ctrlProp" Target="../ctrlProps/ctrlProp1861.xml"/><Relationship Id="rId102" Type="http://schemas.openxmlformats.org/officeDocument/2006/relationships/ctrlProp" Target="../ctrlProps/ctrlProp1884.xml"/><Relationship Id="rId123" Type="http://schemas.openxmlformats.org/officeDocument/2006/relationships/ctrlProp" Target="../ctrlProps/ctrlProp1905.xml"/><Relationship Id="rId128" Type="http://schemas.openxmlformats.org/officeDocument/2006/relationships/ctrlProp" Target="../ctrlProps/ctrlProp1910.xml"/><Relationship Id="rId5" Type="http://schemas.openxmlformats.org/officeDocument/2006/relationships/ctrlProp" Target="../ctrlProps/ctrlProp1787.xml"/><Relationship Id="rId90" Type="http://schemas.openxmlformats.org/officeDocument/2006/relationships/ctrlProp" Target="../ctrlProps/ctrlProp1872.xml"/><Relationship Id="rId95" Type="http://schemas.openxmlformats.org/officeDocument/2006/relationships/ctrlProp" Target="../ctrlProps/ctrlProp1877.xml"/><Relationship Id="rId22" Type="http://schemas.openxmlformats.org/officeDocument/2006/relationships/ctrlProp" Target="../ctrlProps/ctrlProp1804.xml"/><Relationship Id="rId27" Type="http://schemas.openxmlformats.org/officeDocument/2006/relationships/ctrlProp" Target="../ctrlProps/ctrlProp1809.xml"/><Relationship Id="rId43" Type="http://schemas.openxmlformats.org/officeDocument/2006/relationships/ctrlProp" Target="../ctrlProps/ctrlProp1825.xml"/><Relationship Id="rId48" Type="http://schemas.openxmlformats.org/officeDocument/2006/relationships/ctrlProp" Target="../ctrlProps/ctrlProp1830.xml"/><Relationship Id="rId64" Type="http://schemas.openxmlformats.org/officeDocument/2006/relationships/ctrlProp" Target="../ctrlProps/ctrlProp1846.xml"/><Relationship Id="rId69" Type="http://schemas.openxmlformats.org/officeDocument/2006/relationships/ctrlProp" Target="../ctrlProps/ctrlProp1851.xml"/><Relationship Id="rId113" Type="http://schemas.openxmlformats.org/officeDocument/2006/relationships/ctrlProp" Target="../ctrlProps/ctrlProp1895.xml"/><Relationship Id="rId118" Type="http://schemas.openxmlformats.org/officeDocument/2006/relationships/ctrlProp" Target="../ctrlProps/ctrlProp1900.xml"/><Relationship Id="rId134" Type="http://schemas.openxmlformats.org/officeDocument/2006/relationships/ctrlProp" Target="../ctrlProps/ctrlProp1916.xml"/><Relationship Id="rId139" Type="http://schemas.openxmlformats.org/officeDocument/2006/relationships/ctrlProp" Target="../ctrlProps/ctrlProp1921.xml"/><Relationship Id="rId80" Type="http://schemas.openxmlformats.org/officeDocument/2006/relationships/ctrlProp" Target="../ctrlProps/ctrlProp1862.xml"/><Relationship Id="rId85" Type="http://schemas.openxmlformats.org/officeDocument/2006/relationships/ctrlProp" Target="../ctrlProps/ctrlProp1867.xml"/><Relationship Id="rId12" Type="http://schemas.openxmlformats.org/officeDocument/2006/relationships/ctrlProp" Target="../ctrlProps/ctrlProp1794.xml"/><Relationship Id="rId17" Type="http://schemas.openxmlformats.org/officeDocument/2006/relationships/ctrlProp" Target="../ctrlProps/ctrlProp1799.xml"/><Relationship Id="rId33" Type="http://schemas.openxmlformats.org/officeDocument/2006/relationships/ctrlProp" Target="../ctrlProps/ctrlProp1815.xml"/><Relationship Id="rId38" Type="http://schemas.openxmlformats.org/officeDocument/2006/relationships/ctrlProp" Target="../ctrlProps/ctrlProp1820.xml"/><Relationship Id="rId59" Type="http://schemas.openxmlformats.org/officeDocument/2006/relationships/ctrlProp" Target="../ctrlProps/ctrlProp1841.xml"/><Relationship Id="rId103" Type="http://schemas.openxmlformats.org/officeDocument/2006/relationships/ctrlProp" Target="../ctrlProps/ctrlProp1885.xml"/><Relationship Id="rId108" Type="http://schemas.openxmlformats.org/officeDocument/2006/relationships/ctrlProp" Target="../ctrlProps/ctrlProp1890.xml"/><Relationship Id="rId124" Type="http://schemas.openxmlformats.org/officeDocument/2006/relationships/ctrlProp" Target="../ctrlProps/ctrlProp1906.xml"/><Relationship Id="rId129" Type="http://schemas.openxmlformats.org/officeDocument/2006/relationships/ctrlProp" Target="../ctrlProps/ctrlProp1911.xml"/><Relationship Id="rId54" Type="http://schemas.openxmlformats.org/officeDocument/2006/relationships/ctrlProp" Target="../ctrlProps/ctrlProp1836.xml"/><Relationship Id="rId70" Type="http://schemas.openxmlformats.org/officeDocument/2006/relationships/ctrlProp" Target="../ctrlProps/ctrlProp1852.xml"/><Relationship Id="rId75" Type="http://schemas.openxmlformats.org/officeDocument/2006/relationships/ctrlProp" Target="../ctrlProps/ctrlProp1857.xml"/><Relationship Id="rId91" Type="http://schemas.openxmlformats.org/officeDocument/2006/relationships/ctrlProp" Target="../ctrlProps/ctrlProp1873.xml"/><Relationship Id="rId96" Type="http://schemas.openxmlformats.org/officeDocument/2006/relationships/ctrlProp" Target="../ctrlProps/ctrlProp1878.xml"/><Relationship Id="rId140" Type="http://schemas.openxmlformats.org/officeDocument/2006/relationships/ctrlProp" Target="../ctrlProps/ctrlProp1922.xml"/><Relationship Id="rId1" Type="http://schemas.openxmlformats.org/officeDocument/2006/relationships/printerSettings" Target="../printerSettings/printerSettings16.bin"/><Relationship Id="rId6" Type="http://schemas.openxmlformats.org/officeDocument/2006/relationships/ctrlProp" Target="../ctrlProps/ctrlProp1788.xml"/><Relationship Id="rId23" Type="http://schemas.openxmlformats.org/officeDocument/2006/relationships/ctrlProp" Target="../ctrlProps/ctrlProp1805.xml"/><Relationship Id="rId28" Type="http://schemas.openxmlformats.org/officeDocument/2006/relationships/ctrlProp" Target="../ctrlProps/ctrlProp1810.xml"/><Relationship Id="rId49" Type="http://schemas.openxmlformats.org/officeDocument/2006/relationships/ctrlProp" Target="../ctrlProps/ctrlProp1831.xml"/><Relationship Id="rId114" Type="http://schemas.openxmlformats.org/officeDocument/2006/relationships/ctrlProp" Target="../ctrlProps/ctrlProp1896.xml"/><Relationship Id="rId119" Type="http://schemas.openxmlformats.org/officeDocument/2006/relationships/ctrlProp" Target="../ctrlProps/ctrlProp1901.xml"/><Relationship Id="rId44" Type="http://schemas.openxmlformats.org/officeDocument/2006/relationships/ctrlProp" Target="../ctrlProps/ctrlProp1826.xml"/><Relationship Id="rId60" Type="http://schemas.openxmlformats.org/officeDocument/2006/relationships/ctrlProp" Target="../ctrlProps/ctrlProp1842.xml"/><Relationship Id="rId65" Type="http://schemas.openxmlformats.org/officeDocument/2006/relationships/ctrlProp" Target="../ctrlProps/ctrlProp1847.xml"/><Relationship Id="rId81" Type="http://schemas.openxmlformats.org/officeDocument/2006/relationships/ctrlProp" Target="../ctrlProps/ctrlProp1863.xml"/><Relationship Id="rId86" Type="http://schemas.openxmlformats.org/officeDocument/2006/relationships/ctrlProp" Target="../ctrlProps/ctrlProp1868.xml"/><Relationship Id="rId130" Type="http://schemas.openxmlformats.org/officeDocument/2006/relationships/ctrlProp" Target="../ctrlProps/ctrlProp1912.xml"/><Relationship Id="rId135" Type="http://schemas.openxmlformats.org/officeDocument/2006/relationships/ctrlProp" Target="../ctrlProps/ctrlProp1917.xml"/><Relationship Id="rId13" Type="http://schemas.openxmlformats.org/officeDocument/2006/relationships/ctrlProp" Target="../ctrlProps/ctrlProp1795.xml"/><Relationship Id="rId18" Type="http://schemas.openxmlformats.org/officeDocument/2006/relationships/ctrlProp" Target="../ctrlProps/ctrlProp1800.xml"/><Relationship Id="rId39" Type="http://schemas.openxmlformats.org/officeDocument/2006/relationships/ctrlProp" Target="../ctrlProps/ctrlProp1821.xml"/><Relationship Id="rId109" Type="http://schemas.openxmlformats.org/officeDocument/2006/relationships/ctrlProp" Target="../ctrlProps/ctrlProp1891.xml"/><Relationship Id="rId34" Type="http://schemas.openxmlformats.org/officeDocument/2006/relationships/ctrlProp" Target="../ctrlProps/ctrlProp1816.xml"/><Relationship Id="rId50" Type="http://schemas.openxmlformats.org/officeDocument/2006/relationships/ctrlProp" Target="../ctrlProps/ctrlProp1832.xml"/><Relationship Id="rId55" Type="http://schemas.openxmlformats.org/officeDocument/2006/relationships/ctrlProp" Target="../ctrlProps/ctrlProp1837.xml"/><Relationship Id="rId76" Type="http://schemas.openxmlformats.org/officeDocument/2006/relationships/ctrlProp" Target="../ctrlProps/ctrlProp1858.xml"/><Relationship Id="rId97" Type="http://schemas.openxmlformats.org/officeDocument/2006/relationships/ctrlProp" Target="../ctrlProps/ctrlProp1879.xml"/><Relationship Id="rId104" Type="http://schemas.openxmlformats.org/officeDocument/2006/relationships/ctrlProp" Target="../ctrlProps/ctrlProp1886.xml"/><Relationship Id="rId120" Type="http://schemas.openxmlformats.org/officeDocument/2006/relationships/ctrlProp" Target="../ctrlProps/ctrlProp1902.xml"/><Relationship Id="rId125" Type="http://schemas.openxmlformats.org/officeDocument/2006/relationships/ctrlProp" Target="../ctrlProps/ctrlProp1907.xml"/><Relationship Id="rId141" Type="http://schemas.openxmlformats.org/officeDocument/2006/relationships/ctrlProp" Target="../ctrlProps/ctrlProp1923.xml"/><Relationship Id="rId7" Type="http://schemas.openxmlformats.org/officeDocument/2006/relationships/ctrlProp" Target="../ctrlProps/ctrlProp1789.xml"/><Relationship Id="rId71" Type="http://schemas.openxmlformats.org/officeDocument/2006/relationships/ctrlProp" Target="../ctrlProps/ctrlProp1853.xml"/><Relationship Id="rId92" Type="http://schemas.openxmlformats.org/officeDocument/2006/relationships/ctrlProp" Target="../ctrlProps/ctrlProp1874.xml"/><Relationship Id="rId2" Type="http://schemas.openxmlformats.org/officeDocument/2006/relationships/drawing" Target="../drawings/drawing16.xml"/><Relationship Id="rId29" Type="http://schemas.openxmlformats.org/officeDocument/2006/relationships/ctrlProp" Target="../ctrlProps/ctrlProp1811.xml"/><Relationship Id="rId24" Type="http://schemas.openxmlformats.org/officeDocument/2006/relationships/ctrlProp" Target="../ctrlProps/ctrlProp1806.xml"/><Relationship Id="rId40" Type="http://schemas.openxmlformats.org/officeDocument/2006/relationships/ctrlProp" Target="../ctrlProps/ctrlProp1822.xml"/><Relationship Id="rId45" Type="http://schemas.openxmlformats.org/officeDocument/2006/relationships/ctrlProp" Target="../ctrlProps/ctrlProp1827.xml"/><Relationship Id="rId66" Type="http://schemas.openxmlformats.org/officeDocument/2006/relationships/ctrlProp" Target="../ctrlProps/ctrlProp1848.xml"/><Relationship Id="rId87" Type="http://schemas.openxmlformats.org/officeDocument/2006/relationships/ctrlProp" Target="../ctrlProps/ctrlProp1869.xml"/><Relationship Id="rId110" Type="http://schemas.openxmlformats.org/officeDocument/2006/relationships/ctrlProp" Target="../ctrlProps/ctrlProp1892.xml"/><Relationship Id="rId115" Type="http://schemas.openxmlformats.org/officeDocument/2006/relationships/ctrlProp" Target="../ctrlProps/ctrlProp1897.xml"/><Relationship Id="rId131" Type="http://schemas.openxmlformats.org/officeDocument/2006/relationships/ctrlProp" Target="../ctrlProps/ctrlProp1913.xml"/><Relationship Id="rId136" Type="http://schemas.openxmlformats.org/officeDocument/2006/relationships/ctrlProp" Target="../ctrlProps/ctrlProp1918.xml"/><Relationship Id="rId61" Type="http://schemas.openxmlformats.org/officeDocument/2006/relationships/ctrlProp" Target="../ctrlProps/ctrlProp1843.xml"/><Relationship Id="rId82" Type="http://schemas.openxmlformats.org/officeDocument/2006/relationships/ctrlProp" Target="../ctrlProps/ctrlProp1864.xml"/><Relationship Id="rId19" Type="http://schemas.openxmlformats.org/officeDocument/2006/relationships/ctrlProp" Target="../ctrlProps/ctrlProp1801.xml"/><Relationship Id="rId14" Type="http://schemas.openxmlformats.org/officeDocument/2006/relationships/ctrlProp" Target="../ctrlProps/ctrlProp1796.xml"/><Relationship Id="rId30" Type="http://schemas.openxmlformats.org/officeDocument/2006/relationships/ctrlProp" Target="../ctrlProps/ctrlProp1812.xml"/><Relationship Id="rId35" Type="http://schemas.openxmlformats.org/officeDocument/2006/relationships/ctrlProp" Target="../ctrlProps/ctrlProp1817.xml"/><Relationship Id="rId56" Type="http://schemas.openxmlformats.org/officeDocument/2006/relationships/ctrlProp" Target="../ctrlProps/ctrlProp1838.xml"/><Relationship Id="rId77" Type="http://schemas.openxmlformats.org/officeDocument/2006/relationships/ctrlProp" Target="../ctrlProps/ctrlProp1859.xml"/><Relationship Id="rId100" Type="http://schemas.openxmlformats.org/officeDocument/2006/relationships/ctrlProp" Target="../ctrlProps/ctrlProp1882.xml"/><Relationship Id="rId105" Type="http://schemas.openxmlformats.org/officeDocument/2006/relationships/ctrlProp" Target="../ctrlProps/ctrlProp1887.xml"/><Relationship Id="rId126" Type="http://schemas.openxmlformats.org/officeDocument/2006/relationships/ctrlProp" Target="../ctrlProps/ctrlProp1908.xml"/><Relationship Id="rId8" Type="http://schemas.openxmlformats.org/officeDocument/2006/relationships/ctrlProp" Target="../ctrlProps/ctrlProp1790.xml"/><Relationship Id="rId51" Type="http://schemas.openxmlformats.org/officeDocument/2006/relationships/ctrlProp" Target="../ctrlProps/ctrlProp1833.xml"/><Relationship Id="rId72" Type="http://schemas.openxmlformats.org/officeDocument/2006/relationships/ctrlProp" Target="../ctrlProps/ctrlProp1854.xml"/><Relationship Id="rId93" Type="http://schemas.openxmlformats.org/officeDocument/2006/relationships/ctrlProp" Target="../ctrlProps/ctrlProp1875.xml"/><Relationship Id="rId98" Type="http://schemas.openxmlformats.org/officeDocument/2006/relationships/ctrlProp" Target="../ctrlProps/ctrlProp1880.xml"/><Relationship Id="rId121" Type="http://schemas.openxmlformats.org/officeDocument/2006/relationships/ctrlProp" Target="../ctrlProps/ctrlProp1903.xml"/><Relationship Id="rId142" Type="http://schemas.openxmlformats.org/officeDocument/2006/relationships/ctrlProp" Target="../ctrlProps/ctrlProp1924.xml"/><Relationship Id="rId3" Type="http://schemas.openxmlformats.org/officeDocument/2006/relationships/vmlDrawing" Target="../drawings/vmlDrawing16.vml"/><Relationship Id="rId25" Type="http://schemas.openxmlformats.org/officeDocument/2006/relationships/ctrlProp" Target="../ctrlProps/ctrlProp1807.xml"/><Relationship Id="rId46" Type="http://schemas.openxmlformats.org/officeDocument/2006/relationships/ctrlProp" Target="../ctrlProps/ctrlProp1828.xml"/><Relationship Id="rId67" Type="http://schemas.openxmlformats.org/officeDocument/2006/relationships/ctrlProp" Target="../ctrlProps/ctrlProp1849.xml"/><Relationship Id="rId116" Type="http://schemas.openxmlformats.org/officeDocument/2006/relationships/ctrlProp" Target="../ctrlProps/ctrlProp1898.xml"/><Relationship Id="rId137" Type="http://schemas.openxmlformats.org/officeDocument/2006/relationships/ctrlProp" Target="../ctrlProps/ctrlProp1919.xml"/><Relationship Id="rId20" Type="http://schemas.openxmlformats.org/officeDocument/2006/relationships/ctrlProp" Target="../ctrlProps/ctrlProp1802.xml"/><Relationship Id="rId41" Type="http://schemas.openxmlformats.org/officeDocument/2006/relationships/ctrlProp" Target="../ctrlProps/ctrlProp1823.xml"/><Relationship Id="rId62" Type="http://schemas.openxmlformats.org/officeDocument/2006/relationships/ctrlProp" Target="../ctrlProps/ctrlProp1844.xml"/><Relationship Id="rId83" Type="http://schemas.openxmlformats.org/officeDocument/2006/relationships/ctrlProp" Target="../ctrlProps/ctrlProp1865.xml"/><Relationship Id="rId88" Type="http://schemas.openxmlformats.org/officeDocument/2006/relationships/ctrlProp" Target="../ctrlProps/ctrlProp1870.xml"/><Relationship Id="rId111" Type="http://schemas.openxmlformats.org/officeDocument/2006/relationships/ctrlProp" Target="../ctrlProps/ctrlProp1893.xml"/><Relationship Id="rId132" Type="http://schemas.openxmlformats.org/officeDocument/2006/relationships/ctrlProp" Target="../ctrlProps/ctrlProp1914.xml"/><Relationship Id="rId15" Type="http://schemas.openxmlformats.org/officeDocument/2006/relationships/ctrlProp" Target="../ctrlProps/ctrlProp1797.xml"/><Relationship Id="rId36" Type="http://schemas.openxmlformats.org/officeDocument/2006/relationships/ctrlProp" Target="../ctrlProps/ctrlProp1818.xml"/><Relationship Id="rId57" Type="http://schemas.openxmlformats.org/officeDocument/2006/relationships/ctrlProp" Target="../ctrlProps/ctrlProp1839.xml"/><Relationship Id="rId106" Type="http://schemas.openxmlformats.org/officeDocument/2006/relationships/ctrlProp" Target="../ctrlProps/ctrlProp1888.xml"/><Relationship Id="rId127" Type="http://schemas.openxmlformats.org/officeDocument/2006/relationships/ctrlProp" Target="../ctrlProps/ctrlProp1909.xml"/><Relationship Id="rId10" Type="http://schemas.openxmlformats.org/officeDocument/2006/relationships/ctrlProp" Target="../ctrlProps/ctrlProp1792.xml"/><Relationship Id="rId31" Type="http://schemas.openxmlformats.org/officeDocument/2006/relationships/ctrlProp" Target="../ctrlProps/ctrlProp1813.xml"/><Relationship Id="rId52" Type="http://schemas.openxmlformats.org/officeDocument/2006/relationships/ctrlProp" Target="../ctrlProps/ctrlProp1834.xml"/><Relationship Id="rId73" Type="http://schemas.openxmlformats.org/officeDocument/2006/relationships/ctrlProp" Target="../ctrlProps/ctrlProp1855.xml"/><Relationship Id="rId78" Type="http://schemas.openxmlformats.org/officeDocument/2006/relationships/ctrlProp" Target="../ctrlProps/ctrlProp1860.xml"/><Relationship Id="rId94" Type="http://schemas.openxmlformats.org/officeDocument/2006/relationships/ctrlProp" Target="../ctrlProps/ctrlProp1876.xml"/><Relationship Id="rId99" Type="http://schemas.openxmlformats.org/officeDocument/2006/relationships/ctrlProp" Target="../ctrlProps/ctrlProp1881.xml"/><Relationship Id="rId101" Type="http://schemas.openxmlformats.org/officeDocument/2006/relationships/ctrlProp" Target="../ctrlProps/ctrlProp1883.xml"/><Relationship Id="rId122" Type="http://schemas.openxmlformats.org/officeDocument/2006/relationships/ctrlProp" Target="../ctrlProps/ctrlProp1904.xml"/><Relationship Id="rId143" Type="http://schemas.openxmlformats.org/officeDocument/2006/relationships/ctrlProp" Target="../ctrlProps/ctrlProp1925.xml"/><Relationship Id="rId4" Type="http://schemas.openxmlformats.org/officeDocument/2006/relationships/ctrlProp" Target="../ctrlProps/ctrlProp1786.xml"/><Relationship Id="rId9" Type="http://schemas.openxmlformats.org/officeDocument/2006/relationships/ctrlProp" Target="../ctrlProps/ctrlProp1791.xml"/><Relationship Id="rId26" Type="http://schemas.openxmlformats.org/officeDocument/2006/relationships/ctrlProp" Target="../ctrlProps/ctrlProp1808.xml"/><Relationship Id="rId47" Type="http://schemas.openxmlformats.org/officeDocument/2006/relationships/ctrlProp" Target="../ctrlProps/ctrlProp1829.xml"/><Relationship Id="rId68" Type="http://schemas.openxmlformats.org/officeDocument/2006/relationships/ctrlProp" Target="../ctrlProps/ctrlProp1850.xml"/><Relationship Id="rId89" Type="http://schemas.openxmlformats.org/officeDocument/2006/relationships/ctrlProp" Target="../ctrlProps/ctrlProp1871.xml"/><Relationship Id="rId112" Type="http://schemas.openxmlformats.org/officeDocument/2006/relationships/ctrlProp" Target="../ctrlProps/ctrlProp1894.xml"/><Relationship Id="rId133" Type="http://schemas.openxmlformats.org/officeDocument/2006/relationships/ctrlProp" Target="../ctrlProps/ctrlProp1915.xml"/><Relationship Id="rId16" Type="http://schemas.openxmlformats.org/officeDocument/2006/relationships/ctrlProp" Target="../ctrlProps/ctrlProp1798.xml"/></Relationships>
</file>

<file path=xl/worksheets/_rels/sheet17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2039.xml"/><Relationship Id="rId21" Type="http://schemas.openxmlformats.org/officeDocument/2006/relationships/ctrlProp" Target="../ctrlProps/ctrlProp1943.xml"/><Relationship Id="rId42" Type="http://schemas.openxmlformats.org/officeDocument/2006/relationships/ctrlProp" Target="../ctrlProps/ctrlProp1964.xml"/><Relationship Id="rId63" Type="http://schemas.openxmlformats.org/officeDocument/2006/relationships/ctrlProp" Target="../ctrlProps/ctrlProp1985.xml"/><Relationship Id="rId84" Type="http://schemas.openxmlformats.org/officeDocument/2006/relationships/ctrlProp" Target="../ctrlProps/ctrlProp2006.xml"/><Relationship Id="rId138" Type="http://schemas.openxmlformats.org/officeDocument/2006/relationships/ctrlProp" Target="../ctrlProps/ctrlProp2060.xml"/><Relationship Id="rId107" Type="http://schemas.openxmlformats.org/officeDocument/2006/relationships/ctrlProp" Target="../ctrlProps/ctrlProp2029.xml"/><Relationship Id="rId11" Type="http://schemas.openxmlformats.org/officeDocument/2006/relationships/ctrlProp" Target="../ctrlProps/ctrlProp1933.xml"/><Relationship Id="rId32" Type="http://schemas.openxmlformats.org/officeDocument/2006/relationships/ctrlProp" Target="../ctrlProps/ctrlProp1954.xml"/><Relationship Id="rId37" Type="http://schemas.openxmlformats.org/officeDocument/2006/relationships/ctrlProp" Target="../ctrlProps/ctrlProp1959.xml"/><Relationship Id="rId53" Type="http://schemas.openxmlformats.org/officeDocument/2006/relationships/ctrlProp" Target="../ctrlProps/ctrlProp1975.xml"/><Relationship Id="rId58" Type="http://schemas.openxmlformats.org/officeDocument/2006/relationships/ctrlProp" Target="../ctrlProps/ctrlProp1980.xml"/><Relationship Id="rId74" Type="http://schemas.openxmlformats.org/officeDocument/2006/relationships/ctrlProp" Target="../ctrlProps/ctrlProp1996.xml"/><Relationship Id="rId79" Type="http://schemas.openxmlformats.org/officeDocument/2006/relationships/ctrlProp" Target="../ctrlProps/ctrlProp2001.xml"/><Relationship Id="rId102" Type="http://schemas.openxmlformats.org/officeDocument/2006/relationships/ctrlProp" Target="../ctrlProps/ctrlProp2024.xml"/><Relationship Id="rId123" Type="http://schemas.openxmlformats.org/officeDocument/2006/relationships/ctrlProp" Target="../ctrlProps/ctrlProp2045.xml"/><Relationship Id="rId128" Type="http://schemas.openxmlformats.org/officeDocument/2006/relationships/ctrlProp" Target="../ctrlProps/ctrlProp2050.xml"/><Relationship Id="rId5" Type="http://schemas.openxmlformats.org/officeDocument/2006/relationships/ctrlProp" Target="../ctrlProps/ctrlProp1927.xml"/><Relationship Id="rId90" Type="http://schemas.openxmlformats.org/officeDocument/2006/relationships/ctrlProp" Target="../ctrlProps/ctrlProp2012.xml"/><Relationship Id="rId95" Type="http://schemas.openxmlformats.org/officeDocument/2006/relationships/ctrlProp" Target="../ctrlProps/ctrlProp2017.xml"/><Relationship Id="rId22" Type="http://schemas.openxmlformats.org/officeDocument/2006/relationships/ctrlProp" Target="../ctrlProps/ctrlProp1944.xml"/><Relationship Id="rId27" Type="http://schemas.openxmlformats.org/officeDocument/2006/relationships/ctrlProp" Target="../ctrlProps/ctrlProp1949.xml"/><Relationship Id="rId43" Type="http://schemas.openxmlformats.org/officeDocument/2006/relationships/ctrlProp" Target="../ctrlProps/ctrlProp1965.xml"/><Relationship Id="rId48" Type="http://schemas.openxmlformats.org/officeDocument/2006/relationships/ctrlProp" Target="../ctrlProps/ctrlProp1970.xml"/><Relationship Id="rId64" Type="http://schemas.openxmlformats.org/officeDocument/2006/relationships/ctrlProp" Target="../ctrlProps/ctrlProp1986.xml"/><Relationship Id="rId69" Type="http://schemas.openxmlformats.org/officeDocument/2006/relationships/ctrlProp" Target="../ctrlProps/ctrlProp1991.xml"/><Relationship Id="rId113" Type="http://schemas.openxmlformats.org/officeDocument/2006/relationships/ctrlProp" Target="../ctrlProps/ctrlProp2035.xml"/><Relationship Id="rId118" Type="http://schemas.openxmlformats.org/officeDocument/2006/relationships/ctrlProp" Target="../ctrlProps/ctrlProp2040.xml"/><Relationship Id="rId134" Type="http://schemas.openxmlformats.org/officeDocument/2006/relationships/ctrlProp" Target="../ctrlProps/ctrlProp2056.xml"/><Relationship Id="rId139" Type="http://schemas.openxmlformats.org/officeDocument/2006/relationships/ctrlProp" Target="../ctrlProps/ctrlProp2061.xml"/><Relationship Id="rId80" Type="http://schemas.openxmlformats.org/officeDocument/2006/relationships/ctrlProp" Target="../ctrlProps/ctrlProp2002.xml"/><Relationship Id="rId85" Type="http://schemas.openxmlformats.org/officeDocument/2006/relationships/ctrlProp" Target="../ctrlProps/ctrlProp2007.xml"/><Relationship Id="rId12" Type="http://schemas.openxmlformats.org/officeDocument/2006/relationships/ctrlProp" Target="../ctrlProps/ctrlProp1934.xml"/><Relationship Id="rId17" Type="http://schemas.openxmlformats.org/officeDocument/2006/relationships/ctrlProp" Target="../ctrlProps/ctrlProp1939.xml"/><Relationship Id="rId33" Type="http://schemas.openxmlformats.org/officeDocument/2006/relationships/ctrlProp" Target="../ctrlProps/ctrlProp1955.xml"/><Relationship Id="rId38" Type="http://schemas.openxmlformats.org/officeDocument/2006/relationships/ctrlProp" Target="../ctrlProps/ctrlProp1960.xml"/><Relationship Id="rId59" Type="http://schemas.openxmlformats.org/officeDocument/2006/relationships/ctrlProp" Target="../ctrlProps/ctrlProp1981.xml"/><Relationship Id="rId103" Type="http://schemas.openxmlformats.org/officeDocument/2006/relationships/ctrlProp" Target="../ctrlProps/ctrlProp2025.xml"/><Relationship Id="rId108" Type="http://schemas.openxmlformats.org/officeDocument/2006/relationships/ctrlProp" Target="../ctrlProps/ctrlProp2030.xml"/><Relationship Id="rId124" Type="http://schemas.openxmlformats.org/officeDocument/2006/relationships/ctrlProp" Target="../ctrlProps/ctrlProp2046.xml"/><Relationship Id="rId129" Type="http://schemas.openxmlformats.org/officeDocument/2006/relationships/ctrlProp" Target="../ctrlProps/ctrlProp2051.xml"/><Relationship Id="rId54" Type="http://schemas.openxmlformats.org/officeDocument/2006/relationships/ctrlProp" Target="../ctrlProps/ctrlProp1976.xml"/><Relationship Id="rId70" Type="http://schemas.openxmlformats.org/officeDocument/2006/relationships/ctrlProp" Target="../ctrlProps/ctrlProp1992.xml"/><Relationship Id="rId75" Type="http://schemas.openxmlformats.org/officeDocument/2006/relationships/ctrlProp" Target="../ctrlProps/ctrlProp1997.xml"/><Relationship Id="rId91" Type="http://schemas.openxmlformats.org/officeDocument/2006/relationships/ctrlProp" Target="../ctrlProps/ctrlProp2013.xml"/><Relationship Id="rId96" Type="http://schemas.openxmlformats.org/officeDocument/2006/relationships/ctrlProp" Target="../ctrlProps/ctrlProp2018.xml"/><Relationship Id="rId140" Type="http://schemas.openxmlformats.org/officeDocument/2006/relationships/ctrlProp" Target="../ctrlProps/ctrlProp2062.xml"/><Relationship Id="rId1" Type="http://schemas.openxmlformats.org/officeDocument/2006/relationships/printerSettings" Target="../printerSettings/printerSettings17.bin"/><Relationship Id="rId6" Type="http://schemas.openxmlformats.org/officeDocument/2006/relationships/ctrlProp" Target="../ctrlProps/ctrlProp1928.xml"/><Relationship Id="rId23" Type="http://schemas.openxmlformats.org/officeDocument/2006/relationships/ctrlProp" Target="../ctrlProps/ctrlProp1945.xml"/><Relationship Id="rId28" Type="http://schemas.openxmlformats.org/officeDocument/2006/relationships/ctrlProp" Target="../ctrlProps/ctrlProp1950.xml"/><Relationship Id="rId49" Type="http://schemas.openxmlformats.org/officeDocument/2006/relationships/ctrlProp" Target="../ctrlProps/ctrlProp1971.xml"/><Relationship Id="rId114" Type="http://schemas.openxmlformats.org/officeDocument/2006/relationships/ctrlProp" Target="../ctrlProps/ctrlProp2036.xml"/><Relationship Id="rId119" Type="http://schemas.openxmlformats.org/officeDocument/2006/relationships/ctrlProp" Target="../ctrlProps/ctrlProp2041.xml"/><Relationship Id="rId44" Type="http://schemas.openxmlformats.org/officeDocument/2006/relationships/ctrlProp" Target="../ctrlProps/ctrlProp1966.xml"/><Relationship Id="rId60" Type="http://schemas.openxmlformats.org/officeDocument/2006/relationships/ctrlProp" Target="../ctrlProps/ctrlProp1982.xml"/><Relationship Id="rId65" Type="http://schemas.openxmlformats.org/officeDocument/2006/relationships/ctrlProp" Target="../ctrlProps/ctrlProp1987.xml"/><Relationship Id="rId81" Type="http://schemas.openxmlformats.org/officeDocument/2006/relationships/ctrlProp" Target="../ctrlProps/ctrlProp2003.xml"/><Relationship Id="rId86" Type="http://schemas.openxmlformats.org/officeDocument/2006/relationships/ctrlProp" Target="../ctrlProps/ctrlProp2008.xml"/><Relationship Id="rId130" Type="http://schemas.openxmlformats.org/officeDocument/2006/relationships/ctrlProp" Target="../ctrlProps/ctrlProp2052.xml"/><Relationship Id="rId135" Type="http://schemas.openxmlformats.org/officeDocument/2006/relationships/ctrlProp" Target="../ctrlProps/ctrlProp2057.xml"/><Relationship Id="rId13" Type="http://schemas.openxmlformats.org/officeDocument/2006/relationships/ctrlProp" Target="../ctrlProps/ctrlProp1935.xml"/><Relationship Id="rId18" Type="http://schemas.openxmlformats.org/officeDocument/2006/relationships/ctrlProp" Target="../ctrlProps/ctrlProp1940.xml"/><Relationship Id="rId39" Type="http://schemas.openxmlformats.org/officeDocument/2006/relationships/ctrlProp" Target="../ctrlProps/ctrlProp1961.xml"/><Relationship Id="rId109" Type="http://schemas.openxmlformats.org/officeDocument/2006/relationships/ctrlProp" Target="../ctrlProps/ctrlProp2031.xml"/><Relationship Id="rId34" Type="http://schemas.openxmlformats.org/officeDocument/2006/relationships/ctrlProp" Target="../ctrlProps/ctrlProp1956.xml"/><Relationship Id="rId50" Type="http://schemas.openxmlformats.org/officeDocument/2006/relationships/ctrlProp" Target="../ctrlProps/ctrlProp1972.xml"/><Relationship Id="rId55" Type="http://schemas.openxmlformats.org/officeDocument/2006/relationships/ctrlProp" Target="../ctrlProps/ctrlProp1977.xml"/><Relationship Id="rId76" Type="http://schemas.openxmlformats.org/officeDocument/2006/relationships/ctrlProp" Target="../ctrlProps/ctrlProp1998.xml"/><Relationship Id="rId97" Type="http://schemas.openxmlformats.org/officeDocument/2006/relationships/ctrlProp" Target="../ctrlProps/ctrlProp2019.xml"/><Relationship Id="rId104" Type="http://schemas.openxmlformats.org/officeDocument/2006/relationships/ctrlProp" Target="../ctrlProps/ctrlProp2026.xml"/><Relationship Id="rId120" Type="http://schemas.openxmlformats.org/officeDocument/2006/relationships/ctrlProp" Target="../ctrlProps/ctrlProp2042.xml"/><Relationship Id="rId125" Type="http://schemas.openxmlformats.org/officeDocument/2006/relationships/ctrlProp" Target="../ctrlProps/ctrlProp2047.xml"/><Relationship Id="rId141" Type="http://schemas.openxmlformats.org/officeDocument/2006/relationships/ctrlProp" Target="../ctrlProps/ctrlProp2063.xml"/><Relationship Id="rId7" Type="http://schemas.openxmlformats.org/officeDocument/2006/relationships/ctrlProp" Target="../ctrlProps/ctrlProp1929.xml"/><Relationship Id="rId71" Type="http://schemas.openxmlformats.org/officeDocument/2006/relationships/ctrlProp" Target="../ctrlProps/ctrlProp1993.xml"/><Relationship Id="rId92" Type="http://schemas.openxmlformats.org/officeDocument/2006/relationships/ctrlProp" Target="../ctrlProps/ctrlProp2014.xml"/><Relationship Id="rId2" Type="http://schemas.openxmlformats.org/officeDocument/2006/relationships/drawing" Target="../drawings/drawing17.xml"/><Relationship Id="rId29" Type="http://schemas.openxmlformats.org/officeDocument/2006/relationships/ctrlProp" Target="../ctrlProps/ctrlProp1951.xml"/><Relationship Id="rId24" Type="http://schemas.openxmlformats.org/officeDocument/2006/relationships/ctrlProp" Target="../ctrlProps/ctrlProp1946.xml"/><Relationship Id="rId40" Type="http://schemas.openxmlformats.org/officeDocument/2006/relationships/ctrlProp" Target="../ctrlProps/ctrlProp1962.xml"/><Relationship Id="rId45" Type="http://schemas.openxmlformats.org/officeDocument/2006/relationships/ctrlProp" Target="../ctrlProps/ctrlProp1967.xml"/><Relationship Id="rId66" Type="http://schemas.openxmlformats.org/officeDocument/2006/relationships/ctrlProp" Target="../ctrlProps/ctrlProp1988.xml"/><Relationship Id="rId87" Type="http://schemas.openxmlformats.org/officeDocument/2006/relationships/ctrlProp" Target="../ctrlProps/ctrlProp2009.xml"/><Relationship Id="rId110" Type="http://schemas.openxmlformats.org/officeDocument/2006/relationships/ctrlProp" Target="../ctrlProps/ctrlProp2032.xml"/><Relationship Id="rId115" Type="http://schemas.openxmlformats.org/officeDocument/2006/relationships/ctrlProp" Target="../ctrlProps/ctrlProp2037.xml"/><Relationship Id="rId131" Type="http://schemas.openxmlformats.org/officeDocument/2006/relationships/ctrlProp" Target="../ctrlProps/ctrlProp2053.xml"/><Relationship Id="rId136" Type="http://schemas.openxmlformats.org/officeDocument/2006/relationships/ctrlProp" Target="../ctrlProps/ctrlProp2058.xml"/><Relationship Id="rId61" Type="http://schemas.openxmlformats.org/officeDocument/2006/relationships/ctrlProp" Target="../ctrlProps/ctrlProp1983.xml"/><Relationship Id="rId82" Type="http://schemas.openxmlformats.org/officeDocument/2006/relationships/ctrlProp" Target="../ctrlProps/ctrlProp2004.xml"/><Relationship Id="rId19" Type="http://schemas.openxmlformats.org/officeDocument/2006/relationships/ctrlProp" Target="../ctrlProps/ctrlProp1941.xml"/><Relationship Id="rId14" Type="http://schemas.openxmlformats.org/officeDocument/2006/relationships/ctrlProp" Target="../ctrlProps/ctrlProp1936.xml"/><Relationship Id="rId30" Type="http://schemas.openxmlformats.org/officeDocument/2006/relationships/ctrlProp" Target="../ctrlProps/ctrlProp1952.xml"/><Relationship Id="rId35" Type="http://schemas.openxmlformats.org/officeDocument/2006/relationships/ctrlProp" Target="../ctrlProps/ctrlProp1957.xml"/><Relationship Id="rId56" Type="http://schemas.openxmlformats.org/officeDocument/2006/relationships/ctrlProp" Target="../ctrlProps/ctrlProp1978.xml"/><Relationship Id="rId77" Type="http://schemas.openxmlformats.org/officeDocument/2006/relationships/ctrlProp" Target="../ctrlProps/ctrlProp1999.xml"/><Relationship Id="rId100" Type="http://schemas.openxmlformats.org/officeDocument/2006/relationships/ctrlProp" Target="../ctrlProps/ctrlProp2022.xml"/><Relationship Id="rId105" Type="http://schemas.openxmlformats.org/officeDocument/2006/relationships/ctrlProp" Target="../ctrlProps/ctrlProp2027.xml"/><Relationship Id="rId126" Type="http://schemas.openxmlformats.org/officeDocument/2006/relationships/ctrlProp" Target="../ctrlProps/ctrlProp2048.xml"/><Relationship Id="rId8" Type="http://schemas.openxmlformats.org/officeDocument/2006/relationships/ctrlProp" Target="../ctrlProps/ctrlProp1930.xml"/><Relationship Id="rId51" Type="http://schemas.openxmlformats.org/officeDocument/2006/relationships/ctrlProp" Target="../ctrlProps/ctrlProp1973.xml"/><Relationship Id="rId72" Type="http://schemas.openxmlformats.org/officeDocument/2006/relationships/ctrlProp" Target="../ctrlProps/ctrlProp1994.xml"/><Relationship Id="rId93" Type="http://schemas.openxmlformats.org/officeDocument/2006/relationships/ctrlProp" Target="../ctrlProps/ctrlProp2015.xml"/><Relationship Id="rId98" Type="http://schemas.openxmlformats.org/officeDocument/2006/relationships/ctrlProp" Target="../ctrlProps/ctrlProp2020.xml"/><Relationship Id="rId121" Type="http://schemas.openxmlformats.org/officeDocument/2006/relationships/ctrlProp" Target="../ctrlProps/ctrlProp2043.xml"/><Relationship Id="rId142" Type="http://schemas.openxmlformats.org/officeDocument/2006/relationships/ctrlProp" Target="../ctrlProps/ctrlProp2064.xml"/><Relationship Id="rId3" Type="http://schemas.openxmlformats.org/officeDocument/2006/relationships/vmlDrawing" Target="../drawings/vmlDrawing17.vml"/><Relationship Id="rId25" Type="http://schemas.openxmlformats.org/officeDocument/2006/relationships/ctrlProp" Target="../ctrlProps/ctrlProp1947.xml"/><Relationship Id="rId46" Type="http://schemas.openxmlformats.org/officeDocument/2006/relationships/ctrlProp" Target="../ctrlProps/ctrlProp1968.xml"/><Relationship Id="rId67" Type="http://schemas.openxmlformats.org/officeDocument/2006/relationships/ctrlProp" Target="../ctrlProps/ctrlProp1989.xml"/><Relationship Id="rId116" Type="http://schemas.openxmlformats.org/officeDocument/2006/relationships/ctrlProp" Target="../ctrlProps/ctrlProp2038.xml"/><Relationship Id="rId137" Type="http://schemas.openxmlformats.org/officeDocument/2006/relationships/ctrlProp" Target="../ctrlProps/ctrlProp2059.xml"/><Relationship Id="rId20" Type="http://schemas.openxmlformats.org/officeDocument/2006/relationships/ctrlProp" Target="../ctrlProps/ctrlProp1942.xml"/><Relationship Id="rId41" Type="http://schemas.openxmlformats.org/officeDocument/2006/relationships/ctrlProp" Target="../ctrlProps/ctrlProp1963.xml"/><Relationship Id="rId62" Type="http://schemas.openxmlformats.org/officeDocument/2006/relationships/ctrlProp" Target="../ctrlProps/ctrlProp1984.xml"/><Relationship Id="rId83" Type="http://schemas.openxmlformats.org/officeDocument/2006/relationships/ctrlProp" Target="../ctrlProps/ctrlProp2005.xml"/><Relationship Id="rId88" Type="http://schemas.openxmlformats.org/officeDocument/2006/relationships/ctrlProp" Target="../ctrlProps/ctrlProp2010.xml"/><Relationship Id="rId111" Type="http://schemas.openxmlformats.org/officeDocument/2006/relationships/ctrlProp" Target="../ctrlProps/ctrlProp2033.xml"/><Relationship Id="rId132" Type="http://schemas.openxmlformats.org/officeDocument/2006/relationships/ctrlProp" Target="../ctrlProps/ctrlProp2054.xml"/><Relationship Id="rId15" Type="http://schemas.openxmlformats.org/officeDocument/2006/relationships/ctrlProp" Target="../ctrlProps/ctrlProp1937.xml"/><Relationship Id="rId36" Type="http://schemas.openxmlformats.org/officeDocument/2006/relationships/ctrlProp" Target="../ctrlProps/ctrlProp1958.xml"/><Relationship Id="rId57" Type="http://schemas.openxmlformats.org/officeDocument/2006/relationships/ctrlProp" Target="../ctrlProps/ctrlProp1979.xml"/><Relationship Id="rId106" Type="http://schemas.openxmlformats.org/officeDocument/2006/relationships/ctrlProp" Target="../ctrlProps/ctrlProp2028.xml"/><Relationship Id="rId127" Type="http://schemas.openxmlformats.org/officeDocument/2006/relationships/ctrlProp" Target="../ctrlProps/ctrlProp2049.xml"/><Relationship Id="rId10" Type="http://schemas.openxmlformats.org/officeDocument/2006/relationships/ctrlProp" Target="../ctrlProps/ctrlProp1932.xml"/><Relationship Id="rId31" Type="http://schemas.openxmlformats.org/officeDocument/2006/relationships/ctrlProp" Target="../ctrlProps/ctrlProp1953.xml"/><Relationship Id="rId52" Type="http://schemas.openxmlformats.org/officeDocument/2006/relationships/ctrlProp" Target="../ctrlProps/ctrlProp1974.xml"/><Relationship Id="rId73" Type="http://schemas.openxmlformats.org/officeDocument/2006/relationships/ctrlProp" Target="../ctrlProps/ctrlProp1995.xml"/><Relationship Id="rId78" Type="http://schemas.openxmlformats.org/officeDocument/2006/relationships/ctrlProp" Target="../ctrlProps/ctrlProp2000.xml"/><Relationship Id="rId94" Type="http://schemas.openxmlformats.org/officeDocument/2006/relationships/ctrlProp" Target="../ctrlProps/ctrlProp2016.xml"/><Relationship Id="rId99" Type="http://schemas.openxmlformats.org/officeDocument/2006/relationships/ctrlProp" Target="../ctrlProps/ctrlProp2021.xml"/><Relationship Id="rId101" Type="http://schemas.openxmlformats.org/officeDocument/2006/relationships/ctrlProp" Target="../ctrlProps/ctrlProp2023.xml"/><Relationship Id="rId122" Type="http://schemas.openxmlformats.org/officeDocument/2006/relationships/ctrlProp" Target="../ctrlProps/ctrlProp2044.xml"/><Relationship Id="rId143" Type="http://schemas.openxmlformats.org/officeDocument/2006/relationships/ctrlProp" Target="../ctrlProps/ctrlProp2065.xml"/><Relationship Id="rId4" Type="http://schemas.openxmlformats.org/officeDocument/2006/relationships/ctrlProp" Target="../ctrlProps/ctrlProp1926.xml"/><Relationship Id="rId9" Type="http://schemas.openxmlformats.org/officeDocument/2006/relationships/ctrlProp" Target="../ctrlProps/ctrlProp1931.xml"/><Relationship Id="rId26" Type="http://schemas.openxmlformats.org/officeDocument/2006/relationships/ctrlProp" Target="../ctrlProps/ctrlProp1948.xml"/><Relationship Id="rId47" Type="http://schemas.openxmlformats.org/officeDocument/2006/relationships/ctrlProp" Target="../ctrlProps/ctrlProp1969.xml"/><Relationship Id="rId68" Type="http://schemas.openxmlformats.org/officeDocument/2006/relationships/ctrlProp" Target="../ctrlProps/ctrlProp1990.xml"/><Relationship Id="rId89" Type="http://schemas.openxmlformats.org/officeDocument/2006/relationships/ctrlProp" Target="../ctrlProps/ctrlProp2011.xml"/><Relationship Id="rId112" Type="http://schemas.openxmlformats.org/officeDocument/2006/relationships/ctrlProp" Target="../ctrlProps/ctrlProp2034.xml"/><Relationship Id="rId133" Type="http://schemas.openxmlformats.org/officeDocument/2006/relationships/ctrlProp" Target="../ctrlProps/ctrlProp2055.xml"/><Relationship Id="rId16" Type="http://schemas.openxmlformats.org/officeDocument/2006/relationships/ctrlProp" Target="../ctrlProps/ctrlProp1938.xml"/></Relationships>
</file>

<file path=xl/worksheets/_rels/sheet18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2179.xml"/><Relationship Id="rId21" Type="http://schemas.openxmlformats.org/officeDocument/2006/relationships/ctrlProp" Target="../ctrlProps/ctrlProp2083.xml"/><Relationship Id="rId42" Type="http://schemas.openxmlformats.org/officeDocument/2006/relationships/ctrlProp" Target="../ctrlProps/ctrlProp2104.xml"/><Relationship Id="rId63" Type="http://schemas.openxmlformats.org/officeDocument/2006/relationships/ctrlProp" Target="../ctrlProps/ctrlProp2125.xml"/><Relationship Id="rId84" Type="http://schemas.openxmlformats.org/officeDocument/2006/relationships/ctrlProp" Target="../ctrlProps/ctrlProp2146.xml"/><Relationship Id="rId138" Type="http://schemas.openxmlformats.org/officeDocument/2006/relationships/ctrlProp" Target="../ctrlProps/ctrlProp2200.xml"/><Relationship Id="rId107" Type="http://schemas.openxmlformats.org/officeDocument/2006/relationships/ctrlProp" Target="../ctrlProps/ctrlProp2169.xml"/><Relationship Id="rId11" Type="http://schemas.openxmlformats.org/officeDocument/2006/relationships/ctrlProp" Target="../ctrlProps/ctrlProp2073.xml"/><Relationship Id="rId32" Type="http://schemas.openxmlformats.org/officeDocument/2006/relationships/ctrlProp" Target="../ctrlProps/ctrlProp2094.xml"/><Relationship Id="rId37" Type="http://schemas.openxmlformats.org/officeDocument/2006/relationships/ctrlProp" Target="../ctrlProps/ctrlProp2099.xml"/><Relationship Id="rId53" Type="http://schemas.openxmlformats.org/officeDocument/2006/relationships/ctrlProp" Target="../ctrlProps/ctrlProp2115.xml"/><Relationship Id="rId58" Type="http://schemas.openxmlformats.org/officeDocument/2006/relationships/ctrlProp" Target="../ctrlProps/ctrlProp2120.xml"/><Relationship Id="rId74" Type="http://schemas.openxmlformats.org/officeDocument/2006/relationships/ctrlProp" Target="../ctrlProps/ctrlProp2136.xml"/><Relationship Id="rId79" Type="http://schemas.openxmlformats.org/officeDocument/2006/relationships/ctrlProp" Target="../ctrlProps/ctrlProp2141.xml"/><Relationship Id="rId102" Type="http://schemas.openxmlformats.org/officeDocument/2006/relationships/ctrlProp" Target="../ctrlProps/ctrlProp2164.xml"/><Relationship Id="rId123" Type="http://schemas.openxmlformats.org/officeDocument/2006/relationships/ctrlProp" Target="../ctrlProps/ctrlProp2185.xml"/><Relationship Id="rId128" Type="http://schemas.openxmlformats.org/officeDocument/2006/relationships/ctrlProp" Target="../ctrlProps/ctrlProp2190.xml"/><Relationship Id="rId5" Type="http://schemas.openxmlformats.org/officeDocument/2006/relationships/ctrlProp" Target="../ctrlProps/ctrlProp2067.xml"/><Relationship Id="rId90" Type="http://schemas.openxmlformats.org/officeDocument/2006/relationships/ctrlProp" Target="../ctrlProps/ctrlProp2152.xml"/><Relationship Id="rId95" Type="http://schemas.openxmlformats.org/officeDocument/2006/relationships/ctrlProp" Target="../ctrlProps/ctrlProp2157.xml"/><Relationship Id="rId22" Type="http://schemas.openxmlformats.org/officeDocument/2006/relationships/ctrlProp" Target="../ctrlProps/ctrlProp2084.xml"/><Relationship Id="rId27" Type="http://schemas.openxmlformats.org/officeDocument/2006/relationships/ctrlProp" Target="../ctrlProps/ctrlProp2089.xml"/><Relationship Id="rId43" Type="http://schemas.openxmlformats.org/officeDocument/2006/relationships/ctrlProp" Target="../ctrlProps/ctrlProp2105.xml"/><Relationship Id="rId48" Type="http://schemas.openxmlformats.org/officeDocument/2006/relationships/ctrlProp" Target="../ctrlProps/ctrlProp2110.xml"/><Relationship Id="rId64" Type="http://schemas.openxmlformats.org/officeDocument/2006/relationships/ctrlProp" Target="../ctrlProps/ctrlProp2126.xml"/><Relationship Id="rId69" Type="http://schemas.openxmlformats.org/officeDocument/2006/relationships/ctrlProp" Target="../ctrlProps/ctrlProp2131.xml"/><Relationship Id="rId113" Type="http://schemas.openxmlformats.org/officeDocument/2006/relationships/ctrlProp" Target="../ctrlProps/ctrlProp2175.xml"/><Relationship Id="rId118" Type="http://schemas.openxmlformats.org/officeDocument/2006/relationships/ctrlProp" Target="../ctrlProps/ctrlProp2180.xml"/><Relationship Id="rId134" Type="http://schemas.openxmlformats.org/officeDocument/2006/relationships/ctrlProp" Target="../ctrlProps/ctrlProp2196.xml"/><Relationship Id="rId139" Type="http://schemas.openxmlformats.org/officeDocument/2006/relationships/ctrlProp" Target="../ctrlProps/ctrlProp2201.xml"/><Relationship Id="rId80" Type="http://schemas.openxmlformats.org/officeDocument/2006/relationships/ctrlProp" Target="../ctrlProps/ctrlProp2142.xml"/><Relationship Id="rId85" Type="http://schemas.openxmlformats.org/officeDocument/2006/relationships/ctrlProp" Target="../ctrlProps/ctrlProp2147.xml"/><Relationship Id="rId12" Type="http://schemas.openxmlformats.org/officeDocument/2006/relationships/ctrlProp" Target="../ctrlProps/ctrlProp2074.xml"/><Relationship Id="rId17" Type="http://schemas.openxmlformats.org/officeDocument/2006/relationships/ctrlProp" Target="../ctrlProps/ctrlProp2079.xml"/><Relationship Id="rId33" Type="http://schemas.openxmlformats.org/officeDocument/2006/relationships/ctrlProp" Target="../ctrlProps/ctrlProp2095.xml"/><Relationship Id="rId38" Type="http://schemas.openxmlformats.org/officeDocument/2006/relationships/ctrlProp" Target="../ctrlProps/ctrlProp2100.xml"/><Relationship Id="rId59" Type="http://schemas.openxmlformats.org/officeDocument/2006/relationships/ctrlProp" Target="../ctrlProps/ctrlProp2121.xml"/><Relationship Id="rId103" Type="http://schemas.openxmlformats.org/officeDocument/2006/relationships/ctrlProp" Target="../ctrlProps/ctrlProp2165.xml"/><Relationship Id="rId108" Type="http://schemas.openxmlformats.org/officeDocument/2006/relationships/ctrlProp" Target="../ctrlProps/ctrlProp2170.xml"/><Relationship Id="rId124" Type="http://schemas.openxmlformats.org/officeDocument/2006/relationships/ctrlProp" Target="../ctrlProps/ctrlProp2186.xml"/><Relationship Id="rId129" Type="http://schemas.openxmlformats.org/officeDocument/2006/relationships/ctrlProp" Target="../ctrlProps/ctrlProp2191.xml"/><Relationship Id="rId54" Type="http://schemas.openxmlformats.org/officeDocument/2006/relationships/ctrlProp" Target="../ctrlProps/ctrlProp2116.xml"/><Relationship Id="rId70" Type="http://schemas.openxmlformats.org/officeDocument/2006/relationships/ctrlProp" Target="../ctrlProps/ctrlProp2132.xml"/><Relationship Id="rId75" Type="http://schemas.openxmlformats.org/officeDocument/2006/relationships/ctrlProp" Target="../ctrlProps/ctrlProp2137.xml"/><Relationship Id="rId91" Type="http://schemas.openxmlformats.org/officeDocument/2006/relationships/ctrlProp" Target="../ctrlProps/ctrlProp2153.xml"/><Relationship Id="rId96" Type="http://schemas.openxmlformats.org/officeDocument/2006/relationships/ctrlProp" Target="../ctrlProps/ctrlProp2158.xml"/><Relationship Id="rId140" Type="http://schemas.openxmlformats.org/officeDocument/2006/relationships/ctrlProp" Target="../ctrlProps/ctrlProp2202.xml"/><Relationship Id="rId1" Type="http://schemas.openxmlformats.org/officeDocument/2006/relationships/printerSettings" Target="../printerSettings/printerSettings18.bin"/><Relationship Id="rId6" Type="http://schemas.openxmlformats.org/officeDocument/2006/relationships/ctrlProp" Target="../ctrlProps/ctrlProp2068.xml"/><Relationship Id="rId23" Type="http://schemas.openxmlformats.org/officeDocument/2006/relationships/ctrlProp" Target="../ctrlProps/ctrlProp2085.xml"/><Relationship Id="rId28" Type="http://schemas.openxmlformats.org/officeDocument/2006/relationships/ctrlProp" Target="../ctrlProps/ctrlProp2090.xml"/><Relationship Id="rId49" Type="http://schemas.openxmlformats.org/officeDocument/2006/relationships/ctrlProp" Target="../ctrlProps/ctrlProp2111.xml"/><Relationship Id="rId114" Type="http://schemas.openxmlformats.org/officeDocument/2006/relationships/ctrlProp" Target="../ctrlProps/ctrlProp2176.xml"/><Relationship Id="rId119" Type="http://schemas.openxmlformats.org/officeDocument/2006/relationships/ctrlProp" Target="../ctrlProps/ctrlProp2181.xml"/><Relationship Id="rId44" Type="http://schemas.openxmlformats.org/officeDocument/2006/relationships/ctrlProp" Target="../ctrlProps/ctrlProp2106.xml"/><Relationship Id="rId60" Type="http://schemas.openxmlformats.org/officeDocument/2006/relationships/ctrlProp" Target="../ctrlProps/ctrlProp2122.xml"/><Relationship Id="rId65" Type="http://schemas.openxmlformats.org/officeDocument/2006/relationships/ctrlProp" Target="../ctrlProps/ctrlProp2127.xml"/><Relationship Id="rId81" Type="http://schemas.openxmlformats.org/officeDocument/2006/relationships/ctrlProp" Target="../ctrlProps/ctrlProp2143.xml"/><Relationship Id="rId86" Type="http://schemas.openxmlformats.org/officeDocument/2006/relationships/ctrlProp" Target="../ctrlProps/ctrlProp2148.xml"/><Relationship Id="rId130" Type="http://schemas.openxmlformats.org/officeDocument/2006/relationships/ctrlProp" Target="../ctrlProps/ctrlProp2192.xml"/><Relationship Id="rId135" Type="http://schemas.openxmlformats.org/officeDocument/2006/relationships/ctrlProp" Target="../ctrlProps/ctrlProp2197.xml"/><Relationship Id="rId13" Type="http://schemas.openxmlformats.org/officeDocument/2006/relationships/ctrlProp" Target="../ctrlProps/ctrlProp2075.xml"/><Relationship Id="rId18" Type="http://schemas.openxmlformats.org/officeDocument/2006/relationships/ctrlProp" Target="../ctrlProps/ctrlProp2080.xml"/><Relationship Id="rId39" Type="http://schemas.openxmlformats.org/officeDocument/2006/relationships/ctrlProp" Target="../ctrlProps/ctrlProp2101.xml"/><Relationship Id="rId109" Type="http://schemas.openxmlformats.org/officeDocument/2006/relationships/ctrlProp" Target="../ctrlProps/ctrlProp2171.xml"/><Relationship Id="rId34" Type="http://schemas.openxmlformats.org/officeDocument/2006/relationships/ctrlProp" Target="../ctrlProps/ctrlProp2096.xml"/><Relationship Id="rId50" Type="http://schemas.openxmlformats.org/officeDocument/2006/relationships/ctrlProp" Target="../ctrlProps/ctrlProp2112.xml"/><Relationship Id="rId55" Type="http://schemas.openxmlformats.org/officeDocument/2006/relationships/ctrlProp" Target="../ctrlProps/ctrlProp2117.xml"/><Relationship Id="rId76" Type="http://schemas.openxmlformats.org/officeDocument/2006/relationships/ctrlProp" Target="../ctrlProps/ctrlProp2138.xml"/><Relationship Id="rId97" Type="http://schemas.openxmlformats.org/officeDocument/2006/relationships/ctrlProp" Target="../ctrlProps/ctrlProp2159.xml"/><Relationship Id="rId104" Type="http://schemas.openxmlformats.org/officeDocument/2006/relationships/ctrlProp" Target="../ctrlProps/ctrlProp2166.xml"/><Relationship Id="rId120" Type="http://schemas.openxmlformats.org/officeDocument/2006/relationships/ctrlProp" Target="../ctrlProps/ctrlProp2182.xml"/><Relationship Id="rId125" Type="http://schemas.openxmlformats.org/officeDocument/2006/relationships/ctrlProp" Target="../ctrlProps/ctrlProp2187.xml"/><Relationship Id="rId141" Type="http://schemas.openxmlformats.org/officeDocument/2006/relationships/ctrlProp" Target="../ctrlProps/ctrlProp2203.xml"/><Relationship Id="rId7" Type="http://schemas.openxmlformats.org/officeDocument/2006/relationships/ctrlProp" Target="../ctrlProps/ctrlProp2069.xml"/><Relationship Id="rId71" Type="http://schemas.openxmlformats.org/officeDocument/2006/relationships/ctrlProp" Target="../ctrlProps/ctrlProp2133.xml"/><Relationship Id="rId92" Type="http://schemas.openxmlformats.org/officeDocument/2006/relationships/ctrlProp" Target="../ctrlProps/ctrlProp2154.xml"/><Relationship Id="rId2" Type="http://schemas.openxmlformats.org/officeDocument/2006/relationships/drawing" Target="../drawings/drawing18.xml"/><Relationship Id="rId29" Type="http://schemas.openxmlformats.org/officeDocument/2006/relationships/ctrlProp" Target="../ctrlProps/ctrlProp2091.xml"/><Relationship Id="rId24" Type="http://schemas.openxmlformats.org/officeDocument/2006/relationships/ctrlProp" Target="../ctrlProps/ctrlProp2086.xml"/><Relationship Id="rId40" Type="http://schemas.openxmlformats.org/officeDocument/2006/relationships/ctrlProp" Target="../ctrlProps/ctrlProp2102.xml"/><Relationship Id="rId45" Type="http://schemas.openxmlformats.org/officeDocument/2006/relationships/ctrlProp" Target="../ctrlProps/ctrlProp2107.xml"/><Relationship Id="rId66" Type="http://schemas.openxmlformats.org/officeDocument/2006/relationships/ctrlProp" Target="../ctrlProps/ctrlProp2128.xml"/><Relationship Id="rId87" Type="http://schemas.openxmlformats.org/officeDocument/2006/relationships/ctrlProp" Target="../ctrlProps/ctrlProp2149.xml"/><Relationship Id="rId110" Type="http://schemas.openxmlformats.org/officeDocument/2006/relationships/ctrlProp" Target="../ctrlProps/ctrlProp2172.xml"/><Relationship Id="rId115" Type="http://schemas.openxmlformats.org/officeDocument/2006/relationships/ctrlProp" Target="../ctrlProps/ctrlProp2177.xml"/><Relationship Id="rId131" Type="http://schemas.openxmlformats.org/officeDocument/2006/relationships/ctrlProp" Target="../ctrlProps/ctrlProp2193.xml"/><Relationship Id="rId136" Type="http://schemas.openxmlformats.org/officeDocument/2006/relationships/ctrlProp" Target="../ctrlProps/ctrlProp2198.xml"/><Relationship Id="rId61" Type="http://schemas.openxmlformats.org/officeDocument/2006/relationships/ctrlProp" Target="../ctrlProps/ctrlProp2123.xml"/><Relationship Id="rId82" Type="http://schemas.openxmlformats.org/officeDocument/2006/relationships/ctrlProp" Target="../ctrlProps/ctrlProp2144.xml"/><Relationship Id="rId19" Type="http://schemas.openxmlformats.org/officeDocument/2006/relationships/ctrlProp" Target="../ctrlProps/ctrlProp2081.xml"/><Relationship Id="rId14" Type="http://schemas.openxmlformats.org/officeDocument/2006/relationships/ctrlProp" Target="../ctrlProps/ctrlProp2076.xml"/><Relationship Id="rId30" Type="http://schemas.openxmlformats.org/officeDocument/2006/relationships/ctrlProp" Target="../ctrlProps/ctrlProp2092.xml"/><Relationship Id="rId35" Type="http://schemas.openxmlformats.org/officeDocument/2006/relationships/ctrlProp" Target="../ctrlProps/ctrlProp2097.xml"/><Relationship Id="rId56" Type="http://schemas.openxmlformats.org/officeDocument/2006/relationships/ctrlProp" Target="../ctrlProps/ctrlProp2118.xml"/><Relationship Id="rId77" Type="http://schemas.openxmlformats.org/officeDocument/2006/relationships/ctrlProp" Target="../ctrlProps/ctrlProp2139.xml"/><Relationship Id="rId100" Type="http://schemas.openxmlformats.org/officeDocument/2006/relationships/ctrlProp" Target="../ctrlProps/ctrlProp2162.xml"/><Relationship Id="rId105" Type="http://schemas.openxmlformats.org/officeDocument/2006/relationships/ctrlProp" Target="../ctrlProps/ctrlProp2167.xml"/><Relationship Id="rId126" Type="http://schemas.openxmlformats.org/officeDocument/2006/relationships/ctrlProp" Target="../ctrlProps/ctrlProp2188.xml"/><Relationship Id="rId8" Type="http://schemas.openxmlformats.org/officeDocument/2006/relationships/ctrlProp" Target="../ctrlProps/ctrlProp2070.xml"/><Relationship Id="rId51" Type="http://schemas.openxmlformats.org/officeDocument/2006/relationships/ctrlProp" Target="../ctrlProps/ctrlProp2113.xml"/><Relationship Id="rId72" Type="http://schemas.openxmlformats.org/officeDocument/2006/relationships/ctrlProp" Target="../ctrlProps/ctrlProp2134.xml"/><Relationship Id="rId93" Type="http://schemas.openxmlformats.org/officeDocument/2006/relationships/ctrlProp" Target="../ctrlProps/ctrlProp2155.xml"/><Relationship Id="rId98" Type="http://schemas.openxmlformats.org/officeDocument/2006/relationships/ctrlProp" Target="../ctrlProps/ctrlProp2160.xml"/><Relationship Id="rId121" Type="http://schemas.openxmlformats.org/officeDocument/2006/relationships/ctrlProp" Target="../ctrlProps/ctrlProp2183.xml"/><Relationship Id="rId142" Type="http://schemas.openxmlformats.org/officeDocument/2006/relationships/ctrlProp" Target="../ctrlProps/ctrlProp2204.xml"/><Relationship Id="rId3" Type="http://schemas.openxmlformats.org/officeDocument/2006/relationships/vmlDrawing" Target="../drawings/vmlDrawing18.vml"/><Relationship Id="rId25" Type="http://schemas.openxmlformats.org/officeDocument/2006/relationships/ctrlProp" Target="../ctrlProps/ctrlProp2087.xml"/><Relationship Id="rId46" Type="http://schemas.openxmlformats.org/officeDocument/2006/relationships/ctrlProp" Target="../ctrlProps/ctrlProp2108.xml"/><Relationship Id="rId67" Type="http://schemas.openxmlformats.org/officeDocument/2006/relationships/ctrlProp" Target="../ctrlProps/ctrlProp2129.xml"/><Relationship Id="rId116" Type="http://schemas.openxmlformats.org/officeDocument/2006/relationships/ctrlProp" Target="../ctrlProps/ctrlProp2178.xml"/><Relationship Id="rId137" Type="http://schemas.openxmlformats.org/officeDocument/2006/relationships/ctrlProp" Target="../ctrlProps/ctrlProp2199.xml"/><Relationship Id="rId20" Type="http://schemas.openxmlformats.org/officeDocument/2006/relationships/ctrlProp" Target="../ctrlProps/ctrlProp2082.xml"/><Relationship Id="rId41" Type="http://schemas.openxmlformats.org/officeDocument/2006/relationships/ctrlProp" Target="../ctrlProps/ctrlProp2103.xml"/><Relationship Id="rId62" Type="http://schemas.openxmlformats.org/officeDocument/2006/relationships/ctrlProp" Target="../ctrlProps/ctrlProp2124.xml"/><Relationship Id="rId83" Type="http://schemas.openxmlformats.org/officeDocument/2006/relationships/ctrlProp" Target="../ctrlProps/ctrlProp2145.xml"/><Relationship Id="rId88" Type="http://schemas.openxmlformats.org/officeDocument/2006/relationships/ctrlProp" Target="../ctrlProps/ctrlProp2150.xml"/><Relationship Id="rId111" Type="http://schemas.openxmlformats.org/officeDocument/2006/relationships/ctrlProp" Target="../ctrlProps/ctrlProp2173.xml"/><Relationship Id="rId132" Type="http://schemas.openxmlformats.org/officeDocument/2006/relationships/ctrlProp" Target="../ctrlProps/ctrlProp2194.xml"/><Relationship Id="rId15" Type="http://schemas.openxmlformats.org/officeDocument/2006/relationships/ctrlProp" Target="../ctrlProps/ctrlProp2077.xml"/><Relationship Id="rId36" Type="http://schemas.openxmlformats.org/officeDocument/2006/relationships/ctrlProp" Target="../ctrlProps/ctrlProp2098.xml"/><Relationship Id="rId57" Type="http://schemas.openxmlformats.org/officeDocument/2006/relationships/ctrlProp" Target="../ctrlProps/ctrlProp2119.xml"/><Relationship Id="rId106" Type="http://schemas.openxmlformats.org/officeDocument/2006/relationships/ctrlProp" Target="../ctrlProps/ctrlProp2168.xml"/><Relationship Id="rId127" Type="http://schemas.openxmlformats.org/officeDocument/2006/relationships/ctrlProp" Target="../ctrlProps/ctrlProp2189.xml"/><Relationship Id="rId10" Type="http://schemas.openxmlformats.org/officeDocument/2006/relationships/ctrlProp" Target="../ctrlProps/ctrlProp2072.xml"/><Relationship Id="rId31" Type="http://schemas.openxmlformats.org/officeDocument/2006/relationships/ctrlProp" Target="../ctrlProps/ctrlProp2093.xml"/><Relationship Id="rId52" Type="http://schemas.openxmlformats.org/officeDocument/2006/relationships/ctrlProp" Target="../ctrlProps/ctrlProp2114.xml"/><Relationship Id="rId73" Type="http://schemas.openxmlformats.org/officeDocument/2006/relationships/ctrlProp" Target="../ctrlProps/ctrlProp2135.xml"/><Relationship Id="rId78" Type="http://schemas.openxmlformats.org/officeDocument/2006/relationships/ctrlProp" Target="../ctrlProps/ctrlProp2140.xml"/><Relationship Id="rId94" Type="http://schemas.openxmlformats.org/officeDocument/2006/relationships/ctrlProp" Target="../ctrlProps/ctrlProp2156.xml"/><Relationship Id="rId99" Type="http://schemas.openxmlformats.org/officeDocument/2006/relationships/ctrlProp" Target="../ctrlProps/ctrlProp2161.xml"/><Relationship Id="rId101" Type="http://schemas.openxmlformats.org/officeDocument/2006/relationships/ctrlProp" Target="../ctrlProps/ctrlProp2163.xml"/><Relationship Id="rId122" Type="http://schemas.openxmlformats.org/officeDocument/2006/relationships/ctrlProp" Target="../ctrlProps/ctrlProp2184.xml"/><Relationship Id="rId143" Type="http://schemas.openxmlformats.org/officeDocument/2006/relationships/ctrlProp" Target="../ctrlProps/ctrlProp2205.xml"/><Relationship Id="rId4" Type="http://schemas.openxmlformats.org/officeDocument/2006/relationships/ctrlProp" Target="../ctrlProps/ctrlProp2066.xml"/><Relationship Id="rId9" Type="http://schemas.openxmlformats.org/officeDocument/2006/relationships/ctrlProp" Target="../ctrlProps/ctrlProp2071.xml"/><Relationship Id="rId26" Type="http://schemas.openxmlformats.org/officeDocument/2006/relationships/ctrlProp" Target="../ctrlProps/ctrlProp2088.xml"/><Relationship Id="rId47" Type="http://schemas.openxmlformats.org/officeDocument/2006/relationships/ctrlProp" Target="../ctrlProps/ctrlProp2109.xml"/><Relationship Id="rId68" Type="http://schemas.openxmlformats.org/officeDocument/2006/relationships/ctrlProp" Target="../ctrlProps/ctrlProp2130.xml"/><Relationship Id="rId89" Type="http://schemas.openxmlformats.org/officeDocument/2006/relationships/ctrlProp" Target="../ctrlProps/ctrlProp2151.xml"/><Relationship Id="rId112" Type="http://schemas.openxmlformats.org/officeDocument/2006/relationships/ctrlProp" Target="../ctrlProps/ctrlProp2174.xml"/><Relationship Id="rId133" Type="http://schemas.openxmlformats.org/officeDocument/2006/relationships/ctrlProp" Target="../ctrlProps/ctrlProp2195.xml"/><Relationship Id="rId16" Type="http://schemas.openxmlformats.org/officeDocument/2006/relationships/ctrlProp" Target="../ctrlProps/ctrlProp2078.xml"/></Relationships>
</file>

<file path=xl/worksheets/_rels/sheet19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2319.xml"/><Relationship Id="rId21" Type="http://schemas.openxmlformats.org/officeDocument/2006/relationships/ctrlProp" Target="../ctrlProps/ctrlProp2223.xml"/><Relationship Id="rId42" Type="http://schemas.openxmlformats.org/officeDocument/2006/relationships/ctrlProp" Target="../ctrlProps/ctrlProp2244.xml"/><Relationship Id="rId63" Type="http://schemas.openxmlformats.org/officeDocument/2006/relationships/ctrlProp" Target="../ctrlProps/ctrlProp2265.xml"/><Relationship Id="rId84" Type="http://schemas.openxmlformats.org/officeDocument/2006/relationships/ctrlProp" Target="../ctrlProps/ctrlProp2286.xml"/><Relationship Id="rId138" Type="http://schemas.openxmlformats.org/officeDocument/2006/relationships/ctrlProp" Target="../ctrlProps/ctrlProp2340.xml"/><Relationship Id="rId107" Type="http://schemas.openxmlformats.org/officeDocument/2006/relationships/ctrlProp" Target="../ctrlProps/ctrlProp2309.xml"/><Relationship Id="rId11" Type="http://schemas.openxmlformats.org/officeDocument/2006/relationships/ctrlProp" Target="../ctrlProps/ctrlProp2213.xml"/><Relationship Id="rId32" Type="http://schemas.openxmlformats.org/officeDocument/2006/relationships/ctrlProp" Target="../ctrlProps/ctrlProp2234.xml"/><Relationship Id="rId37" Type="http://schemas.openxmlformats.org/officeDocument/2006/relationships/ctrlProp" Target="../ctrlProps/ctrlProp2239.xml"/><Relationship Id="rId53" Type="http://schemas.openxmlformats.org/officeDocument/2006/relationships/ctrlProp" Target="../ctrlProps/ctrlProp2255.xml"/><Relationship Id="rId58" Type="http://schemas.openxmlformats.org/officeDocument/2006/relationships/ctrlProp" Target="../ctrlProps/ctrlProp2260.xml"/><Relationship Id="rId74" Type="http://schemas.openxmlformats.org/officeDocument/2006/relationships/ctrlProp" Target="../ctrlProps/ctrlProp2276.xml"/><Relationship Id="rId79" Type="http://schemas.openxmlformats.org/officeDocument/2006/relationships/ctrlProp" Target="../ctrlProps/ctrlProp2281.xml"/><Relationship Id="rId102" Type="http://schemas.openxmlformats.org/officeDocument/2006/relationships/ctrlProp" Target="../ctrlProps/ctrlProp2304.xml"/><Relationship Id="rId123" Type="http://schemas.openxmlformats.org/officeDocument/2006/relationships/ctrlProp" Target="../ctrlProps/ctrlProp2325.xml"/><Relationship Id="rId128" Type="http://schemas.openxmlformats.org/officeDocument/2006/relationships/ctrlProp" Target="../ctrlProps/ctrlProp2330.xml"/><Relationship Id="rId5" Type="http://schemas.openxmlformats.org/officeDocument/2006/relationships/ctrlProp" Target="../ctrlProps/ctrlProp2207.xml"/><Relationship Id="rId90" Type="http://schemas.openxmlformats.org/officeDocument/2006/relationships/ctrlProp" Target="../ctrlProps/ctrlProp2292.xml"/><Relationship Id="rId95" Type="http://schemas.openxmlformats.org/officeDocument/2006/relationships/ctrlProp" Target="../ctrlProps/ctrlProp2297.xml"/><Relationship Id="rId22" Type="http://schemas.openxmlformats.org/officeDocument/2006/relationships/ctrlProp" Target="../ctrlProps/ctrlProp2224.xml"/><Relationship Id="rId27" Type="http://schemas.openxmlformats.org/officeDocument/2006/relationships/ctrlProp" Target="../ctrlProps/ctrlProp2229.xml"/><Relationship Id="rId43" Type="http://schemas.openxmlformats.org/officeDocument/2006/relationships/ctrlProp" Target="../ctrlProps/ctrlProp2245.xml"/><Relationship Id="rId48" Type="http://schemas.openxmlformats.org/officeDocument/2006/relationships/ctrlProp" Target="../ctrlProps/ctrlProp2250.xml"/><Relationship Id="rId64" Type="http://schemas.openxmlformats.org/officeDocument/2006/relationships/ctrlProp" Target="../ctrlProps/ctrlProp2266.xml"/><Relationship Id="rId69" Type="http://schemas.openxmlformats.org/officeDocument/2006/relationships/ctrlProp" Target="../ctrlProps/ctrlProp2271.xml"/><Relationship Id="rId113" Type="http://schemas.openxmlformats.org/officeDocument/2006/relationships/ctrlProp" Target="../ctrlProps/ctrlProp2315.xml"/><Relationship Id="rId118" Type="http://schemas.openxmlformats.org/officeDocument/2006/relationships/ctrlProp" Target="../ctrlProps/ctrlProp2320.xml"/><Relationship Id="rId134" Type="http://schemas.openxmlformats.org/officeDocument/2006/relationships/ctrlProp" Target="../ctrlProps/ctrlProp2336.xml"/><Relationship Id="rId139" Type="http://schemas.openxmlformats.org/officeDocument/2006/relationships/ctrlProp" Target="../ctrlProps/ctrlProp2341.xml"/><Relationship Id="rId80" Type="http://schemas.openxmlformats.org/officeDocument/2006/relationships/ctrlProp" Target="../ctrlProps/ctrlProp2282.xml"/><Relationship Id="rId85" Type="http://schemas.openxmlformats.org/officeDocument/2006/relationships/ctrlProp" Target="../ctrlProps/ctrlProp2287.xml"/><Relationship Id="rId12" Type="http://schemas.openxmlformats.org/officeDocument/2006/relationships/ctrlProp" Target="../ctrlProps/ctrlProp2214.xml"/><Relationship Id="rId17" Type="http://schemas.openxmlformats.org/officeDocument/2006/relationships/ctrlProp" Target="../ctrlProps/ctrlProp2219.xml"/><Relationship Id="rId33" Type="http://schemas.openxmlformats.org/officeDocument/2006/relationships/ctrlProp" Target="../ctrlProps/ctrlProp2235.xml"/><Relationship Id="rId38" Type="http://schemas.openxmlformats.org/officeDocument/2006/relationships/ctrlProp" Target="../ctrlProps/ctrlProp2240.xml"/><Relationship Id="rId59" Type="http://schemas.openxmlformats.org/officeDocument/2006/relationships/ctrlProp" Target="../ctrlProps/ctrlProp2261.xml"/><Relationship Id="rId103" Type="http://schemas.openxmlformats.org/officeDocument/2006/relationships/ctrlProp" Target="../ctrlProps/ctrlProp2305.xml"/><Relationship Id="rId108" Type="http://schemas.openxmlformats.org/officeDocument/2006/relationships/ctrlProp" Target="../ctrlProps/ctrlProp2310.xml"/><Relationship Id="rId124" Type="http://schemas.openxmlformats.org/officeDocument/2006/relationships/ctrlProp" Target="../ctrlProps/ctrlProp2326.xml"/><Relationship Id="rId129" Type="http://schemas.openxmlformats.org/officeDocument/2006/relationships/ctrlProp" Target="../ctrlProps/ctrlProp2331.xml"/><Relationship Id="rId54" Type="http://schemas.openxmlformats.org/officeDocument/2006/relationships/ctrlProp" Target="../ctrlProps/ctrlProp2256.xml"/><Relationship Id="rId70" Type="http://schemas.openxmlformats.org/officeDocument/2006/relationships/ctrlProp" Target="../ctrlProps/ctrlProp2272.xml"/><Relationship Id="rId75" Type="http://schemas.openxmlformats.org/officeDocument/2006/relationships/ctrlProp" Target="../ctrlProps/ctrlProp2277.xml"/><Relationship Id="rId91" Type="http://schemas.openxmlformats.org/officeDocument/2006/relationships/ctrlProp" Target="../ctrlProps/ctrlProp2293.xml"/><Relationship Id="rId96" Type="http://schemas.openxmlformats.org/officeDocument/2006/relationships/ctrlProp" Target="../ctrlProps/ctrlProp2298.xml"/><Relationship Id="rId140" Type="http://schemas.openxmlformats.org/officeDocument/2006/relationships/ctrlProp" Target="../ctrlProps/ctrlProp2342.xml"/><Relationship Id="rId1" Type="http://schemas.openxmlformats.org/officeDocument/2006/relationships/printerSettings" Target="../printerSettings/printerSettings19.bin"/><Relationship Id="rId6" Type="http://schemas.openxmlformats.org/officeDocument/2006/relationships/ctrlProp" Target="../ctrlProps/ctrlProp2208.xml"/><Relationship Id="rId23" Type="http://schemas.openxmlformats.org/officeDocument/2006/relationships/ctrlProp" Target="../ctrlProps/ctrlProp2225.xml"/><Relationship Id="rId28" Type="http://schemas.openxmlformats.org/officeDocument/2006/relationships/ctrlProp" Target="../ctrlProps/ctrlProp2230.xml"/><Relationship Id="rId49" Type="http://schemas.openxmlformats.org/officeDocument/2006/relationships/ctrlProp" Target="../ctrlProps/ctrlProp2251.xml"/><Relationship Id="rId114" Type="http://schemas.openxmlformats.org/officeDocument/2006/relationships/ctrlProp" Target="../ctrlProps/ctrlProp2316.xml"/><Relationship Id="rId119" Type="http://schemas.openxmlformats.org/officeDocument/2006/relationships/ctrlProp" Target="../ctrlProps/ctrlProp2321.xml"/><Relationship Id="rId44" Type="http://schemas.openxmlformats.org/officeDocument/2006/relationships/ctrlProp" Target="../ctrlProps/ctrlProp2246.xml"/><Relationship Id="rId60" Type="http://schemas.openxmlformats.org/officeDocument/2006/relationships/ctrlProp" Target="../ctrlProps/ctrlProp2262.xml"/><Relationship Id="rId65" Type="http://schemas.openxmlformats.org/officeDocument/2006/relationships/ctrlProp" Target="../ctrlProps/ctrlProp2267.xml"/><Relationship Id="rId81" Type="http://schemas.openxmlformats.org/officeDocument/2006/relationships/ctrlProp" Target="../ctrlProps/ctrlProp2283.xml"/><Relationship Id="rId86" Type="http://schemas.openxmlformats.org/officeDocument/2006/relationships/ctrlProp" Target="../ctrlProps/ctrlProp2288.xml"/><Relationship Id="rId130" Type="http://schemas.openxmlformats.org/officeDocument/2006/relationships/ctrlProp" Target="../ctrlProps/ctrlProp2332.xml"/><Relationship Id="rId135" Type="http://schemas.openxmlformats.org/officeDocument/2006/relationships/ctrlProp" Target="../ctrlProps/ctrlProp2337.xml"/><Relationship Id="rId13" Type="http://schemas.openxmlformats.org/officeDocument/2006/relationships/ctrlProp" Target="../ctrlProps/ctrlProp2215.xml"/><Relationship Id="rId18" Type="http://schemas.openxmlformats.org/officeDocument/2006/relationships/ctrlProp" Target="../ctrlProps/ctrlProp2220.xml"/><Relationship Id="rId39" Type="http://schemas.openxmlformats.org/officeDocument/2006/relationships/ctrlProp" Target="../ctrlProps/ctrlProp2241.xml"/><Relationship Id="rId109" Type="http://schemas.openxmlformats.org/officeDocument/2006/relationships/ctrlProp" Target="../ctrlProps/ctrlProp2311.xml"/><Relationship Id="rId34" Type="http://schemas.openxmlformats.org/officeDocument/2006/relationships/ctrlProp" Target="../ctrlProps/ctrlProp2236.xml"/><Relationship Id="rId50" Type="http://schemas.openxmlformats.org/officeDocument/2006/relationships/ctrlProp" Target="../ctrlProps/ctrlProp2252.xml"/><Relationship Id="rId55" Type="http://schemas.openxmlformats.org/officeDocument/2006/relationships/ctrlProp" Target="../ctrlProps/ctrlProp2257.xml"/><Relationship Id="rId76" Type="http://schemas.openxmlformats.org/officeDocument/2006/relationships/ctrlProp" Target="../ctrlProps/ctrlProp2278.xml"/><Relationship Id="rId97" Type="http://schemas.openxmlformats.org/officeDocument/2006/relationships/ctrlProp" Target="../ctrlProps/ctrlProp2299.xml"/><Relationship Id="rId104" Type="http://schemas.openxmlformats.org/officeDocument/2006/relationships/ctrlProp" Target="../ctrlProps/ctrlProp2306.xml"/><Relationship Id="rId120" Type="http://schemas.openxmlformats.org/officeDocument/2006/relationships/ctrlProp" Target="../ctrlProps/ctrlProp2322.xml"/><Relationship Id="rId125" Type="http://schemas.openxmlformats.org/officeDocument/2006/relationships/ctrlProp" Target="../ctrlProps/ctrlProp2327.xml"/><Relationship Id="rId141" Type="http://schemas.openxmlformats.org/officeDocument/2006/relationships/ctrlProp" Target="../ctrlProps/ctrlProp2343.xml"/><Relationship Id="rId7" Type="http://schemas.openxmlformats.org/officeDocument/2006/relationships/ctrlProp" Target="../ctrlProps/ctrlProp2209.xml"/><Relationship Id="rId71" Type="http://schemas.openxmlformats.org/officeDocument/2006/relationships/ctrlProp" Target="../ctrlProps/ctrlProp2273.xml"/><Relationship Id="rId92" Type="http://schemas.openxmlformats.org/officeDocument/2006/relationships/ctrlProp" Target="../ctrlProps/ctrlProp2294.xml"/><Relationship Id="rId2" Type="http://schemas.openxmlformats.org/officeDocument/2006/relationships/drawing" Target="../drawings/drawing19.xml"/><Relationship Id="rId29" Type="http://schemas.openxmlformats.org/officeDocument/2006/relationships/ctrlProp" Target="../ctrlProps/ctrlProp2231.xml"/><Relationship Id="rId24" Type="http://schemas.openxmlformats.org/officeDocument/2006/relationships/ctrlProp" Target="../ctrlProps/ctrlProp2226.xml"/><Relationship Id="rId40" Type="http://schemas.openxmlformats.org/officeDocument/2006/relationships/ctrlProp" Target="../ctrlProps/ctrlProp2242.xml"/><Relationship Id="rId45" Type="http://schemas.openxmlformats.org/officeDocument/2006/relationships/ctrlProp" Target="../ctrlProps/ctrlProp2247.xml"/><Relationship Id="rId66" Type="http://schemas.openxmlformats.org/officeDocument/2006/relationships/ctrlProp" Target="../ctrlProps/ctrlProp2268.xml"/><Relationship Id="rId87" Type="http://schemas.openxmlformats.org/officeDocument/2006/relationships/ctrlProp" Target="../ctrlProps/ctrlProp2289.xml"/><Relationship Id="rId110" Type="http://schemas.openxmlformats.org/officeDocument/2006/relationships/ctrlProp" Target="../ctrlProps/ctrlProp2312.xml"/><Relationship Id="rId115" Type="http://schemas.openxmlformats.org/officeDocument/2006/relationships/ctrlProp" Target="../ctrlProps/ctrlProp2317.xml"/><Relationship Id="rId131" Type="http://schemas.openxmlformats.org/officeDocument/2006/relationships/ctrlProp" Target="../ctrlProps/ctrlProp2333.xml"/><Relationship Id="rId136" Type="http://schemas.openxmlformats.org/officeDocument/2006/relationships/ctrlProp" Target="../ctrlProps/ctrlProp2338.xml"/><Relationship Id="rId61" Type="http://schemas.openxmlformats.org/officeDocument/2006/relationships/ctrlProp" Target="../ctrlProps/ctrlProp2263.xml"/><Relationship Id="rId82" Type="http://schemas.openxmlformats.org/officeDocument/2006/relationships/ctrlProp" Target="../ctrlProps/ctrlProp2284.xml"/><Relationship Id="rId19" Type="http://schemas.openxmlformats.org/officeDocument/2006/relationships/ctrlProp" Target="../ctrlProps/ctrlProp2221.xml"/><Relationship Id="rId14" Type="http://schemas.openxmlformats.org/officeDocument/2006/relationships/ctrlProp" Target="../ctrlProps/ctrlProp2216.xml"/><Relationship Id="rId30" Type="http://schemas.openxmlformats.org/officeDocument/2006/relationships/ctrlProp" Target="../ctrlProps/ctrlProp2232.xml"/><Relationship Id="rId35" Type="http://schemas.openxmlformats.org/officeDocument/2006/relationships/ctrlProp" Target="../ctrlProps/ctrlProp2237.xml"/><Relationship Id="rId56" Type="http://schemas.openxmlformats.org/officeDocument/2006/relationships/ctrlProp" Target="../ctrlProps/ctrlProp2258.xml"/><Relationship Id="rId77" Type="http://schemas.openxmlformats.org/officeDocument/2006/relationships/ctrlProp" Target="../ctrlProps/ctrlProp2279.xml"/><Relationship Id="rId100" Type="http://schemas.openxmlformats.org/officeDocument/2006/relationships/ctrlProp" Target="../ctrlProps/ctrlProp2302.xml"/><Relationship Id="rId105" Type="http://schemas.openxmlformats.org/officeDocument/2006/relationships/ctrlProp" Target="../ctrlProps/ctrlProp2307.xml"/><Relationship Id="rId126" Type="http://schemas.openxmlformats.org/officeDocument/2006/relationships/ctrlProp" Target="../ctrlProps/ctrlProp2328.xml"/><Relationship Id="rId8" Type="http://schemas.openxmlformats.org/officeDocument/2006/relationships/ctrlProp" Target="../ctrlProps/ctrlProp2210.xml"/><Relationship Id="rId51" Type="http://schemas.openxmlformats.org/officeDocument/2006/relationships/ctrlProp" Target="../ctrlProps/ctrlProp2253.xml"/><Relationship Id="rId72" Type="http://schemas.openxmlformats.org/officeDocument/2006/relationships/ctrlProp" Target="../ctrlProps/ctrlProp2274.xml"/><Relationship Id="rId93" Type="http://schemas.openxmlformats.org/officeDocument/2006/relationships/ctrlProp" Target="../ctrlProps/ctrlProp2295.xml"/><Relationship Id="rId98" Type="http://schemas.openxmlformats.org/officeDocument/2006/relationships/ctrlProp" Target="../ctrlProps/ctrlProp2300.xml"/><Relationship Id="rId121" Type="http://schemas.openxmlformats.org/officeDocument/2006/relationships/ctrlProp" Target="../ctrlProps/ctrlProp2323.xml"/><Relationship Id="rId142" Type="http://schemas.openxmlformats.org/officeDocument/2006/relationships/ctrlProp" Target="../ctrlProps/ctrlProp2344.xml"/><Relationship Id="rId3" Type="http://schemas.openxmlformats.org/officeDocument/2006/relationships/vmlDrawing" Target="../drawings/vmlDrawing19.vml"/><Relationship Id="rId25" Type="http://schemas.openxmlformats.org/officeDocument/2006/relationships/ctrlProp" Target="../ctrlProps/ctrlProp2227.xml"/><Relationship Id="rId46" Type="http://schemas.openxmlformats.org/officeDocument/2006/relationships/ctrlProp" Target="../ctrlProps/ctrlProp2248.xml"/><Relationship Id="rId67" Type="http://schemas.openxmlformats.org/officeDocument/2006/relationships/ctrlProp" Target="../ctrlProps/ctrlProp2269.xml"/><Relationship Id="rId116" Type="http://schemas.openxmlformats.org/officeDocument/2006/relationships/ctrlProp" Target="../ctrlProps/ctrlProp2318.xml"/><Relationship Id="rId137" Type="http://schemas.openxmlformats.org/officeDocument/2006/relationships/ctrlProp" Target="../ctrlProps/ctrlProp2339.xml"/><Relationship Id="rId20" Type="http://schemas.openxmlformats.org/officeDocument/2006/relationships/ctrlProp" Target="../ctrlProps/ctrlProp2222.xml"/><Relationship Id="rId41" Type="http://schemas.openxmlformats.org/officeDocument/2006/relationships/ctrlProp" Target="../ctrlProps/ctrlProp2243.xml"/><Relationship Id="rId62" Type="http://schemas.openxmlformats.org/officeDocument/2006/relationships/ctrlProp" Target="../ctrlProps/ctrlProp2264.xml"/><Relationship Id="rId83" Type="http://schemas.openxmlformats.org/officeDocument/2006/relationships/ctrlProp" Target="../ctrlProps/ctrlProp2285.xml"/><Relationship Id="rId88" Type="http://schemas.openxmlformats.org/officeDocument/2006/relationships/ctrlProp" Target="../ctrlProps/ctrlProp2290.xml"/><Relationship Id="rId111" Type="http://schemas.openxmlformats.org/officeDocument/2006/relationships/ctrlProp" Target="../ctrlProps/ctrlProp2313.xml"/><Relationship Id="rId132" Type="http://schemas.openxmlformats.org/officeDocument/2006/relationships/ctrlProp" Target="../ctrlProps/ctrlProp2334.xml"/><Relationship Id="rId15" Type="http://schemas.openxmlformats.org/officeDocument/2006/relationships/ctrlProp" Target="../ctrlProps/ctrlProp2217.xml"/><Relationship Id="rId36" Type="http://schemas.openxmlformats.org/officeDocument/2006/relationships/ctrlProp" Target="../ctrlProps/ctrlProp2238.xml"/><Relationship Id="rId57" Type="http://schemas.openxmlformats.org/officeDocument/2006/relationships/ctrlProp" Target="../ctrlProps/ctrlProp2259.xml"/><Relationship Id="rId106" Type="http://schemas.openxmlformats.org/officeDocument/2006/relationships/ctrlProp" Target="../ctrlProps/ctrlProp2308.xml"/><Relationship Id="rId127" Type="http://schemas.openxmlformats.org/officeDocument/2006/relationships/ctrlProp" Target="../ctrlProps/ctrlProp2329.xml"/><Relationship Id="rId10" Type="http://schemas.openxmlformats.org/officeDocument/2006/relationships/ctrlProp" Target="../ctrlProps/ctrlProp2212.xml"/><Relationship Id="rId31" Type="http://schemas.openxmlformats.org/officeDocument/2006/relationships/ctrlProp" Target="../ctrlProps/ctrlProp2233.xml"/><Relationship Id="rId52" Type="http://schemas.openxmlformats.org/officeDocument/2006/relationships/ctrlProp" Target="../ctrlProps/ctrlProp2254.xml"/><Relationship Id="rId73" Type="http://schemas.openxmlformats.org/officeDocument/2006/relationships/ctrlProp" Target="../ctrlProps/ctrlProp2275.xml"/><Relationship Id="rId78" Type="http://schemas.openxmlformats.org/officeDocument/2006/relationships/ctrlProp" Target="../ctrlProps/ctrlProp2280.xml"/><Relationship Id="rId94" Type="http://schemas.openxmlformats.org/officeDocument/2006/relationships/ctrlProp" Target="../ctrlProps/ctrlProp2296.xml"/><Relationship Id="rId99" Type="http://schemas.openxmlformats.org/officeDocument/2006/relationships/ctrlProp" Target="../ctrlProps/ctrlProp2301.xml"/><Relationship Id="rId101" Type="http://schemas.openxmlformats.org/officeDocument/2006/relationships/ctrlProp" Target="../ctrlProps/ctrlProp2303.xml"/><Relationship Id="rId122" Type="http://schemas.openxmlformats.org/officeDocument/2006/relationships/ctrlProp" Target="../ctrlProps/ctrlProp2324.xml"/><Relationship Id="rId143" Type="http://schemas.openxmlformats.org/officeDocument/2006/relationships/ctrlProp" Target="../ctrlProps/ctrlProp2345.xml"/><Relationship Id="rId4" Type="http://schemas.openxmlformats.org/officeDocument/2006/relationships/ctrlProp" Target="../ctrlProps/ctrlProp2206.xml"/><Relationship Id="rId9" Type="http://schemas.openxmlformats.org/officeDocument/2006/relationships/ctrlProp" Target="../ctrlProps/ctrlProp2211.xml"/><Relationship Id="rId26" Type="http://schemas.openxmlformats.org/officeDocument/2006/relationships/ctrlProp" Target="../ctrlProps/ctrlProp2228.xml"/><Relationship Id="rId47" Type="http://schemas.openxmlformats.org/officeDocument/2006/relationships/ctrlProp" Target="../ctrlProps/ctrlProp2249.xml"/><Relationship Id="rId68" Type="http://schemas.openxmlformats.org/officeDocument/2006/relationships/ctrlProp" Target="../ctrlProps/ctrlProp2270.xml"/><Relationship Id="rId89" Type="http://schemas.openxmlformats.org/officeDocument/2006/relationships/ctrlProp" Target="../ctrlProps/ctrlProp2291.xml"/><Relationship Id="rId112" Type="http://schemas.openxmlformats.org/officeDocument/2006/relationships/ctrlProp" Target="../ctrlProps/ctrlProp2314.xml"/><Relationship Id="rId133" Type="http://schemas.openxmlformats.org/officeDocument/2006/relationships/ctrlProp" Target="../ctrlProps/ctrlProp2335.xml"/><Relationship Id="rId16" Type="http://schemas.openxmlformats.org/officeDocument/2006/relationships/ctrlProp" Target="../ctrlProps/ctrlProp2218.xml"/></Relationships>
</file>

<file path=xl/worksheets/_rels/sheet20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2459.xml"/><Relationship Id="rId21" Type="http://schemas.openxmlformats.org/officeDocument/2006/relationships/ctrlProp" Target="../ctrlProps/ctrlProp2363.xml"/><Relationship Id="rId42" Type="http://schemas.openxmlformats.org/officeDocument/2006/relationships/ctrlProp" Target="../ctrlProps/ctrlProp2384.xml"/><Relationship Id="rId63" Type="http://schemas.openxmlformats.org/officeDocument/2006/relationships/ctrlProp" Target="../ctrlProps/ctrlProp2405.xml"/><Relationship Id="rId84" Type="http://schemas.openxmlformats.org/officeDocument/2006/relationships/ctrlProp" Target="../ctrlProps/ctrlProp2426.xml"/><Relationship Id="rId138" Type="http://schemas.openxmlformats.org/officeDocument/2006/relationships/ctrlProp" Target="../ctrlProps/ctrlProp2480.xml"/><Relationship Id="rId107" Type="http://schemas.openxmlformats.org/officeDocument/2006/relationships/ctrlProp" Target="../ctrlProps/ctrlProp2449.xml"/><Relationship Id="rId11" Type="http://schemas.openxmlformats.org/officeDocument/2006/relationships/ctrlProp" Target="../ctrlProps/ctrlProp2353.xml"/><Relationship Id="rId32" Type="http://schemas.openxmlformats.org/officeDocument/2006/relationships/ctrlProp" Target="../ctrlProps/ctrlProp2374.xml"/><Relationship Id="rId37" Type="http://schemas.openxmlformats.org/officeDocument/2006/relationships/ctrlProp" Target="../ctrlProps/ctrlProp2379.xml"/><Relationship Id="rId53" Type="http://schemas.openxmlformats.org/officeDocument/2006/relationships/ctrlProp" Target="../ctrlProps/ctrlProp2395.xml"/><Relationship Id="rId58" Type="http://schemas.openxmlformats.org/officeDocument/2006/relationships/ctrlProp" Target="../ctrlProps/ctrlProp2400.xml"/><Relationship Id="rId74" Type="http://schemas.openxmlformats.org/officeDocument/2006/relationships/ctrlProp" Target="../ctrlProps/ctrlProp2416.xml"/><Relationship Id="rId79" Type="http://schemas.openxmlformats.org/officeDocument/2006/relationships/ctrlProp" Target="../ctrlProps/ctrlProp2421.xml"/><Relationship Id="rId102" Type="http://schemas.openxmlformats.org/officeDocument/2006/relationships/ctrlProp" Target="../ctrlProps/ctrlProp2444.xml"/><Relationship Id="rId123" Type="http://schemas.openxmlformats.org/officeDocument/2006/relationships/ctrlProp" Target="../ctrlProps/ctrlProp2465.xml"/><Relationship Id="rId128" Type="http://schemas.openxmlformats.org/officeDocument/2006/relationships/ctrlProp" Target="../ctrlProps/ctrlProp2470.xml"/><Relationship Id="rId5" Type="http://schemas.openxmlformats.org/officeDocument/2006/relationships/ctrlProp" Target="../ctrlProps/ctrlProp2347.xml"/><Relationship Id="rId90" Type="http://schemas.openxmlformats.org/officeDocument/2006/relationships/ctrlProp" Target="../ctrlProps/ctrlProp2432.xml"/><Relationship Id="rId95" Type="http://schemas.openxmlformats.org/officeDocument/2006/relationships/ctrlProp" Target="../ctrlProps/ctrlProp2437.xml"/><Relationship Id="rId22" Type="http://schemas.openxmlformats.org/officeDocument/2006/relationships/ctrlProp" Target="../ctrlProps/ctrlProp2364.xml"/><Relationship Id="rId27" Type="http://schemas.openxmlformats.org/officeDocument/2006/relationships/ctrlProp" Target="../ctrlProps/ctrlProp2369.xml"/><Relationship Id="rId43" Type="http://schemas.openxmlformats.org/officeDocument/2006/relationships/ctrlProp" Target="../ctrlProps/ctrlProp2385.xml"/><Relationship Id="rId48" Type="http://schemas.openxmlformats.org/officeDocument/2006/relationships/ctrlProp" Target="../ctrlProps/ctrlProp2390.xml"/><Relationship Id="rId64" Type="http://schemas.openxmlformats.org/officeDocument/2006/relationships/ctrlProp" Target="../ctrlProps/ctrlProp2406.xml"/><Relationship Id="rId69" Type="http://schemas.openxmlformats.org/officeDocument/2006/relationships/ctrlProp" Target="../ctrlProps/ctrlProp2411.xml"/><Relationship Id="rId113" Type="http://schemas.openxmlformats.org/officeDocument/2006/relationships/ctrlProp" Target="../ctrlProps/ctrlProp2455.xml"/><Relationship Id="rId118" Type="http://schemas.openxmlformats.org/officeDocument/2006/relationships/ctrlProp" Target="../ctrlProps/ctrlProp2460.xml"/><Relationship Id="rId134" Type="http://schemas.openxmlformats.org/officeDocument/2006/relationships/ctrlProp" Target="../ctrlProps/ctrlProp2476.xml"/><Relationship Id="rId139" Type="http://schemas.openxmlformats.org/officeDocument/2006/relationships/ctrlProp" Target="../ctrlProps/ctrlProp2481.xml"/><Relationship Id="rId80" Type="http://schemas.openxmlformats.org/officeDocument/2006/relationships/ctrlProp" Target="../ctrlProps/ctrlProp2422.xml"/><Relationship Id="rId85" Type="http://schemas.openxmlformats.org/officeDocument/2006/relationships/ctrlProp" Target="../ctrlProps/ctrlProp2427.xml"/><Relationship Id="rId12" Type="http://schemas.openxmlformats.org/officeDocument/2006/relationships/ctrlProp" Target="../ctrlProps/ctrlProp2354.xml"/><Relationship Id="rId17" Type="http://schemas.openxmlformats.org/officeDocument/2006/relationships/ctrlProp" Target="../ctrlProps/ctrlProp2359.xml"/><Relationship Id="rId33" Type="http://schemas.openxmlformats.org/officeDocument/2006/relationships/ctrlProp" Target="../ctrlProps/ctrlProp2375.xml"/><Relationship Id="rId38" Type="http://schemas.openxmlformats.org/officeDocument/2006/relationships/ctrlProp" Target="../ctrlProps/ctrlProp2380.xml"/><Relationship Id="rId59" Type="http://schemas.openxmlformats.org/officeDocument/2006/relationships/ctrlProp" Target="../ctrlProps/ctrlProp2401.xml"/><Relationship Id="rId103" Type="http://schemas.openxmlformats.org/officeDocument/2006/relationships/ctrlProp" Target="../ctrlProps/ctrlProp2445.xml"/><Relationship Id="rId108" Type="http://schemas.openxmlformats.org/officeDocument/2006/relationships/ctrlProp" Target="../ctrlProps/ctrlProp2450.xml"/><Relationship Id="rId124" Type="http://schemas.openxmlformats.org/officeDocument/2006/relationships/ctrlProp" Target="../ctrlProps/ctrlProp2466.xml"/><Relationship Id="rId129" Type="http://schemas.openxmlformats.org/officeDocument/2006/relationships/ctrlProp" Target="../ctrlProps/ctrlProp2471.xml"/><Relationship Id="rId54" Type="http://schemas.openxmlformats.org/officeDocument/2006/relationships/ctrlProp" Target="../ctrlProps/ctrlProp2396.xml"/><Relationship Id="rId70" Type="http://schemas.openxmlformats.org/officeDocument/2006/relationships/ctrlProp" Target="../ctrlProps/ctrlProp2412.xml"/><Relationship Id="rId75" Type="http://schemas.openxmlformats.org/officeDocument/2006/relationships/ctrlProp" Target="../ctrlProps/ctrlProp2417.xml"/><Relationship Id="rId91" Type="http://schemas.openxmlformats.org/officeDocument/2006/relationships/ctrlProp" Target="../ctrlProps/ctrlProp2433.xml"/><Relationship Id="rId96" Type="http://schemas.openxmlformats.org/officeDocument/2006/relationships/ctrlProp" Target="../ctrlProps/ctrlProp2438.xml"/><Relationship Id="rId140" Type="http://schemas.openxmlformats.org/officeDocument/2006/relationships/ctrlProp" Target="../ctrlProps/ctrlProp2482.xml"/><Relationship Id="rId1" Type="http://schemas.openxmlformats.org/officeDocument/2006/relationships/printerSettings" Target="../printerSettings/printerSettings20.bin"/><Relationship Id="rId6" Type="http://schemas.openxmlformats.org/officeDocument/2006/relationships/ctrlProp" Target="../ctrlProps/ctrlProp2348.xml"/><Relationship Id="rId23" Type="http://schemas.openxmlformats.org/officeDocument/2006/relationships/ctrlProp" Target="../ctrlProps/ctrlProp2365.xml"/><Relationship Id="rId28" Type="http://schemas.openxmlformats.org/officeDocument/2006/relationships/ctrlProp" Target="../ctrlProps/ctrlProp2370.xml"/><Relationship Id="rId49" Type="http://schemas.openxmlformats.org/officeDocument/2006/relationships/ctrlProp" Target="../ctrlProps/ctrlProp2391.xml"/><Relationship Id="rId114" Type="http://schemas.openxmlformats.org/officeDocument/2006/relationships/ctrlProp" Target="../ctrlProps/ctrlProp2456.xml"/><Relationship Id="rId119" Type="http://schemas.openxmlformats.org/officeDocument/2006/relationships/ctrlProp" Target="../ctrlProps/ctrlProp2461.xml"/><Relationship Id="rId44" Type="http://schemas.openxmlformats.org/officeDocument/2006/relationships/ctrlProp" Target="../ctrlProps/ctrlProp2386.xml"/><Relationship Id="rId60" Type="http://schemas.openxmlformats.org/officeDocument/2006/relationships/ctrlProp" Target="../ctrlProps/ctrlProp2402.xml"/><Relationship Id="rId65" Type="http://schemas.openxmlformats.org/officeDocument/2006/relationships/ctrlProp" Target="../ctrlProps/ctrlProp2407.xml"/><Relationship Id="rId81" Type="http://schemas.openxmlformats.org/officeDocument/2006/relationships/ctrlProp" Target="../ctrlProps/ctrlProp2423.xml"/><Relationship Id="rId86" Type="http://schemas.openxmlformats.org/officeDocument/2006/relationships/ctrlProp" Target="../ctrlProps/ctrlProp2428.xml"/><Relationship Id="rId130" Type="http://schemas.openxmlformats.org/officeDocument/2006/relationships/ctrlProp" Target="../ctrlProps/ctrlProp2472.xml"/><Relationship Id="rId135" Type="http://schemas.openxmlformats.org/officeDocument/2006/relationships/ctrlProp" Target="../ctrlProps/ctrlProp2477.xml"/><Relationship Id="rId13" Type="http://schemas.openxmlformats.org/officeDocument/2006/relationships/ctrlProp" Target="../ctrlProps/ctrlProp2355.xml"/><Relationship Id="rId18" Type="http://schemas.openxmlformats.org/officeDocument/2006/relationships/ctrlProp" Target="../ctrlProps/ctrlProp2360.xml"/><Relationship Id="rId39" Type="http://schemas.openxmlformats.org/officeDocument/2006/relationships/ctrlProp" Target="../ctrlProps/ctrlProp2381.xml"/><Relationship Id="rId109" Type="http://schemas.openxmlformats.org/officeDocument/2006/relationships/ctrlProp" Target="../ctrlProps/ctrlProp2451.xml"/><Relationship Id="rId34" Type="http://schemas.openxmlformats.org/officeDocument/2006/relationships/ctrlProp" Target="../ctrlProps/ctrlProp2376.xml"/><Relationship Id="rId50" Type="http://schemas.openxmlformats.org/officeDocument/2006/relationships/ctrlProp" Target="../ctrlProps/ctrlProp2392.xml"/><Relationship Id="rId55" Type="http://schemas.openxmlformats.org/officeDocument/2006/relationships/ctrlProp" Target="../ctrlProps/ctrlProp2397.xml"/><Relationship Id="rId76" Type="http://schemas.openxmlformats.org/officeDocument/2006/relationships/ctrlProp" Target="../ctrlProps/ctrlProp2418.xml"/><Relationship Id="rId97" Type="http://schemas.openxmlformats.org/officeDocument/2006/relationships/ctrlProp" Target="../ctrlProps/ctrlProp2439.xml"/><Relationship Id="rId104" Type="http://schemas.openxmlformats.org/officeDocument/2006/relationships/ctrlProp" Target="../ctrlProps/ctrlProp2446.xml"/><Relationship Id="rId120" Type="http://schemas.openxmlformats.org/officeDocument/2006/relationships/ctrlProp" Target="../ctrlProps/ctrlProp2462.xml"/><Relationship Id="rId125" Type="http://schemas.openxmlformats.org/officeDocument/2006/relationships/ctrlProp" Target="../ctrlProps/ctrlProp2467.xml"/><Relationship Id="rId141" Type="http://schemas.openxmlformats.org/officeDocument/2006/relationships/ctrlProp" Target="../ctrlProps/ctrlProp2483.xml"/><Relationship Id="rId7" Type="http://schemas.openxmlformats.org/officeDocument/2006/relationships/ctrlProp" Target="../ctrlProps/ctrlProp2349.xml"/><Relationship Id="rId71" Type="http://schemas.openxmlformats.org/officeDocument/2006/relationships/ctrlProp" Target="../ctrlProps/ctrlProp2413.xml"/><Relationship Id="rId92" Type="http://schemas.openxmlformats.org/officeDocument/2006/relationships/ctrlProp" Target="../ctrlProps/ctrlProp2434.xml"/><Relationship Id="rId2" Type="http://schemas.openxmlformats.org/officeDocument/2006/relationships/drawing" Target="../drawings/drawing20.xml"/><Relationship Id="rId29" Type="http://schemas.openxmlformats.org/officeDocument/2006/relationships/ctrlProp" Target="../ctrlProps/ctrlProp2371.xml"/><Relationship Id="rId24" Type="http://schemas.openxmlformats.org/officeDocument/2006/relationships/ctrlProp" Target="../ctrlProps/ctrlProp2366.xml"/><Relationship Id="rId40" Type="http://schemas.openxmlformats.org/officeDocument/2006/relationships/ctrlProp" Target="../ctrlProps/ctrlProp2382.xml"/><Relationship Id="rId45" Type="http://schemas.openxmlformats.org/officeDocument/2006/relationships/ctrlProp" Target="../ctrlProps/ctrlProp2387.xml"/><Relationship Id="rId66" Type="http://schemas.openxmlformats.org/officeDocument/2006/relationships/ctrlProp" Target="../ctrlProps/ctrlProp2408.xml"/><Relationship Id="rId87" Type="http://schemas.openxmlformats.org/officeDocument/2006/relationships/ctrlProp" Target="../ctrlProps/ctrlProp2429.xml"/><Relationship Id="rId110" Type="http://schemas.openxmlformats.org/officeDocument/2006/relationships/ctrlProp" Target="../ctrlProps/ctrlProp2452.xml"/><Relationship Id="rId115" Type="http://schemas.openxmlformats.org/officeDocument/2006/relationships/ctrlProp" Target="../ctrlProps/ctrlProp2457.xml"/><Relationship Id="rId131" Type="http://schemas.openxmlformats.org/officeDocument/2006/relationships/ctrlProp" Target="../ctrlProps/ctrlProp2473.xml"/><Relationship Id="rId136" Type="http://schemas.openxmlformats.org/officeDocument/2006/relationships/ctrlProp" Target="../ctrlProps/ctrlProp2478.xml"/><Relationship Id="rId61" Type="http://schemas.openxmlformats.org/officeDocument/2006/relationships/ctrlProp" Target="../ctrlProps/ctrlProp2403.xml"/><Relationship Id="rId82" Type="http://schemas.openxmlformats.org/officeDocument/2006/relationships/ctrlProp" Target="../ctrlProps/ctrlProp2424.xml"/><Relationship Id="rId19" Type="http://schemas.openxmlformats.org/officeDocument/2006/relationships/ctrlProp" Target="../ctrlProps/ctrlProp2361.xml"/><Relationship Id="rId14" Type="http://schemas.openxmlformats.org/officeDocument/2006/relationships/ctrlProp" Target="../ctrlProps/ctrlProp2356.xml"/><Relationship Id="rId30" Type="http://schemas.openxmlformats.org/officeDocument/2006/relationships/ctrlProp" Target="../ctrlProps/ctrlProp2372.xml"/><Relationship Id="rId35" Type="http://schemas.openxmlformats.org/officeDocument/2006/relationships/ctrlProp" Target="../ctrlProps/ctrlProp2377.xml"/><Relationship Id="rId56" Type="http://schemas.openxmlformats.org/officeDocument/2006/relationships/ctrlProp" Target="../ctrlProps/ctrlProp2398.xml"/><Relationship Id="rId77" Type="http://schemas.openxmlformats.org/officeDocument/2006/relationships/ctrlProp" Target="../ctrlProps/ctrlProp2419.xml"/><Relationship Id="rId100" Type="http://schemas.openxmlformats.org/officeDocument/2006/relationships/ctrlProp" Target="../ctrlProps/ctrlProp2442.xml"/><Relationship Id="rId105" Type="http://schemas.openxmlformats.org/officeDocument/2006/relationships/ctrlProp" Target="../ctrlProps/ctrlProp2447.xml"/><Relationship Id="rId126" Type="http://schemas.openxmlformats.org/officeDocument/2006/relationships/ctrlProp" Target="../ctrlProps/ctrlProp2468.xml"/><Relationship Id="rId8" Type="http://schemas.openxmlformats.org/officeDocument/2006/relationships/ctrlProp" Target="../ctrlProps/ctrlProp2350.xml"/><Relationship Id="rId51" Type="http://schemas.openxmlformats.org/officeDocument/2006/relationships/ctrlProp" Target="../ctrlProps/ctrlProp2393.xml"/><Relationship Id="rId72" Type="http://schemas.openxmlformats.org/officeDocument/2006/relationships/ctrlProp" Target="../ctrlProps/ctrlProp2414.xml"/><Relationship Id="rId93" Type="http://schemas.openxmlformats.org/officeDocument/2006/relationships/ctrlProp" Target="../ctrlProps/ctrlProp2435.xml"/><Relationship Id="rId98" Type="http://schemas.openxmlformats.org/officeDocument/2006/relationships/ctrlProp" Target="../ctrlProps/ctrlProp2440.xml"/><Relationship Id="rId121" Type="http://schemas.openxmlformats.org/officeDocument/2006/relationships/ctrlProp" Target="../ctrlProps/ctrlProp2463.xml"/><Relationship Id="rId142" Type="http://schemas.openxmlformats.org/officeDocument/2006/relationships/ctrlProp" Target="../ctrlProps/ctrlProp2484.xml"/><Relationship Id="rId3" Type="http://schemas.openxmlformats.org/officeDocument/2006/relationships/vmlDrawing" Target="../drawings/vmlDrawing20.vml"/><Relationship Id="rId25" Type="http://schemas.openxmlformats.org/officeDocument/2006/relationships/ctrlProp" Target="../ctrlProps/ctrlProp2367.xml"/><Relationship Id="rId46" Type="http://schemas.openxmlformats.org/officeDocument/2006/relationships/ctrlProp" Target="../ctrlProps/ctrlProp2388.xml"/><Relationship Id="rId67" Type="http://schemas.openxmlformats.org/officeDocument/2006/relationships/ctrlProp" Target="../ctrlProps/ctrlProp2409.xml"/><Relationship Id="rId116" Type="http://schemas.openxmlformats.org/officeDocument/2006/relationships/ctrlProp" Target="../ctrlProps/ctrlProp2458.xml"/><Relationship Id="rId137" Type="http://schemas.openxmlformats.org/officeDocument/2006/relationships/ctrlProp" Target="../ctrlProps/ctrlProp2479.xml"/><Relationship Id="rId20" Type="http://schemas.openxmlformats.org/officeDocument/2006/relationships/ctrlProp" Target="../ctrlProps/ctrlProp2362.xml"/><Relationship Id="rId41" Type="http://schemas.openxmlformats.org/officeDocument/2006/relationships/ctrlProp" Target="../ctrlProps/ctrlProp2383.xml"/><Relationship Id="rId62" Type="http://schemas.openxmlformats.org/officeDocument/2006/relationships/ctrlProp" Target="../ctrlProps/ctrlProp2404.xml"/><Relationship Id="rId83" Type="http://schemas.openxmlformats.org/officeDocument/2006/relationships/ctrlProp" Target="../ctrlProps/ctrlProp2425.xml"/><Relationship Id="rId88" Type="http://schemas.openxmlformats.org/officeDocument/2006/relationships/ctrlProp" Target="../ctrlProps/ctrlProp2430.xml"/><Relationship Id="rId111" Type="http://schemas.openxmlformats.org/officeDocument/2006/relationships/ctrlProp" Target="../ctrlProps/ctrlProp2453.xml"/><Relationship Id="rId132" Type="http://schemas.openxmlformats.org/officeDocument/2006/relationships/ctrlProp" Target="../ctrlProps/ctrlProp2474.xml"/><Relationship Id="rId15" Type="http://schemas.openxmlformats.org/officeDocument/2006/relationships/ctrlProp" Target="../ctrlProps/ctrlProp2357.xml"/><Relationship Id="rId36" Type="http://schemas.openxmlformats.org/officeDocument/2006/relationships/ctrlProp" Target="../ctrlProps/ctrlProp2378.xml"/><Relationship Id="rId57" Type="http://schemas.openxmlformats.org/officeDocument/2006/relationships/ctrlProp" Target="../ctrlProps/ctrlProp2399.xml"/><Relationship Id="rId106" Type="http://schemas.openxmlformats.org/officeDocument/2006/relationships/ctrlProp" Target="../ctrlProps/ctrlProp2448.xml"/><Relationship Id="rId127" Type="http://schemas.openxmlformats.org/officeDocument/2006/relationships/ctrlProp" Target="../ctrlProps/ctrlProp2469.xml"/><Relationship Id="rId10" Type="http://schemas.openxmlformats.org/officeDocument/2006/relationships/ctrlProp" Target="../ctrlProps/ctrlProp2352.xml"/><Relationship Id="rId31" Type="http://schemas.openxmlformats.org/officeDocument/2006/relationships/ctrlProp" Target="../ctrlProps/ctrlProp2373.xml"/><Relationship Id="rId52" Type="http://schemas.openxmlformats.org/officeDocument/2006/relationships/ctrlProp" Target="../ctrlProps/ctrlProp2394.xml"/><Relationship Id="rId73" Type="http://schemas.openxmlformats.org/officeDocument/2006/relationships/ctrlProp" Target="../ctrlProps/ctrlProp2415.xml"/><Relationship Id="rId78" Type="http://schemas.openxmlformats.org/officeDocument/2006/relationships/ctrlProp" Target="../ctrlProps/ctrlProp2420.xml"/><Relationship Id="rId94" Type="http://schemas.openxmlformats.org/officeDocument/2006/relationships/ctrlProp" Target="../ctrlProps/ctrlProp2436.xml"/><Relationship Id="rId99" Type="http://schemas.openxmlformats.org/officeDocument/2006/relationships/ctrlProp" Target="../ctrlProps/ctrlProp2441.xml"/><Relationship Id="rId101" Type="http://schemas.openxmlformats.org/officeDocument/2006/relationships/ctrlProp" Target="../ctrlProps/ctrlProp2443.xml"/><Relationship Id="rId122" Type="http://schemas.openxmlformats.org/officeDocument/2006/relationships/ctrlProp" Target="../ctrlProps/ctrlProp2464.xml"/><Relationship Id="rId143" Type="http://schemas.openxmlformats.org/officeDocument/2006/relationships/ctrlProp" Target="../ctrlProps/ctrlProp2485.xml"/><Relationship Id="rId4" Type="http://schemas.openxmlformats.org/officeDocument/2006/relationships/ctrlProp" Target="../ctrlProps/ctrlProp2346.xml"/><Relationship Id="rId9" Type="http://schemas.openxmlformats.org/officeDocument/2006/relationships/ctrlProp" Target="../ctrlProps/ctrlProp2351.xml"/><Relationship Id="rId26" Type="http://schemas.openxmlformats.org/officeDocument/2006/relationships/ctrlProp" Target="../ctrlProps/ctrlProp2368.xml"/><Relationship Id="rId47" Type="http://schemas.openxmlformats.org/officeDocument/2006/relationships/ctrlProp" Target="../ctrlProps/ctrlProp2389.xml"/><Relationship Id="rId68" Type="http://schemas.openxmlformats.org/officeDocument/2006/relationships/ctrlProp" Target="../ctrlProps/ctrlProp2410.xml"/><Relationship Id="rId89" Type="http://schemas.openxmlformats.org/officeDocument/2006/relationships/ctrlProp" Target="../ctrlProps/ctrlProp2431.xml"/><Relationship Id="rId112" Type="http://schemas.openxmlformats.org/officeDocument/2006/relationships/ctrlProp" Target="../ctrlProps/ctrlProp2454.xml"/><Relationship Id="rId133" Type="http://schemas.openxmlformats.org/officeDocument/2006/relationships/ctrlProp" Target="../ctrlProps/ctrlProp2475.xml"/><Relationship Id="rId16" Type="http://schemas.openxmlformats.org/officeDocument/2006/relationships/ctrlProp" Target="../ctrlProps/ctrlProp2358.xml"/></Relationships>
</file>

<file path=xl/worksheets/_rels/sheet21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2599.xml"/><Relationship Id="rId21" Type="http://schemas.openxmlformats.org/officeDocument/2006/relationships/ctrlProp" Target="../ctrlProps/ctrlProp2503.xml"/><Relationship Id="rId42" Type="http://schemas.openxmlformats.org/officeDocument/2006/relationships/ctrlProp" Target="../ctrlProps/ctrlProp2524.xml"/><Relationship Id="rId63" Type="http://schemas.openxmlformats.org/officeDocument/2006/relationships/ctrlProp" Target="../ctrlProps/ctrlProp2545.xml"/><Relationship Id="rId84" Type="http://schemas.openxmlformats.org/officeDocument/2006/relationships/ctrlProp" Target="../ctrlProps/ctrlProp2566.xml"/><Relationship Id="rId138" Type="http://schemas.openxmlformats.org/officeDocument/2006/relationships/ctrlProp" Target="../ctrlProps/ctrlProp2620.xml"/><Relationship Id="rId107" Type="http://schemas.openxmlformats.org/officeDocument/2006/relationships/ctrlProp" Target="../ctrlProps/ctrlProp2589.xml"/><Relationship Id="rId11" Type="http://schemas.openxmlformats.org/officeDocument/2006/relationships/ctrlProp" Target="../ctrlProps/ctrlProp2493.xml"/><Relationship Id="rId32" Type="http://schemas.openxmlformats.org/officeDocument/2006/relationships/ctrlProp" Target="../ctrlProps/ctrlProp2514.xml"/><Relationship Id="rId37" Type="http://schemas.openxmlformats.org/officeDocument/2006/relationships/ctrlProp" Target="../ctrlProps/ctrlProp2519.xml"/><Relationship Id="rId53" Type="http://schemas.openxmlformats.org/officeDocument/2006/relationships/ctrlProp" Target="../ctrlProps/ctrlProp2535.xml"/><Relationship Id="rId58" Type="http://schemas.openxmlformats.org/officeDocument/2006/relationships/ctrlProp" Target="../ctrlProps/ctrlProp2540.xml"/><Relationship Id="rId74" Type="http://schemas.openxmlformats.org/officeDocument/2006/relationships/ctrlProp" Target="../ctrlProps/ctrlProp2556.xml"/><Relationship Id="rId79" Type="http://schemas.openxmlformats.org/officeDocument/2006/relationships/ctrlProp" Target="../ctrlProps/ctrlProp2561.xml"/><Relationship Id="rId102" Type="http://schemas.openxmlformats.org/officeDocument/2006/relationships/ctrlProp" Target="../ctrlProps/ctrlProp2584.xml"/><Relationship Id="rId123" Type="http://schemas.openxmlformats.org/officeDocument/2006/relationships/ctrlProp" Target="../ctrlProps/ctrlProp2605.xml"/><Relationship Id="rId128" Type="http://schemas.openxmlformats.org/officeDocument/2006/relationships/ctrlProp" Target="../ctrlProps/ctrlProp2610.xml"/><Relationship Id="rId5" Type="http://schemas.openxmlformats.org/officeDocument/2006/relationships/ctrlProp" Target="../ctrlProps/ctrlProp2487.xml"/><Relationship Id="rId90" Type="http://schemas.openxmlformats.org/officeDocument/2006/relationships/ctrlProp" Target="../ctrlProps/ctrlProp2572.xml"/><Relationship Id="rId95" Type="http://schemas.openxmlformats.org/officeDocument/2006/relationships/ctrlProp" Target="../ctrlProps/ctrlProp2577.xml"/><Relationship Id="rId22" Type="http://schemas.openxmlformats.org/officeDocument/2006/relationships/ctrlProp" Target="../ctrlProps/ctrlProp2504.xml"/><Relationship Id="rId27" Type="http://schemas.openxmlformats.org/officeDocument/2006/relationships/ctrlProp" Target="../ctrlProps/ctrlProp2509.xml"/><Relationship Id="rId43" Type="http://schemas.openxmlformats.org/officeDocument/2006/relationships/ctrlProp" Target="../ctrlProps/ctrlProp2525.xml"/><Relationship Id="rId48" Type="http://schemas.openxmlformats.org/officeDocument/2006/relationships/ctrlProp" Target="../ctrlProps/ctrlProp2530.xml"/><Relationship Id="rId64" Type="http://schemas.openxmlformats.org/officeDocument/2006/relationships/ctrlProp" Target="../ctrlProps/ctrlProp2546.xml"/><Relationship Id="rId69" Type="http://schemas.openxmlformats.org/officeDocument/2006/relationships/ctrlProp" Target="../ctrlProps/ctrlProp2551.xml"/><Relationship Id="rId113" Type="http://schemas.openxmlformats.org/officeDocument/2006/relationships/ctrlProp" Target="../ctrlProps/ctrlProp2595.xml"/><Relationship Id="rId118" Type="http://schemas.openxmlformats.org/officeDocument/2006/relationships/ctrlProp" Target="../ctrlProps/ctrlProp2600.xml"/><Relationship Id="rId134" Type="http://schemas.openxmlformats.org/officeDocument/2006/relationships/ctrlProp" Target="../ctrlProps/ctrlProp2616.xml"/><Relationship Id="rId139" Type="http://schemas.openxmlformats.org/officeDocument/2006/relationships/ctrlProp" Target="../ctrlProps/ctrlProp2621.xml"/><Relationship Id="rId80" Type="http://schemas.openxmlformats.org/officeDocument/2006/relationships/ctrlProp" Target="../ctrlProps/ctrlProp2562.xml"/><Relationship Id="rId85" Type="http://schemas.openxmlformats.org/officeDocument/2006/relationships/ctrlProp" Target="../ctrlProps/ctrlProp2567.xml"/><Relationship Id="rId12" Type="http://schemas.openxmlformats.org/officeDocument/2006/relationships/ctrlProp" Target="../ctrlProps/ctrlProp2494.xml"/><Relationship Id="rId17" Type="http://schemas.openxmlformats.org/officeDocument/2006/relationships/ctrlProp" Target="../ctrlProps/ctrlProp2499.xml"/><Relationship Id="rId33" Type="http://schemas.openxmlformats.org/officeDocument/2006/relationships/ctrlProp" Target="../ctrlProps/ctrlProp2515.xml"/><Relationship Id="rId38" Type="http://schemas.openxmlformats.org/officeDocument/2006/relationships/ctrlProp" Target="../ctrlProps/ctrlProp2520.xml"/><Relationship Id="rId59" Type="http://schemas.openxmlformats.org/officeDocument/2006/relationships/ctrlProp" Target="../ctrlProps/ctrlProp2541.xml"/><Relationship Id="rId103" Type="http://schemas.openxmlformats.org/officeDocument/2006/relationships/ctrlProp" Target="../ctrlProps/ctrlProp2585.xml"/><Relationship Id="rId108" Type="http://schemas.openxmlformats.org/officeDocument/2006/relationships/ctrlProp" Target="../ctrlProps/ctrlProp2590.xml"/><Relationship Id="rId124" Type="http://schemas.openxmlformats.org/officeDocument/2006/relationships/ctrlProp" Target="../ctrlProps/ctrlProp2606.xml"/><Relationship Id="rId129" Type="http://schemas.openxmlformats.org/officeDocument/2006/relationships/ctrlProp" Target="../ctrlProps/ctrlProp2611.xml"/><Relationship Id="rId54" Type="http://schemas.openxmlformats.org/officeDocument/2006/relationships/ctrlProp" Target="../ctrlProps/ctrlProp2536.xml"/><Relationship Id="rId70" Type="http://schemas.openxmlformats.org/officeDocument/2006/relationships/ctrlProp" Target="../ctrlProps/ctrlProp2552.xml"/><Relationship Id="rId75" Type="http://schemas.openxmlformats.org/officeDocument/2006/relationships/ctrlProp" Target="../ctrlProps/ctrlProp2557.xml"/><Relationship Id="rId91" Type="http://schemas.openxmlformats.org/officeDocument/2006/relationships/ctrlProp" Target="../ctrlProps/ctrlProp2573.xml"/><Relationship Id="rId96" Type="http://schemas.openxmlformats.org/officeDocument/2006/relationships/ctrlProp" Target="../ctrlProps/ctrlProp2578.xml"/><Relationship Id="rId140" Type="http://schemas.openxmlformats.org/officeDocument/2006/relationships/ctrlProp" Target="../ctrlProps/ctrlProp2622.xml"/><Relationship Id="rId1" Type="http://schemas.openxmlformats.org/officeDocument/2006/relationships/printerSettings" Target="../printerSettings/printerSettings21.bin"/><Relationship Id="rId6" Type="http://schemas.openxmlformats.org/officeDocument/2006/relationships/ctrlProp" Target="../ctrlProps/ctrlProp2488.xml"/><Relationship Id="rId23" Type="http://schemas.openxmlformats.org/officeDocument/2006/relationships/ctrlProp" Target="../ctrlProps/ctrlProp2505.xml"/><Relationship Id="rId28" Type="http://schemas.openxmlformats.org/officeDocument/2006/relationships/ctrlProp" Target="../ctrlProps/ctrlProp2510.xml"/><Relationship Id="rId49" Type="http://schemas.openxmlformats.org/officeDocument/2006/relationships/ctrlProp" Target="../ctrlProps/ctrlProp2531.xml"/><Relationship Id="rId114" Type="http://schemas.openxmlformats.org/officeDocument/2006/relationships/ctrlProp" Target="../ctrlProps/ctrlProp2596.xml"/><Relationship Id="rId119" Type="http://schemas.openxmlformats.org/officeDocument/2006/relationships/ctrlProp" Target="../ctrlProps/ctrlProp2601.xml"/><Relationship Id="rId44" Type="http://schemas.openxmlformats.org/officeDocument/2006/relationships/ctrlProp" Target="../ctrlProps/ctrlProp2526.xml"/><Relationship Id="rId60" Type="http://schemas.openxmlformats.org/officeDocument/2006/relationships/ctrlProp" Target="../ctrlProps/ctrlProp2542.xml"/><Relationship Id="rId65" Type="http://schemas.openxmlformats.org/officeDocument/2006/relationships/ctrlProp" Target="../ctrlProps/ctrlProp2547.xml"/><Relationship Id="rId81" Type="http://schemas.openxmlformats.org/officeDocument/2006/relationships/ctrlProp" Target="../ctrlProps/ctrlProp2563.xml"/><Relationship Id="rId86" Type="http://schemas.openxmlformats.org/officeDocument/2006/relationships/ctrlProp" Target="../ctrlProps/ctrlProp2568.xml"/><Relationship Id="rId130" Type="http://schemas.openxmlformats.org/officeDocument/2006/relationships/ctrlProp" Target="../ctrlProps/ctrlProp2612.xml"/><Relationship Id="rId135" Type="http://schemas.openxmlformats.org/officeDocument/2006/relationships/ctrlProp" Target="../ctrlProps/ctrlProp2617.xml"/><Relationship Id="rId13" Type="http://schemas.openxmlformats.org/officeDocument/2006/relationships/ctrlProp" Target="../ctrlProps/ctrlProp2495.xml"/><Relationship Id="rId18" Type="http://schemas.openxmlformats.org/officeDocument/2006/relationships/ctrlProp" Target="../ctrlProps/ctrlProp2500.xml"/><Relationship Id="rId39" Type="http://schemas.openxmlformats.org/officeDocument/2006/relationships/ctrlProp" Target="../ctrlProps/ctrlProp2521.xml"/><Relationship Id="rId109" Type="http://schemas.openxmlformats.org/officeDocument/2006/relationships/ctrlProp" Target="../ctrlProps/ctrlProp2591.xml"/><Relationship Id="rId34" Type="http://schemas.openxmlformats.org/officeDocument/2006/relationships/ctrlProp" Target="../ctrlProps/ctrlProp2516.xml"/><Relationship Id="rId50" Type="http://schemas.openxmlformats.org/officeDocument/2006/relationships/ctrlProp" Target="../ctrlProps/ctrlProp2532.xml"/><Relationship Id="rId55" Type="http://schemas.openxmlformats.org/officeDocument/2006/relationships/ctrlProp" Target="../ctrlProps/ctrlProp2537.xml"/><Relationship Id="rId76" Type="http://schemas.openxmlformats.org/officeDocument/2006/relationships/ctrlProp" Target="../ctrlProps/ctrlProp2558.xml"/><Relationship Id="rId97" Type="http://schemas.openxmlformats.org/officeDocument/2006/relationships/ctrlProp" Target="../ctrlProps/ctrlProp2579.xml"/><Relationship Id="rId104" Type="http://schemas.openxmlformats.org/officeDocument/2006/relationships/ctrlProp" Target="../ctrlProps/ctrlProp2586.xml"/><Relationship Id="rId120" Type="http://schemas.openxmlformats.org/officeDocument/2006/relationships/ctrlProp" Target="../ctrlProps/ctrlProp2602.xml"/><Relationship Id="rId125" Type="http://schemas.openxmlformats.org/officeDocument/2006/relationships/ctrlProp" Target="../ctrlProps/ctrlProp2607.xml"/><Relationship Id="rId141" Type="http://schemas.openxmlformats.org/officeDocument/2006/relationships/ctrlProp" Target="../ctrlProps/ctrlProp2623.xml"/><Relationship Id="rId7" Type="http://schemas.openxmlformats.org/officeDocument/2006/relationships/ctrlProp" Target="../ctrlProps/ctrlProp2489.xml"/><Relationship Id="rId71" Type="http://schemas.openxmlformats.org/officeDocument/2006/relationships/ctrlProp" Target="../ctrlProps/ctrlProp2553.xml"/><Relationship Id="rId92" Type="http://schemas.openxmlformats.org/officeDocument/2006/relationships/ctrlProp" Target="../ctrlProps/ctrlProp2574.xml"/><Relationship Id="rId2" Type="http://schemas.openxmlformats.org/officeDocument/2006/relationships/drawing" Target="../drawings/drawing21.xml"/><Relationship Id="rId29" Type="http://schemas.openxmlformats.org/officeDocument/2006/relationships/ctrlProp" Target="../ctrlProps/ctrlProp2511.xml"/><Relationship Id="rId24" Type="http://schemas.openxmlformats.org/officeDocument/2006/relationships/ctrlProp" Target="../ctrlProps/ctrlProp2506.xml"/><Relationship Id="rId40" Type="http://schemas.openxmlformats.org/officeDocument/2006/relationships/ctrlProp" Target="../ctrlProps/ctrlProp2522.xml"/><Relationship Id="rId45" Type="http://schemas.openxmlformats.org/officeDocument/2006/relationships/ctrlProp" Target="../ctrlProps/ctrlProp2527.xml"/><Relationship Id="rId66" Type="http://schemas.openxmlformats.org/officeDocument/2006/relationships/ctrlProp" Target="../ctrlProps/ctrlProp2548.xml"/><Relationship Id="rId87" Type="http://schemas.openxmlformats.org/officeDocument/2006/relationships/ctrlProp" Target="../ctrlProps/ctrlProp2569.xml"/><Relationship Id="rId110" Type="http://schemas.openxmlformats.org/officeDocument/2006/relationships/ctrlProp" Target="../ctrlProps/ctrlProp2592.xml"/><Relationship Id="rId115" Type="http://schemas.openxmlformats.org/officeDocument/2006/relationships/ctrlProp" Target="../ctrlProps/ctrlProp2597.xml"/><Relationship Id="rId131" Type="http://schemas.openxmlformats.org/officeDocument/2006/relationships/ctrlProp" Target="../ctrlProps/ctrlProp2613.xml"/><Relationship Id="rId136" Type="http://schemas.openxmlformats.org/officeDocument/2006/relationships/ctrlProp" Target="../ctrlProps/ctrlProp2618.xml"/><Relationship Id="rId61" Type="http://schemas.openxmlformats.org/officeDocument/2006/relationships/ctrlProp" Target="../ctrlProps/ctrlProp2543.xml"/><Relationship Id="rId82" Type="http://schemas.openxmlformats.org/officeDocument/2006/relationships/ctrlProp" Target="../ctrlProps/ctrlProp2564.xml"/><Relationship Id="rId19" Type="http://schemas.openxmlformats.org/officeDocument/2006/relationships/ctrlProp" Target="../ctrlProps/ctrlProp2501.xml"/><Relationship Id="rId14" Type="http://schemas.openxmlformats.org/officeDocument/2006/relationships/ctrlProp" Target="../ctrlProps/ctrlProp2496.xml"/><Relationship Id="rId30" Type="http://schemas.openxmlformats.org/officeDocument/2006/relationships/ctrlProp" Target="../ctrlProps/ctrlProp2512.xml"/><Relationship Id="rId35" Type="http://schemas.openxmlformats.org/officeDocument/2006/relationships/ctrlProp" Target="../ctrlProps/ctrlProp2517.xml"/><Relationship Id="rId56" Type="http://schemas.openxmlformats.org/officeDocument/2006/relationships/ctrlProp" Target="../ctrlProps/ctrlProp2538.xml"/><Relationship Id="rId77" Type="http://schemas.openxmlformats.org/officeDocument/2006/relationships/ctrlProp" Target="../ctrlProps/ctrlProp2559.xml"/><Relationship Id="rId100" Type="http://schemas.openxmlformats.org/officeDocument/2006/relationships/ctrlProp" Target="../ctrlProps/ctrlProp2582.xml"/><Relationship Id="rId105" Type="http://schemas.openxmlformats.org/officeDocument/2006/relationships/ctrlProp" Target="../ctrlProps/ctrlProp2587.xml"/><Relationship Id="rId126" Type="http://schemas.openxmlformats.org/officeDocument/2006/relationships/ctrlProp" Target="../ctrlProps/ctrlProp2608.xml"/><Relationship Id="rId8" Type="http://schemas.openxmlformats.org/officeDocument/2006/relationships/ctrlProp" Target="../ctrlProps/ctrlProp2490.xml"/><Relationship Id="rId51" Type="http://schemas.openxmlformats.org/officeDocument/2006/relationships/ctrlProp" Target="../ctrlProps/ctrlProp2533.xml"/><Relationship Id="rId72" Type="http://schemas.openxmlformats.org/officeDocument/2006/relationships/ctrlProp" Target="../ctrlProps/ctrlProp2554.xml"/><Relationship Id="rId93" Type="http://schemas.openxmlformats.org/officeDocument/2006/relationships/ctrlProp" Target="../ctrlProps/ctrlProp2575.xml"/><Relationship Id="rId98" Type="http://schemas.openxmlformats.org/officeDocument/2006/relationships/ctrlProp" Target="../ctrlProps/ctrlProp2580.xml"/><Relationship Id="rId121" Type="http://schemas.openxmlformats.org/officeDocument/2006/relationships/ctrlProp" Target="../ctrlProps/ctrlProp2603.xml"/><Relationship Id="rId142" Type="http://schemas.openxmlformats.org/officeDocument/2006/relationships/ctrlProp" Target="../ctrlProps/ctrlProp2624.xml"/><Relationship Id="rId3" Type="http://schemas.openxmlformats.org/officeDocument/2006/relationships/vmlDrawing" Target="../drawings/vmlDrawing21.vml"/><Relationship Id="rId25" Type="http://schemas.openxmlformats.org/officeDocument/2006/relationships/ctrlProp" Target="../ctrlProps/ctrlProp2507.xml"/><Relationship Id="rId46" Type="http://schemas.openxmlformats.org/officeDocument/2006/relationships/ctrlProp" Target="../ctrlProps/ctrlProp2528.xml"/><Relationship Id="rId67" Type="http://schemas.openxmlformats.org/officeDocument/2006/relationships/ctrlProp" Target="../ctrlProps/ctrlProp2549.xml"/><Relationship Id="rId116" Type="http://schemas.openxmlformats.org/officeDocument/2006/relationships/ctrlProp" Target="../ctrlProps/ctrlProp2598.xml"/><Relationship Id="rId137" Type="http://schemas.openxmlformats.org/officeDocument/2006/relationships/ctrlProp" Target="../ctrlProps/ctrlProp2619.xml"/><Relationship Id="rId20" Type="http://schemas.openxmlformats.org/officeDocument/2006/relationships/ctrlProp" Target="../ctrlProps/ctrlProp2502.xml"/><Relationship Id="rId41" Type="http://schemas.openxmlformats.org/officeDocument/2006/relationships/ctrlProp" Target="../ctrlProps/ctrlProp2523.xml"/><Relationship Id="rId62" Type="http://schemas.openxmlformats.org/officeDocument/2006/relationships/ctrlProp" Target="../ctrlProps/ctrlProp2544.xml"/><Relationship Id="rId83" Type="http://schemas.openxmlformats.org/officeDocument/2006/relationships/ctrlProp" Target="../ctrlProps/ctrlProp2565.xml"/><Relationship Id="rId88" Type="http://schemas.openxmlformats.org/officeDocument/2006/relationships/ctrlProp" Target="../ctrlProps/ctrlProp2570.xml"/><Relationship Id="rId111" Type="http://schemas.openxmlformats.org/officeDocument/2006/relationships/ctrlProp" Target="../ctrlProps/ctrlProp2593.xml"/><Relationship Id="rId132" Type="http://schemas.openxmlformats.org/officeDocument/2006/relationships/ctrlProp" Target="../ctrlProps/ctrlProp2614.xml"/><Relationship Id="rId15" Type="http://schemas.openxmlformats.org/officeDocument/2006/relationships/ctrlProp" Target="../ctrlProps/ctrlProp2497.xml"/><Relationship Id="rId36" Type="http://schemas.openxmlformats.org/officeDocument/2006/relationships/ctrlProp" Target="../ctrlProps/ctrlProp2518.xml"/><Relationship Id="rId57" Type="http://schemas.openxmlformats.org/officeDocument/2006/relationships/ctrlProp" Target="../ctrlProps/ctrlProp2539.xml"/><Relationship Id="rId106" Type="http://schemas.openxmlformats.org/officeDocument/2006/relationships/ctrlProp" Target="../ctrlProps/ctrlProp2588.xml"/><Relationship Id="rId127" Type="http://schemas.openxmlformats.org/officeDocument/2006/relationships/ctrlProp" Target="../ctrlProps/ctrlProp2609.xml"/><Relationship Id="rId10" Type="http://schemas.openxmlformats.org/officeDocument/2006/relationships/ctrlProp" Target="../ctrlProps/ctrlProp2492.xml"/><Relationship Id="rId31" Type="http://schemas.openxmlformats.org/officeDocument/2006/relationships/ctrlProp" Target="../ctrlProps/ctrlProp2513.xml"/><Relationship Id="rId52" Type="http://schemas.openxmlformats.org/officeDocument/2006/relationships/ctrlProp" Target="../ctrlProps/ctrlProp2534.xml"/><Relationship Id="rId73" Type="http://schemas.openxmlformats.org/officeDocument/2006/relationships/ctrlProp" Target="../ctrlProps/ctrlProp2555.xml"/><Relationship Id="rId78" Type="http://schemas.openxmlformats.org/officeDocument/2006/relationships/ctrlProp" Target="../ctrlProps/ctrlProp2560.xml"/><Relationship Id="rId94" Type="http://schemas.openxmlformats.org/officeDocument/2006/relationships/ctrlProp" Target="../ctrlProps/ctrlProp2576.xml"/><Relationship Id="rId99" Type="http://schemas.openxmlformats.org/officeDocument/2006/relationships/ctrlProp" Target="../ctrlProps/ctrlProp2581.xml"/><Relationship Id="rId101" Type="http://schemas.openxmlformats.org/officeDocument/2006/relationships/ctrlProp" Target="../ctrlProps/ctrlProp2583.xml"/><Relationship Id="rId122" Type="http://schemas.openxmlformats.org/officeDocument/2006/relationships/ctrlProp" Target="../ctrlProps/ctrlProp2604.xml"/><Relationship Id="rId143" Type="http://schemas.openxmlformats.org/officeDocument/2006/relationships/ctrlProp" Target="../ctrlProps/ctrlProp2625.xml"/><Relationship Id="rId4" Type="http://schemas.openxmlformats.org/officeDocument/2006/relationships/ctrlProp" Target="../ctrlProps/ctrlProp2486.xml"/><Relationship Id="rId9" Type="http://schemas.openxmlformats.org/officeDocument/2006/relationships/ctrlProp" Target="../ctrlProps/ctrlProp2491.xml"/><Relationship Id="rId26" Type="http://schemas.openxmlformats.org/officeDocument/2006/relationships/ctrlProp" Target="../ctrlProps/ctrlProp2508.xml"/><Relationship Id="rId47" Type="http://schemas.openxmlformats.org/officeDocument/2006/relationships/ctrlProp" Target="../ctrlProps/ctrlProp2529.xml"/><Relationship Id="rId68" Type="http://schemas.openxmlformats.org/officeDocument/2006/relationships/ctrlProp" Target="../ctrlProps/ctrlProp2550.xml"/><Relationship Id="rId89" Type="http://schemas.openxmlformats.org/officeDocument/2006/relationships/ctrlProp" Target="../ctrlProps/ctrlProp2571.xml"/><Relationship Id="rId112" Type="http://schemas.openxmlformats.org/officeDocument/2006/relationships/ctrlProp" Target="../ctrlProps/ctrlProp2594.xml"/><Relationship Id="rId133" Type="http://schemas.openxmlformats.org/officeDocument/2006/relationships/ctrlProp" Target="../ctrlProps/ctrlProp2615.xml"/><Relationship Id="rId16" Type="http://schemas.openxmlformats.org/officeDocument/2006/relationships/ctrlProp" Target="../ctrlProps/ctrlProp2498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473710E-95F7-4358-8073-DF76D6B274E3}">
  <sheetPr codeName="Sheet8"/>
  <dimension ref="A1:S199"/>
  <sheetViews>
    <sheetView topLeftCell="A172" zoomScaleNormal="100" workbookViewId="0">
      <selection activeCell="I187" sqref="I187"/>
    </sheetView>
  </sheetViews>
  <sheetFormatPr defaultRowHeight="16.5"/>
  <cols>
    <col min="1" max="1" width="13" bestFit="1" customWidth="1"/>
    <col min="2" max="2" width="14.25" bestFit="1" customWidth="1"/>
    <col min="3" max="3" width="9" bestFit="1" customWidth="1"/>
    <col min="4" max="4" width="14.25" bestFit="1" customWidth="1"/>
    <col min="5" max="5" width="8.875" bestFit="1" customWidth="1"/>
    <col min="6" max="6" width="14.375" bestFit="1" customWidth="1"/>
    <col min="7" max="7" width="14.25" bestFit="1" customWidth="1"/>
    <col min="8" max="8" width="8.875" customWidth="1"/>
    <col min="9" max="9" width="11.625" customWidth="1"/>
    <col min="10" max="10" width="14.25" bestFit="1" customWidth="1"/>
    <col min="11" max="11" width="9.25" bestFit="1" customWidth="1"/>
    <col min="12" max="12" width="11.625" bestFit="1" customWidth="1"/>
    <col min="13" max="13" width="14.25" bestFit="1" customWidth="1"/>
    <col min="14" max="14" width="8.5" bestFit="1" customWidth="1"/>
    <col min="15" max="15" width="11.625" bestFit="1" customWidth="1"/>
    <col min="17" max="17" width="12.125" customWidth="1"/>
    <col min="18" max="18" width="12.125" bestFit="1" customWidth="1"/>
    <col min="19" max="19" width="12.125" customWidth="1"/>
  </cols>
  <sheetData>
    <row r="1" spans="1:19" ht="17.25" customHeight="1" thickBot="1">
      <c r="A1" s="230" t="s">
        <v>0</v>
      </c>
      <c r="B1" s="231"/>
      <c r="C1" s="231"/>
      <c r="D1" s="231"/>
      <c r="E1" s="231"/>
      <c r="F1" s="232"/>
      <c r="G1" s="233">
        <v>44287</v>
      </c>
      <c r="H1" s="234"/>
      <c r="I1" s="235"/>
      <c r="J1" s="230" t="s">
        <v>1</v>
      </c>
      <c r="K1" s="231"/>
      <c r="L1" s="231"/>
      <c r="M1" s="231"/>
      <c r="N1" s="231"/>
      <c r="O1" s="232"/>
      <c r="Q1" s="230" t="s">
        <v>2</v>
      </c>
      <c r="R1" s="232"/>
    </row>
    <row r="2" spans="1:19" ht="17.25" customHeight="1">
      <c r="A2" s="1" t="s">
        <v>3</v>
      </c>
      <c r="B2" s="236" t="s">
        <v>4</v>
      </c>
      <c r="C2" s="237"/>
      <c r="D2" s="237"/>
      <c r="E2" s="237"/>
      <c r="F2" s="238"/>
      <c r="G2" s="239" t="s">
        <v>46</v>
      </c>
      <c r="H2" s="240"/>
      <c r="I2" s="241"/>
      <c r="J2" s="1" t="s">
        <v>3</v>
      </c>
      <c r="K2" s="236" t="s">
        <v>5</v>
      </c>
      <c r="L2" s="237"/>
      <c r="M2" s="237"/>
      <c r="N2" s="237"/>
      <c r="O2" s="238"/>
      <c r="Q2" s="2" t="s">
        <v>6</v>
      </c>
      <c r="R2" s="3">
        <v>0.375</v>
      </c>
    </row>
    <row r="3" spans="1:19" ht="17.25" customHeight="1" thickBot="1">
      <c r="A3" s="4" t="s">
        <v>7</v>
      </c>
      <c r="B3" s="242" t="s">
        <v>8</v>
      </c>
      <c r="C3" s="243"/>
      <c r="D3" s="243"/>
      <c r="E3" s="243"/>
      <c r="F3" s="244"/>
      <c r="G3" s="245" t="str">
        <f>TEXT(IF(CHOOSE(8,$E$118,$F$118,$H$118,$I$118,$K$118,$L$118,$N$118,$O$118)&lt;&gt;0,CHOOSE(8,$E$118,$F$118,$H$118,$I$118,$K$118,$L$118,$N$118,$O$118),
IF(CHOOSE(6,$E$118,$F$118,$H$118,$I$118,$K$118,$L$118,$N$118,$O$118)&lt;&gt;0,CHOOSE(6,$E$118,$F$118,$H$118,$I$118,$K$118,$L$118,$N$118,$O$118),
IF(CHOOSE(4,$E$118,$F$118,$H$118,$I$118,$K$118,$L$118,$N$118,$O$118)&lt;&gt;0,CHOOSE(4,$E$118,$F$118,$H$118,$I$118,$K$118,$L$118,$N$118,$O$118),
CHOOSE(2,$E$118,$F$118,$H$118,$I$118,$K$118,$L$118,$N$118,$O$118)))), "#,##0") &amp; " KRW (" &amp;
TEXT(IF(CHOOSE(7,$E$118,$F$118,$H$118,$I$118,$K$118,$L$118,$N$118,$O$118)&lt;&gt;0,CHOOSE(7,$E$118,$F$118,$H$118,$I$118,$K$118,$L$118,$N$118,$O$118),
IF(CHOOSE(5,$E$118,$F$118,$H$118,$I$118,$K$118,$L$118,$N$118,$O$118)&lt;&gt;0,CHOOSE(5,$E$118,$F$118,$H$118,$I$118,$K$118,$L$118,$N$118,$O$118),
IF(CHOOSE(3,$E$118,$F$118,$H$118,$I$118,$K$118,$L$118,$N$118,$O$118)&lt;&gt;0,CHOOSE(3,$E$118,$F$118,$H$118,$I$118,$K$118,$L$118,$N$118,$O$118),
CHOOSE(1,$E$118,$F$118,$H$118,$I$118,$K$118,$L$118,$N$118,$O$118)))), "0.00%") &amp; ")"</f>
        <v>0 KRW (0.00%)</v>
      </c>
      <c r="H3" s="246"/>
      <c r="I3" s="247"/>
      <c r="J3" s="4" t="s">
        <v>7</v>
      </c>
      <c r="K3" s="242" t="s">
        <v>9</v>
      </c>
      <c r="L3" s="243"/>
      <c r="M3" s="243"/>
      <c r="N3" s="243"/>
      <c r="O3" s="244"/>
      <c r="Q3" s="2" t="s">
        <v>10</v>
      </c>
      <c r="R3" s="3">
        <v>0.79166666666666663</v>
      </c>
    </row>
    <row r="4" spans="1:19" ht="17.25" customHeight="1" thickBot="1">
      <c r="A4" s="4" t="s">
        <v>11</v>
      </c>
      <c r="B4" s="242" t="s">
        <v>12</v>
      </c>
      <c r="C4" s="243"/>
      <c r="D4" s="243"/>
      <c r="E4" s="243"/>
      <c r="F4" s="244"/>
      <c r="G4" s="239" t="s">
        <v>44</v>
      </c>
      <c r="H4" s="240"/>
      <c r="I4" s="241"/>
      <c r="J4" s="4" t="s">
        <v>11</v>
      </c>
      <c r="K4" s="242" t="s">
        <v>13</v>
      </c>
      <c r="L4" s="243"/>
      <c r="M4" s="243"/>
      <c r="N4" s="243"/>
      <c r="O4" s="244"/>
      <c r="Q4" s="65" t="s">
        <v>14</v>
      </c>
      <c r="R4" s="5">
        <v>0.95833333333333337</v>
      </c>
    </row>
    <row r="5" spans="1:19" ht="17.25" customHeight="1" thickBot="1">
      <c r="A5" s="4" t="s">
        <v>15</v>
      </c>
      <c r="B5" s="242" t="s">
        <v>16</v>
      </c>
      <c r="C5" s="243"/>
      <c r="D5" s="243"/>
      <c r="E5" s="243"/>
      <c r="F5" s="244"/>
      <c r="G5" s="245" t="str">
        <f>TEXT(IF(CHOOSE(8,$E$64,$F$64,$H$64,$I$64,$K$64,$L$64,$N$64,$O$64)&lt;&gt;0,CHOOSE(8,$E$64,$F$64,$H$64,$I$64,$K$64,$L$64,$N$64,$O$64),
IF(CHOOSE(6,$E$64,$F$64,$H$64,$I$64,$K$64,$L$64,$N$64,$O$64)&lt;&gt;0,CHOOSE(6,$E$64,$F$64,$H$64,$I$64,$K$64,$L$64,$N$64,$O$64),
IF(CHOOSE(4,$E$64,$F$64,$H$64,$I$64,$K$64,$L$64,$N$64,$O$64)&lt;&gt;0,CHOOSE(4,$E$64,$F$64,$H$64,$I$64,$K$64,$L$64,$N$64,$O$64),
CHOOSE(2,$E$64,$F$64,$H$64,$I$64,$K$64,$L$64,$N$64,$O$64)))), "#,##0") &amp; " KRW (" &amp;
TEXT(IF(CHOOSE(7,$E$64,$F$64,$H$64,$I$64,$K$64,$L$64,$N$64,$O$64)&lt;&gt;0,CHOOSE(7,$E$64,$F$64,$H$64,$I$64,$K$64,$L$64,$N$64,$O$64),
IF(CHOOSE(5,$E$64,$F$64,$H$64,$I$64,$K$64,$L$64,$N$64,$O$64)&lt;&gt;0,CHOOSE(5,$E$64,$F$64,$H$64,$I$64,$K$64,$L$64,$N$64,$O$64),
IF(CHOOSE(3,$E$64,$F$64,$H$64,$I$64,$K$64,$L$64,$N$64,$O$64)&lt;&gt;0,CHOOSE(3,$E$64,$F$64,$H$64,$I$64,$K$64,$L$64,$N$64,$O$64),
CHOOSE(1,$E$64,$F$64,$H$64,$I$64,$K$64,$L$64,$N$64,$O$64)))), "0.00%") &amp; ")"</f>
        <v>0 KRW (0.00%)</v>
      </c>
      <c r="H5" s="246"/>
      <c r="I5" s="247"/>
      <c r="J5" s="4" t="s">
        <v>15</v>
      </c>
      <c r="K5" s="242" t="s">
        <v>17</v>
      </c>
      <c r="L5" s="243"/>
      <c r="M5" s="243"/>
      <c r="N5" s="243"/>
      <c r="O5" s="244"/>
    </row>
    <row r="6" spans="1:19">
      <c r="A6" s="4" t="s">
        <v>18</v>
      </c>
      <c r="B6" s="242" t="s">
        <v>19</v>
      </c>
      <c r="C6" s="243"/>
      <c r="D6" s="243"/>
      <c r="E6" s="243"/>
      <c r="F6" s="244"/>
      <c r="G6" s="239" t="s">
        <v>45</v>
      </c>
      <c r="H6" s="240"/>
      <c r="I6" s="241"/>
      <c r="J6" s="4" t="s">
        <v>18</v>
      </c>
      <c r="K6" s="242" t="s">
        <v>20</v>
      </c>
      <c r="L6" s="243"/>
      <c r="M6" s="243"/>
      <c r="N6" s="243"/>
      <c r="O6" s="244"/>
    </row>
    <row r="7" spans="1:19" ht="17.25" thickBot="1">
      <c r="A7" s="4" t="s">
        <v>21</v>
      </c>
      <c r="B7" s="242" t="s">
        <v>22</v>
      </c>
      <c r="C7" s="243"/>
      <c r="D7" s="243"/>
      <c r="E7" s="243"/>
      <c r="F7" s="244"/>
      <c r="G7" s="245" t="str">
        <f>TEXT(IF(CHOOSE(8,$E$91,$F$91,$H$91,$I$91,$K$91,$L$91,$N$91,$O$91)&lt;&gt;0,CHOOSE(8,$E$91,$F$91,$H$91,$I$91,$K$91,$L$91,$N$91,$O$91),
IF(CHOOSE(6,$E$91,$F$91,$H$91,$I$91,$K$91,$L$91,$N$91,$O$91)&lt;&gt;0,CHOOSE(6,$E$91,$F$91,$H$91,$I$91,$K$91,$L$91,$N$91,$O$91),
IF(CHOOSE(4,$E$91,$F$91,$H$91,$I$91,$K$91,$L$91,$N$91,$O$91)&lt;&gt;0,CHOOSE(4,$E$91,$F$91,$H$91,$I$91,$K$91,$L$91,$N$91,$O$91),
CHOOSE(2,$E$91,$F$91,$H$91,$I$91,$K$91,$L$91,$N$91,$O$91)))), "#,##0") &amp; " KRW (" &amp;
TEXT(IF(CHOOSE(7,$E$91,$F$91,$H$91,$I$91,$K$91,$L$91,$N$91,$O$91)&lt;&gt;0,CHOOSE(7,$E$91,$F$91,$H$91,$I$91,$K$91,$L$91,$N$91,$O$91),
IF(CHOOSE(5,$E$91,$F$91,$H$91,$I$91,$K$91,$L$91,$N$91,$O$91)&lt;&gt;0,CHOOSE(5,$E$91,$F$91,$H$91,$I$91,$K$91,$L$91,$N$91,$O$91),
IF(CHOOSE(3,$E$91,$F$91,$H$91,$I$91,$K$91,$L$91,$N$91,$O$91)&lt;&gt;0,CHOOSE(3,$E$91,$F$91,$H$91,$I$91,$K$91,$L$91,$N$91,$O$91),
CHOOSE(1,$E$91,$F$91,$H$91,$I$91,$K$91,$L$91,$N$91,$O$91)))), "0.00%") &amp; ")"</f>
        <v>0 KRW (0.00%)</v>
      </c>
      <c r="H7" s="246"/>
      <c r="I7" s="247"/>
      <c r="J7" s="4" t="s">
        <v>21</v>
      </c>
      <c r="K7" s="242" t="s">
        <v>23</v>
      </c>
      <c r="L7" s="243"/>
      <c r="M7" s="243"/>
      <c r="N7" s="243"/>
      <c r="O7" s="244"/>
    </row>
    <row r="8" spans="1:19" ht="17.25" thickBot="1">
      <c r="A8" s="4" t="s">
        <v>24</v>
      </c>
      <c r="B8" s="242" t="s">
        <v>25</v>
      </c>
      <c r="C8" s="243"/>
      <c r="D8" s="243"/>
      <c r="E8" s="243"/>
      <c r="F8" s="244"/>
      <c r="G8" s="239" t="s">
        <v>252</v>
      </c>
      <c r="H8" s="240"/>
      <c r="I8" s="241"/>
      <c r="J8" s="4" t="s">
        <v>24</v>
      </c>
      <c r="K8" s="242" t="s">
        <v>26</v>
      </c>
      <c r="L8" s="243"/>
      <c r="M8" s="243"/>
      <c r="N8" s="243"/>
      <c r="O8" s="244"/>
      <c r="Q8" s="230" t="s">
        <v>27</v>
      </c>
      <c r="R8" s="232"/>
    </row>
    <row r="9" spans="1:19" ht="17.25" thickBot="1">
      <c r="A9" s="4" t="s">
        <v>28</v>
      </c>
      <c r="B9" s="242"/>
      <c r="C9" s="243"/>
      <c r="D9" s="243"/>
      <c r="E9" s="243"/>
      <c r="F9" s="244"/>
      <c r="G9" s="245" t="str">
        <f>TEXT(IF(CHOOSE(8,$E$199,$F$199,$H$199,$I$199,$K$199,$L$199,$N$199,$O$199)&lt;&gt;0,CHOOSE(8,$E$199,$F$199,$H$199,$I$199,$K$199,$L$199,$N$199,$O$199),
IF(CHOOSE(6,$E$199,$F$199,$H$199,$I$199,$K$199,$L$199,$N$199,$O$199)&lt;&gt;0,CHOOSE(6,$E$199,$F$199,$H$199,$I$199,$K$199,$L$199,$N$199,$O$199),
IF(CHOOSE(4,$E$199,$F$199,$H$199,$I$199,$K$199,$L$199,$N$199,$O$199)&lt;&gt;0,CHOOSE(4,$E$199,$F$199,$H$199,$I$199,$K$199,$L$199,$N$199,$O$199),
CHOOSE(2,$E$199,$F$199,$H$199,$I$199,$K$199,$L$199,$N$199,$O$199)))), "#,##0") &amp; " KRW (" &amp;
TEXT(IF(CHOOSE(7,$E$199,$F$199,$H$199,$I$199,$K$199,$L$199,$N$199,$O$199)&lt;&gt;0,CHOOSE(7,$E$199,$F$199,$H$199,$I$199,$K$199,$L$199,$N$199,$O$199),
IF(CHOOSE(5,$E$199,$F$199,$H$199,$I$199,$K$199,$L$199,$N$199,$O$199)&lt;&gt;0,CHOOSE(5,$E$199,$F$199,$H$199,$I$199,$K$199,$L$199,$N$199,$O$199),
IF(CHOOSE(3,$E$199,$F$199,$H$199,$I$199,$K$199,$L$199,$N$199,$O$199)&lt;&gt;0,CHOOSE(3,$E$199,$F$199,$H$199,$I$199,$K$199,$L$199,$N$199,$O$199),
CHOOSE(1,$E$199,$F$199,$H$199,$I$199,$K$199,$L$199,$N$199,$O$199)))), "0.00%") &amp; ")"</f>
        <v>0 KRW (0.00%)</v>
      </c>
      <c r="H9" s="246"/>
      <c r="I9" s="247"/>
      <c r="J9" s="4" t="s">
        <v>28</v>
      </c>
      <c r="K9" s="242" t="s">
        <v>260</v>
      </c>
      <c r="L9" s="243"/>
      <c r="M9" s="243"/>
      <c r="N9" s="243"/>
      <c r="O9" s="244"/>
      <c r="Q9" s="2" t="s">
        <v>29</v>
      </c>
      <c r="R9" s="6">
        <v>10</v>
      </c>
    </row>
    <row r="10" spans="1:19">
      <c r="A10" s="4" t="s">
        <v>30</v>
      </c>
      <c r="B10" s="242"/>
      <c r="C10" s="243"/>
      <c r="D10" s="243"/>
      <c r="E10" s="243"/>
      <c r="F10" s="244"/>
      <c r="G10" s="239" t="s">
        <v>47</v>
      </c>
      <c r="H10" s="240"/>
      <c r="I10" s="241"/>
      <c r="J10" s="4" t="s">
        <v>30</v>
      </c>
      <c r="K10" s="242"/>
      <c r="L10" s="243"/>
      <c r="M10" s="243"/>
      <c r="N10" s="243"/>
      <c r="O10" s="244"/>
      <c r="Q10" s="2" t="s">
        <v>31</v>
      </c>
      <c r="R10" s="6">
        <v>100</v>
      </c>
    </row>
    <row r="11" spans="1:19" ht="17.25" thickBot="1">
      <c r="A11" s="7" t="s">
        <v>32</v>
      </c>
      <c r="B11" s="248"/>
      <c r="C11" s="249"/>
      <c r="D11" s="249"/>
      <c r="E11" s="249"/>
      <c r="F11" s="250"/>
      <c r="G11" s="245" t="str">
        <f>TEXT(IF(CHOOSE(8,$E$37,$F$37,$H$37,$I$37,$K$37,$L$37,$N$37,$O$37)&lt;&gt;0,CHOOSE(8,$E$37,$F$37,$H$37,$I$37,$K$37,$L$37,$N$37,$O$37),
IF(CHOOSE(6,$E$37,$F$37,$H$37,$I$37,$K$37,$L$37,$N$37,$O$37)&lt;&gt;0,CHOOSE(6,$E$37,$F$37,$H$37,$I$37,$K$37,$L$37,$N$37,$O$37),
IF(CHOOSE(4,$E$37,$F$37,$H$37,$I$37,$K$37,$L$37,$N$37,$O$37)&lt;&gt;0,CHOOSE(4,$E$37,$F$37,$H$37,$I$37,$K$37,$L$37,$N$37,$O$37),
CHOOSE(2,$E$37,$F$37,$H$37,$I$37,$K$37,$L$37,$N$37,$O$37)))), "#,##0") &amp; " KRW (" &amp;
TEXT(IF(CHOOSE(7,$E$37,$F$37,$H$37,$I$37,$K$37,$L$37,$N$37,$O$37)&lt;&gt;0,CHOOSE(7,$E$37,$F$37,$H$37,$I$37,$K$37,$L$37,$N$37,$O$37),
IF(CHOOSE(5,$E$37,$F$37,$H$37,$I$37,$K$37,$L$37,$N$37,$O$37)&lt;&gt;0,CHOOSE(5,$E$37,$F$37,$H$37,$I$37,$K$37,$L$37,$N$37,$O$37),
IF(CHOOSE(3,$E$37,$F$37,$H$37,$I$37,$K$37,$L$37,$N$37,$O$37)&lt;&gt;0,CHOOSE(3,$E$37,$F$37,$H$37,$I$37,$K$37,$L$37,$N$37,$O$37),
CHOOSE(1,$E$37,$F$37,$H$37,$I$37,$K$37,$L$37,$N$37,$O$37)))), "0.00%") &amp; ")"</f>
        <v>0 KRW (0.00%)</v>
      </c>
      <c r="H11" s="246"/>
      <c r="I11" s="247"/>
      <c r="J11" s="7" t="s">
        <v>32</v>
      </c>
      <c r="K11" s="248"/>
      <c r="L11" s="249"/>
      <c r="M11" s="249"/>
      <c r="N11" s="249"/>
      <c r="O11" s="250"/>
      <c r="Q11" s="65" t="s">
        <v>33</v>
      </c>
      <c r="R11" s="8">
        <v>1000</v>
      </c>
    </row>
    <row r="12" spans="1:19" ht="17.25" thickBot="1"/>
    <row r="13" spans="1:19" ht="17.25" customHeight="1" thickBot="1">
      <c r="A13" s="230" t="s">
        <v>34</v>
      </c>
      <c r="B13" s="231"/>
      <c r="C13" s="231"/>
      <c r="D13" s="231"/>
      <c r="E13" s="231"/>
      <c r="F13" s="231"/>
      <c r="G13" s="231"/>
      <c r="H13" s="231"/>
      <c r="I13" s="231"/>
      <c r="J13" s="231"/>
      <c r="K13" s="231"/>
      <c r="L13" s="231"/>
      <c r="M13" s="231"/>
      <c r="N13" s="231"/>
      <c r="O13" s="232"/>
      <c r="Q13" s="251"/>
      <c r="R13" s="251"/>
      <c r="S13" s="251"/>
    </row>
    <row r="14" spans="1:19" ht="17.25" customHeight="1" thickBot="1">
      <c r="A14" s="111" t="s">
        <v>35</v>
      </c>
      <c r="B14" s="230" t="s">
        <v>36</v>
      </c>
      <c r="C14" s="232"/>
      <c r="D14" s="230" t="s">
        <v>37</v>
      </c>
      <c r="E14" s="231"/>
      <c r="F14" s="232"/>
      <c r="G14" s="257">
        <f>_xlfn.IFNA(VLOOKUP(B14, 현재가테이블!$B$2:$D$200, 2, FALSE), "-")</f>
        <v>60715000</v>
      </c>
      <c r="H14" s="258"/>
      <c r="I14" s="259"/>
      <c r="J14" s="230" t="s">
        <v>38</v>
      </c>
      <c r="K14" s="231"/>
      <c r="L14" s="232"/>
      <c r="M14" s="260">
        <f>_xlfn.IFNA(VLOOKUP(B14, 현재가테이블!$B$2:$D$200, 3, FALSE), "-")</f>
        <v>-7.8924148000000006E-3</v>
      </c>
      <c r="N14" s="261"/>
      <c r="O14" s="262"/>
      <c r="Q14" s="251"/>
      <c r="R14" s="251"/>
      <c r="S14" s="251"/>
    </row>
    <row r="15" spans="1:19" ht="17.25" customHeight="1" thickBot="1">
      <c r="A15" s="252" t="s">
        <v>39</v>
      </c>
      <c r="B15" s="263" t="str">
        <f>TEXT($G$1, "[$-ko-KR]yyyy-mm-dd(ddd) ") &amp; "오전 00:00"</f>
        <v>2021-04-01(목) 오전 00:00</v>
      </c>
      <c r="C15" s="264"/>
      <c r="D15" s="253" t="str">
        <f>TEXT($G$1, "[$-ko-KR]yyyy-mm-dd(ddd) ") &amp; "오후 14:00"</f>
        <v>2021-04-01(목) 오후 14:00</v>
      </c>
      <c r="E15" s="254"/>
      <c r="F15" s="255"/>
      <c r="G15" s="253" t="str">
        <f>TEXT($G$1, "[$-ko-KR]yyyy-mm-dd(ddd) ") &amp; "오후 19:00"</f>
        <v>2021-04-01(목) 오후 19:00</v>
      </c>
      <c r="H15" s="254"/>
      <c r="I15" s="255"/>
      <c r="J15" s="253" t="str">
        <f>TEXT($G$1, "[$-ko-KR]yyyy-mm-dd(ddd) ") &amp; "오후 21:00"</f>
        <v>2021-04-01(목) 오후 21:00</v>
      </c>
      <c r="K15" s="254"/>
      <c r="L15" s="255"/>
      <c r="M15" s="253" t="str">
        <f>TEXT($G$1+1, "[$-ko-KR]yyyy-mm-dd(ddd) ") &amp; "오전 00:00"</f>
        <v>2021-04-02(금) 오전 00:00</v>
      </c>
      <c r="N15" s="254"/>
      <c r="O15" s="255"/>
      <c r="Q15" s="251"/>
      <c r="R15" s="251"/>
      <c r="S15" s="251"/>
    </row>
    <row r="16" spans="1:19" ht="17.25" customHeight="1" thickBot="1">
      <c r="A16" s="252"/>
      <c r="B16" s="2" t="s">
        <v>37</v>
      </c>
      <c r="C16" s="10" t="s">
        <v>38</v>
      </c>
      <c r="D16" s="2" t="s">
        <v>37</v>
      </c>
      <c r="E16" s="10" t="s">
        <v>40</v>
      </c>
      <c r="F16" s="11" t="s">
        <v>41</v>
      </c>
      <c r="G16" s="112" t="s">
        <v>37</v>
      </c>
      <c r="H16" s="113" t="s">
        <v>40</v>
      </c>
      <c r="I16" s="114" t="s">
        <v>41</v>
      </c>
      <c r="J16" s="10" t="s">
        <v>37</v>
      </c>
      <c r="K16" s="10" t="s">
        <v>40</v>
      </c>
      <c r="L16" s="115" t="s">
        <v>41</v>
      </c>
      <c r="M16" s="2" t="s">
        <v>37</v>
      </c>
      <c r="N16" s="10" t="s">
        <v>40</v>
      </c>
      <c r="O16" s="66" t="s">
        <v>41</v>
      </c>
      <c r="Q16" s="256"/>
      <c r="R16" s="256"/>
      <c r="S16" s="256"/>
    </row>
    <row r="17" spans="1:19" ht="17.25" customHeight="1" thickBot="1">
      <c r="A17" s="12"/>
      <c r="B17" s="13" t="str">
        <f>IF(NOT(ISBLANK(_xlfn.IFNA(VLOOKUP($A17, $A$40:$O$199, 2, FALSE), ))), _xlfn.IFNA(VLOOKUP($A17, $A$40:$O$199, 2, FALSE), ), "")</f>
        <v/>
      </c>
      <c r="C17" s="14" t="str">
        <f>IF(NOT(ISBLANK(_xlfn.IFNA(VLOOKUP($A17, $A$40:$O$199, 3, FALSE), ))), _xlfn.IFNA(VLOOKUP($A17, $A$40:$O$199, 3, FALSE), ), "")</f>
        <v/>
      </c>
      <c r="D17" s="13" t="str">
        <f>IF(NOT(ISBLANK(_xlfn.IFNA(VLOOKUP($A17, $A$40:$O$199, 4, FALSE), ))), _xlfn.IFNA(VLOOKUP($A17, $A$40:$O$199, 4, FALSE), ), "")</f>
        <v/>
      </c>
      <c r="E17" s="14" t="str">
        <f>IF(NOT(ISBLANK(_xlfn.IFNA(VLOOKUP($A17, $A$40:$O$199, 5, FALSE), ))), _xlfn.IFNA(VLOOKUP($A17, $A$40:$O$199, 5, FALSE), ), "")</f>
        <v/>
      </c>
      <c r="F17" s="16" t="str">
        <f>IF(NOT(ISBLANK(_xlfn.IFNA(VLOOKUP($A17, $A$40:$O$199, 6, FALSE), ))), _xlfn.IFNA(VLOOKUP($A17, $A$40:$O$199, 6, FALSE), ), "")</f>
        <v/>
      </c>
      <c r="G17" s="29" t="str">
        <f>IF(NOT(ISBLANK(_xlfn.IFNA(VLOOKUP($A17, $A$40:$O$199, 7, FALSE), ))), _xlfn.IFNA(VLOOKUP($A17, $A$40:$O$199, 7, FALSE), ), "")</f>
        <v/>
      </c>
      <c r="H17" s="14" t="str">
        <f>IF(NOT(ISBLANK(_xlfn.IFNA(VLOOKUP($A17, $A$40:$O$199, 8, FALSE), ))), _xlfn.IFNA(VLOOKUP($A17, $A$40:$O$199, 8, FALSE), ), "")</f>
        <v/>
      </c>
      <c r="I17" s="100" t="str">
        <f>IF(NOT(ISBLANK(_xlfn.IFNA(VLOOKUP($A17, $A$40:$O$199, 9, FALSE), ))), _xlfn.IFNA(VLOOKUP($A17, $A$40:$O$199, 9, FALSE), ), "")</f>
        <v/>
      </c>
      <c r="J17" s="13" t="str">
        <f>IF(NOT(ISBLANK(_xlfn.IFNA(VLOOKUP($A17, $A$40:$O$199, 10, FALSE), ))), _xlfn.IFNA(VLOOKUP($A17, $A$40:$O$199, 10, FALSE), ), "")</f>
        <v/>
      </c>
      <c r="K17" s="14" t="str">
        <f>IF(NOT(ISBLANK(_xlfn.IFNA(VLOOKUP($A17, $A$40:$O$199, 11, FALSE), ))), _xlfn.IFNA(VLOOKUP($A17, $A$40:$O$199, 11, FALSE), ), "")</f>
        <v/>
      </c>
      <c r="L17" s="16" t="str">
        <f>IF(NOT(ISBLANK(_xlfn.IFNA(VLOOKUP($A17, $A$40:$O$199, 12, FALSE), ))), _xlfn.IFNA(VLOOKUP($A17, $A$40:$O$199, 12, FALSE), ), "")</f>
        <v/>
      </c>
      <c r="M17" s="29" t="str">
        <f>IF(NOT(ISBLANK(_xlfn.IFNA(VLOOKUP($A17, $A$40:$O$199, 13, FALSE), ))), _xlfn.IFNA(VLOOKUP($A17, $A$40:$O$199, 13, FALSE), ), "")</f>
        <v/>
      </c>
      <c r="N17" s="14" t="str">
        <f>IF(NOT(ISBLANK(_xlfn.IFNA(VLOOKUP($A17, $A$40:$O$199, 14, FALSE), ))), _xlfn.IFNA(VLOOKUP($A17, $A$40:$O$199, 14, FALSE), ), "")</f>
        <v/>
      </c>
      <c r="O17" s="16" t="str">
        <f>IF(NOT(ISBLANK(_xlfn.IFNA(VLOOKUP($A17, $A$40:$O$199, 15, FALSE), ))), _xlfn.IFNA(VLOOKUP($A17, $A$40:$O$199, 15, FALSE), ), "")</f>
        <v/>
      </c>
      <c r="Q17" s="251"/>
      <c r="R17" s="251"/>
      <c r="S17" s="251"/>
    </row>
    <row r="18" spans="1:19" ht="17.25" customHeight="1" thickBot="1">
      <c r="A18" s="17"/>
      <c r="B18" s="15" t="str">
        <f t="shared" ref="B18:B36" si="0">IF(NOT(ISBLANK(_xlfn.IFNA(VLOOKUP($A18, $A$40:$O$199, 2, FALSE), ))), _xlfn.IFNA(VLOOKUP($A18, $A$40:$O$199, 2, FALSE), ), "")</f>
        <v/>
      </c>
      <c r="C18" s="32" t="str">
        <f t="shared" ref="C18:C36" si="1">IF(NOT(ISBLANK(_xlfn.IFNA(VLOOKUP($A18, $A$40:$O$199, 3, FALSE), ))), _xlfn.IFNA(VLOOKUP($A18, $A$40:$O$199, 3, FALSE), ), "")</f>
        <v/>
      </c>
      <c r="D18" s="15" t="str">
        <f t="shared" ref="D18:D36" si="2">IF(NOT(ISBLANK(_xlfn.IFNA(VLOOKUP($A18, $A$40:$O$199, 4, FALSE), ))), _xlfn.IFNA(VLOOKUP($A18, $A$40:$O$199, 4, FALSE), ), "")</f>
        <v/>
      </c>
      <c r="E18" s="32" t="str">
        <f t="shared" ref="E18:E36" si="3">IF(NOT(ISBLANK(_xlfn.IFNA(VLOOKUP($A18, $A$40:$O$199, 5, FALSE), ))), _xlfn.IFNA(VLOOKUP($A18, $A$40:$O$199, 5, FALSE), ), "")</f>
        <v/>
      </c>
      <c r="F18" s="18" t="str">
        <f t="shared" ref="F18:F36" si="4">IF(NOT(ISBLANK(_xlfn.IFNA(VLOOKUP($A18, $A$40:$O$199, 6, FALSE), ))), _xlfn.IFNA(VLOOKUP($A18, $A$40:$O$199, 6, FALSE), ), "")</f>
        <v/>
      </c>
      <c r="G18" s="31" t="str">
        <f t="shared" ref="G18:G36" si="5">IF(NOT(ISBLANK(_xlfn.IFNA(VLOOKUP($A18, $A$40:$O$199, 7, FALSE), ))), _xlfn.IFNA(VLOOKUP($A18, $A$40:$O$199, 7, FALSE), ), "")</f>
        <v/>
      </c>
      <c r="H18" s="32" t="str">
        <f t="shared" ref="H18:H36" si="6">IF(NOT(ISBLANK(_xlfn.IFNA(VLOOKUP($A18, $A$40:$O$199, 8, FALSE), ))), _xlfn.IFNA(VLOOKUP($A18, $A$40:$O$199, 8, FALSE), ), "")</f>
        <v/>
      </c>
      <c r="I18" s="101" t="str">
        <f t="shared" ref="I18:I36" si="7">IF(NOT(ISBLANK(_xlfn.IFNA(VLOOKUP($A18, $A$40:$O$199, 9, FALSE), ))), _xlfn.IFNA(VLOOKUP($A18, $A$40:$O$199, 9, FALSE), ), "")</f>
        <v/>
      </c>
      <c r="J18" s="15" t="str">
        <f t="shared" ref="J18:J36" si="8">IF(NOT(ISBLANK(_xlfn.IFNA(VLOOKUP($A18, $A$40:$O$199, 10, FALSE), ))), _xlfn.IFNA(VLOOKUP($A18, $A$40:$O$199, 10, FALSE), ), "")</f>
        <v/>
      </c>
      <c r="K18" s="32" t="str">
        <f t="shared" ref="K18:K36" si="9">IF(NOT(ISBLANK(_xlfn.IFNA(VLOOKUP($A18, $A$40:$O$199, 11, FALSE), ))), _xlfn.IFNA(VLOOKUP($A18, $A$40:$O$199, 11, FALSE), ), "")</f>
        <v/>
      </c>
      <c r="L18" s="18" t="str">
        <f t="shared" ref="L18:L36" si="10">IF(NOT(ISBLANK(_xlfn.IFNA(VLOOKUP($A18, $A$40:$O$199, 12, FALSE), ))), _xlfn.IFNA(VLOOKUP($A18, $A$40:$O$199, 12, FALSE), ), "")</f>
        <v/>
      </c>
      <c r="M18" s="31" t="str">
        <f t="shared" ref="M18:M36" si="11">IF(NOT(ISBLANK(_xlfn.IFNA(VLOOKUP($A18, $A$40:$O$199, 13, FALSE), ))), _xlfn.IFNA(VLOOKUP($A18, $A$40:$O$199, 13, FALSE), ), "")</f>
        <v/>
      </c>
      <c r="N18" s="32" t="str">
        <f t="shared" ref="N18:N36" si="12">IF(NOT(ISBLANK(_xlfn.IFNA(VLOOKUP($A18, $A$40:$O$199, 14, FALSE), ))), _xlfn.IFNA(VLOOKUP($A18, $A$40:$O$199, 14, FALSE), ), "")</f>
        <v/>
      </c>
      <c r="O18" s="18" t="str">
        <f t="shared" ref="O18:O36" si="13">IF(NOT(ISBLANK(_xlfn.IFNA(VLOOKUP($A18, $A$40:$O$199, 15, FALSE), ))), _xlfn.IFNA(VLOOKUP($A18, $A$40:$O$199, 15, FALSE), ), "")</f>
        <v/>
      </c>
      <c r="Q18" s="251"/>
      <c r="R18" s="251"/>
      <c r="S18" s="251"/>
    </row>
    <row r="19" spans="1:19" ht="17.25" customHeight="1" thickBot="1">
      <c r="A19" s="17"/>
      <c r="B19" s="15" t="str">
        <f t="shared" si="0"/>
        <v/>
      </c>
      <c r="C19" s="32" t="str">
        <f t="shared" si="1"/>
        <v/>
      </c>
      <c r="D19" s="15" t="str">
        <f t="shared" si="2"/>
        <v/>
      </c>
      <c r="E19" s="32" t="str">
        <f t="shared" si="3"/>
        <v/>
      </c>
      <c r="F19" s="18" t="str">
        <f t="shared" si="4"/>
        <v/>
      </c>
      <c r="G19" s="31" t="str">
        <f t="shared" si="5"/>
        <v/>
      </c>
      <c r="H19" s="32" t="str">
        <f t="shared" si="6"/>
        <v/>
      </c>
      <c r="I19" s="101" t="str">
        <f t="shared" si="7"/>
        <v/>
      </c>
      <c r="J19" s="15" t="str">
        <f t="shared" si="8"/>
        <v/>
      </c>
      <c r="K19" s="32" t="str">
        <f t="shared" si="9"/>
        <v/>
      </c>
      <c r="L19" s="18" t="str">
        <f t="shared" si="10"/>
        <v/>
      </c>
      <c r="M19" s="31" t="str">
        <f t="shared" si="11"/>
        <v/>
      </c>
      <c r="N19" s="32" t="str">
        <f t="shared" si="12"/>
        <v/>
      </c>
      <c r="O19" s="18" t="str">
        <f t="shared" si="13"/>
        <v/>
      </c>
      <c r="Q19" s="256"/>
      <c r="R19" s="256"/>
      <c r="S19" s="256"/>
    </row>
    <row r="20" spans="1:19" ht="17.25" customHeight="1" thickBot="1">
      <c r="A20" s="17"/>
      <c r="B20" s="15" t="str">
        <f t="shared" si="0"/>
        <v/>
      </c>
      <c r="C20" s="32" t="str">
        <f t="shared" si="1"/>
        <v/>
      </c>
      <c r="D20" s="15" t="str">
        <f t="shared" si="2"/>
        <v/>
      </c>
      <c r="E20" s="32" t="str">
        <f t="shared" si="3"/>
        <v/>
      </c>
      <c r="F20" s="18" t="str">
        <f t="shared" si="4"/>
        <v/>
      </c>
      <c r="G20" s="31" t="str">
        <f t="shared" si="5"/>
        <v/>
      </c>
      <c r="H20" s="32" t="str">
        <f t="shared" si="6"/>
        <v/>
      </c>
      <c r="I20" s="101" t="str">
        <f t="shared" si="7"/>
        <v/>
      </c>
      <c r="J20" s="15" t="str">
        <f t="shared" si="8"/>
        <v/>
      </c>
      <c r="K20" s="32" t="str">
        <f t="shared" si="9"/>
        <v/>
      </c>
      <c r="L20" s="18" t="str">
        <f t="shared" si="10"/>
        <v/>
      </c>
      <c r="M20" s="31" t="str">
        <f t="shared" si="11"/>
        <v/>
      </c>
      <c r="N20" s="32" t="str">
        <f t="shared" si="12"/>
        <v/>
      </c>
      <c r="O20" s="18" t="str">
        <f t="shared" si="13"/>
        <v/>
      </c>
      <c r="Q20" s="256"/>
      <c r="R20" s="256"/>
      <c r="S20" s="256"/>
    </row>
    <row r="21" spans="1:19" ht="17.25" customHeight="1" thickBot="1">
      <c r="A21" s="19"/>
      <c r="B21" s="20" t="str">
        <f t="shared" si="0"/>
        <v/>
      </c>
      <c r="C21" s="21" t="str">
        <f t="shared" si="1"/>
        <v/>
      </c>
      <c r="D21" s="20" t="str">
        <f t="shared" si="2"/>
        <v/>
      </c>
      <c r="E21" s="21" t="str">
        <f t="shared" si="3"/>
        <v/>
      </c>
      <c r="F21" s="22" t="str">
        <f t="shared" si="4"/>
        <v/>
      </c>
      <c r="G21" s="30" t="str">
        <f t="shared" si="5"/>
        <v/>
      </c>
      <c r="H21" s="21" t="str">
        <f t="shared" si="6"/>
        <v/>
      </c>
      <c r="I21" s="105" t="str">
        <f t="shared" si="7"/>
        <v/>
      </c>
      <c r="J21" s="20" t="str">
        <f t="shared" si="8"/>
        <v/>
      </c>
      <c r="K21" s="21" t="str">
        <f t="shared" si="9"/>
        <v/>
      </c>
      <c r="L21" s="22" t="str">
        <f t="shared" si="10"/>
        <v/>
      </c>
      <c r="M21" s="30" t="str">
        <f t="shared" si="11"/>
        <v/>
      </c>
      <c r="N21" s="21" t="str">
        <f t="shared" si="12"/>
        <v/>
      </c>
      <c r="O21" s="22" t="str">
        <f t="shared" si="13"/>
        <v/>
      </c>
      <c r="Q21" s="256"/>
      <c r="R21" s="256"/>
      <c r="S21" s="256"/>
    </row>
    <row r="22" spans="1:19" ht="17.25" customHeight="1" thickBot="1">
      <c r="A22" s="17"/>
      <c r="B22" s="106" t="str">
        <f t="shared" si="0"/>
        <v/>
      </c>
      <c r="C22" s="107" t="str">
        <f t="shared" si="1"/>
        <v/>
      </c>
      <c r="D22" s="106" t="str">
        <f t="shared" si="2"/>
        <v/>
      </c>
      <c r="E22" s="107" t="str">
        <f t="shared" si="3"/>
        <v/>
      </c>
      <c r="F22" s="108" t="str">
        <f t="shared" si="4"/>
        <v/>
      </c>
      <c r="G22" s="109" t="str">
        <f t="shared" si="5"/>
        <v/>
      </c>
      <c r="H22" s="107" t="str">
        <f t="shared" si="6"/>
        <v/>
      </c>
      <c r="I22" s="110" t="str">
        <f t="shared" si="7"/>
        <v/>
      </c>
      <c r="J22" s="106" t="str">
        <f t="shared" si="8"/>
        <v/>
      </c>
      <c r="K22" s="107" t="str">
        <f t="shared" si="9"/>
        <v/>
      </c>
      <c r="L22" s="108" t="str">
        <f t="shared" si="10"/>
        <v/>
      </c>
      <c r="M22" s="109" t="str">
        <f t="shared" si="11"/>
        <v/>
      </c>
      <c r="N22" s="107" t="str">
        <f t="shared" si="12"/>
        <v/>
      </c>
      <c r="O22" s="108" t="str">
        <f t="shared" si="13"/>
        <v/>
      </c>
      <c r="Q22" s="256"/>
      <c r="R22" s="256"/>
      <c r="S22" s="256"/>
    </row>
    <row r="23" spans="1:19" ht="17.25" customHeight="1" thickBot="1">
      <c r="A23" s="17"/>
      <c r="B23" s="15" t="str">
        <f t="shared" si="0"/>
        <v/>
      </c>
      <c r="C23" s="32" t="str">
        <f t="shared" si="1"/>
        <v/>
      </c>
      <c r="D23" s="15" t="str">
        <f t="shared" si="2"/>
        <v/>
      </c>
      <c r="E23" s="32" t="str">
        <f t="shared" si="3"/>
        <v/>
      </c>
      <c r="F23" s="18" t="str">
        <f t="shared" si="4"/>
        <v/>
      </c>
      <c r="G23" s="31" t="str">
        <f t="shared" si="5"/>
        <v/>
      </c>
      <c r="H23" s="32" t="str">
        <f t="shared" si="6"/>
        <v/>
      </c>
      <c r="I23" s="101" t="str">
        <f t="shared" si="7"/>
        <v/>
      </c>
      <c r="J23" s="15" t="str">
        <f t="shared" si="8"/>
        <v/>
      </c>
      <c r="K23" s="32" t="str">
        <f t="shared" si="9"/>
        <v/>
      </c>
      <c r="L23" s="18" t="str">
        <f t="shared" si="10"/>
        <v/>
      </c>
      <c r="M23" s="31" t="str">
        <f t="shared" si="11"/>
        <v/>
      </c>
      <c r="N23" s="32" t="str">
        <f t="shared" si="12"/>
        <v/>
      </c>
      <c r="O23" s="18" t="str">
        <f t="shared" si="13"/>
        <v/>
      </c>
      <c r="Q23" s="256"/>
      <c r="R23" s="256"/>
      <c r="S23" s="256"/>
    </row>
    <row r="24" spans="1:19" ht="17.25" customHeight="1" thickBot="1">
      <c r="A24" s="17"/>
      <c r="B24" s="15" t="str">
        <f t="shared" si="0"/>
        <v/>
      </c>
      <c r="C24" s="32" t="str">
        <f t="shared" si="1"/>
        <v/>
      </c>
      <c r="D24" s="15" t="str">
        <f t="shared" si="2"/>
        <v/>
      </c>
      <c r="E24" s="32" t="str">
        <f t="shared" si="3"/>
        <v/>
      </c>
      <c r="F24" s="18" t="str">
        <f t="shared" si="4"/>
        <v/>
      </c>
      <c r="G24" s="31" t="str">
        <f t="shared" si="5"/>
        <v/>
      </c>
      <c r="H24" s="32" t="str">
        <f t="shared" si="6"/>
        <v/>
      </c>
      <c r="I24" s="101" t="str">
        <f t="shared" si="7"/>
        <v/>
      </c>
      <c r="J24" s="15" t="str">
        <f t="shared" si="8"/>
        <v/>
      </c>
      <c r="K24" s="32" t="str">
        <f t="shared" si="9"/>
        <v/>
      </c>
      <c r="L24" s="18" t="str">
        <f t="shared" si="10"/>
        <v/>
      </c>
      <c r="M24" s="31" t="str">
        <f t="shared" si="11"/>
        <v/>
      </c>
      <c r="N24" s="32" t="str">
        <f t="shared" si="12"/>
        <v/>
      </c>
      <c r="O24" s="18" t="str">
        <f t="shared" si="13"/>
        <v/>
      </c>
      <c r="Q24" s="256"/>
      <c r="R24" s="256"/>
      <c r="S24" s="256"/>
    </row>
    <row r="25" spans="1:19" ht="17.25" customHeight="1" thickBot="1">
      <c r="A25" s="17"/>
      <c r="B25" s="15" t="str">
        <f t="shared" si="0"/>
        <v/>
      </c>
      <c r="C25" s="32" t="str">
        <f t="shared" si="1"/>
        <v/>
      </c>
      <c r="D25" s="15" t="str">
        <f t="shared" si="2"/>
        <v/>
      </c>
      <c r="E25" s="32" t="str">
        <f t="shared" si="3"/>
        <v/>
      </c>
      <c r="F25" s="18" t="str">
        <f t="shared" si="4"/>
        <v/>
      </c>
      <c r="G25" s="31" t="str">
        <f t="shared" si="5"/>
        <v/>
      </c>
      <c r="H25" s="32" t="str">
        <f t="shared" si="6"/>
        <v/>
      </c>
      <c r="I25" s="101" t="str">
        <f t="shared" si="7"/>
        <v/>
      </c>
      <c r="J25" s="15" t="str">
        <f t="shared" si="8"/>
        <v/>
      </c>
      <c r="K25" s="32" t="str">
        <f t="shared" si="9"/>
        <v/>
      </c>
      <c r="L25" s="18" t="str">
        <f t="shared" si="10"/>
        <v/>
      </c>
      <c r="M25" s="31" t="str">
        <f t="shared" si="11"/>
        <v/>
      </c>
      <c r="N25" s="32" t="str">
        <f t="shared" si="12"/>
        <v/>
      </c>
      <c r="O25" s="18" t="str">
        <f t="shared" si="13"/>
        <v/>
      </c>
      <c r="Q25" s="33"/>
      <c r="R25" s="33"/>
    </row>
    <row r="26" spans="1:19" ht="17.25" customHeight="1" thickBot="1">
      <c r="A26" s="23"/>
      <c r="B26" s="24" t="str">
        <f t="shared" si="0"/>
        <v/>
      </c>
      <c r="C26" s="25" t="str">
        <f t="shared" si="1"/>
        <v/>
      </c>
      <c r="D26" s="24" t="str">
        <f t="shared" si="2"/>
        <v/>
      </c>
      <c r="E26" s="25" t="str">
        <f t="shared" si="3"/>
        <v/>
      </c>
      <c r="F26" s="104" t="str">
        <f t="shared" si="4"/>
        <v/>
      </c>
      <c r="G26" s="102" t="str">
        <f t="shared" si="5"/>
        <v/>
      </c>
      <c r="H26" s="25" t="str">
        <f t="shared" si="6"/>
        <v/>
      </c>
      <c r="I26" s="103" t="str">
        <f t="shared" si="7"/>
        <v/>
      </c>
      <c r="J26" s="24" t="str">
        <f t="shared" si="8"/>
        <v/>
      </c>
      <c r="K26" s="25" t="str">
        <f t="shared" si="9"/>
        <v/>
      </c>
      <c r="L26" s="104" t="str">
        <f t="shared" si="10"/>
        <v/>
      </c>
      <c r="M26" s="102" t="str">
        <f t="shared" si="11"/>
        <v/>
      </c>
      <c r="N26" s="25" t="str">
        <f t="shared" si="12"/>
        <v/>
      </c>
      <c r="O26" s="104" t="str">
        <f t="shared" si="13"/>
        <v/>
      </c>
      <c r="Q26" s="265"/>
      <c r="R26" s="266"/>
      <c r="S26" s="267"/>
    </row>
    <row r="27" spans="1:19" ht="17.25" customHeight="1">
      <c r="A27" s="12"/>
      <c r="B27" s="13" t="str">
        <f t="shared" si="0"/>
        <v/>
      </c>
      <c r="C27" s="14" t="str">
        <f t="shared" si="1"/>
        <v/>
      </c>
      <c r="D27" s="13" t="str">
        <f t="shared" si="2"/>
        <v/>
      </c>
      <c r="E27" s="14" t="str">
        <f t="shared" si="3"/>
        <v/>
      </c>
      <c r="F27" s="16" t="str">
        <f t="shared" si="4"/>
        <v/>
      </c>
      <c r="G27" s="29" t="str">
        <f t="shared" si="5"/>
        <v/>
      </c>
      <c r="H27" s="14" t="str">
        <f t="shared" si="6"/>
        <v/>
      </c>
      <c r="I27" s="100" t="str">
        <f t="shared" si="7"/>
        <v/>
      </c>
      <c r="J27" s="13" t="str">
        <f t="shared" si="8"/>
        <v/>
      </c>
      <c r="K27" s="14" t="str">
        <f t="shared" si="9"/>
        <v/>
      </c>
      <c r="L27" s="16" t="str">
        <f t="shared" si="10"/>
        <v/>
      </c>
      <c r="M27" s="29" t="str">
        <f t="shared" si="11"/>
        <v/>
      </c>
      <c r="N27" s="14" t="str">
        <f t="shared" si="12"/>
        <v/>
      </c>
      <c r="O27" s="16" t="str">
        <f t="shared" si="13"/>
        <v/>
      </c>
      <c r="Q27" s="268"/>
      <c r="R27" s="269"/>
      <c r="S27" s="270"/>
    </row>
    <row r="28" spans="1:19" ht="17.25" customHeight="1" thickBot="1">
      <c r="A28" s="17"/>
      <c r="B28" s="15" t="str">
        <f t="shared" si="0"/>
        <v/>
      </c>
      <c r="C28" s="32" t="str">
        <f t="shared" si="1"/>
        <v/>
      </c>
      <c r="D28" s="15" t="str">
        <f t="shared" si="2"/>
        <v/>
      </c>
      <c r="E28" s="32" t="str">
        <f t="shared" si="3"/>
        <v/>
      </c>
      <c r="F28" s="18" t="str">
        <f t="shared" si="4"/>
        <v/>
      </c>
      <c r="G28" s="31" t="str">
        <f t="shared" si="5"/>
        <v/>
      </c>
      <c r="H28" s="32" t="str">
        <f t="shared" si="6"/>
        <v/>
      </c>
      <c r="I28" s="101" t="str">
        <f t="shared" si="7"/>
        <v/>
      </c>
      <c r="J28" s="15" t="str">
        <f t="shared" si="8"/>
        <v/>
      </c>
      <c r="K28" s="32" t="str">
        <f t="shared" si="9"/>
        <v/>
      </c>
      <c r="L28" s="18" t="str">
        <f t="shared" si="10"/>
        <v/>
      </c>
      <c r="M28" s="31" t="str">
        <f t="shared" si="11"/>
        <v/>
      </c>
      <c r="N28" s="32" t="str">
        <f t="shared" si="12"/>
        <v/>
      </c>
      <c r="O28" s="18" t="str">
        <f t="shared" si="13"/>
        <v/>
      </c>
      <c r="Q28" s="271"/>
      <c r="R28" s="272"/>
      <c r="S28" s="273"/>
    </row>
    <row r="29" spans="1:19" ht="17.25" customHeight="1" thickBot="1">
      <c r="A29" s="17"/>
      <c r="B29" s="15" t="str">
        <f t="shared" si="0"/>
        <v/>
      </c>
      <c r="C29" s="32" t="str">
        <f t="shared" si="1"/>
        <v/>
      </c>
      <c r="D29" s="15" t="str">
        <f t="shared" si="2"/>
        <v/>
      </c>
      <c r="E29" s="32" t="str">
        <f t="shared" si="3"/>
        <v/>
      </c>
      <c r="F29" s="18" t="str">
        <f t="shared" si="4"/>
        <v/>
      </c>
      <c r="G29" s="31" t="str">
        <f t="shared" si="5"/>
        <v/>
      </c>
      <c r="H29" s="32" t="str">
        <f t="shared" si="6"/>
        <v/>
      </c>
      <c r="I29" s="101" t="str">
        <f t="shared" si="7"/>
        <v/>
      </c>
      <c r="J29" s="15" t="str">
        <f t="shared" si="8"/>
        <v/>
      </c>
      <c r="K29" s="32" t="str">
        <f t="shared" si="9"/>
        <v/>
      </c>
      <c r="L29" s="18" t="str">
        <f t="shared" si="10"/>
        <v/>
      </c>
      <c r="M29" s="31" t="str">
        <f t="shared" si="11"/>
        <v/>
      </c>
      <c r="N29" s="32" t="str">
        <f t="shared" si="12"/>
        <v/>
      </c>
      <c r="O29" s="18" t="str">
        <f t="shared" si="13"/>
        <v/>
      </c>
      <c r="Q29" s="256"/>
      <c r="R29" s="256"/>
      <c r="S29" s="256"/>
    </row>
    <row r="30" spans="1:19" ht="17.25" customHeight="1" thickBot="1">
      <c r="A30" s="17"/>
      <c r="B30" s="15" t="str">
        <f t="shared" si="0"/>
        <v/>
      </c>
      <c r="C30" s="32" t="str">
        <f t="shared" si="1"/>
        <v/>
      </c>
      <c r="D30" s="15" t="str">
        <f t="shared" si="2"/>
        <v/>
      </c>
      <c r="E30" s="32" t="str">
        <f t="shared" si="3"/>
        <v/>
      </c>
      <c r="F30" s="18" t="str">
        <f t="shared" si="4"/>
        <v/>
      </c>
      <c r="G30" s="31" t="str">
        <f t="shared" si="5"/>
        <v/>
      </c>
      <c r="H30" s="32" t="str">
        <f t="shared" si="6"/>
        <v/>
      </c>
      <c r="I30" s="101" t="str">
        <f t="shared" si="7"/>
        <v/>
      </c>
      <c r="J30" s="15" t="str">
        <f t="shared" si="8"/>
        <v/>
      </c>
      <c r="K30" s="32" t="str">
        <f t="shared" si="9"/>
        <v/>
      </c>
      <c r="L30" s="18" t="str">
        <f t="shared" si="10"/>
        <v/>
      </c>
      <c r="M30" s="31" t="str">
        <f t="shared" si="11"/>
        <v/>
      </c>
      <c r="N30" s="32" t="str">
        <f t="shared" si="12"/>
        <v/>
      </c>
      <c r="O30" s="18" t="str">
        <f t="shared" si="13"/>
        <v/>
      </c>
      <c r="Q30" s="251"/>
      <c r="R30" s="251"/>
      <c r="S30" s="251"/>
    </row>
    <row r="31" spans="1:19" ht="17.25" customHeight="1" thickBot="1">
      <c r="A31" s="19"/>
      <c r="B31" s="20" t="str">
        <f t="shared" si="0"/>
        <v/>
      </c>
      <c r="C31" s="21" t="str">
        <f t="shared" si="1"/>
        <v/>
      </c>
      <c r="D31" s="20" t="str">
        <f t="shared" si="2"/>
        <v/>
      </c>
      <c r="E31" s="21" t="str">
        <f t="shared" si="3"/>
        <v/>
      </c>
      <c r="F31" s="22" t="str">
        <f t="shared" si="4"/>
        <v/>
      </c>
      <c r="G31" s="30" t="str">
        <f t="shared" si="5"/>
        <v/>
      </c>
      <c r="H31" s="21" t="str">
        <f t="shared" si="6"/>
        <v/>
      </c>
      <c r="I31" s="105" t="str">
        <f t="shared" si="7"/>
        <v/>
      </c>
      <c r="J31" s="20" t="str">
        <f t="shared" si="8"/>
        <v/>
      </c>
      <c r="K31" s="21" t="str">
        <f t="shared" si="9"/>
        <v/>
      </c>
      <c r="L31" s="22" t="str">
        <f t="shared" si="10"/>
        <v/>
      </c>
      <c r="M31" s="30" t="str">
        <f t="shared" si="11"/>
        <v/>
      </c>
      <c r="N31" s="21" t="str">
        <f t="shared" si="12"/>
        <v/>
      </c>
      <c r="O31" s="22" t="str">
        <f t="shared" si="13"/>
        <v/>
      </c>
      <c r="Q31" s="251"/>
      <c r="R31" s="251"/>
      <c r="S31" s="251"/>
    </row>
    <row r="32" spans="1:19" ht="17.25" customHeight="1" thickBot="1">
      <c r="A32" s="17"/>
      <c r="B32" s="106" t="str">
        <f t="shared" si="0"/>
        <v/>
      </c>
      <c r="C32" s="107" t="str">
        <f t="shared" si="1"/>
        <v/>
      </c>
      <c r="D32" s="106" t="str">
        <f t="shared" si="2"/>
        <v/>
      </c>
      <c r="E32" s="107" t="str">
        <f t="shared" si="3"/>
        <v/>
      </c>
      <c r="F32" s="108" t="str">
        <f t="shared" si="4"/>
        <v/>
      </c>
      <c r="G32" s="109" t="str">
        <f t="shared" si="5"/>
        <v/>
      </c>
      <c r="H32" s="107" t="str">
        <f t="shared" si="6"/>
        <v/>
      </c>
      <c r="I32" s="110" t="str">
        <f t="shared" si="7"/>
        <v/>
      </c>
      <c r="J32" s="106" t="str">
        <f t="shared" si="8"/>
        <v/>
      </c>
      <c r="K32" s="107" t="str">
        <f t="shared" si="9"/>
        <v/>
      </c>
      <c r="L32" s="108" t="str">
        <f t="shared" si="10"/>
        <v/>
      </c>
      <c r="M32" s="109" t="str">
        <f t="shared" si="11"/>
        <v/>
      </c>
      <c r="N32" s="107" t="str">
        <f t="shared" si="12"/>
        <v/>
      </c>
      <c r="O32" s="108" t="str">
        <f t="shared" si="13"/>
        <v/>
      </c>
      <c r="Q32" s="256"/>
      <c r="R32" s="256"/>
      <c r="S32" s="256"/>
    </row>
    <row r="33" spans="1:19" ht="17.25" customHeight="1" thickBot="1">
      <c r="A33" s="17"/>
      <c r="B33" s="15" t="str">
        <f t="shared" si="0"/>
        <v/>
      </c>
      <c r="C33" s="32" t="str">
        <f t="shared" si="1"/>
        <v/>
      </c>
      <c r="D33" s="15" t="str">
        <f t="shared" si="2"/>
        <v/>
      </c>
      <c r="E33" s="32" t="str">
        <f t="shared" si="3"/>
        <v/>
      </c>
      <c r="F33" s="18" t="str">
        <f t="shared" si="4"/>
        <v/>
      </c>
      <c r="G33" s="31" t="str">
        <f t="shared" si="5"/>
        <v/>
      </c>
      <c r="H33" s="32" t="str">
        <f t="shared" si="6"/>
        <v/>
      </c>
      <c r="I33" s="101" t="str">
        <f t="shared" si="7"/>
        <v/>
      </c>
      <c r="J33" s="15" t="str">
        <f t="shared" si="8"/>
        <v/>
      </c>
      <c r="K33" s="32" t="str">
        <f t="shared" si="9"/>
        <v/>
      </c>
      <c r="L33" s="18" t="str">
        <f t="shared" si="10"/>
        <v/>
      </c>
      <c r="M33" s="31" t="str">
        <f t="shared" si="11"/>
        <v/>
      </c>
      <c r="N33" s="32" t="str">
        <f t="shared" si="12"/>
        <v/>
      </c>
      <c r="O33" s="18" t="str">
        <f t="shared" si="13"/>
        <v/>
      </c>
      <c r="Q33" s="256"/>
      <c r="R33" s="256"/>
      <c r="S33" s="256"/>
    </row>
    <row r="34" spans="1:19" ht="17.25" customHeight="1" thickBot="1">
      <c r="A34" s="17"/>
      <c r="B34" s="15" t="str">
        <f t="shared" si="0"/>
        <v/>
      </c>
      <c r="C34" s="32" t="str">
        <f t="shared" si="1"/>
        <v/>
      </c>
      <c r="D34" s="15" t="str">
        <f t="shared" si="2"/>
        <v/>
      </c>
      <c r="E34" s="32" t="str">
        <f t="shared" si="3"/>
        <v/>
      </c>
      <c r="F34" s="18" t="str">
        <f t="shared" si="4"/>
        <v/>
      </c>
      <c r="G34" s="31" t="str">
        <f t="shared" si="5"/>
        <v/>
      </c>
      <c r="H34" s="32" t="str">
        <f t="shared" si="6"/>
        <v/>
      </c>
      <c r="I34" s="101" t="str">
        <f t="shared" si="7"/>
        <v/>
      </c>
      <c r="J34" s="15" t="str">
        <f t="shared" si="8"/>
        <v/>
      </c>
      <c r="K34" s="32" t="str">
        <f t="shared" si="9"/>
        <v/>
      </c>
      <c r="L34" s="18" t="str">
        <f t="shared" si="10"/>
        <v/>
      </c>
      <c r="M34" s="31" t="str">
        <f t="shared" si="11"/>
        <v/>
      </c>
      <c r="N34" s="32" t="str">
        <f t="shared" si="12"/>
        <v/>
      </c>
      <c r="O34" s="18" t="str">
        <f t="shared" si="13"/>
        <v/>
      </c>
      <c r="Q34" s="256"/>
      <c r="R34" s="256"/>
      <c r="S34" s="256"/>
    </row>
    <row r="35" spans="1:19" ht="17.25" customHeight="1">
      <c r="A35" s="17"/>
      <c r="B35" s="15" t="str">
        <f t="shared" si="0"/>
        <v/>
      </c>
      <c r="C35" s="32" t="str">
        <f t="shared" si="1"/>
        <v/>
      </c>
      <c r="D35" s="15" t="str">
        <f t="shared" si="2"/>
        <v/>
      </c>
      <c r="E35" s="32" t="str">
        <f t="shared" si="3"/>
        <v/>
      </c>
      <c r="F35" s="18" t="str">
        <f t="shared" si="4"/>
        <v/>
      </c>
      <c r="G35" s="31" t="str">
        <f t="shared" si="5"/>
        <v/>
      </c>
      <c r="H35" s="32" t="str">
        <f t="shared" si="6"/>
        <v/>
      </c>
      <c r="I35" s="101" t="str">
        <f t="shared" si="7"/>
        <v/>
      </c>
      <c r="J35" s="15" t="str">
        <f t="shared" si="8"/>
        <v/>
      </c>
      <c r="K35" s="32" t="str">
        <f t="shared" si="9"/>
        <v/>
      </c>
      <c r="L35" s="18" t="str">
        <f t="shared" si="10"/>
        <v/>
      </c>
      <c r="M35" s="31" t="str">
        <f t="shared" si="11"/>
        <v/>
      </c>
      <c r="N35" s="32" t="str">
        <f t="shared" si="12"/>
        <v/>
      </c>
      <c r="O35" s="18" t="str">
        <f t="shared" si="13"/>
        <v/>
      </c>
      <c r="Q35" s="278"/>
      <c r="R35" s="279"/>
      <c r="S35" s="280"/>
    </row>
    <row r="36" spans="1:19" ht="17.25" customHeight="1" thickBot="1">
      <c r="A36" s="23"/>
      <c r="B36" s="24" t="str">
        <f t="shared" si="0"/>
        <v/>
      </c>
      <c r="C36" s="25" t="str">
        <f t="shared" si="1"/>
        <v/>
      </c>
      <c r="D36" s="24" t="str">
        <f t="shared" si="2"/>
        <v/>
      </c>
      <c r="E36" s="25" t="str">
        <f t="shared" si="3"/>
        <v/>
      </c>
      <c r="F36" s="104" t="str">
        <f t="shared" si="4"/>
        <v/>
      </c>
      <c r="G36" s="102" t="str">
        <f t="shared" si="5"/>
        <v/>
      </c>
      <c r="H36" s="25" t="str">
        <f t="shared" si="6"/>
        <v/>
      </c>
      <c r="I36" s="103" t="str">
        <f t="shared" si="7"/>
        <v/>
      </c>
      <c r="J36" s="24" t="str">
        <f t="shared" si="8"/>
        <v/>
      </c>
      <c r="K36" s="25" t="str">
        <f t="shared" si="9"/>
        <v/>
      </c>
      <c r="L36" s="104" t="str">
        <f t="shared" si="10"/>
        <v/>
      </c>
      <c r="M36" s="102" t="str">
        <f t="shared" si="11"/>
        <v/>
      </c>
      <c r="N36" s="25" t="str">
        <f t="shared" si="12"/>
        <v/>
      </c>
      <c r="O36" s="104" t="str">
        <f t="shared" si="13"/>
        <v/>
      </c>
      <c r="Q36" s="281"/>
      <c r="R36" s="282"/>
      <c r="S36" s="283"/>
    </row>
    <row r="37" spans="1:19" ht="17.25" customHeight="1" thickBot="1">
      <c r="A37" s="26" t="s">
        <v>42</v>
      </c>
      <c r="B37" s="287">
        <v>300000</v>
      </c>
      <c r="C37" s="288"/>
      <c r="D37" s="26" t="s">
        <v>43</v>
      </c>
      <c r="E37" s="27">
        <f>IF(COUNT(E17:E26), SUM(E17:E26) / COUNT(E17:E26), 0)</f>
        <v>0</v>
      </c>
      <c r="F37" s="28">
        <f>SUM(F17:F26)</f>
        <v>0</v>
      </c>
      <c r="G37" s="26" t="s">
        <v>43</v>
      </c>
      <c r="H37" s="27">
        <f>IF(COUNT(H17:H26), SUM(H17:H26) / COUNT(H17:H26), 0)</f>
        <v>0</v>
      </c>
      <c r="I37" s="28">
        <f>SUM(I17:I26)</f>
        <v>0</v>
      </c>
      <c r="J37" s="26" t="s">
        <v>43</v>
      </c>
      <c r="K37" s="27">
        <f>IF(COUNT(K17:K26), SUM(K17:K26) / COUNT(K17:K26), 0)</f>
        <v>0</v>
      </c>
      <c r="L37" s="28">
        <f>SUM(L17:L26)</f>
        <v>0</v>
      </c>
      <c r="M37" s="26" t="s">
        <v>43</v>
      </c>
      <c r="N37" s="27">
        <f>IF(COUNT(N17:N26), SUM(N17:N26) / COUNT(N17:N26), 0)</f>
        <v>0</v>
      </c>
      <c r="O37" s="28">
        <f>SUM(O17:O26)</f>
        <v>0</v>
      </c>
      <c r="Q37" s="284"/>
      <c r="R37" s="285"/>
      <c r="S37" s="286"/>
    </row>
    <row r="38" spans="1:19" ht="17.25" customHeight="1"/>
    <row r="39" spans="1:19" ht="17.25" customHeight="1" thickBot="1"/>
    <row r="40" spans="1:19" ht="17.25" customHeight="1" thickBot="1">
      <c r="A40" s="230" t="s">
        <v>44</v>
      </c>
      <c r="B40" s="231"/>
      <c r="C40" s="231"/>
      <c r="D40" s="231"/>
      <c r="E40" s="231"/>
      <c r="F40" s="231"/>
      <c r="G40" s="231"/>
      <c r="H40" s="231"/>
      <c r="I40" s="231"/>
      <c r="J40" s="231"/>
      <c r="K40" s="231"/>
      <c r="L40" s="231"/>
      <c r="M40" s="231"/>
      <c r="N40" s="231"/>
      <c r="O40" s="232"/>
      <c r="Q40" s="251"/>
      <c r="R40" s="251"/>
      <c r="S40" s="251"/>
    </row>
    <row r="41" spans="1:19" ht="17.25" customHeight="1" thickBot="1">
      <c r="A41" s="111" t="s">
        <v>264</v>
      </c>
      <c r="B41" s="230" t="s">
        <v>49</v>
      </c>
      <c r="C41" s="232"/>
      <c r="D41" s="230" t="s">
        <v>57</v>
      </c>
      <c r="E41" s="231"/>
      <c r="F41" s="232"/>
      <c r="G41" s="257">
        <f>_xlfn.IFNA(VLOOKUP(B41, 현재가테이블!$B$2:$D$200, 2, FALSE), "-")</f>
        <v>60715000</v>
      </c>
      <c r="H41" s="258"/>
      <c r="I41" s="259"/>
      <c r="J41" s="230" t="s">
        <v>58</v>
      </c>
      <c r="K41" s="231"/>
      <c r="L41" s="232"/>
      <c r="M41" s="260">
        <f>_xlfn.IFNA(VLOOKUP(B41, 현재가테이블!$B$2:$D$200, 3, FALSE), "-")</f>
        <v>-7.8924148000000006E-3</v>
      </c>
      <c r="N41" s="261"/>
      <c r="O41" s="262"/>
      <c r="Q41" s="251"/>
      <c r="R41" s="251"/>
      <c r="S41" s="251"/>
    </row>
    <row r="42" spans="1:19" ht="17.25" customHeight="1" thickBot="1">
      <c r="A42" s="274" t="s">
        <v>54</v>
      </c>
      <c r="B42" s="276" t="str">
        <f>TEXT($G$1, "[$-ko-KR]yyyy-mm-dd(ddd) ") &amp; "오전 00:00"</f>
        <v>2021-04-01(목) 오전 00:00</v>
      </c>
      <c r="C42" s="277"/>
      <c r="D42" s="253" t="str">
        <f>TEXT($G$1, "[$-ko-KR]yyyy-mm-dd(ddd) ") &amp; "오후 14:00"</f>
        <v>2021-04-01(목) 오후 14:00</v>
      </c>
      <c r="E42" s="254"/>
      <c r="F42" s="255"/>
      <c r="G42" s="253" t="str">
        <f>TEXT($G$1, "[$-ko-KR]yyyy-mm-dd(ddd) ") &amp; "오후 19:00"</f>
        <v>2021-04-01(목) 오후 19:00</v>
      </c>
      <c r="H42" s="254"/>
      <c r="I42" s="255"/>
      <c r="J42" s="253" t="str">
        <f>TEXT($G$1, "[$-ko-KR]yyyy-mm-dd(ddd) ") &amp; "오후 21:00"</f>
        <v>2021-04-01(목) 오후 21:00</v>
      </c>
      <c r="K42" s="254"/>
      <c r="L42" s="255"/>
      <c r="M42" s="253" t="str">
        <f>TEXT($G$1+1, "[$-ko-KR]yyyy-mm-dd(ddd) ") &amp; "오전 00:00"</f>
        <v>2021-04-02(금) 오전 00:00</v>
      </c>
      <c r="N42" s="254"/>
      <c r="O42" s="255"/>
      <c r="Q42" s="251"/>
      <c r="R42" s="251"/>
      <c r="S42" s="251"/>
    </row>
    <row r="43" spans="1:19" ht="17.25" customHeight="1" thickBot="1">
      <c r="A43" s="275"/>
      <c r="B43" s="2" t="s">
        <v>57</v>
      </c>
      <c r="C43" s="10" t="s">
        <v>58</v>
      </c>
      <c r="D43" s="2" t="s">
        <v>57</v>
      </c>
      <c r="E43" s="10" t="s">
        <v>265</v>
      </c>
      <c r="F43" s="11" t="s">
        <v>266</v>
      </c>
      <c r="G43" s="112" t="s">
        <v>57</v>
      </c>
      <c r="H43" s="113" t="s">
        <v>265</v>
      </c>
      <c r="I43" s="114" t="s">
        <v>266</v>
      </c>
      <c r="J43" s="10" t="s">
        <v>57</v>
      </c>
      <c r="K43" s="10" t="s">
        <v>265</v>
      </c>
      <c r="L43" s="115" t="s">
        <v>266</v>
      </c>
      <c r="M43" s="2" t="s">
        <v>57</v>
      </c>
      <c r="N43" s="10" t="s">
        <v>265</v>
      </c>
      <c r="O43" s="66" t="s">
        <v>266</v>
      </c>
      <c r="Q43" s="256"/>
      <c r="R43" s="256"/>
      <c r="S43" s="256"/>
    </row>
    <row r="44" spans="1:19" ht="17.25" customHeight="1" thickBot="1">
      <c r="A44" s="12"/>
      <c r="B44" s="13"/>
      <c r="C44" s="14"/>
      <c r="D44" s="13"/>
      <c r="E44" s="14" t="str">
        <f>IF(ISNUMBER(D44), (D44 - $B44) / $B44, "")</f>
        <v/>
      </c>
      <c r="F44" s="16" t="str">
        <f>IF(ISNUMBER(D44), $B64 * E44, "")</f>
        <v/>
      </c>
      <c r="G44" s="29"/>
      <c r="H44" s="14" t="str">
        <f>IF(ISNUMBER(G44), (G44 - $B44) / $B44, "")</f>
        <v/>
      </c>
      <c r="I44" s="100" t="str">
        <f>IF(ISNUMBER(G44), $B64 * H44, "")</f>
        <v/>
      </c>
      <c r="J44" s="13"/>
      <c r="K44" s="14" t="str">
        <f>IF(ISNUMBER(J44), (J44 - $B44) / $B44, "")</f>
        <v/>
      </c>
      <c r="L44" s="16" t="str">
        <f>IF(ISNUMBER(J44), $B64 * K44, "")</f>
        <v/>
      </c>
      <c r="M44" s="29"/>
      <c r="N44" s="14" t="str">
        <f>IF(ISNUMBER(M44), (M44 - $B44) / $B44, "")</f>
        <v/>
      </c>
      <c r="O44" s="16" t="str">
        <f>IF(ISNUMBER(M44), $B64 * N44, "")</f>
        <v/>
      </c>
      <c r="Q44" s="251"/>
      <c r="R44" s="251"/>
      <c r="S44" s="251"/>
    </row>
    <row r="45" spans="1:19" ht="17.25" customHeight="1" thickBot="1">
      <c r="A45" s="17"/>
      <c r="B45" s="15"/>
      <c r="C45" s="32"/>
      <c r="D45" s="15"/>
      <c r="E45" s="32" t="str">
        <f t="shared" ref="E45:E48" si="14">IF(ISNUMBER(D45), (D45 - $B45) / $B45, "")</f>
        <v/>
      </c>
      <c r="F45" s="18" t="str">
        <f>IF(ISNUMBER(D45), $B64 * E45, "")</f>
        <v/>
      </c>
      <c r="G45" s="31"/>
      <c r="H45" s="32" t="str">
        <f t="shared" ref="H45:H48" si="15">IF(ISNUMBER(G45), (G45 - $B45) / $B45, "")</f>
        <v/>
      </c>
      <c r="I45" s="101" t="str">
        <f>IF(ISNUMBER(G45), $B64 * H45, "")</f>
        <v/>
      </c>
      <c r="J45" s="15"/>
      <c r="K45" s="32" t="str">
        <f t="shared" ref="K45:K48" si="16">IF(ISNUMBER(J45), (J45 - $B45) / $B45, "")</f>
        <v/>
      </c>
      <c r="L45" s="18" t="str">
        <f>IF(ISNUMBER(J45), $B64 * K45, "")</f>
        <v/>
      </c>
      <c r="M45" s="31"/>
      <c r="N45" s="32" t="str">
        <f t="shared" ref="N45:N48" si="17">IF(ISNUMBER(M45), (M45 - $B45) / $B45, "")</f>
        <v/>
      </c>
      <c r="O45" s="18" t="str">
        <f>IF(ISNUMBER(M45), $B64 * N45, "")</f>
        <v/>
      </c>
      <c r="Q45" s="251"/>
      <c r="R45" s="251"/>
      <c r="S45" s="251"/>
    </row>
    <row r="46" spans="1:19" ht="17.25" customHeight="1" thickBot="1">
      <c r="A46" s="17"/>
      <c r="B46" s="15"/>
      <c r="C46" s="32"/>
      <c r="D46" s="15"/>
      <c r="E46" s="32" t="str">
        <f t="shared" si="14"/>
        <v/>
      </c>
      <c r="F46" s="18" t="str">
        <f>IF(ISNUMBER(D46), $B64 * E46, "")</f>
        <v/>
      </c>
      <c r="G46" s="31"/>
      <c r="H46" s="32" t="str">
        <f t="shared" si="15"/>
        <v/>
      </c>
      <c r="I46" s="101" t="str">
        <f>IF(ISNUMBER(G46), $B64 * H46, "")</f>
        <v/>
      </c>
      <c r="J46" s="15"/>
      <c r="K46" s="32" t="str">
        <f t="shared" si="16"/>
        <v/>
      </c>
      <c r="L46" s="18" t="str">
        <f>IF(ISNUMBER(J46), $B64 * K46, "")</f>
        <v/>
      </c>
      <c r="M46" s="31"/>
      <c r="N46" s="32" t="str">
        <f t="shared" si="17"/>
        <v/>
      </c>
      <c r="O46" s="18" t="str">
        <f>IF(ISNUMBER(M46), $B64 * N46, "")</f>
        <v/>
      </c>
      <c r="Q46" s="256"/>
      <c r="R46" s="256"/>
      <c r="S46" s="256"/>
    </row>
    <row r="47" spans="1:19" ht="17.25" customHeight="1" thickBot="1">
      <c r="A47" s="17"/>
      <c r="B47" s="15"/>
      <c r="C47" s="32"/>
      <c r="D47" s="15"/>
      <c r="E47" s="32" t="str">
        <f t="shared" si="14"/>
        <v/>
      </c>
      <c r="F47" s="18" t="str">
        <f>IF(ISNUMBER(D47), $B64 * E47, "")</f>
        <v/>
      </c>
      <c r="G47" s="31"/>
      <c r="H47" s="32" t="str">
        <f t="shared" si="15"/>
        <v/>
      </c>
      <c r="I47" s="101" t="str">
        <f>IF(ISNUMBER(G47), $B64 * H47, "")</f>
        <v/>
      </c>
      <c r="J47" s="15"/>
      <c r="K47" s="32" t="str">
        <f t="shared" si="16"/>
        <v/>
      </c>
      <c r="L47" s="18" t="str">
        <f>IF(ISNUMBER(J47), $B64 * K47, "")</f>
        <v/>
      </c>
      <c r="M47" s="31"/>
      <c r="N47" s="32" t="str">
        <f t="shared" si="17"/>
        <v/>
      </c>
      <c r="O47" s="18" t="str">
        <f>IF(ISNUMBER(M47), $B64 * N47, "")</f>
        <v/>
      </c>
      <c r="Q47" s="256"/>
      <c r="R47" s="256"/>
      <c r="S47" s="256"/>
    </row>
    <row r="48" spans="1:19" ht="17.25" customHeight="1" thickBot="1">
      <c r="A48" s="19"/>
      <c r="B48" s="20"/>
      <c r="C48" s="21"/>
      <c r="D48" s="20"/>
      <c r="E48" s="21" t="str">
        <f t="shared" si="14"/>
        <v/>
      </c>
      <c r="F48" s="22" t="str">
        <f>IF(ISNUMBER(D48), $B64 * E48, "")</f>
        <v/>
      </c>
      <c r="G48" s="30"/>
      <c r="H48" s="21" t="str">
        <f t="shared" si="15"/>
        <v/>
      </c>
      <c r="I48" s="105" t="str">
        <f>IF(ISNUMBER(G48), $B64 * H48, "")</f>
        <v/>
      </c>
      <c r="J48" s="20"/>
      <c r="K48" s="21" t="str">
        <f t="shared" si="16"/>
        <v/>
      </c>
      <c r="L48" s="22" t="str">
        <f>IF(ISNUMBER(J48), $B64 * K48, "")</f>
        <v/>
      </c>
      <c r="M48" s="30"/>
      <c r="N48" s="21" t="str">
        <f t="shared" si="17"/>
        <v/>
      </c>
      <c r="O48" s="22" t="str">
        <f>IF(ISNUMBER(M48), $B64 * N48, "")</f>
        <v/>
      </c>
      <c r="Q48" s="256"/>
      <c r="R48" s="256"/>
      <c r="S48" s="256"/>
    </row>
    <row r="49" spans="1:19" ht="17.25" customHeight="1" thickBot="1">
      <c r="A49" s="17"/>
      <c r="B49" s="106"/>
      <c r="C49" s="107"/>
      <c r="D49" s="106"/>
      <c r="E49" s="107" t="str">
        <f>IF(ISNUMBER(D49), (D49 - $B49) / $B49, "")</f>
        <v/>
      </c>
      <c r="F49" s="108" t="str">
        <f>IF(ISNUMBER(D49), $B64 * E49, "")</f>
        <v/>
      </c>
      <c r="G49" s="109"/>
      <c r="H49" s="107" t="str">
        <f>IF(ISNUMBER(G49), (G49 - $B49) / $B49, "")</f>
        <v/>
      </c>
      <c r="I49" s="110" t="str">
        <f>IF(ISNUMBER(G49), $B64 * H49, "")</f>
        <v/>
      </c>
      <c r="J49" s="106"/>
      <c r="K49" s="107" t="str">
        <f>IF(ISNUMBER(J49), (J49 - $B49) / $B49, "")</f>
        <v/>
      </c>
      <c r="L49" s="108" t="str">
        <f>IF(ISNUMBER(J49), $B64 * K49, "")</f>
        <v/>
      </c>
      <c r="M49" s="109"/>
      <c r="N49" s="107" t="str">
        <f>IF(ISNUMBER(M49), (M49 - $B49) / $B49, "")</f>
        <v/>
      </c>
      <c r="O49" s="108" t="str">
        <f>IF(ISNUMBER(M49), $B64 * N49, "")</f>
        <v/>
      </c>
      <c r="Q49" s="256"/>
      <c r="R49" s="256"/>
      <c r="S49" s="256"/>
    </row>
    <row r="50" spans="1:19" ht="17.25" customHeight="1" thickBot="1">
      <c r="A50" s="17"/>
      <c r="B50" s="15"/>
      <c r="C50" s="32"/>
      <c r="D50" s="15"/>
      <c r="E50" s="32" t="str">
        <f t="shared" ref="E50:E53" si="18">IF(ISNUMBER(D50), (D50 - $B50) / $B50, "")</f>
        <v/>
      </c>
      <c r="F50" s="18" t="str">
        <f>IF(ISNUMBER(D50), $B64 * E50, "")</f>
        <v/>
      </c>
      <c r="G50" s="31"/>
      <c r="H50" s="32" t="str">
        <f t="shared" ref="H50:H53" si="19">IF(ISNUMBER(G50), (G50 - $B50) / $B50, "")</f>
        <v/>
      </c>
      <c r="I50" s="101" t="str">
        <f>IF(ISNUMBER(G50), $B64 * H50, "")</f>
        <v/>
      </c>
      <c r="J50" s="15"/>
      <c r="K50" s="32" t="str">
        <f t="shared" ref="K50:K53" si="20">IF(ISNUMBER(J50), (J50 - $B50) / $B50, "")</f>
        <v/>
      </c>
      <c r="L50" s="18" t="str">
        <f>IF(ISNUMBER(J50), $B64 * K50, "")</f>
        <v/>
      </c>
      <c r="M50" s="31"/>
      <c r="N50" s="32" t="str">
        <f t="shared" ref="N50:N53" si="21">IF(ISNUMBER(M50), (M50 - $B50) / $B50, "")</f>
        <v/>
      </c>
      <c r="O50" s="18" t="str">
        <f>IF(ISNUMBER(M50), $B64 * N50, "")</f>
        <v/>
      </c>
      <c r="Q50" s="256"/>
      <c r="R50" s="256"/>
      <c r="S50" s="256"/>
    </row>
    <row r="51" spans="1:19" ht="17.25" customHeight="1" thickBot="1">
      <c r="A51" s="17"/>
      <c r="B51" s="15"/>
      <c r="C51" s="32"/>
      <c r="D51" s="15"/>
      <c r="E51" s="32" t="str">
        <f t="shared" si="18"/>
        <v/>
      </c>
      <c r="F51" s="18" t="str">
        <f>IF(ISNUMBER(D51), $B64 * E51, "")</f>
        <v/>
      </c>
      <c r="G51" s="31"/>
      <c r="H51" s="32" t="str">
        <f t="shared" si="19"/>
        <v/>
      </c>
      <c r="I51" s="101" t="str">
        <f>IF(ISNUMBER(G51), $B64 * H51, "")</f>
        <v/>
      </c>
      <c r="J51" s="15"/>
      <c r="K51" s="32" t="str">
        <f t="shared" si="20"/>
        <v/>
      </c>
      <c r="L51" s="18" t="str">
        <f>IF(ISNUMBER(J51), $B64 * K51, "")</f>
        <v/>
      </c>
      <c r="M51" s="31"/>
      <c r="N51" s="32" t="str">
        <f t="shared" si="21"/>
        <v/>
      </c>
      <c r="O51" s="18" t="str">
        <f>IF(ISNUMBER(M51), $B64 * N51, "")</f>
        <v/>
      </c>
      <c r="Q51" s="256"/>
      <c r="R51" s="256"/>
      <c r="S51" s="256"/>
    </row>
    <row r="52" spans="1:19" ht="17.25" customHeight="1" thickBot="1">
      <c r="A52" s="17"/>
      <c r="B52" s="15"/>
      <c r="C52" s="32"/>
      <c r="D52" s="15"/>
      <c r="E52" s="32" t="str">
        <f t="shared" si="18"/>
        <v/>
      </c>
      <c r="F52" s="18" t="str">
        <f>IF(ISNUMBER(D52), $B64 * E52, "")</f>
        <v/>
      </c>
      <c r="G52" s="31"/>
      <c r="H52" s="32" t="str">
        <f t="shared" si="19"/>
        <v/>
      </c>
      <c r="I52" s="101" t="str">
        <f>IF(ISNUMBER(G52), $B64 * H52, "")</f>
        <v/>
      </c>
      <c r="J52" s="15"/>
      <c r="K52" s="32" t="str">
        <f t="shared" si="20"/>
        <v/>
      </c>
      <c r="L52" s="18" t="str">
        <f>IF(ISNUMBER(J52), $B64 * K52, "")</f>
        <v/>
      </c>
      <c r="M52" s="31"/>
      <c r="N52" s="32" t="str">
        <f t="shared" si="21"/>
        <v/>
      </c>
      <c r="O52" s="18" t="str">
        <f>IF(ISNUMBER(M52), $B64 * N52, "")</f>
        <v/>
      </c>
      <c r="Q52" s="33"/>
      <c r="R52" s="33"/>
    </row>
    <row r="53" spans="1:19" ht="17.25" customHeight="1" thickBot="1">
      <c r="A53" s="23"/>
      <c r="B53" s="24"/>
      <c r="C53" s="25"/>
      <c r="D53" s="24"/>
      <c r="E53" s="25" t="str">
        <f t="shared" si="18"/>
        <v/>
      </c>
      <c r="F53" s="104" t="str">
        <f>IF(ISNUMBER(D53), $B64 * E53, "")</f>
        <v/>
      </c>
      <c r="G53" s="102"/>
      <c r="H53" s="25" t="str">
        <f t="shared" si="19"/>
        <v/>
      </c>
      <c r="I53" s="103" t="str">
        <f>IF(ISNUMBER(G53), $B64 * H53, "")</f>
        <v/>
      </c>
      <c r="J53" s="24"/>
      <c r="K53" s="25" t="str">
        <f t="shared" si="20"/>
        <v/>
      </c>
      <c r="L53" s="104" t="str">
        <f>IF(ISNUMBER(J53), $B64 * K53, "")</f>
        <v/>
      </c>
      <c r="M53" s="102"/>
      <c r="N53" s="25" t="str">
        <f t="shared" si="21"/>
        <v/>
      </c>
      <c r="O53" s="104" t="str">
        <f>IF(ISNUMBER(M53), $B64 * N53, "")</f>
        <v/>
      </c>
      <c r="Q53" s="265"/>
      <c r="R53" s="266"/>
      <c r="S53" s="267"/>
    </row>
    <row r="54" spans="1:19" ht="17.25" customHeight="1">
      <c r="A54" s="12"/>
      <c r="B54" s="13"/>
      <c r="C54" s="14"/>
      <c r="D54" s="13"/>
      <c r="E54" s="14" t="str">
        <f>IF(ISNUMBER(D54), (D54 - $B54) / $B54, "")</f>
        <v/>
      </c>
      <c r="F54" s="16" t="str">
        <f>IF(ISNUMBER(D54), $B64 * E54, "")</f>
        <v/>
      </c>
      <c r="G54" s="29"/>
      <c r="H54" s="14" t="str">
        <f>IF(ISNUMBER(G54), (G54 - $B54) / $B54, "")</f>
        <v/>
      </c>
      <c r="I54" s="100" t="str">
        <f>IF(ISNUMBER(G54), $B64 * H54, "")</f>
        <v/>
      </c>
      <c r="J54" s="13"/>
      <c r="K54" s="14" t="str">
        <f>IF(ISNUMBER(J54), (J54 - $B54) / $B54, "")</f>
        <v/>
      </c>
      <c r="L54" s="16" t="str">
        <f>IF(ISNUMBER(J54), $B64 * K54, "")</f>
        <v/>
      </c>
      <c r="M54" s="29"/>
      <c r="N54" s="14" t="str">
        <f>IF(ISNUMBER(M54), (M54 - $B54) / $B54, "")</f>
        <v/>
      </c>
      <c r="O54" s="16" t="str">
        <f>IF(ISNUMBER(M54), $B64 * N54, "")</f>
        <v/>
      </c>
      <c r="Q54" s="268"/>
      <c r="R54" s="269"/>
      <c r="S54" s="270"/>
    </row>
    <row r="55" spans="1:19" ht="17.25" customHeight="1" thickBot="1">
      <c r="A55" s="17"/>
      <c r="B55" s="15"/>
      <c r="C55" s="32"/>
      <c r="D55" s="15"/>
      <c r="E55" s="32" t="str">
        <f t="shared" ref="E55:E58" si="22">IF(ISNUMBER(D55), (D55 - $B55) / $B55, "")</f>
        <v/>
      </c>
      <c r="F55" s="18" t="str">
        <f>IF(ISNUMBER(D55), $B64 * E55, "")</f>
        <v/>
      </c>
      <c r="G55" s="31"/>
      <c r="H55" s="32" t="str">
        <f t="shared" ref="H55:H58" si="23">IF(ISNUMBER(G55), (G55 - $B55) / $B55, "")</f>
        <v/>
      </c>
      <c r="I55" s="101" t="str">
        <f>IF(ISNUMBER(G55), $B64 * H55, "")</f>
        <v/>
      </c>
      <c r="J55" s="15"/>
      <c r="K55" s="32" t="str">
        <f t="shared" ref="K55:K58" si="24">IF(ISNUMBER(J55), (J55 - $B55) / $B55, "")</f>
        <v/>
      </c>
      <c r="L55" s="18" t="str">
        <f>IF(ISNUMBER(J55), $B64 * K55, "")</f>
        <v/>
      </c>
      <c r="M55" s="31"/>
      <c r="N55" s="32" t="str">
        <f t="shared" ref="N55:N58" si="25">IF(ISNUMBER(M55), (M55 - $B55) / $B55, "")</f>
        <v/>
      </c>
      <c r="O55" s="18" t="str">
        <f>IF(ISNUMBER(M55), $B64 * N55, "")</f>
        <v/>
      </c>
      <c r="Q55" s="271"/>
      <c r="R55" s="272"/>
      <c r="S55" s="273"/>
    </row>
    <row r="56" spans="1:19" ht="17.25" customHeight="1" thickBot="1">
      <c r="A56" s="17"/>
      <c r="B56" s="15"/>
      <c r="C56" s="32"/>
      <c r="D56" s="15"/>
      <c r="E56" s="32" t="str">
        <f t="shared" si="22"/>
        <v/>
      </c>
      <c r="F56" s="18" t="str">
        <f>IF(ISNUMBER(D56), $B64 * E56, "")</f>
        <v/>
      </c>
      <c r="G56" s="31"/>
      <c r="H56" s="32" t="str">
        <f t="shared" si="23"/>
        <v/>
      </c>
      <c r="I56" s="101" t="str">
        <f>IF(ISNUMBER(G56), $B64 * H56, "")</f>
        <v/>
      </c>
      <c r="J56" s="15"/>
      <c r="K56" s="32" t="str">
        <f t="shared" si="24"/>
        <v/>
      </c>
      <c r="L56" s="18" t="str">
        <f>IF(ISNUMBER(J56), $B64 * K56, "")</f>
        <v/>
      </c>
      <c r="M56" s="31"/>
      <c r="N56" s="32" t="str">
        <f t="shared" si="25"/>
        <v/>
      </c>
      <c r="O56" s="18" t="str">
        <f>IF(ISNUMBER(M56), $B64 * N56, "")</f>
        <v/>
      </c>
      <c r="Q56" s="256"/>
      <c r="R56" s="256"/>
      <c r="S56" s="256"/>
    </row>
    <row r="57" spans="1:19" ht="17.25" customHeight="1" thickBot="1">
      <c r="A57" s="17"/>
      <c r="B57" s="15"/>
      <c r="C57" s="32"/>
      <c r="D57" s="15"/>
      <c r="E57" s="32" t="str">
        <f t="shared" si="22"/>
        <v/>
      </c>
      <c r="F57" s="18" t="str">
        <f>IF(ISNUMBER(D57), $B64 * E57, "")</f>
        <v/>
      </c>
      <c r="G57" s="31"/>
      <c r="H57" s="32" t="str">
        <f t="shared" si="23"/>
        <v/>
      </c>
      <c r="I57" s="101" t="str">
        <f>IF(ISNUMBER(G57), $B64 * H57, "")</f>
        <v/>
      </c>
      <c r="J57" s="15"/>
      <c r="K57" s="32" t="str">
        <f t="shared" si="24"/>
        <v/>
      </c>
      <c r="L57" s="18" t="str">
        <f>IF(ISNUMBER(J57), $B64 * K57, "")</f>
        <v/>
      </c>
      <c r="M57" s="31"/>
      <c r="N57" s="32" t="str">
        <f t="shared" si="25"/>
        <v/>
      </c>
      <c r="O57" s="18" t="str">
        <f>IF(ISNUMBER(M57), $B64 * N57, "")</f>
        <v/>
      </c>
      <c r="Q57" s="251"/>
      <c r="R57" s="251"/>
      <c r="S57" s="251"/>
    </row>
    <row r="58" spans="1:19" ht="17.25" customHeight="1" thickBot="1">
      <c r="A58" s="19"/>
      <c r="B58" s="20"/>
      <c r="C58" s="21"/>
      <c r="D58" s="20"/>
      <c r="E58" s="21" t="str">
        <f t="shared" si="22"/>
        <v/>
      </c>
      <c r="F58" s="22" t="str">
        <f>IF(ISNUMBER(D58), $B64 * E58, "")</f>
        <v/>
      </c>
      <c r="G58" s="30"/>
      <c r="H58" s="21" t="str">
        <f t="shared" si="23"/>
        <v/>
      </c>
      <c r="I58" s="105" t="str">
        <f>IF(ISNUMBER(G58), $B64 * H58, "")</f>
        <v/>
      </c>
      <c r="J58" s="20"/>
      <c r="K58" s="21" t="str">
        <f t="shared" si="24"/>
        <v/>
      </c>
      <c r="L58" s="22" t="str">
        <f>IF(ISNUMBER(J58), $B64 * K58, "")</f>
        <v/>
      </c>
      <c r="M58" s="30"/>
      <c r="N58" s="21" t="str">
        <f t="shared" si="25"/>
        <v/>
      </c>
      <c r="O58" s="22" t="str">
        <f>IF(ISNUMBER(M58), $B64 * N58, "")</f>
        <v/>
      </c>
      <c r="Q58" s="251"/>
      <c r="R58" s="251"/>
      <c r="S58" s="251"/>
    </row>
    <row r="59" spans="1:19" ht="17.25" customHeight="1" thickBot="1">
      <c r="A59" s="17"/>
      <c r="B59" s="106"/>
      <c r="C59" s="107"/>
      <c r="D59" s="106"/>
      <c r="E59" s="107" t="str">
        <f>IF(ISNUMBER(D59), (D59 - $B59) / $B59, "")</f>
        <v/>
      </c>
      <c r="F59" s="108" t="str">
        <f>IF(ISNUMBER(D59), $B64 * E59, "")</f>
        <v/>
      </c>
      <c r="G59" s="109"/>
      <c r="H59" s="107" t="str">
        <f>IF(ISNUMBER(G59), (G59 - $B59) / $B59, "")</f>
        <v/>
      </c>
      <c r="I59" s="110" t="str">
        <f>IF(ISNUMBER(G59), $B64 * H59, "")</f>
        <v/>
      </c>
      <c r="J59" s="106"/>
      <c r="K59" s="107" t="str">
        <f>IF(ISNUMBER(J59), (J59 - $B59) / $B59, "")</f>
        <v/>
      </c>
      <c r="L59" s="108" t="str">
        <f>IF(ISNUMBER(J59), $B64 * K59, "")</f>
        <v/>
      </c>
      <c r="M59" s="109"/>
      <c r="N59" s="107" t="str">
        <f>IF(ISNUMBER(M59), (M59 - $B59) / $B59, "")</f>
        <v/>
      </c>
      <c r="O59" s="108" t="str">
        <f>IF(ISNUMBER(M59), $B64 * N59, "")</f>
        <v/>
      </c>
      <c r="Q59" s="256"/>
      <c r="R59" s="256"/>
      <c r="S59" s="256"/>
    </row>
    <row r="60" spans="1:19" ht="17.25" customHeight="1" thickBot="1">
      <c r="A60" s="17"/>
      <c r="B60" s="15"/>
      <c r="C60" s="32"/>
      <c r="D60" s="15"/>
      <c r="E60" s="32" t="str">
        <f t="shared" ref="E60:E63" si="26">IF(ISNUMBER(D60), (D60 - $B60) / $B60, "")</f>
        <v/>
      </c>
      <c r="F60" s="18" t="str">
        <f>IF(ISNUMBER(D60), $B64 * E60, "")</f>
        <v/>
      </c>
      <c r="G60" s="31"/>
      <c r="H60" s="32" t="str">
        <f t="shared" ref="H60:H63" si="27">IF(ISNUMBER(G60), (G60 - $B60) / $B60, "")</f>
        <v/>
      </c>
      <c r="I60" s="101" t="str">
        <f>IF(ISNUMBER(G60), $B64 * H60, "")</f>
        <v/>
      </c>
      <c r="J60" s="15"/>
      <c r="K60" s="32" t="str">
        <f t="shared" ref="K60:K63" si="28">IF(ISNUMBER(J60), (J60 - $B60) / $B60, "")</f>
        <v/>
      </c>
      <c r="L60" s="18" t="str">
        <f>IF(ISNUMBER(J60), $B64 * K60, "")</f>
        <v/>
      </c>
      <c r="M60" s="31"/>
      <c r="N60" s="32" t="str">
        <f t="shared" ref="N60:N63" si="29">IF(ISNUMBER(M60), (M60 - $B60) / $B60, "")</f>
        <v/>
      </c>
      <c r="O60" s="18" t="str">
        <f>IF(ISNUMBER(M60), $B64 * N60, "")</f>
        <v/>
      </c>
      <c r="Q60" s="256"/>
      <c r="R60" s="256"/>
      <c r="S60" s="256"/>
    </row>
    <row r="61" spans="1:19" ht="17.25" customHeight="1" thickBot="1">
      <c r="A61" s="17"/>
      <c r="B61" s="15"/>
      <c r="C61" s="32"/>
      <c r="D61" s="15"/>
      <c r="E61" s="32" t="str">
        <f t="shared" si="26"/>
        <v/>
      </c>
      <c r="F61" s="18" t="str">
        <f>IF(ISNUMBER(D61), $B64 * E61, "")</f>
        <v/>
      </c>
      <c r="G61" s="31"/>
      <c r="H61" s="32" t="str">
        <f t="shared" si="27"/>
        <v/>
      </c>
      <c r="I61" s="101" t="str">
        <f>IF(ISNUMBER(G61), $B64 * H61, "")</f>
        <v/>
      </c>
      <c r="J61" s="15"/>
      <c r="K61" s="32" t="str">
        <f t="shared" si="28"/>
        <v/>
      </c>
      <c r="L61" s="18" t="str">
        <f>IF(ISNUMBER(J61), $B64 * K61, "")</f>
        <v/>
      </c>
      <c r="M61" s="31"/>
      <c r="N61" s="32" t="str">
        <f t="shared" si="29"/>
        <v/>
      </c>
      <c r="O61" s="18" t="str">
        <f>IF(ISNUMBER(M61), $B64 * N61, "")</f>
        <v/>
      </c>
      <c r="Q61" s="256"/>
      <c r="R61" s="256"/>
      <c r="S61" s="256"/>
    </row>
    <row r="62" spans="1:19" ht="17.25" customHeight="1">
      <c r="A62" s="17"/>
      <c r="B62" s="15"/>
      <c r="C62" s="32"/>
      <c r="D62" s="15"/>
      <c r="E62" s="32" t="str">
        <f t="shared" si="26"/>
        <v/>
      </c>
      <c r="F62" s="18" t="str">
        <f>IF(ISNUMBER(D62), $B64 * E62, "")</f>
        <v/>
      </c>
      <c r="G62" s="31"/>
      <c r="H62" s="32" t="str">
        <f t="shared" si="27"/>
        <v/>
      </c>
      <c r="I62" s="101" t="str">
        <f>IF(ISNUMBER(G62), $B64 * H62, "")</f>
        <v/>
      </c>
      <c r="J62" s="15"/>
      <c r="K62" s="32" t="str">
        <f t="shared" si="28"/>
        <v/>
      </c>
      <c r="L62" s="18" t="str">
        <f>IF(ISNUMBER(J62), $B64 * K62, "")</f>
        <v/>
      </c>
      <c r="M62" s="31"/>
      <c r="N62" s="32" t="str">
        <f t="shared" si="29"/>
        <v/>
      </c>
      <c r="O62" s="18" t="str">
        <f>IF(ISNUMBER(M62), $B64 * N62, "")</f>
        <v/>
      </c>
      <c r="Q62" s="278"/>
      <c r="R62" s="279"/>
      <c r="S62" s="280"/>
    </row>
    <row r="63" spans="1:19" ht="17.25" customHeight="1" thickBot="1">
      <c r="A63" s="23"/>
      <c r="B63" s="24"/>
      <c r="C63" s="25"/>
      <c r="D63" s="24"/>
      <c r="E63" s="25" t="str">
        <f t="shared" si="26"/>
        <v/>
      </c>
      <c r="F63" s="104" t="str">
        <f>IF(ISNUMBER(D63), $B64 * E63, "")</f>
        <v/>
      </c>
      <c r="G63" s="102"/>
      <c r="H63" s="25" t="str">
        <f t="shared" si="27"/>
        <v/>
      </c>
      <c r="I63" s="103" t="str">
        <f>IF(ISNUMBER(G63), $B64 * H63, "")</f>
        <v/>
      </c>
      <c r="J63" s="24"/>
      <c r="K63" s="25" t="str">
        <f t="shared" si="28"/>
        <v/>
      </c>
      <c r="L63" s="104" t="str">
        <f>IF(ISNUMBER(J63), $B64 * K63, "")</f>
        <v/>
      </c>
      <c r="M63" s="102"/>
      <c r="N63" s="25" t="str">
        <f t="shared" si="29"/>
        <v/>
      </c>
      <c r="O63" s="104" t="str">
        <f>IF(ISNUMBER(M63), $B64 * N63, "")</f>
        <v/>
      </c>
      <c r="Q63" s="281"/>
      <c r="R63" s="282"/>
      <c r="S63" s="283"/>
    </row>
    <row r="64" spans="1:19" ht="17.25" customHeight="1" thickBot="1">
      <c r="A64" s="26" t="s">
        <v>267</v>
      </c>
      <c r="B64" s="287">
        <f>$B$37</f>
        <v>300000</v>
      </c>
      <c r="C64" s="288"/>
      <c r="D64" s="26" t="s">
        <v>268</v>
      </c>
      <c r="E64" s="27">
        <f>IF(COUNT(E44:E63), SUM(E44:E63) / COUNT(E44:E63), 0)</f>
        <v>0</v>
      </c>
      <c r="F64" s="28">
        <f>SUM(F44:F63)</f>
        <v>0</v>
      </c>
      <c r="G64" s="26" t="s">
        <v>268</v>
      </c>
      <c r="H64" s="27">
        <f>IF(COUNT(H44:H63), SUM(H44:H63) / COUNT(H44:H63), 0)</f>
        <v>0</v>
      </c>
      <c r="I64" s="28">
        <f>SUM(I44:I63)</f>
        <v>0</v>
      </c>
      <c r="J64" s="26" t="s">
        <v>268</v>
      </c>
      <c r="K64" s="27">
        <f>IF(COUNT(K44:K63), SUM(K44:K63) / COUNT(K44:K63), 0)</f>
        <v>0</v>
      </c>
      <c r="L64" s="28">
        <f>SUM(L44:L63)</f>
        <v>0</v>
      </c>
      <c r="M64" s="26" t="s">
        <v>268</v>
      </c>
      <c r="N64" s="27">
        <f>IF(COUNT(N44:N63), SUM(N44:N63) / COUNT(N44:N63), 0)</f>
        <v>0</v>
      </c>
      <c r="O64" s="28">
        <f>SUM(O44:O63)</f>
        <v>0</v>
      </c>
      <c r="Q64" s="284"/>
      <c r="R64" s="285"/>
      <c r="S64" s="286"/>
    </row>
    <row r="65" spans="1:19" ht="17.25" customHeight="1"/>
    <row r="66" spans="1:19" ht="17.25" customHeight="1" thickBot="1"/>
    <row r="67" spans="1:19" ht="17.25" thickBot="1">
      <c r="A67" s="230" t="s">
        <v>45</v>
      </c>
      <c r="B67" s="231"/>
      <c r="C67" s="231"/>
      <c r="D67" s="231"/>
      <c r="E67" s="231"/>
      <c r="F67" s="231"/>
      <c r="G67" s="231"/>
      <c r="H67" s="231"/>
      <c r="I67" s="231"/>
      <c r="J67" s="231"/>
      <c r="K67" s="231"/>
      <c r="L67" s="231"/>
      <c r="M67" s="231"/>
      <c r="N67" s="231"/>
      <c r="O67" s="232"/>
      <c r="Q67" s="251"/>
      <c r="R67" s="251"/>
      <c r="S67" s="251"/>
    </row>
    <row r="68" spans="1:19" ht="17.25" thickBot="1">
      <c r="A68" s="111" t="s">
        <v>264</v>
      </c>
      <c r="B68" s="230" t="s">
        <v>49</v>
      </c>
      <c r="C68" s="232"/>
      <c r="D68" s="230" t="s">
        <v>57</v>
      </c>
      <c r="E68" s="231"/>
      <c r="F68" s="232"/>
      <c r="G68" s="257">
        <f>_xlfn.IFNA(VLOOKUP(B68, 현재가테이블!$B$2:$D$200, 2, FALSE), "-")</f>
        <v>60715000</v>
      </c>
      <c r="H68" s="258"/>
      <c r="I68" s="259"/>
      <c r="J68" s="230" t="s">
        <v>58</v>
      </c>
      <c r="K68" s="231"/>
      <c r="L68" s="232"/>
      <c r="M68" s="260">
        <f>_xlfn.IFNA(VLOOKUP(B68, 현재가테이블!$B$2:$D$200, 3, FALSE), "-")</f>
        <v>-7.8924148000000006E-3</v>
      </c>
      <c r="N68" s="261"/>
      <c r="O68" s="262"/>
      <c r="Q68" s="251"/>
      <c r="R68" s="251"/>
      <c r="S68" s="251"/>
    </row>
    <row r="69" spans="1:19" ht="17.25" thickBot="1">
      <c r="A69" s="274" t="s">
        <v>54</v>
      </c>
      <c r="B69" s="276" t="str">
        <f>TEXT($G$1, "[$-ko-KR]yyyy-mm-dd(ddd) ") &amp; "오전 00:00"</f>
        <v>2021-04-01(목) 오전 00:00</v>
      </c>
      <c r="C69" s="277"/>
      <c r="D69" s="253" t="str">
        <f>TEXT($G$1, "[$-ko-KR]yyyy-mm-dd(ddd) ") &amp; "오후 14:00"</f>
        <v>2021-04-01(목) 오후 14:00</v>
      </c>
      <c r="E69" s="254"/>
      <c r="F69" s="255"/>
      <c r="G69" s="253" t="str">
        <f>TEXT($G$1, "[$-ko-KR]yyyy-mm-dd(ddd) ") &amp; "오후 19:00"</f>
        <v>2021-04-01(목) 오후 19:00</v>
      </c>
      <c r="H69" s="254"/>
      <c r="I69" s="255"/>
      <c r="J69" s="253" t="str">
        <f>TEXT($G$1, "[$-ko-KR]yyyy-mm-dd(ddd) ") &amp; "오후 21:00"</f>
        <v>2021-04-01(목) 오후 21:00</v>
      </c>
      <c r="K69" s="254"/>
      <c r="L69" s="255"/>
      <c r="M69" s="253" t="str">
        <f>TEXT($G$1+1, "[$-ko-KR]yyyy-mm-dd(ddd) ") &amp; "오전 00:00"</f>
        <v>2021-04-02(금) 오전 00:00</v>
      </c>
      <c r="N69" s="254"/>
      <c r="O69" s="255"/>
      <c r="Q69" s="251"/>
      <c r="R69" s="251"/>
      <c r="S69" s="251"/>
    </row>
    <row r="70" spans="1:19" ht="17.25" thickBot="1">
      <c r="A70" s="275"/>
      <c r="B70" s="2" t="s">
        <v>57</v>
      </c>
      <c r="C70" s="10" t="s">
        <v>58</v>
      </c>
      <c r="D70" s="2" t="s">
        <v>57</v>
      </c>
      <c r="E70" s="10" t="s">
        <v>265</v>
      </c>
      <c r="F70" s="11" t="s">
        <v>266</v>
      </c>
      <c r="G70" s="112" t="s">
        <v>57</v>
      </c>
      <c r="H70" s="113" t="s">
        <v>265</v>
      </c>
      <c r="I70" s="114" t="s">
        <v>266</v>
      </c>
      <c r="J70" s="10" t="s">
        <v>57</v>
      </c>
      <c r="K70" s="10" t="s">
        <v>265</v>
      </c>
      <c r="L70" s="115" t="s">
        <v>266</v>
      </c>
      <c r="M70" s="2" t="s">
        <v>57</v>
      </c>
      <c r="N70" s="10" t="s">
        <v>265</v>
      </c>
      <c r="O70" s="66" t="s">
        <v>266</v>
      </c>
      <c r="Q70" s="256"/>
      <c r="R70" s="256"/>
      <c r="S70" s="256"/>
    </row>
    <row r="71" spans="1:19" ht="17.25" thickBot="1">
      <c r="A71" s="12"/>
      <c r="B71" s="13"/>
      <c r="C71" s="14"/>
      <c r="D71" s="13"/>
      <c r="E71" s="14" t="str">
        <f>IF(ISNUMBER(D71), (D71 - $B71) / $B71, "")</f>
        <v/>
      </c>
      <c r="F71" s="16" t="str">
        <f>IF(ISNUMBER(D71), $B91 * E71, "")</f>
        <v/>
      </c>
      <c r="G71" s="29"/>
      <c r="H71" s="14" t="str">
        <f>IF(ISNUMBER(G71), (G71 - $B71) / $B71, "")</f>
        <v/>
      </c>
      <c r="I71" s="100" t="str">
        <f>IF(ISNUMBER(G71), $B91 * H71, "")</f>
        <v/>
      </c>
      <c r="J71" s="13"/>
      <c r="K71" s="14" t="str">
        <f>IF(ISNUMBER(J71), (J71 - $B71) / $B71, "")</f>
        <v/>
      </c>
      <c r="L71" s="16" t="str">
        <f>IF(ISNUMBER(J71), $B91 * K71, "")</f>
        <v/>
      </c>
      <c r="M71" s="29"/>
      <c r="N71" s="14" t="str">
        <f>IF(ISNUMBER(M71), (M71 - $B71) / $B71, "")</f>
        <v/>
      </c>
      <c r="O71" s="16" t="str">
        <f>IF(ISNUMBER(M71), $B91 * N71, "")</f>
        <v/>
      </c>
      <c r="Q71" s="251"/>
      <c r="R71" s="251"/>
      <c r="S71" s="251"/>
    </row>
    <row r="72" spans="1:19" ht="17.25" thickBot="1">
      <c r="A72" s="17"/>
      <c r="B72" s="15"/>
      <c r="C72" s="32"/>
      <c r="D72" s="15"/>
      <c r="E72" s="32" t="str">
        <f t="shared" ref="E72:E75" si="30">IF(ISNUMBER(D72), (D72 - $B72) / $B72, "")</f>
        <v/>
      </c>
      <c r="F72" s="18" t="str">
        <f>IF(ISNUMBER(D72), $B91 * E72, "")</f>
        <v/>
      </c>
      <c r="G72" s="31"/>
      <c r="H72" s="32" t="str">
        <f t="shared" ref="H72:H75" si="31">IF(ISNUMBER(G72), (G72 - $B72) / $B72, "")</f>
        <v/>
      </c>
      <c r="I72" s="101" t="str">
        <f>IF(ISNUMBER(G72), $B91 * H72, "")</f>
        <v/>
      </c>
      <c r="J72" s="15"/>
      <c r="K72" s="32" t="str">
        <f t="shared" ref="K72:K75" si="32">IF(ISNUMBER(J72), (J72 - $B72) / $B72, "")</f>
        <v/>
      </c>
      <c r="L72" s="18" t="str">
        <f>IF(ISNUMBER(J72), $B91 * K72, "")</f>
        <v/>
      </c>
      <c r="M72" s="31"/>
      <c r="N72" s="32" t="str">
        <f t="shared" ref="N72:N75" si="33">IF(ISNUMBER(M72), (M72 - $B72) / $B72, "")</f>
        <v/>
      </c>
      <c r="O72" s="18" t="str">
        <f>IF(ISNUMBER(M72), $B91 * N72, "")</f>
        <v/>
      </c>
      <c r="Q72" s="251"/>
      <c r="R72" s="251"/>
      <c r="S72" s="251"/>
    </row>
    <row r="73" spans="1:19" ht="17.25" thickBot="1">
      <c r="A73" s="17"/>
      <c r="B73" s="15"/>
      <c r="C73" s="32"/>
      <c r="D73" s="15"/>
      <c r="E73" s="32" t="str">
        <f t="shared" si="30"/>
        <v/>
      </c>
      <c r="F73" s="18" t="str">
        <f>IF(ISNUMBER(D73), $B91 * E73, "")</f>
        <v/>
      </c>
      <c r="G73" s="31"/>
      <c r="H73" s="32" t="str">
        <f t="shared" si="31"/>
        <v/>
      </c>
      <c r="I73" s="101" t="str">
        <f>IF(ISNUMBER(G73), $B91 * H73, "")</f>
        <v/>
      </c>
      <c r="J73" s="15"/>
      <c r="K73" s="32" t="str">
        <f t="shared" si="32"/>
        <v/>
      </c>
      <c r="L73" s="18" t="str">
        <f>IF(ISNUMBER(J73), $B91 * K73, "")</f>
        <v/>
      </c>
      <c r="M73" s="31"/>
      <c r="N73" s="32" t="str">
        <f t="shared" si="33"/>
        <v/>
      </c>
      <c r="O73" s="18" t="str">
        <f>IF(ISNUMBER(M73), $B91 * N73, "")</f>
        <v/>
      </c>
      <c r="Q73" s="256"/>
      <c r="R73" s="256"/>
      <c r="S73" s="256"/>
    </row>
    <row r="74" spans="1:19" ht="17.25" thickBot="1">
      <c r="A74" s="17"/>
      <c r="B74" s="15"/>
      <c r="C74" s="32"/>
      <c r="D74" s="15"/>
      <c r="E74" s="32" t="str">
        <f t="shared" si="30"/>
        <v/>
      </c>
      <c r="F74" s="18" t="str">
        <f>IF(ISNUMBER(D74), $B91 * E74, "")</f>
        <v/>
      </c>
      <c r="G74" s="31"/>
      <c r="H74" s="32" t="str">
        <f t="shared" si="31"/>
        <v/>
      </c>
      <c r="I74" s="101" t="str">
        <f>IF(ISNUMBER(G74), $B91 * H74, "")</f>
        <v/>
      </c>
      <c r="J74" s="15"/>
      <c r="K74" s="32" t="str">
        <f t="shared" si="32"/>
        <v/>
      </c>
      <c r="L74" s="18" t="str">
        <f>IF(ISNUMBER(J74), $B91 * K74, "")</f>
        <v/>
      </c>
      <c r="M74" s="31"/>
      <c r="N74" s="32" t="str">
        <f t="shared" si="33"/>
        <v/>
      </c>
      <c r="O74" s="18" t="str">
        <f>IF(ISNUMBER(M74), $B91 * N74, "")</f>
        <v/>
      </c>
      <c r="Q74" s="256"/>
      <c r="R74" s="256"/>
      <c r="S74" s="256"/>
    </row>
    <row r="75" spans="1:19" ht="17.25" thickBot="1">
      <c r="A75" s="19"/>
      <c r="B75" s="20"/>
      <c r="C75" s="21"/>
      <c r="D75" s="20"/>
      <c r="E75" s="21" t="str">
        <f t="shared" si="30"/>
        <v/>
      </c>
      <c r="F75" s="22" t="str">
        <f>IF(ISNUMBER(D75), $B91 * E75, "")</f>
        <v/>
      </c>
      <c r="G75" s="30"/>
      <c r="H75" s="21" t="str">
        <f t="shared" si="31"/>
        <v/>
      </c>
      <c r="I75" s="105" t="str">
        <f>IF(ISNUMBER(G75), $B91 * H75, "")</f>
        <v/>
      </c>
      <c r="J75" s="20"/>
      <c r="K75" s="21" t="str">
        <f t="shared" si="32"/>
        <v/>
      </c>
      <c r="L75" s="22" t="str">
        <f>IF(ISNUMBER(J75), $B91 * K75, "")</f>
        <v/>
      </c>
      <c r="M75" s="30"/>
      <c r="N75" s="21" t="str">
        <f t="shared" si="33"/>
        <v/>
      </c>
      <c r="O75" s="22" t="str">
        <f>IF(ISNUMBER(M75), $B91 * N75, "")</f>
        <v/>
      </c>
      <c r="Q75" s="256"/>
      <c r="R75" s="256"/>
      <c r="S75" s="256"/>
    </row>
    <row r="76" spans="1:19" ht="17.25" thickBot="1">
      <c r="A76" s="17"/>
      <c r="B76" s="106"/>
      <c r="C76" s="107"/>
      <c r="D76" s="106"/>
      <c r="E76" s="107" t="str">
        <f>IF(ISNUMBER(D76), (D76 - $B76) / $B76, "")</f>
        <v/>
      </c>
      <c r="F76" s="108" t="str">
        <f>IF(ISNUMBER(D76), $B91 * E76, "")</f>
        <v/>
      </c>
      <c r="G76" s="109"/>
      <c r="H76" s="107" t="str">
        <f>IF(ISNUMBER(G76), (G76 - $B76) / $B76, "")</f>
        <v/>
      </c>
      <c r="I76" s="110" t="str">
        <f>IF(ISNUMBER(G76), $B91 * H76, "")</f>
        <v/>
      </c>
      <c r="J76" s="106"/>
      <c r="K76" s="107" t="str">
        <f>IF(ISNUMBER(J76), (J76 - $B76) / $B76, "")</f>
        <v/>
      </c>
      <c r="L76" s="108" t="str">
        <f>IF(ISNUMBER(J76), $B91 * K76, "")</f>
        <v/>
      </c>
      <c r="M76" s="109"/>
      <c r="N76" s="107" t="str">
        <f>IF(ISNUMBER(M76), (M76 - $B76) / $B76, "")</f>
        <v/>
      </c>
      <c r="O76" s="108" t="str">
        <f>IF(ISNUMBER(M76), $B91 * N76, "")</f>
        <v/>
      </c>
      <c r="Q76" s="256"/>
      <c r="R76" s="256"/>
      <c r="S76" s="256"/>
    </row>
    <row r="77" spans="1:19" ht="17.25" thickBot="1">
      <c r="A77" s="17"/>
      <c r="B77" s="15"/>
      <c r="C77" s="32"/>
      <c r="D77" s="15"/>
      <c r="E77" s="32" t="str">
        <f t="shared" ref="E77:E80" si="34">IF(ISNUMBER(D77), (D77 - $B77) / $B77, "")</f>
        <v/>
      </c>
      <c r="F77" s="18" t="str">
        <f>IF(ISNUMBER(D77), $B91 * E77, "")</f>
        <v/>
      </c>
      <c r="G77" s="31"/>
      <c r="H77" s="32" t="str">
        <f t="shared" ref="H77:H80" si="35">IF(ISNUMBER(G77), (G77 - $B77) / $B77, "")</f>
        <v/>
      </c>
      <c r="I77" s="101" t="str">
        <f>IF(ISNUMBER(G77), $B91 * H77, "")</f>
        <v/>
      </c>
      <c r="J77" s="15"/>
      <c r="K77" s="32" t="str">
        <f t="shared" ref="K77:K80" si="36">IF(ISNUMBER(J77), (J77 - $B77) / $B77, "")</f>
        <v/>
      </c>
      <c r="L77" s="18" t="str">
        <f>IF(ISNUMBER(J77), $B91 * K77, "")</f>
        <v/>
      </c>
      <c r="M77" s="31"/>
      <c r="N77" s="32" t="str">
        <f t="shared" ref="N77:N80" si="37">IF(ISNUMBER(M77), (M77 - $B77) / $B77, "")</f>
        <v/>
      </c>
      <c r="O77" s="18" t="str">
        <f>IF(ISNUMBER(M77), $B91 * N77, "")</f>
        <v/>
      </c>
      <c r="Q77" s="256"/>
      <c r="R77" s="256"/>
      <c r="S77" s="256"/>
    </row>
    <row r="78" spans="1:19" ht="17.25" thickBot="1">
      <c r="A78" s="17"/>
      <c r="B78" s="15"/>
      <c r="C78" s="32"/>
      <c r="D78" s="15"/>
      <c r="E78" s="32" t="str">
        <f t="shared" si="34"/>
        <v/>
      </c>
      <c r="F78" s="18" t="str">
        <f>IF(ISNUMBER(D78), $B91 * E78, "")</f>
        <v/>
      </c>
      <c r="G78" s="31"/>
      <c r="H78" s="32" t="str">
        <f t="shared" si="35"/>
        <v/>
      </c>
      <c r="I78" s="101" t="str">
        <f>IF(ISNUMBER(G78), $B91 * H78, "")</f>
        <v/>
      </c>
      <c r="J78" s="15"/>
      <c r="K78" s="32" t="str">
        <f t="shared" si="36"/>
        <v/>
      </c>
      <c r="L78" s="18" t="str">
        <f>IF(ISNUMBER(J78), $B91 * K78, "")</f>
        <v/>
      </c>
      <c r="M78" s="31"/>
      <c r="N78" s="32" t="str">
        <f t="shared" si="37"/>
        <v/>
      </c>
      <c r="O78" s="18" t="str">
        <f>IF(ISNUMBER(M78), $B91 * N78, "")</f>
        <v/>
      </c>
      <c r="Q78" s="256"/>
      <c r="R78" s="256"/>
      <c r="S78" s="256"/>
    </row>
    <row r="79" spans="1:19" ht="17.25" thickBot="1">
      <c r="A79" s="17"/>
      <c r="B79" s="15"/>
      <c r="C79" s="32"/>
      <c r="D79" s="15"/>
      <c r="E79" s="32" t="str">
        <f t="shared" si="34"/>
        <v/>
      </c>
      <c r="F79" s="18" t="str">
        <f>IF(ISNUMBER(D79), $B91 * E79, "")</f>
        <v/>
      </c>
      <c r="G79" s="31"/>
      <c r="H79" s="32" t="str">
        <f t="shared" si="35"/>
        <v/>
      </c>
      <c r="I79" s="101" t="str">
        <f>IF(ISNUMBER(G79), $B91 * H79, "")</f>
        <v/>
      </c>
      <c r="J79" s="15"/>
      <c r="K79" s="32" t="str">
        <f t="shared" si="36"/>
        <v/>
      </c>
      <c r="L79" s="18" t="str">
        <f>IF(ISNUMBER(J79), $B91 * K79, "")</f>
        <v/>
      </c>
      <c r="M79" s="31"/>
      <c r="N79" s="32" t="str">
        <f t="shared" si="37"/>
        <v/>
      </c>
      <c r="O79" s="18" t="str">
        <f>IF(ISNUMBER(M79), $B91 * N79, "")</f>
        <v/>
      </c>
      <c r="Q79" s="33"/>
      <c r="R79" s="33"/>
    </row>
    <row r="80" spans="1:19" ht="17.25" thickBot="1">
      <c r="A80" s="23"/>
      <c r="B80" s="24"/>
      <c r="C80" s="25"/>
      <c r="D80" s="24"/>
      <c r="E80" s="25" t="str">
        <f t="shared" si="34"/>
        <v/>
      </c>
      <c r="F80" s="104" t="str">
        <f>IF(ISNUMBER(D80), $B91 * E80, "")</f>
        <v/>
      </c>
      <c r="G80" s="102"/>
      <c r="H80" s="25" t="str">
        <f t="shared" si="35"/>
        <v/>
      </c>
      <c r="I80" s="103" t="str">
        <f>IF(ISNUMBER(G80), $B91 * H80, "")</f>
        <v/>
      </c>
      <c r="J80" s="24"/>
      <c r="K80" s="25" t="str">
        <f t="shared" si="36"/>
        <v/>
      </c>
      <c r="L80" s="104" t="str">
        <f>IF(ISNUMBER(J80), $B91 * K80, "")</f>
        <v/>
      </c>
      <c r="M80" s="102"/>
      <c r="N80" s="25" t="str">
        <f t="shared" si="37"/>
        <v/>
      </c>
      <c r="O80" s="104" t="str">
        <f>IF(ISNUMBER(M80), $B91 * N80, "")</f>
        <v/>
      </c>
      <c r="Q80" s="265"/>
      <c r="R80" s="266"/>
      <c r="S80" s="267"/>
    </row>
    <row r="81" spans="1:19">
      <c r="A81" s="12"/>
      <c r="B81" s="13"/>
      <c r="C81" s="14"/>
      <c r="D81" s="13"/>
      <c r="E81" s="14" t="str">
        <f>IF(ISNUMBER(D81), (D81 - $B81) / $B81, "")</f>
        <v/>
      </c>
      <c r="F81" s="16" t="str">
        <f>IF(ISNUMBER(D81), $B91 * E81, "")</f>
        <v/>
      </c>
      <c r="G81" s="29"/>
      <c r="H81" s="14" t="str">
        <f>IF(ISNUMBER(G81), (G81 - $B81) / $B81, "")</f>
        <v/>
      </c>
      <c r="I81" s="100" t="str">
        <f>IF(ISNUMBER(G81), $B91 * H81, "")</f>
        <v/>
      </c>
      <c r="J81" s="13"/>
      <c r="K81" s="14" t="str">
        <f>IF(ISNUMBER(J81), (J81 - $B81) / $B81, "")</f>
        <v/>
      </c>
      <c r="L81" s="16" t="str">
        <f>IF(ISNUMBER(J81), $B91 * K81, "")</f>
        <v/>
      </c>
      <c r="M81" s="29"/>
      <c r="N81" s="14" t="str">
        <f>IF(ISNUMBER(M81), (M81 - $B81) / $B81, "")</f>
        <v/>
      </c>
      <c r="O81" s="16" t="str">
        <f>IF(ISNUMBER(M81), $B91 * N81, "")</f>
        <v/>
      </c>
      <c r="Q81" s="268"/>
      <c r="R81" s="269"/>
      <c r="S81" s="270"/>
    </row>
    <row r="82" spans="1:19" ht="17.25" thickBot="1">
      <c r="A82" s="17"/>
      <c r="B82" s="15"/>
      <c r="C82" s="32"/>
      <c r="D82" s="15"/>
      <c r="E82" s="32" t="str">
        <f t="shared" ref="E82:E85" si="38">IF(ISNUMBER(D82), (D82 - $B82) / $B82, "")</f>
        <v/>
      </c>
      <c r="F82" s="18" t="str">
        <f>IF(ISNUMBER(D82), $B91 * E82, "")</f>
        <v/>
      </c>
      <c r="G82" s="31"/>
      <c r="H82" s="32" t="str">
        <f t="shared" ref="H82:H85" si="39">IF(ISNUMBER(G82), (G82 - $B82) / $B82, "")</f>
        <v/>
      </c>
      <c r="I82" s="101" t="str">
        <f>IF(ISNUMBER(G82), $B91 * H82, "")</f>
        <v/>
      </c>
      <c r="J82" s="15"/>
      <c r="K82" s="32" t="str">
        <f t="shared" ref="K82:K85" si="40">IF(ISNUMBER(J82), (J82 - $B82) / $B82, "")</f>
        <v/>
      </c>
      <c r="L82" s="18" t="str">
        <f>IF(ISNUMBER(J82), $B91 * K82, "")</f>
        <v/>
      </c>
      <c r="M82" s="31"/>
      <c r="N82" s="32" t="str">
        <f t="shared" ref="N82:N85" si="41">IF(ISNUMBER(M82), (M82 - $B82) / $B82, "")</f>
        <v/>
      </c>
      <c r="O82" s="18" t="str">
        <f>IF(ISNUMBER(M82), $B91 * N82, "")</f>
        <v/>
      </c>
      <c r="Q82" s="271"/>
      <c r="R82" s="272"/>
      <c r="S82" s="273"/>
    </row>
    <row r="83" spans="1:19" ht="17.25" thickBot="1">
      <c r="A83" s="17"/>
      <c r="B83" s="15"/>
      <c r="C83" s="32"/>
      <c r="D83" s="15"/>
      <c r="E83" s="32" t="str">
        <f t="shared" si="38"/>
        <v/>
      </c>
      <c r="F83" s="18" t="str">
        <f>IF(ISNUMBER(D83), $B91 * E83, "")</f>
        <v/>
      </c>
      <c r="G83" s="31"/>
      <c r="H83" s="32" t="str">
        <f t="shared" si="39"/>
        <v/>
      </c>
      <c r="I83" s="101" t="str">
        <f>IF(ISNUMBER(G83), $B91 * H83, "")</f>
        <v/>
      </c>
      <c r="J83" s="15"/>
      <c r="K83" s="32" t="str">
        <f t="shared" si="40"/>
        <v/>
      </c>
      <c r="L83" s="18" t="str">
        <f>IF(ISNUMBER(J83), $B91 * K83, "")</f>
        <v/>
      </c>
      <c r="M83" s="31"/>
      <c r="N83" s="32" t="str">
        <f t="shared" si="41"/>
        <v/>
      </c>
      <c r="O83" s="18" t="str">
        <f>IF(ISNUMBER(M83), $B91 * N83, "")</f>
        <v/>
      </c>
      <c r="Q83" s="256"/>
      <c r="R83" s="256"/>
      <c r="S83" s="256"/>
    </row>
    <row r="84" spans="1:19" ht="17.25" thickBot="1">
      <c r="A84" s="17"/>
      <c r="B84" s="15"/>
      <c r="C84" s="32"/>
      <c r="D84" s="15"/>
      <c r="E84" s="32" t="str">
        <f t="shared" si="38"/>
        <v/>
      </c>
      <c r="F84" s="18" t="str">
        <f>IF(ISNUMBER(D84), $B91 * E84, "")</f>
        <v/>
      </c>
      <c r="G84" s="31"/>
      <c r="H84" s="32" t="str">
        <f t="shared" si="39"/>
        <v/>
      </c>
      <c r="I84" s="101" t="str">
        <f>IF(ISNUMBER(G84), $B91 * H84, "")</f>
        <v/>
      </c>
      <c r="J84" s="15"/>
      <c r="K84" s="32" t="str">
        <f t="shared" si="40"/>
        <v/>
      </c>
      <c r="L84" s="18" t="str">
        <f>IF(ISNUMBER(J84), $B91 * K84, "")</f>
        <v/>
      </c>
      <c r="M84" s="31"/>
      <c r="N84" s="32" t="str">
        <f t="shared" si="41"/>
        <v/>
      </c>
      <c r="O84" s="18" t="str">
        <f>IF(ISNUMBER(M84), $B91 * N84, "")</f>
        <v/>
      </c>
      <c r="Q84" s="251"/>
      <c r="R84" s="251"/>
      <c r="S84" s="251"/>
    </row>
    <row r="85" spans="1:19" ht="17.25" thickBot="1">
      <c r="A85" s="19"/>
      <c r="B85" s="20"/>
      <c r="C85" s="21"/>
      <c r="D85" s="20"/>
      <c r="E85" s="21" t="str">
        <f t="shared" si="38"/>
        <v/>
      </c>
      <c r="F85" s="22" t="str">
        <f>IF(ISNUMBER(D85), $B91 * E85, "")</f>
        <v/>
      </c>
      <c r="G85" s="30"/>
      <c r="H85" s="21" t="str">
        <f t="shared" si="39"/>
        <v/>
      </c>
      <c r="I85" s="105" t="str">
        <f>IF(ISNUMBER(G85), $B91 * H85, "")</f>
        <v/>
      </c>
      <c r="J85" s="20"/>
      <c r="K85" s="21" t="str">
        <f t="shared" si="40"/>
        <v/>
      </c>
      <c r="L85" s="22" t="str">
        <f>IF(ISNUMBER(J85), $B91 * K85, "")</f>
        <v/>
      </c>
      <c r="M85" s="30"/>
      <c r="N85" s="21" t="str">
        <f t="shared" si="41"/>
        <v/>
      </c>
      <c r="O85" s="22" t="str">
        <f>IF(ISNUMBER(M85), $B91 * N85, "")</f>
        <v/>
      </c>
      <c r="Q85" s="251"/>
      <c r="R85" s="251"/>
      <c r="S85" s="251"/>
    </row>
    <row r="86" spans="1:19" ht="17.25" thickBot="1">
      <c r="A86" s="17"/>
      <c r="B86" s="106"/>
      <c r="C86" s="107"/>
      <c r="D86" s="106"/>
      <c r="E86" s="107" t="str">
        <f>IF(ISNUMBER(D86), (D86 - $B86) / $B86, "")</f>
        <v/>
      </c>
      <c r="F86" s="108" t="str">
        <f>IF(ISNUMBER(D86), $B91 * E86, "")</f>
        <v/>
      </c>
      <c r="G86" s="109"/>
      <c r="H86" s="107" t="str">
        <f>IF(ISNUMBER(G86), (G86 - $B86) / $B86, "")</f>
        <v/>
      </c>
      <c r="I86" s="110" t="str">
        <f>IF(ISNUMBER(G86), $B91 * H86, "")</f>
        <v/>
      </c>
      <c r="J86" s="106"/>
      <c r="K86" s="107" t="str">
        <f>IF(ISNUMBER(J86), (J86 - $B86) / $B86, "")</f>
        <v/>
      </c>
      <c r="L86" s="108" t="str">
        <f>IF(ISNUMBER(J86), $B91 * K86, "")</f>
        <v/>
      </c>
      <c r="M86" s="109"/>
      <c r="N86" s="107" t="str">
        <f>IF(ISNUMBER(M86), (M86 - $B86) / $B86, "")</f>
        <v/>
      </c>
      <c r="O86" s="108" t="str">
        <f>IF(ISNUMBER(M86), $B91 * N86, "")</f>
        <v/>
      </c>
      <c r="Q86" s="256"/>
      <c r="R86" s="256"/>
      <c r="S86" s="256"/>
    </row>
    <row r="87" spans="1:19" ht="17.25" thickBot="1">
      <c r="A87" s="17"/>
      <c r="B87" s="15"/>
      <c r="C87" s="32"/>
      <c r="D87" s="15"/>
      <c r="E87" s="32" t="str">
        <f t="shared" ref="E87:E90" si="42">IF(ISNUMBER(D87), (D87 - $B87) / $B87, "")</f>
        <v/>
      </c>
      <c r="F87" s="18" t="str">
        <f>IF(ISNUMBER(D87), $B91 * E87, "")</f>
        <v/>
      </c>
      <c r="G87" s="31"/>
      <c r="H87" s="32" t="str">
        <f t="shared" ref="H87:H90" si="43">IF(ISNUMBER(G87), (G87 - $B87) / $B87, "")</f>
        <v/>
      </c>
      <c r="I87" s="101" t="str">
        <f>IF(ISNUMBER(G87), $B91 * H87, "")</f>
        <v/>
      </c>
      <c r="J87" s="15"/>
      <c r="K87" s="32" t="str">
        <f t="shared" ref="K87:K90" si="44">IF(ISNUMBER(J87), (J87 - $B87) / $B87, "")</f>
        <v/>
      </c>
      <c r="L87" s="18" t="str">
        <f>IF(ISNUMBER(J87), $B91 * K87, "")</f>
        <v/>
      </c>
      <c r="M87" s="31"/>
      <c r="N87" s="32" t="str">
        <f t="shared" ref="N87:N90" si="45">IF(ISNUMBER(M87), (M87 - $B87) / $B87, "")</f>
        <v/>
      </c>
      <c r="O87" s="18" t="str">
        <f>IF(ISNUMBER(M87), $B91 * N87, "")</f>
        <v/>
      </c>
      <c r="Q87" s="256"/>
      <c r="R87" s="256"/>
      <c r="S87" s="256"/>
    </row>
    <row r="88" spans="1:19" ht="17.25" thickBot="1">
      <c r="A88" s="17"/>
      <c r="B88" s="15"/>
      <c r="C88" s="32"/>
      <c r="D88" s="15"/>
      <c r="E88" s="32" t="str">
        <f t="shared" si="42"/>
        <v/>
      </c>
      <c r="F88" s="18" t="str">
        <f>IF(ISNUMBER(D88), $B91 * E88, "")</f>
        <v/>
      </c>
      <c r="G88" s="31"/>
      <c r="H88" s="32" t="str">
        <f t="shared" si="43"/>
        <v/>
      </c>
      <c r="I88" s="101" t="str">
        <f>IF(ISNUMBER(G88), $B91 * H88, "")</f>
        <v/>
      </c>
      <c r="J88" s="15"/>
      <c r="K88" s="32" t="str">
        <f t="shared" si="44"/>
        <v/>
      </c>
      <c r="L88" s="18" t="str">
        <f>IF(ISNUMBER(J88), $B91 * K88, "")</f>
        <v/>
      </c>
      <c r="M88" s="31"/>
      <c r="N88" s="32" t="str">
        <f t="shared" si="45"/>
        <v/>
      </c>
      <c r="O88" s="18" t="str">
        <f>IF(ISNUMBER(M88), $B91 * N88, "")</f>
        <v/>
      </c>
      <c r="Q88" s="256"/>
      <c r="R88" s="256"/>
      <c r="S88" s="256"/>
    </row>
    <row r="89" spans="1:19">
      <c r="A89" s="17"/>
      <c r="B89" s="15"/>
      <c r="C89" s="32"/>
      <c r="D89" s="15"/>
      <c r="E89" s="32" t="str">
        <f t="shared" si="42"/>
        <v/>
      </c>
      <c r="F89" s="18" t="str">
        <f>IF(ISNUMBER(D89), $B91 * E89, "")</f>
        <v/>
      </c>
      <c r="G89" s="31"/>
      <c r="H89" s="32" t="str">
        <f t="shared" si="43"/>
        <v/>
      </c>
      <c r="I89" s="101" t="str">
        <f>IF(ISNUMBER(G89), $B91 * H89, "")</f>
        <v/>
      </c>
      <c r="J89" s="15"/>
      <c r="K89" s="32" t="str">
        <f t="shared" si="44"/>
        <v/>
      </c>
      <c r="L89" s="18" t="str">
        <f>IF(ISNUMBER(J89), $B91 * K89, "")</f>
        <v/>
      </c>
      <c r="M89" s="31"/>
      <c r="N89" s="32" t="str">
        <f t="shared" si="45"/>
        <v/>
      </c>
      <c r="O89" s="18" t="str">
        <f>IF(ISNUMBER(M89), $B91 * N89, "")</f>
        <v/>
      </c>
      <c r="Q89" s="278"/>
      <c r="R89" s="279"/>
      <c r="S89" s="280"/>
    </row>
    <row r="90" spans="1:19" ht="17.25" thickBot="1">
      <c r="A90" s="23"/>
      <c r="B90" s="24"/>
      <c r="C90" s="25"/>
      <c r="D90" s="24"/>
      <c r="E90" s="25" t="str">
        <f t="shared" si="42"/>
        <v/>
      </c>
      <c r="F90" s="104" t="str">
        <f>IF(ISNUMBER(D90), $B91 * E90, "")</f>
        <v/>
      </c>
      <c r="G90" s="102"/>
      <c r="H90" s="25" t="str">
        <f t="shared" si="43"/>
        <v/>
      </c>
      <c r="I90" s="103" t="str">
        <f>IF(ISNUMBER(G90), $B91 * H90, "")</f>
        <v/>
      </c>
      <c r="J90" s="24"/>
      <c r="K90" s="25" t="str">
        <f t="shared" si="44"/>
        <v/>
      </c>
      <c r="L90" s="104" t="str">
        <f>IF(ISNUMBER(J90), $B91 * K90, "")</f>
        <v/>
      </c>
      <c r="M90" s="102"/>
      <c r="N90" s="25" t="str">
        <f t="shared" si="45"/>
        <v/>
      </c>
      <c r="O90" s="104" t="str">
        <f>IF(ISNUMBER(M90), $B91 * N90, "")</f>
        <v/>
      </c>
      <c r="Q90" s="281"/>
      <c r="R90" s="282"/>
      <c r="S90" s="283"/>
    </row>
    <row r="91" spans="1:19" ht="17.25" thickBot="1">
      <c r="A91" s="26" t="s">
        <v>267</v>
      </c>
      <c r="B91" s="287">
        <f>$B$37</f>
        <v>300000</v>
      </c>
      <c r="C91" s="288"/>
      <c r="D91" s="26" t="s">
        <v>268</v>
      </c>
      <c r="E91" s="27">
        <f>IF(COUNT(E71:E90), SUM(E71:E90) / COUNT(E71:E90), 0)</f>
        <v>0</v>
      </c>
      <c r="F91" s="28">
        <f>SUM(F71:F90)</f>
        <v>0</v>
      </c>
      <c r="G91" s="26" t="s">
        <v>268</v>
      </c>
      <c r="H91" s="27">
        <f>IF(COUNT(H71:H90), SUM(H71:H90) / COUNT(H71:H90), 0)</f>
        <v>0</v>
      </c>
      <c r="I91" s="28">
        <f>SUM(I71:I90)</f>
        <v>0</v>
      </c>
      <c r="J91" s="26" t="s">
        <v>268</v>
      </c>
      <c r="K91" s="27">
        <f>IF(COUNT(K71:K90), SUM(K71:K90) / COUNT(K71:K90), 0)</f>
        <v>0</v>
      </c>
      <c r="L91" s="28">
        <f>SUM(L71:L90)</f>
        <v>0</v>
      </c>
      <c r="M91" s="26" t="s">
        <v>268</v>
      </c>
      <c r="N91" s="27">
        <f>IF(COUNT(N71:N90), SUM(N71:N90) / COUNT(N71:N90), 0)</f>
        <v>0</v>
      </c>
      <c r="O91" s="28">
        <f>SUM(O71:O90)</f>
        <v>0</v>
      </c>
      <c r="Q91" s="284"/>
      <c r="R91" s="285"/>
      <c r="S91" s="286"/>
    </row>
    <row r="93" spans="1:19" ht="17.25" thickBot="1"/>
    <row r="94" spans="1:19" ht="17.25" thickBot="1">
      <c r="A94" s="230" t="s">
        <v>46</v>
      </c>
      <c r="B94" s="231"/>
      <c r="C94" s="231"/>
      <c r="D94" s="231"/>
      <c r="E94" s="231"/>
      <c r="F94" s="231"/>
      <c r="G94" s="231"/>
      <c r="H94" s="231"/>
      <c r="I94" s="231"/>
      <c r="J94" s="231"/>
      <c r="K94" s="231"/>
      <c r="L94" s="231"/>
      <c r="M94" s="231"/>
      <c r="N94" s="231"/>
      <c r="O94" s="232"/>
      <c r="Q94" s="251"/>
      <c r="R94" s="251"/>
      <c r="S94" s="251"/>
    </row>
    <row r="95" spans="1:19" ht="17.25" thickBot="1">
      <c r="A95" s="111" t="s">
        <v>264</v>
      </c>
      <c r="B95" s="230" t="s">
        <v>49</v>
      </c>
      <c r="C95" s="232"/>
      <c r="D95" s="230" t="s">
        <v>57</v>
      </c>
      <c r="E95" s="231"/>
      <c r="F95" s="232"/>
      <c r="G95" s="257">
        <f>_xlfn.IFNA(VLOOKUP(B95, 현재가테이블!$B$2:$D$200, 2, FALSE), "-")</f>
        <v>60715000</v>
      </c>
      <c r="H95" s="258"/>
      <c r="I95" s="259"/>
      <c r="J95" s="230" t="s">
        <v>58</v>
      </c>
      <c r="K95" s="231"/>
      <c r="L95" s="232"/>
      <c r="M95" s="260">
        <f>_xlfn.IFNA(VLOOKUP(B95, 현재가테이블!$B$2:$D$200, 3, FALSE), "-")</f>
        <v>-7.8924148000000006E-3</v>
      </c>
      <c r="N95" s="261"/>
      <c r="O95" s="262"/>
      <c r="Q95" s="251"/>
      <c r="R95" s="251"/>
      <c r="S95" s="251"/>
    </row>
    <row r="96" spans="1:19" ht="17.25" thickBot="1">
      <c r="A96" s="274" t="s">
        <v>54</v>
      </c>
      <c r="B96" s="276" t="str">
        <f>TEXT($G$1, "[$-ko-KR]yyyy-mm-dd(ddd) ") &amp; "오전 00:00"</f>
        <v>2021-04-01(목) 오전 00:00</v>
      </c>
      <c r="C96" s="277"/>
      <c r="D96" s="253" t="str">
        <f>TEXT($G$1, "[$-ko-KR]yyyy-mm-dd(ddd) ") &amp; "오후 14:00"</f>
        <v>2021-04-01(목) 오후 14:00</v>
      </c>
      <c r="E96" s="254"/>
      <c r="F96" s="255"/>
      <c r="G96" s="253" t="str">
        <f>TEXT($G$1, "[$-ko-KR]yyyy-mm-dd(ddd) ") &amp; "오후 19:00"</f>
        <v>2021-04-01(목) 오후 19:00</v>
      </c>
      <c r="H96" s="254"/>
      <c r="I96" s="255"/>
      <c r="J96" s="253" t="str">
        <f>TEXT($G$1, "[$-ko-KR]yyyy-mm-dd(ddd) ") &amp; "오후 21:00"</f>
        <v>2021-04-01(목) 오후 21:00</v>
      </c>
      <c r="K96" s="254"/>
      <c r="L96" s="255"/>
      <c r="M96" s="253" t="str">
        <f>TEXT($G$1+1, "[$-ko-KR]yyyy-mm-dd(ddd) ") &amp; "오전 00:00"</f>
        <v>2021-04-02(금) 오전 00:00</v>
      </c>
      <c r="N96" s="254"/>
      <c r="O96" s="255"/>
      <c r="Q96" s="251"/>
      <c r="R96" s="251"/>
      <c r="S96" s="251"/>
    </row>
    <row r="97" spans="1:19" ht="17.25" thickBot="1">
      <c r="A97" s="275"/>
      <c r="B97" s="2" t="s">
        <v>57</v>
      </c>
      <c r="C97" s="10" t="s">
        <v>58</v>
      </c>
      <c r="D97" s="2" t="s">
        <v>57</v>
      </c>
      <c r="E97" s="10" t="s">
        <v>265</v>
      </c>
      <c r="F97" s="11" t="s">
        <v>266</v>
      </c>
      <c r="G97" s="112" t="s">
        <v>57</v>
      </c>
      <c r="H97" s="113" t="s">
        <v>265</v>
      </c>
      <c r="I97" s="114" t="s">
        <v>266</v>
      </c>
      <c r="J97" s="10" t="s">
        <v>57</v>
      </c>
      <c r="K97" s="10" t="s">
        <v>265</v>
      </c>
      <c r="L97" s="115" t="s">
        <v>266</v>
      </c>
      <c r="M97" s="2" t="s">
        <v>57</v>
      </c>
      <c r="N97" s="10" t="s">
        <v>265</v>
      </c>
      <c r="O97" s="66" t="s">
        <v>266</v>
      </c>
      <c r="Q97" s="256"/>
      <c r="R97" s="256"/>
      <c r="S97" s="256"/>
    </row>
    <row r="98" spans="1:19" ht="17.25" thickBot="1">
      <c r="A98" s="12"/>
      <c r="B98" s="13"/>
      <c r="C98" s="14"/>
      <c r="D98" s="13"/>
      <c r="E98" s="14" t="str">
        <f>IF(ISNUMBER(D98), (D98 - $B98) / $B98, "")</f>
        <v/>
      </c>
      <c r="F98" s="16" t="str">
        <f>IF(ISNUMBER(D98), $B118 * E98, "")</f>
        <v/>
      </c>
      <c r="G98" s="29"/>
      <c r="H98" s="14" t="str">
        <f>IF(ISNUMBER(G98), (G98 - $B98) / $B98, "")</f>
        <v/>
      </c>
      <c r="I98" s="100" t="str">
        <f>IF(ISNUMBER(G98), $B118 * H98, "")</f>
        <v/>
      </c>
      <c r="J98" s="13"/>
      <c r="K98" s="14" t="str">
        <f>IF(ISNUMBER(J98), (J98 - $B98) / $B98, "")</f>
        <v/>
      </c>
      <c r="L98" s="16" t="str">
        <f>IF(ISNUMBER(J98), $B118 * K98, "")</f>
        <v/>
      </c>
      <c r="M98" s="29"/>
      <c r="N98" s="14" t="str">
        <f>IF(ISNUMBER(M98), (M98 - $B98) / $B98, "")</f>
        <v/>
      </c>
      <c r="O98" s="16" t="str">
        <f>IF(ISNUMBER(M98), $B118 * N98, "")</f>
        <v/>
      </c>
      <c r="Q98" s="251"/>
      <c r="R98" s="251"/>
      <c r="S98" s="251"/>
    </row>
    <row r="99" spans="1:19" ht="17.25" thickBot="1">
      <c r="A99" s="17"/>
      <c r="B99" s="15"/>
      <c r="C99" s="32"/>
      <c r="D99" s="15"/>
      <c r="E99" s="32" t="str">
        <f t="shared" ref="E99:E102" si="46">IF(ISNUMBER(D99), (D99 - $B99) / $B99, "")</f>
        <v/>
      </c>
      <c r="F99" s="18" t="str">
        <f>IF(ISNUMBER(D99), $B118 * E99, "")</f>
        <v/>
      </c>
      <c r="G99" s="31"/>
      <c r="H99" s="32" t="str">
        <f t="shared" ref="H99:H102" si="47">IF(ISNUMBER(G99), (G99 - $B99) / $B99, "")</f>
        <v/>
      </c>
      <c r="I99" s="101" t="str">
        <f>IF(ISNUMBER(G99), $B118 * H99, "")</f>
        <v/>
      </c>
      <c r="J99" s="15"/>
      <c r="K99" s="32" t="str">
        <f t="shared" ref="K99:K102" si="48">IF(ISNUMBER(J99), (J99 - $B99) / $B99, "")</f>
        <v/>
      </c>
      <c r="L99" s="18" t="str">
        <f>IF(ISNUMBER(J99), $B118 * K99, "")</f>
        <v/>
      </c>
      <c r="M99" s="31"/>
      <c r="N99" s="32" t="str">
        <f t="shared" ref="N99:N102" si="49">IF(ISNUMBER(M99), (M99 - $B99) / $B99, "")</f>
        <v/>
      </c>
      <c r="O99" s="18" t="str">
        <f>IF(ISNUMBER(M99), $B118 * N99, "")</f>
        <v/>
      </c>
      <c r="Q99" s="251"/>
      <c r="R99" s="251"/>
      <c r="S99" s="251"/>
    </row>
    <row r="100" spans="1:19" ht="17.25" thickBot="1">
      <c r="A100" s="17"/>
      <c r="B100" s="15"/>
      <c r="C100" s="32"/>
      <c r="D100" s="15"/>
      <c r="E100" s="32" t="str">
        <f t="shared" si="46"/>
        <v/>
      </c>
      <c r="F100" s="18" t="str">
        <f>IF(ISNUMBER(D100), $B118 * E100, "")</f>
        <v/>
      </c>
      <c r="G100" s="31"/>
      <c r="H100" s="32" t="str">
        <f t="shared" si="47"/>
        <v/>
      </c>
      <c r="I100" s="101" t="str">
        <f>IF(ISNUMBER(G100), $B118 * H100, "")</f>
        <v/>
      </c>
      <c r="J100" s="15"/>
      <c r="K100" s="32" t="str">
        <f t="shared" si="48"/>
        <v/>
      </c>
      <c r="L100" s="18" t="str">
        <f>IF(ISNUMBER(J100), $B118 * K100, "")</f>
        <v/>
      </c>
      <c r="M100" s="31"/>
      <c r="N100" s="32" t="str">
        <f t="shared" si="49"/>
        <v/>
      </c>
      <c r="O100" s="18" t="str">
        <f>IF(ISNUMBER(M100), $B118 * N100, "")</f>
        <v/>
      </c>
      <c r="Q100" s="256"/>
      <c r="R100" s="256"/>
      <c r="S100" s="256"/>
    </row>
    <row r="101" spans="1:19" ht="17.25" thickBot="1">
      <c r="A101" s="17"/>
      <c r="B101" s="15"/>
      <c r="C101" s="32"/>
      <c r="D101" s="15"/>
      <c r="E101" s="32" t="str">
        <f t="shared" si="46"/>
        <v/>
      </c>
      <c r="F101" s="18" t="str">
        <f>IF(ISNUMBER(D101), $B118 * E101, "")</f>
        <v/>
      </c>
      <c r="G101" s="31"/>
      <c r="H101" s="32" t="str">
        <f t="shared" si="47"/>
        <v/>
      </c>
      <c r="I101" s="101" t="str">
        <f>IF(ISNUMBER(G101), $B118 * H101, "")</f>
        <v/>
      </c>
      <c r="J101" s="15"/>
      <c r="K101" s="32" t="str">
        <f t="shared" si="48"/>
        <v/>
      </c>
      <c r="L101" s="18" t="str">
        <f>IF(ISNUMBER(J101), $B118 * K101, "")</f>
        <v/>
      </c>
      <c r="M101" s="31"/>
      <c r="N101" s="32" t="str">
        <f t="shared" si="49"/>
        <v/>
      </c>
      <c r="O101" s="18" t="str">
        <f>IF(ISNUMBER(M101), $B118 * N101, "")</f>
        <v/>
      </c>
      <c r="Q101" s="256"/>
      <c r="R101" s="256"/>
      <c r="S101" s="256"/>
    </row>
    <row r="102" spans="1:19" ht="17.25" thickBot="1">
      <c r="A102" s="19"/>
      <c r="B102" s="20"/>
      <c r="C102" s="21"/>
      <c r="D102" s="20"/>
      <c r="E102" s="21" t="str">
        <f t="shared" si="46"/>
        <v/>
      </c>
      <c r="F102" s="22" t="str">
        <f>IF(ISNUMBER(D102), $B118 * E102, "")</f>
        <v/>
      </c>
      <c r="G102" s="30"/>
      <c r="H102" s="21" t="str">
        <f t="shared" si="47"/>
        <v/>
      </c>
      <c r="I102" s="105" t="str">
        <f>IF(ISNUMBER(G102), $B118 * H102, "")</f>
        <v/>
      </c>
      <c r="J102" s="20"/>
      <c r="K102" s="21" t="str">
        <f t="shared" si="48"/>
        <v/>
      </c>
      <c r="L102" s="22" t="str">
        <f>IF(ISNUMBER(J102), $B118 * K102, "")</f>
        <v/>
      </c>
      <c r="M102" s="30"/>
      <c r="N102" s="21" t="str">
        <f t="shared" si="49"/>
        <v/>
      </c>
      <c r="O102" s="22" t="str">
        <f>IF(ISNUMBER(M102), $B118 * N102, "")</f>
        <v/>
      </c>
      <c r="Q102" s="256"/>
      <c r="R102" s="256"/>
      <c r="S102" s="256"/>
    </row>
    <row r="103" spans="1:19" ht="17.25" thickBot="1">
      <c r="A103" s="17"/>
      <c r="B103" s="106"/>
      <c r="C103" s="107"/>
      <c r="D103" s="106"/>
      <c r="E103" s="107" t="str">
        <f>IF(ISNUMBER(D103), (D103 - $B103) / $B103, "")</f>
        <v/>
      </c>
      <c r="F103" s="108" t="str">
        <f>IF(ISNUMBER(D103), $B118 * E103, "")</f>
        <v/>
      </c>
      <c r="G103" s="109"/>
      <c r="H103" s="107" t="str">
        <f>IF(ISNUMBER(G103), (G103 - $B103) / $B103, "")</f>
        <v/>
      </c>
      <c r="I103" s="110" t="str">
        <f>IF(ISNUMBER(G103), $B118 * H103, "")</f>
        <v/>
      </c>
      <c r="J103" s="106"/>
      <c r="K103" s="107" t="str">
        <f>IF(ISNUMBER(J103), (J103 - $B103) / $B103, "")</f>
        <v/>
      </c>
      <c r="L103" s="108" t="str">
        <f>IF(ISNUMBER(J103), $B118 * K103, "")</f>
        <v/>
      </c>
      <c r="M103" s="109"/>
      <c r="N103" s="107" t="str">
        <f>IF(ISNUMBER(M103), (M103 - $B103) / $B103, "")</f>
        <v/>
      </c>
      <c r="O103" s="108" t="str">
        <f>IF(ISNUMBER(M103), $B118 * N103, "")</f>
        <v/>
      </c>
      <c r="Q103" s="256"/>
      <c r="R103" s="256"/>
      <c r="S103" s="256"/>
    </row>
    <row r="104" spans="1:19" ht="17.25" thickBot="1">
      <c r="A104" s="17"/>
      <c r="B104" s="15"/>
      <c r="C104" s="32"/>
      <c r="D104" s="15"/>
      <c r="E104" s="32" t="str">
        <f t="shared" ref="E104:E107" si="50">IF(ISNUMBER(D104), (D104 - $B104) / $B104, "")</f>
        <v/>
      </c>
      <c r="F104" s="18" t="str">
        <f>IF(ISNUMBER(D104), $B118 * E104, "")</f>
        <v/>
      </c>
      <c r="G104" s="31"/>
      <c r="H104" s="32" t="str">
        <f t="shared" ref="H104:H107" si="51">IF(ISNUMBER(G104), (G104 - $B104) / $B104, "")</f>
        <v/>
      </c>
      <c r="I104" s="101" t="str">
        <f>IF(ISNUMBER(G104), $B118 * H104, "")</f>
        <v/>
      </c>
      <c r="J104" s="15"/>
      <c r="K104" s="32" t="str">
        <f t="shared" ref="K104:K107" si="52">IF(ISNUMBER(J104), (J104 - $B104) / $B104, "")</f>
        <v/>
      </c>
      <c r="L104" s="18" t="str">
        <f>IF(ISNUMBER(J104), $B118 * K104, "")</f>
        <v/>
      </c>
      <c r="M104" s="31"/>
      <c r="N104" s="32" t="str">
        <f t="shared" ref="N104:N107" si="53">IF(ISNUMBER(M104), (M104 - $B104) / $B104, "")</f>
        <v/>
      </c>
      <c r="O104" s="18" t="str">
        <f>IF(ISNUMBER(M104), $B118 * N104, "")</f>
        <v/>
      </c>
      <c r="Q104" s="256"/>
      <c r="R104" s="256"/>
      <c r="S104" s="256"/>
    </row>
    <row r="105" spans="1:19" ht="17.25" thickBot="1">
      <c r="A105" s="17"/>
      <c r="B105" s="15"/>
      <c r="C105" s="32"/>
      <c r="D105" s="15"/>
      <c r="E105" s="32" t="str">
        <f t="shared" si="50"/>
        <v/>
      </c>
      <c r="F105" s="18" t="str">
        <f>IF(ISNUMBER(D105), $B118 * E105, "")</f>
        <v/>
      </c>
      <c r="G105" s="31"/>
      <c r="H105" s="32" t="str">
        <f t="shared" si="51"/>
        <v/>
      </c>
      <c r="I105" s="101" t="str">
        <f>IF(ISNUMBER(G105), $B118 * H105, "")</f>
        <v/>
      </c>
      <c r="J105" s="15"/>
      <c r="K105" s="32" t="str">
        <f t="shared" si="52"/>
        <v/>
      </c>
      <c r="L105" s="18" t="str">
        <f>IF(ISNUMBER(J105), $B118 * K105, "")</f>
        <v/>
      </c>
      <c r="M105" s="31"/>
      <c r="N105" s="32" t="str">
        <f t="shared" si="53"/>
        <v/>
      </c>
      <c r="O105" s="18" t="str">
        <f>IF(ISNUMBER(M105), $B118 * N105, "")</f>
        <v/>
      </c>
      <c r="Q105" s="256"/>
      <c r="R105" s="256"/>
      <c r="S105" s="256"/>
    </row>
    <row r="106" spans="1:19" ht="17.25" thickBot="1">
      <c r="A106" s="17"/>
      <c r="B106" s="15"/>
      <c r="C106" s="32"/>
      <c r="D106" s="15"/>
      <c r="E106" s="32" t="str">
        <f t="shared" si="50"/>
        <v/>
      </c>
      <c r="F106" s="18" t="str">
        <f>IF(ISNUMBER(D106), $B118 * E106, "")</f>
        <v/>
      </c>
      <c r="G106" s="31"/>
      <c r="H106" s="32" t="str">
        <f t="shared" si="51"/>
        <v/>
      </c>
      <c r="I106" s="101" t="str">
        <f>IF(ISNUMBER(G106), $B118 * H106, "")</f>
        <v/>
      </c>
      <c r="J106" s="15"/>
      <c r="K106" s="32" t="str">
        <f t="shared" si="52"/>
        <v/>
      </c>
      <c r="L106" s="18" t="str">
        <f>IF(ISNUMBER(J106), $B118 * K106, "")</f>
        <v/>
      </c>
      <c r="M106" s="31"/>
      <c r="N106" s="32" t="str">
        <f t="shared" si="53"/>
        <v/>
      </c>
      <c r="O106" s="18" t="str">
        <f>IF(ISNUMBER(M106), $B118 * N106, "")</f>
        <v/>
      </c>
      <c r="Q106" s="33"/>
      <c r="R106" s="33"/>
    </row>
    <row r="107" spans="1:19" ht="17.25" thickBot="1">
      <c r="A107" s="23"/>
      <c r="B107" s="24"/>
      <c r="C107" s="25"/>
      <c r="D107" s="24"/>
      <c r="E107" s="25" t="str">
        <f t="shared" si="50"/>
        <v/>
      </c>
      <c r="F107" s="104" t="str">
        <f>IF(ISNUMBER(D107), $B118 * E107, "")</f>
        <v/>
      </c>
      <c r="G107" s="102"/>
      <c r="H107" s="25" t="str">
        <f t="shared" si="51"/>
        <v/>
      </c>
      <c r="I107" s="103" t="str">
        <f>IF(ISNUMBER(G107), $B118 * H107, "")</f>
        <v/>
      </c>
      <c r="J107" s="24"/>
      <c r="K107" s="25" t="str">
        <f t="shared" si="52"/>
        <v/>
      </c>
      <c r="L107" s="104" t="str">
        <f>IF(ISNUMBER(J107), $B118 * K107, "")</f>
        <v/>
      </c>
      <c r="M107" s="102"/>
      <c r="N107" s="25" t="str">
        <f t="shared" si="53"/>
        <v/>
      </c>
      <c r="O107" s="104" t="str">
        <f>IF(ISNUMBER(M107), $B118 * N107, "")</f>
        <v/>
      </c>
      <c r="Q107" s="265"/>
      <c r="R107" s="266"/>
      <c r="S107" s="267"/>
    </row>
    <row r="108" spans="1:19">
      <c r="A108" s="12"/>
      <c r="B108" s="13"/>
      <c r="C108" s="14"/>
      <c r="D108" s="13"/>
      <c r="E108" s="14" t="str">
        <f>IF(ISNUMBER(D108), (D108 - $B108) / $B108, "")</f>
        <v/>
      </c>
      <c r="F108" s="16" t="str">
        <f>IF(ISNUMBER(D108), $B118 * E108, "")</f>
        <v/>
      </c>
      <c r="G108" s="29"/>
      <c r="H108" s="14" t="str">
        <f>IF(ISNUMBER(G108), (G108 - $B108) / $B108, "")</f>
        <v/>
      </c>
      <c r="I108" s="100" t="str">
        <f>IF(ISNUMBER(G108), $B118 * H108, "")</f>
        <v/>
      </c>
      <c r="J108" s="13"/>
      <c r="K108" s="14" t="str">
        <f>IF(ISNUMBER(J108), (J108 - $B108) / $B108, "")</f>
        <v/>
      </c>
      <c r="L108" s="16" t="str">
        <f>IF(ISNUMBER(J108), $B118 * K108, "")</f>
        <v/>
      </c>
      <c r="M108" s="29"/>
      <c r="N108" s="14" t="str">
        <f>IF(ISNUMBER(M108), (M108 - $B108) / $B108, "")</f>
        <v/>
      </c>
      <c r="O108" s="16" t="str">
        <f>IF(ISNUMBER(M108), $B118 * N108, "")</f>
        <v/>
      </c>
      <c r="Q108" s="268"/>
      <c r="R108" s="269"/>
      <c r="S108" s="270"/>
    </row>
    <row r="109" spans="1:19" ht="17.25" thickBot="1">
      <c r="A109" s="17"/>
      <c r="B109" s="15"/>
      <c r="C109" s="32"/>
      <c r="D109" s="15"/>
      <c r="E109" s="32" t="str">
        <f t="shared" ref="E109:E112" si="54">IF(ISNUMBER(D109), (D109 - $B109) / $B109, "")</f>
        <v/>
      </c>
      <c r="F109" s="18" t="str">
        <f>IF(ISNUMBER(D109), $B118 * E109, "")</f>
        <v/>
      </c>
      <c r="G109" s="31"/>
      <c r="H109" s="32" t="str">
        <f t="shared" ref="H109:H112" si="55">IF(ISNUMBER(G109), (G109 - $B109) / $B109, "")</f>
        <v/>
      </c>
      <c r="I109" s="101" t="str">
        <f>IF(ISNUMBER(G109), $B118 * H109, "")</f>
        <v/>
      </c>
      <c r="J109" s="15"/>
      <c r="K109" s="32" t="str">
        <f t="shared" ref="K109:K112" si="56">IF(ISNUMBER(J109), (J109 - $B109) / $B109, "")</f>
        <v/>
      </c>
      <c r="L109" s="18" t="str">
        <f>IF(ISNUMBER(J109), $B118 * K109, "")</f>
        <v/>
      </c>
      <c r="M109" s="31"/>
      <c r="N109" s="32" t="str">
        <f t="shared" ref="N109:N112" si="57">IF(ISNUMBER(M109), (M109 - $B109) / $B109, "")</f>
        <v/>
      </c>
      <c r="O109" s="18" t="str">
        <f>IF(ISNUMBER(M109), $B118 * N109, "")</f>
        <v/>
      </c>
      <c r="Q109" s="271"/>
      <c r="R109" s="272"/>
      <c r="S109" s="273"/>
    </row>
    <row r="110" spans="1:19" ht="17.25" thickBot="1">
      <c r="A110" s="17"/>
      <c r="B110" s="15"/>
      <c r="C110" s="32"/>
      <c r="D110" s="15"/>
      <c r="E110" s="32" t="str">
        <f t="shared" si="54"/>
        <v/>
      </c>
      <c r="F110" s="18" t="str">
        <f>IF(ISNUMBER(D110), $B118 * E110, "")</f>
        <v/>
      </c>
      <c r="G110" s="31"/>
      <c r="H110" s="32" t="str">
        <f t="shared" si="55"/>
        <v/>
      </c>
      <c r="I110" s="101" t="str">
        <f>IF(ISNUMBER(G110), $B118 * H110, "")</f>
        <v/>
      </c>
      <c r="J110" s="15"/>
      <c r="K110" s="32" t="str">
        <f t="shared" si="56"/>
        <v/>
      </c>
      <c r="L110" s="18" t="str">
        <f>IF(ISNUMBER(J110), $B118 * K110, "")</f>
        <v/>
      </c>
      <c r="M110" s="31"/>
      <c r="N110" s="32" t="str">
        <f t="shared" si="57"/>
        <v/>
      </c>
      <c r="O110" s="18" t="str">
        <f>IF(ISNUMBER(M110), $B118 * N110, "")</f>
        <v/>
      </c>
      <c r="Q110" s="256"/>
      <c r="R110" s="256"/>
      <c r="S110" s="256"/>
    </row>
    <row r="111" spans="1:19" ht="17.25" thickBot="1">
      <c r="A111" s="17"/>
      <c r="B111" s="15"/>
      <c r="C111" s="32"/>
      <c r="D111" s="15"/>
      <c r="E111" s="32" t="str">
        <f t="shared" si="54"/>
        <v/>
      </c>
      <c r="F111" s="18" t="str">
        <f>IF(ISNUMBER(D111), $B118 * E111, "")</f>
        <v/>
      </c>
      <c r="G111" s="31"/>
      <c r="H111" s="32" t="str">
        <f t="shared" si="55"/>
        <v/>
      </c>
      <c r="I111" s="101" t="str">
        <f>IF(ISNUMBER(G111), $B118 * H111, "")</f>
        <v/>
      </c>
      <c r="J111" s="15"/>
      <c r="K111" s="32" t="str">
        <f t="shared" si="56"/>
        <v/>
      </c>
      <c r="L111" s="18" t="str">
        <f>IF(ISNUMBER(J111), $B118 * K111, "")</f>
        <v/>
      </c>
      <c r="M111" s="31"/>
      <c r="N111" s="32" t="str">
        <f t="shared" si="57"/>
        <v/>
      </c>
      <c r="O111" s="18" t="str">
        <f>IF(ISNUMBER(M111), $B118 * N111, "")</f>
        <v/>
      </c>
      <c r="Q111" s="251"/>
      <c r="R111" s="251"/>
      <c r="S111" s="251"/>
    </row>
    <row r="112" spans="1:19" ht="17.25" thickBot="1">
      <c r="A112" s="19"/>
      <c r="B112" s="20"/>
      <c r="C112" s="21"/>
      <c r="D112" s="20"/>
      <c r="E112" s="21" t="str">
        <f t="shared" si="54"/>
        <v/>
      </c>
      <c r="F112" s="22" t="str">
        <f>IF(ISNUMBER(D112), $B118 * E112, "")</f>
        <v/>
      </c>
      <c r="G112" s="30"/>
      <c r="H112" s="21" t="str">
        <f t="shared" si="55"/>
        <v/>
      </c>
      <c r="I112" s="105" t="str">
        <f>IF(ISNUMBER(G112), $B118 * H112, "")</f>
        <v/>
      </c>
      <c r="J112" s="20"/>
      <c r="K112" s="21" t="str">
        <f t="shared" si="56"/>
        <v/>
      </c>
      <c r="L112" s="22" t="str">
        <f>IF(ISNUMBER(J112), $B118 * K112, "")</f>
        <v/>
      </c>
      <c r="M112" s="30"/>
      <c r="N112" s="21" t="str">
        <f t="shared" si="57"/>
        <v/>
      </c>
      <c r="O112" s="22" t="str">
        <f>IF(ISNUMBER(M112), $B118 * N112, "")</f>
        <v/>
      </c>
      <c r="Q112" s="251"/>
      <c r="R112" s="251"/>
      <c r="S112" s="251"/>
    </row>
    <row r="113" spans="1:19" ht="17.25" thickBot="1">
      <c r="A113" s="17"/>
      <c r="B113" s="106"/>
      <c r="C113" s="107"/>
      <c r="D113" s="106"/>
      <c r="E113" s="107" t="str">
        <f>IF(ISNUMBER(D113), (D113 - $B113) / $B113, "")</f>
        <v/>
      </c>
      <c r="F113" s="108" t="str">
        <f>IF(ISNUMBER(D113), $B118 * E113, "")</f>
        <v/>
      </c>
      <c r="G113" s="109"/>
      <c r="H113" s="107" t="str">
        <f>IF(ISNUMBER(G113), (G113 - $B113) / $B113, "")</f>
        <v/>
      </c>
      <c r="I113" s="110" t="str">
        <f>IF(ISNUMBER(G113), $B118 * H113, "")</f>
        <v/>
      </c>
      <c r="J113" s="106"/>
      <c r="K113" s="107" t="str">
        <f>IF(ISNUMBER(J113), (J113 - $B113) / $B113, "")</f>
        <v/>
      </c>
      <c r="L113" s="108" t="str">
        <f>IF(ISNUMBER(J113), $B118 * K113, "")</f>
        <v/>
      </c>
      <c r="M113" s="109"/>
      <c r="N113" s="107" t="str">
        <f>IF(ISNUMBER(M113), (M113 - $B113) / $B113, "")</f>
        <v/>
      </c>
      <c r="O113" s="108" t="str">
        <f>IF(ISNUMBER(M113), $B118 * N113, "")</f>
        <v/>
      </c>
      <c r="Q113" s="256"/>
      <c r="R113" s="256"/>
      <c r="S113" s="256"/>
    </row>
    <row r="114" spans="1:19" ht="17.25" thickBot="1">
      <c r="A114" s="17"/>
      <c r="B114" s="15"/>
      <c r="C114" s="32"/>
      <c r="D114" s="15"/>
      <c r="E114" s="32" t="str">
        <f t="shared" ref="E114:E117" si="58">IF(ISNUMBER(D114), (D114 - $B114) / $B114, "")</f>
        <v/>
      </c>
      <c r="F114" s="18" t="str">
        <f>IF(ISNUMBER(D114), $B118 * E114, "")</f>
        <v/>
      </c>
      <c r="G114" s="31"/>
      <c r="H114" s="32" t="str">
        <f t="shared" ref="H114:H117" si="59">IF(ISNUMBER(G114), (G114 - $B114) / $B114, "")</f>
        <v/>
      </c>
      <c r="I114" s="101" t="str">
        <f>IF(ISNUMBER(G114), $B118 * H114, "")</f>
        <v/>
      </c>
      <c r="J114" s="15"/>
      <c r="K114" s="32" t="str">
        <f t="shared" ref="K114:K117" si="60">IF(ISNUMBER(J114), (J114 - $B114) / $B114, "")</f>
        <v/>
      </c>
      <c r="L114" s="18" t="str">
        <f>IF(ISNUMBER(J114), $B118 * K114, "")</f>
        <v/>
      </c>
      <c r="M114" s="31"/>
      <c r="N114" s="32" t="str">
        <f t="shared" ref="N114:N117" si="61">IF(ISNUMBER(M114), (M114 - $B114) / $B114, "")</f>
        <v/>
      </c>
      <c r="O114" s="18" t="str">
        <f>IF(ISNUMBER(M114), $B118 * N114, "")</f>
        <v/>
      </c>
      <c r="Q114" s="256"/>
      <c r="R114" s="256"/>
      <c r="S114" s="256"/>
    </row>
    <row r="115" spans="1:19" ht="17.25" thickBot="1">
      <c r="A115" s="17"/>
      <c r="B115" s="15"/>
      <c r="C115" s="32"/>
      <c r="D115" s="15"/>
      <c r="E115" s="32" t="str">
        <f t="shared" si="58"/>
        <v/>
      </c>
      <c r="F115" s="18" t="str">
        <f>IF(ISNUMBER(D115), $B118 * E115, "")</f>
        <v/>
      </c>
      <c r="G115" s="31"/>
      <c r="H115" s="32" t="str">
        <f t="shared" si="59"/>
        <v/>
      </c>
      <c r="I115" s="101" t="str">
        <f>IF(ISNUMBER(G115), $B118 * H115, "")</f>
        <v/>
      </c>
      <c r="J115" s="15"/>
      <c r="K115" s="32" t="str">
        <f t="shared" si="60"/>
        <v/>
      </c>
      <c r="L115" s="18" t="str">
        <f>IF(ISNUMBER(J115), $B118 * K115, "")</f>
        <v/>
      </c>
      <c r="M115" s="31"/>
      <c r="N115" s="32" t="str">
        <f t="shared" si="61"/>
        <v/>
      </c>
      <c r="O115" s="18" t="str">
        <f>IF(ISNUMBER(M115), $B118 * N115, "")</f>
        <v/>
      </c>
      <c r="Q115" s="256"/>
      <c r="R115" s="256"/>
      <c r="S115" s="256"/>
    </row>
    <row r="116" spans="1:19">
      <c r="A116" s="17"/>
      <c r="B116" s="15"/>
      <c r="C116" s="32"/>
      <c r="D116" s="15"/>
      <c r="E116" s="32" t="str">
        <f t="shared" si="58"/>
        <v/>
      </c>
      <c r="F116" s="18" t="str">
        <f>IF(ISNUMBER(D116), $B118 * E116, "")</f>
        <v/>
      </c>
      <c r="G116" s="31"/>
      <c r="H116" s="32" t="str">
        <f t="shared" si="59"/>
        <v/>
      </c>
      <c r="I116" s="101" t="str">
        <f>IF(ISNUMBER(G116), $B118 * H116, "")</f>
        <v/>
      </c>
      <c r="J116" s="15"/>
      <c r="K116" s="32" t="str">
        <f t="shared" si="60"/>
        <v/>
      </c>
      <c r="L116" s="18" t="str">
        <f>IF(ISNUMBER(J116), $B118 * K116, "")</f>
        <v/>
      </c>
      <c r="M116" s="31"/>
      <c r="N116" s="32" t="str">
        <f t="shared" si="61"/>
        <v/>
      </c>
      <c r="O116" s="18" t="str">
        <f>IF(ISNUMBER(M116), $B118 * N116, "")</f>
        <v/>
      </c>
      <c r="Q116" s="278"/>
      <c r="R116" s="279"/>
      <c r="S116" s="280"/>
    </row>
    <row r="117" spans="1:19" ht="17.25" thickBot="1">
      <c r="A117" s="23"/>
      <c r="B117" s="24"/>
      <c r="C117" s="25"/>
      <c r="D117" s="24"/>
      <c r="E117" s="25" t="str">
        <f t="shared" si="58"/>
        <v/>
      </c>
      <c r="F117" s="104" t="str">
        <f>IF(ISNUMBER(D117), $B118 * E117, "")</f>
        <v/>
      </c>
      <c r="G117" s="102"/>
      <c r="H117" s="25" t="str">
        <f t="shared" si="59"/>
        <v/>
      </c>
      <c r="I117" s="103" t="str">
        <f>IF(ISNUMBER(G117), $B118 * H117, "")</f>
        <v/>
      </c>
      <c r="J117" s="24"/>
      <c r="K117" s="25" t="str">
        <f t="shared" si="60"/>
        <v/>
      </c>
      <c r="L117" s="104" t="str">
        <f>IF(ISNUMBER(J117), $B118 * K117, "")</f>
        <v/>
      </c>
      <c r="M117" s="102"/>
      <c r="N117" s="25" t="str">
        <f t="shared" si="61"/>
        <v/>
      </c>
      <c r="O117" s="104" t="str">
        <f>IF(ISNUMBER(M117), $B118 * N117, "")</f>
        <v/>
      </c>
      <c r="Q117" s="281"/>
      <c r="R117" s="282"/>
      <c r="S117" s="283"/>
    </row>
    <row r="118" spans="1:19" ht="17.25" thickBot="1">
      <c r="A118" s="26" t="s">
        <v>267</v>
      </c>
      <c r="B118" s="287">
        <f>$B$37</f>
        <v>300000</v>
      </c>
      <c r="C118" s="288"/>
      <c r="D118" s="26" t="s">
        <v>268</v>
      </c>
      <c r="E118" s="27">
        <f>IF(COUNT(E98:E117), SUM(E98:E117) / COUNT(E98:E117), 0)</f>
        <v>0</v>
      </c>
      <c r="F118" s="28">
        <f>SUM(F98:F117)</f>
        <v>0</v>
      </c>
      <c r="G118" s="26" t="s">
        <v>268</v>
      </c>
      <c r="H118" s="27">
        <f>IF(COUNT(H98:H117), SUM(H98:H117) / COUNT(H98:H117), 0)</f>
        <v>0</v>
      </c>
      <c r="I118" s="28">
        <f>SUM(I98:I117)</f>
        <v>0</v>
      </c>
      <c r="J118" s="26" t="s">
        <v>268</v>
      </c>
      <c r="K118" s="27">
        <f>IF(COUNT(K98:K117), SUM(K98:K117) / COUNT(K98:K117), 0)</f>
        <v>0</v>
      </c>
      <c r="L118" s="28">
        <f>SUM(L98:L117)</f>
        <v>0</v>
      </c>
      <c r="M118" s="26" t="s">
        <v>268</v>
      </c>
      <c r="N118" s="27">
        <f>IF(COUNT(N98:N117), SUM(N98:N117) / COUNT(N98:N117), 0)</f>
        <v>0</v>
      </c>
      <c r="O118" s="28">
        <f>SUM(O98:O117)</f>
        <v>0</v>
      </c>
      <c r="Q118" s="284"/>
      <c r="R118" s="285"/>
      <c r="S118" s="286"/>
    </row>
    <row r="120" spans="1:19" ht="17.25" thickBot="1"/>
    <row r="121" spans="1:19" ht="17.25" thickBot="1">
      <c r="A121" s="230" t="s">
        <v>255</v>
      </c>
      <c r="B121" s="231"/>
      <c r="C121" s="231"/>
      <c r="D121" s="231"/>
      <c r="E121" s="231"/>
      <c r="F121" s="231"/>
      <c r="G121" s="231"/>
      <c r="H121" s="231"/>
      <c r="I121" s="231"/>
      <c r="J121" s="231"/>
      <c r="K121" s="231"/>
      <c r="L121" s="231"/>
      <c r="M121" s="231"/>
      <c r="N121" s="231"/>
      <c r="O121" s="232"/>
      <c r="Q121" s="251"/>
      <c r="R121" s="251"/>
      <c r="S121" s="251"/>
    </row>
    <row r="122" spans="1:19" ht="17.25" thickBot="1">
      <c r="A122" s="111" t="s">
        <v>264</v>
      </c>
      <c r="B122" s="230" t="s">
        <v>49</v>
      </c>
      <c r="C122" s="232"/>
      <c r="D122" s="230" t="s">
        <v>57</v>
      </c>
      <c r="E122" s="231"/>
      <c r="F122" s="232"/>
      <c r="G122" s="257">
        <f>_xlfn.IFNA(VLOOKUP(B122, 현재가테이블!$B$2:$D$200, 2, FALSE), "-")</f>
        <v>60715000</v>
      </c>
      <c r="H122" s="258"/>
      <c r="I122" s="259"/>
      <c r="J122" s="230" t="s">
        <v>58</v>
      </c>
      <c r="K122" s="231"/>
      <c r="L122" s="232"/>
      <c r="M122" s="260">
        <f>_xlfn.IFNA(VLOOKUP(B122, 현재가테이블!$B$2:$D$200, 3, FALSE), "-")</f>
        <v>-7.8924148000000006E-3</v>
      </c>
      <c r="N122" s="261"/>
      <c r="O122" s="262"/>
      <c r="Q122" s="251"/>
      <c r="R122" s="251"/>
      <c r="S122" s="251"/>
    </row>
    <row r="123" spans="1:19" ht="17.25" thickBot="1">
      <c r="A123" s="274" t="s">
        <v>54</v>
      </c>
      <c r="B123" s="276" t="str">
        <f>TEXT($G$1, "[$-ko-KR]yyyy-mm-dd(ddd) ") &amp; "오전 00:00"</f>
        <v>2021-04-01(목) 오전 00:00</v>
      </c>
      <c r="C123" s="277"/>
      <c r="D123" s="253" t="str">
        <f>TEXT($G$1, "[$-ko-KR]yyyy-mm-dd(ddd) ") &amp; "오후 14:00"</f>
        <v>2021-04-01(목) 오후 14:00</v>
      </c>
      <c r="E123" s="254"/>
      <c r="F123" s="255"/>
      <c r="G123" s="253" t="str">
        <f>TEXT($G$1, "[$-ko-KR]yyyy-mm-dd(ddd) ") &amp; "오후 19:00"</f>
        <v>2021-04-01(목) 오후 19:00</v>
      </c>
      <c r="H123" s="254"/>
      <c r="I123" s="255"/>
      <c r="J123" s="253" t="str">
        <f>TEXT($G$1, "[$-ko-KR]yyyy-mm-dd(ddd) ") &amp; "오후 21:00"</f>
        <v>2021-04-01(목) 오후 21:00</v>
      </c>
      <c r="K123" s="254"/>
      <c r="L123" s="255"/>
      <c r="M123" s="253" t="str">
        <f>TEXT($G$1+1, "[$-ko-KR]yyyy-mm-dd(ddd) ") &amp; "오전 00:00"</f>
        <v>2021-04-02(금) 오전 00:00</v>
      </c>
      <c r="N123" s="254"/>
      <c r="O123" s="255"/>
      <c r="Q123" s="251"/>
      <c r="R123" s="251"/>
      <c r="S123" s="251"/>
    </row>
    <row r="124" spans="1:19" ht="17.25" thickBot="1">
      <c r="A124" s="275"/>
      <c r="B124" s="2" t="s">
        <v>57</v>
      </c>
      <c r="C124" s="10" t="s">
        <v>58</v>
      </c>
      <c r="D124" s="2" t="s">
        <v>57</v>
      </c>
      <c r="E124" s="10" t="s">
        <v>265</v>
      </c>
      <c r="F124" s="11" t="s">
        <v>266</v>
      </c>
      <c r="G124" s="112" t="s">
        <v>57</v>
      </c>
      <c r="H124" s="113" t="s">
        <v>265</v>
      </c>
      <c r="I124" s="114" t="s">
        <v>266</v>
      </c>
      <c r="J124" s="10" t="s">
        <v>57</v>
      </c>
      <c r="K124" s="10" t="s">
        <v>265</v>
      </c>
      <c r="L124" s="115" t="s">
        <v>266</v>
      </c>
      <c r="M124" s="2" t="s">
        <v>57</v>
      </c>
      <c r="N124" s="10" t="s">
        <v>265</v>
      </c>
      <c r="O124" s="66" t="s">
        <v>266</v>
      </c>
      <c r="Q124" s="256"/>
      <c r="R124" s="256"/>
      <c r="S124" s="256"/>
    </row>
    <row r="125" spans="1:19" ht="17.25" thickBot="1">
      <c r="A125" s="12"/>
      <c r="B125" s="13"/>
      <c r="C125" s="14"/>
      <c r="D125" s="13"/>
      <c r="E125" s="14" t="str">
        <f>IF(ISNUMBER(D125), (D125 - $B125) / $B125, "")</f>
        <v/>
      </c>
      <c r="F125" s="16" t="str">
        <f>IF(ISNUMBER(D125), $B145 * E125, "")</f>
        <v/>
      </c>
      <c r="G125" s="29"/>
      <c r="H125" s="14" t="str">
        <f>IF(ISNUMBER(G125), (G125 - $B125) / $B125, "")</f>
        <v/>
      </c>
      <c r="I125" s="100" t="str">
        <f>IF(ISNUMBER(G125), $B145 * H125, "")</f>
        <v/>
      </c>
      <c r="J125" s="13"/>
      <c r="K125" s="14" t="str">
        <f>IF(ISNUMBER(J125), (J125 - $B125) / $B125, "")</f>
        <v/>
      </c>
      <c r="L125" s="16" t="str">
        <f>IF(ISNUMBER(J125), $B145 * K125, "")</f>
        <v/>
      </c>
      <c r="M125" s="29"/>
      <c r="N125" s="14" t="str">
        <f>IF(ISNUMBER(M125), (M125 - $B125) / $B125, "")</f>
        <v/>
      </c>
      <c r="O125" s="16" t="str">
        <f>IF(ISNUMBER(M125), $B145 * N125, "")</f>
        <v/>
      </c>
      <c r="Q125" s="251"/>
      <c r="R125" s="251"/>
      <c r="S125" s="251"/>
    </row>
    <row r="126" spans="1:19" ht="17.25" thickBot="1">
      <c r="A126" s="17"/>
      <c r="B126" s="15"/>
      <c r="C126" s="32"/>
      <c r="D126" s="15"/>
      <c r="E126" s="32" t="str">
        <f t="shared" ref="E126:E129" si="62">IF(ISNUMBER(D126), (D126 - $B126) / $B126, "")</f>
        <v/>
      </c>
      <c r="F126" s="18" t="str">
        <f>IF(ISNUMBER(D126), $B145 * E126, "")</f>
        <v/>
      </c>
      <c r="G126" s="31"/>
      <c r="H126" s="32" t="str">
        <f t="shared" ref="H126:H129" si="63">IF(ISNUMBER(G126), (G126 - $B126) / $B126, "")</f>
        <v/>
      </c>
      <c r="I126" s="101" t="str">
        <f>IF(ISNUMBER(G126), $B145 * H126, "")</f>
        <v/>
      </c>
      <c r="J126" s="15"/>
      <c r="K126" s="32" t="str">
        <f t="shared" ref="K126:K129" si="64">IF(ISNUMBER(J126), (J126 - $B126) / $B126, "")</f>
        <v/>
      </c>
      <c r="L126" s="18" t="str">
        <f>IF(ISNUMBER(J126), $B145 * K126, "")</f>
        <v/>
      </c>
      <c r="M126" s="31"/>
      <c r="N126" s="32" t="str">
        <f t="shared" ref="N126:N129" si="65">IF(ISNUMBER(M126), (M126 - $B126) / $B126, "")</f>
        <v/>
      </c>
      <c r="O126" s="18" t="str">
        <f>IF(ISNUMBER(M126), $B145 * N126, "")</f>
        <v/>
      </c>
      <c r="Q126" s="251"/>
      <c r="R126" s="251"/>
      <c r="S126" s="251"/>
    </row>
    <row r="127" spans="1:19" ht="17.25" thickBot="1">
      <c r="A127" s="17"/>
      <c r="B127" s="15"/>
      <c r="C127" s="32"/>
      <c r="D127" s="15"/>
      <c r="E127" s="32" t="str">
        <f t="shared" si="62"/>
        <v/>
      </c>
      <c r="F127" s="18" t="str">
        <f>IF(ISNUMBER(D127), $B145 * E127, "")</f>
        <v/>
      </c>
      <c r="G127" s="31"/>
      <c r="H127" s="32" t="str">
        <f t="shared" si="63"/>
        <v/>
      </c>
      <c r="I127" s="101" t="str">
        <f>IF(ISNUMBER(G127), $B145 * H127, "")</f>
        <v/>
      </c>
      <c r="J127" s="15"/>
      <c r="K127" s="32" t="str">
        <f t="shared" si="64"/>
        <v/>
      </c>
      <c r="L127" s="18" t="str">
        <f>IF(ISNUMBER(J127), $B145 * K127, "")</f>
        <v/>
      </c>
      <c r="M127" s="31"/>
      <c r="N127" s="32" t="str">
        <f t="shared" si="65"/>
        <v/>
      </c>
      <c r="O127" s="18" t="str">
        <f>IF(ISNUMBER(M127), $B145 * N127, "")</f>
        <v/>
      </c>
      <c r="Q127" s="256"/>
      <c r="R127" s="256"/>
      <c r="S127" s="256"/>
    </row>
    <row r="128" spans="1:19" ht="17.25" thickBot="1">
      <c r="A128" s="17"/>
      <c r="B128" s="15"/>
      <c r="C128" s="32"/>
      <c r="D128" s="15"/>
      <c r="E128" s="32" t="str">
        <f t="shared" si="62"/>
        <v/>
      </c>
      <c r="F128" s="18" t="str">
        <f>IF(ISNUMBER(D128), $B145 * E128, "")</f>
        <v/>
      </c>
      <c r="G128" s="31"/>
      <c r="H128" s="32" t="str">
        <f t="shared" si="63"/>
        <v/>
      </c>
      <c r="I128" s="101" t="str">
        <f>IF(ISNUMBER(G128), $B145 * H128, "")</f>
        <v/>
      </c>
      <c r="J128" s="15"/>
      <c r="K128" s="32" t="str">
        <f t="shared" si="64"/>
        <v/>
      </c>
      <c r="L128" s="18" t="str">
        <f>IF(ISNUMBER(J128), $B145 * K128, "")</f>
        <v/>
      </c>
      <c r="M128" s="31"/>
      <c r="N128" s="32" t="str">
        <f t="shared" si="65"/>
        <v/>
      </c>
      <c r="O128" s="18" t="str">
        <f>IF(ISNUMBER(M128), $B145 * N128, "")</f>
        <v/>
      </c>
      <c r="Q128" s="256"/>
      <c r="R128" s="256"/>
      <c r="S128" s="256"/>
    </row>
    <row r="129" spans="1:19" ht="17.25" thickBot="1">
      <c r="A129" s="19"/>
      <c r="B129" s="20"/>
      <c r="C129" s="21"/>
      <c r="D129" s="20"/>
      <c r="E129" s="21" t="str">
        <f t="shared" si="62"/>
        <v/>
      </c>
      <c r="F129" s="22" t="str">
        <f>IF(ISNUMBER(D129), $B145 * E129, "")</f>
        <v/>
      </c>
      <c r="G129" s="30"/>
      <c r="H129" s="21" t="str">
        <f t="shared" si="63"/>
        <v/>
      </c>
      <c r="I129" s="105" t="str">
        <f>IF(ISNUMBER(G129), $B145 * H129, "")</f>
        <v/>
      </c>
      <c r="J129" s="20"/>
      <c r="K129" s="21" t="str">
        <f t="shared" si="64"/>
        <v/>
      </c>
      <c r="L129" s="22" t="str">
        <f>IF(ISNUMBER(J129), $B145 * K129, "")</f>
        <v/>
      </c>
      <c r="M129" s="30"/>
      <c r="N129" s="21" t="str">
        <f t="shared" si="65"/>
        <v/>
      </c>
      <c r="O129" s="22" t="str">
        <f>IF(ISNUMBER(M129), $B145 * N129, "")</f>
        <v/>
      </c>
      <c r="Q129" s="256"/>
      <c r="R129" s="256"/>
      <c r="S129" s="256"/>
    </row>
    <row r="130" spans="1:19" ht="17.25" thickBot="1">
      <c r="A130" s="17"/>
      <c r="B130" s="106"/>
      <c r="C130" s="107"/>
      <c r="D130" s="106"/>
      <c r="E130" s="107" t="str">
        <f>IF(ISNUMBER(D130), (D130 - $B130) / $B130, "")</f>
        <v/>
      </c>
      <c r="F130" s="108" t="str">
        <f>IF(ISNUMBER(D130), $B145 * E130, "")</f>
        <v/>
      </c>
      <c r="G130" s="109"/>
      <c r="H130" s="107" t="str">
        <f>IF(ISNUMBER(G130), (G130 - $B130) / $B130, "")</f>
        <v/>
      </c>
      <c r="I130" s="110" t="str">
        <f>IF(ISNUMBER(G130), $B145 * H130, "")</f>
        <v/>
      </c>
      <c r="J130" s="106"/>
      <c r="K130" s="107" t="str">
        <f>IF(ISNUMBER(J130), (J130 - $B130) / $B130, "")</f>
        <v/>
      </c>
      <c r="L130" s="108" t="str">
        <f>IF(ISNUMBER(J130), $B145 * K130, "")</f>
        <v/>
      </c>
      <c r="M130" s="109"/>
      <c r="N130" s="107" t="str">
        <f>IF(ISNUMBER(M130), (M130 - $B130) / $B130, "")</f>
        <v/>
      </c>
      <c r="O130" s="108" t="str">
        <f>IF(ISNUMBER(M130), $B145 * N130, "")</f>
        <v/>
      </c>
      <c r="Q130" s="256"/>
      <c r="R130" s="256"/>
      <c r="S130" s="256"/>
    </row>
    <row r="131" spans="1:19" ht="17.25" thickBot="1">
      <c r="A131" s="17"/>
      <c r="B131" s="15"/>
      <c r="C131" s="32"/>
      <c r="D131" s="15"/>
      <c r="E131" s="32" t="str">
        <f t="shared" ref="E131:E134" si="66">IF(ISNUMBER(D131), (D131 - $B131) / $B131, "")</f>
        <v/>
      </c>
      <c r="F131" s="18" t="str">
        <f>IF(ISNUMBER(D131), $B145 * E131, "")</f>
        <v/>
      </c>
      <c r="G131" s="31"/>
      <c r="H131" s="32" t="str">
        <f t="shared" ref="H131:H134" si="67">IF(ISNUMBER(G131), (G131 - $B131) / $B131, "")</f>
        <v/>
      </c>
      <c r="I131" s="101" t="str">
        <f>IF(ISNUMBER(G131), $B145 * H131, "")</f>
        <v/>
      </c>
      <c r="J131" s="15"/>
      <c r="K131" s="32" t="str">
        <f t="shared" ref="K131:K134" si="68">IF(ISNUMBER(J131), (J131 - $B131) / $B131, "")</f>
        <v/>
      </c>
      <c r="L131" s="18" t="str">
        <f>IF(ISNUMBER(J131), $B145 * K131, "")</f>
        <v/>
      </c>
      <c r="M131" s="31"/>
      <c r="N131" s="32" t="str">
        <f t="shared" ref="N131:N134" si="69">IF(ISNUMBER(M131), (M131 - $B131) / $B131, "")</f>
        <v/>
      </c>
      <c r="O131" s="18" t="str">
        <f>IF(ISNUMBER(M131), $B145 * N131, "")</f>
        <v/>
      </c>
      <c r="Q131" s="256"/>
      <c r="R131" s="256"/>
      <c r="S131" s="256"/>
    </row>
    <row r="132" spans="1:19" ht="17.25" thickBot="1">
      <c r="A132" s="17"/>
      <c r="B132" s="15"/>
      <c r="C132" s="32"/>
      <c r="D132" s="15"/>
      <c r="E132" s="32" t="str">
        <f t="shared" si="66"/>
        <v/>
      </c>
      <c r="F132" s="18" t="str">
        <f>IF(ISNUMBER(D132), $B145 * E132, "")</f>
        <v/>
      </c>
      <c r="G132" s="31"/>
      <c r="H132" s="32" t="str">
        <f t="shared" si="67"/>
        <v/>
      </c>
      <c r="I132" s="101" t="str">
        <f>IF(ISNUMBER(G132), $B145 * H132, "")</f>
        <v/>
      </c>
      <c r="J132" s="15"/>
      <c r="K132" s="32" t="str">
        <f t="shared" si="68"/>
        <v/>
      </c>
      <c r="L132" s="18" t="str">
        <f>IF(ISNUMBER(J132), $B145 * K132, "")</f>
        <v/>
      </c>
      <c r="M132" s="31"/>
      <c r="N132" s="32" t="str">
        <f t="shared" si="69"/>
        <v/>
      </c>
      <c r="O132" s="18" t="str">
        <f>IF(ISNUMBER(M132), $B145 * N132, "")</f>
        <v/>
      </c>
      <c r="Q132" s="256"/>
      <c r="R132" s="256"/>
      <c r="S132" s="256"/>
    </row>
    <row r="133" spans="1:19" ht="17.25" thickBot="1">
      <c r="A133" s="17"/>
      <c r="B133" s="15"/>
      <c r="C133" s="32"/>
      <c r="D133" s="15"/>
      <c r="E133" s="32" t="str">
        <f t="shared" si="66"/>
        <v/>
      </c>
      <c r="F133" s="18" t="str">
        <f>IF(ISNUMBER(D133), $B145 * E133, "")</f>
        <v/>
      </c>
      <c r="G133" s="31"/>
      <c r="H133" s="32" t="str">
        <f t="shared" si="67"/>
        <v/>
      </c>
      <c r="I133" s="101" t="str">
        <f>IF(ISNUMBER(G133), $B145 * H133, "")</f>
        <v/>
      </c>
      <c r="J133" s="15"/>
      <c r="K133" s="32" t="str">
        <f t="shared" si="68"/>
        <v/>
      </c>
      <c r="L133" s="18" t="str">
        <f>IF(ISNUMBER(J133), $B145 * K133, "")</f>
        <v/>
      </c>
      <c r="M133" s="31"/>
      <c r="N133" s="32" t="str">
        <f t="shared" si="69"/>
        <v/>
      </c>
      <c r="O133" s="18" t="str">
        <f>IF(ISNUMBER(M133), $B145 * N133, "")</f>
        <v/>
      </c>
      <c r="Q133" s="33"/>
      <c r="R133" s="33"/>
    </row>
    <row r="134" spans="1:19" ht="17.25" thickBot="1">
      <c r="A134" s="23"/>
      <c r="B134" s="24"/>
      <c r="C134" s="25"/>
      <c r="D134" s="24"/>
      <c r="E134" s="25" t="str">
        <f t="shared" si="66"/>
        <v/>
      </c>
      <c r="F134" s="104" t="str">
        <f>IF(ISNUMBER(D134), $B145 * E134, "")</f>
        <v/>
      </c>
      <c r="G134" s="102"/>
      <c r="H134" s="25" t="str">
        <f t="shared" si="67"/>
        <v/>
      </c>
      <c r="I134" s="103" t="str">
        <f>IF(ISNUMBER(G134), $B145 * H134, "")</f>
        <v/>
      </c>
      <c r="J134" s="24"/>
      <c r="K134" s="25" t="str">
        <f t="shared" si="68"/>
        <v/>
      </c>
      <c r="L134" s="104" t="str">
        <f>IF(ISNUMBER(J134), $B145 * K134, "")</f>
        <v/>
      </c>
      <c r="M134" s="102"/>
      <c r="N134" s="25" t="str">
        <f t="shared" si="69"/>
        <v/>
      </c>
      <c r="O134" s="104" t="str">
        <f>IF(ISNUMBER(M134), $B145 * N134, "")</f>
        <v/>
      </c>
      <c r="Q134" s="265"/>
      <c r="R134" s="266"/>
      <c r="S134" s="267"/>
    </row>
    <row r="135" spans="1:19">
      <c r="A135" s="12"/>
      <c r="B135" s="13"/>
      <c r="C135" s="14"/>
      <c r="D135" s="13"/>
      <c r="E135" s="14" t="str">
        <f>IF(ISNUMBER(D135), (D135 - $B135) / $B135, "")</f>
        <v/>
      </c>
      <c r="F135" s="16" t="str">
        <f>IF(ISNUMBER(D135), $B145 * E135, "")</f>
        <v/>
      </c>
      <c r="G135" s="29"/>
      <c r="H135" s="14" t="str">
        <f>IF(ISNUMBER(G135), (G135 - $B135) / $B135, "")</f>
        <v/>
      </c>
      <c r="I135" s="100" t="str">
        <f>IF(ISNUMBER(G135), $B145 * H135, "")</f>
        <v/>
      </c>
      <c r="J135" s="13"/>
      <c r="K135" s="14" t="str">
        <f>IF(ISNUMBER(J135), (J135 - $B135) / $B135, "")</f>
        <v/>
      </c>
      <c r="L135" s="16" t="str">
        <f>IF(ISNUMBER(J135), $B145 * K135, "")</f>
        <v/>
      </c>
      <c r="M135" s="29"/>
      <c r="N135" s="14" t="str">
        <f>IF(ISNUMBER(M135), (M135 - $B135) / $B135, "")</f>
        <v/>
      </c>
      <c r="O135" s="16" t="str">
        <f>IF(ISNUMBER(M135), $B145 * N135, "")</f>
        <v/>
      </c>
      <c r="Q135" s="268"/>
      <c r="R135" s="269"/>
      <c r="S135" s="270"/>
    </row>
    <row r="136" spans="1:19" ht="17.25" thickBot="1">
      <c r="A136" s="17"/>
      <c r="B136" s="15"/>
      <c r="C136" s="32"/>
      <c r="D136" s="15"/>
      <c r="E136" s="32" t="str">
        <f t="shared" ref="E136:E139" si="70">IF(ISNUMBER(D136), (D136 - $B136) / $B136, "")</f>
        <v/>
      </c>
      <c r="F136" s="18" t="str">
        <f>IF(ISNUMBER(D136), $B145 * E136, "")</f>
        <v/>
      </c>
      <c r="G136" s="31"/>
      <c r="H136" s="32" t="str">
        <f t="shared" ref="H136:H139" si="71">IF(ISNUMBER(G136), (G136 - $B136) / $B136, "")</f>
        <v/>
      </c>
      <c r="I136" s="101" t="str">
        <f>IF(ISNUMBER(G136), $B145 * H136, "")</f>
        <v/>
      </c>
      <c r="J136" s="15"/>
      <c r="K136" s="32" t="str">
        <f t="shared" ref="K136:K139" si="72">IF(ISNUMBER(J136), (J136 - $B136) / $B136, "")</f>
        <v/>
      </c>
      <c r="L136" s="18" t="str">
        <f>IF(ISNUMBER(J136), $B145 * K136, "")</f>
        <v/>
      </c>
      <c r="M136" s="31"/>
      <c r="N136" s="32" t="str">
        <f t="shared" ref="N136:N139" si="73">IF(ISNUMBER(M136), (M136 - $B136) / $B136, "")</f>
        <v/>
      </c>
      <c r="O136" s="18" t="str">
        <f>IF(ISNUMBER(M136), $B145 * N136, "")</f>
        <v/>
      </c>
      <c r="Q136" s="271"/>
      <c r="R136" s="272"/>
      <c r="S136" s="273"/>
    </row>
    <row r="137" spans="1:19" ht="17.25" thickBot="1">
      <c r="A137" s="17"/>
      <c r="B137" s="15"/>
      <c r="C137" s="32"/>
      <c r="D137" s="15"/>
      <c r="E137" s="32" t="str">
        <f t="shared" si="70"/>
        <v/>
      </c>
      <c r="F137" s="18" t="str">
        <f>IF(ISNUMBER(D137), $B145 * E137, "")</f>
        <v/>
      </c>
      <c r="G137" s="31"/>
      <c r="H137" s="32" t="str">
        <f t="shared" si="71"/>
        <v/>
      </c>
      <c r="I137" s="101" t="str">
        <f>IF(ISNUMBER(G137), $B145 * H137, "")</f>
        <v/>
      </c>
      <c r="J137" s="15"/>
      <c r="K137" s="32" t="str">
        <f t="shared" si="72"/>
        <v/>
      </c>
      <c r="L137" s="18" t="str">
        <f>IF(ISNUMBER(J137), $B145 * K137, "")</f>
        <v/>
      </c>
      <c r="M137" s="31"/>
      <c r="N137" s="32" t="str">
        <f t="shared" si="73"/>
        <v/>
      </c>
      <c r="O137" s="18" t="str">
        <f>IF(ISNUMBER(M137), $B145 * N137, "")</f>
        <v/>
      </c>
      <c r="Q137" s="256"/>
      <c r="R137" s="256"/>
      <c r="S137" s="256"/>
    </row>
    <row r="138" spans="1:19" ht="17.25" thickBot="1">
      <c r="A138" s="17"/>
      <c r="B138" s="15"/>
      <c r="C138" s="32"/>
      <c r="D138" s="15"/>
      <c r="E138" s="32" t="str">
        <f t="shared" si="70"/>
        <v/>
      </c>
      <c r="F138" s="18" t="str">
        <f>IF(ISNUMBER(D138), $B145 * E138, "")</f>
        <v/>
      </c>
      <c r="G138" s="31"/>
      <c r="H138" s="32" t="str">
        <f t="shared" si="71"/>
        <v/>
      </c>
      <c r="I138" s="101" t="str">
        <f>IF(ISNUMBER(G138), $B145 * H138, "")</f>
        <v/>
      </c>
      <c r="J138" s="15"/>
      <c r="K138" s="32" t="str">
        <f t="shared" si="72"/>
        <v/>
      </c>
      <c r="L138" s="18" t="str">
        <f>IF(ISNUMBER(J138), $B145 * K138, "")</f>
        <v/>
      </c>
      <c r="M138" s="31"/>
      <c r="N138" s="32" t="str">
        <f t="shared" si="73"/>
        <v/>
      </c>
      <c r="O138" s="18" t="str">
        <f>IF(ISNUMBER(M138), $B145 * N138, "")</f>
        <v/>
      </c>
      <c r="Q138" s="251"/>
      <c r="R138" s="251"/>
      <c r="S138" s="251"/>
    </row>
    <row r="139" spans="1:19" ht="17.25" thickBot="1">
      <c r="A139" s="19"/>
      <c r="B139" s="20"/>
      <c r="C139" s="21"/>
      <c r="D139" s="20"/>
      <c r="E139" s="21" t="str">
        <f t="shared" si="70"/>
        <v/>
      </c>
      <c r="F139" s="22" t="str">
        <f>IF(ISNUMBER(D139), $B145 * E139, "")</f>
        <v/>
      </c>
      <c r="G139" s="30"/>
      <c r="H139" s="21" t="str">
        <f t="shared" si="71"/>
        <v/>
      </c>
      <c r="I139" s="105" t="str">
        <f>IF(ISNUMBER(G139), $B145 * H139, "")</f>
        <v/>
      </c>
      <c r="J139" s="20"/>
      <c r="K139" s="21" t="str">
        <f t="shared" si="72"/>
        <v/>
      </c>
      <c r="L139" s="22" t="str">
        <f>IF(ISNUMBER(J139), $B145 * K139, "")</f>
        <v/>
      </c>
      <c r="M139" s="30"/>
      <c r="N139" s="21" t="str">
        <f t="shared" si="73"/>
        <v/>
      </c>
      <c r="O139" s="22" t="str">
        <f>IF(ISNUMBER(M139), $B145 * N139, "")</f>
        <v/>
      </c>
      <c r="Q139" s="251"/>
      <c r="R139" s="251"/>
      <c r="S139" s="251"/>
    </row>
    <row r="140" spans="1:19" ht="17.25" thickBot="1">
      <c r="A140" s="17"/>
      <c r="B140" s="106"/>
      <c r="C140" s="107"/>
      <c r="D140" s="106"/>
      <c r="E140" s="107" t="str">
        <f>IF(ISNUMBER(D140), (D140 - $B140) / $B140, "")</f>
        <v/>
      </c>
      <c r="F140" s="108" t="str">
        <f>IF(ISNUMBER(D140), $B145 * E140, "")</f>
        <v/>
      </c>
      <c r="G140" s="109"/>
      <c r="H140" s="107" t="str">
        <f>IF(ISNUMBER(G140), (G140 - $B140) / $B140, "")</f>
        <v/>
      </c>
      <c r="I140" s="110" t="str">
        <f>IF(ISNUMBER(G140), $B145 * H140, "")</f>
        <v/>
      </c>
      <c r="J140" s="106"/>
      <c r="K140" s="107" t="str">
        <f>IF(ISNUMBER(J140), (J140 - $B140) / $B140, "")</f>
        <v/>
      </c>
      <c r="L140" s="108" t="str">
        <f>IF(ISNUMBER(J140), $B145 * K140, "")</f>
        <v/>
      </c>
      <c r="M140" s="109"/>
      <c r="N140" s="107" t="str">
        <f>IF(ISNUMBER(M140), (M140 - $B140) / $B140, "")</f>
        <v/>
      </c>
      <c r="O140" s="108" t="str">
        <f>IF(ISNUMBER(M140), $B145 * N140, "")</f>
        <v/>
      </c>
      <c r="Q140" s="256"/>
      <c r="R140" s="256"/>
      <c r="S140" s="256"/>
    </row>
    <row r="141" spans="1:19" ht="17.25" thickBot="1">
      <c r="A141" s="17"/>
      <c r="B141" s="15"/>
      <c r="C141" s="32"/>
      <c r="D141" s="15"/>
      <c r="E141" s="32" t="str">
        <f t="shared" ref="E141:E144" si="74">IF(ISNUMBER(D141), (D141 - $B141) / $B141, "")</f>
        <v/>
      </c>
      <c r="F141" s="18" t="str">
        <f>IF(ISNUMBER(D141), $B145 * E141, "")</f>
        <v/>
      </c>
      <c r="G141" s="31"/>
      <c r="H141" s="32" t="str">
        <f t="shared" ref="H141:H144" si="75">IF(ISNUMBER(G141), (G141 - $B141) / $B141, "")</f>
        <v/>
      </c>
      <c r="I141" s="101" t="str">
        <f>IF(ISNUMBER(G141), $B145 * H141, "")</f>
        <v/>
      </c>
      <c r="J141" s="15"/>
      <c r="K141" s="32" t="str">
        <f t="shared" ref="K141:K144" si="76">IF(ISNUMBER(J141), (J141 - $B141) / $B141, "")</f>
        <v/>
      </c>
      <c r="L141" s="18" t="str">
        <f>IF(ISNUMBER(J141), $B145 * K141, "")</f>
        <v/>
      </c>
      <c r="M141" s="31"/>
      <c r="N141" s="32" t="str">
        <f t="shared" ref="N141:N144" si="77">IF(ISNUMBER(M141), (M141 - $B141) / $B141, "")</f>
        <v/>
      </c>
      <c r="O141" s="18" t="str">
        <f>IF(ISNUMBER(M141), $B145 * N141, "")</f>
        <v/>
      </c>
      <c r="Q141" s="256"/>
      <c r="R141" s="256"/>
      <c r="S141" s="256"/>
    </row>
    <row r="142" spans="1:19" ht="17.25" thickBot="1">
      <c r="A142" s="17"/>
      <c r="B142" s="15"/>
      <c r="C142" s="32"/>
      <c r="D142" s="15"/>
      <c r="E142" s="32" t="str">
        <f t="shared" si="74"/>
        <v/>
      </c>
      <c r="F142" s="18" t="str">
        <f>IF(ISNUMBER(D142), $B145 * E142, "")</f>
        <v/>
      </c>
      <c r="G142" s="31"/>
      <c r="H142" s="32" t="str">
        <f t="shared" si="75"/>
        <v/>
      </c>
      <c r="I142" s="101" t="str">
        <f>IF(ISNUMBER(G142), $B145 * H142, "")</f>
        <v/>
      </c>
      <c r="J142" s="15"/>
      <c r="K142" s="32" t="str">
        <f t="shared" si="76"/>
        <v/>
      </c>
      <c r="L142" s="18" t="str">
        <f>IF(ISNUMBER(J142), $B145 * K142, "")</f>
        <v/>
      </c>
      <c r="M142" s="31"/>
      <c r="N142" s="32" t="str">
        <f t="shared" si="77"/>
        <v/>
      </c>
      <c r="O142" s="18" t="str">
        <f>IF(ISNUMBER(M142), $B145 * N142, "")</f>
        <v/>
      </c>
      <c r="Q142" s="256"/>
      <c r="R142" s="256"/>
      <c r="S142" s="256"/>
    </row>
    <row r="143" spans="1:19">
      <c r="A143" s="17"/>
      <c r="B143" s="15"/>
      <c r="C143" s="32"/>
      <c r="D143" s="15"/>
      <c r="E143" s="32" t="str">
        <f t="shared" si="74"/>
        <v/>
      </c>
      <c r="F143" s="18" t="str">
        <f>IF(ISNUMBER(D143), $B145 * E143, "")</f>
        <v/>
      </c>
      <c r="G143" s="31"/>
      <c r="H143" s="32" t="str">
        <f t="shared" si="75"/>
        <v/>
      </c>
      <c r="I143" s="101" t="str">
        <f>IF(ISNUMBER(G143), $B145 * H143, "")</f>
        <v/>
      </c>
      <c r="J143" s="15"/>
      <c r="K143" s="32" t="str">
        <f t="shared" si="76"/>
        <v/>
      </c>
      <c r="L143" s="18" t="str">
        <f>IF(ISNUMBER(J143), $B145 * K143, "")</f>
        <v/>
      </c>
      <c r="M143" s="31"/>
      <c r="N143" s="32" t="str">
        <f t="shared" si="77"/>
        <v/>
      </c>
      <c r="O143" s="18" t="str">
        <f>IF(ISNUMBER(M143), $B145 * N143, "")</f>
        <v/>
      </c>
      <c r="Q143" s="278"/>
      <c r="R143" s="279"/>
      <c r="S143" s="280"/>
    </row>
    <row r="144" spans="1:19" ht="17.25" thickBot="1">
      <c r="A144" s="23"/>
      <c r="B144" s="24"/>
      <c r="C144" s="25"/>
      <c r="D144" s="24"/>
      <c r="E144" s="25" t="str">
        <f t="shared" si="74"/>
        <v/>
      </c>
      <c r="F144" s="104" t="str">
        <f>IF(ISNUMBER(D144), $B145 * E144, "")</f>
        <v/>
      </c>
      <c r="G144" s="102"/>
      <c r="H144" s="25" t="str">
        <f t="shared" si="75"/>
        <v/>
      </c>
      <c r="I144" s="103" t="str">
        <f>IF(ISNUMBER(G144), $B145 * H144, "")</f>
        <v/>
      </c>
      <c r="J144" s="24"/>
      <c r="K144" s="25" t="str">
        <f t="shared" si="76"/>
        <v/>
      </c>
      <c r="L144" s="104" t="str">
        <f>IF(ISNUMBER(J144), $B145 * K144, "")</f>
        <v/>
      </c>
      <c r="M144" s="102"/>
      <c r="N144" s="25" t="str">
        <f t="shared" si="77"/>
        <v/>
      </c>
      <c r="O144" s="104" t="str">
        <f>IF(ISNUMBER(M144), $B145 * N144, "")</f>
        <v/>
      </c>
      <c r="Q144" s="281"/>
      <c r="R144" s="282"/>
      <c r="S144" s="283"/>
    </row>
    <row r="145" spans="1:19" ht="17.25" thickBot="1">
      <c r="A145" s="26" t="s">
        <v>267</v>
      </c>
      <c r="B145" s="287">
        <f>$B$37</f>
        <v>300000</v>
      </c>
      <c r="C145" s="288"/>
      <c r="D145" s="26" t="s">
        <v>268</v>
      </c>
      <c r="E145" s="27">
        <f>IF(COUNT(E125:E144), SUM(E125:E144) / COUNT(E125:E144), 0)</f>
        <v>0</v>
      </c>
      <c r="F145" s="28">
        <f>SUM(F125:F144)</f>
        <v>0</v>
      </c>
      <c r="G145" s="26" t="s">
        <v>268</v>
      </c>
      <c r="H145" s="27">
        <f>IF(COUNT(H125:H144), SUM(H125:H144) / COUNT(H125:H144), 0)</f>
        <v>0</v>
      </c>
      <c r="I145" s="28">
        <f>SUM(I125:I144)</f>
        <v>0</v>
      </c>
      <c r="J145" s="26" t="s">
        <v>268</v>
      </c>
      <c r="K145" s="27">
        <f>IF(COUNT(K125:K144), SUM(K125:K144) / COUNT(K125:K144), 0)</f>
        <v>0</v>
      </c>
      <c r="L145" s="28">
        <f>SUM(L125:L144)</f>
        <v>0</v>
      </c>
      <c r="M145" s="26" t="s">
        <v>268</v>
      </c>
      <c r="N145" s="27">
        <f>IF(COUNT(N125:N144), SUM(N125:N144) / COUNT(N125:N144), 0)</f>
        <v>0</v>
      </c>
      <c r="O145" s="28">
        <f>SUM(O125:O144)</f>
        <v>0</v>
      </c>
      <c r="Q145" s="284"/>
      <c r="R145" s="285"/>
      <c r="S145" s="286"/>
    </row>
    <row r="147" spans="1:19" ht="17.25" thickBot="1"/>
    <row r="148" spans="1:19" ht="17.25" thickBot="1">
      <c r="A148" s="230" t="s">
        <v>256</v>
      </c>
      <c r="B148" s="231"/>
      <c r="C148" s="231"/>
      <c r="D148" s="231"/>
      <c r="E148" s="231"/>
      <c r="F148" s="231"/>
      <c r="G148" s="231"/>
      <c r="H148" s="231"/>
      <c r="I148" s="231"/>
      <c r="J148" s="231"/>
      <c r="K148" s="231"/>
      <c r="L148" s="231"/>
      <c r="M148" s="231"/>
      <c r="N148" s="231"/>
      <c r="O148" s="232"/>
      <c r="Q148" s="251"/>
      <c r="R148" s="251"/>
      <c r="S148" s="251"/>
    </row>
    <row r="149" spans="1:19" ht="17.25" thickBot="1">
      <c r="A149" s="111" t="s">
        <v>264</v>
      </c>
      <c r="B149" s="230" t="s">
        <v>49</v>
      </c>
      <c r="C149" s="232"/>
      <c r="D149" s="230" t="s">
        <v>57</v>
      </c>
      <c r="E149" s="231"/>
      <c r="F149" s="232"/>
      <c r="G149" s="257">
        <f>_xlfn.IFNA(VLOOKUP(B149, 현재가테이블!$B$2:$D$200, 2, FALSE), "-")</f>
        <v>60715000</v>
      </c>
      <c r="H149" s="258"/>
      <c r="I149" s="259"/>
      <c r="J149" s="230" t="s">
        <v>58</v>
      </c>
      <c r="K149" s="231"/>
      <c r="L149" s="232"/>
      <c r="M149" s="260">
        <f>_xlfn.IFNA(VLOOKUP(B149, 현재가테이블!$B$2:$D$200, 3, FALSE), "-")</f>
        <v>-7.8924148000000006E-3</v>
      </c>
      <c r="N149" s="261"/>
      <c r="O149" s="262"/>
      <c r="Q149" s="251"/>
      <c r="R149" s="251"/>
      <c r="S149" s="251"/>
    </row>
    <row r="150" spans="1:19" ht="17.25" thickBot="1">
      <c r="A150" s="274" t="s">
        <v>54</v>
      </c>
      <c r="B150" s="276" t="str">
        <f>TEXT($G$1, "[$-ko-KR]yyyy-mm-dd(ddd) ") &amp; "오전 00:00"</f>
        <v>2021-04-01(목) 오전 00:00</v>
      </c>
      <c r="C150" s="277"/>
      <c r="D150" s="253" t="str">
        <f>TEXT($G$1, "[$-ko-KR]yyyy-mm-dd(ddd) ") &amp; "오후 14:00"</f>
        <v>2021-04-01(목) 오후 14:00</v>
      </c>
      <c r="E150" s="254"/>
      <c r="F150" s="255"/>
      <c r="G150" s="253" t="str">
        <f>TEXT($G$1, "[$-ko-KR]yyyy-mm-dd(ddd) ") &amp; "오후 19:00"</f>
        <v>2021-04-01(목) 오후 19:00</v>
      </c>
      <c r="H150" s="254"/>
      <c r="I150" s="255"/>
      <c r="J150" s="253" t="str">
        <f>TEXT($G$1, "[$-ko-KR]yyyy-mm-dd(ddd) ") &amp; "오후 21:00"</f>
        <v>2021-04-01(목) 오후 21:00</v>
      </c>
      <c r="K150" s="254"/>
      <c r="L150" s="255"/>
      <c r="M150" s="253" t="str">
        <f>TEXT($G$1+1, "[$-ko-KR]yyyy-mm-dd(ddd) ") &amp; "오전 00:00"</f>
        <v>2021-04-02(금) 오전 00:00</v>
      </c>
      <c r="N150" s="254"/>
      <c r="O150" s="255"/>
      <c r="Q150" s="251"/>
      <c r="R150" s="251"/>
      <c r="S150" s="251"/>
    </row>
    <row r="151" spans="1:19" ht="17.25" thickBot="1">
      <c r="A151" s="275"/>
      <c r="B151" s="2" t="s">
        <v>57</v>
      </c>
      <c r="C151" s="10" t="s">
        <v>58</v>
      </c>
      <c r="D151" s="2" t="s">
        <v>57</v>
      </c>
      <c r="E151" s="10" t="s">
        <v>265</v>
      </c>
      <c r="F151" s="11" t="s">
        <v>266</v>
      </c>
      <c r="G151" s="112" t="s">
        <v>57</v>
      </c>
      <c r="H151" s="113" t="s">
        <v>265</v>
      </c>
      <c r="I151" s="114" t="s">
        <v>266</v>
      </c>
      <c r="J151" s="10" t="s">
        <v>57</v>
      </c>
      <c r="K151" s="10" t="s">
        <v>265</v>
      </c>
      <c r="L151" s="115" t="s">
        <v>266</v>
      </c>
      <c r="M151" s="2" t="s">
        <v>57</v>
      </c>
      <c r="N151" s="10" t="s">
        <v>265</v>
      </c>
      <c r="O151" s="66" t="s">
        <v>266</v>
      </c>
      <c r="Q151" s="256"/>
      <c r="R151" s="256"/>
      <c r="S151" s="256"/>
    </row>
    <row r="152" spans="1:19" ht="17.25" thickBot="1">
      <c r="A152" s="12"/>
      <c r="B152" s="13"/>
      <c r="C152" s="14"/>
      <c r="D152" s="13"/>
      <c r="E152" s="14" t="str">
        <f>IF(ISNUMBER(D152), (D152 - $B152) / $B152, "")</f>
        <v/>
      </c>
      <c r="F152" s="16" t="str">
        <f>IF(ISNUMBER(D152), $B172 * E152, "")</f>
        <v/>
      </c>
      <c r="G152" s="29"/>
      <c r="H152" s="14" t="str">
        <f>IF(ISNUMBER(G152), (G152 - $B152) / $B152, "")</f>
        <v/>
      </c>
      <c r="I152" s="100" t="str">
        <f>IF(ISNUMBER(G152), $B172 * H152, "")</f>
        <v/>
      </c>
      <c r="J152" s="13"/>
      <c r="K152" s="14" t="str">
        <f>IF(ISNUMBER(J152), (J152 - $B152) / $B152, "")</f>
        <v/>
      </c>
      <c r="L152" s="16" t="str">
        <f>IF(ISNUMBER(J152), $B172 * K152, "")</f>
        <v/>
      </c>
      <c r="M152" s="29"/>
      <c r="N152" s="14" t="str">
        <f>IF(ISNUMBER(M152), (M152 - $B152) / $B152, "")</f>
        <v/>
      </c>
      <c r="O152" s="16" t="str">
        <f>IF(ISNUMBER(M152), $B172 * N152, "")</f>
        <v/>
      </c>
      <c r="Q152" s="251"/>
      <c r="R152" s="251"/>
      <c r="S152" s="251"/>
    </row>
    <row r="153" spans="1:19" ht="17.25" thickBot="1">
      <c r="A153" s="17"/>
      <c r="B153" s="15"/>
      <c r="C153" s="32"/>
      <c r="D153" s="15"/>
      <c r="E153" s="32" t="str">
        <f t="shared" ref="E153:E156" si="78">IF(ISNUMBER(D153), (D153 - $B153) / $B153, "")</f>
        <v/>
      </c>
      <c r="F153" s="18" t="str">
        <f>IF(ISNUMBER(D153), $B172 * E153, "")</f>
        <v/>
      </c>
      <c r="G153" s="31"/>
      <c r="H153" s="32" t="str">
        <f t="shared" ref="H153:H156" si="79">IF(ISNUMBER(G153), (G153 - $B153) / $B153, "")</f>
        <v/>
      </c>
      <c r="I153" s="101" t="str">
        <f>IF(ISNUMBER(G153), $B172 * H153, "")</f>
        <v/>
      </c>
      <c r="J153" s="15"/>
      <c r="K153" s="32" t="str">
        <f t="shared" ref="K153:K156" si="80">IF(ISNUMBER(J153), (J153 - $B153) / $B153, "")</f>
        <v/>
      </c>
      <c r="L153" s="18" t="str">
        <f>IF(ISNUMBER(J153), $B172 * K153, "")</f>
        <v/>
      </c>
      <c r="M153" s="31"/>
      <c r="N153" s="32" t="str">
        <f t="shared" ref="N153:N156" si="81">IF(ISNUMBER(M153), (M153 - $B153) / $B153, "")</f>
        <v/>
      </c>
      <c r="O153" s="18" t="str">
        <f>IF(ISNUMBER(M153), $B172 * N153, "")</f>
        <v/>
      </c>
      <c r="Q153" s="251"/>
      <c r="R153" s="251"/>
      <c r="S153" s="251"/>
    </row>
    <row r="154" spans="1:19" ht="17.25" thickBot="1">
      <c r="A154" s="17"/>
      <c r="B154" s="15"/>
      <c r="C154" s="32"/>
      <c r="D154" s="15"/>
      <c r="E154" s="32" t="str">
        <f t="shared" si="78"/>
        <v/>
      </c>
      <c r="F154" s="18" t="str">
        <f>IF(ISNUMBER(D154), $B172 * E154, "")</f>
        <v/>
      </c>
      <c r="G154" s="31"/>
      <c r="H154" s="32" t="str">
        <f t="shared" si="79"/>
        <v/>
      </c>
      <c r="I154" s="101" t="str">
        <f>IF(ISNUMBER(G154), $B172 * H154, "")</f>
        <v/>
      </c>
      <c r="J154" s="15"/>
      <c r="K154" s="32" t="str">
        <f t="shared" si="80"/>
        <v/>
      </c>
      <c r="L154" s="18" t="str">
        <f>IF(ISNUMBER(J154), $B172 * K154, "")</f>
        <v/>
      </c>
      <c r="M154" s="31"/>
      <c r="N154" s="32" t="str">
        <f t="shared" si="81"/>
        <v/>
      </c>
      <c r="O154" s="18" t="str">
        <f>IF(ISNUMBER(M154), $B172 * N154, "")</f>
        <v/>
      </c>
      <c r="Q154" s="256"/>
      <c r="R154" s="256"/>
      <c r="S154" s="256"/>
    </row>
    <row r="155" spans="1:19" ht="17.25" thickBot="1">
      <c r="A155" s="17"/>
      <c r="B155" s="15"/>
      <c r="C155" s="32"/>
      <c r="D155" s="15"/>
      <c r="E155" s="32" t="str">
        <f t="shared" si="78"/>
        <v/>
      </c>
      <c r="F155" s="18" t="str">
        <f>IF(ISNUMBER(D155), $B172 * E155, "")</f>
        <v/>
      </c>
      <c r="G155" s="31"/>
      <c r="H155" s="32" t="str">
        <f t="shared" si="79"/>
        <v/>
      </c>
      <c r="I155" s="101" t="str">
        <f>IF(ISNUMBER(G155), $B172 * H155, "")</f>
        <v/>
      </c>
      <c r="J155" s="15"/>
      <c r="K155" s="32" t="str">
        <f t="shared" si="80"/>
        <v/>
      </c>
      <c r="L155" s="18" t="str">
        <f>IF(ISNUMBER(J155), $B172 * K155, "")</f>
        <v/>
      </c>
      <c r="M155" s="31"/>
      <c r="N155" s="32" t="str">
        <f t="shared" si="81"/>
        <v/>
      </c>
      <c r="O155" s="18" t="str">
        <f>IF(ISNUMBER(M155), $B172 * N155, "")</f>
        <v/>
      </c>
      <c r="Q155" s="256"/>
      <c r="R155" s="256"/>
      <c r="S155" s="256"/>
    </row>
    <row r="156" spans="1:19" ht="17.25" thickBot="1">
      <c r="A156" s="19"/>
      <c r="B156" s="20"/>
      <c r="C156" s="21"/>
      <c r="D156" s="20"/>
      <c r="E156" s="21" t="str">
        <f t="shared" si="78"/>
        <v/>
      </c>
      <c r="F156" s="22" t="str">
        <f>IF(ISNUMBER(D156), $B172 * E156, "")</f>
        <v/>
      </c>
      <c r="G156" s="30"/>
      <c r="H156" s="21" t="str">
        <f t="shared" si="79"/>
        <v/>
      </c>
      <c r="I156" s="105" t="str">
        <f>IF(ISNUMBER(G156), $B172 * H156, "")</f>
        <v/>
      </c>
      <c r="J156" s="20"/>
      <c r="K156" s="21" t="str">
        <f t="shared" si="80"/>
        <v/>
      </c>
      <c r="L156" s="22" t="str">
        <f>IF(ISNUMBER(J156), $B172 * K156, "")</f>
        <v/>
      </c>
      <c r="M156" s="30"/>
      <c r="N156" s="21" t="str">
        <f t="shared" si="81"/>
        <v/>
      </c>
      <c r="O156" s="22" t="str">
        <f>IF(ISNUMBER(M156), $B172 * N156, "")</f>
        <v/>
      </c>
      <c r="Q156" s="256"/>
      <c r="R156" s="256"/>
      <c r="S156" s="256"/>
    </row>
    <row r="157" spans="1:19" ht="17.25" thickBot="1">
      <c r="A157" s="17"/>
      <c r="B157" s="106"/>
      <c r="C157" s="107"/>
      <c r="D157" s="106"/>
      <c r="E157" s="107" t="str">
        <f>IF(ISNUMBER(D157), (D157 - $B157) / $B157, "")</f>
        <v/>
      </c>
      <c r="F157" s="108" t="str">
        <f>IF(ISNUMBER(D157), $B172 * E157, "")</f>
        <v/>
      </c>
      <c r="G157" s="109"/>
      <c r="H157" s="107" t="str">
        <f>IF(ISNUMBER(G157), (G157 - $B157) / $B157, "")</f>
        <v/>
      </c>
      <c r="I157" s="110" t="str">
        <f>IF(ISNUMBER(G157), $B172 * H157, "")</f>
        <v/>
      </c>
      <c r="J157" s="106"/>
      <c r="K157" s="107" t="str">
        <f>IF(ISNUMBER(J157), (J157 - $B157) / $B157, "")</f>
        <v/>
      </c>
      <c r="L157" s="108" t="str">
        <f>IF(ISNUMBER(J157), $B172 * K157, "")</f>
        <v/>
      </c>
      <c r="M157" s="109"/>
      <c r="N157" s="107" t="str">
        <f>IF(ISNUMBER(M157), (M157 - $B157) / $B157, "")</f>
        <v/>
      </c>
      <c r="O157" s="108" t="str">
        <f>IF(ISNUMBER(M157), $B172 * N157, "")</f>
        <v/>
      </c>
      <c r="Q157" s="256"/>
      <c r="R157" s="256"/>
      <c r="S157" s="256"/>
    </row>
    <row r="158" spans="1:19" ht="17.25" thickBot="1">
      <c r="A158" s="17"/>
      <c r="B158" s="15"/>
      <c r="C158" s="32"/>
      <c r="D158" s="15"/>
      <c r="E158" s="32" t="str">
        <f t="shared" ref="E158:E161" si="82">IF(ISNUMBER(D158), (D158 - $B158) / $B158, "")</f>
        <v/>
      </c>
      <c r="F158" s="18" t="str">
        <f>IF(ISNUMBER(D158), $B172 * E158, "")</f>
        <v/>
      </c>
      <c r="G158" s="31"/>
      <c r="H158" s="32" t="str">
        <f t="shared" ref="H158:H161" si="83">IF(ISNUMBER(G158), (G158 - $B158) / $B158, "")</f>
        <v/>
      </c>
      <c r="I158" s="101" t="str">
        <f>IF(ISNUMBER(G158), $B172 * H158, "")</f>
        <v/>
      </c>
      <c r="J158" s="15"/>
      <c r="K158" s="32" t="str">
        <f t="shared" ref="K158:K161" si="84">IF(ISNUMBER(J158), (J158 - $B158) / $B158, "")</f>
        <v/>
      </c>
      <c r="L158" s="18" t="str">
        <f>IF(ISNUMBER(J158), $B172 * K158, "")</f>
        <v/>
      </c>
      <c r="M158" s="31"/>
      <c r="N158" s="32" t="str">
        <f t="shared" ref="N158:N161" si="85">IF(ISNUMBER(M158), (M158 - $B158) / $B158, "")</f>
        <v/>
      </c>
      <c r="O158" s="18" t="str">
        <f>IF(ISNUMBER(M158), $B172 * N158, "")</f>
        <v/>
      </c>
      <c r="Q158" s="256"/>
      <c r="R158" s="256"/>
      <c r="S158" s="256"/>
    </row>
    <row r="159" spans="1:19" ht="17.25" thickBot="1">
      <c r="A159" s="17"/>
      <c r="B159" s="15"/>
      <c r="C159" s="32"/>
      <c r="D159" s="15"/>
      <c r="E159" s="32" t="str">
        <f t="shared" si="82"/>
        <v/>
      </c>
      <c r="F159" s="18" t="str">
        <f>IF(ISNUMBER(D159), $B172 * E159, "")</f>
        <v/>
      </c>
      <c r="G159" s="31"/>
      <c r="H159" s="32" t="str">
        <f t="shared" si="83"/>
        <v/>
      </c>
      <c r="I159" s="101" t="str">
        <f>IF(ISNUMBER(G159), $B172 * H159, "")</f>
        <v/>
      </c>
      <c r="J159" s="15"/>
      <c r="K159" s="32" t="str">
        <f t="shared" si="84"/>
        <v/>
      </c>
      <c r="L159" s="18" t="str">
        <f>IF(ISNUMBER(J159), $B172 * K159, "")</f>
        <v/>
      </c>
      <c r="M159" s="31"/>
      <c r="N159" s="32" t="str">
        <f t="shared" si="85"/>
        <v/>
      </c>
      <c r="O159" s="18" t="str">
        <f>IF(ISNUMBER(M159), $B172 * N159, "")</f>
        <v/>
      </c>
      <c r="Q159" s="256"/>
      <c r="R159" s="256"/>
      <c r="S159" s="256"/>
    </row>
    <row r="160" spans="1:19" ht="17.25" thickBot="1">
      <c r="A160" s="17"/>
      <c r="B160" s="15"/>
      <c r="C160" s="32"/>
      <c r="D160" s="15"/>
      <c r="E160" s="32" t="str">
        <f t="shared" si="82"/>
        <v/>
      </c>
      <c r="F160" s="18" t="str">
        <f>IF(ISNUMBER(D160), $B172 * E160, "")</f>
        <v/>
      </c>
      <c r="G160" s="31"/>
      <c r="H160" s="32" t="str">
        <f t="shared" si="83"/>
        <v/>
      </c>
      <c r="I160" s="101" t="str">
        <f>IF(ISNUMBER(G160), $B172 * H160, "")</f>
        <v/>
      </c>
      <c r="J160" s="15"/>
      <c r="K160" s="32" t="str">
        <f t="shared" si="84"/>
        <v/>
      </c>
      <c r="L160" s="18" t="str">
        <f>IF(ISNUMBER(J160), $B172 * K160, "")</f>
        <v/>
      </c>
      <c r="M160" s="31"/>
      <c r="N160" s="32" t="str">
        <f t="shared" si="85"/>
        <v/>
      </c>
      <c r="O160" s="18" t="str">
        <f>IF(ISNUMBER(M160), $B172 * N160, "")</f>
        <v/>
      </c>
      <c r="Q160" s="33"/>
      <c r="R160" s="33"/>
    </row>
    <row r="161" spans="1:19" ht="17.25" thickBot="1">
      <c r="A161" s="23"/>
      <c r="B161" s="24"/>
      <c r="C161" s="25"/>
      <c r="D161" s="24"/>
      <c r="E161" s="25" t="str">
        <f t="shared" si="82"/>
        <v/>
      </c>
      <c r="F161" s="104" t="str">
        <f>IF(ISNUMBER(D161), $B172 * E161, "")</f>
        <v/>
      </c>
      <c r="G161" s="102"/>
      <c r="H161" s="25" t="str">
        <f t="shared" si="83"/>
        <v/>
      </c>
      <c r="I161" s="103" t="str">
        <f>IF(ISNUMBER(G161), $B172 * H161, "")</f>
        <v/>
      </c>
      <c r="J161" s="24"/>
      <c r="K161" s="25" t="str">
        <f t="shared" si="84"/>
        <v/>
      </c>
      <c r="L161" s="104" t="str">
        <f>IF(ISNUMBER(J161), $B172 * K161, "")</f>
        <v/>
      </c>
      <c r="M161" s="102"/>
      <c r="N161" s="25" t="str">
        <f t="shared" si="85"/>
        <v/>
      </c>
      <c r="O161" s="104" t="str">
        <f>IF(ISNUMBER(M161), $B172 * N161, "")</f>
        <v/>
      </c>
      <c r="Q161" s="265"/>
      <c r="R161" s="266"/>
      <c r="S161" s="267"/>
    </row>
    <row r="162" spans="1:19">
      <c r="A162" s="12"/>
      <c r="B162" s="13"/>
      <c r="C162" s="14"/>
      <c r="D162" s="13"/>
      <c r="E162" s="14" t="str">
        <f>IF(ISNUMBER(D162), (D162 - $B162) / $B162, "")</f>
        <v/>
      </c>
      <c r="F162" s="16" t="str">
        <f>IF(ISNUMBER(D162), $B172 * E162, "")</f>
        <v/>
      </c>
      <c r="G162" s="29"/>
      <c r="H162" s="14" t="str">
        <f>IF(ISNUMBER(G162), (G162 - $B162) / $B162, "")</f>
        <v/>
      </c>
      <c r="I162" s="100" t="str">
        <f>IF(ISNUMBER(G162), $B172 * H162, "")</f>
        <v/>
      </c>
      <c r="J162" s="13"/>
      <c r="K162" s="14" t="str">
        <f>IF(ISNUMBER(J162), (J162 - $B162) / $B162, "")</f>
        <v/>
      </c>
      <c r="L162" s="16" t="str">
        <f>IF(ISNUMBER(J162), $B172 * K162, "")</f>
        <v/>
      </c>
      <c r="M162" s="29"/>
      <c r="N162" s="14" t="str">
        <f>IF(ISNUMBER(M162), (M162 - $B162) / $B162, "")</f>
        <v/>
      </c>
      <c r="O162" s="16" t="str">
        <f>IF(ISNUMBER(M162), $B172 * N162, "")</f>
        <v/>
      </c>
      <c r="Q162" s="268"/>
      <c r="R162" s="269"/>
      <c r="S162" s="270"/>
    </row>
    <row r="163" spans="1:19" ht="17.25" thickBot="1">
      <c r="A163" s="17"/>
      <c r="B163" s="15"/>
      <c r="C163" s="32"/>
      <c r="D163" s="15"/>
      <c r="E163" s="32" t="str">
        <f t="shared" ref="E163:E166" si="86">IF(ISNUMBER(D163), (D163 - $B163) / $B163, "")</f>
        <v/>
      </c>
      <c r="F163" s="18" t="str">
        <f>IF(ISNUMBER(D163), $B172 * E163, "")</f>
        <v/>
      </c>
      <c r="G163" s="31"/>
      <c r="H163" s="32" t="str">
        <f t="shared" ref="H163:H166" si="87">IF(ISNUMBER(G163), (G163 - $B163) / $B163, "")</f>
        <v/>
      </c>
      <c r="I163" s="101" t="str">
        <f>IF(ISNUMBER(G163), $B172 * H163, "")</f>
        <v/>
      </c>
      <c r="J163" s="15"/>
      <c r="K163" s="32" t="str">
        <f t="shared" ref="K163:K166" si="88">IF(ISNUMBER(J163), (J163 - $B163) / $B163, "")</f>
        <v/>
      </c>
      <c r="L163" s="18" t="str">
        <f>IF(ISNUMBER(J163), $B172 * K163, "")</f>
        <v/>
      </c>
      <c r="M163" s="31"/>
      <c r="N163" s="32" t="str">
        <f t="shared" ref="N163:N166" si="89">IF(ISNUMBER(M163), (M163 - $B163) / $B163, "")</f>
        <v/>
      </c>
      <c r="O163" s="18" t="str">
        <f>IF(ISNUMBER(M163), $B172 * N163, "")</f>
        <v/>
      </c>
      <c r="Q163" s="271"/>
      <c r="R163" s="272"/>
      <c r="S163" s="273"/>
    </row>
    <row r="164" spans="1:19" ht="17.25" thickBot="1">
      <c r="A164" s="17"/>
      <c r="B164" s="15"/>
      <c r="C164" s="32"/>
      <c r="D164" s="15"/>
      <c r="E164" s="32" t="str">
        <f t="shared" si="86"/>
        <v/>
      </c>
      <c r="F164" s="18" t="str">
        <f>IF(ISNUMBER(D164), $B172 * E164, "")</f>
        <v/>
      </c>
      <c r="G164" s="31"/>
      <c r="H164" s="32" t="str">
        <f t="shared" si="87"/>
        <v/>
      </c>
      <c r="I164" s="101" t="str">
        <f>IF(ISNUMBER(G164), $B172 * H164, "")</f>
        <v/>
      </c>
      <c r="J164" s="15"/>
      <c r="K164" s="32" t="str">
        <f t="shared" si="88"/>
        <v/>
      </c>
      <c r="L164" s="18" t="str">
        <f>IF(ISNUMBER(J164), $B172 * K164, "")</f>
        <v/>
      </c>
      <c r="M164" s="31"/>
      <c r="N164" s="32" t="str">
        <f t="shared" si="89"/>
        <v/>
      </c>
      <c r="O164" s="18" t="str">
        <f>IF(ISNUMBER(M164), $B172 * N164, "")</f>
        <v/>
      </c>
      <c r="Q164" s="256"/>
      <c r="R164" s="256"/>
      <c r="S164" s="256"/>
    </row>
    <row r="165" spans="1:19" ht="17.25" thickBot="1">
      <c r="A165" s="17"/>
      <c r="B165" s="15"/>
      <c r="C165" s="32"/>
      <c r="D165" s="15"/>
      <c r="E165" s="32" t="str">
        <f t="shared" si="86"/>
        <v/>
      </c>
      <c r="F165" s="18" t="str">
        <f>IF(ISNUMBER(D165), $B172 * E165, "")</f>
        <v/>
      </c>
      <c r="G165" s="31"/>
      <c r="H165" s="32" t="str">
        <f t="shared" si="87"/>
        <v/>
      </c>
      <c r="I165" s="101" t="str">
        <f>IF(ISNUMBER(G165), $B172 * H165, "")</f>
        <v/>
      </c>
      <c r="J165" s="15"/>
      <c r="K165" s="32" t="str">
        <f t="shared" si="88"/>
        <v/>
      </c>
      <c r="L165" s="18" t="str">
        <f>IF(ISNUMBER(J165), $B172 * K165, "")</f>
        <v/>
      </c>
      <c r="M165" s="31"/>
      <c r="N165" s="32" t="str">
        <f t="shared" si="89"/>
        <v/>
      </c>
      <c r="O165" s="18" t="str">
        <f>IF(ISNUMBER(M165), $B172 * N165, "")</f>
        <v/>
      </c>
      <c r="Q165" s="251"/>
      <c r="R165" s="251"/>
      <c r="S165" s="251"/>
    </row>
    <row r="166" spans="1:19" ht="17.25" thickBot="1">
      <c r="A166" s="19"/>
      <c r="B166" s="20"/>
      <c r="C166" s="21"/>
      <c r="D166" s="20"/>
      <c r="E166" s="21" t="str">
        <f t="shared" si="86"/>
        <v/>
      </c>
      <c r="F166" s="22" t="str">
        <f>IF(ISNUMBER(D166), $B172 * E166, "")</f>
        <v/>
      </c>
      <c r="G166" s="30"/>
      <c r="H166" s="21" t="str">
        <f t="shared" si="87"/>
        <v/>
      </c>
      <c r="I166" s="105" t="str">
        <f>IF(ISNUMBER(G166), $B172 * H166, "")</f>
        <v/>
      </c>
      <c r="J166" s="20"/>
      <c r="K166" s="21" t="str">
        <f t="shared" si="88"/>
        <v/>
      </c>
      <c r="L166" s="22" t="str">
        <f>IF(ISNUMBER(J166), $B172 * K166, "")</f>
        <v/>
      </c>
      <c r="M166" s="30"/>
      <c r="N166" s="21" t="str">
        <f t="shared" si="89"/>
        <v/>
      </c>
      <c r="O166" s="22" t="str">
        <f>IF(ISNUMBER(M166), $B172 * N166, "")</f>
        <v/>
      </c>
      <c r="Q166" s="251"/>
      <c r="R166" s="251"/>
      <c r="S166" s="251"/>
    </row>
    <row r="167" spans="1:19" ht="17.25" thickBot="1">
      <c r="A167" s="17"/>
      <c r="B167" s="106"/>
      <c r="C167" s="107"/>
      <c r="D167" s="106"/>
      <c r="E167" s="107" t="str">
        <f>IF(ISNUMBER(D167), (D167 - $B167) / $B167, "")</f>
        <v/>
      </c>
      <c r="F167" s="108" t="str">
        <f>IF(ISNUMBER(D167), $B172 * E167, "")</f>
        <v/>
      </c>
      <c r="G167" s="109"/>
      <c r="H167" s="107" t="str">
        <f>IF(ISNUMBER(G167), (G167 - $B167) / $B167, "")</f>
        <v/>
      </c>
      <c r="I167" s="110" t="str">
        <f>IF(ISNUMBER(G167), $B172 * H167, "")</f>
        <v/>
      </c>
      <c r="J167" s="106"/>
      <c r="K167" s="107" t="str">
        <f>IF(ISNUMBER(J167), (J167 - $B167) / $B167, "")</f>
        <v/>
      </c>
      <c r="L167" s="108" t="str">
        <f>IF(ISNUMBER(J167), $B172 * K167, "")</f>
        <v/>
      </c>
      <c r="M167" s="109"/>
      <c r="N167" s="107" t="str">
        <f>IF(ISNUMBER(M167), (M167 - $B167) / $B167, "")</f>
        <v/>
      </c>
      <c r="O167" s="108" t="str">
        <f>IF(ISNUMBER(M167), $B172 * N167, "")</f>
        <v/>
      </c>
      <c r="Q167" s="256"/>
      <c r="R167" s="256"/>
      <c r="S167" s="256"/>
    </row>
    <row r="168" spans="1:19" ht="17.25" thickBot="1">
      <c r="A168" s="17"/>
      <c r="B168" s="15"/>
      <c r="C168" s="32"/>
      <c r="D168" s="15"/>
      <c r="E168" s="32" t="str">
        <f t="shared" ref="E168:E171" si="90">IF(ISNUMBER(D168), (D168 - $B168) / $B168, "")</f>
        <v/>
      </c>
      <c r="F168" s="18" t="str">
        <f>IF(ISNUMBER(D168), $B172 * E168, "")</f>
        <v/>
      </c>
      <c r="G168" s="31"/>
      <c r="H168" s="32" t="str">
        <f t="shared" ref="H168:H171" si="91">IF(ISNUMBER(G168), (G168 - $B168) / $B168, "")</f>
        <v/>
      </c>
      <c r="I168" s="101" t="str">
        <f>IF(ISNUMBER(G168), $B172 * H168, "")</f>
        <v/>
      </c>
      <c r="J168" s="15"/>
      <c r="K168" s="32" t="str">
        <f t="shared" ref="K168:K171" si="92">IF(ISNUMBER(J168), (J168 - $B168) / $B168, "")</f>
        <v/>
      </c>
      <c r="L168" s="18" t="str">
        <f>IF(ISNUMBER(J168), $B172 * K168, "")</f>
        <v/>
      </c>
      <c r="M168" s="31"/>
      <c r="N168" s="32" t="str">
        <f t="shared" ref="N168:N171" si="93">IF(ISNUMBER(M168), (M168 - $B168) / $B168, "")</f>
        <v/>
      </c>
      <c r="O168" s="18" t="str">
        <f>IF(ISNUMBER(M168), $B172 * N168, "")</f>
        <v/>
      </c>
      <c r="Q168" s="256"/>
      <c r="R168" s="256"/>
      <c r="S168" s="256"/>
    </row>
    <row r="169" spans="1:19" ht="17.25" thickBot="1">
      <c r="A169" s="17"/>
      <c r="B169" s="15"/>
      <c r="C169" s="32"/>
      <c r="D169" s="15"/>
      <c r="E169" s="32" t="str">
        <f t="shared" si="90"/>
        <v/>
      </c>
      <c r="F169" s="18" t="str">
        <f>IF(ISNUMBER(D169), $B172 * E169, "")</f>
        <v/>
      </c>
      <c r="G169" s="31"/>
      <c r="H169" s="32" t="str">
        <f t="shared" si="91"/>
        <v/>
      </c>
      <c r="I169" s="101" t="str">
        <f>IF(ISNUMBER(G169), $B172 * H169, "")</f>
        <v/>
      </c>
      <c r="J169" s="15"/>
      <c r="K169" s="32" t="str">
        <f t="shared" si="92"/>
        <v/>
      </c>
      <c r="L169" s="18" t="str">
        <f>IF(ISNUMBER(J169), $B172 * K169, "")</f>
        <v/>
      </c>
      <c r="M169" s="31"/>
      <c r="N169" s="32" t="str">
        <f t="shared" si="93"/>
        <v/>
      </c>
      <c r="O169" s="18" t="str">
        <f>IF(ISNUMBER(M169), $B172 * N169, "")</f>
        <v/>
      </c>
      <c r="Q169" s="256"/>
      <c r="R169" s="256"/>
      <c r="S169" s="256"/>
    </row>
    <row r="170" spans="1:19">
      <c r="A170" s="17"/>
      <c r="B170" s="15"/>
      <c r="C170" s="32"/>
      <c r="D170" s="15"/>
      <c r="E170" s="32" t="str">
        <f t="shared" si="90"/>
        <v/>
      </c>
      <c r="F170" s="18" t="str">
        <f>IF(ISNUMBER(D170), $B172 * E170, "")</f>
        <v/>
      </c>
      <c r="G170" s="31"/>
      <c r="H170" s="32" t="str">
        <f t="shared" si="91"/>
        <v/>
      </c>
      <c r="I170" s="101" t="str">
        <f>IF(ISNUMBER(G170), $B172 * H170, "")</f>
        <v/>
      </c>
      <c r="J170" s="15"/>
      <c r="K170" s="32" t="str">
        <f t="shared" si="92"/>
        <v/>
      </c>
      <c r="L170" s="18" t="str">
        <f>IF(ISNUMBER(J170), $B172 * K170, "")</f>
        <v/>
      </c>
      <c r="M170" s="31"/>
      <c r="N170" s="32" t="str">
        <f t="shared" si="93"/>
        <v/>
      </c>
      <c r="O170" s="18" t="str">
        <f>IF(ISNUMBER(M170), $B172 * N170, "")</f>
        <v/>
      </c>
      <c r="Q170" s="278"/>
      <c r="R170" s="279"/>
      <c r="S170" s="280"/>
    </row>
    <row r="171" spans="1:19" ht="17.25" thickBot="1">
      <c r="A171" s="23"/>
      <c r="B171" s="24"/>
      <c r="C171" s="25"/>
      <c r="D171" s="24"/>
      <c r="E171" s="25" t="str">
        <f t="shared" si="90"/>
        <v/>
      </c>
      <c r="F171" s="104" t="str">
        <f>IF(ISNUMBER(D171), $B172 * E171, "")</f>
        <v/>
      </c>
      <c r="G171" s="102"/>
      <c r="H171" s="25" t="str">
        <f t="shared" si="91"/>
        <v/>
      </c>
      <c r="I171" s="103" t="str">
        <f>IF(ISNUMBER(G171), $B172 * H171, "")</f>
        <v/>
      </c>
      <c r="J171" s="24"/>
      <c r="K171" s="25" t="str">
        <f t="shared" si="92"/>
        <v/>
      </c>
      <c r="L171" s="104" t="str">
        <f>IF(ISNUMBER(J171), $B172 * K171, "")</f>
        <v/>
      </c>
      <c r="M171" s="102"/>
      <c r="N171" s="25" t="str">
        <f t="shared" si="93"/>
        <v/>
      </c>
      <c r="O171" s="104" t="str">
        <f>IF(ISNUMBER(M171), $B172 * N171, "")</f>
        <v/>
      </c>
      <c r="Q171" s="281"/>
      <c r="R171" s="282"/>
      <c r="S171" s="283"/>
    </row>
    <row r="172" spans="1:19" ht="17.25" thickBot="1">
      <c r="A172" s="26" t="s">
        <v>267</v>
      </c>
      <c r="B172" s="287">
        <f>$B$37</f>
        <v>300000</v>
      </c>
      <c r="C172" s="288"/>
      <c r="D172" s="26" t="s">
        <v>268</v>
      </c>
      <c r="E172" s="27">
        <f>IF(COUNT(E152:E171), SUM(E152:E171) / COUNT(E152:E171), 0)</f>
        <v>0</v>
      </c>
      <c r="F172" s="28">
        <f>SUM(F152:F171)</f>
        <v>0</v>
      </c>
      <c r="G172" s="26" t="s">
        <v>268</v>
      </c>
      <c r="H172" s="27">
        <f>IF(COUNT(H152:H171), SUM(H152:H171) / COUNT(H152:H171), 0)</f>
        <v>0</v>
      </c>
      <c r="I172" s="28">
        <f>SUM(I152:I171)</f>
        <v>0</v>
      </c>
      <c r="J172" s="26" t="s">
        <v>268</v>
      </c>
      <c r="K172" s="27">
        <f>IF(COUNT(K152:K171), SUM(K152:K171) / COUNT(K152:K171), 0)</f>
        <v>0</v>
      </c>
      <c r="L172" s="28">
        <f>SUM(L152:L171)</f>
        <v>0</v>
      </c>
      <c r="M172" s="26" t="s">
        <v>268</v>
      </c>
      <c r="N172" s="27">
        <f>IF(COUNT(N152:N171), SUM(N152:N171) / COUNT(N152:N171), 0)</f>
        <v>0</v>
      </c>
      <c r="O172" s="28">
        <f>SUM(O152:O171)</f>
        <v>0</v>
      </c>
      <c r="Q172" s="284"/>
      <c r="R172" s="285"/>
      <c r="S172" s="286"/>
    </row>
    <row r="174" spans="1:19" ht="17.25" thickBot="1"/>
    <row r="175" spans="1:19" ht="17.25" thickBot="1">
      <c r="A175" s="230" t="s">
        <v>252</v>
      </c>
      <c r="B175" s="231"/>
      <c r="C175" s="231"/>
      <c r="D175" s="231"/>
      <c r="E175" s="231"/>
      <c r="F175" s="231"/>
      <c r="G175" s="231"/>
      <c r="H175" s="231"/>
      <c r="I175" s="231"/>
      <c r="J175" s="231"/>
      <c r="K175" s="231"/>
      <c r="L175" s="231"/>
      <c r="M175" s="231"/>
      <c r="N175" s="231"/>
      <c r="O175" s="232"/>
      <c r="Q175" s="251"/>
      <c r="R175" s="251"/>
      <c r="S175" s="251"/>
    </row>
    <row r="176" spans="1:19" ht="17.25" thickBot="1">
      <c r="A176" s="111" t="s">
        <v>264</v>
      </c>
      <c r="B176" s="230" t="s">
        <v>49</v>
      </c>
      <c r="C176" s="232"/>
      <c r="D176" s="230" t="s">
        <v>57</v>
      </c>
      <c r="E176" s="231"/>
      <c r="F176" s="232"/>
      <c r="G176" s="257">
        <f>_xlfn.IFNA(VLOOKUP(B176, 현재가테이블!$B$2:$D$200, 2, FALSE), "-")</f>
        <v>60715000</v>
      </c>
      <c r="H176" s="258"/>
      <c r="I176" s="259"/>
      <c r="J176" s="230" t="s">
        <v>58</v>
      </c>
      <c r="K176" s="231"/>
      <c r="L176" s="232"/>
      <c r="M176" s="260">
        <f>_xlfn.IFNA(VLOOKUP(B176, 현재가테이블!$B$2:$D$200, 3, FALSE), "-")</f>
        <v>-7.8924148000000006E-3</v>
      </c>
      <c r="N176" s="261"/>
      <c r="O176" s="262"/>
      <c r="Q176" s="251"/>
      <c r="R176" s="251"/>
      <c r="S176" s="251"/>
    </row>
    <row r="177" spans="1:19" ht="17.25" thickBot="1">
      <c r="A177" s="274" t="s">
        <v>54</v>
      </c>
      <c r="B177" s="276" t="str">
        <f>TEXT($G$1, "[$-ko-KR]yyyy-mm-dd(ddd) ") &amp; "오전 00:00"</f>
        <v>2021-04-01(목) 오전 00:00</v>
      </c>
      <c r="C177" s="277"/>
      <c r="D177" s="253" t="str">
        <f>TEXT($G$1, "[$-ko-KR]yyyy-mm-dd(ddd) ") &amp; "오후 14:00"</f>
        <v>2021-04-01(목) 오후 14:00</v>
      </c>
      <c r="E177" s="254"/>
      <c r="F177" s="255"/>
      <c r="G177" s="253" t="str">
        <f>TEXT($G$1, "[$-ko-KR]yyyy-mm-dd(ddd) ") &amp; "오후 19:00"</f>
        <v>2021-04-01(목) 오후 19:00</v>
      </c>
      <c r="H177" s="254"/>
      <c r="I177" s="255"/>
      <c r="J177" s="253" t="str">
        <f>TEXT($G$1, "[$-ko-KR]yyyy-mm-dd(ddd) ") &amp; "오후 21:00"</f>
        <v>2021-04-01(목) 오후 21:00</v>
      </c>
      <c r="K177" s="254"/>
      <c r="L177" s="255"/>
      <c r="M177" s="253" t="str">
        <f>TEXT($G$1+1, "[$-ko-KR]yyyy-mm-dd(ddd) ") &amp; "오전 00:00"</f>
        <v>2021-04-02(금) 오전 00:00</v>
      </c>
      <c r="N177" s="254"/>
      <c r="O177" s="255"/>
      <c r="Q177" s="251"/>
      <c r="R177" s="251"/>
      <c r="S177" s="251"/>
    </row>
    <row r="178" spans="1:19" ht="17.25" thickBot="1">
      <c r="A178" s="275"/>
      <c r="B178" s="2" t="s">
        <v>57</v>
      </c>
      <c r="C178" s="10" t="s">
        <v>58</v>
      </c>
      <c r="D178" s="2" t="s">
        <v>57</v>
      </c>
      <c r="E178" s="10" t="s">
        <v>265</v>
      </c>
      <c r="F178" s="11" t="s">
        <v>266</v>
      </c>
      <c r="G178" s="112" t="s">
        <v>57</v>
      </c>
      <c r="H178" s="113" t="s">
        <v>265</v>
      </c>
      <c r="I178" s="114" t="s">
        <v>266</v>
      </c>
      <c r="J178" s="10" t="s">
        <v>57</v>
      </c>
      <c r="K178" s="10" t="s">
        <v>265</v>
      </c>
      <c r="L178" s="115" t="s">
        <v>266</v>
      </c>
      <c r="M178" s="2" t="s">
        <v>57</v>
      </c>
      <c r="N178" s="10" t="s">
        <v>265</v>
      </c>
      <c r="O178" s="66" t="s">
        <v>266</v>
      </c>
      <c r="Q178" s="256"/>
      <c r="R178" s="256"/>
      <c r="S178" s="256"/>
    </row>
    <row r="179" spans="1:19" ht="17.25" thickBot="1">
      <c r="A179" s="12"/>
      <c r="B179" s="13"/>
      <c r="C179" s="14"/>
      <c r="D179" s="13"/>
      <c r="E179" s="14" t="str">
        <f>IF(ISNUMBER(D179), (D179 - $B179) / $B179, "")</f>
        <v/>
      </c>
      <c r="F179" s="16" t="str">
        <f>IF(ISNUMBER(D179), $B199 * E179, "")</f>
        <v/>
      </c>
      <c r="G179" s="29"/>
      <c r="H179" s="14" t="str">
        <f>IF(ISNUMBER(G179), (G179 - $B179) / $B179, "")</f>
        <v/>
      </c>
      <c r="I179" s="100" t="str">
        <f>IF(ISNUMBER(G179), $B199 * H179, "")</f>
        <v/>
      </c>
      <c r="J179" s="13"/>
      <c r="K179" s="14" t="str">
        <f>IF(ISNUMBER(J179), (J179 - $B179) / $B179, "")</f>
        <v/>
      </c>
      <c r="L179" s="16" t="str">
        <f>IF(ISNUMBER(J179), $B199 * K179, "")</f>
        <v/>
      </c>
      <c r="M179" s="29"/>
      <c r="N179" s="14" t="str">
        <f>IF(ISNUMBER(M179), (M179 - $B179) / $B179, "")</f>
        <v/>
      </c>
      <c r="O179" s="16" t="str">
        <f>IF(ISNUMBER(M179), $B199 * N179, "")</f>
        <v/>
      </c>
      <c r="Q179" s="251"/>
      <c r="R179" s="251"/>
      <c r="S179" s="251"/>
    </row>
    <row r="180" spans="1:19" ht="17.25" thickBot="1">
      <c r="A180" s="17"/>
      <c r="B180" s="15"/>
      <c r="C180" s="32"/>
      <c r="D180" s="15"/>
      <c r="E180" s="32" t="str">
        <f t="shared" ref="E180:E183" si="94">IF(ISNUMBER(D180), (D180 - $B180) / $B180, "")</f>
        <v/>
      </c>
      <c r="F180" s="18" t="str">
        <f>IF(ISNUMBER(D180), $B199 * E180, "")</f>
        <v/>
      </c>
      <c r="G180" s="31"/>
      <c r="H180" s="32" t="str">
        <f t="shared" ref="H180:H183" si="95">IF(ISNUMBER(G180), (G180 - $B180) / $B180, "")</f>
        <v/>
      </c>
      <c r="I180" s="101" t="str">
        <f>IF(ISNUMBER(G180), $B199 * H180, "")</f>
        <v/>
      </c>
      <c r="J180" s="15"/>
      <c r="K180" s="32" t="str">
        <f t="shared" ref="K180:K183" si="96">IF(ISNUMBER(J180), (J180 - $B180) / $B180, "")</f>
        <v/>
      </c>
      <c r="L180" s="18" t="str">
        <f>IF(ISNUMBER(J180), $B199 * K180, "")</f>
        <v/>
      </c>
      <c r="M180" s="31"/>
      <c r="N180" s="32" t="str">
        <f t="shared" ref="N180:N183" si="97">IF(ISNUMBER(M180), (M180 - $B180) / $B180, "")</f>
        <v/>
      </c>
      <c r="O180" s="18" t="str">
        <f>IF(ISNUMBER(M180), $B199 * N180, "")</f>
        <v/>
      </c>
      <c r="Q180" s="251"/>
      <c r="R180" s="251"/>
      <c r="S180" s="251"/>
    </row>
    <row r="181" spans="1:19" ht="17.25" thickBot="1">
      <c r="A181" s="17"/>
      <c r="B181" s="15"/>
      <c r="C181" s="32"/>
      <c r="D181" s="15"/>
      <c r="E181" s="32" t="str">
        <f t="shared" si="94"/>
        <v/>
      </c>
      <c r="F181" s="18" t="str">
        <f>IF(ISNUMBER(D181), $B199 * E181, "")</f>
        <v/>
      </c>
      <c r="G181" s="31"/>
      <c r="H181" s="32" t="str">
        <f t="shared" si="95"/>
        <v/>
      </c>
      <c r="I181" s="101" t="str">
        <f>IF(ISNUMBER(G181), $B199 * H181, "")</f>
        <v/>
      </c>
      <c r="J181" s="15"/>
      <c r="K181" s="32" t="str">
        <f t="shared" si="96"/>
        <v/>
      </c>
      <c r="L181" s="18" t="str">
        <f>IF(ISNUMBER(J181), $B199 * K181, "")</f>
        <v/>
      </c>
      <c r="M181" s="31"/>
      <c r="N181" s="32" t="str">
        <f t="shared" si="97"/>
        <v/>
      </c>
      <c r="O181" s="18" t="str">
        <f>IF(ISNUMBER(M181), $B199 * N181, "")</f>
        <v/>
      </c>
      <c r="Q181" s="256"/>
      <c r="R181" s="256"/>
      <c r="S181" s="256"/>
    </row>
    <row r="182" spans="1:19" ht="17.25" thickBot="1">
      <c r="A182" s="17"/>
      <c r="B182" s="15"/>
      <c r="C182" s="32"/>
      <c r="D182" s="15"/>
      <c r="E182" s="32" t="str">
        <f t="shared" si="94"/>
        <v/>
      </c>
      <c r="F182" s="18" t="str">
        <f>IF(ISNUMBER(D182), $B199 * E182, "")</f>
        <v/>
      </c>
      <c r="G182" s="31"/>
      <c r="H182" s="32" t="str">
        <f t="shared" si="95"/>
        <v/>
      </c>
      <c r="I182" s="101" t="str">
        <f>IF(ISNUMBER(G182), $B199 * H182, "")</f>
        <v/>
      </c>
      <c r="J182" s="15"/>
      <c r="K182" s="32" t="str">
        <f t="shared" si="96"/>
        <v/>
      </c>
      <c r="L182" s="18" t="str">
        <f>IF(ISNUMBER(J182), $B199 * K182, "")</f>
        <v/>
      </c>
      <c r="M182" s="31"/>
      <c r="N182" s="32" t="str">
        <f t="shared" si="97"/>
        <v/>
      </c>
      <c r="O182" s="18" t="str">
        <f>IF(ISNUMBER(M182), $B199 * N182, "")</f>
        <v/>
      </c>
      <c r="Q182" s="256"/>
      <c r="R182" s="256"/>
      <c r="S182" s="256"/>
    </row>
    <row r="183" spans="1:19" ht="17.25" thickBot="1">
      <c r="A183" s="19"/>
      <c r="B183" s="20"/>
      <c r="C183" s="21"/>
      <c r="D183" s="20"/>
      <c r="E183" s="21" t="str">
        <f t="shared" si="94"/>
        <v/>
      </c>
      <c r="F183" s="22" t="str">
        <f>IF(ISNUMBER(D183), $B199 * E183, "")</f>
        <v/>
      </c>
      <c r="G183" s="30"/>
      <c r="H183" s="21" t="str">
        <f t="shared" si="95"/>
        <v/>
      </c>
      <c r="I183" s="105" t="str">
        <f>IF(ISNUMBER(G183), $B199 * H183, "")</f>
        <v/>
      </c>
      <c r="J183" s="20"/>
      <c r="K183" s="21" t="str">
        <f t="shared" si="96"/>
        <v/>
      </c>
      <c r="L183" s="22" t="str">
        <f>IF(ISNUMBER(J183), $B199 * K183, "")</f>
        <v/>
      </c>
      <c r="M183" s="30"/>
      <c r="N183" s="21" t="str">
        <f t="shared" si="97"/>
        <v/>
      </c>
      <c r="O183" s="22" t="str">
        <f>IF(ISNUMBER(M183), $B199 * N183, "")</f>
        <v/>
      </c>
      <c r="Q183" s="256"/>
      <c r="R183" s="256"/>
      <c r="S183" s="256"/>
    </row>
    <row r="184" spans="1:19" ht="17.25" thickBot="1">
      <c r="A184" s="17"/>
      <c r="B184" s="106"/>
      <c r="C184" s="107"/>
      <c r="D184" s="106"/>
      <c r="E184" s="107" t="str">
        <f>IF(ISNUMBER(D184), (D184 - $B184) / $B184, "")</f>
        <v/>
      </c>
      <c r="F184" s="108" t="str">
        <f>IF(ISNUMBER(D184), $B199 * E184, "")</f>
        <v/>
      </c>
      <c r="G184" s="109"/>
      <c r="H184" s="107" t="str">
        <f>IF(ISNUMBER(G184), (G184 - $B184) / $B184, "")</f>
        <v/>
      </c>
      <c r="I184" s="110" t="str">
        <f>IF(ISNUMBER(G184), $B199 * H184, "")</f>
        <v/>
      </c>
      <c r="J184" s="106"/>
      <c r="K184" s="107" t="str">
        <f>IF(ISNUMBER(J184), (J184 - $B184) / $B184, "")</f>
        <v/>
      </c>
      <c r="L184" s="108" t="str">
        <f>IF(ISNUMBER(J184), $B199 * K184, "")</f>
        <v/>
      </c>
      <c r="M184" s="109"/>
      <c r="N184" s="107" t="str">
        <f>IF(ISNUMBER(M184), (M184 - $B184) / $B184, "")</f>
        <v/>
      </c>
      <c r="O184" s="108" t="str">
        <f>IF(ISNUMBER(M184), $B199 * N184, "")</f>
        <v/>
      </c>
      <c r="Q184" s="256"/>
      <c r="R184" s="256"/>
      <c r="S184" s="256"/>
    </row>
    <row r="185" spans="1:19" ht="17.25" thickBot="1">
      <c r="A185" s="17"/>
      <c r="B185" s="15"/>
      <c r="C185" s="32"/>
      <c r="D185" s="15"/>
      <c r="E185" s="32" t="str">
        <f t="shared" ref="E185:E188" si="98">IF(ISNUMBER(D185), (D185 - $B185) / $B185, "")</f>
        <v/>
      </c>
      <c r="F185" s="18" t="str">
        <f>IF(ISNUMBER(D185), $B199 * E185, "")</f>
        <v/>
      </c>
      <c r="G185" s="31"/>
      <c r="H185" s="32" t="str">
        <f t="shared" ref="H185:H188" si="99">IF(ISNUMBER(G185), (G185 - $B185) / $B185, "")</f>
        <v/>
      </c>
      <c r="I185" s="101" t="str">
        <f>IF(ISNUMBER(G185), $B199 * H185, "")</f>
        <v/>
      </c>
      <c r="J185" s="15"/>
      <c r="K185" s="32" t="str">
        <f t="shared" ref="K185:K188" si="100">IF(ISNUMBER(J185), (J185 - $B185) / $B185, "")</f>
        <v/>
      </c>
      <c r="L185" s="18" t="str">
        <f>IF(ISNUMBER(J185), $B199 * K185, "")</f>
        <v/>
      </c>
      <c r="M185" s="31"/>
      <c r="N185" s="32" t="str">
        <f t="shared" ref="N185:N188" si="101">IF(ISNUMBER(M185), (M185 - $B185) / $B185, "")</f>
        <v/>
      </c>
      <c r="O185" s="18" t="str">
        <f>IF(ISNUMBER(M185), $B199 * N185, "")</f>
        <v/>
      </c>
      <c r="Q185" s="256"/>
      <c r="R185" s="256"/>
      <c r="S185" s="256"/>
    </row>
    <row r="186" spans="1:19" ht="17.25" thickBot="1">
      <c r="A186" s="17"/>
      <c r="B186" s="15"/>
      <c r="C186" s="32"/>
      <c r="D186" s="15"/>
      <c r="E186" s="32" t="str">
        <f t="shared" si="98"/>
        <v/>
      </c>
      <c r="F186" s="18" t="str">
        <f>IF(ISNUMBER(D186), $B199 * E186, "")</f>
        <v/>
      </c>
      <c r="G186" s="31"/>
      <c r="H186" s="32" t="str">
        <f t="shared" si="99"/>
        <v/>
      </c>
      <c r="I186" s="101" t="str">
        <f>IF(ISNUMBER(G186), $B199 * H186, "")</f>
        <v/>
      </c>
      <c r="J186" s="15"/>
      <c r="K186" s="32" t="str">
        <f t="shared" si="100"/>
        <v/>
      </c>
      <c r="L186" s="18" t="str">
        <f>IF(ISNUMBER(J186), $B199 * K186, "")</f>
        <v/>
      </c>
      <c r="M186" s="31"/>
      <c r="N186" s="32" t="str">
        <f t="shared" si="101"/>
        <v/>
      </c>
      <c r="O186" s="18" t="str">
        <f>IF(ISNUMBER(M186), $B199 * N186, "")</f>
        <v/>
      </c>
      <c r="Q186" s="256"/>
      <c r="R186" s="256"/>
      <c r="S186" s="256"/>
    </row>
    <row r="187" spans="1:19" ht="17.25" thickBot="1">
      <c r="A187" s="17"/>
      <c r="B187" s="15"/>
      <c r="C187" s="32"/>
      <c r="D187" s="15"/>
      <c r="E187" s="32" t="str">
        <f t="shared" si="98"/>
        <v/>
      </c>
      <c r="F187" s="18" t="str">
        <f>IF(ISNUMBER(D187), $B199 * E187, "")</f>
        <v/>
      </c>
      <c r="G187" s="31"/>
      <c r="H187" s="32" t="str">
        <f t="shared" si="99"/>
        <v/>
      </c>
      <c r="I187" s="101" t="str">
        <f>IF(ISNUMBER(G187), $B199 * H187, "")</f>
        <v/>
      </c>
      <c r="J187" s="15"/>
      <c r="K187" s="32" t="str">
        <f t="shared" si="100"/>
        <v/>
      </c>
      <c r="L187" s="18" t="str">
        <f>IF(ISNUMBER(J187), $B199 * K187, "")</f>
        <v/>
      </c>
      <c r="M187" s="31"/>
      <c r="N187" s="32" t="str">
        <f t="shared" si="101"/>
        <v/>
      </c>
      <c r="O187" s="18" t="str">
        <f>IF(ISNUMBER(M187), $B199 * N187, "")</f>
        <v/>
      </c>
      <c r="Q187" s="33"/>
      <c r="R187" s="33"/>
    </row>
    <row r="188" spans="1:19" ht="17.25" thickBot="1">
      <c r="A188" s="23"/>
      <c r="B188" s="24"/>
      <c r="C188" s="25"/>
      <c r="D188" s="24"/>
      <c r="E188" s="25" t="str">
        <f t="shared" si="98"/>
        <v/>
      </c>
      <c r="F188" s="104" t="str">
        <f>IF(ISNUMBER(D188), $B199 * E188, "")</f>
        <v/>
      </c>
      <c r="G188" s="102"/>
      <c r="H188" s="25" t="str">
        <f t="shared" si="99"/>
        <v/>
      </c>
      <c r="I188" s="103" t="str">
        <f>IF(ISNUMBER(G188), $B199 * H188, "")</f>
        <v/>
      </c>
      <c r="J188" s="24"/>
      <c r="K188" s="25" t="str">
        <f t="shared" si="100"/>
        <v/>
      </c>
      <c r="L188" s="104" t="str">
        <f>IF(ISNUMBER(J188), $B199 * K188, "")</f>
        <v/>
      </c>
      <c r="M188" s="102"/>
      <c r="N188" s="25" t="str">
        <f t="shared" si="101"/>
        <v/>
      </c>
      <c r="O188" s="104" t="str">
        <f>IF(ISNUMBER(M188), $B199 * N188, "")</f>
        <v/>
      </c>
      <c r="Q188" s="265"/>
      <c r="R188" s="266"/>
      <c r="S188" s="267"/>
    </row>
    <row r="189" spans="1:19">
      <c r="A189" s="12"/>
      <c r="B189" s="13"/>
      <c r="C189" s="14"/>
      <c r="D189" s="13"/>
      <c r="E189" s="14" t="str">
        <f>IF(ISNUMBER(D189), (D189 - $B189) / $B189, "")</f>
        <v/>
      </c>
      <c r="F189" s="16" t="str">
        <f>IF(ISNUMBER(D189), $B199 * E189, "")</f>
        <v/>
      </c>
      <c r="G189" s="29"/>
      <c r="H189" s="14" t="str">
        <f>IF(ISNUMBER(G189), (G189 - $B189) / $B189, "")</f>
        <v/>
      </c>
      <c r="I189" s="100" t="str">
        <f>IF(ISNUMBER(G189), $B199 * H189, "")</f>
        <v/>
      </c>
      <c r="J189" s="13"/>
      <c r="K189" s="14" t="str">
        <f>IF(ISNUMBER(J189), (J189 - $B189) / $B189, "")</f>
        <v/>
      </c>
      <c r="L189" s="16" t="str">
        <f>IF(ISNUMBER(J189), $B199 * K189, "")</f>
        <v/>
      </c>
      <c r="M189" s="29"/>
      <c r="N189" s="14" t="str">
        <f>IF(ISNUMBER(M189), (M189 - $B189) / $B189, "")</f>
        <v/>
      </c>
      <c r="O189" s="16" t="str">
        <f>IF(ISNUMBER(M189), $B199 * N189, "")</f>
        <v/>
      </c>
      <c r="Q189" s="268"/>
      <c r="R189" s="269"/>
      <c r="S189" s="270"/>
    </row>
    <row r="190" spans="1:19" ht="17.25" thickBot="1">
      <c r="A190" s="17"/>
      <c r="B190" s="15"/>
      <c r="C190" s="32"/>
      <c r="D190" s="15"/>
      <c r="E190" s="32" t="str">
        <f t="shared" ref="E190:E193" si="102">IF(ISNUMBER(D190), (D190 - $B190) / $B190, "")</f>
        <v/>
      </c>
      <c r="F190" s="18" t="str">
        <f>IF(ISNUMBER(D190), $B199 * E190, "")</f>
        <v/>
      </c>
      <c r="G190" s="31"/>
      <c r="H190" s="32" t="str">
        <f t="shared" ref="H190:H193" si="103">IF(ISNUMBER(G190), (G190 - $B190) / $B190, "")</f>
        <v/>
      </c>
      <c r="I190" s="101" t="str">
        <f>IF(ISNUMBER(G190), $B199 * H190, "")</f>
        <v/>
      </c>
      <c r="J190" s="15"/>
      <c r="K190" s="32" t="str">
        <f t="shared" ref="K190:K193" si="104">IF(ISNUMBER(J190), (J190 - $B190) / $B190, "")</f>
        <v/>
      </c>
      <c r="L190" s="18" t="str">
        <f>IF(ISNUMBER(J190), $B199 * K190, "")</f>
        <v/>
      </c>
      <c r="M190" s="31"/>
      <c r="N190" s="32" t="str">
        <f t="shared" ref="N190:N193" si="105">IF(ISNUMBER(M190), (M190 - $B190) / $B190, "")</f>
        <v/>
      </c>
      <c r="O190" s="18" t="str">
        <f>IF(ISNUMBER(M190), $B199 * N190, "")</f>
        <v/>
      </c>
      <c r="Q190" s="271"/>
      <c r="R190" s="272"/>
      <c r="S190" s="273"/>
    </row>
    <row r="191" spans="1:19" ht="17.25" thickBot="1">
      <c r="A191" s="17"/>
      <c r="B191" s="15"/>
      <c r="C191" s="32"/>
      <c r="D191" s="15"/>
      <c r="E191" s="32" t="str">
        <f t="shared" si="102"/>
        <v/>
      </c>
      <c r="F191" s="18" t="str">
        <f>IF(ISNUMBER(D191), $B199 * E191, "")</f>
        <v/>
      </c>
      <c r="G191" s="31"/>
      <c r="H191" s="32" t="str">
        <f t="shared" si="103"/>
        <v/>
      </c>
      <c r="I191" s="101" t="str">
        <f>IF(ISNUMBER(G191), $B199 * H191, "")</f>
        <v/>
      </c>
      <c r="J191" s="15"/>
      <c r="K191" s="32" t="str">
        <f t="shared" si="104"/>
        <v/>
      </c>
      <c r="L191" s="18" t="str">
        <f>IF(ISNUMBER(J191), $B199 * K191, "")</f>
        <v/>
      </c>
      <c r="M191" s="31"/>
      <c r="N191" s="32" t="str">
        <f t="shared" si="105"/>
        <v/>
      </c>
      <c r="O191" s="18" t="str">
        <f>IF(ISNUMBER(M191), $B199 * N191, "")</f>
        <v/>
      </c>
      <c r="Q191" s="256"/>
      <c r="R191" s="256"/>
      <c r="S191" s="256"/>
    </row>
    <row r="192" spans="1:19" ht="17.25" thickBot="1">
      <c r="A192" s="17"/>
      <c r="B192" s="15"/>
      <c r="C192" s="32"/>
      <c r="D192" s="15"/>
      <c r="E192" s="32" t="str">
        <f t="shared" si="102"/>
        <v/>
      </c>
      <c r="F192" s="18" t="str">
        <f>IF(ISNUMBER(D192), $B199 * E192, "")</f>
        <v/>
      </c>
      <c r="G192" s="31"/>
      <c r="H192" s="32" t="str">
        <f t="shared" si="103"/>
        <v/>
      </c>
      <c r="I192" s="101" t="str">
        <f>IF(ISNUMBER(G192), $B199 * H192, "")</f>
        <v/>
      </c>
      <c r="J192" s="15"/>
      <c r="K192" s="32" t="str">
        <f t="shared" si="104"/>
        <v/>
      </c>
      <c r="L192" s="18" t="str">
        <f>IF(ISNUMBER(J192), $B199 * K192, "")</f>
        <v/>
      </c>
      <c r="M192" s="31"/>
      <c r="N192" s="32" t="str">
        <f t="shared" si="105"/>
        <v/>
      </c>
      <c r="O192" s="18" t="str">
        <f>IF(ISNUMBER(M192), $B199 * N192, "")</f>
        <v/>
      </c>
      <c r="Q192" s="251"/>
      <c r="R192" s="251"/>
      <c r="S192" s="251"/>
    </row>
    <row r="193" spans="1:19" ht="17.25" thickBot="1">
      <c r="A193" s="19"/>
      <c r="B193" s="20"/>
      <c r="C193" s="21"/>
      <c r="D193" s="20"/>
      <c r="E193" s="21" t="str">
        <f t="shared" si="102"/>
        <v/>
      </c>
      <c r="F193" s="22" t="str">
        <f>IF(ISNUMBER(D193), $B199 * E193, "")</f>
        <v/>
      </c>
      <c r="G193" s="30"/>
      <c r="H193" s="21" t="str">
        <f t="shared" si="103"/>
        <v/>
      </c>
      <c r="I193" s="105" t="str">
        <f>IF(ISNUMBER(G193), $B199 * H193, "")</f>
        <v/>
      </c>
      <c r="J193" s="20"/>
      <c r="K193" s="21" t="str">
        <f t="shared" si="104"/>
        <v/>
      </c>
      <c r="L193" s="22" t="str">
        <f>IF(ISNUMBER(J193), $B199 * K193, "")</f>
        <v/>
      </c>
      <c r="M193" s="30"/>
      <c r="N193" s="21" t="str">
        <f t="shared" si="105"/>
        <v/>
      </c>
      <c r="O193" s="22" t="str">
        <f>IF(ISNUMBER(M193), $B199 * N193, "")</f>
        <v/>
      </c>
      <c r="Q193" s="251"/>
      <c r="R193" s="251"/>
      <c r="S193" s="251"/>
    </row>
    <row r="194" spans="1:19" ht="17.25" thickBot="1">
      <c r="A194" s="17"/>
      <c r="B194" s="106"/>
      <c r="C194" s="107"/>
      <c r="D194" s="106"/>
      <c r="E194" s="107" t="str">
        <f>IF(ISNUMBER(D194), (D194 - $B194) / $B194, "")</f>
        <v/>
      </c>
      <c r="F194" s="108" t="str">
        <f>IF(ISNUMBER(D194), $B199 * E194, "")</f>
        <v/>
      </c>
      <c r="G194" s="109"/>
      <c r="H194" s="107" t="str">
        <f>IF(ISNUMBER(G194), (G194 - $B194) / $B194, "")</f>
        <v/>
      </c>
      <c r="I194" s="110" t="str">
        <f>IF(ISNUMBER(G194), $B199 * H194, "")</f>
        <v/>
      </c>
      <c r="J194" s="106"/>
      <c r="K194" s="107" t="str">
        <f>IF(ISNUMBER(J194), (J194 - $B194) / $B194, "")</f>
        <v/>
      </c>
      <c r="L194" s="108" t="str">
        <f>IF(ISNUMBER(J194), $B199 * K194, "")</f>
        <v/>
      </c>
      <c r="M194" s="109"/>
      <c r="N194" s="107" t="str">
        <f>IF(ISNUMBER(M194), (M194 - $B194) / $B194, "")</f>
        <v/>
      </c>
      <c r="O194" s="108" t="str">
        <f>IF(ISNUMBER(M194), $B199 * N194, "")</f>
        <v/>
      </c>
      <c r="Q194" s="256"/>
      <c r="R194" s="256"/>
      <c r="S194" s="256"/>
    </row>
    <row r="195" spans="1:19" ht="17.25" thickBot="1">
      <c r="A195" s="17"/>
      <c r="B195" s="15"/>
      <c r="C195" s="32"/>
      <c r="D195" s="15"/>
      <c r="E195" s="32" t="str">
        <f t="shared" ref="E195:E198" si="106">IF(ISNUMBER(D195), (D195 - $B195) / $B195, "")</f>
        <v/>
      </c>
      <c r="F195" s="18" t="str">
        <f>IF(ISNUMBER(D195), $B199 * E195, "")</f>
        <v/>
      </c>
      <c r="G195" s="31"/>
      <c r="H195" s="32" t="str">
        <f t="shared" ref="H195:H198" si="107">IF(ISNUMBER(G195), (G195 - $B195) / $B195, "")</f>
        <v/>
      </c>
      <c r="I195" s="101" t="str">
        <f>IF(ISNUMBER(G195), $B199 * H195, "")</f>
        <v/>
      </c>
      <c r="J195" s="15"/>
      <c r="K195" s="32" t="str">
        <f t="shared" ref="K195:K198" si="108">IF(ISNUMBER(J195), (J195 - $B195) / $B195, "")</f>
        <v/>
      </c>
      <c r="L195" s="18" t="str">
        <f>IF(ISNUMBER(J195), $B199 * K195, "")</f>
        <v/>
      </c>
      <c r="M195" s="31"/>
      <c r="N195" s="32" t="str">
        <f t="shared" ref="N195:N198" si="109">IF(ISNUMBER(M195), (M195 - $B195) / $B195, "")</f>
        <v/>
      </c>
      <c r="O195" s="18" t="str">
        <f>IF(ISNUMBER(M195), $B199 * N195, "")</f>
        <v/>
      </c>
      <c r="Q195" s="256"/>
      <c r="R195" s="256"/>
      <c r="S195" s="256"/>
    </row>
    <row r="196" spans="1:19" ht="17.25" thickBot="1">
      <c r="A196" s="17"/>
      <c r="B196" s="15"/>
      <c r="C196" s="32"/>
      <c r="D196" s="15"/>
      <c r="E196" s="32" t="str">
        <f t="shared" si="106"/>
        <v/>
      </c>
      <c r="F196" s="18" t="str">
        <f>IF(ISNUMBER(D196), $B199 * E196, "")</f>
        <v/>
      </c>
      <c r="G196" s="31"/>
      <c r="H196" s="32" t="str">
        <f t="shared" si="107"/>
        <v/>
      </c>
      <c r="I196" s="101" t="str">
        <f>IF(ISNUMBER(G196), $B199 * H196, "")</f>
        <v/>
      </c>
      <c r="J196" s="15"/>
      <c r="K196" s="32" t="str">
        <f t="shared" si="108"/>
        <v/>
      </c>
      <c r="L196" s="18" t="str">
        <f>IF(ISNUMBER(J196), $B199 * K196, "")</f>
        <v/>
      </c>
      <c r="M196" s="31"/>
      <c r="N196" s="32" t="str">
        <f t="shared" si="109"/>
        <v/>
      </c>
      <c r="O196" s="18" t="str">
        <f>IF(ISNUMBER(M196), $B199 * N196, "")</f>
        <v/>
      </c>
      <c r="Q196" s="256"/>
      <c r="R196" s="256"/>
      <c r="S196" s="256"/>
    </row>
    <row r="197" spans="1:19">
      <c r="A197" s="17"/>
      <c r="B197" s="15"/>
      <c r="C197" s="32"/>
      <c r="D197" s="15"/>
      <c r="E197" s="32" t="str">
        <f t="shared" si="106"/>
        <v/>
      </c>
      <c r="F197" s="18" t="str">
        <f>IF(ISNUMBER(D197), $B199 * E197, "")</f>
        <v/>
      </c>
      <c r="G197" s="31"/>
      <c r="H197" s="32" t="str">
        <f t="shared" si="107"/>
        <v/>
      </c>
      <c r="I197" s="101" t="str">
        <f>IF(ISNUMBER(G197), $B199 * H197, "")</f>
        <v/>
      </c>
      <c r="J197" s="15"/>
      <c r="K197" s="32" t="str">
        <f t="shared" si="108"/>
        <v/>
      </c>
      <c r="L197" s="18" t="str">
        <f>IF(ISNUMBER(J197), $B199 * K197, "")</f>
        <v/>
      </c>
      <c r="M197" s="31"/>
      <c r="N197" s="32" t="str">
        <f t="shared" si="109"/>
        <v/>
      </c>
      <c r="O197" s="18" t="str">
        <f>IF(ISNUMBER(M197), $B199 * N197, "")</f>
        <v/>
      </c>
      <c r="Q197" s="278"/>
      <c r="R197" s="279"/>
      <c r="S197" s="280"/>
    </row>
    <row r="198" spans="1:19" ht="17.25" thickBot="1">
      <c r="A198" s="23"/>
      <c r="B198" s="24"/>
      <c r="C198" s="25"/>
      <c r="D198" s="24"/>
      <c r="E198" s="25" t="str">
        <f t="shared" si="106"/>
        <v/>
      </c>
      <c r="F198" s="104" t="str">
        <f>IF(ISNUMBER(D198), $B199 * E198, "")</f>
        <v/>
      </c>
      <c r="G198" s="102"/>
      <c r="H198" s="25" t="str">
        <f t="shared" si="107"/>
        <v/>
      </c>
      <c r="I198" s="103" t="str">
        <f>IF(ISNUMBER(G198), $B199 * H198, "")</f>
        <v/>
      </c>
      <c r="J198" s="24"/>
      <c r="K198" s="25" t="str">
        <f t="shared" si="108"/>
        <v/>
      </c>
      <c r="L198" s="104" t="str">
        <f>IF(ISNUMBER(J198), $B199 * K198, "")</f>
        <v/>
      </c>
      <c r="M198" s="102"/>
      <c r="N198" s="25" t="str">
        <f t="shared" si="109"/>
        <v/>
      </c>
      <c r="O198" s="104" t="str">
        <f>IF(ISNUMBER(M198), $B199 * N198, "")</f>
        <v/>
      </c>
      <c r="Q198" s="281"/>
      <c r="R198" s="282"/>
      <c r="S198" s="283"/>
    </row>
    <row r="199" spans="1:19" ht="17.25" thickBot="1">
      <c r="A199" s="26" t="s">
        <v>267</v>
      </c>
      <c r="B199" s="287">
        <f>$B$37</f>
        <v>300000</v>
      </c>
      <c r="C199" s="288"/>
      <c r="D199" s="26" t="s">
        <v>268</v>
      </c>
      <c r="E199" s="27">
        <f>IF(COUNT(E179:E198), SUM(E179:E198) / COUNT(E179:E198), 0)</f>
        <v>0</v>
      </c>
      <c r="F199" s="28">
        <f>SUM(F179:F198)</f>
        <v>0</v>
      </c>
      <c r="G199" s="26" t="s">
        <v>268</v>
      </c>
      <c r="H199" s="27">
        <f>IF(COUNT(H179:H198), SUM(H179:H198) / COUNT(H179:H198), 0)</f>
        <v>0</v>
      </c>
      <c r="I199" s="28">
        <f>SUM(I179:I198)</f>
        <v>0</v>
      </c>
      <c r="J199" s="26" t="s">
        <v>268</v>
      </c>
      <c r="K199" s="27">
        <f>IF(COUNT(K179:K198), SUM(K179:K198) / COUNT(K179:K198), 0)</f>
        <v>0</v>
      </c>
      <c r="L199" s="28">
        <f>SUM(L179:L198)</f>
        <v>0</v>
      </c>
      <c r="M199" s="26" t="s">
        <v>268</v>
      </c>
      <c r="N199" s="27">
        <f>IF(COUNT(N179:N198), SUM(N179:N198) / COUNT(N179:N198), 0)</f>
        <v>0</v>
      </c>
      <c r="O199" s="28">
        <f>SUM(O179:O198)</f>
        <v>0</v>
      </c>
      <c r="Q199" s="284"/>
      <c r="R199" s="285"/>
      <c r="S199" s="286"/>
    </row>
  </sheetData>
  <mergeCells count="266">
    <mergeCell ref="Q197:S199"/>
    <mergeCell ref="B199:C199"/>
    <mergeCell ref="Q184:Q186"/>
    <mergeCell ref="R184:R186"/>
    <mergeCell ref="S184:S186"/>
    <mergeCell ref="Q188:S190"/>
    <mergeCell ref="Q191:Q193"/>
    <mergeCell ref="R191:R193"/>
    <mergeCell ref="S191:S193"/>
    <mergeCell ref="Q181:Q183"/>
    <mergeCell ref="R181:R183"/>
    <mergeCell ref="S181:S183"/>
    <mergeCell ref="D176:F176"/>
    <mergeCell ref="G176:I176"/>
    <mergeCell ref="J176:L176"/>
    <mergeCell ref="M176:O176"/>
    <mergeCell ref="Q194:Q196"/>
    <mergeCell ref="R194:R196"/>
    <mergeCell ref="S194:S196"/>
    <mergeCell ref="A177:A178"/>
    <mergeCell ref="B177:C177"/>
    <mergeCell ref="D177:F177"/>
    <mergeCell ref="G177:I177"/>
    <mergeCell ref="J177:L177"/>
    <mergeCell ref="M177:O177"/>
    <mergeCell ref="Q167:Q169"/>
    <mergeCell ref="R167:R169"/>
    <mergeCell ref="S167:S169"/>
    <mergeCell ref="Q170:S172"/>
    <mergeCell ref="B172:C172"/>
    <mergeCell ref="A175:O175"/>
    <mergeCell ref="Q175:Q177"/>
    <mergeCell ref="R175:R177"/>
    <mergeCell ref="S175:S177"/>
    <mergeCell ref="B176:C176"/>
    <mergeCell ref="Q178:Q180"/>
    <mergeCell ref="R178:R180"/>
    <mergeCell ref="S178:S180"/>
    <mergeCell ref="Q157:Q159"/>
    <mergeCell ref="R157:R159"/>
    <mergeCell ref="S157:S159"/>
    <mergeCell ref="Q161:S163"/>
    <mergeCell ref="Q164:Q166"/>
    <mergeCell ref="R164:R166"/>
    <mergeCell ref="S164:S166"/>
    <mergeCell ref="Q151:Q153"/>
    <mergeCell ref="R151:R153"/>
    <mergeCell ref="S151:S153"/>
    <mergeCell ref="Q154:Q156"/>
    <mergeCell ref="R154:R156"/>
    <mergeCell ref="S154:S156"/>
    <mergeCell ref="Q140:Q142"/>
    <mergeCell ref="R140:R142"/>
    <mergeCell ref="S140:S142"/>
    <mergeCell ref="Q143:S145"/>
    <mergeCell ref="B145:C145"/>
    <mergeCell ref="A148:O148"/>
    <mergeCell ref="Q148:Q150"/>
    <mergeCell ref="R148:R150"/>
    <mergeCell ref="S148:S150"/>
    <mergeCell ref="B149:C149"/>
    <mergeCell ref="D149:F149"/>
    <mergeCell ref="G149:I149"/>
    <mergeCell ref="J149:L149"/>
    <mergeCell ref="M149:O149"/>
    <mergeCell ref="A150:A151"/>
    <mergeCell ref="B150:C150"/>
    <mergeCell ref="D150:F150"/>
    <mergeCell ref="G150:I150"/>
    <mergeCell ref="J150:L150"/>
    <mergeCell ref="M150:O150"/>
    <mergeCell ref="Q130:Q132"/>
    <mergeCell ref="R130:R132"/>
    <mergeCell ref="S130:S132"/>
    <mergeCell ref="Q134:S136"/>
    <mergeCell ref="Q137:Q139"/>
    <mergeCell ref="R137:R139"/>
    <mergeCell ref="S137:S139"/>
    <mergeCell ref="Q124:Q126"/>
    <mergeCell ref="R124:R126"/>
    <mergeCell ref="S124:S126"/>
    <mergeCell ref="Q127:Q129"/>
    <mergeCell ref="R127:R129"/>
    <mergeCell ref="S127:S129"/>
    <mergeCell ref="Q113:Q115"/>
    <mergeCell ref="R113:R115"/>
    <mergeCell ref="S113:S115"/>
    <mergeCell ref="Q116:S118"/>
    <mergeCell ref="B118:C118"/>
    <mergeCell ref="A121:O121"/>
    <mergeCell ref="Q121:Q123"/>
    <mergeCell ref="R121:R123"/>
    <mergeCell ref="S121:S123"/>
    <mergeCell ref="B122:C122"/>
    <mergeCell ref="D122:F122"/>
    <mergeCell ref="G122:I122"/>
    <mergeCell ref="J122:L122"/>
    <mergeCell ref="M122:O122"/>
    <mergeCell ref="A123:A124"/>
    <mergeCell ref="B123:C123"/>
    <mergeCell ref="D123:F123"/>
    <mergeCell ref="G123:I123"/>
    <mergeCell ref="J123:L123"/>
    <mergeCell ref="M123:O123"/>
    <mergeCell ref="Q103:Q105"/>
    <mergeCell ref="R103:R105"/>
    <mergeCell ref="S103:S105"/>
    <mergeCell ref="Q107:S109"/>
    <mergeCell ref="Q110:Q112"/>
    <mergeCell ref="R110:R112"/>
    <mergeCell ref="S110:S112"/>
    <mergeCell ref="Q97:Q99"/>
    <mergeCell ref="R97:R99"/>
    <mergeCell ref="S97:S99"/>
    <mergeCell ref="Q100:Q102"/>
    <mergeCell ref="R100:R102"/>
    <mergeCell ref="S100:S102"/>
    <mergeCell ref="Q86:Q88"/>
    <mergeCell ref="R86:R88"/>
    <mergeCell ref="S86:S88"/>
    <mergeCell ref="Q89:S91"/>
    <mergeCell ref="B91:C91"/>
    <mergeCell ref="A94:O94"/>
    <mergeCell ref="Q94:Q96"/>
    <mergeCell ref="R94:R96"/>
    <mergeCell ref="S94:S96"/>
    <mergeCell ref="B95:C95"/>
    <mergeCell ref="D95:F95"/>
    <mergeCell ref="G95:I95"/>
    <mergeCell ref="J95:L95"/>
    <mergeCell ref="M95:O95"/>
    <mergeCell ref="A96:A97"/>
    <mergeCell ref="B96:C96"/>
    <mergeCell ref="D96:F96"/>
    <mergeCell ref="G96:I96"/>
    <mergeCell ref="J96:L96"/>
    <mergeCell ref="M96:O96"/>
    <mergeCell ref="Q76:Q78"/>
    <mergeCell ref="R76:R78"/>
    <mergeCell ref="S76:S78"/>
    <mergeCell ref="Q80:S82"/>
    <mergeCell ref="Q83:Q85"/>
    <mergeCell ref="R83:R85"/>
    <mergeCell ref="S83:S85"/>
    <mergeCell ref="Q70:Q72"/>
    <mergeCell ref="R70:R72"/>
    <mergeCell ref="S70:S72"/>
    <mergeCell ref="Q73:Q75"/>
    <mergeCell ref="R73:R75"/>
    <mergeCell ref="S73:S75"/>
    <mergeCell ref="Q59:Q61"/>
    <mergeCell ref="R59:R61"/>
    <mergeCell ref="S59:S61"/>
    <mergeCell ref="Q62:S64"/>
    <mergeCell ref="B64:C64"/>
    <mergeCell ref="A67:O67"/>
    <mergeCell ref="Q67:Q69"/>
    <mergeCell ref="R67:R69"/>
    <mergeCell ref="S67:S69"/>
    <mergeCell ref="B68:C68"/>
    <mergeCell ref="D68:F68"/>
    <mergeCell ref="G68:I68"/>
    <mergeCell ref="J68:L68"/>
    <mergeCell ref="M68:O68"/>
    <mergeCell ref="A69:A70"/>
    <mergeCell ref="B69:C69"/>
    <mergeCell ref="D69:F69"/>
    <mergeCell ref="G69:I69"/>
    <mergeCell ref="J69:L69"/>
    <mergeCell ref="M69:O69"/>
    <mergeCell ref="Q49:Q51"/>
    <mergeCell ref="R49:R51"/>
    <mergeCell ref="S49:S51"/>
    <mergeCell ref="Q53:S55"/>
    <mergeCell ref="Q56:Q58"/>
    <mergeCell ref="R56:R58"/>
    <mergeCell ref="S56:S58"/>
    <mergeCell ref="Q43:Q45"/>
    <mergeCell ref="R43:R45"/>
    <mergeCell ref="S43:S45"/>
    <mergeCell ref="Q46:Q48"/>
    <mergeCell ref="R46:R48"/>
    <mergeCell ref="S46:S48"/>
    <mergeCell ref="M41:O41"/>
    <mergeCell ref="A42:A43"/>
    <mergeCell ref="B42:C42"/>
    <mergeCell ref="D42:F42"/>
    <mergeCell ref="G42:I42"/>
    <mergeCell ref="J42:L42"/>
    <mergeCell ref="M42:O42"/>
    <mergeCell ref="Q35:S37"/>
    <mergeCell ref="B37:C37"/>
    <mergeCell ref="A40:O40"/>
    <mergeCell ref="Q40:Q42"/>
    <mergeCell ref="R40:R42"/>
    <mergeCell ref="S40:S42"/>
    <mergeCell ref="B41:C41"/>
    <mergeCell ref="D41:F41"/>
    <mergeCell ref="G41:I41"/>
    <mergeCell ref="J41:L41"/>
    <mergeCell ref="Q26:S28"/>
    <mergeCell ref="Q29:Q31"/>
    <mergeCell ref="R29:R31"/>
    <mergeCell ref="S29:S31"/>
    <mergeCell ref="Q32:Q34"/>
    <mergeCell ref="R32:R34"/>
    <mergeCell ref="S32:S34"/>
    <mergeCell ref="S16:S18"/>
    <mergeCell ref="Q19:Q21"/>
    <mergeCell ref="R19:R21"/>
    <mergeCell ref="S19:S21"/>
    <mergeCell ref="Q22:Q24"/>
    <mergeCell ref="R22:R24"/>
    <mergeCell ref="S22:S24"/>
    <mergeCell ref="S13:S15"/>
    <mergeCell ref="B14:C14"/>
    <mergeCell ref="D14:F14"/>
    <mergeCell ref="G14:I14"/>
    <mergeCell ref="J14:L14"/>
    <mergeCell ref="M14:O14"/>
    <mergeCell ref="B15:C15"/>
    <mergeCell ref="D15:F15"/>
    <mergeCell ref="G15:I15"/>
    <mergeCell ref="J15:L15"/>
    <mergeCell ref="B11:F11"/>
    <mergeCell ref="G11:I11"/>
    <mergeCell ref="K11:O11"/>
    <mergeCell ref="A13:O13"/>
    <mergeCell ref="Q13:Q15"/>
    <mergeCell ref="R13:R15"/>
    <mergeCell ref="A15:A16"/>
    <mergeCell ref="M15:O15"/>
    <mergeCell ref="Q16:Q18"/>
    <mergeCell ref="R16:R18"/>
    <mergeCell ref="Q8:R8"/>
    <mergeCell ref="B9:F9"/>
    <mergeCell ref="G9:I9"/>
    <mergeCell ref="K9:O9"/>
    <mergeCell ref="B10:F10"/>
    <mergeCell ref="G10:I10"/>
    <mergeCell ref="K10:O10"/>
    <mergeCell ref="B7:F7"/>
    <mergeCell ref="G7:I7"/>
    <mergeCell ref="K7:O7"/>
    <mergeCell ref="B8:F8"/>
    <mergeCell ref="G8:I8"/>
    <mergeCell ref="K8:O8"/>
    <mergeCell ref="B6:F6"/>
    <mergeCell ref="G6:I6"/>
    <mergeCell ref="K6:O6"/>
    <mergeCell ref="B3:F3"/>
    <mergeCell ref="G3:I3"/>
    <mergeCell ref="K3:O3"/>
    <mergeCell ref="B4:F4"/>
    <mergeCell ref="G4:I4"/>
    <mergeCell ref="K4:O4"/>
    <mergeCell ref="A1:F1"/>
    <mergeCell ref="G1:I1"/>
    <mergeCell ref="J1:O1"/>
    <mergeCell ref="Q1:R1"/>
    <mergeCell ref="B2:F2"/>
    <mergeCell ref="G2:I2"/>
    <mergeCell ref="K2:O2"/>
    <mergeCell ref="B5:F5"/>
    <mergeCell ref="G5:I5"/>
    <mergeCell ref="K5:O5"/>
  </mergeCells>
  <phoneticPr fontId="1" type="noConversion"/>
  <conditionalFormatting sqref="G2:I3">
    <cfRule type="expression" dxfId="3455" priority="177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CHOOSE(2,$E$118,$F$118,$H$118,$I$118,$K$118,$L$118,$N$118,$O$118))))&gt;0</formula>
    </cfRule>
    <cfRule type="expression" dxfId="3454" priority="178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CHOOSE(2,$E$118,$F$118,$H$118,$I$118,$K$118,$L$118,$N$118,$O$118))))&lt;0</formula>
    </cfRule>
  </conditionalFormatting>
  <conditionalFormatting sqref="G4:I5">
    <cfRule type="expression" dxfId="3453" priority="175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CHOOSE(2,$E$64,$F$64,$H$64,$I$64,$K$64,$L$64,$N$64,$O$64))))&gt;0</formula>
    </cfRule>
    <cfRule type="expression" dxfId="3452" priority="176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CHOOSE(2,$E$64,$F$64,$H$64,$I$64,$K$64,$L$64,$N$64,$O$64))))&lt;0</formula>
    </cfRule>
  </conditionalFormatting>
  <conditionalFormatting sqref="G6:I7">
    <cfRule type="expression" dxfId="3451" priority="173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CHOOSE(2,$E$91,$F$91,$H$91,$I$91,$K$91,$L$91,$N$91,$O$91))))&gt;0</formula>
    </cfRule>
    <cfRule type="expression" dxfId="3450" priority="174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CHOOSE(2,$E$91,$F$91,$H$91,$I$91,$K$91,$L$91,$N$91,$O$91))))&lt;0</formula>
    </cfRule>
  </conditionalFormatting>
  <conditionalFormatting sqref="G8:I9">
    <cfRule type="expression" dxfId="3449" priority="171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CHOOSE(2,$E$199,$F$199,$H$199,$I$199,$K$199,$L$199,$N$199,$O$199))))&gt;0</formula>
    </cfRule>
    <cfRule type="expression" dxfId="3448" priority="172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CHOOSE(2,$E$199,$F$199,$H$199,$I$199,$K$199,$L$199,$N$199,$O$199))))&lt;0</formula>
    </cfRule>
  </conditionalFormatting>
  <conditionalFormatting sqref="G10:I11">
    <cfRule type="expression" dxfId="3447" priority="169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CHOOSE(2,$E$37,$F$37,$H$37,$I$37,$K$37,$L$37,$N$37,$O$37))))&gt;0</formula>
    </cfRule>
    <cfRule type="expression" dxfId="3446" priority="170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CHOOSE(2,$E$37,$F$37,$H$37,$I$37,$K$37,$L$37,$N$37,$O$37))))&lt;0</formula>
    </cfRule>
  </conditionalFormatting>
  <conditionalFormatting sqref="A17:C36 M17:O36">
    <cfRule type="expression" dxfId="3445" priority="157">
      <formula>AND($N17 &gt; 0, ISNUMBER($N17))</formula>
    </cfRule>
    <cfRule type="expression" dxfId="3444" priority="158">
      <formula>AND($N17 = 0 * ISNUMBER($N17))</formula>
    </cfRule>
    <cfRule type="expression" dxfId="3443" priority="159">
      <formula>AND($N17 &lt; 0, ISNUMBER($N17))</formula>
    </cfRule>
  </conditionalFormatting>
  <conditionalFormatting sqref="A17:F36">
    <cfRule type="expression" dxfId="3442" priority="166">
      <formula>AND($E17 &gt; 0, ISNUMBER($E17))</formula>
    </cfRule>
    <cfRule type="expression" dxfId="3441" priority="167">
      <formula>AND($E17 = 0 * ISNUMBER($E17))</formula>
    </cfRule>
    <cfRule type="expression" dxfId="3440" priority="168">
      <formula>AND($E17 &lt; 0, ISNUMBER($E17))</formula>
    </cfRule>
  </conditionalFormatting>
  <conditionalFormatting sqref="A17:C36 G17:I36">
    <cfRule type="expression" dxfId="3439" priority="163">
      <formula>AND($H17 &gt; 0, ISNUMBER($H17))</formula>
    </cfRule>
    <cfRule type="expression" dxfId="3438" priority="164">
      <formula>AND($H17 = 0 * ISNUMBER($H17))</formula>
    </cfRule>
    <cfRule type="expression" dxfId="3437" priority="165">
      <formula>AND($H17 &lt; 0, ISNUMBER($H17))</formula>
    </cfRule>
  </conditionalFormatting>
  <conditionalFormatting sqref="A17:C36 J17:L36">
    <cfRule type="expression" dxfId="3436" priority="160">
      <formula>AND($K17 &gt; 0, ISNUMBER($K17))</formula>
    </cfRule>
    <cfRule type="expression" dxfId="3435" priority="161">
      <formula>AND($K17 = 0 * ISNUMBER($K17))</formula>
    </cfRule>
    <cfRule type="expression" dxfId="3434" priority="162">
      <formula>AND($K17 &lt; 0, ISNUMBER($K17))</formula>
    </cfRule>
  </conditionalFormatting>
  <conditionalFormatting sqref="D15:F16 E37:F37">
    <cfRule type="expression" dxfId="3433" priority="154">
      <formula>$E$37 &gt; 0</formula>
    </cfRule>
    <cfRule type="expression" dxfId="3432" priority="155">
      <formula>$E$37 = 0</formula>
    </cfRule>
    <cfRule type="expression" dxfId="3431" priority="156">
      <formula>$E$37 &lt; 0</formula>
    </cfRule>
  </conditionalFormatting>
  <conditionalFormatting sqref="G15:I16 H37:I37">
    <cfRule type="expression" dxfId="3430" priority="151">
      <formula>$H$37 &gt; 0</formula>
    </cfRule>
    <cfRule type="expression" dxfId="3429" priority="152">
      <formula>$H$37 = 0</formula>
    </cfRule>
    <cfRule type="expression" dxfId="3428" priority="153">
      <formula>$H$37 &lt; 0</formula>
    </cfRule>
  </conditionalFormatting>
  <conditionalFormatting sqref="J15:L16 K37:L37">
    <cfRule type="expression" dxfId="3427" priority="148">
      <formula>$K$37 &gt; 0</formula>
    </cfRule>
    <cfRule type="expression" dxfId="3426" priority="149">
      <formula>$K$37 = 0</formula>
    </cfRule>
    <cfRule type="expression" dxfId="3425" priority="150">
      <formula>$K$37 &lt; 0</formula>
    </cfRule>
  </conditionalFormatting>
  <conditionalFormatting sqref="M15:O16 N37:O37">
    <cfRule type="expression" dxfId="3424" priority="145">
      <formula>$N$37 &gt; 0</formula>
    </cfRule>
    <cfRule type="expression" dxfId="3423" priority="146">
      <formula>$N$37 = 0</formula>
    </cfRule>
    <cfRule type="expression" dxfId="3422" priority="147">
      <formula>$N$37 &lt; 0</formula>
    </cfRule>
  </conditionalFormatting>
  <conditionalFormatting sqref="A44:C63 M44:O63">
    <cfRule type="expression" dxfId="3421" priority="133">
      <formula>AND($N44 &gt; 0, ISNUMBER($N44))</formula>
    </cfRule>
    <cfRule type="expression" dxfId="3420" priority="134">
      <formula>AND($N44 = 0 * ISNUMBER($N44))</formula>
    </cfRule>
    <cfRule type="expression" dxfId="3419" priority="135">
      <formula>AND($N44 &lt; 0, ISNUMBER($N44))</formula>
    </cfRule>
  </conditionalFormatting>
  <conditionalFormatting sqref="A44:F63">
    <cfRule type="expression" dxfId="3418" priority="142">
      <formula>AND($E44 &gt; 0, ISNUMBER($E44))</formula>
    </cfRule>
    <cfRule type="expression" dxfId="3417" priority="143">
      <formula>AND($E44 = 0 * ISNUMBER($E44))</formula>
    </cfRule>
    <cfRule type="expression" dxfId="3416" priority="144">
      <formula>AND($E44 &lt; 0, ISNUMBER($E44))</formula>
    </cfRule>
  </conditionalFormatting>
  <conditionalFormatting sqref="A44:C63 G44:I63">
    <cfRule type="expression" dxfId="3415" priority="139">
      <formula>AND($H44 &gt; 0, ISNUMBER($H44))</formula>
    </cfRule>
    <cfRule type="expression" dxfId="3414" priority="140">
      <formula>AND($H44 = 0 * ISNUMBER($H44))</formula>
    </cfRule>
    <cfRule type="expression" dxfId="3413" priority="141">
      <formula>AND($H44 &lt; 0, ISNUMBER($H44))</formula>
    </cfRule>
  </conditionalFormatting>
  <conditionalFormatting sqref="A44:C63 J44:L63">
    <cfRule type="expression" dxfId="3412" priority="136">
      <formula>AND($K44 &gt; 0, ISNUMBER($K44))</formula>
    </cfRule>
    <cfRule type="expression" dxfId="3411" priority="137">
      <formula>AND($K44 = 0 * ISNUMBER($K44))</formula>
    </cfRule>
    <cfRule type="expression" dxfId="3410" priority="138">
      <formula>AND($K44 &lt; 0, ISNUMBER($K44))</formula>
    </cfRule>
  </conditionalFormatting>
  <conditionalFormatting sqref="D42:F43 E64:F64">
    <cfRule type="expression" dxfId="3409" priority="130">
      <formula>$E$64 &gt; 0</formula>
    </cfRule>
    <cfRule type="expression" dxfId="3408" priority="131">
      <formula>$E$64 = 0</formula>
    </cfRule>
    <cfRule type="expression" dxfId="3407" priority="132">
      <formula>$E$64 &lt; 0</formula>
    </cfRule>
  </conditionalFormatting>
  <conditionalFormatting sqref="G42:I43 H64:I64">
    <cfRule type="expression" dxfId="3406" priority="127">
      <formula>$H$64 &gt; 0</formula>
    </cfRule>
    <cfRule type="expression" dxfId="3405" priority="128">
      <formula>$H$64 = 0</formula>
    </cfRule>
    <cfRule type="expression" dxfId="3404" priority="129">
      <formula>$H$64 &lt; 0</formula>
    </cfRule>
  </conditionalFormatting>
  <conditionalFormatting sqref="J42:L43 K64:L64">
    <cfRule type="expression" dxfId="3403" priority="124">
      <formula>$K$64 &gt; 0</formula>
    </cfRule>
    <cfRule type="expression" dxfId="3402" priority="125">
      <formula>$K$64 = 0</formula>
    </cfRule>
    <cfRule type="expression" dxfId="3401" priority="126">
      <formula>$K$64 &lt; 0</formula>
    </cfRule>
  </conditionalFormatting>
  <conditionalFormatting sqref="M42:O43 N64:O64">
    <cfRule type="expression" dxfId="3400" priority="121">
      <formula>$N$64 &gt; 0</formula>
    </cfRule>
    <cfRule type="expression" dxfId="3399" priority="122">
      <formula>$N$64 = 0</formula>
    </cfRule>
    <cfRule type="expression" dxfId="3398" priority="123">
      <formula>$N$64 &lt; 0</formula>
    </cfRule>
  </conditionalFormatting>
  <conditionalFormatting sqref="A71:C90 M71:O90">
    <cfRule type="expression" dxfId="3397" priority="109">
      <formula>AND($N71 &gt; 0, ISNUMBER($N71))</formula>
    </cfRule>
    <cfRule type="expression" dxfId="3396" priority="110">
      <formula>AND($N71 = 0 * ISNUMBER($N71))</formula>
    </cfRule>
    <cfRule type="expression" dxfId="3395" priority="111">
      <formula>AND($N71 &lt; 0, ISNUMBER($N71))</formula>
    </cfRule>
  </conditionalFormatting>
  <conditionalFormatting sqref="A71:F90">
    <cfRule type="expression" dxfId="3394" priority="118">
      <formula>AND($E71 &gt; 0, ISNUMBER($E71))</formula>
    </cfRule>
    <cfRule type="expression" dxfId="3393" priority="119">
      <formula>AND($E71 = 0 * ISNUMBER($E71))</formula>
    </cfRule>
    <cfRule type="expression" dxfId="3392" priority="120">
      <formula>AND($E71 &lt; 0, ISNUMBER($E71))</formula>
    </cfRule>
  </conditionalFormatting>
  <conditionalFormatting sqref="A71:C90 G71:I90">
    <cfRule type="expression" dxfId="3391" priority="115">
      <formula>AND($H71 &gt; 0, ISNUMBER($H71))</formula>
    </cfRule>
    <cfRule type="expression" dxfId="3390" priority="116">
      <formula>AND($H71 = 0 * ISNUMBER($H71))</formula>
    </cfRule>
    <cfRule type="expression" dxfId="3389" priority="117">
      <formula>AND($H71 &lt; 0, ISNUMBER($H71))</formula>
    </cfRule>
  </conditionalFormatting>
  <conditionalFormatting sqref="A71:C90 J71:L90">
    <cfRule type="expression" dxfId="3388" priority="112">
      <formula>AND($K71 &gt; 0, ISNUMBER($K71))</formula>
    </cfRule>
    <cfRule type="expression" dxfId="3387" priority="113">
      <formula>AND($K71 = 0 * ISNUMBER($K71))</formula>
    </cfRule>
    <cfRule type="expression" dxfId="3386" priority="114">
      <formula>AND($K71 &lt; 0, ISNUMBER($K71))</formula>
    </cfRule>
  </conditionalFormatting>
  <conditionalFormatting sqref="D69:F70 E91:F91">
    <cfRule type="expression" dxfId="3385" priority="106">
      <formula>$E$91 &gt; 0</formula>
    </cfRule>
    <cfRule type="expression" dxfId="3384" priority="107">
      <formula>$E$91 = 0</formula>
    </cfRule>
    <cfRule type="expression" dxfId="3383" priority="108">
      <formula>$E$91 &lt; 0</formula>
    </cfRule>
  </conditionalFormatting>
  <conditionalFormatting sqref="G69:I70 H91:I91">
    <cfRule type="expression" dxfId="3382" priority="103">
      <formula>$H$91 &gt; 0</formula>
    </cfRule>
    <cfRule type="expression" dxfId="3381" priority="104">
      <formula>$H$91 = 0</formula>
    </cfRule>
    <cfRule type="expression" dxfId="3380" priority="105">
      <formula>$H$91 &lt; 0</formula>
    </cfRule>
  </conditionalFormatting>
  <conditionalFormatting sqref="J69:L70 K91:L91">
    <cfRule type="expression" dxfId="3379" priority="100">
      <formula>$K$91 &gt; 0</formula>
    </cfRule>
    <cfRule type="expression" dxfId="3378" priority="101">
      <formula>$K$91 = 0</formula>
    </cfRule>
    <cfRule type="expression" dxfId="3377" priority="102">
      <formula>$K$91 &lt; 0</formula>
    </cfRule>
  </conditionalFormatting>
  <conditionalFormatting sqref="M69:O70 N91:O91">
    <cfRule type="expression" dxfId="3376" priority="97">
      <formula>$N$91 &gt; 0</formula>
    </cfRule>
    <cfRule type="expression" dxfId="3375" priority="98">
      <formula>$N$91 = 0</formula>
    </cfRule>
    <cfRule type="expression" dxfId="3374" priority="99">
      <formula>$N$91 &lt; 0</formula>
    </cfRule>
  </conditionalFormatting>
  <conditionalFormatting sqref="A98:C117 M98:O117">
    <cfRule type="expression" dxfId="3373" priority="85">
      <formula>AND($N98 &gt; 0, ISNUMBER($N98))</formula>
    </cfRule>
    <cfRule type="expression" dxfId="3372" priority="86">
      <formula>AND($N98 = 0 * ISNUMBER($N98))</formula>
    </cfRule>
    <cfRule type="expression" dxfId="3371" priority="87">
      <formula>AND($N98 &lt; 0, ISNUMBER($N98))</formula>
    </cfRule>
  </conditionalFormatting>
  <conditionalFormatting sqref="A98:F117">
    <cfRule type="expression" dxfId="3370" priority="94">
      <formula>AND($E98 &gt; 0, ISNUMBER($E98))</formula>
    </cfRule>
    <cfRule type="expression" dxfId="3369" priority="95">
      <formula>AND($E98 = 0 * ISNUMBER($E98))</formula>
    </cfRule>
    <cfRule type="expression" dxfId="3368" priority="96">
      <formula>AND($E98 &lt; 0, ISNUMBER($E98))</formula>
    </cfRule>
  </conditionalFormatting>
  <conditionalFormatting sqref="A98:C117 G98:I117">
    <cfRule type="expression" dxfId="3367" priority="91">
      <formula>AND($H98 &gt; 0, ISNUMBER($H98))</formula>
    </cfRule>
    <cfRule type="expression" dxfId="3366" priority="92">
      <formula>AND($H98 = 0 * ISNUMBER($H98))</formula>
    </cfRule>
    <cfRule type="expression" dxfId="3365" priority="93">
      <formula>AND($H98 &lt; 0, ISNUMBER($H98))</formula>
    </cfRule>
  </conditionalFormatting>
  <conditionalFormatting sqref="A98:C117 J98:L117">
    <cfRule type="expression" dxfId="3364" priority="88">
      <formula>AND($K98 &gt; 0, ISNUMBER($K98))</formula>
    </cfRule>
    <cfRule type="expression" dxfId="3363" priority="89">
      <formula>AND($K98 = 0 * ISNUMBER($K98))</formula>
    </cfRule>
    <cfRule type="expression" dxfId="3362" priority="90">
      <formula>AND($K98 &lt; 0, ISNUMBER($K98))</formula>
    </cfRule>
  </conditionalFormatting>
  <conditionalFormatting sqref="D96:F97 E118:F118">
    <cfRule type="expression" dxfId="3361" priority="82">
      <formula>$E$118 &gt; 0</formula>
    </cfRule>
    <cfRule type="expression" dxfId="3360" priority="83">
      <formula>$E$118 = 0</formula>
    </cfRule>
    <cfRule type="expression" dxfId="3359" priority="84">
      <formula>$E$118 &lt; 0</formula>
    </cfRule>
  </conditionalFormatting>
  <conditionalFormatting sqref="G96:I97 H118:I118">
    <cfRule type="expression" dxfId="3358" priority="79">
      <formula>$H$118 &gt; 0</formula>
    </cfRule>
    <cfRule type="expression" dxfId="3357" priority="80">
      <formula>$H$118 = 0</formula>
    </cfRule>
    <cfRule type="expression" dxfId="3356" priority="81">
      <formula>$H$118 &lt; 0</formula>
    </cfRule>
  </conditionalFormatting>
  <conditionalFormatting sqref="J96:L97 K118:L118">
    <cfRule type="expression" dxfId="3355" priority="76">
      <formula>$K$118 &gt; 0</formula>
    </cfRule>
    <cfRule type="expression" dxfId="3354" priority="77">
      <formula>$K$118 = 0</formula>
    </cfRule>
    <cfRule type="expression" dxfId="3353" priority="78">
      <formula>$K$118 &lt; 0</formula>
    </cfRule>
  </conditionalFormatting>
  <conditionalFormatting sqref="M96:O97 N118:O118">
    <cfRule type="expression" dxfId="3352" priority="73">
      <formula>$N$118 &gt; 0</formula>
    </cfRule>
    <cfRule type="expression" dxfId="3351" priority="74">
      <formula>$N$118 = 0</formula>
    </cfRule>
    <cfRule type="expression" dxfId="3350" priority="75">
      <formula>$N$118 &lt; 0</formula>
    </cfRule>
  </conditionalFormatting>
  <conditionalFormatting sqref="A125:C144 M125:O144">
    <cfRule type="expression" dxfId="3349" priority="61">
      <formula>AND($N125 &gt; 0, ISNUMBER($N125))</formula>
    </cfRule>
    <cfRule type="expression" dxfId="3348" priority="62">
      <formula>AND($N125 = 0 * ISNUMBER($N125))</formula>
    </cfRule>
    <cfRule type="expression" dxfId="3347" priority="63">
      <formula>AND($N125 &lt; 0, ISNUMBER($N125))</formula>
    </cfRule>
  </conditionalFormatting>
  <conditionalFormatting sqref="A125:F144">
    <cfRule type="expression" dxfId="3346" priority="70">
      <formula>AND($E125 &gt; 0, ISNUMBER($E125))</formula>
    </cfRule>
    <cfRule type="expression" dxfId="3345" priority="71">
      <formula>AND($E125 = 0 * ISNUMBER($E125))</formula>
    </cfRule>
    <cfRule type="expression" dxfId="3344" priority="72">
      <formula>AND($E125 &lt; 0, ISNUMBER($E125))</formula>
    </cfRule>
  </conditionalFormatting>
  <conditionalFormatting sqref="A125:C144 G125:I144">
    <cfRule type="expression" dxfId="3343" priority="67">
      <formula>AND($H125 &gt; 0, ISNUMBER($H125))</formula>
    </cfRule>
    <cfRule type="expression" dxfId="3342" priority="68">
      <formula>AND($H125 = 0 * ISNUMBER($H125))</formula>
    </cfRule>
    <cfRule type="expression" dxfId="3341" priority="69">
      <formula>AND($H125 &lt; 0, ISNUMBER($H125))</formula>
    </cfRule>
  </conditionalFormatting>
  <conditionalFormatting sqref="A125:C144 J125:L144">
    <cfRule type="expression" dxfId="3340" priority="64">
      <formula>AND($K125 &gt; 0, ISNUMBER($K125))</formula>
    </cfRule>
    <cfRule type="expression" dxfId="3339" priority="65">
      <formula>AND($K125 = 0 * ISNUMBER($K125))</formula>
    </cfRule>
    <cfRule type="expression" dxfId="3338" priority="66">
      <formula>AND($K125 &lt; 0, ISNUMBER($K125))</formula>
    </cfRule>
  </conditionalFormatting>
  <conditionalFormatting sqref="D123:F124 E145:F145">
    <cfRule type="expression" dxfId="3337" priority="58">
      <formula>$E$145 &gt; 0</formula>
    </cfRule>
    <cfRule type="expression" dxfId="3336" priority="59">
      <formula>$E$145 = 0</formula>
    </cfRule>
    <cfRule type="expression" dxfId="3335" priority="60">
      <formula>$E$145 &lt; 0</formula>
    </cfRule>
  </conditionalFormatting>
  <conditionalFormatting sqref="G123:I124 H145:I145">
    <cfRule type="expression" dxfId="3334" priority="55">
      <formula>$H$145 &gt; 0</formula>
    </cfRule>
    <cfRule type="expression" dxfId="3333" priority="56">
      <formula>$H$145 = 0</formula>
    </cfRule>
    <cfRule type="expression" dxfId="3332" priority="57">
      <formula>$H$145 &lt; 0</formula>
    </cfRule>
  </conditionalFormatting>
  <conditionalFormatting sqref="J123:L124 K145:L145">
    <cfRule type="expression" dxfId="3331" priority="52">
      <formula>$K$145 &gt; 0</formula>
    </cfRule>
    <cfRule type="expression" dxfId="3330" priority="53">
      <formula>$K$145 = 0</formula>
    </cfRule>
    <cfRule type="expression" dxfId="3329" priority="54">
      <formula>$K$145 &lt; 0</formula>
    </cfRule>
  </conditionalFormatting>
  <conditionalFormatting sqref="M123:O124 N145:O145">
    <cfRule type="expression" dxfId="3328" priority="49">
      <formula>$N$145 &gt; 0</formula>
    </cfRule>
    <cfRule type="expression" dxfId="3327" priority="50">
      <formula>$N$145 = 0</formula>
    </cfRule>
    <cfRule type="expression" dxfId="3326" priority="51">
      <formula>$N$145 &lt; 0</formula>
    </cfRule>
  </conditionalFormatting>
  <conditionalFormatting sqref="A152:C171 M152:O171">
    <cfRule type="expression" dxfId="3325" priority="37">
      <formula>AND($N152 &gt; 0, ISNUMBER($N152))</formula>
    </cfRule>
    <cfRule type="expression" dxfId="3324" priority="38">
      <formula>AND($N152 = 0 * ISNUMBER($N152))</formula>
    </cfRule>
    <cfRule type="expression" dxfId="3323" priority="39">
      <formula>AND($N152 &lt; 0, ISNUMBER($N152))</formula>
    </cfRule>
  </conditionalFormatting>
  <conditionalFormatting sqref="A152:F171">
    <cfRule type="expression" dxfId="3322" priority="46">
      <formula>AND($E152 &gt; 0, ISNUMBER($E152))</formula>
    </cfRule>
    <cfRule type="expression" dxfId="3321" priority="47">
      <formula>AND($E152 = 0 * ISNUMBER($E152))</formula>
    </cfRule>
    <cfRule type="expression" dxfId="3320" priority="48">
      <formula>AND($E152 &lt; 0, ISNUMBER($E152))</formula>
    </cfRule>
  </conditionalFormatting>
  <conditionalFormatting sqref="A152:C171 G152:I171">
    <cfRule type="expression" dxfId="3319" priority="43">
      <formula>AND($H152 &gt; 0, ISNUMBER($H152))</formula>
    </cfRule>
    <cfRule type="expression" dxfId="3318" priority="44">
      <formula>AND($H152 = 0 * ISNUMBER($H152))</formula>
    </cfRule>
    <cfRule type="expression" dxfId="3317" priority="45">
      <formula>AND($H152 &lt; 0, ISNUMBER($H152))</formula>
    </cfRule>
  </conditionalFormatting>
  <conditionalFormatting sqref="A152:C171 J152:L171">
    <cfRule type="expression" dxfId="3316" priority="40">
      <formula>AND($K152 &gt; 0, ISNUMBER($K152))</formula>
    </cfRule>
    <cfRule type="expression" dxfId="3315" priority="41">
      <formula>AND($K152 = 0 * ISNUMBER($K152))</formula>
    </cfRule>
    <cfRule type="expression" dxfId="3314" priority="42">
      <formula>AND($K152 &lt; 0, ISNUMBER($K152))</formula>
    </cfRule>
  </conditionalFormatting>
  <conditionalFormatting sqref="D150:F151 E172:F172">
    <cfRule type="expression" dxfId="3313" priority="34">
      <formula>$E$172 &gt; 0</formula>
    </cfRule>
    <cfRule type="expression" dxfId="3312" priority="35">
      <formula>$E$172 = 0</formula>
    </cfRule>
    <cfRule type="expression" dxfId="3311" priority="36">
      <formula>$E$172 &lt; 0</formula>
    </cfRule>
  </conditionalFormatting>
  <conditionalFormatting sqref="G150:I151 H172:I172">
    <cfRule type="expression" dxfId="3310" priority="31">
      <formula>$H$172 &gt; 0</formula>
    </cfRule>
    <cfRule type="expression" dxfId="3309" priority="32">
      <formula>$H$172 = 0</formula>
    </cfRule>
    <cfRule type="expression" dxfId="3308" priority="33">
      <formula>$H$172 &lt; 0</formula>
    </cfRule>
  </conditionalFormatting>
  <conditionalFormatting sqref="J150:L151 K172:L172">
    <cfRule type="expression" dxfId="3307" priority="28">
      <formula>$K$172 &gt; 0</formula>
    </cfRule>
    <cfRule type="expression" dxfId="3306" priority="29">
      <formula>$K$172 = 0</formula>
    </cfRule>
    <cfRule type="expression" dxfId="3305" priority="30">
      <formula>$K$172 &lt; 0</formula>
    </cfRule>
  </conditionalFormatting>
  <conditionalFormatting sqref="M150:O151 N172:O172">
    <cfRule type="expression" dxfId="3304" priority="25">
      <formula>$N$172 &gt; 0</formula>
    </cfRule>
    <cfRule type="expression" dxfId="3303" priority="26">
      <formula>$N$172 = 0</formula>
    </cfRule>
    <cfRule type="expression" dxfId="3302" priority="27">
      <formula>$N$172 &lt; 0</formula>
    </cfRule>
  </conditionalFormatting>
  <conditionalFormatting sqref="A179:C198 M179:O198">
    <cfRule type="expression" dxfId="3301" priority="13">
      <formula>AND($N179 &gt; 0, ISNUMBER($N179))</formula>
    </cfRule>
    <cfRule type="expression" dxfId="3300" priority="14">
      <formula>AND($N179 = 0 * ISNUMBER($N179))</formula>
    </cfRule>
    <cfRule type="expression" dxfId="3299" priority="15">
      <formula>AND($N179 &lt; 0, ISNUMBER($N179))</formula>
    </cfRule>
  </conditionalFormatting>
  <conditionalFormatting sqref="A179:F198">
    <cfRule type="expression" dxfId="3298" priority="22">
      <formula>AND($E179 &gt; 0, ISNUMBER($E179))</formula>
    </cfRule>
    <cfRule type="expression" dxfId="3297" priority="23">
      <formula>AND($E179 = 0 * ISNUMBER($E179))</formula>
    </cfRule>
    <cfRule type="expression" dxfId="3296" priority="24">
      <formula>AND($E179 &lt; 0, ISNUMBER($E179))</formula>
    </cfRule>
  </conditionalFormatting>
  <conditionalFormatting sqref="A179:C198 G179:I198">
    <cfRule type="expression" dxfId="3295" priority="19">
      <formula>AND($H179 &gt; 0, ISNUMBER($H179))</formula>
    </cfRule>
    <cfRule type="expression" dxfId="3294" priority="20">
      <formula>AND($H179 = 0 * ISNUMBER($H179))</formula>
    </cfRule>
    <cfRule type="expression" dxfId="3293" priority="21">
      <formula>AND($H179 &lt; 0, ISNUMBER($H179))</formula>
    </cfRule>
  </conditionalFormatting>
  <conditionalFormatting sqref="A179:C198 J179:L198">
    <cfRule type="expression" dxfId="3292" priority="16">
      <formula>AND($K179 &gt; 0, ISNUMBER($K179))</formula>
    </cfRule>
    <cfRule type="expression" dxfId="3291" priority="17">
      <formula>AND($K179 = 0 * ISNUMBER($K179))</formula>
    </cfRule>
    <cfRule type="expression" dxfId="3290" priority="18">
      <formula>AND($K179 &lt; 0, ISNUMBER($K179))</formula>
    </cfRule>
  </conditionalFormatting>
  <conditionalFormatting sqref="D177:F178 E199:F199">
    <cfRule type="expression" dxfId="3289" priority="10">
      <formula>$E$199 &gt; 0</formula>
    </cfRule>
    <cfRule type="expression" dxfId="3288" priority="11">
      <formula>$E$199 = 0</formula>
    </cfRule>
    <cfRule type="expression" dxfId="3287" priority="12">
      <formula>$E$199 &lt; 0</formula>
    </cfRule>
  </conditionalFormatting>
  <conditionalFormatting sqref="G177:I178 H199:I199">
    <cfRule type="expression" dxfId="3286" priority="7">
      <formula>$H$199 &gt; 0</formula>
    </cfRule>
    <cfRule type="expression" dxfId="3285" priority="8">
      <formula>$H$199 = 0</formula>
    </cfRule>
    <cfRule type="expression" dxfId="3284" priority="9">
      <formula>$H$199 &lt; 0</formula>
    </cfRule>
  </conditionalFormatting>
  <conditionalFormatting sqref="J177:L178 K199:L199">
    <cfRule type="expression" dxfId="3283" priority="4">
      <formula>$K$199 &gt; 0</formula>
    </cfRule>
    <cfRule type="expression" dxfId="3282" priority="5">
      <formula>$K$199 = 0</formula>
    </cfRule>
    <cfRule type="expression" dxfId="3281" priority="6">
      <formula>$K$199 &lt; 0</formula>
    </cfRule>
  </conditionalFormatting>
  <conditionalFormatting sqref="M177:O178 N199:O199">
    <cfRule type="expression" dxfId="3280" priority="1">
      <formula>$N$199 &gt; 0</formula>
    </cfRule>
    <cfRule type="expression" dxfId="3279" priority="2">
      <formula>$N$199 = 0</formula>
    </cfRule>
    <cfRule type="expression" dxfId="3278" priority="3">
      <formula>$N$199 &lt; 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4577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25</xdr:row>
                    <xdr:rowOff>0</xdr:rowOff>
                  </from>
                  <to>
                    <xdr:col>19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78" r:id="rId5" name="Button 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17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79" r:id="rId6" name="Button 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28</xdr:row>
                    <xdr:rowOff>0</xdr:rowOff>
                  </from>
                  <to>
                    <xdr:col>18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80" r:id="rId7" name="Button 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17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81" r:id="rId8" name="Button 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31</xdr:row>
                    <xdr:rowOff>0</xdr:rowOff>
                  </from>
                  <to>
                    <xdr:col>18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82" r:id="rId9" name="Button 6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28</xdr:row>
                    <xdr:rowOff>0</xdr:rowOff>
                  </from>
                  <to>
                    <xdr:col>19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83" r:id="rId10" name="Button 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31</xdr:row>
                    <xdr:rowOff>0</xdr:rowOff>
                  </from>
                  <to>
                    <xdr:col>19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84" r:id="rId11" name="Button 8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19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85" r:id="rId12" name="Button 9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17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86" r:id="rId13" name="Button 10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87" r:id="rId14" name="Button 11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</xdr:row>
                    <xdr:rowOff>0</xdr:rowOff>
                  </from>
                  <to>
                    <xdr:col>19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88" r:id="rId15" name="Button 12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</xdr:row>
                    <xdr:rowOff>0</xdr:rowOff>
                  </from>
                  <to>
                    <xdr:col>17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89" r:id="rId16" name="Button 13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</xdr:row>
                    <xdr:rowOff>0</xdr:rowOff>
                  </from>
                  <to>
                    <xdr:col>18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90" r:id="rId17" name="Button 14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</xdr:row>
                    <xdr:rowOff>0</xdr:rowOff>
                  </from>
                  <to>
                    <xdr:col>19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91" r:id="rId18" name="Button 15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</xdr:row>
                    <xdr:rowOff>0</xdr:rowOff>
                  </from>
                  <to>
                    <xdr:col>17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92" r:id="rId19" name="Button 16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</xdr:row>
                    <xdr:rowOff>0</xdr:rowOff>
                  </from>
                  <to>
                    <xdr:col>18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93" r:id="rId20" name="Button 17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</xdr:row>
                    <xdr:rowOff>0</xdr:rowOff>
                  </from>
                  <to>
                    <xdr:col>19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94" r:id="rId21" name="Button 18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21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95" r:id="rId22" name="Button 19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21</xdr:row>
                    <xdr:rowOff>0</xdr:rowOff>
                  </from>
                  <to>
                    <xdr:col>18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96" r:id="rId23" name="Button 20">
              <controlPr defaultSize="0" print="0" autoFill="0" autoPict="0" macro="[0]!붙여넣기_월말정산">
                <anchor moveWithCells="1" sizeWithCells="1">
                  <from>
                    <xdr:col>18</xdr:col>
                    <xdr:colOff>0</xdr:colOff>
                    <xdr:row>21</xdr:row>
                    <xdr:rowOff>0</xdr:rowOff>
                  </from>
                  <to>
                    <xdr:col>19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97" r:id="rId24" name="Button 2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52</xdr:row>
                    <xdr:rowOff>0</xdr:rowOff>
                  </from>
                  <to>
                    <xdr:col>19</xdr:col>
                    <xdr:colOff>0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98" r:id="rId25" name="Button 2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55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99" r:id="rId26" name="Button 2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55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00" r:id="rId27" name="Button 2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17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01" r:id="rId28" name="Button 2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02" r:id="rId29" name="Button 26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79</xdr:row>
                    <xdr:rowOff>0</xdr:rowOff>
                  </from>
                  <to>
                    <xdr:col>19</xdr:col>
                    <xdr:colOff>0</xdr:colOff>
                    <xdr:row>82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03" r:id="rId30" name="Button 27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82</xdr:row>
                    <xdr:rowOff>9525</xdr:rowOff>
                  </from>
                  <to>
                    <xdr:col>17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04" r:id="rId31" name="Button 28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82</xdr:row>
                    <xdr:rowOff>9525</xdr:rowOff>
                  </from>
                  <to>
                    <xdr:col>18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05" r:id="rId32" name="Button 29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85</xdr:row>
                    <xdr:rowOff>9525</xdr:rowOff>
                  </from>
                  <to>
                    <xdr:col>17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06" r:id="rId33" name="Button 30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85</xdr:row>
                    <xdr:rowOff>9525</xdr:rowOff>
                  </from>
                  <to>
                    <xdr:col>18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07" r:id="rId34" name="Button 3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106</xdr:row>
                    <xdr:rowOff>0</xdr:rowOff>
                  </from>
                  <to>
                    <xdr:col>19</xdr:col>
                    <xdr:colOff>0</xdr:colOff>
                    <xdr:row>109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08" r:id="rId35" name="Button 3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109</xdr:row>
                    <xdr:rowOff>9525</xdr:rowOff>
                  </from>
                  <to>
                    <xdr:col>17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09" r:id="rId36" name="Button 3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109</xdr:row>
                    <xdr:rowOff>9525</xdr:rowOff>
                  </from>
                  <to>
                    <xdr:col>18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10" r:id="rId37" name="Button 3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112</xdr:row>
                    <xdr:rowOff>9525</xdr:rowOff>
                  </from>
                  <to>
                    <xdr:col>17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11" r:id="rId38" name="Button 3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112</xdr:row>
                    <xdr:rowOff>9525</xdr:rowOff>
                  </from>
                  <to>
                    <xdr:col>18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12" r:id="rId39" name="Button 3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93</xdr:row>
                    <xdr:rowOff>0</xdr:rowOff>
                  </from>
                  <to>
                    <xdr:col>17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13" r:id="rId40" name="Button 3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133</xdr:row>
                    <xdr:rowOff>0</xdr:rowOff>
                  </from>
                  <to>
                    <xdr:col>19</xdr:col>
                    <xdr:colOff>0</xdr:colOff>
                    <xdr:row>136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14" r:id="rId41" name="Button 3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136</xdr:row>
                    <xdr:rowOff>9525</xdr:rowOff>
                  </from>
                  <to>
                    <xdr:col>17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15" r:id="rId42" name="Button 3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136</xdr:row>
                    <xdr:rowOff>9525</xdr:rowOff>
                  </from>
                  <to>
                    <xdr:col>18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16" r:id="rId43" name="Button 4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139</xdr:row>
                    <xdr:rowOff>9525</xdr:rowOff>
                  </from>
                  <to>
                    <xdr:col>17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17" r:id="rId44" name="Button 4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139</xdr:row>
                    <xdr:rowOff>9525</xdr:rowOff>
                  </from>
                  <to>
                    <xdr:col>18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18" r:id="rId45" name="Button 42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160</xdr:row>
                    <xdr:rowOff>0</xdr:rowOff>
                  </from>
                  <to>
                    <xdr:col>19</xdr:col>
                    <xdr:colOff>0</xdr:colOff>
                    <xdr:row>163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19" r:id="rId46" name="Button 43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163</xdr:row>
                    <xdr:rowOff>9525</xdr:rowOff>
                  </from>
                  <to>
                    <xdr:col>17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20" r:id="rId47" name="Button 44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163</xdr:row>
                    <xdr:rowOff>9525</xdr:rowOff>
                  </from>
                  <to>
                    <xdr:col>18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21" r:id="rId48" name="Button 45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166</xdr:row>
                    <xdr:rowOff>9525</xdr:rowOff>
                  </from>
                  <to>
                    <xdr:col>17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22" r:id="rId49" name="Button 46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166</xdr:row>
                    <xdr:rowOff>9525</xdr:rowOff>
                  </from>
                  <to>
                    <xdr:col>18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23" r:id="rId50" name="Button 4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187</xdr:row>
                    <xdr:rowOff>0</xdr:rowOff>
                  </from>
                  <to>
                    <xdr:col>19</xdr:col>
                    <xdr:colOff>0</xdr:colOff>
                    <xdr:row>190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24" r:id="rId51" name="Button 4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190</xdr:row>
                    <xdr:rowOff>9525</xdr:rowOff>
                  </from>
                  <to>
                    <xdr:col>17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25" r:id="rId52" name="Button 4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190</xdr:row>
                    <xdr:rowOff>9525</xdr:rowOff>
                  </from>
                  <to>
                    <xdr:col>18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26" r:id="rId53" name="Button 5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193</xdr:row>
                    <xdr:rowOff>9525</xdr:rowOff>
                  </from>
                  <to>
                    <xdr:col>17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27" r:id="rId54" name="Button 5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193</xdr:row>
                    <xdr:rowOff>9525</xdr:rowOff>
                  </from>
                  <to>
                    <xdr:col>18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28" r:id="rId55" name="Button 52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39</xdr:row>
                    <xdr:rowOff>0</xdr:rowOff>
                  </from>
                  <to>
                    <xdr:col>17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29" r:id="rId56" name="Button 53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39</xdr:row>
                    <xdr:rowOff>0</xdr:rowOff>
                  </from>
                  <to>
                    <xdr:col>18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30" r:id="rId57" name="Button 54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39</xdr:row>
                    <xdr:rowOff>0</xdr:rowOff>
                  </from>
                  <to>
                    <xdr:col>19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31" r:id="rId58" name="Button 55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42</xdr:row>
                    <xdr:rowOff>0</xdr:rowOff>
                  </from>
                  <to>
                    <xdr:col>17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32" r:id="rId59" name="Button 56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42</xdr:row>
                    <xdr:rowOff>0</xdr:rowOff>
                  </from>
                  <to>
                    <xdr:col>18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33" r:id="rId60" name="Button 57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42</xdr:row>
                    <xdr:rowOff>0</xdr:rowOff>
                  </from>
                  <to>
                    <xdr:col>19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34" r:id="rId61" name="Button 5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45</xdr:row>
                    <xdr:rowOff>0</xdr:rowOff>
                  </from>
                  <to>
                    <xdr:col>17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35" r:id="rId62" name="Button 5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45</xdr:row>
                    <xdr:rowOff>0</xdr:rowOff>
                  </from>
                  <to>
                    <xdr:col>18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36" r:id="rId63" name="Button 6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45</xdr:row>
                    <xdr:rowOff>0</xdr:rowOff>
                  </from>
                  <to>
                    <xdr:col>19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37" r:id="rId64" name="Button 61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48</xdr:row>
                    <xdr:rowOff>0</xdr:rowOff>
                  </from>
                  <to>
                    <xdr:col>17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38" r:id="rId65" name="Button 62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48</xdr:row>
                    <xdr:rowOff>0</xdr:rowOff>
                  </from>
                  <to>
                    <xdr:col>18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39" r:id="rId66" name="Button 63">
              <controlPr defaultSize="0" print="0" autoFill="0" autoPict="0" macro="[0]!붙여넣기_월말정산">
                <anchor moveWithCells="1" sizeWithCells="1">
                  <from>
                    <xdr:col>18</xdr:col>
                    <xdr:colOff>0</xdr:colOff>
                    <xdr:row>48</xdr:row>
                    <xdr:rowOff>0</xdr:rowOff>
                  </from>
                  <to>
                    <xdr:col>19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40" r:id="rId67" name="Button 6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55</xdr:row>
                    <xdr:rowOff>0</xdr:rowOff>
                  </from>
                  <to>
                    <xdr:col>19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41" r:id="rId68" name="Button 65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58</xdr:row>
                    <xdr:rowOff>0</xdr:rowOff>
                  </from>
                  <to>
                    <xdr:col>19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42" r:id="rId69" name="Button 6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61</xdr:row>
                    <xdr:rowOff>0</xdr:rowOff>
                  </from>
                  <to>
                    <xdr:col>19</xdr:col>
                    <xdr:colOff>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43" r:id="rId70" name="Button 67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66</xdr:row>
                    <xdr:rowOff>0</xdr:rowOff>
                  </from>
                  <to>
                    <xdr:col>17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44" r:id="rId71" name="Button 68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66</xdr:row>
                    <xdr:rowOff>0</xdr:rowOff>
                  </from>
                  <to>
                    <xdr:col>18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45" r:id="rId72" name="Button 69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66</xdr:row>
                    <xdr:rowOff>0</xdr:rowOff>
                  </from>
                  <to>
                    <xdr:col>19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46" r:id="rId73" name="Button 70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69</xdr:row>
                    <xdr:rowOff>0</xdr:rowOff>
                  </from>
                  <to>
                    <xdr:col>17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47" r:id="rId74" name="Button 71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69</xdr:row>
                    <xdr:rowOff>0</xdr:rowOff>
                  </from>
                  <to>
                    <xdr:col>18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48" r:id="rId75" name="Button 72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69</xdr:row>
                    <xdr:rowOff>0</xdr:rowOff>
                  </from>
                  <to>
                    <xdr:col>19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49" r:id="rId76" name="Button 73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72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50" r:id="rId77" name="Button 74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72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51" r:id="rId78" name="Button 75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72</xdr:row>
                    <xdr:rowOff>0</xdr:rowOff>
                  </from>
                  <to>
                    <xdr:col>19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52" r:id="rId79" name="Button 76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17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53" r:id="rId80" name="Button 77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54" r:id="rId81" name="Button 78">
              <controlPr defaultSize="0" print="0" autoFill="0" autoPict="0" macro="[0]!붙여넣기_월말정산">
                <anchor moveWithCells="1" sizeWithCells="1">
                  <from>
                    <xdr:col>18</xdr:col>
                    <xdr:colOff>0</xdr:colOff>
                    <xdr:row>75</xdr:row>
                    <xdr:rowOff>0</xdr:rowOff>
                  </from>
                  <to>
                    <xdr:col>19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55" r:id="rId82" name="Button 79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82</xdr:row>
                    <xdr:rowOff>9525</xdr:rowOff>
                  </from>
                  <to>
                    <xdr:col>19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56" r:id="rId83" name="Button 80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85</xdr:row>
                    <xdr:rowOff>9525</xdr:rowOff>
                  </from>
                  <to>
                    <xdr:col>19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57" r:id="rId84" name="Button 81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88</xdr:row>
                    <xdr:rowOff>9525</xdr:rowOff>
                  </from>
                  <to>
                    <xdr:col>19</xdr:col>
                    <xdr:colOff>0</xdr:colOff>
                    <xdr:row>91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58" r:id="rId85" name="Button 8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93</xdr:row>
                    <xdr:rowOff>0</xdr:rowOff>
                  </from>
                  <to>
                    <xdr:col>18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59" r:id="rId86" name="Button 8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93</xdr:row>
                    <xdr:rowOff>0</xdr:rowOff>
                  </from>
                  <to>
                    <xdr:col>19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60" r:id="rId87" name="Button 8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96</xdr:row>
                    <xdr:rowOff>0</xdr:rowOff>
                  </from>
                  <to>
                    <xdr:col>17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61" r:id="rId88" name="Button 8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96</xdr:row>
                    <xdr:rowOff>0</xdr:rowOff>
                  </from>
                  <to>
                    <xdr:col>18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62" r:id="rId89" name="Button 8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96</xdr:row>
                    <xdr:rowOff>0</xdr:rowOff>
                  </from>
                  <to>
                    <xdr:col>19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63" r:id="rId90" name="Button 8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99</xdr:row>
                    <xdr:rowOff>0</xdr:rowOff>
                  </from>
                  <to>
                    <xdr:col>17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64" r:id="rId91" name="Button 8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99</xdr:row>
                    <xdr:rowOff>0</xdr:rowOff>
                  </from>
                  <to>
                    <xdr:col>18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65" r:id="rId92" name="Button 8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99</xdr:row>
                    <xdr:rowOff>0</xdr:rowOff>
                  </from>
                  <to>
                    <xdr:col>19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66" r:id="rId93" name="Button 9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102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67" r:id="rId94" name="Button 9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102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68" r:id="rId95" name="Button 92">
              <controlPr defaultSize="0" print="0" autoFill="0" autoPict="0" macro="[0]!붙여넣기_월말정산">
                <anchor moveWithCells="1" sizeWithCells="1">
                  <from>
                    <xdr:col>18</xdr:col>
                    <xdr:colOff>0</xdr:colOff>
                    <xdr:row>102</xdr:row>
                    <xdr:rowOff>0</xdr:rowOff>
                  </from>
                  <to>
                    <xdr:col>19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69" r:id="rId96" name="Button 9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109</xdr:row>
                    <xdr:rowOff>9525</xdr:rowOff>
                  </from>
                  <to>
                    <xdr:col>19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70" r:id="rId97" name="Button 9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112</xdr:row>
                    <xdr:rowOff>9525</xdr:rowOff>
                  </from>
                  <to>
                    <xdr:col>19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71" r:id="rId98" name="Button 9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115</xdr:row>
                    <xdr:rowOff>9525</xdr:rowOff>
                  </from>
                  <to>
                    <xdr:col>19</xdr:col>
                    <xdr:colOff>0</xdr:colOff>
                    <xdr:row>118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72" r:id="rId99" name="Button 9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120</xdr:row>
                    <xdr:rowOff>0</xdr:rowOff>
                  </from>
                  <to>
                    <xdr:col>17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73" r:id="rId100" name="Button 9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120</xdr:row>
                    <xdr:rowOff>0</xdr:rowOff>
                  </from>
                  <to>
                    <xdr:col>18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74" r:id="rId101" name="Button 9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120</xdr:row>
                    <xdr:rowOff>0</xdr:rowOff>
                  </from>
                  <to>
                    <xdr:col>19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75" r:id="rId102" name="Button 9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123</xdr:row>
                    <xdr:rowOff>0</xdr:rowOff>
                  </from>
                  <to>
                    <xdr:col>17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76" r:id="rId103" name="Button 10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123</xdr:row>
                    <xdr:rowOff>0</xdr:rowOff>
                  </from>
                  <to>
                    <xdr:col>18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77" r:id="rId104" name="Button 10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123</xdr:row>
                    <xdr:rowOff>0</xdr:rowOff>
                  </from>
                  <to>
                    <xdr:col>19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78" r:id="rId105" name="Button 10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126</xdr:row>
                    <xdr:rowOff>0</xdr:rowOff>
                  </from>
                  <to>
                    <xdr:col>17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79" r:id="rId106" name="Button 10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126</xdr:row>
                    <xdr:rowOff>0</xdr:rowOff>
                  </from>
                  <to>
                    <xdr:col>18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80" r:id="rId107" name="Button 10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126</xdr:row>
                    <xdr:rowOff>0</xdr:rowOff>
                  </from>
                  <to>
                    <xdr:col>19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81" r:id="rId108" name="Button 10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129</xdr:row>
                    <xdr:rowOff>0</xdr:rowOff>
                  </from>
                  <to>
                    <xdr:col>17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82" r:id="rId109" name="Button 10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129</xdr:row>
                    <xdr:rowOff>0</xdr:rowOff>
                  </from>
                  <to>
                    <xdr:col>18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83" r:id="rId110" name="Button 107">
              <controlPr defaultSize="0" print="0" autoFill="0" autoPict="0" macro="[0]!붙여넣기_월말정산">
                <anchor moveWithCells="1" sizeWithCells="1">
                  <from>
                    <xdr:col>18</xdr:col>
                    <xdr:colOff>0</xdr:colOff>
                    <xdr:row>129</xdr:row>
                    <xdr:rowOff>0</xdr:rowOff>
                  </from>
                  <to>
                    <xdr:col>19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84" r:id="rId111" name="Button 10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136</xdr:row>
                    <xdr:rowOff>9525</xdr:rowOff>
                  </from>
                  <to>
                    <xdr:col>19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85" r:id="rId112" name="Button 10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139</xdr:row>
                    <xdr:rowOff>9525</xdr:rowOff>
                  </from>
                  <to>
                    <xdr:col>19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86" r:id="rId113" name="Button 11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142</xdr:row>
                    <xdr:rowOff>9525</xdr:rowOff>
                  </from>
                  <to>
                    <xdr:col>19</xdr:col>
                    <xdr:colOff>0</xdr:colOff>
                    <xdr:row>145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87" r:id="rId114" name="Button 111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147</xdr:row>
                    <xdr:rowOff>0</xdr:rowOff>
                  </from>
                  <to>
                    <xdr:col>17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88" r:id="rId115" name="Button 11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147</xdr:row>
                    <xdr:rowOff>0</xdr:rowOff>
                  </from>
                  <to>
                    <xdr:col>18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89" r:id="rId116" name="Button 11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147</xdr:row>
                    <xdr:rowOff>0</xdr:rowOff>
                  </from>
                  <to>
                    <xdr:col>19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90" r:id="rId117" name="Button 11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150</xdr:row>
                    <xdr:rowOff>0</xdr:rowOff>
                  </from>
                  <to>
                    <xdr:col>17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91" r:id="rId118" name="Button 11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150</xdr:row>
                    <xdr:rowOff>0</xdr:rowOff>
                  </from>
                  <to>
                    <xdr:col>18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92" r:id="rId119" name="Button 11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150</xdr:row>
                    <xdr:rowOff>0</xdr:rowOff>
                  </from>
                  <to>
                    <xdr:col>19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93" r:id="rId120" name="Button 11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153</xdr:row>
                    <xdr:rowOff>0</xdr:rowOff>
                  </from>
                  <to>
                    <xdr:col>17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94" r:id="rId121" name="Button 11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153</xdr:row>
                    <xdr:rowOff>0</xdr:rowOff>
                  </from>
                  <to>
                    <xdr:col>18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95" r:id="rId122" name="Button 11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153</xdr:row>
                    <xdr:rowOff>0</xdr:rowOff>
                  </from>
                  <to>
                    <xdr:col>19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96" r:id="rId123" name="Button 12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156</xdr:row>
                    <xdr:rowOff>0</xdr:rowOff>
                  </from>
                  <to>
                    <xdr:col>17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97" r:id="rId124" name="Button 12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156</xdr:row>
                    <xdr:rowOff>0</xdr:rowOff>
                  </from>
                  <to>
                    <xdr:col>18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98" r:id="rId125" name="Button 122">
              <controlPr defaultSize="0" print="0" autoFill="0" autoPict="0" macro="[0]!붙여넣기_월말정산">
                <anchor moveWithCells="1" sizeWithCells="1">
                  <from>
                    <xdr:col>18</xdr:col>
                    <xdr:colOff>0</xdr:colOff>
                    <xdr:row>156</xdr:row>
                    <xdr:rowOff>0</xdr:rowOff>
                  </from>
                  <to>
                    <xdr:col>19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99" r:id="rId126" name="Button 12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163</xdr:row>
                    <xdr:rowOff>9525</xdr:rowOff>
                  </from>
                  <to>
                    <xdr:col>19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00" r:id="rId127" name="Button 12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166</xdr:row>
                    <xdr:rowOff>9525</xdr:rowOff>
                  </from>
                  <to>
                    <xdr:col>19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01" r:id="rId128" name="Button 12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169</xdr:row>
                    <xdr:rowOff>9525</xdr:rowOff>
                  </from>
                  <to>
                    <xdr:col>19</xdr:col>
                    <xdr:colOff>0</xdr:colOff>
                    <xdr:row>172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02" r:id="rId129" name="Button 12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174</xdr:row>
                    <xdr:rowOff>0</xdr:rowOff>
                  </from>
                  <to>
                    <xdr:col>17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03" r:id="rId130" name="Button 12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174</xdr:row>
                    <xdr:rowOff>0</xdr:rowOff>
                  </from>
                  <to>
                    <xdr:col>18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04" r:id="rId131" name="Button 12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174</xdr:row>
                    <xdr:rowOff>0</xdr:rowOff>
                  </from>
                  <to>
                    <xdr:col>19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05" r:id="rId132" name="Button 12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177</xdr:row>
                    <xdr:rowOff>0</xdr:rowOff>
                  </from>
                  <to>
                    <xdr:col>17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06" r:id="rId133" name="Button 13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177</xdr:row>
                    <xdr:rowOff>0</xdr:rowOff>
                  </from>
                  <to>
                    <xdr:col>18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07" r:id="rId134" name="Button 13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177</xdr:row>
                    <xdr:rowOff>0</xdr:rowOff>
                  </from>
                  <to>
                    <xdr:col>19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08" r:id="rId135" name="Button 13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180</xdr:row>
                    <xdr:rowOff>0</xdr:rowOff>
                  </from>
                  <to>
                    <xdr:col>17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09" r:id="rId136" name="Button 13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180</xdr:row>
                    <xdr:rowOff>0</xdr:rowOff>
                  </from>
                  <to>
                    <xdr:col>18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10" r:id="rId137" name="Button 13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180</xdr:row>
                    <xdr:rowOff>0</xdr:rowOff>
                  </from>
                  <to>
                    <xdr:col>19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11" r:id="rId138" name="Button 13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183</xdr:row>
                    <xdr:rowOff>0</xdr:rowOff>
                  </from>
                  <to>
                    <xdr:col>17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12" r:id="rId139" name="Button 13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183</xdr:row>
                    <xdr:rowOff>0</xdr:rowOff>
                  </from>
                  <to>
                    <xdr:col>18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13" r:id="rId140" name="Button 137">
              <controlPr defaultSize="0" print="0" autoFill="0" autoPict="0" macro="[0]!붙여넣기_월말정산">
                <anchor moveWithCells="1" sizeWithCells="1">
                  <from>
                    <xdr:col>18</xdr:col>
                    <xdr:colOff>0</xdr:colOff>
                    <xdr:row>183</xdr:row>
                    <xdr:rowOff>0</xdr:rowOff>
                  </from>
                  <to>
                    <xdr:col>19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14" r:id="rId141" name="Button 13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190</xdr:row>
                    <xdr:rowOff>9525</xdr:rowOff>
                  </from>
                  <to>
                    <xdr:col>19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15" r:id="rId142" name="Button 13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193</xdr:row>
                    <xdr:rowOff>9525</xdr:rowOff>
                  </from>
                  <to>
                    <xdr:col>19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16" r:id="rId143" name="Button 14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196</xdr:row>
                    <xdr:rowOff>9525</xdr:rowOff>
                  </from>
                  <to>
                    <xdr:col>19</xdr:col>
                    <xdr:colOff>0</xdr:colOff>
                    <xdr:row>199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833A0A9-8812-4D86-AFB1-0FB8B08E3332}">
  <sheetPr codeName="Sheet5"/>
  <dimension ref="A1:S199"/>
  <sheetViews>
    <sheetView zoomScaleNormal="100" workbookViewId="0">
      <selection activeCell="B37" sqref="B37:C37"/>
    </sheetView>
  </sheetViews>
  <sheetFormatPr defaultRowHeight="16.5"/>
  <cols>
    <col min="1" max="1" width="13" style="120" bestFit="1" customWidth="1"/>
    <col min="2" max="2" width="14.25" style="120" bestFit="1" customWidth="1"/>
    <col min="3" max="3" width="9.25" style="120" bestFit="1" customWidth="1"/>
    <col min="4" max="4" width="14.25" bestFit="1" customWidth="1"/>
    <col min="5" max="5" width="8.875" bestFit="1" customWidth="1"/>
    <col min="6" max="6" width="14.375" bestFit="1" customWidth="1"/>
    <col min="7" max="7" width="14.25" bestFit="1" customWidth="1"/>
    <col min="8" max="8" width="8.875" customWidth="1"/>
    <col min="9" max="9" width="11.625" customWidth="1"/>
    <col min="10" max="10" width="14.25" bestFit="1" customWidth="1"/>
    <col min="11" max="11" width="9.25" bestFit="1" customWidth="1"/>
    <col min="12" max="12" width="11.625" bestFit="1" customWidth="1"/>
    <col min="13" max="13" width="14.25" bestFit="1" customWidth="1"/>
    <col min="14" max="14" width="8.5" bestFit="1" customWidth="1"/>
    <col min="15" max="15" width="11.625" bestFit="1" customWidth="1"/>
    <col min="17" max="17" width="12.125" customWidth="1"/>
    <col min="18" max="18" width="12.125" bestFit="1" customWidth="1"/>
    <col min="19" max="19" width="12.125" customWidth="1"/>
  </cols>
  <sheetData>
    <row r="1" spans="1:19" ht="17.25" customHeight="1" thickBot="1">
      <c r="A1" s="230" t="s">
        <v>0</v>
      </c>
      <c r="B1" s="231"/>
      <c r="C1" s="231"/>
      <c r="D1" s="231"/>
      <c r="E1" s="231"/>
      <c r="F1" s="232"/>
      <c r="G1" s="233">
        <v>44531</v>
      </c>
      <c r="H1" s="234"/>
      <c r="I1" s="235"/>
      <c r="J1" s="230" t="s">
        <v>1</v>
      </c>
      <c r="K1" s="231"/>
      <c r="L1" s="231"/>
      <c r="M1" s="231"/>
      <c r="N1" s="231"/>
      <c r="O1" s="232"/>
      <c r="Q1" s="230" t="s">
        <v>2</v>
      </c>
      <c r="R1" s="232"/>
    </row>
    <row r="2" spans="1:19" ht="17.25" customHeight="1">
      <c r="A2" s="117" t="s">
        <v>3</v>
      </c>
      <c r="B2" s="236" t="s">
        <v>8</v>
      </c>
      <c r="C2" s="237"/>
      <c r="D2" s="237"/>
      <c r="E2" s="237"/>
      <c r="F2" s="238"/>
      <c r="G2" s="239" t="s">
        <v>46</v>
      </c>
      <c r="H2" s="240"/>
      <c r="I2" s="241"/>
      <c r="J2" s="1" t="s">
        <v>3</v>
      </c>
      <c r="K2" s="236" t="s">
        <v>317</v>
      </c>
      <c r="L2" s="237"/>
      <c r="M2" s="237"/>
      <c r="N2" s="237"/>
      <c r="O2" s="238"/>
      <c r="Q2" s="2" t="s">
        <v>6</v>
      </c>
      <c r="R2" s="3">
        <v>0.375</v>
      </c>
    </row>
    <row r="3" spans="1:19" ht="17.25" customHeight="1" thickBot="1">
      <c r="A3" s="118" t="s">
        <v>7</v>
      </c>
      <c r="B3" s="242" t="s">
        <v>325</v>
      </c>
      <c r="C3" s="243"/>
      <c r="D3" s="243"/>
      <c r="E3" s="243"/>
      <c r="F3" s="244"/>
      <c r="G3" s="245" t="str">
        <f>TEXT(IF(CHOOSE(8,$E$118,$F$118,$H$118,$I$118,$K$118,$L$118,$N$118,$O$118)&lt;&gt;0,CHOOSE(8,$E$118,$F$118,$H$118,$I$118,$K$118,$L$118,$N$118,$O$118),
IF(CHOOSE(6,$E$118,$F$118,$H$118,$I$118,$K$118,$L$118,$N$118,$O$118)&lt;&gt;0,CHOOSE(6,$E$118,$F$118,$H$118,$I$118,$K$118,$L$118,$N$118,$O$118),
IF(CHOOSE(4,$E$118,$F$118,$H$118,$I$118,$K$118,$L$118,$N$118,$O$118)&lt;&gt;0,CHOOSE(4,$E$118,$F$118,$H$118,$I$118,$K$118,$L$118,$N$118,$O$118),
CHOOSE(2,$E$118,$F$118,$H$118,$I$118,$K$118,$L$118,$N$118,$O$118)))), "#,##0") &amp; " KRW (" &amp;
TEXT(IF(CHOOSE(7,$E$118,$F$118,$H$118,$I$118,$K$118,$L$118,$N$118,$O$118)&lt;&gt;0,CHOOSE(7,$E$118,$F$118,$H$118,$I$118,$K$118,$L$118,$N$118,$O$118),
IF(CHOOSE(5,$E$118,$F$118,$H$118,$I$118,$K$118,$L$118,$N$118,$O$118)&lt;&gt;0,CHOOSE(5,$E$118,$F$118,$H$118,$I$118,$K$118,$L$118,$N$118,$O$118),
IF(CHOOSE(3,$E$118,$F$118,$H$118,$I$118,$K$118,$L$118,$N$118,$O$118)&lt;&gt;0,CHOOSE(3,$E$118,$F$118,$H$118,$I$118,$K$118,$L$118,$N$118,$O$118),
CHOOSE(1,$E$118,$F$118,$H$118,$I$118,$K$118,$L$118,$N$118,$O$118)))), "0.00%") &amp; ")"</f>
        <v>0 KRW (0.00%)</v>
      </c>
      <c r="H3" s="246"/>
      <c r="I3" s="247"/>
      <c r="J3" s="4" t="s">
        <v>7</v>
      </c>
      <c r="K3" s="242" t="s">
        <v>318</v>
      </c>
      <c r="L3" s="243"/>
      <c r="M3" s="243"/>
      <c r="N3" s="243"/>
      <c r="O3" s="244"/>
      <c r="Q3" s="2" t="s">
        <v>10</v>
      </c>
      <c r="R3" s="3">
        <v>0.79166666666666663</v>
      </c>
    </row>
    <row r="4" spans="1:19" ht="17.25" customHeight="1" thickBot="1">
      <c r="A4" s="118" t="s">
        <v>11</v>
      </c>
      <c r="B4" s="242" t="s">
        <v>16</v>
      </c>
      <c r="C4" s="243"/>
      <c r="D4" s="243"/>
      <c r="E4" s="243"/>
      <c r="F4" s="244"/>
      <c r="G4" s="239" t="s">
        <v>44</v>
      </c>
      <c r="H4" s="240"/>
      <c r="I4" s="241"/>
      <c r="J4" s="4" t="s">
        <v>11</v>
      </c>
      <c r="K4" s="242" t="s">
        <v>319</v>
      </c>
      <c r="L4" s="243"/>
      <c r="M4" s="243"/>
      <c r="N4" s="243"/>
      <c r="O4" s="244"/>
      <c r="Q4" s="65" t="s">
        <v>14</v>
      </c>
      <c r="R4" s="5">
        <v>0.95833333333333337</v>
      </c>
    </row>
    <row r="5" spans="1:19" ht="17.25" customHeight="1" thickBot="1">
      <c r="A5" s="118" t="s">
        <v>15</v>
      </c>
      <c r="B5" s="242" t="s">
        <v>316</v>
      </c>
      <c r="C5" s="243"/>
      <c r="D5" s="243"/>
      <c r="E5" s="243"/>
      <c r="F5" s="244"/>
      <c r="G5" s="245" t="str">
        <f>TEXT(IF(CHOOSE(8,$E$64,$F$64,$H$64,$I$64,$K$64,$L$64,$N$64,$O$64)&lt;&gt;0,CHOOSE(8,$E$64,$F$64,$H$64,$I$64,$K$64,$L$64,$N$64,$O$64),
IF(CHOOSE(6,$E$64,$F$64,$H$64,$I$64,$K$64,$L$64,$N$64,$O$64)&lt;&gt;0,CHOOSE(6,$E$64,$F$64,$H$64,$I$64,$K$64,$L$64,$N$64,$O$64),
IF(CHOOSE(4,$E$64,$F$64,$H$64,$I$64,$K$64,$L$64,$N$64,$O$64)&lt;&gt;0,CHOOSE(4,$E$64,$F$64,$H$64,$I$64,$K$64,$L$64,$N$64,$O$64),
CHOOSE(2,$E$64,$F$64,$H$64,$I$64,$K$64,$L$64,$N$64,$O$64)))), "#,##0") &amp; " KRW (" &amp;
TEXT(IF(CHOOSE(7,$E$64,$F$64,$H$64,$I$64,$K$64,$L$64,$N$64,$O$64)&lt;&gt;0,CHOOSE(7,$E$64,$F$64,$H$64,$I$64,$K$64,$L$64,$N$64,$O$64),
IF(CHOOSE(5,$E$64,$F$64,$H$64,$I$64,$K$64,$L$64,$N$64,$O$64)&lt;&gt;0,CHOOSE(5,$E$64,$F$64,$H$64,$I$64,$K$64,$L$64,$N$64,$O$64),
IF(CHOOSE(3,$E$64,$F$64,$H$64,$I$64,$K$64,$L$64,$N$64,$O$64)&lt;&gt;0,CHOOSE(3,$E$64,$F$64,$H$64,$I$64,$K$64,$L$64,$N$64,$O$64),
CHOOSE(1,$E$64,$F$64,$H$64,$I$64,$K$64,$L$64,$N$64,$O$64)))), "0.00%") &amp; ")"</f>
        <v>0 KRW (0.00%)</v>
      </c>
      <c r="H5" s="246"/>
      <c r="I5" s="247"/>
      <c r="J5" s="4" t="s">
        <v>15</v>
      </c>
      <c r="K5" s="242" t="s">
        <v>320</v>
      </c>
      <c r="L5" s="243"/>
      <c r="M5" s="243"/>
      <c r="N5" s="243"/>
      <c r="O5" s="244"/>
    </row>
    <row r="6" spans="1:19">
      <c r="A6" s="118" t="s">
        <v>18</v>
      </c>
      <c r="B6" s="242"/>
      <c r="C6" s="243"/>
      <c r="D6" s="243"/>
      <c r="E6" s="243"/>
      <c r="F6" s="244"/>
      <c r="G6" s="239" t="s">
        <v>45</v>
      </c>
      <c r="H6" s="240"/>
      <c r="I6" s="241"/>
      <c r="J6" s="4" t="s">
        <v>18</v>
      </c>
      <c r="K6" s="242" t="s">
        <v>321</v>
      </c>
      <c r="L6" s="243"/>
      <c r="M6" s="243"/>
      <c r="N6" s="243"/>
      <c r="O6" s="244"/>
    </row>
    <row r="7" spans="1:19" ht="17.25" thickBot="1">
      <c r="A7" s="118" t="s">
        <v>21</v>
      </c>
      <c r="B7" s="242"/>
      <c r="C7" s="243"/>
      <c r="D7" s="243"/>
      <c r="E7" s="243"/>
      <c r="F7" s="244"/>
      <c r="G7" s="245" t="str">
        <f>TEXT(IF(CHOOSE(8,$E$91,$F$91,$H$91,$I$91,$K$91,$L$91,$N$91,$O$91)&lt;&gt;0,CHOOSE(8,$E$91,$F$91,$H$91,$I$91,$K$91,$L$91,$N$91,$O$91),
IF(CHOOSE(6,$E$91,$F$91,$H$91,$I$91,$K$91,$L$91,$N$91,$O$91)&lt;&gt;0,CHOOSE(6,$E$91,$F$91,$H$91,$I$91,$K$91,$L$91,$N$91,$O$91),
IF(CHOOSE(4,$E$91,$F$91,$H$91,$I$91,$K$91,$L$91,$N$91,$O$91)&lt;&gt;0,CHOOSE(4,$E$91,$F$91,$H$91,$I$91,$K$91,$L$91,$N$91,$O$91),
CHOOSE(2,$E$91,$F$91,$H$91,$I$91,$K$91,$L$91,$N$91,$O$91)))), "#,##0") &amp; " KRW (" &amp;
TEXT(IF(CHOOSE(7,$E$91,$F$91,$H$91,$I$91,$K$91,$L$91,$N$91,$O$91)&lt;&gt;0,CHOOSE(7,$E$91,$F$91,$H$91,$I$91,$K$91,$L$91,$N$91,$O$91),
IF(CHOOSE(5,$E$91,$F$91,$H$91,$I$91,$K$91,$L$91,$N$91,$O$91)&lt;&gt;0,CHOOSE(5,$E$91,$F$91,$H$91,$I$91,$K$91,$L$91,$N$91,$O$91),
IF(CHOOSE(3,$E$91,$F$91,$H$91,$I$91,$K$91,$L$91,$N$91,$O$91)&lt;&gt;0,CHOOSE(3,$E$91,$F$91,$H$91,$I$91,$K$91,$L$91,$N$91,$O$91),
CHOOSE(1,$E$91,$F$91,$H$91,$I$91,$K$91,$L$91,$N$91,$O$91)))), "0.00%") &amp; ")"</f>
        <v>0 KRW (0.00%)</v>
      </c>
      <c r="H7" s="246"/>
      <c r="I7" s="247"/>
      <c r="J7" s="4" t="s">
        <v>21</v>
      </c>
      <c r="K7" s="242" t="s">
        <v>322</v>
      </c>
      <c r="L7" s="243"/>
      <c r="M7" s="243"/>
      <c r="N7" s="243"/>
      <c r="O7" s="244"/>
    </row>
    <row r="8" spans="1:19" ht="17.25" thickBot="1">
      <c r="A8" s="118" t="s">
        <v>24</v>
      </c>
      <c r="B8" s="242"/>
      <c r="C8" s="243"/>
      <c r="D8" s="243"/>
      <c r="E8" s="243"/>
      <c r="F8" s="244"/>
      <c r="G8" s="239" t="s">
        <v>252</v>
      </c>
      <c r="H8" s="240"/>
      <c r="I8" s="241"/>
      <c r="J8" s="4" t="s">
        <v>24</v>
      </c>
      <c r="K8" s="242"/>
      <c r="L8" s="243"/>
      <c r="M8" s="243"/>
      <c r="N8" s="243"/>
      <c r="O8" s="244"/>
      <c r="Q8" s="230" t="s">
        <v>27</v>
      </c>
      <c r="R8" s="232"/>
    </row>
    <row r="9" spans="1:19" ht="17.25" thickBot="1">
      <c r="A9" s="118" t="s">
        <v>28</v>
      </c>
      <c r="B9" s="242"/>
      <c r="C9" s="243"/>
      <c r="D9" s="243"/>
      <c r="E9" s="243"/>
      <c r="F9" s="244"/>
      <c r="G9" s="245" t="str">
        <f>TEXT(IF(CHOOSE(8,$E$199,$F$199,$H$199,$I$199,$K$199,$L$199,$N$199,$O$199)&lt;&gt;0,CHOOSE(8,$E$199,$F$199,$H$199,$I$199,$K$199,$L$199,$N$199,$O$199),
IF(CHOOSE(6,$E$199,$F$199,$H$199,$I$199,$K$199,$L$199,$N$199,$O$199)&lt;&gt;0,CHOOSE(6,$E$199,$F$199,$H$199,$I$199,$K$199,$L$199,$N$199,$O$199),
IF(CHOOSE(4,$E$199,$F$199,$H$199,$I$199,$K$199,$L$199,$N$199,$O$199)&lt;&gt;0,CHOOSE(4,$E$199,$F$199,$H$199,$I$199,$K$199,$L$199,$N$199,$O$199),
CHOOSE(2,$E$199,$F$199,$H$199,$I$199,$K$199,$L$199,$N$199,$O$199)))), "#,##0") &amp; " KRW (" &amp;
TEXT(IF(CHOOSE(7,$E$199,$F$199,$H$199,$I$199,$K$199,$L$199,$N$199,$O$199)&lt;&gt;0,CHOOSE(7,$E$199,$F$199,$H$199,$I$199,$K$199,$L$199,$N$199,$O$199),
IF(CHOOSE(5,$E$199,$F$199,$H$199,$I$199,$K$199,$L$199,$N$199,$O$199)&lt;&gt;0,CHOOSE(5,$E$199,$F$199,$H$199,$I$199,$K$199,$L$199,$N$199,$O$199),
IF(CHOOSE(3,$E$199,$F$199,$H$199,$I$199,$K$199,$L$199,$N$199,$O$199)&lt;&gt;0,CHOOSE(3,$E$199,$F$199,$H$199,$I$199,$K$199,$L$199,$N$199,$O$199),
CHOOSE(1,$E$199,$F$199,$H$199,$I$199,$K$199,$L$199,$N$199,$O$199)))), "0.00%") &amp; ")"</f>
        <v>0 KRW (0.00%)</v>
      </c>
      <c r="H9" s="246"/>
      <c r="I9" s="247"/>
      <c r="J9" s="4" t="s">
        <v>28</v>
      </c>
      <c r="K9" s="242"/>
      <c r="L9" s="243"/>
      <c r="M9" s="243"/>
      <c r="N9" s="243"/>
      <c r="O9" s="244"/>
      <c r="Q9" s="2" t="s">
        <v>29</v>
      </c>
      <c r="R9" s="6">
        <v>10</v>
      </c>
    </row>
    <row r="10" spans="1:19">
      <c r="A10" s="118" t="s">
        <v>30</v>
      </c>
      <c r="B10" s="242"/>
      <c r="C10" s="243"/>
      <c r="D10" s="243"/>
      <c r="E10" s="243"/>
      <c r="F10" s="244"/>
      <c r="G10" s="239" t="s">
        <v>47</v>
      </c>
      <c r="H10" s="240"/>
      <c r="I10" s="241"/>
      <c r="J10" s="4" t="s">
        <v>30</v>
      </c>
      <c r="K10" s="242" t="s">
        <v>323</v>
      </c>
      <c r="L10" s="243"/>
      <c r="M10" s="243"/>
      <c r="N10" s="243"/>
      <c r="O10" s="244"/>
      <c r="Q10" s="2" t="s">
        <v>31</v>
      </c>
      <c r="R10" s="6">
        <v>100</v>
      </c>
    </row>
    <row r="11" spans="1:19" ht="17.25" thickBot="1">
      <c r="A11" s="119" t="s">
        <v>32</v>
      </c>
      <c r="B11" s="248" t="s">
        <v>324</v>
      </c>
      <c r="C11" s="249"/>
      <c r="D11" s="249"/>
      <c r="E11" s="249"/>
      <c r="F11" s="250"/>
      <c r="G11" s="245" t="str">
        <f>TEXT(IF(CHOOSE(8,$E$37,$F$37,$H$37,$I$37,$K$37,$L$37,$N$37,$O$37)&lt;&gt;0,CHOOSE(8,$E$37,$F$37,$H$37,$I$37,$K$37,$L$37,$N$37,$O$37),
IF(CHOOSE(6,$E$37,$F$37,$H$37,$I$37,$K$37,$L$37,$N$37,$O$37)&lt;&gt;0,CHOOSE(6,$E$37,$F$37,$H$37,$I$37,$K$37,$L$37,$N$37,$O$37),
IF(CHOOSE(4,$E$37,$F$37,$H$37,$I$37,$K$37,$L$37,$N$37,$O$37)&lt;&gt;0,CHOOSE(4,$E$37,$F$37,$H$37,$I$37,$K$37,$L$37,$N$37,$O$37),
CHOOSE(2,$E$37,$F$37,$H$37,$I$37,$K$37,$L$37,$N$37,$O$37)))), "#,##0") &amp; " KRW (" &amp;
TEXT(IF(CHOOSE(7,$E$37,$F$37,$H$37,$I$37,$K$37,$L$37,$N$37,$O$37)&lt;&gt;0,CHOOSE(7,$E$37,$F$37,$H$37,$I$37,$K$37,$L$37,$N$37,$O$37),
IF(CHOOSE(5,$E$37,$F$37,$H$37,$I$37,$K$37,$L$37,$N$37,$O$37)&lt;&gt;0,CHOOSE(5,$E$37,$F$37,$H$37,$I$37,$K$37,$L$37,$N$37,$O$37),
IF(CHOOSE(3,$E$37,$F$37,$H$37,$I$37,$K$37,$L$37,$N$37,$O$37)&lt;&gt;0,CHOOSE(3,$E$37,$F$37,$H$37,$I$37,$K$37,$L$37,$N$37,$O$37),
CHOOSE(1,$E$37,$F$37,$H$37,$I$37,$K$37,$L$37,$N$37,$O$37)))), "0.00%") &amp; ")"</f>
        <v>0 KRW (0.00%)</v>
      </c>
      <c r="H11" s="246"/>
      <c r="I11" s="247"/>
      <c r="J11" s="7" t="s">
        <v>32</v>
      </c>
      <c r="K11" s="248" t="s">
        <v>315</v>
      </c>
      <c r="L11" s="249"/>
      <c r="M11" s="249"/>
      <c r="N11" s="249"/>
      <c r="O11" s="250"/>
      <c r="Q11" s="65" t="s">
        <v>33</v>
      </c>
      <c r="R11" s="8">
        <v>1000</v>
      </c>
    </row>
    <row r="12" spans="1:19" ht="17.25" thickBot="1"/>
    <row r="13" spans="1:19" ht="17.25" customHeight="1" thickBot="1">
      <c r="A13" s="230" t="s">
        <v>34</v>
      </c>
      <c r="B13" s="231"/>
      <c r="C13" s="231"/>
      <c r="D13" s="231"/>
      <c r="E13" s="231"/>
      <c r="F13" s="231"/>
      <c r="G13" s="231"/>
      <c r="H13" s="231"/>
      <c r="I13" s="231"/>
      <c r="J13" s="231"/>
      <c r="K13" s="231"/>
      <c r="L13" s="231"/>
      <c r="M13" s="231"/>
      <c r="N13" s="231"/>
      <c r="O13" s="232"/>
      <c r="Q13" s="251"/>
      <c r="R13" s="251"/>
      <c r="S13" s="251"/>
    </row>
    <row r="14" spans="1:19" ht="17.25" customHeight="1" thickBot="1">
      <c r="A14" s="116" t="s">
        <v>35</v>
      </c>
      <c r="B14" s="230" t="s">
        <v>36</v>
      </c>
      <c r="C14" s="232"/>
      <c r="D14" s="230" t="s">
        <v>37</v>
      </c>
      <c r="E14" s="231"/>
      <c r="F14" s="232"/>
      <c r="G14" s="257">
        <f>_xlfn.IFNA(VLOOKUP(B14, 현재가테이블!$B$2:$D$200, 2, FALSE), "-")</f>
        <v>60715000</v>
      </c>
      <c r="H14" s="258"/>
      <c r="I14" s="259"/>
      <c r="J14" s="230" t="s">
        <v>38</v>
      </c>
      <c r="K14" s="231"/>
      <c r="L14" s="232"/>
      <c r="M14" s="260">
        <f>_xlfn.IFNA(VLOOKUP(B14, 현재가테이블!$B$2:$D$200, 3, FALSE), "-")</f>
        <v>-7.8924148000000006E-3</v>
      </c>
      <c r="N14" s="261"/>
      <c r="O14" s="262"/>
      <c r="Q14" s="251"/>
      <c r="R14" s="251"/>
      <c r="S14" s="251"/>
    </row>
    <row r="15" spans="1:19" ht="17.25" customHeight="1" thickBot="1">
      <c r="A15" s="295" t="s">
        <v>39</v>
      </c>
      <c r="B15" s="296" t="str">
        <f>TEXT($G$1, "[$-ko-KR]yyyy-mm-dd(ddd) ") &amp; "오전 00:00"</f>
        <v>2021-12-01(수) 오전 00:00</v>
      </c>
      <c r="C15" s="297"/>
      <c r="D15" s="253" t="str">
        <f>TEXT($G$1, "[$-ko-KR]yyyy-mm-dd(ddd) ") &amp; "오후 14:00"</f>
        <v>2021-12-01(수) 오후 14:00</v>
      </c>
      <c r="E15" s="254"/>
      <c r="F15" s="255"/>
      <c r="G15" s="253" t="str">
        <f>TEXT($G$1, "[$-ko-KR]yyyy-mm-dd(ddd) ") &amp; "오후 19:00"</f>
        <v>2021-12-01(수) 오후 19:00</v>
      </c>
      <c r="H15" s="254"/>
      <c r="I15" s="255"/>
      <c r="J15" s="253" t="str">
        <f>TEXT($G$1, "[$-ko-KR]yyyy-mm-dd(ddd) ") &amp; "오후 21:00"</f>
        <v>2021-12-01(수) 오후 21:00</v>
      </c>
      <c r="K15" s="254"/>
      <c r="L15" s="255"/>
      <c r="M15" s="253" t="str">
        <f>TEXT($G$1+1, "[$-ko-KR]yyyy-mm-dd(ddd) ") &amp; "오전 00:00"</f>
        <v>2021-12-02(목) 오전 00:00</v>
      </c>
      <c r="N15" s="254"/>
      <c r="O15" s="255"/>
      <c r="Q15" s="251"/>
      <c r="R15" s="251"/>
      <c r="S15" s="251"/>
    </row>
    <row r="16" spans="1:19" ht="17.25" customHeight="1" thickBot="1">
      <c r="A16" s="295"/>
      <c r="B16" s="121" t="s">
        <v>37</v>
      </c>
      <c r="C16" s="122" t="s">
        <v>38</v>
      </c>
      <c r="D16" s="2" t="s">
        <v>37</v>
      </c>
      <c r="E16" s="10" t="s">
        <v>40</v>
      </c>
      <c r="F16" s="11" t="s">
        <v>41</v>
      </c>
      <c r="G16" s="61" t="s">
        <v>37</v>
      </c>
      <c r="H16" s="62" t="s">
        <v>40</v>
      </c>
      <c r="I16" s="63" t="s">
        <v>41</v>
      </c>
      <c r="J16" s="10" t="s">
        <v>37</v>
      </c>
      <c r="K16" s="10" t="s">
        <v>40</v>
      </c>
      <c r="L16" s="64" t="s">
        <v>41</v>
      </c>
      <c r="M16" s="2" t="s">
        <v>37</v>
      </c>
      <c r="N16" s="10" t="s">
        <v>40</v>
      </c>
      <c r="O16" s="66" t="s">
        <v>41</v>
      </c>
      <c r="Q16" s="256"/>
      <c r="R16" s="256"/>
      <c r="S16" s="256"/>
    </row>
    <row r="17" spans="1:19" ht="17.25" customHeight="1" thickBot="1">
      <c r="A17" s="123"/>
      <c r="B17" s="124" t="str">
        <f>IF(NOT(ISBLANK(_xlfn.IFNA(VLOOKUP($A17, $A$40:$O$199, 2, FALSE), ))), _xlfn.IFNA(VLOOKUP($A17, $A$40:$O$199, 2, FALSE), ), "")</f>
        <v/>
      </c>
      <c r="C17" s="76" t="str">
        <f>IF(NOT(ISBLANK(_xlfn.IFNA(VLOOKUP($A17, $A$40:$O$199, 3, FALSE), ))), _xlfn.IFNA(VLOOKUP($A17, $A$40:$O$199, 3, FALSE), ), "")</f>
        <v/>
      </c>
      <c r="D17" s="13" t="str">
        <f>IF(NOT(ISBLANK(_xlfn.IFNA(VLOOKUP($A17, $A$40:$O$199, 4, FALSE), ))), _xlfn.IFNA(VLOOKUP($A17, $A$40:$O$199, 4, FALSE), ), "")</f>
        <v/>
      </c>
      <c r="E17" s="14" t="str">
        <f>IF(NOT(ISBLANK(_xlfn.IFNA(VLOOKUP($A17, $A$40:$O$199, 5, FALSE), ))), _xlfn.IFNA(VLOOKUP($A17, $A$40:$O$199, 5, FALSE), ), "")</f>
        <v/>
      </c>
      <c r="F17" s="16" t="str">
        <f>IF(NOT(ISBLANK(_xlfn.IFNA(VLOOKUP($A17, $A$40:$O$199, 6, FALSE), ))), _xlfn.IFNA(VLOOKUP($A17, $A$40:$O$199, 6, FALSE), ), "")</f>
        <v/>
      </c>
      <c r="G17" s="29" t="str">
        <f>IF(NOT(ISBLANK(_xlfn.IFNA(VLOOKUP($A17, $A$40:$O$199, 7, FALSE), ))), _xlfn.IFNA(VLOOKUP($A17, $A$40:$O$199, 7, FALSE), ), "")</f>
        <v/>
      </c>
      <c r="H17" s="14" t="str">
        <f>IF(NOT(ISBLANK(_xlfn.IFNA(VLOOKUP($A17, $A$40:$O$199, 8, FALSE), ))), _xlfn.IFNA(VLOOKUP($A17, $A$40:$O$199, 8, FALSE), ), "")</f>
        <v/>
      </c>
      <c r="I17" s="100" t="str">
        <f>IF(NOT(ISBLANK(_xlfn.IFNA(VLOOKUP($A17, $A$40:$O$199, 9, FALSE), ))), _xlfn.IFNA(VLOOKUP($A17, $A$40:$O$199, 9, FALSE), ), "")</f>
        <v/>
      </c>
      <c r="J17" s="13" t="str">
        <f>IF(NOT(ISBLANK(_xlfn.IFNA(VLOOKUP($A17, $A$40:$O$199, 10, FALSE), ))), _xlfn.IFNA(VLOOKUP($A17, $A$40:$O$199, 10, FALSE), ), "")</f>
        <v/>
      </c>
      <c r="K17" s="14" t="str">
        <f>IF(NOT(ISBLANK(_xlfn.IFNA(VLOOKUP($A17, $A$40:$O$199, 11, FALSE), ))), _xlfn.IFNA(VLOOKUP($A17, $A$40:$O$199, 11, FALSE), ), "")</f>
        <v/>
      </c>
      <c r="L17" s="16" t="str">
        <f>IF(NOT(ISBLANK(_xlfn.IFNA(VLOOKUP($A17, $A$40:$O$199, 12, FALSE), ))), _xlfn.IFNA(VLOOKUP($A17, $A$40:$O$199, 12, FALSE), ), "")</f>
        <v/>
      </c>
      <c r="M17" s="29" t="str">
        <f>IF(NOT(ISBLANK(_xlfn.IFNA(VLOOKUP($A17, $A$40:$O$199, 13, FALSE), ))), _xlfn.IFNA(VLOOKUP($A17, $A$40:$O$199, 13, FALSE), ), "")</f>
        <v/>
      </c>
      <c r="N17" s="14" t="str">
        <f>IF(NOT(ISBLANK(_xlfn.IFNA(VLOOKUP($A17, $A$40:$O$199, 14, FALSE), ))), _xlfn.IFNA(VLOOKUP($A17, $A$40:$O$199, 14, FALSE), ), "")</f>
        <v/>
      </c>
      <c r="O17" s="16" t="str">
        <f>IF(NOT(ISBLANK(_xlfn.IFNA(VLOOKUP($A17, $A$40:$O$199, 15, FALSE), ))), _xlfn.IFNA(VLOOKUP($A17, $A$40:$O$199, 15, FALSE), ), "")</f>
        <v/>
      </c>
      <c r="Q17" s="251"/>
      <c r="R17" s="251"/>
      <c r="S17" s="251"/>
    </row>
    <row r="18" spans="1:19" ht="17.25" customHeight="1" thickBot="1">
      <c r="A18" s="125"/>
      <c r="B18" s="126" t="str">
        <f t="shared" ref="B18:B36" si="0">IF(NOT(ISBLANK(_xlfn.IFNA(VLOOKUP($A18, $A$40:$O$199, 2, FALSE), ))), _xlfn.IFNA(VLOOKUP($A18, $A$40:$O$199, 2, FALSE), ), "")</f>
        <v/>
      </c>
      <c r="C18" s="77" t="str">
        <f t="shared" ref="C18:C36" si="1">IF(NOT(ISBLANK(_xlfn.IFNA(VLOOKUP($A18, $A$40:$O$199, 3, FALSE), ))), _xlfn.IFNA(VLOOKUP($A18, $A$40:$O$199, 3, FALSE), ), "")</f>
        <v/>
      </c>
      <c r="D18" s="15" t="str">
        <f t="shared" ref="D18:D36" si="2">IF(NOT(ISBLANK(_xlfn.IFNA(VLOOKUP($A18, $A$40:$O$199, 4, FALSE), ))), _xlfn.IFNA(VLOOKUP($A18, $A$40:$O$199, 4, FALSE), ), "")</f>
        <v/>
      </c>
      <c r="E18" s="32" t="str">
        <f t="shared" ref="E18:E36" si="3">IF(NOT(ISBLANK(_xlfn.IFNA(VLOOKUP($A18, $A$40:$O$199, 5, FALSE), ))), _xlfn.IFNA(VLOOKUP($A18, $A$40:$O$199, 5, FALSE), ), "")</f>
        <v/>
      </c>
      <c r="F18" s="18" t="str">
        <f t="shared" ref="F18:F36" si="4">IF(NOT(ISBLANK(_xlfn.IFNA(VLOOKUP($A18, $A$40:$O$199, 6, FALSE), ))), _xlfn.IFNA(VLOOKUP($A18, $A$40:$O$199, 6, FALSE), ), "")</f>
        <v/>
      </c>
      <c r="G18" s="31" t="str">
        <f t="shared" ref="G18:G36" si="5">IF(NOT(ISBLANK(_xlfn.IFNA(VLOOKUP($A18, $A$40:$O$199, 7, FALSE), ))), _xlfn.IFNA(VLOOKUP($A18, $A$40:$O$199, 7, FALSE), ), "")</f>
        <v/>
      </c>
      <c r="H18" s="32" t="str">
        <f t="shared" ref="H18:H36" si="6">IF(NOT(ISBLANK(_xlfn.IFNA(VLOOKUP($A18, $A$40:$O$199, 8, FALSE), ))), _xlfn.IFNA(VLOOKUP($A18, $A$40:$O$199, 8, FALSE), ), "")</f>
        <v/>
      </c>
      <c r="I18" s="101" t="str">
        <f t="shared" ref="I18:I36" si="7">IF(NOT(ISBLANK(_xlfn.IFNA(VLOOKUP($A18, $A$40:$O$199, 9, FALSE), ))), _xlfn.IFNA(VLOOKUP($A18, $A$40:$O$199, 9, FALSE), ), "")</f>
        <v/>
      </c>
      <c r="J18" s="15" t="str">
        <f t="shared" ref="J18:J36" si="8">IF(NOT(ISBLANK(_xlfn.IFNA(VLOOKUP($A18, $A$40:$O$199, 10, FALSE), ))), _xlfn.IFNA(VLOOKUP($A18, $A$40:$O$199, 10, FALSE), ), "")</f>
        <v/>
      </c>
      <c r="K18" s="32" t="str">
        <f t="shared" ref="K18:K36" si="9">IF(NOT(ISBLANK(_xlfn.IFNA(VLOOKUP($A18, $A$40:$O$199, 11, FALSE), ))), _xlfn.IFNA(VLOOKUP($A18, $A$40:$O$199, 11, FALSE), ), "")</f>
        <v/>
      </c>
      <c r="L18" s="18" t="str">
        <f t="shared" ref="L18:L36" si="10">IF(NOT(ISBLANK(_xlfn.IFNA(VLOOKUP($A18, $A$40:$O$199, 12, FALSE), ))), _xlfn.IFNA(VLOOKUP($A18, $A$40:$O$199, 12, FALSE), ), "")</f>
        <v/>
      </c>
      <c r="M18" s="31" t="str">
        <f t="shared" ref="M18:M36" si="11">IF(NOT(ISBLANK(_xlfn.IFNA(VLOOKUP($A18, $A$40:$O$199, 13, FALSE), ))), _xlfn.IFNA(VLOOKUP($A18, $A$40:$O$199, 13, FALSE), ), "")</f>
        <v/>
      </c>
      <c r="N18" s="32" t="str">
        <f t="shared" ref="N18:N36" si="12">IF(NOT(ISBLANK(_xlfn.IFNA(VLOOKUP($A18, $A$40:$O$199, 14, FALSE), ))), _xlfn.IFNA(VLOOKUP($A18, $A$40:$O$199, 14, FALSE), ), "")</f>
        <v/>
      </c>
      <c r="O18" s="18" t="str">
        <f t="shared" ref="O18:O36" si="13">IF(NOT(ISBLANK(_xlfn.IFNA(VLOOKUP($A18, $A$40:$O$199, 15, FALSE), ))), _xlfn.IFNA(VLOOKUP($A18, $A$40:$O$199, 15, FALSE), ), "")</f>
        <v/>
      </c>
      <c r="Q18" s="251"/>
      <c r="R18" s="251"/>
      <c r="S18" s="251"/>
    </row>
    <row r="19" spans="1:19" ht="17.25" customHeight="1" thickBot="1">
      <c r="A19" s="125"/>
      <c r="B19" s="126" t="str">
        <f t="shared" si="0"/>
        <v/>
      </c>
      <c r="C19" s="77" t="str">
        <f t="shared" si="1"/>
        <v/>
      </c>
      <c r="D19" s="15" t="str">
        <f t="shared" si="2"/>
        <v/>
      </c>
      <c r="E19" s="32" t="str">
        <f t="shared" si="3"/>
        <v/>
      </c>
      <c r="F19" s="18" t="str">
        <f t="shared" si="4"/>
        <v/>
      </c>
      <c r="G19" s="31" t="str">
        <f t="shared" si="5"/>
        <v/>
      </c>
      <c r="H19" s="32" t="str">
        <f t="shared" si="6"/>
        <v/>
      </c>
      <c r="I19" s="101" t="str">
        <f t="shared" si="7"/>
        <v/>
      </c>
      <c r="J19" s="15" t="str">
        <f t="shared" si="8"/>
        <v/>
      </c>
      <c r="K19" s="32" t="str">
        <f t="shared" si="9"/>
        <v/>
      </c>
      <c r="L19" s="18" t="str">
        <f t="shared" si="10"/>
        <v/>
      </c>
      <c r="M19" s="31" t="str">
        <f t="shared" si="11"/>
        <v/>
      </c>
      <c r="N19" s="32" t="str">
        <f t="shared" si="12"/>
        <v/>
      </c>
      <c r="O19" s="18" t="str">
        <f t="shared" si="13"/>
        <v/>
      </c>
      <c r="Q19" s="256"/>
      <c r="R19" s="256"/>
      <c r="S19" s="256"/>
    </row>
    <row r="20" spans="1:19" ht="17.25" customHeight="1" thickBot="1">
      <c r="A20" s="125"/>
      <c r="B20" s="126" t="str">
        <f t="shared" si="0"/>
        <v/>
      </c>
      <c r="C20" s="77" t="str">
        <f t="shared" si="1"/>
        <v/>
      </c>
      <c r="D20" s="15" t="str">
        <f t="shared" si="2"/>
        <v/>
      </c>
      <c r="E20" s="32" t="str">
        <f t="shared" si="3"/>
        <v/>
      </c>
      <c r="F20" s="18" t="str">
        <f t="shared" si="4"/>
        <v/>
      </c>
      <c r="G20" s="31" t="str">
        <f t="shared" si="5"/>
        <v/>
      </c>
      <c r="H20" s="32" t="str">
        <f t="shared" si="6"/>
        <v/>
      </c>
      <c r="I20" s="101" t="str">
        <f t="shared" si="7"/>
        <v/>
      </c>
      <c r="J20" s="15" t="str">
        <f t="shared" si="8"/>
        <v/>
      </c>
      <c r="K20" s="32" t="str">
        <f t="shared" si="9"/>
        <v/>
      </c>
      <c r="L20" s="18" t="str">
        <f t="shared" si="10"/>
        <v/>
      </c>
      <c r="M20" s="31" t="str">
        <f t="shared" si="11"/>
        <v/>
      </c>
      <c r="N20" s="32" t="str">
        <f t="shared" si="12"/>
        <v/>
      </c>
      <c r="O20" s="18" t="str">
        <f t="shared" si="13"/>
        <v/>
      </c>
      <c r="Q20" s="256"/>
      <c r="R20" s="256"/>
      <c r="S20" s="256"/>
    </row>
    <row r="21" spans="1:19" ht="17.25" customHeight="1" thickBot="1">
      <c r="A21" s="127"/>
      <c r="B21" s="128" t="str">
        <f t="shared" si="0"/>
        <v/>
      </c>
      <c r="C21" s="78" t="str">
        <f t="shared" si="1"/>
        <v/>
      </c>
      <c r="D21" s="20" t="str">
        <f t="shared" si="2"/>
        <v/>
      </c>
      <c r="E21" s="21" t="str">
        <f t="shared" si="3"/>
        <v/>
      </c>
      <c r="F21" s="22" t="str">
        <f t="shared" si="4"/>
        <v/>
      </c>
      <c r="G21" s="30" t="str">
        <f t="shared" si="5"/>
        <v/>
      </c>
      <c r="H21" s="21" t="str">
        <f t="shared" si="6"/>
        <v/>
      </c>
      <c r="I21" s="105" t="str">
        <f t="shared" si="7"/>
        <v/>
      </c>
      <c r="J21" s="20" t="str">
        <f t="shared" si="8"/>
        <v/>
      </c>
      <c r="K21" s="21" t="str">
        <f t="shared" si="9"/>
        <v/>
      </c>
      <c r="L21" s="22" t="str">
        <f t="shared" si="10"/>
        <v/>
      </c>
      <c r="M21" s="30" t="str">
        <f t="shared" si="11"/>
        <v/>
      </c>
      <c r="N21" s="21" t="str">
        <f t="shared" si="12"/>
        <v/>
      </c>
      <c r="O21" s="22" t="str">
        <f t="shared" si="13"/>
        <v/>
      </c>
      <c r="Q21" s="256"/>
      <c r="R21" s="256"/>
      <c r="S21" s="256"/>
    </row>
    <row r="22" spans="1:19" ht="17.25" customHeight="1" thickBot="1">
      <c r="A22" s="125"/>
      <c r="B22" s="129" t="str">
        <f t="shared" si="0"/>
        <v/>
      </c>
      <c r="C22" s="80" t="str">
        <f t="shared" si="1"/>
        <v/>
      </c>
      <c r="D22" s="106" t="str">
        <f t="shared" si="2"/>
        <v/>
      </c>
      <c r="E22" s="107" t="str">
        <f t="shared" si="3"/>
        <v/>
      </c>
      <c r="F22" s="108" t="str">
        <f t="shared" si="4"/>
        <v/>
      </c>
      <c r="G22" s="109" t="str">
        <f t="shared" si="5"/>
        <v/>
      </c>
      <c r="H22" s="107" t="str">
        <f t="shared" si="6"/>
        <v/>
      </c>
      <c r="I22" s="110" t="str">
        <f t="shared" si="7"/>
        <v/>
      </c>
      <c r="J22" s="106" t="str">
        <f t="shared" si="8"/>
        <v/>
      </c>
      <c r="K22" s="107" t="str">
        <f t="shared" si="9"/>
        <v/>
      </c>
      <c r="L22" s="108" t="str">
        <f t="shared" si="10"/>
        <v/>
      </c>
      <c r="M22" s="109" t="str">
        <f t="shared" si="11"/>
        <v/>
      </c>
      <c r="N22" s="107" t="str">
        <f t="shared" si="12"/>
        <v/>
      </c>
      <c r="O22" s="108" t="str">
        <f t="shared" si="13"/>
        <v/>
      </c>
      <c r="Q22" s="256"/>
      <c r="R22" s="256"/>
      <c r="S22" s="256"/>
    </row>
    <row r="23" spans="1:19" ht="17.25" customHeight="1" thickBot="1">
      <c r="A23" s="125"/>
      <c r="B23" s="126" t="str">
        <f t="shared" si="0"/>
        <v/>
      </c>
      <c r="C23" s="77" t="str">
        <f t="shared" si="1"/>
        <v/>
      </c>
      <c r="D23" s="15" t="str">
        <f t="shared" si="2"/>
        <v/>
      </c>
      <c r="E23" s="32" t="str">
        <f t="shared" si="3"/>
        <v/>
      </c>
      <c r="F23" s="18" t="str">
        <f t="shared" si="4"/>
        <v/>
      </c>
      <c r="G23" s="31" t="str">
        <f t="shared" si="5"/>
        <v/>
      </c>
      <c r="H23" s="32" t="str">
        <f t="shared" si="6"/>
        <v/>
      </c>
      <c r="I23" s="101" t="str">
        <f t="shared" si="7"/>
        <v/>
      </c>
      <c r="J23" s="15" t="str">
        <f t="shared" si="8"/>
        <v/>
      </c>
      <c r="K23" s="32" t="str">
        <f t="shared" si="9"/>
        <v/>
      </c>
      <c r="L23" s="18" t="str">
        <f t="shared" si="10"/>
        <v/>
      </c>
      <c r="M23" s="31" t="str">
        <f t="shared" si="11"/>
        <v/>
      </c>
      <c r="N23" s="32" t="str">
        <f t="shared" si="12"/>
        <v/>
      </c>
      <c r="O23" s="18" t="str">
        <f t="shared" si="13"/>
        <v/>
      </c>
      <c r="Q23" s="256"/>
      <c r="R23" s="256"/>
      <c r="S23" s="256"/>
    </row>
    <row r="24" spans="1:19" ht="17.25" customHeight="1" thickBot="1">
      <c r="A24" s="125"/>
      <c r="B24" s="126" t="str">
        <f t="shared" si="0"/>
        <v/>
      </c>
      <c r="C24" s="77" t="str">
        <f t="shared" si="1"/>
        <v/>
      </c>
      <c r="D24" s="15" t="str">
        <f t="shared" si="2"/>
        <v/>
      </c>
      <c r="E24" s="32" t="str">
        <f t="shared" si="3"/>
        <v/>
      </c>
      <c r="F24" s="18" t="str">
        <f t="shared" si="4"/>
        <v/>
      </c>
      <c r="G24" s="31" t="str">
        <f t="shared" si="5"/>
        <v/>
      </c>
      <c r="H24" s="32" t="str">
        <f t="shared" si="6"/>
        <v/>
      </c>
      <c r="I24" s="101" t="str">
        <f t="shared" si="7"/>
        <v/>
      </c>
      <c r="J24" s="15" t="str">
        <f t="shared" si="8"/>
        <v/>
      </c>
      <c r="K24" s="32" t="str">
        <f t="shared" si="9"/>
        <v/>
      </c>
      <c r="L24" s="18" t="str">
        <f t="shared" si="10"/>
        <v/>
      </c>
      <c r="M24" s="31" t="str">
        <f t="shared" si="11"/>
        <v/>
      </c>
      <c r="N24" s="32" t="str">
        <f t="shared" si="12"/>
        <v/>
      </c>
      <c r="O24" s="18" t="str">
        <f t="shared" si="13"/>
        <v/>
      </c>
      <c r="Q24" s="256"/>
      <c r="R24" s="256"/>
      <c r="S24" s="256"/>
    </row>
    <row r="25" spans="1:19" ht="17.25" customHeight="1" thickBot="1">
      <c r="A25" s="125"/>
      <c r="B25" s="126" t="str">
        <f t="shared" si="0"/>
        <v/>
      </c>
      <c r="C25" s="77" t="str">
        <f t="shared" si="1"/>
        <v/>
      </c>
      <c r="D25" s="15" t="str">
        <f t="shared" si="2"/>
        <v/>
      </c>
      <c r="E25" s="32" t="str">
        <f t="shared" si="3"/>
        <v/>
      </c>
      <c r="F25" s="18" t="str">
        <f t="shared" si="4"/>
        <v/>
      </c>
      <c r="G25" s="31" t="str">
        <f t="shared" si="5"/>
        <v/>
      </c>
      <c r="H25" s="32" t="str">
        <f t="shared" si="6"/>
        <v/>
      </c>
      <c r="I25" s="101" t="str">
        <f t="shared" si="7"/>
        <v/>
      </c>
      <c r="J25" s="15" t="str">
        <f t="shared" si="8"/>
        <v/>
      </c>
      <c r="K25" s="32" t="str">
        <f t="shared" si="9"/>
        <v/>
      </c>
      <c r="L25" s="18" t="str">
        <f t="shared" si="10"/>
        <v/>
      </c>
      <c r="M25" s="31" t="str">
        <f t="shared" si="11"/>
        <v/>
      </c>
      <c r="N25" s="32" t="str">
        <f t="shared" si="12"/>
        <v/>
      </c>
      <c r="O25" s="18" t="str">
        <f t="shared" si="13"/>
        <v/>
      </c>
      <c r="Q25" s="33"/>
      <c r="R25" s="33"/>
    </row>
    <row r="26" spans="1:19" ht="17.25" customHeight="1" thickBot="1">
      <c r="A26" s="130"/>
      <c r="B26" s="131" t="str">
        <f t="shared" si="0"/>
        <v/>
      </c>
      <c r="C26" s="79" t="str">
        <f t="shared" si="1"/>
        <v/>
      </c>
      <c r="D26" s="24" t="str">
        <f t="shared" si="2"/>
        <v/>
      </c>
      <c r="E26" s="25" t="str">
        <f t="shared" si="3"/>
        <v/>
      </c>
      <c r="F26" s="104" t="str">
        <f t="shared" si="4"/>
        <v/>
      </c>
      <c r="G26" s="102" t="str">
        <f t="shared" si="5"/>
        <v/>
      </c>
      <c r="H26" s="25" t="str">
        <f t="shared" si="6"/>
        <v/>
      </c>
      <c r="I26" s="103" t="str">
        <f t="shared" si="7"/>
        <v/>
      </c>
      <c r="J26" s="24" t="str">
        <f t="shared" si="8"/>
        <v/>
      </c>
      <c r="K26" s="25" t="str">
        <f t="shared" si="9"/>
        <v/>
      </c>
      <c r="L26" s="104" t="str">
        <f t="shared" si="10"/>
        <v/>
      </c>
      <c r="M26" s="102" t="str">
        <f t="shared" si="11"/>
        <v/>
      </c>
      <c r="N26" s="25" t="str">
        <f t="shared" si="12"/>
        <v/>
      </c>
      <c r="O26" s="104" t="str">
        <f t="shared" si="13"/>
        <v/>
      </c>
      <c r="Q26" s="265"/>
      <c r="R26" s="266"/>
      <c r="S26" s="267"/>
    </row>
    <row r="27" spans="1:19" ht="17.25" customHeight="1">
      <c r="A27" s="123"/>
      <c r="B27" s="124" t="str">
        <f t="shared" si="0"/>
        <v/>
      </c>
      <c r="C27" s="76" t="str">
        <f t="shared" si="1"/>
        <v/>
      </c>
      <c r="D27" s="13" t="str">
        <f t="shared" si="2"/>
        <v/>
      </c>
      <c r="E27" s="14" t="str">
        <f t="shared" si="3"/>
        <v/>
      </c>
      <c r="F27" s="16" t="str">
        <f t="shared" si="4"/>
        <v/>
      </c>
      <c r="G27" s="29" t="str">
        <f t="shared" si="5"/>
        <v/>
      </c>
      <c r="H27" s="14" t="str">
        <f t="shared" si="6"/>
        <v/>
      </c>
      <c r="I27" s="100" t="str">
        <f t="shared" si="7"/>
        <v/>
      </c>
      <c r="J27" s="13" t="str">
        <f t="shared" si="8"/>
        <v/>
      </c>
      <c r="K27" s="14" t="str">
        <f t="shared" si="9"/>
        <v/>
      </c>
      <c r="L27" s="16" t="str">
        <f t="shared" si="10"/>
        <v/>
      </c>
      <c r="M27" s="29" t="str">
        <f t="shared" si="11"/>
        <v/>
      </c>
      <c r="N27" s="14" t="str">
        <f t="shared" si="12"/>
        <v/>
      </c>
      <c r="O27" s="16" t="str">
        <f t="shared" si="13"/>
        <v/>
      </c>
      <c r="Q27" s="268"/>
      <c r="R27" s="269"/>
      <c r="S27" s="270"/>
    </row>
    <row r="28" spans="1:19" ht="17.25" customHeight="1" thickBot="1">
      <c r="A28" s="125"/>
      <c r="B28" s="126" t="str">
        <f t="shared" si="0"/>
        <v/>
      </c>
      <c r="C28" s="77" t="str">
        <f t="shared" si="1"/>
        <v/>
      </c>
      <c r="D28" s="15" t="str">
        <f t="shared" si="2"/>
        <v/>
      </c>
      <c r="E28" s="32" t="str">
        <f t="shared" si="3"/>
        <v/>
      </c>
      <c r="F28" s="18" t="str">
        <f t="shared" si="4"/>
        <v/>
      </c>
      <c r="G28" s="31" t="str">
        <f t="shared" si="5"/>
        <v/>
      </c>
      <c r="H28" s="32" t="str">
        <f t="shared" si="6"/>
        <v/>
      </c>
      <c r="I28" s="101" t="str">
        <f t="shared" si="7"/>
        <v/>
      </c>
      <c r="J28" s="15" t="str">
        <f t="shared" si="8"/>
        <v/>
      </c>
      <c r="K28" s="32" t="str">
        <f t="shared" si="9"/>
        <v/>
      </c>
      <c r="L28" s="18" t="str">
        <f t="shared" si="10"/>
        <v/>
      </c>
      <c r="M28" s="31" t="str">
        <f t="shared" si="11"/>
        <v/>
      </c>
      <c r="N28" s="32" t="str">
        <f t="shared" si="12"/>
        <v/>
      </c>
      <c r="O28" s="18" t="str">
        <f t="shared" si="13"/>
        <v/>
      </c>
      <c r="Q28" s="271"/>
      <c r="R28" s="272"/>
      <c r="S28" s="273"/>
    </row>
    <row r="29" spans="1:19" ht="17.25" customHeight="1" thickBot="1">
      <c r="A29" s="125"/>
      <c r="B29" s="126" t="str">
        <f t="shared" si="0"/>
        <v/>
      </c>
      <c r="C29" s="77" t="str">
        <f t="shared" si="1"/>
        <v/>
      </c>
      <c r="D29" s="15" t="str">
        <f t="shared" si="2"/>
        <v/>
      </c>
      <c r="E29" s="32" t="str">
        <f t="shared" si="3"/>
        <v/>
      </c>
      <c r="F29" s="18" t="str">
        <f t="shared" si="4"/>
        <v/>
      </c>
      <c r="G29" s="31" t="str">
        <f t="shared" si="5"/>
        <v/>
      </c>
      <c r="H29" s="32" t="str">
        <f t="shared" si="6"/>
        <v/>
      </c>
      <c r="I29" s="101" t="str">
        <f t="shared" si="7"/>
        <v/>
      </c>
      <c r="J29" s="15" t="str">
        <f t="shared" si="8"/>
        <v/>
      </c>
      <c r="K29" s="32" t="str">
        <f t="shared" si="9"/>
        <v/>
      </c>
      <c r="L29" s="18" t="str">
        <f t="shared" si="10"/>
        <v/>
      </c>
      <c r="M29" s="31" t="str">
        <f t="shared" si="11"/>
        <v/>
      </c>
      <c r="N29" s="32" t="str">
        <f t="shared" si="12"/>
        <v/>
      </c>
      <c r="O29" s="18" t="str">
        <f t="shared" si="13"/>
        <v/>
      </c>
      <c r="Q29" s="256"/>
      <c r="R29" s="256"/>
      <c r="S29" s="256"/>
    </row>
    <row r="30" spans="1:19" ht="17.25" customHeight="1" thickBot="1">
      <c r="A30" s="125"/>
      <c r="B30" s="126" t="str">
        <f t="shared" si="0"/>
        <v/>
      </c>
      <c r="C30" s="77" t="str">
        <f t="shared" si="1"/>
        <v/>
      </c>
      <c r="D30" s="15" t="str">
        <f t="shared" si="2"/>
        <v/>
      </c>
      <c r="E30" s="32" t="str">
        <f t="shared" si="3"/>
        <v/>
      </c>
      <c r="F30" s="18" t="str">
        <f t="shared" si="4"/>
        <v/>
      </c>
      <c r="G30" s="31" t="str">
        <f t="shared" si="5"/>
        <v/>
      </c>
      <c r="H30" s="32" t="str">
        <f t="shared" si="6"/>
        <v/>
      </c>
      <c r="I30" s="101" t="str">
        <f t="shared" si="7"/>
        <v/>
      </c>
      <c r="J30" s="15" t="str">
        <f t="shared" si="8"/>
        <v/>
      </c>
      <c r="K30" s="32" t="str">
        <f t="shared" si="9"/>
        <v/>
      </c>
      <c r="L30" s="18" t="str">
        <f t="shared" si="10"/>
        <v/>
      </c>
      <c r="M30" s="31" t="str">
        <f t="shared" si="11"/>
        <v/>
      </c>
      <c r="N30" s="32" t="str">
        <f t="shared" si="12"/>
        <v/>
      </c>
      <c r="O30" s="18" t="str">
        <f t="shared" si="13"/>
        <v/>
      </c>
      <c r="Q30" s="251"/>
      <c r="R30" s="251"/>
      <c r="S30" s="251"/>
    </row>
    <row r="31" spans="1:19" ht="17.25" customHeight="1" thickBot="1">
      <c r="A31" s="127"/>
      <c r="B31" s="128" t="str">
        <f t="shared" si="0"/>
        <v/>
      </c>
      <c r="C31" s="78" t="str">
        <f t="shared" si="1"/>
        <v/>
      </c>
      <c r="D31" s="20" t="str">
        <f t="shared" si="2"/>
        <v/>
      </c>
      <c r="E31" s="21" t="str">
        <f t="shared" si="3"/>
        <v/>
      </c>
      <c r="F31" s="22" t="str">
        <f t="shared" si="4"/>
        <v/>
      </c>
      <c r="G31" s="30" t="str">
        <f t="shared" si="5"/>
        <v/>
      </c>
      <c r="H31" s="21" t="str">
        <f t="shared" si="6"/>
        <v/>
      </c>
      <c r="I31" s="105" t="str">
        <f t="shared" si="7"/>
        <v/>
      </c>
      <c r="J31" s="20" t="str">
        <f t="shared" si="8"/>
        <v/>
      </c>
      <c r="K31" s="21" t="str">
        <f t="shared" si="9"/>
        <v/>
      </c>
      <c r="L31" s="22" t="str">
        <f t="shared" si="10"/>
        <v/>
      </c>
      <c r="M31" s="30" t="str">
        <f t="shared" si="11"/>
        <v/>
      </c>
      <c r="N31" s="21" t="str">
        <f t="shared" si="12"/>
        <v/>
      </c>
      <c r="O31" s="22" t="str">
        <f t="shared" si="13"/>
        <v/>
      </c>
      <c r="Q31" s="251"/>
      <c r="R31" s="251"/>
      <c r="S31" s="251"/>
    </row>
    <row r="32" spans="1:19" ht="17.25" customHeight="1" thickBot="1">
      <c r="A32" s="125"/>
      <c r="B32" s="129" t="str">
        <f t="shared" si="0"/>
        <v/>
      </c>
      <c r="C32" s="80" t="str">
        <f t="shared" si="1"/>
        <v/>
      </c>
      <c r="D32" s="106" t="str">
        <f t="shared" si="2"/>
        <v/>
      </c>
      <c r="E32" s="107" t="str">
        <f t="shared" si="3"/>
        <v/>
      </c>
      <c r="F32" s="108" t="str">
        <f t="shared" si="4"/>
        <v/>
      </c>
      <c r="G32" s="109" t="str">
        <f t="shared" si="5"/>
        <v/>
      </c>
      <c r="H32" s="107" t="str">
        <f t="shared" si="6"/>
        <v/>
      </c>
      <c r="I32" s="110" t="str">
        <f t="shared" si="7"/>
        <v/>
      </c>
      <c r="J32" s="106" t="str">
        <f t="shared" si="8"/>
        <v/>
      </c>
      <c r="K32" s="107" t="str">
        <f t="shared" si="9"/>
        <v/>
      </c>
      <c r="L32" s="108" t="str">
        <f t="shared" si="10"/>
        <v/>
      </c>
      <c r="M32" s="109" t="str">
        <f t="shared" si="11"/>
        <v/>
      </c>
      <c r="N32" s="107" t="str">
        <f t="shared" si="12"/>
        <v/>
      </c>
      <c r="O32" s="108" t="str">
        <f t="shared" si="13"/>
        <v/>
      </c>
      <c r="Q32" s="256"/>
      <c r="R32" s="256"/>
      <c r="S32" s="256"/>
    </row>
    <row r="33" spans="1:19" ht="17.25" customHeight="1" thickBot="1">
      <c r="A33" s="125"/>
      <c r="B33" s="126" t="str">
        <f t="shared" si="0"/>
        <v/>
      </c>
      <c r="C33" s="77" t="str">
        <f t="shared" si="1"/>
        <v/>
      </c>
      <c r="D33" s="15" t="str">
        <f t="shared" si="2"/>
        <v/>
      </c>
      <c r="E33" s="32" t="str">
        <f t="shared" si="3"/>
        <v/>
      </c>
      <c r="F33" s="18" t="str">
        <f t="shared" si="4"/>
        <v/>
      </c>
      <c r="G33" s="31" t="str">
        <f t="shared" si="5"/>
        <v/>
      </c>
      <c r="H33" s="32" t="str">
        <f t="shared" si="6"/>
        <v/>
      </c>
      <c r="I33" s="101" t="str">
        <f t="shared" si="7"/>
        <v/>
      </c>
      <c r="J33" s="15" t="str">
        <f t="shared" si="8"/>
        <v/>
      </c>
      <c r="K33" s="32" t="str">
        <f t="shared" si="9"/>
        <v/>
      </c>
      <c r="L33" s="18" t="str">
        <f t="shared" si="10"/>
        <v/>
      </c>
      <c r="M33" s="31" t="str">
        <f t="shared" si="11"/>
        <v/>
      </c>
      <c r="N33" s="32" t="str">
        <f t="shared" si="12"/>
        <v/>
      </c>
      <c r="O33" s="18" t="str">
        <f t="shared" si="13"/>
        <v/>
      </c>
      <c r="Q33" s="256"/>
      <c r="R33" s="256"/>
      <c r="S33" s="256"/>
    </row>
    <row r="34" spans="1:19" ht="17.25" customHeight="1" thickBot="1">
      <c r="A34" s="125"/>
      <c r="B34" s="126" t="str">
        <f t="shared" si="0"/>
        <v/>
      </c>
      <c r="C34" s="77" t="str">
        <f t="shared" si="1"/>
        <v/>
      </c>
      <c r="D34" s="15" t="str">
        <f t="shared" si="2"/>
        <v/>
      </c>
      <c r="E34" s="32" t="str">
        <f t="shared" si="3"/>
        <v/>
      </c>
      <c r="F34" s="18" t="str">
        <f t="shared" si="4"/>
        <v/>
      </c>
      <c r="G34" s="31" t="str">
        <f t="shared" si="5"/>
        <v/>
      </c>
      <c r="H34" s="32" t="str">
        <f t="shared" si="6"/>
        <v/>
      </c>
      <c r="I34" s="101" t="str">
        <f t="shared" si="7"/>
        <v/>
      </c>
      <c r="J34" s="15" t="str">
        <f t="shared" si="8"/>
        <v/>
      </c>
      <c r="K34" s="32" t="str">
        <f t="shared" si="9"/>
        <v/>
      </c>
      <c r="L34" s="18" t="str">
        <f t="shared" si="10"/>
        <v/>
      </c>
      <c r="M34" s="31" t="str">
        <f t="shared" si="11"/>
        <v/>
      </c>
      <c r="N34" s="32" t="str">
        <f t="shared" si="12"/>
        <v/>
      </c>
      <c r="O34" s="18" t="str">
        <f t="shared" si="13"/>
        <v/>
      </c>
      <c r="Q34" s="256"/>
      <c r="R34" s="256"/>
      <c r="S34" s="256"/>
    </row>
    <row r="35" spans="1:19" ht="17.25" customHeight="1">
      <c r="A35" s="125"/>
      <c r="B35" s="126" t="str">
        <f t="shared" si="0"/>
        <v/>
      </c>
      <c r="C35" s="77" t="str">
        <f t="shared" si="1"/>
        <v/>
      </c>
      <c r="D35" s="15" t="str">
        <f t="shared" si="2"/>
        <v/>
      </c>
      <c r="E35" s="32" t="str">
        <f t="shared" si="3"/>
        <v/>
      </c>
      <c r="F35" s="18" t="str">
        <f t="shared" si="4"/>
        <v/>
      </c>
      <c r="G35" s="31" t="str">
        <f t="shared" si="5"/>
        <v/>
      </c>
      <c r="H35" s="32" t="str">
        <f t="shared" si="6"/>
        <v/>
      </c>
      <c r="I35" s="101" t="str">
        <f t="shared" si="7"/>
        <v/>
      </c>
      <c r="J35" s="15" t="str">
        <f t="shared" si="8"/>
        <v/>
      </c>
      <c r="K35" s="32" t="str">
        <f t="shared" si="9"/>
        <v/>
      </c>
      <c r="L35" s="18" t="str">
        <f t="shared" si="10"/>
        <v/>
      </c>
      <c r="M35" s="31" t="str">
        <f t="shared" si="11"/>
        <v/>
      </c>
      <c r="N35" s="32" t="str">
        <f t="shared" si="12"/>
        <v/>
      </c>
      <c r="O35" s="18" t="str">
        <f t="shared" si="13"/>
        <v/>
      </c>
      <c r="Q35" s="278"/>
      <c r="R35" s="279"/>
      <c r="S35" s="280"/>
    </row>
    <row r="36" spans="1:19" ht="17.25" customHeight="1" thickBot="1">
      <c r="A36" s="130"/>
      <c r="B36" s="131" t="str">
        <f t="shared" si="0"/>
        <v/>
      </c>
      <c r="C36" s="79" t="str">
        <f t="shared" si="1"/>
        <v/>
      </c>
      <c r="D36" s="24" t="str">
        <f t="shared" si="2"/>
        <v/>
      </c>
      <c r="E36" s="25" t="str">
        <f t="shared" si="3"/>
        <v/>
      </c>
      <c r="F36" s="104" t="str">
        <f t="shared" si="4"/>
        <v/>
      </c>
      <c r="G36" s="102" t="str">
        <f t="shared" si="5"/>
        <v/>
      </c>
      <c r="H36" s="25" t="str">
        <f t="shared" si="6"/>
        <v/>
      </c>
      <c r="I36" s="103" t="str">
        <f t="shared" si="7"/>
        <v/>
      </c>
      <c r="J36" s="24" t="str">
        <f t="shared" si="8"/>
        <v/>
      </c>
      <c r="K36" s="25" t="str">
        <f t="shared" si="9"/>
        <v/>
      </c>
      <c r="L36" s="104" t="str">
        <f t="shared" si="10"/>
        <v/>
      </c>
      <c r="M36" s="102" t="str">
        <f t="shared" si="11"/>
        <v/>
      </c>
      <c r="N36" s="25" t="str">
        <f t="shared" si="12"/>
        <v/>
      </c>
      <c r="O36" s="104" t="str">
        <f t="shared" si="13"/>
        <v/>
      </c>
      <c r="Q36" s="281"/>
      <c r="R36" s="282"/>
      <c r="S36" s="283"/>
    </row>
    <row r="37" spans="1:19" ht="17.25" customHeight="1" thickBot="1">
      <c r="A37" s="132" t="s">
        <v>42</v>
      </c>
      <c r="B37" s="289">
        <v>150000</v>
      </c>
      <c r="C37" s="290"/>
      <c r="D37" s="26" t="s">
        <v>43</v>
      </c>
      <c r="E37" s="27">
        <f>IF(COUNT(E17:E36), SUM(E17:E36) / COUNT(E17:E36), 0)</f>
        <v>0</v>
      </c>
      <c r="F37" s="28">
        <f>SUM(F17:F36)</f>
        <v>0</v>
      </c>
      <c r="G37" s="26" t="s">
        <v>43</v>
      </c>
      <c r="H37" s="27">
        <f>IF(COUNT(H17:H36), SUM(H17:H36) / COUNT(H17:H36), 0)</f>
        <v>0</v>
      </c>
      <c r="I37" s="28">
        <f>SUM(I17:I36)</f>
        <v>0</v>
      </c>
      <c r="J37" s="26" t="s">
        <v>43</v>
      </c>
      <c r="K37" s="27">
        <f>IF(COUNT(K17:K36), SUM(K17:K36) / COUNT(K17:K36), 0)</f>
        <v>0</v>
      </c>
      <c r="L37" s="28">
        <f>SUM(L17:L36)</f>
        <v>0</v>
      </c>
      <c r="M37" s="26" t="s">
        <v>43</v>
      </c>
      <c r="N37" s="27">
        <f>IF(COUNT(N17:N36), SUM(N17:N36) / COUNT(N17:N36), 0)</f>
        <v>0</v>
      </c>
      <c r="O37" s="28">
        <f>SUM(O17:O36)</f>
        <v>0</v>
      </c>
      <c r="Q37" s="284"/>
      <c r="R37" s="285"/>
      <c r="S37" s="286"/>
    </row>
    <row r="38" spans="1:19" ht="17.25" customHeight="1"/>
    <row r="39" spans="1:19" ht="17.25" customHeight="1" thickBot="1"/>
    <row r="40" spans="1:19" ht="17.25" customHeight="1" thickBot="1">
      <c r="A40" s="230" t="s">
        <v>44</v>
      </c>
      <c r="B40" s="231"/>
      <c r="C40" s="231"/>
      <c r="D40" s="231"/>
      <c r="E40" s="231"/>
      <c r="F40" s="231"/>
      <c r="G40" s="231"/>
      <c r="H40" s="231"/>
      <c r="I40" s="231"/>
      <c r="J40" s="231"/>
      <c r="K40" s="231"/>
      <c r="L40" s="231"/>
      <c r="M40" s="231"/>
      <c r="N40" s="231"/>
      <c r="O40" s="232"/>
      <c r="Q40" s="251"/>
      <c r="R40" s="251"/>
      <c r="S40" s="251"/>
    </row>
    <row r="41" spans="1:19" ht="17.25" customHeight="1" thickBot="1">
      <c r="A41" s="116" t="s">
        <v>264</v>
      </c>
      <c r="B41" s="230" t="s">
        <v>49</v>
      </c>
      <c r="C41" s="232"/>
      <c r="D41" s="230" t="s">
        <v>57</v>
      </c>
      <c r="E41" s="231"/>
      <c r="F41" s="232"/>
      <c r="G41" s="257">
        <f>_xlfn.IFNA(VLOOKUP(B41, 현재가테이블!$B$2:$D$200, 2, FALSE), "-")</f>
        <v>60715000</v>
      </c>
      <c r="H41" s="258"/>
      <c r="I41" s="259"/>
      <c r="J41" s="230" t="s">
        <v>58</v>
      </c>
      <c r="K41" s="231"/>
      <c r="L41" s="232"/>
      <c r="M41" s="260">
        <f>_xlfn.IFNA(VLOOKUP(B41, 현재가테이블!$B$2:$D$200, 3, FALSE), "-")</f>
        <v>-7.8924148000000006E-3</v>
      </c>
      <c r="N41" s="261"/>
      <c r="O41" s="262"/>
      <c r="Q41" s="251"/>
      <c r="R41" s="251"/>
      <c r="S41" s="251"/>
    </row>
    <row r="42" spans="1:19" ht="17.25" customHeight="1" thickBot="1">
      <c r="A42" s="291" t="s">
        <v>54</v>
      </c>
      <c r="B42" s="293" t="str">
        <f>TEXT($G$1, "[$-ko-KR]yyyy-mm-dd(ddd) ") &amp; "오전 00:00"</f>
        <v>2021-12-01(수) 오전 00:00</v>
      </c>
      <c r="C42" s="294"/>
      <c r="D42" s="253" t="str">
        <f>TEXT($G$1, "[$-ko-KR]yyyy-mm-dd(ddd) ") &amp; "오후 14:00"</f>
        <v>2021-12-01(수) 오후 14:00</v>
      </c>
      <c r="E42" s="254"/>
      <c r="F42" s="255"/>
      <c r="G42" s="253" t="str">
        <f>TEXT($G$1, "[$-ko-KR]yyyy-mm-dd(ddd) ") &amp; "오후 19:00"</f>
        <v>2021-12-01(수) 오후 19:00</v>
      </c>
      <c r="H42" s="254"/>
      <c r="I42" s="255"/>
      <c r="J42" s="253" t="str">
        <f>TEXT($G$1, "[$-ko-KR]yyyy-mm-dd(ddd) ") &amp; "오후 21:00"</f>
        <v>2021-12-01(수) 오후 21:00</v>
      </c>
      <c r="K42" s="254"/>
      <c r="L42" s="255"/>
      <c r="M42" s="253" t="str">
        <f>TEXT($G$1+1, "[$-ko-KR]yyyy-mm-dd(ddd) ") &amp; "오전 00:00"</f>
        <v>2021-12-02(목) 오전 00:00</v>
      </c>
      <c r="N42" s="254"/>
      <c r="O42" s="255"/>
      <c r="Q42" s="251"/>
      <c r="R42" s="251"/>
      <c r="S42" s="251"/>
    </row>
    <row r="43" spans="1:19" ht="17.25" customHeight="1" thickBot="1">
      <c r="A43" s="292"/>
      <c r="B43" s="121" t="s">
        <v>57</v>
      </c>
      <c r="C43" s="122" t="s">
        <v>58</v>
      </c>
      <c r="D43" s="2" t="s">
        <v>57</v>
      </c>
      <c r="E43" s="10" t="s">
        <v>265</v>
      </c>
      <c r="F43" s="11" t="s">
        <v>266</v>
      </c>
      <c r="G43" s="112" t="s">
        <v>57</v>
      </c>
      <c r="H43" s="113" t="s">
        <v>265</v>
      </c>
      <c r="I43" s="114" t="s">
        <v>266</v>
      </c>
      <c r="J43" s="10" t="s">
        <v>57</v>
      </c>
      <c r="K43" s="10" t="s">
        <v>265</v>
      </c>
      <c r="L43" s="115" t="s">
        <v>266</v>
      </c>
      <c r="M43" s="2" t="s">
        <v>57</v>
      </c>
      <c r="N43" s="10" t="s">
        <v>265</v>
      </c>
      <c r="O43" s="66" t="s">
        <v>266</v>
      </c>
      <c r="Q43" s="256"/>
      <c r="R43" s="256"/>
      <c r="S43" s="256"/>
    </row>
    <row r="44" spans="1:19" ht="17.25" customHeight="1" thickBot="1">
      <c r="A44" s="123"/>
      <c r="B44" s="124"/>
      <c r="C44" s="76"/>
      <c r="D44" s="13"/>
      <c r="E44" s="14" t="str">
        <f>IF(ISNUMBER(D44), (D44 - $B44) / $B44, "")</f>
        <v/>
      </c>
      <c r="F44" s="16" t="str">
        <f>IF(ISNUMBER(D44), $B64 * E44, "")</f>
        <v/>
      </c>
      <c r="G44" s="29"/>
      <c r="H44" s="14" t="str">
        <f>IF(ISNUMBER(G44), (G44 - $B44) / $B44, "")</f>
        <v/>
      </c>
      <c r="I44" s="100" t="str">
        <f>IF(ISNUMBER(G44), $B64 * H44, "")</f>
        <v/>
      </c>
      <c r="J44" s="13"/>
      <c r="K44" s="14" t="str">
        <f>IF(ISNUMBER(J44), (J44 - $B44) / $B44, "")</f>
        <v/>
      </c>
      <c r="L44" s="16" t="str">
        <f>IF(ISNUMBER(J44), $B64 * K44, "")</f>
        <v/>
      </c>
      <c r="M44" s="29"/>
      <c r="N44" s="14" t="str">
        <f>IF(ISNUMBER(M44), (M44 - $B44) / $B44, "")</f>
        <v/>
      </c>
      <c r="O44" s="16" t="str">
        <f>IF(ISNUMBER(M44), $B64 * N44, "")</f>
        <v/>
      </c>
      <c r="Q44" s="251"/>
      <c r="R44" s="251"/>
      <c r="S44" s="251"/>
    </row>
    <row r="45" spans="1:19" ht="17.25" customHeight="1" thickBot="1">
      <c r="A45" s="125"/>
      <c r="B45" s="126"/>
      <c r="C45" s="77"/>
      <c r="D45" s="15"/>
      <c r="E45" s="32" t="str">
        <f t="shared" ref="E45:E48" si="14">IF(ISNUMBER(D45), (D45 - $B45) / $B45, "")</f>
        <v/>
      </c>
      <c r="F45" s="18" t="str">
        <f>IF(ISNUMBER(D45), $B64 * E45, "")</f>
        <v/>
      </c>
      <c r="G45" s="31"/>
      <c r="H45" s="32" t="str">
        <f t="shared" ref="H45:H48" si="15">IF(ISNUMBER(G45), (G45 - $B45) / $B45, "")</f>
        <v/>
      </c>
      <c r="I45" s="101" t="str">
        <f>IF(ISNUMBER(G45), $B64 * H45, "")</f>
        <v/>
      </c>
      <c r="J45" s="15"/>
      <c r="K45" s="32" t="str">
        <f t="shared" ref="K45:K48" si="16">IF(ISNUMBER(J45), (J45 - $B45) / $B45, "")</f>
        <v/>
      </c>
      <c r="L45" s="18" t="str">
        <f>IF(ISNUMBER(J45), $B64 * K45, "")</f>
        <v/>
      </c>
      <c r="M45" s="31"/>
      <c r="N45" s="32" t="str">
        <f t="shared" ref="N45:N48" si="17">IF(ISNUMBER(M45), (M45 - $B45) / $B45, "")</f>
        <v/>
      </c>
      <c r="O45" s="18" t="str">
        <f>IF(ISNUMBER(M45), $B64 * N45, "")</f>
        <v/>
      </c>
      <c r="Q45" s="251"/>
      <c r="R45" s="251"/>
      <c r="S45" s="251"/>
    </row>
    <row r="46" spans="1:19" ht="17.25" customHeight="1" thickBot="1">
      <c r="A46" s="125"/>
      <c r="B46" s="126"/>
      <c r="C46" s="77"/>
      <c r="D46" s="15"/>
      <c r="E46" s="32" t="str">
        <f t="shared" si="14"/>
        <v/>
      </c>
      <c r="F46" s="18" t="str">
        <f>IF(ISNUMBER(D46), $B64 * E46, "")</f>
        <v/>
      </c>
      <c r="G46" s="31"/>
      <c r="H46" s="32" t="str">
        <f t="shared" si="15"/>
        <v/>
      </c>
      <c r="I46" s="101" t="str">
        <f>IF(ISNUMBER(G46), $B64 * H46, "")</f>
        <v/>
      </c>
      <c r="J46" s="15"/>
      <c r="K46" s="32" t="str">
        <f t="shared" si="16"/>
        <v/>
      </c>
      <c r="L46" s="18" t="str">
        <f>IF(ISNUMBER(J46), $B64 * K46, "")</f>
        <v/>
      </c>
      <c r="M46" s="31"/>
      <c r="N46" s="32" t="str">
        <f t="shared" si="17"/>
        <v/>
      </c>
      <c r="O46" s="18" t="str">
        <f>IF(ISNUMBER(M46), $B64 * N46, "")</f>
        <v/>
      </c>
      <c r="Q46" s="256"/>
      <c r="R46" s="256"/>
      <c r="S46" s="256"/>
    </row>
    <row r="47" spans="1:19" ht="17.25" customHeight="1" thickBot="1">
      <c r="A47" s="125"/>
      <c r="B47" s="126"/>
      <c r="C47" s="77"/>
      <c r="D47" s="15"/>
      <c r="E47" s="32" t="str">
        <f t="shared" si="14"/>
        <v/>
      </c>
      <c r="F47" s="18" t="str">
        <f>IF(ISNUMBER(D47), $B64 * E47, "")</f>
        <v/>
      </c>
      <c r="G47" s="31"/>
      <c r="H47" s="32" t="str">
        <f t="shared" si="15"/>
        <v/>
      </c>
      <c r="I47" s="101" t="str">
        <f>IF(ISNUMBER(G47), $B64 * H47, "")</f>
        <v/>
      </c>
      <c r="J47" s="15"/>
      <c r="K47" s="32" t="str">
        <f t="shared" si="16"/>
        <v/>
      </c>
      <c r="L47" s="18" t="str">
        <f>IF(ISNUMBER(J47), $B64 * K47, "")</f>
        <v/>
      </c>
      <c r="M47" s="31"/>
      <c r="N47" s="32" t="str">
        <f t="shared" si="17"/>
        <v/>
      </c>
      <c r="O47" s="18" t="str">
        <f>IF(ISNUMBER(M47), $B64 * N47, "")</f>
        <v/>
      </c>
      <c r="Q47" s="256"/>
      <c r="R47" s="256"/>
      <c r="S47" s="256"/>
    </row>
    <row r="48" spans="1:19" ht="17.25" customHeight="1" thickBot="1">
      <c r="A48" s="127"/>
      <c r="B48" s="128"/>
      <c r="C48" s="78"/>
      <c r="D48" s="20"/>
      <c r="E48" s="21" t="str">
        <f t="shared" si="14"/>
        <v/>
      </c>
      <c r="F48" s="22" t="str">
        <f>IF(ISNUMBER(D48), $B64 * E48, "")</f>
        <v/>
      </c>
      <c r="G48" s="30"/>
      <c r="H48" s="21" t="str">
        <f t="shared" si="15"/>
        <v/>
      </c>
      <c r="I48" s="105" t="str">
        <f>IF(ISNUMBER(G48), $B64 * H48, "")</f>
        <v/>
      </c>
      <c r="J48" s="20"/>
      <c r="K48" s="21" t="str">
        <f t="shared" si="16"/>
        <v/>
      </c>
      <c r="L48" s="22" t="str">
        <f>IF(ISNUMBER(J48), $B64 * K48, "")</f>
        <v/>
      </c>
      <c r="M48" s="30"/>
      <c r="N48" s="21" t="str">
        <f t="shared" si="17"/>
        <v/>
      </c>
      <c r="O48" s="22" t="str">
        <f>IF(ISNUMBER(M48), $B64 * N48, "")</f>
        <v/>
      </c>
      <c r="Q48" s="256"/>
      <c r="R48" s="256"/>
      <c r="S48" s="256"/>
    </row>
    <row r="49" spans="1:19" ht="17.25" customHeight="1" thickBot="1">
      <c r="A49" s="125"/>
      <c r="B49" s="129"/>
      <c r="C49" s="80"/>
      <c r="D49" s="106"/>
      <c r="E49" s="107" t="str">
        <f>IF(ISNUMBER(D49), (D49 - $B49) / $B49, "")</f>
        <v/>
      </c>
      <c r="F49" s="108" t="str">
        <f>IF(ISNUMBER(D49), $B64 * E49, "")</f>
        <v/>
      </c>
      <c r="G49" s="109"/>
      <c r="H49" s="107" t="str">
        <f>IF(ISNUMBER(G49), (G49 - $B49) / $B49, "")</f>
        <v/>
      </c>
      <c r="I49" s="110" t="str">
        <f>IF(ISNUMBER(G49), $B64 * H49, "")</f>
        <v/>
      </c>
      <c r="J49" s="106"/>
      <c r="K49" s="107" t="str">
        <f>IF(ISNUMBER(J49), (J49 - $B49) / $B49, "")</f>
        <v/>
      </c>
      <c r="L49" s="108" t="str">
        <f>IF(ISNUMBER(J49), $B64 * K49, "")</f>
        <v/>
      </c>
      <c r="M49" s="109"/>
      <c r="N49" s="107" t="str">
        <f>IF(ISNUMBER(M49), (M49 - $B49) / $B49, "")</f>
        <v/>
      </c>
      <c r="O49" s="108" t="str">
        <f>IF(ISNUMBER(M49), $B64 * N49, "")</f>
        <v/>
      </c>
      <c r="Q49" s="256"/>
      <c r="R49" s="256"/>
      <c r="S49" s="256"/>
    </row>
    <row r="50" spans="1:19" ht="17.25" customHeight="1" thickBot="1">
      <c r="A50" s="125"/>
      <c r="B50" s="126"/>
      <c r="C50" s="77"/>
      <c r="D50" s="15"/>
      <c r="E50" s="32" t="str">
        <f t="shared" ref="E50:E53" si="18">IF(ISNUMBER(D50), (D50 - $B50) / $B50, "")</f>
        <v/>
      </c>
      <c r="F50" s="18" t="str">
        <f>IF(ISNUMBER(D50), $B64 * E50, "")</f>
        <v/>
      </c>
      <c r="G50" s="31"/>
      <c r="H50" s="32" t="str">
        <f t="shared" ref="H50:H53" si="19">IF(ISNUMBER(G50), (G50 - $B50) / $B50, "")</f>
        <v/>
      </c>
      <c r="I50" s="101" t="str">
        <f>IF(ISNUMBER(G50), $B64 * H50, "")</f>
        <v/>
      </c>
      <c r="J50" s="15"/>
      <c r="K50" s="32" t="str">
        <f t="shared" ref="K50:K53" si="20">IF(ISNUMBER(J50), (J50 - $B50) / $B50, "")</f>
        <v/>
      </c>
      <c r="L50" s="18" t="str">
        <f>IF(ISNUMBER(J50), $B64 * K50, "")</f>
        <v/>
      </c>
      <c r="M50" s="31"/>
      <c r="N50" s="32" t="str">
        <f t="shared" ref="N50:N53" si="21">IF(ISNUMBER(M50), (M50 - $B50) / $B50, "")</f>
        <v/>
      </c>
      <c r="O50" s="18" t="str">
        <f>IF(ISNUMBER(M50), $B64 * N50, "")</f>
        <v/>
      </c>
      <c r="Q50" s="256"/>
      <c r="R50" s="256"/>
      <c r="S50" s="256"/>
    </row>
    <row r="51" spans="1:19" ht="17.25" customHeight="1" thickBot="1">
      <c r="A51" s="125"/>
      <c r="B51" s="126"/>
      <c r="C51" s="77"/>
      <c r="D51" s="15"/>
      <c r="E51" s="32" t="str">
        <f t="shared" si="18"/>
        <v/>
      </c>
      <c r="F51" s="18" t="str">
        <f>IF(ISNUMBER(D51), $B64 * E51, "")</f>
        <v/>
      </c>
      <c r="G51" s="31"/>
      <c r="H51" s="32" t="str">
        <f t="shared" si="19"/>
        <v/>
      </c>
      <c r="I51" s="101" t="str">
        <f>IF(ISNUMBER(G51), $B64 * H51, "")</f>
        <v/>
      </c>
      <c r="J51" s="15"/>
      <c r="K51" s="32" t="str">
        <f t="shared" si="20"/>
        <v/>
      </c>
      <c r="L51" s="18" t="str">
        <f>IF(ISNUMBER(J51), $B64 * K51, "")</f>
        <v/>
      </c>
      <c r="M51" s="31"/>
      <c r="N51" s="32" t="str">
        <f t="shared" si="21"/>
        <v/>
      </c>
      <c r="O51" s="18" t="str">
        <f>IF(ISNUMBER(M51), $B64 * N51, "")</f>
        <v/>
      </c>
      <c r="Q51" s="256"/>
      <c r="R51" s="256"/>
      <c r="S51" s="256"/>
    </row>
    <row r="52" spans="1:19" ht="17.25" customHeight="1" thickBot="1">
      <c r="A52" s="125"/>
      <c r="B52" s="126"/>
      <c r="C52" s="77"/>
      <c r="D52" s="15"/>
      <c r="E52" s="32" t="str">
        <f t="shared" si="18"/>
        <v/>
      </c>
      <c r="F52" s="18" t="str">
        <f>IF(ISNUMBER(D52), $B64 * E52, "")</f>
        <v/>
      </c>
      <c r="G52" s="31"/>
      <c r="H52" s="32" t="str">
        <f t="shared" si="19"/>
        <v/>
      </c>
      <c r="I52" s="101" t="str">
        <f>IF(ISNUMBER(G52), $B64 * H52, "")</f>
        <v/>
      </c>
      <c r="J52" s="15"/>
      <c r="K52" s="32" t="str">
        <f t="shared" si="20"/>
        <v/>
      </c>
      <c r="L52" s="18" t="str">
        <f>IF(ISNUMBER(J52), $B64 * K52, "")</f>
        <v/>
      </c>
      <c r="M52" s="31"/>
      <c r="N52" s="32" t="str">
        <f t="shared" si="21"/>
        <v/>
      </c>
      <c r="O52" s="18" t="str">
        <f>IF(ISNUMBER(M52), $B64 * N52, "")</f>
        <v/>
      </c>
      <c r="Q52" s="33"/>
      <c r="R52" s="33"/>
    </row>
    <row r="53" spans="1:19" ht="17.25" customHeight="1" thickBot="1">
      <c r="A53" s="130"/>
      <c r="B53" s="131"/>
      <c r="C53" s="79"/>
      <c r="D53" s="24"/>
      <c r="E53" s="25" t="str">
        <f t="shared" si="18"/>
        <v/>
      </c>
      <c r="F53" s="104" t="str">
        <f>IF(ISNUMBER(D53), $B64 * E53, "")</f>
        <v/>
      </c>
      <c r="G53" s="102"/>
      <c r="H53" s="25" t="str">
        <f t="shared" si="19"/>
        <v/>
      </c>
      <c r="I53" s="103" t="str">
        <f>IF(ISNUMBER(G53), $B64 * H53, "")</f>
        <v/>
      </c>
      <c r="J53" s="24"/>
      <c r="K53" s="25" t="str">
        <f t="shared" si="20"/>
        <v/>
      </c>
      <c r="L53" s="104" t="str">
        <f>IF(ISNUMBER(J53), $B64 * K53, "")</f>
        <v/>
      </c>
      <c r="M53" s="102"/>
      <c r="N53" s="25" t="str">
        <f t="shared" si="21"/>
        <v/>
      </c>
      <c r="O53" s="104" t="str">
        <f>IF(ISNUMBER(M53), $B64 * N53, "")</f>
        <v/>
      </c>
      <c r="Q53" s="265"/>
      <c r="R53" s="266"/>
      <c r="S53" s="267"/>
    </row>
    <row r="54" spans="1:19" ht="17.25" customHeight="1">
      <c r="A54" s="123"/>
      <c r="B54" s="124"/>
      <c r="C54" s="76"/>
      <c r="D54" s="13"/>
      <c r="E54" s="14" t="str">
        <f>IF(ISNUMBER(D54), (D54 - $B54) / $B54, "")</f>
        <v/>
      </c>
      <c r="F54" s="16" t="str">
        <f>IF(ISNUMBER(D54), $B64 * E54, "")</f>
        <v/>
      </c>
      <c r="G54" s="29"/>
      <c r="H54" s="14" t="str">
        <f>IF(ISNUMBER(G54), (G54 - $B54) / $B54, "")</f>
        <v/>
      </c>
      <c r="I54" s="100" t="str">
        <f>IF(ISNUMBER(G54), $B64 * H54, "")</f>
        <v/>
      </c>
      <c r="J54" s="13"/>
      <c r="K54" s="14" t="str">
        <f>IF(ISNUMBER(J54), (J54 - $B54) / $B54, "")</f>
        <v/>
      </c>
      <c r="L54" s="16" t="str">
        <f>IF(ISNUMBER(J54), $B64 * K54, "")</f>
        <v/>
      </c>
      <c r="M54" s="29"/>
      <c r="N54" s="14" t="str">
        <f>IF(ISNUMBER(M54), (M54 - $B54) / $B54, "")</f>
        <v/>
      </c>
      <c r="O54" s="16" t="str">
        <f>IF(ISNUMBER(M54), $B64 * N54, "")</f>
        <v/>
      </c>
      <c r="Q54" s="268"/>
      <c r="R54" s="269"/>
      <c r="S54" s="270"/>
    </row>
    <row r="55" spans="1:19" ht="17.25" customHeight="1" thickBot="1">
      <c r="A55" s="125"/>
      <c r="B55" s="126"/>
      <c r="C55" s="77"/>
      <c r="D55" s="15"/>
      <c r="E55" s="32" t="str">
        <f t="shared" ref="E55:E58" si="22">IF(ISNUMBER(D55), (D55 - $B55) / $B55, "")</f>
        <v/>
      </c>
      <c r="F55" s="18" t="str">
        <f>IF(ISNUMBER(D55), $B64 * E55, "")</f>
        <v/>
      </c>
      <c r="G55" s="31"/>
      <c r="H55" s="32" t="str">
        <f t="shared" ref="H55:H58" si="23">IF(ISNUMBER(G55), (G55 - $B55) / $B55, "")</f>
        <v/>
      </c>
      <c r="I55" s="101" t="str">
        <f>IF(ISNUMBER(G55), $B64 * H55, "")</f>
        <v/>
      </c>
      <c r="J55" s="15"/>
      <c r="K55" s="32" t="str">
        <f t="shared" ref="K55:K58" si="24">IF(ISNUMBER(J55), (J55 - $B55) / $B55, "")</f>
        <v/>
      </c>
      <c r="L55" s="18" t="str">
        <f>IF(ISNUMBER(J55), $B64 * K55, "")</f>
        <v/>
      </c>
      <c r="M55" s="31"/>
      <c r="N55" s="32" t="str">
        <f t="shared" ref="N55:N58" si="25">IF(ISNUMBER(M55), (M55 - $B55) / $B55, "")</f>
        <v/>
      </c>
      <c r="O55" s="18" t="str">
        <f>IF(ISNUMBER(M55), $B64 * N55, "")</f>
        <v/>
      </c>
      <c r="Q55" s="271"/>
      <c r="R55" s="272"/>
      <c r="S55" s="273"/>
    </row>
    <row r="56" spans="1:19" ht="17.25" customHeight="1" thickBot="1">
      <c r="A56" s="125"/>
      <c r="B56" s="126"/>
      <c r="C56" s="77"/>
      <c r="D56" s="15"/>
      <c r="E56" s="32" t="str">
        <f t="shared" si="22"/>
        <v/>
      </c>
      <c r="F56" s="18" t="str">
        <f>IF(ISNUMBER(D56), $B64 * E56, "")</f>
        <v/>
      </c>
      <c r="G56" s="31"/>
      <c r="H56" s="32" t="str">
        <f t="shared" si="23"/>
        <v/>
      </c>
      <c r="I56" s="101" t="str">
        <f>IF(ISNUMBER(G56), $B64 * H56, "")</f>
        <v/>
      </c>
      <c r="J56" s="15"/>
      <c r="K56" s="32" t="str">
        <f t="shared" si="24"/>
        <v/>
      </c>
      <c r="L56" s="18" t="str">
        <f>IF(ISNUMBER(J56), $B64 * K56, "")</f>
        <v/>
      </c>
      <c r="M56" s="31"/>
      <c r="N56" s="32" t="str">
        <f t="shared" si="25"/>
        <v/>
      </c>
      <c r="O56" s="18" t="str">
        <f>IF(ISNUMBER(M56), $B64 * N56, "")</f>
        <v/>
      </c>
      <c r="Q56" s="256"/>
      <c r="R56" s="256"/>
      <c r="S56" s="256"/>
    </row>
    <row r="57" spans="1:19" ht="17.25" customHeight="1" thickBot="1">
      <c r="A57" s="125"/>
      <c r="B57" s="126"/>
      <c r="C57" s="77"/>
      <c r="D57" s="15"/>
      <c r="E57" s="32" t="str">
        <f t="shared" si="22"/>
        <v/>
      </c>
      <c r="F57" s="18" t="str">
        <f>IF(ISNUMBER(D57), $B64 * E57, "")</f>
        <v/>
      </c>
      <c r="G57" s="31"/>
      <c r="H57" s="32" t="str">
        <f t="shared" si="23"/>
        <v/>
      </c>
      <c r="I57" s="101" t="str">
        <f>IF(ISNUMBER(G57), $B64 * H57, "")</f>
        <v/>
      </c>
      <c r="J57" s="15"/>
      <c r="K57" s="32" t="str">
        <f t="shared" si="24"/>
        <v/>
      </c>
      <c r="L57" s="18" t="str">
        <f>IF(ISNUMBER(J57), $B64 * K57, "")</f>
        <v/>
      </c>
      <c r="M57" s="31"/>
      <c r="N57" s="32" t="str">
        <f t="shared" si="25"/>
        <v/>
      </c>
      <c r="O57" s="18" t="str">
        <f>IF(ISNUMBER(M57), $B64 * N57, "")</f>
        <v/>
      </c>
      <c r="Q57" s="251"/>
      <c r="R57" s="251"/>
      <c r="S57" s="251"/>
    </row>
    <row r="58" spans="1:19" ht="17.25" customHeight="1" thickBot="1">
      <c r="A58" s="127"/>
      <c r="B58" s="128"/>
      <c r="C58" s="78"/>
      <c r="D58" s="20"/>
      <c r="E58" s="21" t="str">
        <f t="shared" si="22"/>
        <v/>
      </c>
      <c r="F58" s="22" t="str">
        <f>IF(ISNUMBER(D58), $B64 * E58, "")</f>
        <v/>
      </c>
      <c r="G58" s="30"/>
      <c r="H58" s="21" t="str">
        <f t="shared" si="23"/>
        <v/>
      </c>
      <c r="I58" s="105" t="str">
        <f>IF(ISNUMBER(G58), $B64 * H58, "")</f>
        <v/>
      </c>
      <c r="J58" s="20"/>
      <c r="K58" s="21" t="str">
        <f t="shared" si="24"/>
        <v/>
      </c>
      <c r="L58" s="22" t="str">
        <f>IF(ISNUMBER(J58), $B64 * K58, "")</f>
        <v/>
      </c>
      <c r="M58" s="30"/>
      <c r="N58" s="21" t="str">
        <f t="shared" si="25"/>
        <v/>
      </c>
      <c r="O58" s="22" t="str">
        <f>IF(ISNUMBER(M58), $B64 * N58, "")</f>
        <v/>
      </c>
      <c r="Q58" s="251"/>
      <c r="R58" s="251"/>
      <c r="S58" s="251"/>
    </row>
    <row r="59" spans="1:19" ht="17.25" customHeight="1" thickBot="1">
      <c r="A59" s="125"/>
      <c r="B59" s="129"/>
      <c r="C59" s="80"/>
      <c r="D59" s="106"/>
      <c r="E59" s="107" t="str">
        <f>IF(ISNUMBER(D59), (D59 - $B59) / $B59, "")</f>
        <v/>
      </c>
      <c r="F59" s="108" t="str">
        <f>IF(ISNUMBER(D59), $B64 * E59, "")</f>
        <v/>
      </c>
      <c r="G59" s="109"/>
      <c r="H59" s="107" t="str">
        <f>IF(ISNUMBER(G59), (G59 - $B59) / $B59, "")</f>
        <v/>
      </c>
      <c r="I59" s="110" t="str">
        <f>IF(ISNUMBER(G59), $B64 * H59, "")</f>
        <v/>
      </c>
      <c r="J59" s="106"/>
      <c r="K59" s="107" t="str">
        <f>IF(ISNUMBER(J59), (J59 - $B59) / $B59, "")</f>
        <v/>
      </c>
      <c r="L59" s="108" t="str">
        <f>IF(ISNUMBER(J59), $B64 * K59, "")</f>
        <v/>
      </c>
      <c r="M59" s="109"/>
      <c r="N59" s="107" t="str">
        <f>IF(ISNUMBER(M59), (M59 - $B59) / $B59, "")</f>
        <v/>
      </c>
      <c r="O59" s="108" t="str">
        <f>IF(ISNUMBER(M59), $B64 * N59, "")</f>
        <v/>
      </c>
      <c r="Q59" s="256"/>
      <c r="R59" s="256"/>
      <c r="S59" s="256"/>
    </row>
    <row r="60" spans="1:19" ht="17.25" customHeight="1" thickBot="1">
      <c r="A60" s="125"/>
      <c r="B60" s="126"/>
      <c r="C60" s="77"/>
      <c r="D60" s="15"/>
      <c r="E60" s="32" t="str">
        <f t="shared" ref="E60:E63" si="26">IF(ISNUMBER(D60), (D60 - $B60) / $B60, "")</f>
        <v/>
      </c>
      <c r="F60" s="18" t="str">
        <f>IF(ISNUMBER(D60), $B64 * E60, "")</f>
        <v/>
      </c>
      <c r="G60" s="31"/>
      <c r="H60" s="32" t="str">
        <f t="shared" ref="H60:H63" si="27">IF(ISNUMBER(G60), (G60 - $B60) / $B60, "")</f>
        <v/>
      </c>
      <c r="I60" s="101" t="str">
        <f>IF(ISNUMBER(G60), $B64 * H60, "")</f>
        <v/>
      </c>
      <c r="J60" s="15"/>
      <c r="K60" s="32" t="str">
        <f t="shared" ref="K60:K63" si="28">IF(ISNUMBER(J60), (J60 - $B60) / $B60, "")</f>
        <v/>
      </c>
      <c r="L60" s="18" t="str">
        <f>IF(ISNUMBER(J60), $B64 * K60, "")</f>
        <v/>
      </c>
      <c r="M60" s="31"/>
      <c r="N60" s="32" t="str">
        <f t="shared" ref="N60:N63" si="29">IF(ISNUMBER(M60), (M60 - $B60) / $B60, "")</f>
        <v/>
      </c>
      <c r="O60" s="18" t="str">
        <f>IF(ISNUMBER(M60), $B64 * N60, "")</f>
        <v/>
      </c>
      <c r="Q60" s="256"/>
      <c r="R60" s="256"/>
      <c r="S60" s="256"/>
    </row>
    <row r="61" spans="1:19" ht="17.25" customHeight="1" thickBot="1">
      <c r="A61" s="125"/>
      <c r="B61" s="126"/>
      <c r="C61" s="77"/>
      <c r="D61" s="15"/>
      <c r="E61" s="32" t="str">
        <f t="shared" si="26"/>
        <v/>
      </c>
      <c r="F61" s="18" t="str">
        <f>IF(ISNUMBER(D61), $B64 * E61, "")</f>
        <v/>
      </c>
      <c r="G61" s="31"/>
      <c r="H61" s="32" t="str">
        <f t="shared" si="27"/>
        <v/>
      </c>
      <c r="I61" s="101" t="str">
        <f>IF(ISNUMBER(G61), $B64 * H61, "")</f>
        <v/>
      </c>
      <c r="J61" s="15"/>
      <c r="K61" s="32" t="str">
        <f t="shared" si="28"/>
        <v/>
      </c>
      <c r="L61" s="18" t="str">
        <f>IF(ISNUMBER(J61), $B64 * K61, "")</f>
        <v/>
      </c>
      <c r="M61" s="31"/>
      <c r="N61" s="32" t="str">
        <f t="shared" si="29"/>
        <v/>
      </c>
      <c r="O61" s="18" t="str">
        <f>IF(ISNUMBER(M61), $B64 * N61, "")</f>
        <v/>
      </c>
      <c r="Q61" s="256"/>
      <c r="R61" s="256"/>
      <c r="S61" s="256"/>
    </row>
    <row r="62" spans="1:19" ht="17.25" customHeight="1">
      <c r="A62" s="125"/>
      <c r="B62" s="126"/>
      <c r="C62" s="77"/>
      <c r="D62" s="15"/>
      <c r="E62" s="32" t="str">
        <f t="shared" si="26"/>
        <v/>
      </c>
      <c r="F62" s="18" t="str">
        <f>IF(ISNUMBER(D62), $B64 * E62, "")</f>
        <v/>
      </c>
      <c r="G62" s="31"/>
      <c r="H62" s="32" t="str">
        <f t="shared" si="27"/>
        <v/>
      </c>
      <c r="I62" s="101" t="str">
        <f>IF(ISNUMBER(G62), $B64 * H62, "")</f>
        <v/>
      </c>
      <c r="J62" s="15"/>
      <c r="K62" s="32" t="str">
        <f t="shared" si="28"/>
        <v/>
      </c>
      <c r="L62" s="18" t="str">
        <f>IF(ISNUMBER(J62), $B64 * K62, "")</f>
        <v/>
      </c>
      <c r="M62" s="31"/>
      <c r="N62" s="32" t="str">
        <f t="shared" si="29"/>
        <v/>
      </c>
      <c r="O62" s="18" t="str">
        <f>IF(ISNUMBER(M62), $B64 * N62, "")</f>
        <v/>
      </c>
      <c r="Q62" s="278"/>
      <c r="R62" s="279"/>
      <c r="S62" s="280"/>
    </row>
    <row r="63" spans="1:19" ht="17.25" customHeight="1" thickBot="1">
      <c r="A63" s="130"/>
      <c r="B63" s="131"/>
      <c r="C63" s="79"/>
      <c r="D63" s="24"/>
      <c r="E63" s="25" t="str">
        <f t="shared" si="26"/>
        <v/>
      </c>
      <c r="F63" s="104" t="str">
        <f>IF(ISNUMBER(D63), $B64 * E63, "")</f>
        <v/>
      </c>
      <c r="G63" s="102"/>
      <c r="H63" s="25" t="str">
        <f t="shared" si="27"/>
        <v/>
      </c>
      <c r="I63" s="103" t="str">
        <f>IF(ISNUMBER(G63), $B64 * H63, "")</f>
        <v/>
      </c>
      <c r="J63" s="24"/>
      <c r="K63" s="25" t="str">
        <f t="shared" si="28"/>
        <v/>
      </c>
      <c r="L63" s="104" t="str">
        <f>IF(ISNUMBER(J63), $B64 * K63, "")</f>
        <v/>
      </c>
      <c r="M63" s="102"/>
      <c r="N63" s="25" t="str">
        <f t="shared" si="29"/>
        <v/>
      </c>
      <c r="O63" s="104" t="str">
        <f>IF(ISNUMBER(M63), $B64 * N63, "")</f>
        <v/>
      </c>
      <c r="Q63" s="281"/>
      <c r="R63" s="282"/>
      <c r="S63" s="283"/>
    </row>
    <row r="64" spans="1:19" ht="17.25" customHeight="1" thickBot="1">
      <c r="A64" s="132" t="s">
        <v>267</v>
      </c>
      <c r="B64" s="289">
        <f>$B$37</f>
        <v>150000</v>
      </c>
      <c r="C64" s="290"/>
      <c r="D64" s="26" t="s">
        <v>268</v>
      </c>
      <c r="E64" s="27">
        <f>IF(COUNT(E44:E63), SUM(E44:E63) / COUNT(E44:E63), 0)</f>
        <v>0</v>
      </c>
      <c r="F64" s="28">
        <f>SUM(F44:F63)</f>
        <v>0</v>
      </c>
      <c r="G64" s="26" t="s">
        <v>268</v>
      </c>
      <c r="H64" s="27">
        <f>IF(COUNT(H44:H63), SUM(H44:H63) / COUNT(H44:H63), 0)</f>
        <v>0</v>
      </c>
      <c r="I64" s="28">
        <f>SUM(I44:I63)</f>
        <v>0</v>
      </c>
      <c r="J64" s="26" t="s">
        <v>268</v>
      </c>
      <c r="K64" s="27">
        <f>IF(COUNT(K44:K63), SUM(K44:K63) / COUNT(K44:K63), 0)</f>
        <v>0</v>
      </c>
      <c r="L64" s="28">
        <f>SUM(L44:L63)</f>
        <v>0</v>
      </c>
      <c r="M64" s="26" t="s">
        <v>268</v>
      </c>
      <c r="N64" s="27">
        <f>IF(COUNT(N44:N63), SUM(N44:N63) / COUNT(N44:N63), 0)</f>
        <v>0</v>
      </c>
      <c r="O64" s="28">
        <f>SUM(O44:O63)</f>
        <v>0</v>
      </c>
      <c r="Q64" s="284"/>
      <c r="R64" s="285"/>
      <c r="S64" s="286"/>
    </row>
    <row r="65" spans="1:19" ht="17.25" customHeight="1"/>
    <row r="66" spans="1:19" ht="17.25" customHeight="1" thickBot="1"/>
    <row r="67" spans="1:19" ht="17.25" thickBot="1">
      <c r="A67" s="230" t="s">
        <v>45</v>
      </c>
      <c r="B67" s="231"/>
      <c r="C67" s="231"/>
      <c r="D67" s="231"/>
      <c r="E67" s="231"/>
      <c r="F67" s="231"/>
      <c r="G67" s="231"/>
      <c r="H67" s="231"/>
      <c r="I67" s="231"/>
      <c r="J67" s="231"/>
      <c r="K67" s="231"/>
      <c r="L67" s="231"/>
      <c r="M67" s="231"/>
      <c r="N67" s="231"/>
      <c r="O67" s="232"/>
      <c r="Q67" s="251"/>
      <c r="R67" s="251"/>
      <c r="S67" s="251"/>
    </row>
    <row r="68" spans="1:19" ht="17.25" thickBot="1">
      <c r="A68" s="116" t="s">
        <v>264</v>
      </c>
      <c r="B68" s="230" t="s">
        <v>49</v>
      </c>
      <c r="C68" s="232"/>
      <c r="D68" s="230" t="s">
        <v>57</v>
      </c>
      <c r="E68" s="231"/>
      <c r="F68" s="232"/>
      <c r="G68" s="257">
        <f>_xlfn.IFNA(VLOOKUP(B68, 현재가테이블!$B$2:$D$200, 2, FALSE), "-")</f>
        <v>60715000</v>
      </c>
      <c r="H68" s="258"/>
      <c r="I68" s="259"/>
      <c r="J68" s="230" t="s">
        <v>58</v>
      </c>
      <c r="K68" s="231"/>
      <c r="L68" s="232"/>
      <c r="M68" s="260">
        <f>_xlfn.IFNA(VLOOKUP(B68, 현재가테이블!$B$2:$D$200, 3, FALSE), "-")</f>
        <v>-7.8924148000000006E-3</v>
      </c>
      <c r="N68" s="261"/>
      <c r="O68" s="262"/>
      <c r="Q68" s="251"/>
      <c r="R68" s="251"/>
      <c r="S68" s="251"/>
    </row>
    <row r="69" spans="1:19" ht="17.25" thickBot="1">
      <c r="A69" s="291" t="s">
        <v>54</v>
      </c>
      <c r="B69" s="293" t="str">
        <f>TEXT($G$1, "[$-ko-KR]yyyy-mm-dd(ddd) ") &amp; "오전 00:00"</f>
        <v>2021-12-01(수) 오전 00:00</v>
      </c>
      <c r="C69" s="294"/>
      <c r="D69" s="253" t="str">
        <f>TEXT($G$1, "[$-ko-KR]yyyy-mm-dd(ddd) ") &amp; "오후 14:00"</f>
        <v>2021-12-01(수) 오후 14:00</v>
      </c>
      <c r="E69" s="254"/>
      <c r="F69" s="255"/>
      <c r="G69" s="253" t="str">
        <f>TEXT($G$1, "[$-ko-KR]yyyy-mm-dd(ddd) ") &amp; "오후 19:00"</f>
        <v>2021-12-01(수) 오후 19:00</v>
      </c>
      <c r="H69" s="254"/>
      <c r="I69" s="255"/>
      <c r="J69" s="253" t="str">
        <f>TEXT($G$1, "[$-ko-KR]yyyy-mm-dd(ddd) ") &amp; "오후 21:00"</f>
        <v>2021-12-01(수) 오후 21:00</v>
      </c>
      <c r="K69" s="254"/>
      <c r="L69" s="255"/>
      <c r="M69" s="253" t="str">
        <f>TEXT($G$1+1, "[$-ko-KR]yyyy-mm-dd(ddd) ") &amp; "오전 00:00"</f>
        <v>2021-12-02(목) 오전 00:00</v>
      </c>
      <c r="N69" s="254"/>
      <c r="O69" s="255"/>
      <c r="Q69" s="251"/>
      <c r="R69" s="251"/>
      <c r="S69" s="251"/>
    </row>
    <row r="70" spans="1:19" ht="17.25" thickBot="1">
      <c r="A70" s="292"/>
      <c r="B70" s="121" t="s">
        <v>57</v>
      </c>
      <c r="C70" s="122" t="s">
        <v>58</v>
      </c>
      <c r="D70" s="2" t="s">
        <v>57</v>
      </c>
      <c r="E70" s="10" t="s">
        <v>265</v>
      </c>
      <c r="F70" s="11" t="s">
        <v>266</v>
      </c>
      <c r="G70" s="112" t="s">
        <v>57</v>
      </c>
      <c r="H70" s="113" t="s">
        <v>265</v>
      </c>
      <c r="I70" s="114" t="s">
        <v>266</v>
      </c>
      <c r="J70" s="10" t="s">
        <v>57</v>
      </c>
      <c r="K70" s="10" t="s">
        <v>265</v>
      </c>
      <c r="L70" s="115" t="s">
        <v>266</v>
      </c>
      <c r="M70" s="2" t="s">
        <v>57</v>
      </c>
      <c r="N70" s="10" t="s">
        <v>265</v>
      </c>
      <c r="O70" s="66" t="s">
        <v>266</v>
      </c>
      <c r="Q70" s="256"/>
      <c r="R70" s="256"/>
      <c r="S70" s="256"/>
    </row>
    <row r="71" spans="1:19" ht="17.25" thickBot="1">
      <c r="A71" s="123"/>
      <c r="B71" s="124"/>
      <c r="C71" s="76"/>
      <c r="D71" s="13"/>
      <c r="E71" s="14" t="str">
        <f>IF(ISNUMBER(D71), (D71 - $B71) / $B71, "")</f>
        <v/>
      </c>
      <c r="F71" s="16" t="str">
        <f>IF(ISNUMBER(D71), $B91 * E71, "")</f>
        <v/>
      </c>
      <c r="G71" s="29"/>
      <c r="H71" s="14" t="str">
        <f>IF(ISNUMBER(G71), (G71 - $B71) / $B71, "")</f>
        <v/>
      </c>
      <c r="I71" s="100" t="str">
        <f>IF(ISNUMBER(G71), $B91 * H71, "")</f>
        <v/>
      </c>
      <c r="J71" s="13"/>
      <c r="K71" s="14" t="str">
        <f>IF(ISNUMBER(J71), (J71 - $B71) / $B71, "")</f>
        <v/>
      </c>
      <c r="L71" s="16" t="str">
        <f>IF(ISNUMBER(J71), $B91 * K71, "")</f>
        <v/>
      </c>
      <c r="M71" s="29"/>
      <c r="N71" s="14" t="str">
        <f>IF(ISNUMBER(M71), (M71 - $B71) / $B71, "")</f>
        <v/>
      </c>
      <c r="O71" s="16" t="str">
        <f>IF(ISNUMBER(M71), $B91 * N71, "")</f>
        <v/>
      </c>
      <c r="Q71" s="251"/>
      <c r="R71" s="251"/>
      <c r="S71" s="251"/>
    </row>
    <row r="72" spans="1:19" ht="17.25" thickBot="1">
      <c r="A72" s="125"/>
      <c r="B72" s="126"/>
      <c r="C72" s="77"/>
      <c r="D72" s="15"/>
      <c r="E72" s="32" t="str">
        <f t="shared" ref="E72:E75" si="30">IF(ISNUMBER(D72), (D72 - $B72) / $B72, "")</f>
        <v/>
      </c>
      <c r="F72" s="18" t="str">
        <f>IF(ISNUMBER(D72), $B91 * E72, "")</f>
        <v/>
      </c>
      <c r="G72" s="31"/>
      <c r="H72" s="32" t="str">
        <f t="shared" ref="H72:H75" si="31">IF(ISNUMBER(G72), (G72 - $B72) / $B72, "")</f>
        <v/>
      </c>
      <c r="I72" s="101" t="str">
        <f>IF(ISNUMBER(G72), $B91 * H72, "")</f>
        <v/>
      </c>
      <c r="J72" s="15"/>
      <c r="K72" s="32" t="str">
        <f t="shared" ref="K72:K75" si="32">IF(ISNUMBER(J72), (J72 - $B72) / $B72, "")</f>
        <v/>
      </c>
      <c r="L72" s="18" t="str">
        <f>IF(ISNUMBER(J72), $B91 * K72, "")</f>
        <v/>
      </c>
      <c r="M72" s="31"/>
      <c r="N72" s="32" t="str">
        <f t="shared" ref="N72:N75" si="33">IF(ISNUMBER(M72), (M72 - $B72) / $B72, "")</f>
        <v/>
      </c>
      <c r="O72" s="18" t="str">
        <f>IF(ISNUMBER(M72), $B91 * N72, "")</f>
        <v/>
      </c>
      <c r="Q72" s="251"/>
      <c r="R72" s="251"/>
      <c r="S72" s="251"/>
    </row>
    <row r="73" spans="1:19" ht="17.25" thickBot="1">
      <c r="A73" s="125"/>
      <c r="B73" s="126"/>
      <c r="C73" s="77"/>
      <c r="D73" s="15"/>
      <c r="E73" s="32" t="str">
        <f t="shared" si="30"/>
        <v/>
      </c>
      <c r="F73" s="18" t="str">
        <f>IF(ISNUMBER(D73), $B91 * E73, "")</f>
        <v/>
      </c>
      <c r="G73" s="31"/>
      <c r="H73" s="32" t="str">
        <f t="shared" si="31"/>
        <v/>
      </c>
      <c r="I73" s="101" t="str">
        <f>IF(ISNUMBER(G73), $B91 * H73, "")</f>
        <v/>
      </c>
      <c r="J73" s="15"/>
      <c r="K73" s="32" t="str">
        <f t="shared" si="32"/>
        <v/>
      </c>
      <c r="L73" s="18" t="str">
        <f>IF(ISNUMBER(J73), $B91 * K73, "")</f>
        <v/>
      </c>
      <c r="M73" s="31"/>
      <c r="N73" s="32" t="str">
        <f t="shared" si="33"/>
        <v/>
      </c>
      <c r="O73" s="18" t="str">
        <f>IF(ISNUMBER(M73), $B91 * N73, "")</f>
        <v/>
      </c>
      <c r="Q73" s="256"/>
      <c r="R73" s="256"/>
      <c r="S73" s="256"/>
    </row>
    <row r="74" spans="1:19" ht="17.25" thickBot="1">
      <c r="A74" s="125"/>
      <c r="B74" s="126"/>
      <c r="C74" s="77"/>
      <c r="D74" s="15"/>
      <c r="E74" s="32" t="str">
        <f t="shared" si="30"/>
        <v/>
      </c>
      <c r="F74" s="18" t="str">
        <f>IF(ISNUMBER(D74), $B91 * E74, "")</f>
        <v/>
      </c>
      <c r="G74" s="31"/>
      <c r="H74" s="32" t="str">
        <f t="shared" si="31"/>
        <v/>
      </c>
      <c r="I74" s="101" t="str">
        <f>IF(ISNUMBER(G74), $B91 * H74, "")</f>
        <v/>
      </c>
      <c r="J74" s="15"/>
      <c r="K74" s="32" t="str">
        <f t="shared" si="32"/>
        <v/>
      </c>
      <c r="L74" s="18" t="str">
        <f>IF(ISNUMBER(J74), $B91 * K74, "")</f>
        <v/>
      </c>
      <c r="M74" s="31"/>
      <c r="N74" s="32" t="str">
        <f t="shared" si="33"/>
        <v/>
      </c>
      <c r="O74" s="18" t="str">
        <f>IF(ISNUMBER(M74), $B91 * N74, "")</f>
        <v/>
      </c>
      <c r="Q74" s="256"/>
      <c r="R74" s="256"/>
      <c r="S74" s="256"/>
    </row>
    <row r="75" spans="1:19" ht="17.25" thickBot="1">
      <c r="A75" s="127"/>
      <c r="B75" s="128"/>
      <c r="C75" s="78"/>
      <c r="D75" s="20"/>
      <c r="E75" s="21" t="str">
        <f t="shared" si="30"/>
        <v/>
      </c>
      <c r="F75" s="22" t="str">
        <f>IF(ISNUMBER(D75), $B91 * E75, "")</f>
        <v/>
      </c>
      <c r="G75" s="30"/>
      <c r="H75" s="21" t="str">
        <f t="shared" si="31"/>
        <v/>
      </c>
      <c r="I75" s="105" t="str">
        <f>IF(ISNUMBER(G75), $B91 * H75, "")</f>
        <v/>
      </c>
      <c r="J75" s="20"/>
      <c r="K75" s="21" t="str">
        <f t="shared" si="32"/>
        <v/>
      </c>
      <c r="L75" s="22" t="str">
        <f>IF(ISNUMBER(J75), $B91 * K75, "")</f>
        <v/>
      </c>
      <c r="M75" s="30"/>
      <c r="N75" s="21" t="str">
        <f t="shared" si="33"/>
        <v/>
      </c>
      <c r="O75" s="22" t="str">
        <f>IF(ISNUMBER(M75), $B91 * N75, "")</f>
        <v/>
      </c>
      <c r="Q75" s="256"/>
      <c r="R75" s="256"/>
      <c r="S75" s="256"/>
    </row>
    <row r="76" spans="1:19" ht="17.25" thickBot="1">
      <c r="A76" s="125"/>
      <c r="B76" s="129"/>
      <c r="C76" s="80"/>
      <c r="D76" s="106"/>
      <c r="E76" s="107" t="str">
        <f>IF(ISNUMBER(D76), (D76 - $B76) / $B76, "")</f>
        <v/>
      </c>
      <c r="F76" s="108" t="str">
        <f>IF(ISNUMBER(D76), $B91 * E76, "")</f>
        <v/>
      </c>
      <c r="G76" s="109"/>
      <c r="H76" s="107" t="str">
        <f>IF(ISNUMBER(G76), (G76 - $B76) / $B76, "")</f>
        <v/>
      </c>
      <c r="I76" s="110" t="str">
        <f>IF(ISNUMBER(G76), $B91 * H76, "")</f>
        <v/>
      </c>
      <c r="J76" s="106"/>
      <c r="K76" s="107" t="str">
        <f>IF(ISNUMBER(J76), (J76 - $B76) / $B76, "")</f>
        <v/>
      </c>
      <c r="L76" s="108" t="str">
        <f>IF(ISNUMBER(J76), $B91 * K76, "")</f>
        <v/>
      </c>
      <c r="M76" s="109"/>
      <c r="N76" s="107" t="str">
        <f>IF(ISNUMBER(M76), (M76 - $B76) / $B76, "")</f>
        <v/>
      </c>
      <c r="O76" s="108" t="str">
        <f>IF(ISNUMBER(M76), $B91 * N76, "")</f>
        <v/>
      </c>
      <c r="Q76" s="256"/>
      <c r="R76" s="256"/>
      <c r="S76" s="256"/>
    </row>
    <row r="77" spans="1:19" ht="17.25" thickBot="1">
      <c r="A77" s="125"/>
      <c r="B77" s="126"/>
      <c r="C77" s="77"/>
      <c r="D77" s="15"/>
      <c r="E77" s="32" t="str">
        <f t="shared" ref="E77:E80" si="34">IF(ISNUMBER(D77), (D77 - $B77) / $B77, "")</f>
        <v/>
      </c>
      <c r="F77" s="18" t="str">
        <f>IF(ISNUMBER(D77), $B91 * E77, "")</f>
        <v/>
      </c>
      <c r="G77" s="31"/>
      <c r="H77" s="32" t="str">
        <f t="shared" ref="H77:H80" si="35">IF(ISNUMBER(G77), (G77 - $B77) / $B77, "")</f>
        <v/>
      </c>
      <c r="I77" s="101" t="str">
        <f>IF(ISNUMBER(G77), $B91 * H77, "")</f>
        <v/>
      </c>
      <c r="J77" s="15"/>
      <c r="K77" s="32" t="str">
        <f t="shared" ref="K77:K80" si="36">IF(ISNUMBER(J77), (J77 - $B77) / $B77, "")</f>
        <v/>
      </c>
      <c r="L77" s="18" t="str">
        <f>IF(ISNUMBER(J77), $B91 * K77, "")</f>
        <v/>
      </c>
      <c r="M77" s="31"/>
      <c r="N77" s="32" t="str">
        <f t="shared" ref="N77:N80" si="37">IF(ISNUMBER(M77), (M77 - $B77) / $B77, "")</f>
        <v/>
      </c>
      <c r="O77" s="18" t="str">
        <f>IF(ISNUMBER(M77), $B91 * N77, "")</f>
        <v/>
      </c>
      <c r="Q77" s="256"/>
      <c r="R77" s="256"/>
      <c r="S77" s="256"/>
    </row>
    <row r="78" spans="1:19" ht="17.25" thickBot="1">
      <c r="A78" s="125"/>
      <c r="B78" s="126"/>
      <c r="C78" s="77"/>
      <c r="D78" s="15"/>
      <c r="E78" s="32" t="str">
        <f t="shared" si="34"/>
        <v/>
      </c>
      <c r="F78" s="18" t="str">
        <f>IF(ISNUMBER(D78), $B91 * E78, "")</f>
        <v/>
      </c>
      <c r="G78" s="31"/>
      <c r="H78" s="32" t="str">
        <f t="shared" si="35"/>
        <v/>
      </c>
      <c r="I78" s="101" t="str">
        <f>IF(ISNUMBER(G78), $B91 * H78, "")</f>
        <v/>
      </c>
      <c r="J78" s="15"/>
      <c r="K78" s="32" t="str">
        <f t="shared" si="36"/>
        <v/>
      </c>
      <c r="L78" s="18" t="str">
        <f>IF(ISNUMBER(J78), $B91 * K78, "")</f>
        <v/>
      </c>
      <c r="M78" s="31"/>
      <c r="N78" s="32" t="str">
        <f t="shared" si="37"/>
        <v/>
      </c>
      <c r="O78" s="18" t="str">
        <f>IF(ISNUMBER(M78), $B91 * N78, "")</f>
        <v/>
      </c>
      <c r="Q78" s="256"/>
      <c r="R78" s="256"/>
      <c r="S78" s="256"/>
    </row>
    <row r="79" spans="1:19" ht="17.25" thickBot="1">
      <c r="A79" s="125"/>
      <c r="B79" s="126"/>
      <c r="C79" s="77"/>
      <c r="D79" s="15"/>
      <c r="E79" s="32" t="str">
        <f t="shared" si="34"/>
        <v/>
      </c>
      <c r="F79" s="18" t="str">
        <f>IF(ISNUMBER(D79), $B91 * E79, "")</f>
        <v/>
      </c>
      <c r="G79" s="31"/>
      <c r="H79" s="32" t="str">
        <f t="shared" si="35"/>
        <v/>
      </c>
      <c r="I79" s="101" t="str">
        <f>IF(ISNUMBER(G79), $B91 * H79, "")</f>
        <v/>
      </c>
      <c r="J79" s="15"/>
      <c r="K79" s="32" t="str">
        <f t="shared" si="36"/>
        <v/>
      </c>
      <c r="L79" s="18" t="str">
        <f>IF(ISNUMBER(J79), $B91 * K79, "")</f>
        <v/>
      </c>
      <c r="M79" s="31"/>
      <c r="N79" s="32" t="str">
        <f t="shared" si="37"/>
        <v/>
      </c>
      <c r="O79" s="18" t="str">
        <f>IF(ISNUMBER(M79), $B91 * N79, "")</f>
        <v/>
      </c>
      <c r="Q79" s="33"/>
      <c r="R79" s="33"/>
    </row>
    <row r="80" spans="1:19" ht="17.25" thickBot="1">
      <c r="A80" s="130"/>
      <c r="B80" s="131"/>
      <c r="C80" s="79"/>
      <c r="D80" s="24"/>
      <c r="E80" s="25" t="str">
        <f t="shared" si="34"/>
        <v/>
      </c>
      <c r="F80" s="104" t="str">
        <f>IF(ISNUMBER(D80), $B91 * E80, "")</f>
        <v/>
      </c>
      <c r="G80" s="102"/>
      <c r="H80" s="25" t="str">
        <f t="shared" si="35"/>
        <v/>
      </c>
      <c r="I80" s="103" t="str">
        <f>IF(ISNUMBER(G80), $B91 * H80, "")</f>
        <v/>
      </c>
      <c r="J80" s="24"/>
      <c r="K80" s="25" t="str">
        <f t="shared" si="36"/>
        <v/>
      </c>
      <c r="L80" s="104" t="str">
        <f>IF(ISNUMBER(J80), $B91 * K80, "")</f>
        <v/>
      </c>
      <c r="M80" s="102"/>
      <c r="N80" s="25" t="str">
        <f t="shared" si="37"/>
        <v/>
      </c>
      <c r="O80" s="104" t="str">
        <f>IF(ISNUMBER(M80), $B91 * N80, "")</f>
        <v/>
      </c>
      <c r="Q80" s="265"/>
      <c r="R80" s="266"/>
      <c r="S80" s="267"/>
    </row>
    <row r="81" spans="1:19">
      <c r="A81" s="123"/>
      <c r="B81" s="124"/>
      <c r="C81" s="76"/>
      <c r="D81" s="13"/>
      <c r="E81" s="14" t="str">
        <f>IF(ISNUMBER(D81), (D81 - $B81) / $B81, "")</f>
        <v/>
      </c>
      <c r="F81" s="16" t="str">
        <f>IF(ISNUMBER(D81), $B91 * E81, "")</f>
        <v/>
      </c>
      <c r="G81" s="29"/>
      <c r="H81" s="14" t="str">
        <f>IF(ISNUMBER(G81), (G81 - $B81) / $B81, "")</f>
        <v/>
      </c>
      <c r="I81" s="100" t="str">
        <f>IF(ISNUMBER(G81), $B91 * H81, "")</f>
        <v/>
      </c>
      <c r="J81" s="13"/>
      <c r="K81" s="14" t="str">
        <f>IF(ISNUMBER(J81), (J81 - $B81) / $B81, "")</f>
        <v/>
      </c>
      <c r="L81" s="16" t="str">
        <f>IF(ISNUMBER(J81), $B91 * K81, "")</f>
        <v/>
      </c>
      <c r="M81" s="29"/>
      <c r="N81" s="14" t="str">
        <f>IF(ISNUMBER(M81), (M81 - $B81) / $B81, "")</f>
        <v/>
      </c>
      <c r="O81" s="16" t="str">
        <f>IF(ISNUMBER(M81), $B91 * N81, "")</f>
        <v/>
      </c>
      <c r="Q81" s="268"/>
      <c r="R81" s="269"/>
      <c r="S81" s="270"/>
    </row>
    <row r="82" spans="1:19" ht="17.25" thickBot="1">
      <c r="A82" s="125"/>
      <c r="B82" s="126"/>
      <c r="C82" s="77"/>
      <c r="D82" s="15"/>
      <c r="E82" s="32" t="str">
        <f t="shared" ref="E82:E85" si="38">IF(ISNUMBER(D82), (D82 - $B82) / $B82, "")</f>
        <v/>
      </c>
      <c r="F82" s="18" t="str">
        <f>IF(ISNUMBER(D82), $B91 * E82, "")</f>
        <v/>
      </c>
      <c r="G82" s="31"/>
      <c r="H82" s="32" t="str">
        <f t="shared" ref="H82:H85" si="39">IF(ISNUMBER(G82), (G82 - $B82) / $B82, "")</f>
        <v/>
      </c>
      <c r="I82" s="101" t="str">
        <f>IF(ISNUMBER(G82), $B91 * H82, "")</f>
        <v/>
      </c>
      <c r="J82" s="15"/>
      <c r="K82" s="32" t="str">
        <f t="shared" ref="K82:K85" si="40">IF(ISNUMBER(J82), (J82 - $B82) / $B82, "")</f>
        <v/>
      </c>
      <c r="L82" s="18" t="str">
        <f>IF(ISNUMBER(J82), $B91 * K82, "")</f>
        <v/>
      </c>
      <c r="M82" s="31"/>
      <c r="N82" s="32" t="str">
        <f t="shared" ref="N82:N85" si="41">IF(ISNUMBER(M82), (M82 - $B82) / $B82, "")</f>
        <v/>
      </c>
      <c r="O82" s="18" t="str">
        <f>IF(ISNUMBER(M82), $B91 * N82, "")</f>
        <v/>
      </c>
      <c r="Q82" s="271"/>
      <c r="R82" s="272"/>
      <c r="S82" s="273"/>
    </row>
    <row r="83" spans="1:19" ht="17.25" thickBot="1">
      <c r="A83" s="125"/>
      <c r="B83" s="126"/>
      <c r="C83" s="77"/>
      <c r="D83" s="15"/>
      <c r="E83" s="32" t="str">
        <f t="shared" si="38"/>
        <v/>
      </c>
      <c r="F83" s="18" t="str">
        <f>IF(ISNUMBER(D83), $B91 * E83, "")</f>
        <v/>
      </c>
      <c r="G83" s="31"/>
      <c r="H83" s="32" t="str">
        <f t="shared" si="39"/>
        <v/>
      </c>
      <c r="I83" s="101" t="str">
        <f>IF(ISNUMBER(G83), $B91 * H83, "")</f>
        <v/>
      </c>
      <c r="J83" s="15"/>
      <c r="K83" s="32" t="str">
        <f t="shared" si="40"/>
        <v/>
      </c>
      <c r="L83" s="18" t="str">
        <f>IF(ISNUMBER(J83), $B91 * K83, "")</f>
        <v/>
      </c>
      <c r="M83" s="31"/>
      <c r="N83" s="32" t="str">
        <f t="shared" si="41"/>
        <v/>
      </c>
      <c r="O83" s="18" t="str">
        <f>IF(ISNUMBER(M83), $B91 * N83, "")</f>
        <v/>
      </c>
      <c r="Q83" s="256"/>
      <c r="R83" s="256"/>
      <c r="S83" s="256"/>
    </row>
    <row r="84" spans="1:19" ht="17.25" thickBot="1">
      <c r="A84" s="125"/>
      <c r="B84" s="126"/>
      <c r="C84" s="77"/>
      <c r="D84" s="15"/>
      <c r="E84" s="32" t="str">
        <f t="shared" si="38"/>
        <v/>
      </c>
      <c r="F84" s="18" t="str">
        <f>IF(ISNUMBER(D84), $B91 * E84, "")</f>
        <v/>
      </c>
      <c r="G84" s="31"/>
      <c r="H84" s="32" t="str">
        <f t="shared" si="39"/>
        <v/>
      </c>
      <c r="I84" s="101" t="str">
        <f>IF(ISNUMBER(G84), $B91 * H84, "")</f>
        <v/>
      </c>
      <c r="J84" s="15"/>
      <c r="K84" s="32" t="str">
        <f t="shared" si="40"/>
        <v/>
      </c>
      <c r="L84" s="18" t="str">
        <f>IF(ISNUMBER(J84), $B91 * K84, "")</f>
        <v/>
      </c>
      <c r="M84" s="31"/>
      <c r="N84" s="32" t="str">
        <f t="shared" si="41"/>
        <v/>
      </c>
      <c r="O84" s="18" t="str">
        <f>IF(ISNUMBER(M84), $B91 * N84, "")</f>
        <v/>
      </c>
      <c r="Q84" s="251"/>
      <c r="R84" s="251"/>
      <c r="S84" s="251"/>
    </row>
    <row r="85" spans="1:19" ht="17.25" thickBot="1">
      <c r="A85" s="127"/>
      <c r="B85" s="128"/>
      <c r="C85" s="78"/>
      <c r="D85" s="20"/>
      <c r="E85" s="21" t="str">
        <f t="shared" si="38"/>
        <v/>
      </c>
      <c r="F85" s="22" t="str">
        <f>IF(ISNUMBER(D85), $B91 * E85, "")</f>
        <v/>
      </c>
      <c r="G85" s="30"/>
      <c r="H85" s="21" t="str">
        <f t="shared" si="39"/>
        <v/>
      </c>
      <c r="I85" s="105" t="str">
        <f>IF(ISNUMBER(G85), $B91 * H85, "")</f>
        <v/>
      </c>
      <c r="J85" s="20"/>
      <c r="K85" s="21" t="str">
        <f t="shared" si="40"/>
        <v/>
      </c>
      <c r="L85" s="22" t="str">
        <f>IF(ISNUMBER(J85), $B91 * K85, "")</f>
        <v/>
      </c>
      <c r="M85" s="30"/>
      <c r="N85" s="21" t="str">
        <f t="shared" si="41"/>
        <v/>
      </c>
      <c r="O85" s="22" t="str">
        <f>IF(ISNUMBER(M85), $B91 * N85, "")</f>
        <v/>
      </c>
      <c r="Q85" s="251"/>
      <c r="R85" s="251"/>
      <c r="S85" s="251"/>
    </row>
    <row r="86" spans="1:19" ht="17.25" thickBot="1">
      <c r="A86" s="125"/>
      <c r="B86" s="129"/>
      <c r="C86" s="80"/>
      <c r="D86" s="106"/>
      <c r="E86" s="107" t="str">
        <f>IF(ISNUMBER(D86), (D86 - $B86) / $B86, "")</f>
        <v/>
      </c>
      <c r="F86" s="108" t="str">
        <f>IF(ISNUMBER(D86), $B91 * E86, "")</f>
        <v/>
      </c>
      <c r="G86" s="109"/>
      <c r="H86" s="107" t="str">
        <f>IF(ISNUMBER(G86), (G86 - $B86) / $B86, "")</f>
        <v/>
      </c>
      <c r="I86" s="110" t="str">
        <f>IF(ISNUMBER(G86), $B91 * H86, "")</f>
        <v/>
      </c>
      <c r="J86" s="106"/>
      <c r="K86" s="107" t="str">
        <f>IF(ISNUMBER(J86), (J86 - $B86) / $B86, "")</f>
        <v/>
      </c>
      <c r="L86" s="108" t="str">
        <f>IF(ISNUMBER(J86), $B91 * K86, "")</f>
        <v/>
      </c>
      <c r="M86" s="109"/>
      <c r="N86" s="107" t="str">
        <f>IF(ISNUMBER(M86), (M86 - $B86) / $B86, "")</f>
        <v/>
      </c>
      <c r="O86" s="108" t="str">
        <f>IF(ISNUMBER(M86), $B91 * N86, "")</f>
        <v/>
      </c>
      <c r="Q86" s="256"/>
      <c r="R86" s="256"/>
      <c r="S86" s="256"/>
    </row>
    <row r="87" spans="1:19" ht="17.25" thickBot="1">
      <c r="A87" s="125"/>
      <c r="B87" s="126"/>
      <c r="C87" s="77"/>
      <c r="D87" s="15"/>
      <c r="E87" s="32" t="str">
        <f t="shared" ref="E87:E90" si="42">IF(ISNUMBER(D87), (D87 - $B87) / $B87, "")</f>
        <v/>
      </c>
      <c r="F87" s="18" t="str">
        <f>IF(ISNUMBER(D87), $B91 * E87, "")</f>
        <v/>
      </c>
      <c r="G87" s="31"/>
      <c r="H87" s="32" t="str">
        <f t="shared" ref="H87:H90" si="43">IF(ISNUMBER(G87), (G87 - $B87) / $B87, "")</f>
        <v/>
      </c>
      <c r="I87" s="101" t="str">
        <f>IF(ISNUMBER(G87), $B91 * H87, "")</f>
        <v/>
      </c>
      <c r="J87" s="15"/>
      <c r="K87" s="32" t="str">
        <f t="shared" ref="K87:K90" si="44">IF(ISNUMBER(J87), (J87 - $B87) / $B87, "")</f>
        <v/>
      </c>
      <c r="L87" s="18" t="str">
        <f>IF(ISNUMBER(J87), $B91 * K87, "")</f>
        <v/>
      </c>
      <c r="M87" s="31"/>
      <c r="N87" s="32" t="str">
        <f t="shared" ref="N87:N90" si="45">IF(ISNUMBER(M87), (M87 - $B87) / $B87, "")</f>
        <v/>
      </c>
      <c r="O87" s="18" t="str">
        <f>IF(ISNUMBER(M87), $B91 * N87, "")</f>
        <v/>
      </c>
      <c r="Q87" s="256"/>
      <c r="R87" s="256"/>
      <c r="S87" s="256"/>
    </row>
    <row r="88" spans="1:19" ht="17.25" thickBot="1">
      <c r="A88" s="125"/>
      <c r="B88" s="126"/>
      <c r="C88" s="77"/>
      <c r="D88" s="15"/>
      <c r="E88" s="32" t="str">
        <f t="shared" si="42"/>
        <v/>
      </c>
      <c r="F88" s="18" t="str">
        <f>IF(ISNUMBER(D88), $B91 * E88, "")</f>
        <v/>
      </c>
      <c r="G88" s="31"/>
      <c r="H88" s="32" t="str">
        <f t="shared" si="43"/>
        <v/>
      </c>
      <c r="I88" s="101" t="str">
        <f>IF(ISNUMBER(G88), $B91 * H88, "")</f>
        <v/>
      </c>
      <c r="J88" s="15"/>
      <c r="K88" s="32" t="str">
        <f t="shared" si="44"/>
        <v/>
      </c>
      <c r="L88" s="18" t="str">
        <f>IF(ISNUMBER(J88), $B91 * K88, "")</f>
        <v/>
      </c>
      <c r="M88" s="31"/>
      <c r="N88" s="32" t="str">
        <f t="shared" si="45"/>
        <v/>
      </c>
      <c r="O88" s="18" t="str">
        <f>IF(ISNUMBER(M88), $B91 * N88, "")</f>
        <v/>
      </c>
      <c r="Q88" s="256"/>
      <c r="R88" s="256"/>
      <c r="S88" s="256"/>
    </row>
    <row r="89" spans="1:19">
      <c r="A89" s="125"/>
      <c r="B89" s="126"/>
      <c r="C89" s="77"/>
      <c r="D89" s="15"/>
      <c r="E89" s="32" t="str">
        <f t="shared" si="42"/>
        <v/>
      </c>
      <c r="F89" s="18" t="str">
        <f>IF(ISNUMBER(D89), $B91 * E89, "")</f>
        <v/>
      </c>
      <c r="G89" s="31"/>
      <c r="H89" s="32" t="str">
        <f t="shared" si="43"/>
        <v/>
      </c>
      <c r="I89" s="101" t="str">
        <f>IF(ISNUMBER(G89), $B91 * H89, "")</f>
        <v/>
      </c>
      <c r="J89" s="15"/>
      <c r="K89" s="32" t="str">
        <f t="shared" si="44"/>
        <v/>
      </c>
      <c r="L89" s="18" t="str">
        <f>IF(ISNUMBER(J89), $B91 * K89, "")</f>
        <v/>
      </c>
      <c r="M89" s="31"/>
      <c r="N89" s="32" t="str">
        <f t="shared" si="45"/>
        <v/>
      </c>
      <c r="O89" s="18" t="str">
        <f>IF(ISNUMBER(M89), $B91 * N89, "")</f>
        <v/>
      </c>
      <c r="Q89" s="278"/>
      <c r="R89" s="279"/>
      <c r="S89" s="280"/>
    </row>
    <row r="90" spans="1:19" ht="17.25" thickBot="1">
      <c r="A90" s="130"/>
      <c r="B90" s="131"/>
      <c r="C90" s="79"/>
      <c r="D90" s="24"/>
      <c r="E90" s="25" t="str">
        <f t="shared" si="42"/>
        <v/>
      </c>
      <c r="F90" s="104" t="str">
        <f>IF(ISNUMBER(D90), $B91 * E90, "")</f>
        <v/>
      </c>
      <c r="G90" s="102"/>
      <c r="H90" s="25" t="str">
        <f t="shared" si="43"/>
        <v/>
      </c>
      <c r="I90" s="103" t="str">
        <f>IF(ISNUMBER(G90), $B91 * H90, "")</f>
        <v/>
      </c>
      <c r="J90" s="24"/>
      <c r="K90" s="25" t="str">
        <f t="shared" si="44"/>
        <v/>
      </c>
      <c r="L90" s="104" t="str">
        <f>IF(ISNUMBER(J90), $B91 * K90, "")</f>
        <v/>
      </c>
      <c r="M90" s="102"/>
      <c r="N90" s="25" t="str">
        <f t="shared" si="45"/>
        <v/>
      </c>
      <c r="O90" s="104" t="str">
        <f>IF(ISNUMBER(M90), $B91 * N90, "")</f>
        <v/>
      </c>
      <c r="Q90" s="281"/>
      <c r="R90" s="282"/>
      <c r="S90" s="283"/>
    </row>
    <row r="91" spans="1:19" ht="17.25" thickBot="1">
      <c r="A91" s="132" t="s">
        <v>267</v>
      </c>
      <c r="B91" s="289">
        <f>$B$37</f>
        <v>150000</v>
      </c>
      <c r="C91" s="290"/>
      <c r="D91" s="26" t="s">
        <v>268</v>
      </c>
      <c r="E91" s="27">
        <f>IF(COUNT(E71:E90), SUM(E71:E90) / COUNT(E71:E90), 0)</f>
        <v>0</v>
      </c>
      <c r="F91" s="28">
        <f>SUM(F71:F90)</f>
        <v>0</v>
      </c>
      <c r="G91" s="26" t="s">
        <v>268</v>
      </c>
      <c r="H91" s="27">
        <f>IF(COUNT(H71:H90), SUM(H71:H90) / COUNT(H71:H90), 0)</f>
        <v>0</v>
      </c>
      <c r="I91" s="28">
        <f>SUM(I71:I90)</f>
        <v>0</v>
      </c>
      <c r="J91" s="26" t="s">
        <v>268</v>
      </c>
      <c r="K91" s="27">
        <f>IF(COUNT(K71:K90), SUM(K71:K90) / COUNT(K71:K90), 0)</f>
        <v>0</v>
      </c>
      <c r="L91" s="28">
        <f>SUM(L71:L90)</f>
        <v>0</v>
      </c>
      <c r="M91" s="26" t="s">
        <v>268</v>
      </c>
      <c r="N91" s="27">
        <f>IF(COUNT(N71:N90), SUM(N71:N90) / COUNT(N71:N90), 0)</f>
        <v>0</v>
      </c>
      <c r="O91" s="28">
        <f>SUM(O71:O90)</f>
        <v>0</v>
      </c>
      <c r="Q91" s="284"/>
      <c r="R91" s="285"/>
      <c r="S91" s="286"/>
    </row>
    <row r="93" spans="1:19" ht="17.25" thickBot="1"/>
    <row r="94" spans="1:19" ht="17.25" thickBot="1">
      <c r="A94" s="230" t="s">
        <v>46</v>
      </c>
      <c r="B94" s="231"/>
      <c r="C94" s="231"/>
      <c r="D94" s="231"/>
      <c r="E94" s="231"/>
      <c r="F94" s="231"/>
      <c r="G94" s="231"/>
      <c r="H94" s="231"/>
      <c r="I94" s="231"/>
      <c r="J94" s="231"/>
      <c r="K94" s="231"/>
      <c r="L94" s="231"/>
      <c r="M94" s="231"/>
      <c r="N94" s="231"/>
      <c r="O94" s="232"/>
      <c r="Q94" s="251"/>
      <c r="R94" s="251"/>
      <c r="S94" s="251"/>
    </row>
    <row r="95" spans="1:19" ht="17.25" thickBot="1">
      <c r="A95" s="116" t="s">
        <v>264</v>
      </c>
      <c r="B95" s="230" t="s">
        <v>49</v>
      </c>
      <c r="C95" s="232"/>
      <c r="D95" s="230" t="s">
        <v>57</v>
      </c>
      <c r="E95" s="231"/>
      <c r="F95" s="232"/>
      <c r="G95" s="257">
        <f>_xlfn.IFNA(VLOOKUP(B95, 현재가테이블!$B$2:$D$200, 2, FALSE), "-")</f>
        <v>60715000</v>
      </c>
      <c r="H95" s="258"/>
      <c r="I95" s="259"/>
      <c r="J95" s="230" t="s">
        <v>58</v>
      </c>
      <c r="K95" s="231"/>
      <c r="L95" s="232"/>
      <c r="M95" s="260">
        <f>_xlfn.IFNA(VLOOKUP(B95, 현재가테이블!$B$2:$D$200, 3, FALSE), "-")</f>
        <v>-7.8924148000000006E-3</v>
      </c>
      <c r="N95" s="261"/>
      <c r="O95" s="262"/>
      <c r="Q95" s="251"/>
      <c r="R95" s="251"/>
      <c r="S95" s="251"/>
    </row>
    <row r="96" spans="1:19" ht="17.25" thickBot="1">
      <c r="A96" s="291" t="s">
        <v>54</v>
      </c>
      <c r="B96" s="293" t="str">
        <f>TEXT($G$1, "[$-ko-KR]yyyy-mm-dd(ddd) ") &amp; "오전 00:00"</f>
        <v>2021-12-01(수) 오전 00:00</v>
      </c>
      <c r="C96" s="294"/>
      <c r="D96" s="253" t="str">
        <f>TEXT($G$1, "[$-ko-KR]yyyy-mm-dd(ddd) ") &amp; "오후 14:00"</f>
        <v>2021-12-01(수) 오후 14:00</v>
      </c>
      <c r="E96" s="254"/>
      <c r="F96" s="255"/>
      <c r="G96" s="253" t="str">
        <f>TEXT($G$1, "[$-ko-KR]yyyy-mm-dd(ddd) ") &amp; "오후 19:00"</f>
        <v>2021-12-01(수) 오후 19:00</v>
      </c>
      <c r="H96" s="254"/>
      <c r="I96" s="255"/>
      <c r="J96" s="253" t="str">
        <f>TEXT($G$1, "[$-ko-KR]yyyy-mm-dd(ddd) ") &amp; "오후 21:00"</f>
        <v>2021-12-01(수) 오후 21:00</v>
      </c>
      <c r="K96" s="254"/>
      <c r="L96" s="255"/>
      <c r="M96" s="253" t="str">
        <f>TEXT($G$1+1, "[$-ko-KR]yyyy-mm-dd(ddd) ") &amp; "오전 00:00"</f>
        <v>2021-12-02(목) 오전 00:00</v>
      </c>
      <c r="N96" s="254"/>
      <c r="O96" s="255"/>
      <c r="Q96" s="251"/>
      <c r="R96" s="251"/>
      <c r="S96" s="251"/>
    </row>
    <row r="97" spans="1:19" ht="17.25" thickBot="1">
      <c r="A97" s="292"/>
      <c r="B97" s="121" t="s">
        <v>57</v>
      </c>
      <c r="C97" s="122" t="s">
        <v>58</v>
      </c>
      <c r="D97" s="2" t="s">
        <v>57</v>
      </c>
      <c r="E97" s="10" t="s">
        <v>265</v>
      </c>
      <c r="F97" s="11" t="s">
        <v>266</v>
      </c>
      <c r="G97" s="112" t="s">
        <v>57</v>
      </c>
      <c r="H97" s="113" t="s">
        <v>265</v>
      </c>
      <c r="I97" s="114" t="s">
        <v>266</v>
      </c>
      <c r="J97" s="10" t="s">
        <v>57</v>
      </c>
      <c r="K97" s="10" t="s">
        <v>265</v>
      </c>
      <c r="L97" s="115" t="s">
        <v>266</v>
      </c>
      <c r="M97" s="2" t="s">
        <v>57</v>
      </c>
      <c r="N97" s="10" t="s">
        <v>265</v>
      </c>
      <c r="O97" s="66" t="s">
        <v>266</v>
      </c>
      <c r="Q97" s="256"/>
      <c r="R97" s="256"/>
      <c r="S97" s="256"/>
    </row>
    <row r="98" spans="1:19" ht="17.25" thickBot="1">
      <c r="A98" s="123"/>
      <c r="B98" s="124"/>
      <c r="C98" s="76"/>
      <c r="D98" s="13"/>
      <c r="E98" s="14" t="str">
        <f>IF(ISNUMBER(D98), (D98 - $B98) / $B98, "")</f>
        <v/>
      </c>
      <c r="F98" s="16" t="str">
        <f>IF(ISNUMBER(D98), $B118 * E98, "")</f>
        <v/>
      </c>
      <c r="G98" s="29"/>
      <c r="H98" s="14" t="str">
        <f>IF(ISNUMBER(G98), (G98 - $B98) / $B98, "")</f>
        <v/>
      </c>
      <c r="I98" s="100" t="str">
        <f>IF(ISNUMBER(G98), $B118 * H98, "")</f>
        <v/>
      </c>
      <c r="J98" s="13"/>
      <c r="K98" s="14" t="str">
        <f>IF(ISNUMBER(J98), (J98 - $B98) / $B98, "")</f>
        <v/>
      </c>
      <c r="L98" s="16" t="str">
        <f>IF(ISNUMBER(J98), $B118 * K98, "")</f>
        <v/>
      </c>
      <c r="M98" s="29"/>
      <c r="N98" s="14" t="str">
        <f>IF(ISNUMBER(M98), (M98 - $B98) / $B98, "")</f>
        <v/>
      </c>
      <c r="O98" s="16" t="str">
        <f>IF(ISNUMBER(M98), $B118 * N98, "")</f>
        <v/>
      </c>
      <c r="Q98" s="251"/>
      <c r="R98" s="251"/>
      <c r="S98" s="251"/>
    </row>
    <row r="99" spans="1:19" ht="17.25" thickBot="1">
      <c r="A99" s="125"/>
      <c r="B99" s="126"/>
      <c r="C99" s="77"/>
      <c r="D99" s="15"/>
      <c r="E99" s="32" t="str">
        <f t="shared" ref="E99:E102" si="46">IF(ISNUMBER(D99), (D99 - $B99) / $B99, "")</f>
        <v/>
      </c>
      <c r="F99" s="18" t="str">
        <f>IF(ISNUMBER(D99), $B118 * E99, "")</f>
        <v/>
      </c>
      <c r="G99" s="31"/>
      <c r="H99" s="32" t="str">
        <f t="shared" ref="H99:H102" si="47">IF(ISNUMBER(G99), (G99 - $B99) / $B99, "")</f>
        <v/>
      </c>
      <c r="I99" s="101" t="str">
        <f>IF(ISNUMBER(G99), $B118 * H99, "")</f>
        <v/>
      </c>
      <c r="J99" s="15"/>
      <c r="K99" s="32" t="str">
        <f t="shared" ref="K99:K102" si="48">IF(ISNUMBER(J99), (J99 - $B99) / $B99, "")</f>
        <v/>
      </c>
      <c r="L99" s="18" t="str">
        <f>IF(ISNUMBER(J99), $B118 * K99, "")</f>
        <v/>
      </c>
      <c r="M99" s="31"/>
      <c r="N99" s="32" t="str">
        <f t="shared" ref="N99:N102" si="49">IF(ISNUMBER(M99), (M99 - $B99) / $B99, "")</f>
        <v/>
      </c>
      <c r="O99" s="18" t="str">
        <f>IF(ISNUMBER(M99), $B118 * N99, "")</f>
        <v/>
      </c>
      <c r="Q99" s="251"/>
      <c r="R99" s="251"/>
      <c r="S99" s="251"/>
    </row>
    <row r="100" spans="1:19" ht="17.25" thickBot="1">
      <c r="A100" s="125"/>
      <c r="B100" s="126"/>
      <c r="C100" s="77"/>
      <c r="D100" s="15"/>
      <c r="E100" s="32" t="str">
        <f t="shared" si="46"/>
        <v/>
      </c>
      <c r="F100" s="18" t="str">
        <f>IF(ISNUMBER(D100), $B118 * E100, "")</f>
        <v/>
      </c>
      <c r="G100" s="31"/>
      <c r="H100" s="32" t="str">
        <f t="shared" si="47"/>
        <v/>
      </c>
      <c r="I100" s="101" t="str">
        <f>IF(ISNUMBER(G100), $B118 * H100, "")</f>
        <v/>
      </c>
      <c r="J100" s="15"/>
      <c r="K100" s="32" t="str">
        <f t="shared" si="48"/>
        <v/>
      </c>
      <c r="L100" s="18" t="str">
        <f>IF(ISNUMBER(J100), $B118 * K100, "")</f>
        <v/>
      </c>
      <c r="M100" s="31"/>
      <c r="N100" s="32" t="str">
        <f t="shared" si="49"/>
        <v/>
      </c>
      <c r="O100" s="18" t="str">
        <f>IF(ISNUMBER(M100), $B118 * N100, "")</f>
        <v/>
      </c>
      <c r="Q100" s="256"/>
      <c r="R100" s="256"/>
      <c r="S100" s="256"/>
    </row>
    <row r="101" spans="1:19" ht="17.25" thickBot="1">
      <c r="A101" s="125"/>
      <c r="B101" s="126"/>
      <c r="C101" s="77"/>
      <c r="D101" s="15"/>
      <c r="E101" s="32" t="str">
        <f t="shared" si="46"/>
        <v/>
      </c>
      <c r="F101" s="18" t="str">
        <f>IF(ISNUMBER(D101), $B118 * E101, "")</f>
        <v/>
      </c>
      <c r="G101" s="31"/>
      <c r="H101" s="32" t="str">
        <f t="shared" si="47"/>
        <v/>
      </c>
      <c r="I101" s="101" t="str">
        <f>IF(ISNUMBER(G101), $B118 * H101, "")</f>
        <v/>
      </c>
      <c r="J101" s="15"/>
      <c r="K101" s="32" t="str">
        <f t="shared" si="48"/>
        <v/>
      </c>
      <c r="L101" s="18" t="str">
        <f>IF(ISNUMBER(J101), $B118 * K101, "")</f>
        <v/>
      </c>
      <c r="M101" s="31"/>
      <c r="N101" s="32" t="str">
        <f t="shared" si="49"/>
        <v/>
      </c>
      <c r="O101" s="18" t="str">
        <f>IF(ISNUMBER(M101), $B118 * N101, "")</f>
        <v/>
      </c>
      <c r="Q101" s="256"/>
      <c r="R101" s="256"/>
      <c r="S101" s="256"/>
    </row>
    <row r="102" spans="1:19" ht="17.25" thickBot="1">
      <c r="A102" s="127"/>
      <c r="B102" s="128"/>
      <c r="C102" s="78"/>
      <c r="D102" s="20"/>
      <c r="E102" s="21" t="str">
        <f t="shared" si="46"/>
        <v/>
      </c>
      <c r="F102" s="22" t="str">
        <f>IF(ISNUMBER(D102), $B118 * E102, "")</f>
        <v/>
      </c>
      <c r="G102" s="30"/>
      <c r="H102" s="21" t="str">
        <f t="shared" si="47"/>
        <v/>
      </c>
      <c r="I102" s="105" t="str">
        <f>IF(ISNUMBER(G102), $B118 * H102, "")</f>
        <v/>
      </c>
      <c r="J102" s="20"/>
      <c r="K102" s="21" t="str">
        <f t="shared" si="48"/>
        <v/>
      </c>
      <c r="L102" s="22" t="str">
        <f>IF(ISNUMBER(J102), $B118 * K102, "")</f>
        <v/>
      </c>
      <c r="M102" s="30"/>
      <c r="N102" s="21" t="str">
        <f t="shared" si="49"/>
        <v/>
      </c>
      <c r="O102" s="22" t="str">
        <f>IF(ISNUMBER(M102), $B118 * N102, "")</f>
        <v/>
      </c>
      <c r="Q102" s="256"/>
      <c r="R102" s="256"/>
      <c r="S102" s="256"/>
    </row>
    <row r="103" spans="1:19" ht="17.25" thickBot="1">
      <c r="A103" s="125"/>
      <c r="B103" s="129"/>
      <c r="C103" s="80"/>
      <c r="D103" s="106"/>
      <c r="E103" s="107" t="str">
        <f>IF(ISNUMBER(D103), (D103 - $B103) / $B103, "")</f>
        <v/>
      </c>
      <c r="F103" s="108" t="str">
        <f>IF(ISNUMBER(D103), $B118 * E103, "")</f>
        <v/>
      </c>
      <c r="G103" s="109"/>
      <c r="H103" s="107" t="str">
        <f>IF(ISNUMBER(G103), (G103 - $B103) / $B103, "")</f>
        <v/>
      </c>
      <c r="I103" s="110" t="str">
        <f>IF(ISNUMBER(G103), $B118 * H103, "")</f>
        <v/>
      </c>
      <c r="J103" s="106"/>
      <c r="K103" s="107" t="str">
        <f>IF(ISNUMBER(J103), (J103 - $B103) / $B103, "")</f>
        <v/>
      </c>
      <c r="L103" s="108" t="str">
        <f>IF(ISNUMBER(J103), $B118 * K103, "")</f>
        <v/>
      </c>
      <c r="M103" s="109"/>
      <c r="N103" s="107" t="str">
        <f>IF(ISNUMBER(M103), (M103 - $B103) / $B103, "")</f>
        <v/>
      </c>
      <c r="O103" s="108" t="str">
        <f>IF(ISNUMBER(M103), $B118 * N103, "")</f>
        <v/>
      </c>
      <c r="Q103" s="256"/>
      <c r="R103" s="256"/>
      <c r="S103" s="256"/>
    </row>
    <row r="104" spans="1:19" ht="17.25" thickBot="1">
      <c r="A104" s="125"/>
      <c r="B104" s="126"/>
      <c r="C104" s="77"/>
      <c r="D104" s="15"/>
      <c r="E104" s="32" t="str">
        <f t="shared" ref="E104:E107" si="50">IF(ISNUMBER(D104), (D104 - $B104) / $B104, "")</f>
        <v/>
      </c>
      <c r="F104" s="18" t="str">
        <f>IF(ISNUMBER(D104), $B118 * E104, "")</f>
        <v/>
      </c>
      <c r="G104" s="31"/>
      <c r="H104" s="32" t="str">
        <f t="shared" ref="H104:H107" si="51">IF(ISNUMBER(G104), (G104 - $B104) / $B104, "")</f>
        <v/>
      </c>
      <c r="I104" s="101" t="str">
        <f>IF(ISNUMBER(G104), $B118 * H104, "")</f>
        <v/>
      </c>
      <c r="J104" s="15"/>
      <c r="K104" s="32" t="str">
        <f t="shared" ref="K104:K107" si="52">IF(ISNUMBER(J104), (J104 - $B104) / $B104, "")</f>
        <v/>
      </c>
      <c r="L104" s="18" t="str">
        <f>IF(ISNUMBER(J104), $B118 * K104, "")</f>
        <v/>
      </c>
      <c r="M104" s="31"/>
      <c r="N104" s="32" t="str">
        <f t="shared" ref="N104:N107" si="53">IF(ISNUMBER(M104), (M104 - $B104) / $B104, "")</f>
        <v/>
      </c>
      <c r="O104" s="18" t="str">
        <f>IF(ISNUMBER(M104), $B118 * N104, "")</f>
        <v/>
      </c>
      <c r="Q104" s="256"/>
      <c r="R104" s="256"/>
      <c r="S104" s="256"/>
    </row>
    <row r="105" spans="1:19" ht="17.25" thickBot="1">
      <c r="A105" s="125"/>
      <c r="B105" s="126"/>
      <c r="C105" s="77"/>
      <c r="D105" s="15"/>
      <c r="E105" s="32" t="str">
        <f t="shared" si="50"/>
        <v/>
      </c>
      <c r="F105" s="18" t="str">
        <f>IF(ISNUMBER(D105), $B118 * E105, "")</f>
        <v/>
      </c>
      <c r="G105" s="31"/>
      <c r="H105" s="32" t="str">
        <f t="shared" si="51"/>
        <v/>
      </c>
      <c r="I105" s="101" t="str">
        <f>IF(ISNUMBER(G105), $B118 * H105, "")</f>
        <v/>
      </c>
      <c r="J105" s="15"/>
      <c r="K105" s="32" t="str">
        <f t="shared" si="52"/>
        <v/>
      </c>
      <c r="L105" s="18" t="str">
        <f>IF(ISNUMBER(J105), $B118 * K105, "")</f>
        <v/>
      </c>
      <c r="M105" s="31"/>
      <c r="N105" s="32" t="str">
        <f t="shared" si="53"/>
        <v/>
      </c>
      <c r="O105" s="18" t="str">
        <f>IF(ISNUMBER(M105), $B118 * N105, "")</f>
        <v/>
      </c>
      <c r="Q105" s="256"/>
      <c r="R105" s="256"/>
      <c r="S105" s="256"/>
    </row>
    <row r="106" spans="1:19" ht="17.25" thickBot="1">
      <c r="A106" s="125"/>
      <c r="B106" s="126"/>
      <c r="C106" s="77"/>
      <c r="D106" s="15"/>
      <c r="E106" s="32" t="str">
        <f t="shared" si="50"/>
        <v/>
      </c>
      <c r="F106" s="18" t="str">
        <f>IF(ISNUMBER(D106), $B118 * E106, "")</f>
        <v/>
      </c>
      <c r="G106" s="31"/>
      <c r="H106" s="32" t="str">
        <f t="shared" si="51"/>
        <v/>
      </c>
      <c r="I106" s="101" t="str">
        <f>IF(ISNUMBER(G106), $B118 * H106, "")</f>
        <v/>
      </c>
      <c r="J106" s="15"/>
      <c r="K106" s="32" t="str">
        <f t="shared" si="52"/>
        <v/>
      </c>
      <c r="L106" s="18" t="str">
        <f>IF(ISNUMBER(J106), $B118 * K106, "")</f>
        <v/>
      </c>
      <c r="M106" s="31"/>
      <c r="N106" s="32" t="str">
        <f t="shared" si="53"/>
        <v/>
      </c>
      <c r="O106" s="18" t="str">
        <f>IF(ISNUMBER(M106), $B118 * N106, "")</f>
        <v/>
      </c>
      <c r="Q106" s="33"/>
      <c r="R106" s="33"/>
    </row>
    <row r="107" spans="1:19" ht="17.25" thickBot="1">
      <c r="A107" s="130"/>
      <c r="B107" s="131"/>
      <c r="C107" s="79"/>
      <c r="D107" s="24"/>
      <c r="E107" s="25" t="str">
        <f t="shared" si="50"/>
        <v/>
      </c>
      <c r="F107" s="104" t="str">
        <f>IF(ISNUMBER(D107), $B118 * E107, "")</f>
        <v/>
      </c>
      <c r="G107" s="102"/>
      <c r="H107" s="25" t="str">
        <f t="shared" si="51"/>
        <v/>
      </c>
      <c r="I107" s="103" t="str">
        <f>IF(ISNUMBER(G107), $B118 * H107, "")</f>
        <v/>
      </c>
      <c r="J107" s="24"/>
      <c r="K107" s="25" t="str">
        <f t="shared" si="52"/>
        <v/>
      </c>
      <c r="L107" s="104" t="str">
        <f>IF(ISNUMBER(J107), $B118 * K107, "")</f>
        <v/>
      </c>
      <c r="M107" s="102"/>
      <c r="N107" s="25" t="str">
        <f t="shared" si="53"/>
        <v/>
      </c>
      <c r="O107" s="104" t="str">
        <f>IF(ISNUMBER(M107), $B118 * N107, "")</f>
        <v/>
      </c>
      <c r="Q107" s="265"/>
      <c r="R107" s="266"/>
      <c r="S107" s="267"/>
    </row>
    <row r="108" spans="1:19">
      <c r="A108" s="123"/>
      <c r="B108" s="124"/>
      <c r="C108" s="76"/>
      <c r="D108" s="13"/>
      <c r="E108" s="14" t="str">
        <f>IF(ISNUMBER(D108), (D108 - $B108) / $B108, "")</f>
        <v/>
      </c>
      <c r="F108" s="16" t="str">
        <f>IF(ISNUMBER(D108), $B118 * E108, "")</f>
        <v/>
      </c>
      <c r="G108" s="29"/>
      <c r="H108" s="14" t="str">
        <f>IF(ISNUMBER(G108), (G108 - $B108) / $B108, "")</f>
        <v/>
      </c>
      <c r="I108" s="100" t="str">
        <f>IF(ISNUMBER(G108), $B118 * H108, "")</f>
        <v/>
      </c>
      <c r="J108" s="13"/>
      <c r="K108" s="14" t="str">
        <f>IF(ISNUMBER(J108), (J108 - $B108) / $B108, "")</f>
        <v/>
      </c>
      <c r="L108" s="16" t="str">
        <f>IF(ISNUMBER(J108), $B118 * K108, "")</f>
        <v/>
      </c>
      <c r="M108" s="29"/>
      <c r="N108" s="14" t="str">
        <f>IF(ISNUMBER(M108), (M108 - $B108) / $B108, "")</f>
        <v/>
      </c>
      <c r="O108" s="16" t="str">
        <f>IF(ISNUMBER(M108), $B118 * N108, "")</f>
        <v/>
      </c>
      <c r="Q108" s="268"/>
      <c r="R108" s="269"/>
      <c r="S108" s="270"/>
    </row>
    <row r="109" spans="1:19" ht="17.25" thickBot="1">
      <c r="A109" s="125"/>
      <c r="B109" s="126"/>
      <c r="C109" s="77"/>
      <c r="D109" s="15"/>
      <c r="E109" s="32" t="str">
        <f t="shared" ref="E109:E112" si="54">IF(ISNUMBER(D109), (D109 - $B109) / $B109, "")</f>
        <v/>
      </c>
      <c r="F109" s="18" t="str">
        <f>IF(ISNUMBER(D109), $B118 * E109, "")</f>
        <v/>
      </c>
      <c r="G109" s="31"/>
      <c r="H109" s="32" t="str">
        <f t="shared" ref="H109:H112" si="55">IF(ISNUMBER(G109), (G109 - $B109) / $B109, "")</f>
        <v/>
      </c>
      <c r="I109" s="101" t="str">
        <f>IF(ISNUMBER(G109), $B118 * H109, "")</f>
        <v/>
      </c>
      <c r="J109" s="15"/>
      <c r="K109" s="32" t="str">
        <f t="shared" ref="K109:K112" si="56">IF(ISNUMBER(J109), (J109 - $B109) / $B109, "")</f>
        <v/>
      </c>
      <c r="L109" s="18" t="str">
        <f>IF(ISNUMBER(J109), $B118 * K109, "")</f>
        <v/>
      </c>
      <c r="M109" s="31"/>
      <c r="N109" s="32" t="str">
        <f t="shared" ref="N109:N112" si="57">IF(ISNUMBER(M109), (M109 - $B109) / $B109, "")</f>
        <v/>
      </c>
      <c r="O109" s="18" t="str">
        <f>IF(ISNUMBER(M109), $B118 * N109, "")</f>
        <v/>
      </c>
      <c r="Q109" s="271"/>
      <c r="R109" s="272"/>
      <c r="S109" s="273"/>
    </row>
    <row r="110" spans="1:19" ht="17.25" thickBot="1">
      <c r="A110" s="125"/>
      <c r="B110" s="126"/>
      <c r="C110" s="77"/>
      <c r="D110" s="15"/>
      <c r="E110" s="32" t="str">
        <f t="shared" si="54"/>
        <v/>
      </c>
      <c r="F110" s="18" t="str">
        <f>IF(ISNUMBER(D110), $B118 * E110, "")</f>
        <v/>
      </c>
      <c r="G110" s="31"/>
      <c r="H110" s="32" t="str">
        <f t="shared" si="55"/>
        <v/>
      </c>
      <c r="I110" s="101" t="str">
        <f>IF(ISNUMBER(G110), $B118 * H110, "")</f>
        <v/>
      </c>
      <c r="J110" s="15"/>
      <c r="K110" s="32" t="str">
        <f t="shared" si="56"/>
        <v/>
      </c>
      <c r="L110" s="18" t="str">
        <f>IF(ISNUMBER(J110), $B118 * K110, "")</f>
        <v/>
      </c>
      <c r="M110" s="31"/>
      <c r="N110" s="32" t="str">
        <f t="shared" si="57"/>
        <v/>
      </c>
      <c r="O110" s="18" t="str">
        <f>IF(ISNUMBER(M110), $B118 * N110, "")</f>
        <v/>
      </c>
      <c r="Q110" s="256"/>
      <c r="R110" s="256"/>
      <c r="S110" s="256"/>
    </row>
    <row r="111" spans="1:19" ht="17.25" thickBot="1">
      <c r="A111" s="125"/>
      <c r="B111" s="126"/>
      <c r="C111" s="77"/>
      <c r="D111" s="15"/>
      <c r="E111" s="32" t="str">
        <f t="shared" si="54"/>
        <v/>
      </c>
      <c r="F111" s="18" t="str">
        <f>IF(ISNUMBER(D111), $B118 * E111, "")</f>
        <v/>
      </c>
      <c r="G111" s="31"/>
      <c r="H111" s="32" t="str">
        <f t="shared" si="55"/>
        <v/>
      </c>
      <c r="I111" s="101" t="str">
        <f>IF(ISNUMBER(G111), $B118 * H111, "")</f>
        <v/>
      </c>
      <c r="J111" s="15"/>
      <c r="K111" s="32" t="str">
        <f t="shared" si="56"/>
        <v/>
      </c>
      <c r="L111" s="18" t="str">
        <f>IF(ISNUMBER(J111), $B118 * K111, "")</f>
        <v/>
      </c>
      <c r="M111" s="31"/>
      <c r="N111" s="32" t="str">
        <f t="shared" si="57"/>
        <v/>
      </c>
      <c r="O111" s="18" t="str">
        <f>IF(ISNUMBER(M111), $B118 * N111, "")</f>
        <v/>
      </c>
      <c r="Q111" s="251"/>
      <c r="R111" s="251"/>
      <c r="S111" s="251"/>
    </row>
    <row r="112" spans="1:19" ht="17.25" thickBot="1">
      <c r="A112" s="127"/>
      <c r="B112" s="128"/>
      <c r="C112" s="78"/>
      <c r="D112" s="20"/>
      <c r="E112" s="21" t="str">
        <f t="shared" si="54"/>
        <v/>
      </c>
      <c r="F112" s="22" t="str">
        <f>IF(ISNUMBER(D112), $B118 * E112, "")</f>
        <v/>
      </c>
      <c r="G112" s="30"/>
      <c r="H112" s="21" t="str">
        <f t="shared" si="55"/>
        <v/>
      </c>
      <c r="I112" s="105" t="str">
        <f>IF(ISNUMBER(G112), $B118 * H112, "")</f>
        <v/>
      </c>
      <c r="J112" s="20"/>
      <c r="K112" s="21" t="str">
        <f t="shared" si="56"/>
        <v/>
      </c>
      <c r="L112" s="22" t="str">
        <f>IF(ISNUMBER(J112), $B118 * K112, "")</f>
        <v/>
      </c>
      <c r="M112" s="30"/>
      <c r="N112" s="21" t="str">
        <f t="shared" si="57"/>
        <v/>
      </c>
      <c r="O112" s="22" t="str">
        <f>IF(ISNUMBER(M112), $B118 * N112, "")</f>
        <v/>
      </c>
      <c r="Q112" s="251"/>
      <c r="R112" s="251"/>
      <c r="S112" s="251"/>
    </row>
    <row r="113" spans="1:19" ht="17.25" thickBot="1">
      <c r="A113" s="125"/>
      <c r="B113" s="129"/>
      <c r="C113" s="80"/>
      <c r="D113" s="106"/>
      <c r="E113" s="107" t="str">
        <f>IF(ISNUMBER(D113), (D113 - $B113) / $B113, "")</f>
        <v/>
      </c>
      <c r="F113" s="108" t="str">
        <f>IF(ISNUMBER(D113), $B118 * E113, "")</f>
        <v/>
      </c>
      <c r="G113" s="109"/>
      <c r="H113" s="107" t="str">
        <f>IF(ISNUMBER(G113), (G113 - $B113) / $B113, "")</f>
        <v/>
      </c>
      <c r="I113" s="110" t="str">
        <f>IF(ISNUMBER(G113), $B118 * H113, "")</f>
        <v/>
      </c>
      <c r="J113" s="106"/>
      <c r="K113" s="107" t="str">
        <f>IF(ISNUMBER(J113), (J113 - $B113) / $B113, "")</f>
        <v/>
      </c>
      <c r="L113" s="108" t="str">
        <f>IF(ISNUMBER(J113), $B118 * K113, "")</f>
        <v/>
      </c>
      <c r="M113" s="109"/>
      <c r="N113" s="107" t="str">
        <f>IF(ISNUMBER(M113), (M113 - $B113) / $B113, "")</f>
        <v/>
      </c>
      <c r="O113" s="108" t="str">
        <f>IF(ISNUMBER(M113), $B118 * N113, "")</f>
        <v/>
      </c>
      <c r="Q113" s="256"/>
      <c r="R113" s="256"/>
      <c r="S113" s="256"/>
    </row>
    <row r="114" spans="1:19" ht="17.25" thickBot="1">
      <c r="A114" s="125"/>
      <c r="B114" s="126"/>
      <c r="C114" s="77"/>
      <c r="D114" s="15"/>
      <c r="E114" s="32" t="str">
        <f t="shared" ref="E114:E117" si="58">IF(ISNUMBER(D114), (D114 - $B114) / $B114, "")</f>
        <v/>
      </c>
      <c r="F114" s="18" t="str">
        <f>IF(ISNUMBER(D114), $B118 * E114, "")</f>
        <v/>
      </c>
      <c r="G114" s="31"/>
      <c r="H114" s="32" t="str">
        <f t="shared" ref="H114:H117" si="59">IF(ISNUMBER(G114), (G114 - $B114) / $B114, "")</f>
        <v/>
      </c>
      <c r="I114" s="101" t="str">
        <f>IF(ISNUMBER(G114), $B118 * H114, "")</f>
        <v/>
      </c>
      <c r="J114" s="15"/>
      <c r="K114" s="32" t="str">
        <f t="shared" ref="K114:K117" si="60">IF(ISNUMBER(J114), (J114 - $B114) / $B114, "")</f>
        <v/>
      </c>
      <c r="L114" s="18" t="str">
        <f>IF(ISNUMBER(J114), $B118 * K114, "")</f>
        <v/>
      </c>
      <c r="M114" s="31"/>
      <c r="N114" s="32" t="str">
        <f t="shared" ref="N114:N117" si="61">IF(ISNUMBER(M114), (M114 - $B114) / $B114, "")</f>
        <v/>
      </c>
      <c r="O114" s="18" t="str">
        <f>IF(ISNUMBER(M114), $B118 * N114, "")</f>
        <v/>
      </c>
      <c r="Q114" s="256"/>
      <c r="R114" s="256"/>
      <c r="S114" s="256"/>
    </row>
    <row r="115" spans="1:19" ht="17.25" thickBot="1">
      <c r="A115" s="125"/>
      <c r="B115" s="126"/>
      <c r="C115" s="77"/>
      <c r="D115" s="15"/>
      <c r="E115" s="32" t="str">
        <f t="shared" si="58"/>
        <v/>
      </c>
      <c r="F115" s="18" t="str">
        <f>IF(ISNUMBER(D115), $B118 * E115, "")</f>
        <v/>
      </c>
      <c r="G115" s="31"/>
      <c r="H115" s="32" t="str">
        <f t="shared" si="59"/>
        <v/>
      </c>
      <c r="I115" s="101" t="str">
        <f>IF(ISNUMBER(G115), $B118 * H115, "")</f>
        <v/>
      </c>
      <c r="J115" s="15"/>
      <c r="K115" s="32" t="str">
        <f t="shared" si="60"/>
        <v/>
      </c>
      <c r="L115" s="18" t="str">
        <f>IF(ISNUMBER(J115), $B118 * K115, "")</f>
        <v/>
      </c>
      <c r="M115" s="31"/>
      <c r="N115" s="32" t="str">
        <f t="shared" si="61"/>
        <v/>
      </c>
      <c r="O115" s="18" t="str">
        <f>IF(ISNUMBER(M115), $B118 * N115, "")</f>
        <v/>
      </c>
      <c r="Q115" s="256"/>
      <c r="R115" s="256"/>
      <c r="S115" s="256"/>
    </row>
    <row r="116" spans="1:19">
      <c r="A116" s="125"/>
      <c r="B116" s="126"/>
      <c r="C116" s="77"/>
      <c r="D116" s="15"/>
      <c r="E116" s="32" t="str">
        <f t="shared" si="58"/>
        <v/>
      </c>
      <c r="F116" s="18" t="str">
        <f>IF(ISNUMBER(D116), $B118 * E116, "")</f>
        <v/>
      </c>
      <c r="G116" s="31"/>
      <c r="H116" s="32" t="str">
        <f t="shared" si="59"/>
        <v/>
      </c>
      <c r="I116" s="101" t="str">
        <f>IF(ISNUMBER(G116), $B118 * H116, "")</f>
        <v/>
      </c>
      <c r="J116" s="15"/>
      <c r="K116" s="32" t="str">
        <f t="shared" si="60"/>
        <v/>
      </c>
      <c r="L116" s="18" t="str">
        <f>IF(ISNUMBER(J116), $B118 * K116, "")</f>
        <v/>
      </c>
      <c r="M116" s="31"/>
      <c r="N116" s="32" t="str">
        <f t="shared" si="61"/>
        <v/>
      </c>
      <c r="O116" s="18" t="str">
        <f>IF(ISNUMBER(M116), $B118 * N116, "")</f>
        <v/>
      </c>
      <c r="Q116" s="278"/>
      <c r="R116" s="279"/>
      <c r="S116" s="280"/>
    </row>
    <row r="117" spans="1:19" ht="17.25" thickBot="1">
      <c r="A117" s="130"/>
      <c r="B117" s="131"/>
      <c r="C117" s="79"/>
      <c r="D117" s="24"/>
      <c r="E117" s="25" t="str">
        <f t="shared" si="58"/>
        <v/>
      </c>
      <c r="F117" s="104" t="str">
        <f>IF(ISNUMBER(D117), $B118 * E117, "")</f>
        <v/>
      </c>
      <c r="G117" s="102"/>
      <c r="H117" s="25" t="str">
        <f t="shared" si="59"/>
        <v/>
      </c>
      <c r="I117" s="103" t="str">
        <f>IF(ISNUMBER(G117), $B118 * H117, "")</f>
        <v/>
      </c>
      <c r="J117" s="24"/>
      <c r="K117" s="25" t="str">
        <f t="shared" si="60"/>
        <v/>
      </c>
      <c r="L117" s="104" t="str">
        <f>IF(ISNUMBER(J117), $B118 * K117, "")</f>
        <v/>
      </c>
      <c r="M117" s="102"/>
      <c r="N117" s="25" t="str">
        <f t="shared" si="61"/>
        <v/>
      </c>
      <c r="O117" s="104" t="str">
        <f>IF(ISNUMBER(M117), $B118 * N117, "")</f>
        <v/>
      </c>
      <c r="Q117" s="281"/>
      <c r="R117" s="282"/>
      <c r="S117" s="283"/>
    </row>
    <row r="118" spans="1:19" ht="17.25" thickBot="1">
      <c r="A118" s="132" t="s">
        <v>267</v>
      </c>
      <c r="B118" s="289">
        <f>$B$37</f>
        <v>150000</v>
      </c>
      <c r="C118" s="290"/>
      <c r="D118" s="26" t="s">
        <v>268</v>
      </c>
      <c r="E118" s="27">
        <f>IF(COUNT(E98:E117), SUM(E98:E117) / COUNT(E98:E117), 0)</f>
        <v>0</v>
      </c>
      <c r="F118" s="28">
        <f>SUM(F98:F117)</f>
        <v>0</v>
      </c>
      <c r="G118" s="26" t="s">
        <v>268</v>
      </c>
      <c r="H118" s="27">
        <f>IF(COUNT(H98:H117), SUM(H98:H117) / COUNT(H98:H117), 0)</f>
        <v>0</v>
      </c>
      <c r="I118" s="28">
        <f>SUM(I98:I117)</f>
        <v>0</v>
      </c>
      <c r="J118" s="26" t="s">
        <v>268</v>
      </c>
      <c r="K118" s="27">
        <f>IF(COUNT(K98:K117), SUM(K98:K117) / COUNT(K98:K117), 0)</f>
        <v>0</v>
      </c>
      <c r="L118" s="28">
        <f>SUM(L98:L117)</f>
        <v>0</v>
      </c>
      <c r="M118" s="26" t="s">
        <v>268</v>
      </c>
      <c r="N118" s="27">
        <f>IF(COUNT(N98:N117), SUM(N98:N117) / COUNT(N98:N117), 0)</f>
        <v>0</v>
      </c>
      <c r="O118" s="28">
        <f>SUM(O98:O117)</f>
        <v>0</v>
      </c>
      <c r="Q118" s="284"/>
      <c r="R118" s="285"/>
      <c r="S118" s="286"/>
    </row>
    <row r="120" spans="1:19" ht="17.25" thickBot="1"/>
    <row r="121" spans="1:19" ht="17.25" thickBot="1">
      <c r="A121" s="230" t="s">
        <v>255</v>
      </c>
      <c r="B121" s="231"/>
      <c r="C121" s="231"/>
      <c r="D121" s="231"/>
      <c r="E121" s="231"/>
      <c r="F121" s="231"/>
      <c r="G121" s="231"/>
      <c r="H121" s="231"/>
      <c r="I121" s="231"/>
      <c r="J121" s="231"/>
      <c r="K121" s="231"/>
      <c r="L121" s="231"/>
      <c r="M121" s="231"/>
      <c r="N121" s="231"/>
      <c r="O121" s="232"/>
      <c r="Q121" s="251"/>
      <c r="R121" s="251"/>
      <c r="S121" s="251"/>
    </row>
    <row r="122" spans="1:19" ht="17.25" thickBot="1">
      <c r="A122" s="116" t="s">
        <v>264</v>
      </c>
      <c r="B122" s="230" t="s">
        <v>49</v>
      </c>
      <c r="C122" s="232"/>
      <c r="D122" s="230" t="s">
        <v>57</v>
      </c>
      <c r="E122" s="231"/>
      <c r="F122" s="232"/>
      <c r="G122" s="257">
        <f>_xlfn.IFNA(VLOOKUP(B122, 현재가테이블!$B$2:$D$200, 2, FALSE), "-")</f>
        <v>60715000</v>
      </c>
      <c r="H122" s="258"/>
      <c r="I122" s="259"/>
      <c r="J122" s="230" t="s">
        <v>58</v>
      </c>
      <c r="K122" s="231"/>
      <c r="L122" s="232"/>
      <c r="M122" s="260">
        <f>_xlfn.IFNA(VLOOKUP(B122, 현재가테이블!$B$2:$D$200, 3, FALSE), "-")</f>
        <v>-7.8924148000000006E-3</v>
      </c>
      <c r="N122" s="261"/>
      <c r="O122" s="262"/>
      <c r="Q122" s="251"/>
      <c r="R122" s="251"/>
      <c r="S122" s="251"/>
    </row>
    <row r="123" spans="1:19" ht="17.25" thickBot="1">
      <c r="A123" s="291" t="s">
        <v>54</v>
      </c>
      <c r="B123" s="293" t="str">
        <f>TEXT($G$1, "[$-ko-KR]yyyy-mm-dd(ddd) ") &amp; "오전 00:00"</f>
        <v>2021-12-01(수) 오전 00:00</v>
      </c>
      <c r="C123" s="294"/>
      <c r="D123" s="253" t="str">
        <f>TEXT($G$1, "[$-ko-KR]yyyy-mm-dd(ddd) ") &amp; "오후 14:00"</f>
        <v>2021-12-01(수) 오후 14:00</v>
      </c>
      <c r="E123" s="254"/>
      <c r="F123" s="255"/>
      <c r="G123" s="253" t="str">
        <f>TEXT($G$1, "[$-ko-KR]yyyy-mm-dd(ddd) ") &amp; "오후 19:00"</f>
        <v>2021-12-01(수) 오후 19:00</v>
      </c>
      <c r="H123" s="254"/>
      <c r="I123" s="255"/>
      <c r="J123" s="253" t="str">
        <f>TEXT($G$1, "[$-ko-KR]yyyy-mm-dd(ddd) ") &amp; "오후 21:00"</f>
        <v>2021-12-01(수) 오후 21:00</v>
      </c>
      <c r="K123" s="254"/>
      <c r="L123" s="255"/>
      <c r="M123" s="253" t="str">
        <f>TEXT($G$1+1, "[$-ko-KR]yyyy-mm-dd(ddd) ") &amp; "오전 00:00"</f>
        <v>2021-12-02(목) 오전 00:00</v>
      </c>
      <c r="N123" s="254"/>
      <c r="O123" s="255"/>
      <c r="Q123" s="251"/>
      <c r="R123" s="251"/>
      <c r="S123" s="251"/>
    </row>
    <row r="124" spans="1:19" ht="17.25" thickBot="1">
      <c r="A124" s="292"/>
      <c r="B124" s="121" t="s">
        <v>57</v>
      </c>
      <c r="C124" s="122" t="s">
        <v>58</v>
      </c>
      <c r="D124" s="2" t="s">
        <v>57</v>
      </c>
      <c r="E124" s="10" t="s">
        <v>265</v>
      </c>
      <c r="F124" s="11" t="s">
        <v>266</v>
      </c>
      <c r="G124" s="112" t="s">
        <v>57</v>
      </c>
      <c r="H124" s="113" t="s">
        <v>265</v>
      </c>
      <c r="I124" s="114" t="s">
        <v>266</v>
      </c>
      <c r="J124" s="10" t="s">
        <v>57</v>
      </c>
      <c r="K124" s="10" t="s">
        <v>265</v>
      </c>
      <c r="L124" s="115" t="s">
        <v>266</v>
      </c>
      <c r="M124" s="2" t="s">
        <v>57</v>
      </c>
      <c r="N124" s="10" t="s">
        <v>265</v>
      </c>
      <c r="O124" s="66" t="s">
        <v>266</v>
      </c>
      <c r="Q124" s="256"/>
      <c r="R124" s="256"/>
      <c r="S124" s="256"/>
    </row>
    <row r="125" spans="1:19" ht="17.25" thickBot="1">
      <c r="A125" s="123"/>
      <c r="B125" s="124"/>
      <c r="C125" s="76"/>
      <c r="D125" s="13"/>
      <c r="E125" s="14" t="str">
        <f>IF(ISNUMBER(D125), (D125 - $B125) / $B125, "")</f>
        <v/>
      </c>
      <c r="F125" s="16" t="str">
        <f>IF(ISNUMBER(D125), $B145 * E125, "")</f>
        <v/>
      </c>
      <c r="G125" s="29"/>
      <c r="H125" s="14" t="str">
        <f>IF(ISNUMBER(G125), (G125 - $B125) / $B125, "")</f>
        <v/>
      </c>
      <c r="I125" s="100" t="str">
        <f>IF(ISNUMBER(G125), $B145 * H125, "")</f>
        <v/>
      </c>
      <c r="J125" s="13"/>
      <c r="K125" s="14" t="str">
        <f>IF(ISNUMBER(J125), (J125 - $B125) / $B125, "")</f>
        <v/>
      </c>
      <c r="L125" s="16" t="str">
        <f>IF(ISNUMBER(J125), $B145 * K125, "")</f>
        <v/>
      </c>
      <c r="M125" s="29"/>
      <c r="N125" s="14" t="str">
        <f>IF(ISNUMBER(M125), (M125 - $B125) / $B125, "")</f>
        <v/>
      </c>
      <c r="O125" s="16" t="str">
        <f>IF(ISNUMBER(M125), $B145 * N125, "")</f>
        <v/>
      </c>
      <c r="Q125" s="251"/>
      <c r="R125" s="251"/>
      <c r="S125" s="251"/>
    </row>
    <row r="126" spans="1:19" ht="17.25" thickBot="1">
      <c r="A126" s="125"/>
      <c r="B126" s="126"/>
      <c r="C126" s="77"/>
      <c r="D126" s="15"/>
      <c r="E126" s="32" t="str">
        <f t="shared" ref="E126:E129" si="62">IF(ISNUMBER(D126), (D126 - $B126) / $B126, "")</f>
        <v/>
      </c>
      <c r="F126" s="18" t="str">
        <f>IF(ISNUMBER(D126), $B145 * E126, "")</f>
        <v/>
      </c>
      <c r="G126" s="31"/>
      <c r="H126" s="32" t="str">
        <f t="shared" ref="H126:H129" si="63">IF(ISNUMBER(G126), (G126 - $B126) / $B126, "")</f>
        <v/>
      </c>
      <c r="I126" s="101" t="str">
        <f>IF(ISNUMBER(G126), $B145 * H126, "")</f>
        <v/>
      </c>
      <c r="J126" s="15"/>
      <c r="K126" s="32" t="str">
        <f t="shared" ref="K126:K129" si="64">IF(ISNUMBER(J126), (J126 - $B126) / $B126, "")</f>
        <v/>
      </c>
      <c r="L126" s="18" t="str">
        <f>IF(ISNUMBER(J126), $B145 * K126, "")</f>
        <v/>
      </c>
      <c r="M126" s="31"/>
      <c r="N126" s="32" t="str">
        <f t="shared" ref="N126:N129" si="65">IF(ISNUMBER(M126), (M126 - $B126) / $B126, "")</f>
        <v/>
      </c>
      <c r="O126" s="18" t="str">
        <f>IF(ISNUMBER(M126), $B145 * N126, "")</f>
        <v/>
      </c>
      <c r="Q126" s="251"/>
      <c r="R126" s="251"/>
      <c r="S126" s="251"/>
    </row>
    <row r="127" spans="1:19" ht="17.25" thickBot="1">
      <c r="A127" s="125"/>
      <c r="B127" s="126"/>
      <c r="C127" s="77"/>
      <c r="D127" s="15"/>
      <c r="E127" s="32" t="str">
        <f t="shared" si="62"/>
        <v/>
      </c>
      <c r="F127" s="18" t="str">
        <f>IF(ISNUMBER(D127), $B145 * E127, "")</f>
        <v/>
      </c>
      <c r="G127" s="31"/>
      <c r="H127" s="32" t="str">
        <f t="shared" si="63"/>
        <v/>
      </c>
      <c r="I127" s="101" t="str">
        <f>IF(ISNUMBER(G127), $B145 * H127, "")</f>
        <v/>
      </c>
      <c r="J127" s="15"/>
      <c r="K127" s="32" t="str">
        <f t="shared" si="64"/>
        <v/>
      </c>
      <c r="L127" s="18" t="str">
        <f>IF(ISNUMBER(J127), $B145 * K127, "")</f>
        <v/>
      </c>
      <c r="M127" s="31"/>
      <c r="N127" s="32" t="str">
        <f t="shared" si="65"/>
        <v/>
      </c>
      <c r="O127" s="18" t="str">
        <f>IF(ISNUMBER(M127), $B145 * N127, "")</f>
        <v/>
      </c>
      <c r="Q127" s="256"/>
      <c r="R127" s="256"/>
      <c r="S127" s="256"/>
    </row>
    <row r="128" spans="1:19" ht="17.25" thickBot="1">
      <c r="A128" s="125"/>
      <c r="B128" s="126"/>
      <c r="C128" s="77"/>
      <c r="D128" s="15"/>
      <c r="E128" s="32" t="str">
        <f t="shared" si="62"/>
        <v/>
      </c>
      <c r="F128" s="18" t="str">
        <f>IF(ISNUMBER(D128), $B145 * E128, "")</f>
        <v/>
      </c>
      <c r="G128" s="31"/>
      <c r="H128" s="32" t="str">
        <f t="shared" si="63"/>
        <v/>
      </c>
      <c r="I128" s="101" t="str">
        <f>IF(ISNUMBER(G128), $B145 * H128, "")</f>
        <v/>
      </c>
      <c r="J128" s="15"/>
      <c r="K128" s="32" t="str">
        <f t="shared" si="64"/>
        <v/>
      </c>
      <c r="L128" s="18" t="str">
        <f>IF(ISNUMBER(J128), $B145 * K128, "")</f>
        <v/>
      </c>
      <c r="M128" s="31"/>
      <c r="N128" s="32" t="str">
        <f t="shared" si="65"/>
        <v/>
      </c>
      <c r="O128" s="18" t="str">
        <f>IF(ISNUMBER(M128), $B145 * N128, "")</f>
        <v/>
      </c>
      <c r="Q128" s="256"/>
      <c r="R128" s="256"/>
      <c r="S128" s="256"/>
    </row>
    <row r="129" spans="1:19" ht="17.25" thickBot="1">
      <c r="A129" s="127"/>
      <c r="B129" s="128"/>
      <c r="C129" s="78"/>
      <c r="D129" s="20"/>
      <c r="E129" s="21" t="str">
        <f t="shared" si="62"/>
        <v/>
      </c>
      <c r="F129" s="22" t="str">
        <f>IF(ISNUMBER(D129), $B145 * E129, "")</f>
        <v/>
      </c>
      <c r="G129" s="30"/>
      <c r="H129" s="21" t="str">
        <f t="shared" si="63"/>
        <v/>
      </c>
      <c r="I129" s="105" t="str">
        <f>IF(ISNUMBER(G129), $B145 * H129, "")</f>
        <v/>
      </c>
      <c r="J129" s="20"/>
      <c r="K129" s="21" t="str">
        <f t="shared" si="64"/>
        <v/>
      </c>
      <c r="L129" s="22" t="str">
        <f>IF(ISNUMBER(J129), $B145 * K129, "")</f>
        <v/>
      </c>
      <c r="M129" s="30"/>
      <c r="N129" s="21" t="str">
        <f t="shared" si="65"/>
        <v/>
      </c>
      <c r="O129" s="22" t="str">
        <f>IF(ISNUMBER(M129), $B145 * N129, "")</f>
        <v/>
      </c>
      <c r="Q129" s="256"/>
      <c r="R129" s="256"/>
      <c r="S129" s="256"/>
    </row>
    <row r="130" spans="1:19" ht="17.25" thickBot="1">
      <c r="A130" s="125"/>
      <c r="B130" s="129"/>
      <c r="C130" s="80"/>
      <c r="D130" s="106"/>
      <c r="E130" s="107" t="str">
        <f>IF(ISNUMBER(D130), (D130 - $B130) / $B130, "")</f>
        <v/>
      </c>
      <c r="F130" s="108" t="str">
        <f>IF(ISNUMBER(D130), $B145 * E130, "")</f>
        <v/>
      </c>
      <c r="G130" s="109"/>
      <c r="H130" s="107" t="str">
        <f>IF(ISNUMBER(G130), (G130 - $B130) / $B130, "")</f>
        <v/>
      </c>
      <c r="I130" s="110" t="str">
        <f>IF(ISNUMBER(G130), $B145 * H130, "")</f>
        <v/>
      </c>
      <c r="J130" s="106"/>
      <c r="K130" s="107" t="str">
        <f>IF(ISNUMBER(J130), (J130 - $B130) / $B130, "")</f>
        <v/>
      </c>
      <c r="L130" s="108" t="str">
        <f>IF(ISNUMBER(J130), $B145 * K130, "")</f>
        <v/>
      </c>
      <c r="M130" s="109"/>
      <c r="N130" s="107" t="str">
        <f>IF(ISNUMBER(M130), (M130 - $B130) / $B130, "")</f>
        <v/>
      </c>
      <c r="O130" s="108" t="str">
        <f>IF(ISNUMBER(M130), $B145 * N130, "")</f>
        <v/>
      </c>
      <c r="Q130" s="256"/>
      <c r="R130" s="256"/>
      <c r="S130" s="256"/>
    </row>
    <row r="131" spans="1:19" ht="17.25" thickBot="1">
      <c r="A131" s="125"/>
      <c r="B131" s="126"/>
      <c r="C131" s="77"/>
      <c r="D131" s="15"/>
      <c r="E131" s="32" t="str">
        <f t="shared" ref="E131:E134" si="66">IF(ISNUMBER(D131), (D131 - $B131) / $B131, "")</f>
        <v/>
      </c>
      <c r="F131" s="18" t="str">
        <f>IF(ISNUMBER(D131), $B145 * E131, "")</f>
        <v/>
      </c>
      <c r="G131" s="31"/>
      <c r="H131" s="32" t="str">
        <f t="shared" ref="H131:H134" si="67">IF(ISNUMBER(G131), (G131 - $B131) / $B131, "")</f>
        <v/>
      </c>
      <c r="I131" s="101" t="str">
        <f>IF(ISNUMBER(G131), $B145 * H131, "")</f>
        <v/>
      </c>
      <c r="J131" s="15"/>
      <c r="K131" s="32" t="str">
        <f t="shared" ref="K131:K134" si="68">IF(ISNUMBER(J131), (J131 - $B131) / $B131, "")</f>
        <v/>
      </c>
      <c r="L131" s="18" t="str">
        <f>IF(ISNUMBER(J131), $B145 * K131, "")</f>
        <v/>
      </c>
      <c r="M131" s="31"/>
      <c r="N131" s="32" t="str">
        <f t="shared" ref="N131:N134" si="69">IF(ISNUMBER(M131), (M131 - $B131) / $B131, "")</f>
        <v/>
      </c>
      <c r="O131" s="18" t="str">
        <f>IF(ISNUMBER(M131), $B145 * N131, "")</f>
        <v/>
      </c>
      <c r="Q131" s="256"/>
      <c r="R131" s="256"/>
      <c r="S131" s="256"/>
    </row>
    <row r="132" spans="1:19" ht="17.25" thickBot="1">
      <c r="A132" s="125"/>
      <c r="B132" s="126"/>
      <c r="C132" s="77"/>
      <c r="D132" s="15"/>
      <c r="E132" s="32" t="str">
        <f t="shared" si="66"/>
        <v/>
      </c>
      <c r="F132" s="18" t="str">
        <f>IF(ISNUMBER(D132), $B145 * E132, "")</f>
        <v/>
      </c>
      <c r="G132" s="31"/>
      <c r="H132" s="32" t="str">
        <f t="shared" si="67"/>
        <v/>
      </c>
      <c r="I132" s="101" t="str">
        <f>IF(ISNUMBER(G132), $B145 * H132, "")</f>
        <v/>
      </c>
      <c r="J132" s="15"/>
      <c r="K132" s="32" t="str">
        <f t="shared" si="68"/>
        <v/>
      </c>
      <c r="L132" s="18" t="str">
        <f>IF(ISNUMBER(J132), $B145 * K132, "")</f>
        <v/>
      </c>
      <c r="M132" s="31"/>
      <c r="N132" s="32" t="str">
        <f t="shared" si="69"/>
        <v/>
      </c>
      <c r="O132" s="18" t="str">
        <f>IF(ISNUMBER(M132), $B145 * N132, "")</f>
        <v/>
      </c>
      <c r="Q132" s="256"/>
      <c r="R132" s="256"/>
      <c r="S132" s="256"/>
    </row>
    <row r="133" spans="1:19" ht="17.25" thickBot="1">
      <c r="A133" s="125"/>
      <c r="B133" s="126"/>
      <c r="C133" s="77"/>
      <c r="D133" s="15"/>
      <c r="E133" s="32" t="str">
        <f t="shared" si="66"/>
        <v/>
      </c>
      <c r="F133" s="18" t="str">
        <f>IF(ISNUMBER(D133), $B145 * E133, "")</f>
        <v/>
      </c>
      <c r="G133" s="31"/>
      <c r="H133" s="32" t="str">
        <f t="shared" si="67"/>
        <v/>
      </c>
      <c r="I133" s="101" t="str">
        <f>IF(ISNUMBER(G133), $B145 * H133, "")</f>
        <v/>
      </c>
      <c r="J133" s="15"/>
      <c r="K133" s="32" t="str">
        <f t="shared" si="68"/>
        <v/>
      </c>
      <c r="L133" s="18" t="str">
        <f>IF(ISNUMBER(J133), $B145 * K133, "")</f>
        <v/>
      </c>
      <c r="M133" s="31"/>
      <c r="N133" s="32" t="str">
        <f t="shared" si="69"/>
        <v/>
      </c>
      <c r="O133" s="18" t="str">
        <f>IF(ISNUMBER(M133), $B145 * N133, "")</f>
        <v/>
      </c>
      <c r="Q133" s="33"/>
      <c r="R133" s="33"/>
    </row>
    <row r="134" spans="1:19" ht="17.25" thickBot="1">
      <c r="A134" s="130"/>
      <c r="B134" s="131"/>
      <c r="C134" s="79"/>
      <c r="D134" s="24"/>
      <c r="E134" s="25" t="str">
        <f t="shared" si="66"/>
        <v/>
      </c>
      <c r="F134" s="104" t="str">
        <f>IF(ISNUMBER(D134), $B145 * E134, "")</f>
        <v/>
      </c>
      <c r="G134" s="102"/>
      <c r="H134" s="25" t="str">
        <f t="shared" si="67"/>
        <v/>
      </c>
      <c r="I134" s="103" t="str">
        <f>IF(ISNUMBER(G134), $B145 * H134, "")</f>
        <v/>
      </c>
      <c r="J134" s="24"/>
      <c r="K134" s="25" t="str">
        <f t="shared" si="68"/>
        <v/>
      </c>
      <c r="L134" s="104" t="str">
        <f>IF(ISNUMBER(J134), $B145 * K134, "")</f>
        <v/>
      </c>
      <c r="M134" s="102"/>
      <c r="N134" s="25" t="str">
        <f t="shared" si="69"/>
        <v/>
      </c>
      <c r="O134" s="104" t="str">
        <f>IF(ISNUMBER(M134), $B145 * N134, "")</f>
        <v/>
      </c>
      <c r="Q134" s="265"/>
      <c r="R134" s="266"/>
      <c r="S134" s="267"/>
    </row>
    <row r="135" spans="1:19">
      <c r="A135" s="123"/>
      <c r="B135" s="124"/>
      <c r="C135" s="76"/>
      <c r="D135" s="13"/>
      <c r="E135" s="14" t="str">
        <f>IF(ISNUMBER(D135), (D135 - $B135) / $B135, "")</f>
        <v/>
      </c>
      <c r="F135" s="16" t="str">
        <f>IF(ISNUMBER(D135), $B145 * E135, "")</f>
        <v/>
      </c>
      <c r="G135" s="29"/>
      <c r="H135" s="14" t="str">
        <f>IF(ISNUMBER(G135), (G135 - $B135) / $B135, "")</f>
        <v/>
      </c>
      <c r="I135" s="100" t="str">
        <f>IF(ISNUMBER(G135), $B145 * H135, "")</f>
        <v/>
      </c>
      <c r="J135" s="13"/>
      <c r="K135" s="14" t="str">
        <f>IF(ISNUMBER(J135), (J135 - $B135) / $B135, "")</f>
        <v/>
      </c>
      <c r="L135" s="16" t="str">
        <f>IF(ISNUMBER(J135), $B145 * K135, "")</f>
        <v/>
      </c>
      <c r="M135" s="29"/>
      <c r="N135" s="14" t="str">
        <f>IF(ISNUMBER(M135), (M135 - $B135) / $B135, "")</f>
        <v/>
      </c>
      <c r="O135" s="16" t="str">
        <f>IF(ISNUMBER(M135), $B145 * N135, "")</f>
        <v/>
      </c>
      <c r="Q135" s="268"/>
      <c r="R135" s="269"/>
      <c r="S135" s="270"/>
    </row>
    <row r="136" spans="1:19" ht="17.25" thickBot="1">
      <c r="A136" s="125"/>
      <c r="B136" s="126"/>
      <c r="C136" s="77"/>
      <c r="D136" s="15"/>
      <c r="E136" s="32" t="str">
        <f t="shared" ref="E136:E139" si="70">IF(ISNUMBER(D136), (D136 - $B136) / $B136, "")</f>
        <v/>
      </c>
      <c r="F136" s="18" t="str">
        <f>IF(ISNUMBER(D136), $B145 * E136, "")</f>
        <v/>
      </c>
      <c r="G136" s="31"/>
      <c r="H136" s="32" t="str">
        <f t="shared" ref="H136:H139" si="71">IF(ISNUMBER(G136), (G136 - $B136) / $B136, "")</f>
        <v/>
      </c>
      <c r="I136" s="101" t="str">
        <f>IF(ISNUMBER(G136), $B145 * H136, "")</f>
        <v/>
      </c>
      <c r="J136" s="15"/>
      <c r="K136" s="32" t="str">
        <f t="shared" ref="K136:K139" si="72">IF(ISNUMBER(J136), (J136 - $B136) / $B136, "")</f>
        <v/>
      </c>
      <c r="L136" s="18" t="str">
        <f>IF(ISNUMBER(J136), $B145 * K136, "")</f>
        <v/>
      </c>
      <c r="M136" s="31"/>
      <c r="N136" s="32" t="str">
        <f t="shared" ref="N136:N139" si="73">IF(ISNUMBER(M136), (M136 - $B136) / $B136, "")</f>
        <v/>
      </c>
      <c r="O136" s="18" t="str">
        <f>IF(ISNUMBER(M136), $B145 * N136, "")</f>
        <v/>
      </c>
      <c r="Q136" s="271"/>
      <c r="R136" s="272"/>
      <c r="S136" s="273"/>
    </row>
    <row r="137" spans="1:19" ht="17.25" thickBot="1">
      <c r="A137" s="125"/>
      <c r="B137" s="126"/>
      <c r="C137" s="77"/>
      <c r="D137" s="15"/>
      <c r="E137" s="32" t="str">
        <f t="shared" si="70"/>
        <v/>
      </c>
      <c r="F137" s="18" t="str">
        <f>IF(ISNUMBER(D137), $B145 * E137, "")</f>
        <v/>
      </c>
      <c r="G137" s="31"/>
      <c r="H137" s="32" t="str">
        <f t="shared" si="71"/>
        <v/>
      </c>
      <c r="I137" s="101" t="str">
        <f>IF(ISNUMBER(G137), $B145 * H137, "")</f>
        <v/>
      </c>
      <c r="J137" s="15"/>
      <c r="K137" s="32" t="str">
        <f t="shared" si="72"/>
        <v/>
      </c>
      <c r="L137" s="18" t="str">
        <f>IF(ISNUMBER(J137), $B145 * K137, "")</f>
        <v/>
      </c>
      <c r="M137" s="31"/>
      <c r="N137" s="32" t="str">
        <f t="shared" si="73"/>
        <v/>
      </c>
      <c r="O137" s="18" t="str">
        <f>IF(ISNUMBER(M137), $B145 * N137, "")</f>
        <v/>
      </c>
      <c r="Q137" s="256"/>
      <c r="R137" s="256"/>
      <c r="S137" s="256"/>
    </row>
    <row r="138" spans="1:19" ht="17.25" thickBot="1">
      <c r="A138" s="125"/>
      <c r="B138" s="126"/>
      <c r="C138" s="77"/>
      <c r="D138" s="15"/>
      <c r="E138" s="32" t="str">
        <f t="shared" si="70"/>
        <v/>
      </c>
      <c r="F138" s="18" t="str">
        <f>IF(ISNUMBER(D138), $B145 * E138, "")</f>
        <v/>
      </c>
      <c r="G138" s="31"/>
      <c r="H138" s="32" t="str">
        <f t="shared" si="71"/>
        <v/>
      </c>
      <c r="I138" s="101" t="str">
        <f>IF(ISNUMBER(G138), $B145 * H138, "")</f>
        <v/>
      </c>
      <c r="J138" s="15"/>
      <c r="K138" s="32" t="str">
        <f t="shared" si="72"/>
        <v/>
      </c>
      <c r="L138" s="18" t="str">
        <f>IF(ISNUMBER(J138), $B145 * K138, "")</f>
        <v/>
      </c>
      <c r="M138" s="31"/>
      <c r="N138" s="32" t="str">
        <f t="shared" si="73"/>
        <v/>
      </c>
      <c r="O138" s="18" t="str">
        <f>IF(ISNUMBER(M138), $B145 * N138, "")</f>
        <v/>
      </c>
      <c r="Q138" s="251"/>
      <c r="R138" s="251"/>
      <c r="S138" s="251"/>
    </row>
    <row r="139" spans="1:19" ht="17.25" thickBot="1">
      <c r="A139" s="127"/>
      <c r="B139" s="128"/>
      <c r="C139" s="78"/>
      <c r="D139" s="20"/>
      <c r="E139" s="21" t="str">
        <f t="shared" si="70"/>
        <v/>
      </c>
      <c r="F139" s="22" t="str">
        <f>IF(ISNUMBER(D139), $B145 * E139, "")</f>
        <v/>
      </c>
      <c r="G139" s="30"/>
      <c r="H139" s="21" t="str">
        <f t="shared" si="71"/>
        <v/>
      </c>
      <c r="I139" s="105" t="str">
        <f>IF(ISNUMBER(G139), $B145 * H139, "")</f>
        <v/>
      </c>
      <c r="J139" s="20"/>
      <c r="K139" s="21" t="str">
        <f t="shared" si="72"/>
        <v/>
      </c>
      <c r="L139" s="22" t="str">
        <f>IF(ISNUMBER(J139), $B145 * K139, "")</f>
        <v/>
      </c>
      <c r="M139" s="30"/>
      <c r="N139" s="21" t="str">
        <f t="shared" si="73"/>
        <v/>
      </c>
      <c r="O139" s="22" t="str">
        <f>IF(ISNUMBER(M139), $B145 * N139, "")</f>
        <v/>
      </c>
      <c r="Q139" s="251"/>
      <c r="R139" s="251"/>
      <c r="S139" s="251"/>
    </row>
    <row r="140" spans="1:19" ht="17.25" thickBot="1">
      <c r="A140" s="125"/>
      <c r="B140" s="129"/>
      <c r="C140" s="80"/>
      <c r="D140" s="106"/>
      <c r="E140" s="107" t="str">
        <f>IF(ISNUMBER(D140), (D140 - $B140) / $B140, "")</f>
        <v/>
      </c>
      <c r="F140" s="108" t="str">
        <f>IF(ISNUMBER(D140), $B145 * E140, "")</f>
        <v/>
      </c>
      <c r="G140" s="109"/>
      <c r="H140" s="107" t="str">
        <f>IF(ISNUMBER(G140), (G140 - $B140) / $B140, "")</f>
        <v/>
      </c>
      <c r="I140" s="110" t="str">
        <f>IF(ISNUMBER(G140), $B145 * H140, "")</f>
        <v/>
      </c>
      <c r="J140" s="106"/>
      <c r="K140" s="107" t="str">
        <f>IF(ISNUMBER(J140), (J140 - $B140) / $B140, "")</f>
        <v/>
      </c>
      <c r="L140" s="108" t="str">
        <f>IF(ISNUMBER(J140), $B145 * K140, "")</f>
        <v/>
      </c>
      <c r="M140" s="109"/>
      <c r="N140" s="107" t="str">
        <f>IF(ISNUMBER(M140), (M140 - $B140) / $B140, "")</f>
        <v/>
      </c>
      <c r="O140" s="108" t="str">
        <f>IF(ISNUMBER(M140), $B145 * N140, "")</f>
        <v/>
      </c>
      <c r="Q140" s="256"/>
      <c r="R140" s="256"/>
      <c r="S140" s="256"/>
    </row>
    <row r="141" spans="1:19" ht="17.25" thickBot="1">
      <c r="A141" s="125"/>
      <c r="B141" s="126"/>
      <c r="C141" s="77"/>
      <c r="D141" s="15"/>
      <c r="E141" s="32" t="str">
        <f t="shared" ref="E141:E144" si="74">IF(ISNUMBER(D141), (D141 - $B141) / $B141, "")</f>
        <v/>
      </c>
      <c r="F141" s="18" t="str">
        <f>IF(ISNUMBER(D141), $B145 * E141, "")</f>
        <v/>
      </c>
      <c r="G141" s="31"/>
      <c r="H141" s="32" t="str">
        <f t="shared" ref="H141:H144" si="75">IF(ISNUMBER(G141), (G141 - $B141) / $B141, "")</f>
        <v/>
      </c>
      <c r="I141" s="101" t="str">
        <f>IF(ISNUMBER(G141), $B145 * H141, "")</f>
        <v/>
      </c>
      <c r="J141" s="15"/>
      <c r="K141" s="32" t="str">
        <f t="shared" ref="K141:K144" si="76">IF(ISNUMBER(J141), (J141 - $B141) / $B141, "")</f>
        <v/>
      </c>
      <c r="L141" s="18" t="str">
        <f>IF(ISNUMBER(J141), $B145 * K141, "")</f>
        <v/>
      </c>
      <c r="M141" s="31"/>
      <c r="N141" s="32" t="str">
        <f t="shared" ref="N141:N144" si="77">IF(ISNUMBER(M141), (M141 - $B141) / $B141, "")</f>
        <v/>
      </c>
      <c r="O141" s="18" t="str">
        <f>IF(ISNUMBER(M141), $B145 * N141, "")</f>
        <v/>
      </c>
      <c r="Q141" s="256"/>
      <c r="R141" s="256"/>
      <c r="S141" s="256"/>
    </row>
    <row r="142" spans="1:19" ht="17.25" thickBot="1">
      <c r="A142" s="125"/>
      <c r="B142" s="126"/>
      <c r="C142" s="77"/>
      <c r="D142" s="15"/>
      <c r="E142" s="32" t="str">
        <f t="shared" si="74"/>
        <v/>
      </c>
      <c r="F142" s="18" t="str">
        <f>IF(ISNUMBER(D142), $B145 * E142, "")</f>
        <v/>
      </c>
      <c r="G142" s="31"/>
      <c r="H142" s="32" t="str">
        <f t="shared" si="75"/>
        <v/>
      </c>
      <c r="I142" s="101" t="str">
        <f>IF(ISNUMBER(G142), $B145 * H142, "")</f>
        <v/>
      </c>
      <c r="J142" s="15"/>
      <c r="K142" s="32" t="str">
        <f t="shared" si="76"/>
        <v/>
      </c>
      <c r="L142" s="18" t="str">
        <f>IF(ISNUMBER(J142), $B145 * K142, "")</f>
        <v/>
      </c>
      <c r="M142" s="31"/>
      <c r="N142" s="32" t="str">
        <f t="shared" si="77"/>
        <v/>
      </c>
      <c r="O142" s="18" t="str">
        <f>IF(ISNUMBER(M142), $B145 * N142, "")</f>
        <v/>
      </c>
      <c r="Q142" s="256"/>
      <c r="R142" s="256"/>
      <c r="S142" s="256"/>
    </row>
    <row r="143" spans="1:19">
      <c r="A143" s="125"/>
      <c r="B143" s="126"/>
      <c r="C143" s="77"/>
      <c r="D143" s="15"/>
      <c r="E143" s="32" t="str">
        <f t="shared" si="74"/>
        <v/>
      </c>
      <c r="F143" s="18" t="str">
        <f>IF(ISNUMBER(D143), $B145 * E143, "")</f>
        <v/>
      </c>
      <c r="G143" s="31"/>
      <c r="H143" s="32" t="str">
        <f t="shared" si="75"/>
        <v/>
      </c>
      <c r="I143" s="101" t="str">
        <f>IF(ISNUMBER(G143), $B145 * H143, "")</f>
        <v/>
      </c>
      <c r="J143" s="15"/>
      <c r="K143" s="32" t="str">
        <f t="shared" si="76"/>
        <v/>
      </c>
      <c r="L143" s="18" t="str">
        <f>IF(ISNUMBER(J143), $B145 * K143, "")</f>
        <v/>
      </c>
      <c r="M143" s="31"/>
      <c r="N143" s="32" t="str">
        <f t="shared" si="77"/>
        <v/>
      </c>
      <c r="O143" s="18" t="str">
        <f>IF(ISNUMBER(M143), $B145 * N143, "")</f>
        <v/>
      </c>
      <c r="Q143" s="278"/>
      <c r="R143" s="279"/>
      <c r="S143" s="280"/>
    </row>
    <row r="144" spans="1:19" ht="17.25" thickBot="1">
      <c r="A144" s="130"/>
      <c r="B144" s="131"/>
      <c r="C144" s="79"/>
      <c r="D144" s="24"/>
      <c r="E144" s="25" t="str">
        <f t="shared" si="74"/>
        <v/>
      </c>
      <c r="F144" s="104" t="str">
        <f>IF(ISNUMBER(D144), $B145 * E144, "")</f>
        <v/>
      </c>
      <c r="G144" s="102"/>
      <c r="H144" s="25" t="str">
        <f t="shared" si="75"/>
        <v/>
      </c>
      <c r="I144" s="103" t="str">
        <f>IF(ISNUMBER(G144), $B145 * H144, "")</f>
        <v/>
      </c>
      <c r="J144" s="24"/>
      <c r="K144" s="25" t="str">
        <f t="shared" si="76"/>
        <v/>
      </c>
      <c r="L144" s="104" t="str">
        <f>IF(ISNUMBER(J144), $B145 * K144, "")</f>
        <v/>
      </c>
      <c r="M144" s="102"/>
      <c r="N144" s="25" t="str">
        <f t="shared" si="77"/>
        <v/>
      </c>
      <c r="O144" s="104" t="str">
        <f>IF(ISNUMBER(M144), $B145 * N144, "")</f>
        <v/>
      </c>
      <c r="Q144" s="281"/>
      <c r="R144" s="282"/>
      <c r="S144" s="283"/>
    </row>
    <row r="145" spans="1:19" ht="17.25" thickBot="1">
      <c r="A145" s="132" t="s">
        <v>267</v>
      </c>
      <c r="B145" s="289">
        <f>$B$37</f>
        <v>150000</v>
      </c>
      <c r="C145" s="290"/>
      <c r="D145" s="26" t="s">
        <v>268</v>
      </c>
      <c r="E145" s="27">
        <f>IF(COUNT(E125:E144), SUM(E125:E144) / COUNT(E125:E144), 0)</f>
        <v>0</v>
      </c>
      <c r="F145" s="28">
        <f>SUM(F125:F144)</f>
        <v>0</v>
      </c>
      <c r="G145" s="26" t="s">
        <v>268</v>
      </c>
      <c r="H145" s="27">
        <f>IF(COUNT(H125:H144), SUM(H125:H144) / COUNT(H125:H144), 0)</f>
        <v>0</v>
      </c>
      <c r="I145" s="28">
        <f>SUM(I125:I144)</f>
        <v>0</v>
      </c>
      <c r="J145" s="26" t="s">
        <v>268</v>
      </c>
      <c r="K145" s="27">
        <f>IF(COUNT(K125:K144), SUM(K125:K144) / COUNT(K125:K144), 0)</f>
        <v>0</v>
      </c>
      <c r="L145" s="28">
        <f>SUM(L125:L144)</f>
        <v>0</v>
      </c>
      <c r="M145" s="26" t="s">
        <v>268</v>
      </c>
      <c r="N145" s="27">
        <f>IF(COUNT(N125:N144), SUM(N125:N144) / COUNT(N125:N144), 0)</f>
        <v>0</v>
      </c>
      <c r="O145" s="28">
        <f>SUM(O125:O144)</f>
        <v>0</v>
      </c>
      <c r="Q145" s="284"/>
      <c r="R145" s="285"/>
      <c r="S145" s="286"/>
    </row>
    <row r="147" spans="1:19" ht="17.25" thickBot="1"/>
    <row r="148" spans="1:19" ht="17.25" thickBot="1">
      <c r="A148" s="230" t="s">
        <v>256</v>
      </c>
      <c r="B148" s="231"/>
      <c r="C148" s="231"/>
      <c r="D148" s="231"/>
      <c r="E148" s="231"/>
      <c r="F148" s="231"/>
      <c r="G148" s="231"/>
      <c r="H148" s="231"/>
      <c r="I148" s="231"/>
      <c r="J148" s="231"/>
      <c r="K148" s="231"/>
      <c r="L148" s="231"/>
      <c r="M148" s="231"/>
      <c r="N148" s="231"/>
      <c r="O148" s="232"/>
      <c r="Q148" s="251"/>
      <c r="R148" s="251"/>
      <c r="S148" s="251"/>
    </row>
    <row r="149" spans="1:19" ht="17.25" thickBot="1">
      <c r="A149" s="116" t="s">
        <v>264</v>
      </c>
      <c r="B149" s="230" t="s">
        <v>49</v>
      </c>
      <c r="C149" s="232"/>
      <c r="D149" s="230" t="s">
        <v>57</v>
      </c>
      <c r="E149" s="231"/>
      <c r="F149" s="232"/>
      <c r="G149" s="257">
        <f>_xlfn.IFNA(VLOOKUP(B149, 현재가테이블!$B$2:$D$200, 2, FALSE), "-")</f>
        <v>60715000</v>
      </c>
      <c r="H149" s="258"/>
      <c r="I149" s="259"/>
      <c r="J149" s="230" t="s">
        <v>58</v>
      </c>
      <c r="K149" s="231"/>
      <c r="L149" s="232"/>
      <c r="M149" s="260">
        <f>_xlfn.IFNA(VLOOKUP(B149, 현재가테이블!$B$2:$D$200, 3, FALSE), "-")</f>
        <v>-7.8924148000000006E-3</v>
      </c>
      <c r="N149" s="261"/>
      <c r="O149" s="262"/>
      <c r="Q149" s="251"/>
      <c r="R149" s="251"/>
      <c r="S149" s="251"/>
    </row>
    <row r="150" spans="1:19" ht="17.25" thickBot="1">
      <c r="A150" s="291" t="s">
        <v>54</v>
      </c>
      <c r="B150" s="293" t="str">
        <f>TEXT($G$1, "[$-ko-KR]yyyy-mm-dd(ddd) ") &amp; "오전 00:00"</f>
        <v>2021-12-01(수) 오전 00:00</v>
      </c>
      <c r="C150" s="294"/>
      <c r="D150" s="253" t="str">
        <f>TEXT($G$1, "[$-ko-KR]yyyy-mm-dd(ddd) ") &amp; "오후 14:00"</f>
        <v>2021-12-01(수) 오후 14:00</v>
      </c>
      <c r="E150" s="254"/>
      <c r="F150" s="255"/>
      <c r="G150" s="253" t="str">
        <f>TEXT($G$1, "[$-ko-KR]yyyy-mm-dd(ddd) ") &amp; "오후 19:00"</f>
        <v>2021-12-01(수) 오후 19:00</v>
      </c>
      <c r="H150" s="254"/>
      <c r="I150" s="255"/>
      <c r="J150" s="253" t="str">
        <f>TEXT($G$1, "[$-ko-KR]yyyy-mm-dd(ddd) ") &amp; "오후 21:00"</f>
        <v>2021-12-01(수) 오후 21:00</v>
      </c>
      <c r="K150" s="254"/>
      <c r="L150" s="255"/>
      <c r="M150" s="253" t="str">
        <f>TEXT($G$1+1, "[$-ko-KR]yyyy-mm-dd(ddd) ") &amp; "오전 00:00"</f>
        <v>2021-12-02(목) 오전 00:00</v>
      </c>
      <c r="N150" s="254"/>
      <c r="O150" s="255"/>
      <c r="Q150" s="251"/>
      <c r="R150" s="251"/>
      <c r="S150" s="251"/>
    </row>
    <row r="151" spans="1:19" ht="17.25" thickBot="1">
      <c r="A151" s="292"/>
      <c r="B151" s="121" t="s">
        <v>57</v>
      </c>
      <c r="C151" s="122" t="s">
        <v>58</v>
      </c>
      <c r="D151" s="2" t="s">
        <v>57</v>
      </c>
      <c r="E151" s="10" t="s">
        <v>265</v>
      </c>
      <c r="F151" s="11" t="s">
        <v>266</v>
      </c>
      <c r="G151" s="112" t="s">
        <v>57</v>
      </c>
      <c r="H151" s="113" t="s">
        <v>265</v>
      </c>
      <c r="I151" s="114" t="s">
        <v>266</v>
      </c>
      <c r="J151" s="10" t="s">
        <v>57</v>
      </c>
      <c r="K151" s="10" t="s">
        <v>265</v>
      </c>
      <c r="L151" s="115" t="s">
        <v>266</v>
      </c>
      <c r="M151" s="2" t="s">
        <v>57</v>
      </c>
      <c r="N151" s="10" t="s">
        <v>265</v>
      </c>
      <c r="O151" s="66" t="s">
        <v>266</v>
      </c>
      <c r="Q151" s="256"/>
      <c r="R151" s="256"/>
      <c r="S151" s="256"/>
    </row>
    <row r="152" spans="1:19" ht="17.25" thickBot="1">
      <c r="A152" s="123"/>
      <c r="B152" s="124"/>
      <c r="C152" s="76"/>
      <c r="D152" s="13"/>
      <c r="E152" s="14" t="str">
        <f>IF(ISNUMBER(D152), (D152 - $B152) / $B152, "")</f>
        <v/>
      </c>
      <c r="F152" s="16" t="str">
        <f>IF(ISNUMBER(D152), $B172 * E152, "")</f>
        <v/>
      </c>
      <c r="G152" s="29"/>
      <c r="H152" s="14" t="str">
        <f>IF(ISNUMBER(G152), (G152 - $B152) / $B152, "")</f>
        <v/>
      </c>
      <c r="I152" s="100" t="str">
        <f>IF(ISNUMBER(G152), $B172 * H152, "")</f>
        <v/>
      </c>
      <c r="J152" s="13"/>
      <c r="K152" s="14" t="str">
        <f>IF(ISNUMBER(J152), (J152 - $B152) / $B152, "")</f>
        <v/>
      </c>
      <c r="L152" s="16" t="str">
        <f>IF(ISNUMBER(J152), $B172 * K152, "")</f>
        <v/>
      </c>
      <c r="M152" s="29"/>
      <c r="N152" s="14" t="str">
        <f>IF(ISNUMBER(M152), (M152 - $B152) / $B152, "")</f>
        <v/>
      </c>
      <c r="O152" s="16" t="str">
        <f>IF(ISNUMBER(M152), $B172 * N152, "")</f>
        <v/>
      </c>
      <c r="Q152" s="251"/>
      <c r="R152" s="251"/>
      <c r="S152" s="251"/>
    </row>
    <row r="153" spans="1:19" ht="17.25" thickBot="1">
      <c r="A153" s="125"/>
      <c r="B153" s="126"/>
      <c r="C153" s="77"/>
      <c r="D153" s="15"/>
      <c r="E153" s="32" t="str">
        <f t="shared" ref="E153:E156" si="78">IF(ISNUMBER(D153), (D153 - $B153) / $B153, "")</f>
        <v/>
      </c>
      <c r="F153" s="18" t="str">
        <f>IF(ISNUMBER(D153), $B172 * E153, "")</f>
        <v/>
      </c>
      <c r="G153" s="31"/>
      <c r="H153" s="32" t="str">
        <f t="shared" ref="H153:H156" si="79">IF(ISNUMBER(G153), (G153 - $B153) / $B153, "")</f>
        <v/>
      </c>
      <c r="I153" s="101" t="str">
        <f>IF(ISNUMBER(G153), $B172 * H153, "")</f>
        <v/>
      </c>
      <c r="J153" s="15"/>
      <c r="K153" s="32" t="str">
        <f t="shared" ref="K153:K156" si="80">IF(ISNUMBER(J153), (J153 - $B153) / $B153, "")</f>
        <v/>
      </c>
      <c r="L153" s="18" t="str">
        <f>IF(ISNUMBER(J153), $B172 * K153, "")</f>
        <v/>
      </c>
      <c r="M153" s="31"/>
      <c r="N153" s="32" t="str">
        <f t="shared" ref="N153:N156" si="81">IF(ISNUMBER(M153), (M153 - $B153) / $B153, "")</f>
        <v/>
      </c>
      <c r="O153" s="18" t="str">
        <f>IF(ISNUMBER(M153), $B172 * N153, "")</f>
        <v/>
      </c>
      <c r="Q153" s="251"/>
      <c r="R153" s="251"/>
      <c r="S153" s="251"/>
    </row>
    <row r="154" spans="1:19" ht="17.25" thickBot="1">
      <c r="A154" s="125"/>
      <c r="B154" s="126"/>
      <c r="C154" s="77"/>
      <c r="D154" s="15"/>
      <c r="E154" s="32" t="str">
        <f t="shared" si="78"/>
        <v/>
      </c>
      <c r="F154" s="18" t="str">
        <f>IF(ISNUMBER(D154), $B172 * E154, "")</f>
        <v/>
      </c>
      <c r="G154" s="31"/>
      <c r="H154" s="32" t="str">
        <f t="shared" si="79"/>
        <v/>
      </c>
      <c r="I154" s="101" t="str">
        <f>IF(ISNUMBER(G154), $B172 * H154, "")</f>
        <v/>
      </c>
      <c r="J154" s="15"/>
      <c r="K154" s="32" t="str">
        <f t="shared" si="80"/>
        <v/>
      </c>
      <c r="L154" s="18" t="str">
        <f>IF(ISNUMBER(J154), $B172 * K154, "")</f>
        <v/>
      </c>
      <c r="M154" s="31"/>
      <c r="N154" s="32" t="str">
        <f t="shared" si="81"/>
        <v/>
      </c>
      <c r="O154" s="18" t="str">
        <f>IF(ISNUMBER(M154), $B172 * N154, "")</f>
        <v/>
      </c>
      <c r="Q154" s="256"/>
      <c r="R154" s="256"/>
      <c r="S154" s="256"/>
    </row>
    <row r="155" spans="1:19" ht="17.25" thickBot="1">
      <c r="A155" s="125"/>
      <c r="B155" s="126"/>
      <c r="C155" s="77"/>
      <c r="D155" s="15"/>
      <c r="E155" s="32" t="str">
        <f t="shared" si="78"/>
        <v/>
      </c>
      <c r="F155" s="18" t="str">
        <f>IF(ISNUMBER(D155), $B172 * E155, "")</f>
        <v/>
      </c>
      <c r="G155" s="31"/>
      <c r="H155" s="32" t="str">
        <f t="shared" si="79"/>
        <v/>
      </c>
      <c r="I155" s="101" t="str">
        <f>IF(ISNUMBER(G155), $B172 * H155, "")</f>
        <v/>
      </c>
      <c r="J155" s="15"/>
      <c r="K155" s="32" t="str">
        <f t="shared" si="80"/>
        <v/>
      </c>
      <c r="L155" s="18" t="str">
        <f>IF(ISNUMBER(J155), $B172 * K155, "")</f>
        <v/>
      </c>
      <c r="M155" s="31"/>
      <c r="N155" s="32" t="str">
        <f t="shared" si="81"/>
        <v/>
      </c>
      <c r="O155" s="18" t="str">
        <f>IF(ISNUMBER(M155), $B172 * N155, "")</f>
        <v/>
      </c>
      <c r="Q155" s="256"/>
      <c r="R155" s="256"/>
      <c r="S155" s="256"/>
    </row>
    <row r="156" spans="1:19" ht="17.25" thickBot="1">
      <c r="A156" s="127"/>
      <c r="B156" s="128"/>
      <c r="C156" s="78"/>
      <c r="D156" s="20"/>
      <c r="E156" s="21" t="str">
        <f t="shared" si="78"/>
        <v/>
      </c>
      <c r="F156" s="22" t="str">
        <f>IF(ISNUMBER(D156), $B172 * E156, "")</f>
        <v/>
      </c>
      <c r="G156" s="30"/>
      <c r="H156" s="21" t="str">
        <f t="shared" si="79"/>
        <v/>
      </c>
      <c r="I156" s="105" t="str">
        <f>IF(ISNUMBER(G156), $B172 * H156, "")</f>
        <v/>
      </c>
      <c r="J156" s="20"/>
      <c r="K156" s="21" t="str">
        <f t="shared" si="80"/>
        <v/>
      </c>
      <c r="L156" s="22" t="str">
        <f>IF(ISNUMBER(J156), $B172 * K156, "")</f>
        <v/>
      </c>
      <c r="M156" s="30"/>
      <c r="N156" s="21" t="str">
        <f t="shared" si="81"/>
        <v/>
      </c>
      <c r="O156" s="22" t="str">
        <f>IF(ISNUMBER(M156), $B172 * N156, "")</f>
        <v/>
      </c>
      <c r="Q156" s="256"/>
      <c r="R156" s="256"/>
      <c r="S156" s="256"/>
    </row>
    <row r="157" spans="1:19" ht="17.25" thickBot="1">
      <c r="A157" s="125"/>
      <c r="B157" s="129"/>
      <c r="C157" s="80"/>
      <c r="D157" s="106"/>
      <c r="E157" s="107" t="str">
        <f>IF(ISNUMBER(D157), (D157 - $B157) / $B157, "")</f>
        <v/>
      </c>
      <c r="F157" s="108" t="str">
        <f>IF(ISNUMBER(D157), $B172 * E157, "")</f>
        <v/>
      </c>
      <c r="G157" s="109"/>
      <c r="H157" s="107" t="str">
        <f>IF(ISNUMBER(G157), (G157 - $B157) / $B157, "")</f>
        <v/>
      </c>
      <c r="I157" s="110" t="str">
        <f>IF(ISNUMBER(G157), $B172 * H157, "")</f>
        <v/>
      </c>
      <c r="J157" s="106"/>
      <c r="K157" s="107" t="str">
        <f>IF(ISNUMBER(J157), (J157 - $B157) / $B157, "")</f>
        <v/>
      </c>
      <c r="L157" s="108" t="str">
        <f>IF(ISNUMBER(J157), $B172 * K157, "")</f>
        <v/>
      </c>
      <c r="M157" s="109"/>
      <c r="N157" s="107" t="str">
        <f>IF(ISNUMBER(M157), (M157 - $B157) / $B157, "")</f>
        <v/>
      </c>
      <c r="O157" s="108" t="str">
        <f>IF(ISNUMBER(M157), $B172 * N157, "")</f>
        <v/>
      </c>
      <c r="Q157" s="256"/>
      <c r="R157" s="256"/>
      <c r="S157" s="256"/>
    </row>
    <row r="158" spans="1:19" ht="17.25" thickBot="1">
      <c r="A158" s="125"/>
      <c r="B158" s="126"/>
      <c r="C158" s="77"/>
      <c r="D158" s="15"/>
      <c r="E158" s="32" t="str">
        <f t="shared" ref="E158:E161" si="82">IF(ISNUMBER(D158), (D158 - $B158) / $B158, "")</f>
        <v/>
      </c>
      <c r="F158" s="18" t="str">
        <f>IF(ISNUMBER(D158), $B172 * E158, "")</f>
        <v/>
      </c>
      <c r="G158" s="31"/>
      <c r="H158" s="32" t="str">
        <f t="shared" ref="H158:H161" si="83">IF(ISNUMBER(G158), (G158 - $B158) / $B158, "")</f>
        <v/>
      </c>
      <c r="I158" s="101" t="str">
        <f>IF(ISNUMBER(G158), $B172 * H158, "")</f>
        <v/>
      </c>
      <c r="J158" s="15"/>
      <c r="K158" s="32" t="str">
        <f t="shared" ref="K158:K161" si="84">IF(ISNUMBER(J158), (J158 - $B158) / $B158, "")</f>
        <v/>
      </c>
      <c r="L158" s="18" t="str">
        <f>IF(ISNUMBER(J158), $B172 * K158, "")</f>
        <v/>
      </c>
      <c r="M158" s="31"/>
      <c r="N158" s="32" t="str">
        <f t="shared" ref="N158:N161" si="85">IF(ISNUMBER(M158), (M158 - $B158) / $B158, "")</f>
        <v/>
      </c>
      <c r="O158" s="18" t="str">
        <f>IF(ISNUMBER(M158), $B172 * N158, "")</f>
        <v/>
      </c>
      <c r="Q158" s="256"/>
      <c r="R158" s="256"/>
      <c r="S158" s="256"/>
    </row>
    <row r="159" spans="1:19" ht="17.25" thickBot="1">
      <c r="A159" s="125"/>
      <c r="B159" s="126"/>
      <c r="C159" s="77"/>
      <c r="D159" s="15"/>
      <c r="E159" s="32" t="str">
        <f t="shared" si="82"/>
        <v/>
      </c>
      <c r="F159" s="18" t="str">
        <f>IF(ISNUMBER(D159), $B172 * E159, "")</f>
        <v/>
      </c>
      <c r="G159" s="31"/>
      <c r="H159" s="32" t="str">
        <f t="shared" si="83"/>
        <v/>
      </c>
      <c r="I159" s="101" t="str">
        <f>IF(ISNUMBER(G159), $B172 * H159, "")</f>
        <v/>
      </c>
      <c r="J159" s="15"/>
      <c r="K159" s="32" t="str">
        <f t="shared" si="84"/>
        <v/>
      </c>
      <c r="L159" s="18" t="str">
        <f>IF(ISNUMBER(J159), $B172 * K159, "")</f>
        <v/>
      </c>
      <c r="M159" s="31"/>
      <c r="N159" s="32" t="str">
        <f t="shared" si="85"/>
        <v/>
      </c>
      <c r="O159" s="18" t="str">
        <f>IF(ISNUMBER(M159), $B172 * N159, "")</f>
        <v/>
      </c>
      <c r="Q159" s="256"/>
      <c r="R159" s="256"/>
      <c r="S159" s="256"/>
    </row>
    <row r="160" spans="1:19" ht="17.25" thickBot="1">
      <c r="A160" s="125"/>
      <c r="B160" s="126"/>
      <c r="C160" s="77"/>
      <c r="D160" s="15"/>
      <c r="E160" s="32" t="str">
        <f t="shared" si="82"/>
        <v/>
      </c>
      <c r="F160" s="18" t="str">
        <f>IF(ISNUMBER(D160), $B172 * E160, "")</f>
        <v/>
      </c>
      <c r="G160" s="31"/>
      <c r="H160" s="32" t="str">
        <f t="shared" si="83"/>
        <v/>
      </c>
      <c r="I160" s="101" t="str">
        <f>IF(ISNUMBER(G160), $B172 * H160, "")</f>
        <v/>
      </c>
      <c r="J160" s="15"/>
      <c r="K160" s="32" t="str">
        <f t="shared" si="84"/>
        <v/>
      </c>
      <c r="L160" s="18" t="str">
        <f>IF(ISNUMBER(J160), $B172 * K160, "")</f>
        <v/>
      </c>
      <c r="M160" s="31"/>
      <c r="N160" s="32" t="str">
        <f t="shared" si="85"/>
        <v/>
      </c>
      <c r="O160" s="18" t="str">
        <f>IF(ISNUMBER(M160), $B172 * N160, "")</f>
        <v/>
      </c>
      <c r="Q160" s="33"/>
      <c r="R160" s="33"/>
    </row>
    <row r="161" spans="1:19" ht="17.25" thickBot="1">
      <c r="A161" s="130"/>
      <c r="B161" s="131"/>
      <c r="C161" s="79"/>
      <c r="D161" s="24"/>
      <c r="E161" s="25" t="str">
        <f t="shared" si="82"/>
        <v/>
      </c>
      <c r="F161" s="104" t="str">
        <f>IF(ISNUMBER(D161), $B172 * E161, "")</f>
        <v/>
      </c>
      <c r="G161" s="102"/>
      <c r="H161" s="25" t="str">
        <f t="shared" si="83"/>
        <v/>
      </c>
      <c r="I161" s="103" t="str">
        <f>IF(ISNUMBER(G161), $B172 * H161, "")</f>
        <v/>
      </c>
      <c r="J161" s="24"/>
      <c r="K161" s="25" t="str">
        <f t="shared" si="84"/>
        <v/>
      </c>
      <c r="L161" s="104" t="str">
        <f>IF(ISNUMBER(J161), $B172 * K161, "")</f>
        <v/>
      </c>
      <c r="M161" s="102"/>
      <c r="N161" s="25" t="str">
        <f t="shared" si="85"/>
        <v/>
      </c>
      <c r="O161" s="104" t="str">
        <f>IF(ISNUMBER(M161), $B172 * N161, "")</f>
        <v/>
      </c>
      <c r="Q161" s="265"/>
      <c r="R161" s="266"/>
      <c r="S161" s="267"/>
    </row>
    <row r="162" spans="1:19">
      <c r="A162" s="123"/>
      <c r="B162" s="124"/>
      <c r="C162" s="76"/>
      <c r="D162" s="13"/>
      <c r="E162" s="14" t="str">
        <f>IF(ISNUMBER(D162), (D162 - $B162) / $B162, "")</f>
        <v/>
      </c>
      <c r="F162" s="16" t="str">
        <f>IF(ISNUMBER(D162), $B172 * E162, "")</f>
        <v/>
      </c>
      <c r="G162" s="29"/>
      <c r="H162" s="14" t="str">
        <f>IF(ISNUMBER(G162), (G162 - $B162) / $B162, "")</f>
        <v/>
      </c>
      <c r="I162" s="100" t="str">
        <f>IF(ISNUMBER(G162), $B172 * H162, "")</f>
        <v/>
      </c>
      <c r="J162" s="13"/>
      <c r="K162" s="14" t="str">
        <f>IF(ISNUMBER(J162), (J162 - $B162) / $B162, "")</f>
        <v/>
      </c>
      <c r="L162" s="16" t="str">
        <f>IF(ISNUMBER(J162), $B172 * K162, "")</f>
        <v/>
      </c>
      <c r="M162" s="29"/>
      <c r="N162" s="14" t="str">
        <f>IF(ISNUMBER(M162), (M162 - $B162) / $B162, "")</f>
        <v/>
      </c>
      <c r="O162" s="16" t="str">
        <f>IF(ISNUMBER(M162), $B172 * N162, "")</f>
        <v/>
      </c>
      <c r="Q162" s="268"/>
      <c r="R162" s="269"/>
      <c r="S162" s="270"/>
    </row>
    <row r="163" spans="1:19" ht="17.25" thickBot="1">
      <c r="A163" s="125"/>
      <c r="B163" s="126"/>
      <c r="C163" s="77"/>
      <c r="D163" s="15"/>
      <c r="E163" s="32" t="str">
        <f t="shared" ref="E163:E166" si="86">IF(ISNUMBER(D163), (D163 - $B163) / $B163, "")</f>
        <v/>
      </c>
      <c r="F163" s="18" t="str">
        <f>IF(ISNUMBER(D163), $B172 * E163, "")</f>
        <v/>
      </c>
      <c r="G163" s="31"/>
      <c r="H163" s="32" t="str">
        <f t="shared" ref="H163:H166" si="87">IF(ISNUMBER(G163), (G163 - $B163) / $B163, "")</f>
        <v/>
      </c>
      <c r="I163" s="101" t="str">
        <f>IF(ISNUMBER(G163), $B172 * H163, "")</f>
        <v/>
      </c>
      <c r="J163" s="15"/>
      <c r="K163" s="32" t="str">
        <f t="shared" ref="K163:K166" si="88">IF(ISNUMBER(J163), (J163 - $B163) / $B163, "")</f>
        <v/>
      </c>
      <c r="L163" s="18" t="str">
        <f>IF(ISNUMBER(J163), $B172 * K163, "")</f>
        <v/>
      </c>
      <c r="M163" s="31"/>
      <c r="N163" s="32" t="str">
        <f t="shared" ref="N163:N166" si="89">IF(ISNUMBER(M163), (M163 - $B163) / $B163, "")</f>
        <v/>
      </c>
      <c r="O163" s="18" t="str">
        <f>IF(ISNUMBER(M163), $B172 * N163, "")</f>
        <v/>
      </c>
      <c r="Q163" s="271"/>
      <c r="R163" s="272"/>
      <c r="S163" s="273"/>
    </row>
    <row r="164" spans="1:19" ht="17.25" thickBot="1">
      <c r="A164" s="125"/>
      <c r="B164" s="126"/>
      <c r="C164" s="77"/>
      <c r="D164" s="15"/>
      <c r="E164" s="32" t="str">
        <f t="shared" si="86"/>
        <v/>
      </c>
      <c r="F164" s="18" t="str">
        <f>IF(ISNUMBER(D164), $B172 * E164, "")</f>
        <v/>
      </c>
      <c r="G164" s="31"/>
      <c r="H164" s="32" t="str">
        <f t="shared" si="87"/>
        <v/>
      </c>
      <c r="I164" s="101" t="str">
        <f>IF(ISNUMBER(G164), $B172 * H164, "")</f>
        <v/>
      </c>
      <c r="J164" s="15"/>
      <c r="K164" s="32" t="str">
        <f t="shared" si="88"/>
        <v/>
      </c>
      <c r="L164" s="18" t="str">
        <f>IF(ISNUMBER(J164), $B172 * K164, "")</f>
        <v/>
      </c>
      <c r="M164" s="31"/>
      <c r="N164" s="32" t="str">
        <f t="shared" si="89"/>
        <v/>
      </c>
      <c r="O164" s="18" t="str">
        <f>IF(ISNUMBER(M164), $B172 * N164, "")</f>
        <v/>
      </c>
      <c r="Q164" s="256"/>
      <c r="R164" s="256"/>
      <c r="S164" s="256"/>
    </row>
    <row r="165" spans="1:19" ht="17.25" thickBot="1">
      <c r="A165" s="125"/>
      <c r="B165" s="126"/>
      <c r="C165" s="77"/>
      <c r="D165" s="15"/>
      <c r="E165" s="32" t="str">
        <f t="shared" si="86"/>
        <v/>
      </c>
      <c r="F165" s="18" t="str">
        <f>IF(ISNUMBER(D165), $B172 * E165, "")</f>
        <v/>
      </c>
      <c r="G165" s="31"/>
      <c r="H165" s="32" t="str">
        <f t="shared" si="87"/>
        <v/>
      </c>
      <c r="I165" s="101" t="str">
        <f>IF(ISNUMBER(G165), $B172 * H165, "")</f>
        <v/>
      </c>
      <c r="J165" s="15"/>
      <c r="K165" s="32" t="str">
        <f t="shared" si="88"/>
        <v/>
      </c>
      <c r="L165" s="18" t="str">
        <f>IF(ISNUMBER(J165), $B172 * K165, "")</f>
        <v/>
      </c>
      <c r="M165" s="31"/>
      <c r="N165" s="32" t="str">
        <f t="shared" si="89"/>
        <v/>
      </c>
      <c r="O165" s="18" t="str">
        <f>IF(ISNUMBER(M165), $B172 * N165, "")</f>
        <v/>
      </c>
      <c r="Q165" s="251"/>
      <c r="R165" s="251"/>
      <c r="S165" s="251"/>
    </row>
    <row r="166" spans="1:19" ht="17.25" thickBot="1">
      <c r="A166" s="127"/>
      <c r="B166" s="128"/>
      <c r="C166" s="78"/>
      <c r="D166" s="20"/>
      <c r="E166" s="21" t="str">
        <f t="shared" si="86"/>
        <v/>
      </c>
      <c r="F166" s="22" t="str">
        <f>IF(ISNUMBER(D166), $B172 * E166, "")</f>
        <v/>
      </c>
      <c r="G166" s="30"/>
      <c r="H166" s="21" t="str">
        <f t="shared" si="87"/>
        <v/>
      </c>
      <c r="I166" s="105" t="str">
        <f>IF(ISNUMBER(G166), $B172 * H166, "")</f>
        <v/>
      </c>
      <c r="J166" s="20"/>
      <c r="K166" s="21" t="str">
        <f t="shared" si="88"/>
        <v/>
      </c>
      <c r="L166" s="22" t="str">
        <f>IF(ISNUMBER(J166), $B172 * K166, "")</f>
        <v/>
      </c>
      <c r="M166" s="30"/>
      <c r="N166" s="21" t="str">
        <f t="shared" si="89"/>
        <v/>
      </c>
      <c r="O166" s="22" t="str">
        <f>IF(ISNUMBER(M166), $B172 * N166, "")</f>
        <v/>
      </c>
      <c r="Q166" s="251"/>
      <c r="R166" s="251"/>
      <c r="S166" s="251"/>
    </row>
    <row r="167" spans="1:19" ht="17.25" thickBot="1">
      <c r="A167" s="125"/>
      <c r="B167" s="129"/>
      <c r="C167" s="80"/>
      <c r="D167" s="106"/>
      <c r="E167" s="107" t="str">
        <f>IF(ISNUMBER(D167), (D167 - $B167) / $B167, "")</f>
        <v/>
      </c>
      <c r="F167" s="108" t="str">
        <f>IF(ISNUMBER(D167), $B172 * E167, "")</f>
        <v/>
      </c>
      <c r="G167" s="109"/>
      <c r="H167" s="107" t="str">
        <f>IF(ISNUMBER(G167), (G167 - $B167) / $B167, "")</f>
        <v/>
      </c>
      <c r="I167" s="110" t="str">
        <f>IF(ISNUMBER(G167), $B172 * H167, "")</f>
        <v/>
      </c>
      <c r="J167" s="106"/>
      <c r="K167" s="107" t="str">
        <f>IF(ISNUMBER(J167), (J167 - $B167) / $B167, "")</f>
        <v/>
      </c>
      <c r="L167" s="108" t="str">
        <f>IF(ISNUMBER(J167), $B172 * K167, "")</f>
        <v/>
      </c>
      <c r="M167" s="109"/>
      <c r="N167" s="107" t="str">
        <f>IF(ISNUMBER(M167), (M167 - $B167) / $B167, "")</f>
        <v/>
      </c>
      <c r="O167" s="108" t="str">
        <f>IF(ISNUMBER(M167), $B172 * N167, "")</f>
        <v/>
      </c>
      <c r="Q167" s="256"/>
      <c r="R167" s="256"/>
      <c r="S167" s="256"/>
    </row>
    <row r="168" spans="1:19" ht="17.25" thickBot="1">
      <c r="A168" s="125"/>
      <c r="B168" s="126"/>
      <c r="C168" s="77"/>
      <c r="D168" s="15"/>
      <c r="E168" s="32" t="str">
        <f t="shared" ref="E168:E171" si="90">IF(ISNUMBER(D168), (D168 - $B168) / $B168, "")</f>
        <v/>
      </c>
      <c r="F168" s="18" t="str">
        <f>IF(ISNUMBER(D168), $B172 * E168, "")</f>
        <v/>
      </c>
      <c r="G168" s="31"/>
      <c r="H168" s="32" t="str">
        <f t="shared" ref="H168:H171" si="91">IF(ISNUMBER(G168), (G168 - $B168) / $B168, "")</f>
        <v/>
      </c>
      <c r="I168" s="101" t="str">
        <f>IF(ISNUMBER(G168), $B172 * H168, "")</f>
        <v/>
      </c>
      <c r="J168" s="15"/>
      <c r="K168" s="32" t="str">
        <f t="shared" ref="K168:K171" si="92">IF(ISNUMBER(J168), (J168 - $B168) / $B168, "")</f>
        <v/>
      </c>
      <c r="L168" s="18" t="str">
        <f>IF(ISNUMBER(J168), $B172 * K168, "")</f>
        <v/>
      </c>
      <c r="M168" s="31"/>
      <c r="N168" s="32" t="str">
        <f t="shared" ref="N168:N171" si="93">IF(ISNUMBER(M168), (M168 - $B168) / $B168, "")</f>
        <v/>
      </c>
      <c r="O168" s="18" t="str">
        <f>IF(ISNUMBER(M168), $B172 * N168, "")</f>
        <v/>
      </c>
      <c r="Q168" s="256"/>
      <c r="R168" s="256"/>
      <c r="S168" s="256"/>
    </row>
    <row r="169" spans="1:19" ht="17.25" thickBot="1">
      <c r="A169" s="125"/>
      <c r="B169" s="126"/>
      <c r="C169" s="77"/>
      <c r="D169" s="15"/>
      <c r="E169" s="32" t="str">
        <f t="shared" si="90"/>
        <v/>
      </c>
      <c r="F169" s="18" t="str">
        <f>IF(ISNUMBER(D169), $B172 * E169, "")</f>
        <v/>
      </c>
      <c r="G169" s="31"/>
      <c r="H169" s="32" t="str">
        <f t="shared" si="91"/>
        <v/>
      </c>
      <c r="I169" s="101" t="str">
        <f>IF(ISNUMBER(G169), $B172 * H169, "")</f>
        <v/>
      </c>
      <c r="J169" s="15"/>
      <c r="K169" s="32" t="str">
        <f t="shared" si="92"/>
        <v/>
      </c>
      <c r="L169" s="18" t="str">
        <f>IF(ISNUMBER(J169), $B172 * K169, "")</f>
        <v/>
      </c>
      <c r="M169" s="31"/>
      <c r="N169" s="32" t="str">
        <f t="shared" si="93"/>
        <v/>
      </c>
      <c r="O169" s="18" t="str">
        <f>IF(ISNUMBER(M169), $B172 * N169, "")</f>
        <v/>
      </c>
      <c r="Q169" s="256"/>
      <c r="R169" s="256"/>
      <c r="S169" s="256"/>
    </row>
    <row r="170" spans="1:19">
      <c r="A170" s="125"/>
      <c r="B170" s="126"/>
      <c r="C170" s="77"/>
      <c r="D170" s="15"/>
      <c r="E170" s="32" t="str">
        <f t="shared" si="90"/>
        <v/>
      </c>
      <c r="F170" s="18" t="str">
        <f>IF(ISNUMBER(D170), $B172 * E170, "")</f>
        <v/>
      </c>
      <c r="G170" s="31"/>
      <c r="H170" s="32" t="str">
        <f t="shared" si="91"/>
        <v/>
      </c>
      <c r="I170" s="101" t="str">
        <f>IF(ISNUMBER(G170), $B172 * H170, "")</f>
        <v/>
      </c>
      <c r="J170" s="15"/>
      <c r="K170" s="32" t="str">
        <f t="shared" si="92"/>
        <v/>
      </c>
      <c r="L170" s="18" t="str">
        <f>IF(ISNUMBER(J170), $B172 * K170, "")</f>
        <v/>
      </c>
      <c r="M170" s="31"/>
      <c r="N170" s="32" t="str">
        <f t="shared" si="93"/>
        <v/>
      </c>
      <c r="O170" s="18" t="str">
        <f>IF(ISNUMBER(M170), $B172 * N170, "")</f>
        <v/>
      </c>
      <c r="Q170" s="278"/>
      <c r="R170" s="279"/>
      <c r="S170" s="280"/>
    </row>
    <row r="171" spans="1:19" ht="17.25" thickBot="1">
      <c r="A171" s="130"/>
      <c r="B171" s="131"/>
      <c r="C171" s="79"/>
      <c r="D171" s="24"/>
      <c r="E171" s="25" t="str">
        <f t="shared" si="90"/>
        <v/>
      </c>
      <c r="F171" s="104" t="str">
        <f>IF(ISNUMBER(D171), $B172 * E171, "")</f>
        <v/>
      </c>
      <c r="G171" s="102"/>
      <c r="H171" s="25" t="str">
        <f t="shared" si="91"/>
        <v/>
      </c>
      <c r="I171" s="103" t="str">
        <f>IF(ISNUMBER(G171), $B172 * H171, "")</f>
        <v/>
      </c>
      <c r="J171" s="24"/>
      <c r="K171" s="25" t="str">
        <f t="shared" si="92"/>
        <v/>
      </c>
      <c r="L171" s="104" t="str">
        <f>IF(ISNUMBER(J171), $B172 * K171, "")</f>
        <v/>
      </c>
      <c r="M171" s="102"/>
      <c r="N171" s="25" t="str">
        <f t="shared" si="93"/>
        <v/>
      </c>
      <c r="O171" s="104" t="str">
        <f>IF(ISNUMBER(M171), $B172 * N171, "")</f>
        <v/>
      </c>
      <c r="Q171" s="281"/>
      <c r="R171" s="282"/>
      <c r="S171" s="283"/>
    </row>
    <row r="172" spans="1:19" ht="17.25" thickBot="1">
      <c r="A172" s="132" t="s">
        <v>267</v>
      </c>
      <c r="B172" s="289">
        <f>$B$37</f>
        <v>150000</v>
      </c>
      <c r="C172" s="290"/>
      <c r="D172" s="26" t="s">
        <v>268</v>
      </c>
      <c r="E172" s="27">
        <f>IF(COUNT(E152:E171), SUM(E152:E171) / COUNT(E152:E171), 0)</f>
        <v>0</v>
      </c>
      <c r="F172" s="28">
        <f>SUM(F152:F171)</f>
        <v>0</v>
      </c>
      <c r="G172" s="26" t="s">
        <v>268</v>
      </c>
      <c r="H172" s="27">
        <f>IF(COUNT(H152:H171), SUM(H152:H171) / COUNT(H152:H171), 0)</f>
        <v>0</v>
      </c>
      <c r="I172" s="28">
        <f>SUM(I152:I171)</f>
        <v>0</v>
      </c>
      <c r="J172" s="26" t="s">
        <v>268</v>
      </c>
      <c r="K172" s="27">
        <f>IF(COUNT(K152:K171), SUM(K152:K171) / COUNT(K152:K171), 0)</f>
        <v>0</v>
      </c>
      <c r="L172" s="28">
        <f>SUM(L152:L171)</f>
        <v>0</v>
      </c>
      <c r="M172" s="26" t="s">
        <v>268</v>
      </c>
      <c r="N172" s="27">
        <f>IF(COUNT(N152:N171), SUM(N152:N171) / COUNT(N152:N171), 0)</f>
        <v>0</v>
      </c>
      <c r="O172" s="28">
        <f>SUM(O152:O171)</f>
        <v>0</v>
      </c>
      <c r="Q172" s="284"/>
      <c r="R172" s="285"/>
      <c r="S172" s="286"/>
    </row>
    <row r="174" spans="1:19" ht="17.25" thickBot="1"/>
    <row r="175" spans="1:19" ht="17.25" thickBot="1">
      <c r="A175" s="230" t="s">
        <v>252</v>
      </c>
      <c r="B175" s="231"/>
      <c r="C175" s="231"/>
      <c r="D175" s="231"/>
      <c r="E175" s="231"/>
      <c r="F175" s="231"/>
      <c r="G175" s="231"/>
      <c r="H175" s="231"/>
      <c r="I175" s="231"/>
      <c r="J175" s="231"/>
      <c r="K175" s="231"/>
      <c r="L175" s="231"/>
      <c r="M175" s="231"/>
      <c r="N175" s="231"/>
      <c r="O175" s="232"/>
      <c r="Q175" s="251"/>
      <c r="R175" s="251"/>
      <c r="S175" s="251"/>
    </row>
    <row r="176" spans="1:19" ht="17.25" thickBot="1">
      <c r="A176" s="116" t="s">
        <v>264</v>
      </c>
      <c r="B176" s="230" t="s">
        <v>49</v>
      </c>
      <c r="C176" s="232"/>
      <c r="D176" s="230" t="s">
        <v>57</v>
      </c>
      <c r="E176" s="231"/>
      <c r="F176" s="232"/>
      <c r="G176" s="257">
        <f>_xlfn.IFNA(VLOOKUP(B176, 현재가테이블!$B$2:$D$200, 2, FALSE), "-")</f>
        <v>60715000</v>
      </c>
      <c r="H176" s="258"/>
      <c r="I176" s="259"/>
      <c r="J176" s="230" t="s">
        <v>58</v>
      </c>
      <c r="K176" s="231"/>
      <c r="L176" s="232"/>
      <c r="M176" s="260">
        <f>_xlfn.IFNA(VLOOKUP(B176, 현재가테이블!$B$2:$D$200, 3, FALSE), "-")</f>
        <v>-7.8924148000000006E-3</v>
      </c>
      <c r="N176" s="261"/>
      <c r="O176" s="262"/>
      <c r="Q176" s="251"/>
      <c r="R176" s="251"/>
      <c r="S176" s="251"/>
    </row>
    <row r="177" spans="1:19" ht="17.25" thickBot="1">
      <c r="A177" s="291" t="s">
        <v>54</v>
      </c>
      <c r="B177" s="293" t="str">
        <f>TEXT($G$1, "[$-ko-KR]yyyy-mm-dd(ddd) ") &amp; "오전 00:00"</f>
        <v>2021-12-01(수) 오전 00:00</v>
      </c>
      <c r="C177" s="294"/>
      <c r="D177" s="253" t="str">
        <f>TEXT($G$1, "[$-ko-KR]yyyy-mm-dd(ddd) ") &amp; "오후 14:00"</f>
        <v>2021-12-01(수) 오후 14:00</v>
      </c>
      <c r="E177" s="254"/>
      <c r="F177" s="255"/>
      <c r="G177" s="253" t="str">
        <f>TEXT($G$1, "[$-ko-KR]yyyy-mm-dd(ddd) ") &amp; "오후 19:00"</f>
        <v>2021-12-01(수) 오후 19:00</v>
      </c>
      <c r="H177" s="254"/>
      <c r="I177" s="255"/>
      <c r="J177" s="253" t="str">
        <f>TEXT($G$1, "[$-ko-KR]yyyy-mm-dd(ddd) ") &amp; "오후 21:00"</f>
        <v>2021-12-01(수) 오후 21:00</v>
      </c>
      <c r="K177" s="254"/>
      <c r="L177" s="255"/>
      <c r="M177" s="253" t="str">
        <f>TEXT($G$1+1, "[$-ko-KR]yyyy-mm-dd(ddd) ") &amp; "오전 00:00"</f>
        <v>2021-12-02(목) 오전 00:00</v>
      </c>
      <c r="N177" s="254"/>
      <c r="O177" s="255"/>
      <c r="Q177" s="251"/>
      <c r="R177" s="251"/>
      <c r="S177" s="251"/>
    </row>
    <row r="178" spans="1:19" ht="17.25" thickBot="1">
      <c r="A178" s="292"/>
      <c r="B178" s="121" t="s">
        <v>57</v>
      </c>
      <c r="C178" s="122" t="s">
        <v>58</v>
      </c>
      <c r="D178" s="2" t="s">
        <v>57</v>
      </c>
      <c r="E178" s="10" t="s">
        <v>265</v>
      </c>
      <c r="F178" s="11" t="s">
        <v>266</v>
      </c>
      <c r="G178" s="112" t="s">
        <v>57</v>
      </c>
      <c r="H178" s="113" t="s">
        <v>265</v>
      </c>
      <c r="I178" s="114" t="s">
        <v>266</v>
      </c>
      <c r="J178" s="10" t="s">
        <v>57</v>
      </c>
      <c r="K178" s="10" t="s">
        <v>265</v>
      </c>
      <c r="L178" s="115" t="s">
        <v>266</v>
      </c>
      <c r="M178" s="2" t="s">
        <v>57</v>
      </c>
      <c r="N178" s="10" t="s">
        <v>265</v>
      </c>
      <c r="O178" s="66" t="s">
        <v>266</v>
      </c>
      <c r="Q178" s="256"/>
      <c r="R178" s="256"/>
      <c r="S178" s="256"/>
    </row>
    <row r="179" spans="1:19" ht="17.25" thickBot="1">
      <c r="A179" s="123"/>
      <c r="B179" s="124"/>
      <c r="C179" s="76"/>
      <c r="D179" s="13"/>
      <c r="E179" s="14" t="str">
        <f>IF(ISNUMBER(D179), (D179 - $B179) / $B179, "")</f>
        <v/>
      </c>
      <c r="F179" s="16" t="str">
        <f>IF(ISNUMBER(D179), $B199 * E179, "")</f>
        <v/>
      </c>
      <c r="G179" s="29"/>
      <c r="H179" s="14" t="str">
        <f>IF(ISNUMBER(G179), (G179 - $B179) / $B179, "")</f>
        <v/>
      </c>
      <c r="I179" s="100" t="str">
        <f>IF(ISNUMBER(G179), $B199 * H179, "")</f>
        <v/>
      </c>
      <c r="J179" s="13"/>
      <c r="K179" s="14" t="str">
        <f>IF(ISNUMBER(J179), (J179 - $B179) / $B179, "")</f>
        <v/>
      </c>
      <c r="L179" s="16" t="str">
        <f>IF(ISNUMBER(J179), $B199 * K179, "")</f>
        <v/>
      </c>
      <c r="M179" s="29"/>
      <c r="N179" s="14" t="str">
        <f>IF(ISNUMBER(M179), (M179 - $B179) / $B179, "")</f>
        <v/>
      </c>
      <c r="O179" s="16" t="str">
        <f>IF(ISNUMBER(M179), $B199 * N179, "")</f>
        <v/>
      </c>
      <c r="Q179" s="251"/>
      <c r="R179" s="251"/>
      <c r="S179" s="251"/>
    </row>
    <row r="180" spans="1:19" ht="17.25" thickBot="1">
      <c r="A180" s="125"/>
      <c r="B180" s="126"/>
      <c r="C180" s="77"/>
      <c r="D180" s="15"/>
      <c r="E180" s="32" t="str">
        <f t="shared" ref="E180:E183" si="94">IF(ISNUMBER(D180), (D180 - $B180) / $B180, "")</f>
        <v/>
      </c>
      <c r="F180" s="18" t="str">
        <f>IF(ISNUMBER(D180), $B199 * E180, "")</f>
        <v/>
      </c>
      <c r="G180" s="31"/>
      <c r="H180" s="32" t="str">
        <f t="shared" ref="H180:H183" si="95">IF(ISNUMBER(G180), (G180 - $B180) / $B180, "")</f>
        <v/>
      </c>
      <c r="I180" s="101" t="str">
        <f>IF(ISNUMBER(G180), $B199 * H180, "")</f>
        <v/>
      </c>
      <c r="J180" s="15"/>
      <c r="K180" s="32" t="str">
        <f t="shared" ref="K180:K183" si="96">IF(ISNUMBER(J180), (J180 - $B180) / $B180, "")</f>
        <v/>
      </c>
      <c r="L180" s="18" t="str">
        <f>IF(ISNUMBER(J180), $B199 * K180, "")</f>
        <v/>
      </c>
      <c r="M180" s="31"/>
      <c r="N180" s="32" t="str">
        <f t="shared" ref="N180:N183" si="97">IF(ISNUMBER(M180), (M180 - $B180) / $B180, "")</f>
        <v/>
      </c>
      <c r="O180" s="18" t="str">
        <f>IF(ISNUMBER(M180), $B199 * N180, "")</f>
        <v/>
      </c>
      <c r="Q180" s="251"/>
      <c r="R180" s="251"/>
      <c r="S180" s="251"/>
    </row>
    <row r="181" spans="1:19" ht="17.25" thickBot="1">
      <c r="A181" s="125"/>
      <c r="B181" s="126"/>
      <c r="C181" s="77"/>
      <c r="D181" s="15"/>
      <c r="E181" s="32" t="str">
        <f t="shared" si="94"/>
        <v/>
      </c>
      <c r="F181" s="18" t="str">
        <f>IF(ISNUMBER(D181), $B199 * E181, "")</f>
        <v/>
      </c>
      <c r="G181" s="31"/>
      <c r="H181" s="32" t="str">
        <f t="shared" si="95"/>
        <v/>
      </c>
      <c r="I181" s="101" t="str">
        <f>IF(ISNUMBER(G181), $B199 * H181, "")</f>
        <v/>
      </c>
      <c r="J181" s="15"/>
      <c r="K181" s="32" t="str">
        <f t="shared" si="96"/>
        <v/>
      </c>
      <c r="L181" s="18" t="str">
        <f>IF(ISNUMBER(J181), $B199 * K181, "")</f>
        <v/>
      </c>
      <c r="M181" s="31"/>
      <c r="N181" s="32" t="str">
        <f t="shared" si="97"/>
        <v/>
      </c>
      <c r="O181" s="18" t="str">
        <f>IF(ISNUMBER(M181), $B199 * N181, "")</f>
        <v/>
      </c>
      <c r="Q181" s="256"/>
      <c r="R181" s="256"/>
      <c r="S181" s="256"/>
    </row>
    <row r="182" spans="1:19" ht="17.25" thickBot="1">
      <c r="A182" s="125"/>
      <c r="B182" s="126"/>
      <c r="C182" s="77"/>
      <c r="D182" s="15"/>
      <c r="E182" s="32" t="str">
        <f t="shared" si="94"/>
        <v/>
      </c>
      <c r="F182" s="18" t="str">
        <f>IF(ISNUMBER(D182), $B199 * E182, "")</f>
        <v/>
      </c>
      <c r="G182" s="31"/>
      <c r="H182" s="32" t="str">
        <f t="shared" si="95"/>
        <v/>
      </c>
      <c r="I182" s="101" t="str">
        <f>IF(ISNUMBER(G182), $B199 * H182, "")</f>
        <v/>
      </c>
      <c r="J182" s="15"/>
      <c r="K182" s="32" t="str">
        <f t="shared" si="96"/>
        <v/>
      </c>
      <c r="L182" s="18" t="str">
        <f>IF(ISNUMBER(J182), $B199 * K182, "")</f>
        <v/>
      </c>
      <c r="M182" s="31"/>
      <c r="N182" s="32" t="str">
        <f t="shared" si="97"/>
        <v/>
      </c>
      <c r="O182" s="18" t="str">
        <f>IF(ISNUMBER(M182), $B199 * N182, "")</f>
        <v/>
      </c>
      <c r="Q182" s="256"/>
      <c r="R182" s="256"/>
      <c r="S182" s="256"/>
    </row>
    <row r="183" spans="1:19" ht="17.25" thickBot="1">
      <c r="A183" s="127"/>
      <c r="B183" s="128"/>
      <c r="C183" s="78"/>
      <c r="D183" s="20"/>
      <c r="E183" s="21" t="str">
        <f t="shared" si="94"/>
        <v/>
      </c>
      <c r="F183" s="22" t="str">
        <f>IF(ISNUMBER(D183), $B199 * E183, "")</f>
        <v/>
      </c>
      <c r="G183" s="30"/>
      <c r="H183" s="21" t="str">
        <f t="shared" si="95"/>
        <v/>
      </c>
      <c r="I183" s="105" t="str">
        <f>IF(ISNUMBER(G183), $B199 * H183, "")</f>
        <v/>
      </c>
      <c r="J183" s="20"/>
      <c r="K183" s="21" t="str">
        <f t="shared" si="96"/>
        <v/>
      </c>
      <c r="L183" s="22" t="str">
        <f>IF(ISNUMBER(J183), $B199 * K183, "")</f>
        <v/>
      </c>
      <c r="M183" s="30"/>
      <c r="N183" s="21" t="str">
        <f t="shared" si="97"/>
        <v/>
      </c>
      <c r="O183" s="22" t="str">
        <f>IF(ISNUMBER(M183), $B199 * N183, "")</f>
        <v/>
      </c>
      <c r="Q183" s="256"/>
      <c r="R183" s="256"/>
      <c r="S183" s="256"/>
    </row>
    <row r="184" spans="1:19" ht="17.25" thickBot="1">
      <c r="A184" s="125"/>
      <c r="B184" s="129"/>
      <c r="C184" s="80"/>
      <c r="D184" s="106"/>
      <c r="E184" s="107" t="str">
        <f>IF(ISNUMBER(D184), (D184 - $B184) / $B184, "")</f>
        <v/>
      </c>
      <c r="F184" s="108" t="str">
        <f>IF(ISNUMBER(D184), $B199 * E184, "")</f>
        <v/>
      </c>
      <c r="G184" s="109"/>
      <c r="H184" s="107" t="str">
        <f>IF(ISNUMBER(G184), (G184 - $B184) / $B184, "")</f>
        <v/>
      </c>
      <c r="I184" s="110" t="str">
        <f>IF(ISNUMBER(G184), $B199 * H184, "")</f>
        <v/>
      </c>
      <c r="J184" s="106"/>
      <c r="K184" s="107" t="str">
        <f>IF(ISNUMBER(J184), (J184 - $B184) / $B184, "")</f>
        <v/>
      </c>
      <c r="L184" s="108" t="str">
        <f>IF(ISNUMBER(J184), $B199 * K184, "")</f>
        <v/>
      </c>
      <c r="M184" s="109"/>
      <c r="N184" s="107" t="str">
        <f>IF(ISNUMBER(M184), (M184 - $B184) / $B184, "")</f>
        <v/>
      </c>
      <c r="O184" s="108" t="str">
        <f>IF(ISNUMBER(M184), $B199 * N184, "")</f>
        <v/>
      </c>
      <c r="Q184" s="256"/>
      <c r="R184" s="256"/>
      <c r="S184" s="256"/>
    </row>
    <row r="185" spans="1:19" ht="17.25" thickBot="1">
      <c r="A185" s="125"/>
      <c r="B185" s="126"/>
      <c r="C185" s="77"/>
      <c r="D185" s="15"/>
      <c r="E185" s="32" t="str">
        <f t="shared" ref="E185:E188" si="98">IF(ISNUMBER(D185), (D185 - $B185) / $B185, "")</f>
        <v/>
      </c>
      <c r="F185" s="18" t="str">
        <f>IF(ISNUMBER(D185), $B199 * E185, "")</f>
        <v/>
      </c>
      <c r="G185" s="31"/>
      <c r="H185" s="32" t="str">
        <f t="shared" ref="H185:H188" si="99">IF(ISNUMBER(G185), (G185 - $B185) / $B185, "")</f>
        <v/>
      </c>
      <c r="I185" s="101" t="str">
        <f>IF(ISNUMBER(G185), $B199 * H185, "")</f>
        <v/>
      </c>
      <c r="J185" s="15"/>
      <c r="K185" s="32" t="str">
        <f t="shared" ref="K185:K188" si="100">IF(ISNUMBER(J185), (J185 - $B185) / $B185, "")</f>
        <v/>
      </c>
      <c r="L185" s="18" t="str">
        <f>IF(ISNUMBER(J185), $B199 * K185, "")</f>
        <v/>
      </c>
      <c r="M185" s="31"/>
      <c r="N185" s="32" t="str">
        <f t="shared" ref="N185:N188" si="101">IF(ISNUMBER(M185), (M185 - $B185) / $B185, "")</f>
        <v/>
      </c>
      <c r="O185" s="18" t="str">
        <f>IF(ISNUMBER(M185), $B199 * N185, "")</f>
        <v/>
      </c>
      <c r="Q185" s="256"/>
      <c r="R185" s="256"/>
      <c r="S185" s="256"/>
    </row>
    <row r="186" spans="1:19" ht="17.25" thickBot="1">
      <c r="A186" s="125"/>
      <c r="B186" s="126"/>
      <c r="C186" s="77"/>
      <c r="D186" s="15"/>
      <c r="E186" s="32" t="str">
        <f t="shared" si="98"/>
        <v/>
      </c>
      <c r="F186" s="18" t="str">
        <f>IF(ISNUMBER(D186), $B199 * E186, "")</f>
        <v/>
      </c>
      <c r="G186" s="31"/>
      <c r="H186" s="32" t="str">
        <f t="shared" si="99"/>
        <v/>
      </c>
      <c r="I186" s="101" t="str">
        <f>IF(ISNUMBER(G186), $B199 * H186, "")</f>
        <v/>
      </c>
      <c r="J186" s="15"/>
      <c r="K186" s="32" t="str">
        <f t="shared" si="100"/>
        <v/>
      </c>
      <c r="L186" s="18" t="str">
        <f>IF(ISNUMBER(J186), $B199 * K186, "")</f>
        <v/>
      </c>
      <c r="M186" s="31"/>
      <c r="N186" s="32" t="str">
        <f t="shared" si="101"/>
        <v/>
      </c>
      <c r="O186" s="18" t="str">
        <f>IF(ISNUMBER(M186), $B199 * N186, "")</f>
        <v/>
      </c>
      <c r="Q186" s="256"/>
      <c r="R186" s="256"/>
      <c r="S186" s="256"/>
    </row>
    <row r="187" spans="1:19" ht="17.25" thickBot="1">
      <c r="A187" s="125"/>
      <c r="B187" s="126"/>
      <c r="C187" s="77"/>
      <c r="D187" s="15"/>
      <c r="E187" s="32" t="str">
        <f t="shared" si="98"/>
        <v/>
      </c>
      <c r="F187" s="18" t="str">
        <f>IF(ISNUMBER(D187), $B199 * E187, "")</f>
        <v/>
      </c>
      <c r="G187" s="31"/>
      <c r="H187" s="32" t="str">
        <f t="shared" si="99"/>
        <v/>
      </c>
      <c r="I187" s="101" t="str">
        <f>IF(ISNUMBER(G187), $B199 * H187, "")</f>
        <v/>
      </c>
      <c r="J187" s="15"/>
      <c r="K187" s="32" t="str">
        <f t="shared" si="100"/>
        <v/>
      </c>
      <c r="L187" s="18" t="str">
        <f>IF(ISNUMBER(J187), $B199 * K187, "")</f>
        <v/>
      </c>
      <c r="M187" s="31"/>
      <c r="N187" s="32" t="str">
        <f t="shared" si="101"/>
        <v/>
      </c>
      <c r="O187" s="18" t="str">
        <f>IF(ISNUMBER(M187), $B199 * N187, "")</f>
        <v/>
      </c>
      <c r="Q187" s="33"/>
      <c r="R187" s="33"/>
    </row>
    <row r="188" spans="1:19" ht="17.25" thickBot="1">
      <c r="A188" s="130"/>
      <c r="B188" s="131"/>
      <c r="C188" s="79"/>
      <c r="D188" s="24"/>
      <c r="E188" s="25" t="str">
        <f t="shared" si="98"/>
        <v/>
      </c>
      <c r="F188" s="104" t="str">
        <f>IF(ISNUMBER(D188), $B199 * E188, "")</f>
        <v/>
      </c>
      <c r="G188" s="102"/>
      <c r="H188" s="25" t="str">
        <f t="shared" si="99"/>
        <v/>
      </c>
      <c r="I188" s="103" t="str">
        <f>IF(ISNUMBER(G188), $B199 * H188, "")</f>
        <v/>
      </c>
      <c r="J188" s="24"/>
      <c r="K188" s="25" t="str">
        <f t="shared" si="100"/>
        <v/>
      </c>
      <c r="L188" s="104" t="str">
        <f>IF(ISNUMBER(J188), $B199 * K188, "")</f>
        <v/>
      </c>
      <c r="M188" s="102"/>
      <c r="N188" s="25" t="str">
        <f t="shared" si="101"/>
        <v/>
      </c>
      <c r="O188" s="104" t="str">
        <f>IF(ISNUMBER(M188), $B199 * N188, "")</f>
        <v/>
      </c>
      <c r="Q188" s="265"/>
      <c r="R188" s="266"/>
      <c r="S188" s="267"/>
    </row>
    <row r="189" spans="1:19">
      <c r="A189" s="123"/>
      <c r="B189" s="124"/>
      <c r="C189" s="76"/>
      <c r="D189" s="13"/>
      <c r="E189" s="14" t="str">
        <f>IF(ISNUMBER(D189), (D189 - $B189) / $B189, "")</f>
        <v/>
      </c>
      <c r="F189" s="16" t="str">
        <f>IF(ISNUMBER(D189), $B199 * E189, "")</f>
        <v/>
      </c>
      <c r="G189" s="29"/>
      <c r="H189" s="14" t="str">
        <f>IF(ISNUMBER(G189), (G189 - $B189) / $B189, "")</f>
        <v/>
      </c>
      <c r="I189" s="100" t="str">
        <f>IF(ISNUMBER(G189), $B199 * H189, "")</f>
        <v/>
      </c>
      <c r="J189" s="13"/>
      <c r="K189" s="14" t="str">
        <f>IF(ISNUMBER(J189), (J189 - $B189) / $B189, "")</f>
        <v/>
      </c>
      <c r="L189" s="16" t="str">
        <f>IF(ISNUMBER(J189), $B199 * K189, "")</f>
        <v/>
      </c>
      <c r="M189" s="29"/>
      <c r="N189" s="14" t="str">
        <f>IF(ISNUMBER(M189), (M189 - $B189) / $B189, "")</f>
        <v/>
      </c>
      <c r="O189" s="16" t="str">
        <f>IF(ISNUMBER(M189), $B199 * N189, "")</f>
        <v/>
      </c>
      <c r="Q189" s="268"/>
      <c r="R189" s="269"/>
      <c r="S189" s="270"/>
    </row>
    <row r="190" spans="1:19" ht="17.25" thickBot="1">
      <c r="A190" s="125"/>
      <c r="B190" s="126"/>
      <c r="C190" s="77"/>
      <c r="D190" s="15"/>
      <c r="E190" s="32" t="str">
        <f t="shared" ref="E190:E193" si="102">IF(ISNUMBER(D190), (D190 - $B190) / $B190, "")</f>
        <v/>
      </c>
      <c r="F190" s="18" t="str">
        <f>IF(ISNUMBER(D190), $B199 * E190, "")</f>
        <v/>
      </c>
      <c r="G190" s="31"/>
      <c r="H190" s="32" t="str">
        <f t="shared" ref="H190:H193" si="103">IF(ISNUMBER(G190), (G190 - $B190) / $B190, "")</f>
        <v/>
      </c>
      <c r="I190" s="101" t="str">
        <f>IF(ISNUMBER(G190), $B199 * H190, "")</f>
        <v/>
      </c>
      <c r="J190" s="15"/>
      <c r="K190" s="32" t="str">
        <f t="shared" ref="K190:K193" si="104">IF(ISNUMBER(J190), (J190 - $B190) / $B190, "")</f>
        <v/>
      </c>
      <c r="L190" s="18" t="str">
        <f>IF(ISNUMBER(J190), $B199 * K190, "")</f>
        <v/>
      </c>
      <c r="M190" s="31"/>
      <c r="N190" s="32" t="str">
        <f t="shared" ref="N190:N193" si="105">IF(ISNUMBER(M190), (M190 - $B190) / $B190, "")</f>
        <v/>
      </c>
      <c r="O190" s="18" t="str">
        <f>IF(ISNUMBER(M190), $B199 * N190, "")</f>
        <v/>
      </c>
      <c r="Q190" s="271"/>
      <c r="R190" s="272"/>
      <c r="S190" s="273"/>
    </row>
    <row r="191" spans="1:19" ht="17.25" thickBot="1">
      <c r="A191" s="125"/>
      <c r="B191" s="126"/>
      <c r="C191" s="77"/>
      <c r="D191" s="15"/>
      <c r="E191" s="32" t="str">
        <f t="shared" si="102"/>
        <v/>
      </c>
      <c r="F191" s="18" t="str">
        <f>IF(ISNUMBER(D191), $B199 * E191, "")</f>
        <v/>
      </c>
      <c r="G191" s="31"/>
      <c r="H191" s="32" t="str">
        <f t="shared" si="103"/>
        <v/>
      </c>
      <c r="I191" s="101" t="str">
        <f>IF(ISNUMBER(G191), $B199 * H191, "")</f>
        <v/>
      </c>
      <c r="J191" s="15"/>
      <c r="K191" s="32" t="str">
        <f t="shared" si="104"/>
        <v/>
      </c>
      <c r="L191" s="18" t="str">
        <f>IF(ISNUMBER(J191), $B199 * K191, "")</f>
        <v/>
      </c>
      <c r="M191" s="31"/>
      <c r="N191" s="32" t="str">
        <f t="shared" si="105"/>
        <v/>
      </c>
      <c r="O191" s="18" t="str">
        <f>IF(ISNUMBER(M191), $B199 * N191, "")</f>
        <v/>
      </c>
      <c r="Q191" s="256"/>
      <c r="R191" s="256"/>
      <c r="S191" s="256"/>
    </row>
    <row r="192" spans="1:19" ht="17.25" thickBot="1">
      <c r="A192" s="125"/>
      <c r="B192" s="126"/>
      <c r="C192" s="77"/>
      <c r="D192" s="15"/>
      <c r="E192" s="32" t="str">
        <f t="shared" si="102"/>
        <v/>
      </c>
      <c r="F192" s="18" t="str">
        <f>IF(ISNUMBER(D192), $B199 * E192, "")</f>
        <v/>
      </c>
      <c r="G192" s="31"/>
      <c r="H192" s="32" t="str">
        <f t="shared" si="103"/>
        <v/>
      </c>
      <c r="I192" s="101" t="str">
        <f>IF(ISNUMBER(G192), $B199 * H192, "")</f>
        <v/>
      </c>
      <c r="J192" s="15"/>
      <c r="K192" s="32" t="str">
        <f t="shared" si="104"/>
        <v/>
      </c>
      <c r="L192" s="18" t="str">
        <f>IF(ISNUMBER(J192), $B199 * K192, "")</f>
        <v/>
      </c>
      <c r="M192" s="31"/>
      <c r="N192" s="32" t="str">
        <f t="shared" si="105"/>
        <v/>
      </c>
      <c r="O192" s="18" t="str">
        <f>IF(ISNUMBER(M192), $B199 * N192, "")</f>
        <v/>
      </c>
      <c r="Q192" s="251"/>
      <c r="R192" s="251"/>
      <c r="S192" s="251"/>
    </row>
    <row r="193" spans="1:19" ht="17.25" thickBot="1">
      <c r="A193" s="127"/>
      <c r="B193" s="128"/>
      <c r="C193" s="78"/>
      <c r="D193" s="20"/>
      <c r="E193" s="21" t="str">
        <f t="shared" si="102"/>
        <v/>
      </c>
      <c r="F193" s="22" t="str">
        <f>IF(ISNUMBER(D193), $B199 * E193, "")</f>
        <v/>
      </c>
      <c r="G193" s="30"/>
      <c r="H193" s="21" t="str">
        <f t="shared" si="103"/>
        <v/>
      </c>
      <c r="I193" s="105" t="str">
        <f>IF(ISNUMBER(G193), $B199 * H193, "")</f>
        <v/>
      </c>
      <c r="J193" s="20"/>
      <c r="K193" s="21" t="str">
        <f t="shared" si="104"/>
        <v/>
      </c>
      <c r="L193" s="22" t="str">
        <f>IF(ISNUMBER(J193), $B199 * K193, "")</f>
        <v/>
      </c>
      <c r="M193" s="30"/>
      <c r="N193" s="21" t="str">
        <f t="shared" si="105"/>
        <v/>
      </c>
      <c r="O193" s="22" t="str">
        <f>IF(ISNUMBER(M193), $B199 * N193, "")</f>
        <v/>
      </c>
      <c r="Q193" s="251"/>
      <c r="R193" s="251"/>
      <c r="S193" s="251"/>
    </row>
    <row r="194" spans="1:19" ht="17.25" thickBot="1">
      <c r="A194" s="125"/>
      <c r="B194" s="129"/>
      <c r="C194" s="80"/>
      <c r="D194" s="106"/>
      <c r="E194" s="107" t="str">
        <f>IF(ISNUMBER(D194), (D194 - $B194) / $B194, "")</f>
        <v/>
      </c>
      <c r="F194" s="108" t="str">
        <f>IF(ISNUMBER(D194), $B199 * E194, "")</f>
        <v/>
      </c>
      <c r="G194" s="109"/>
      <c r="H194" s="107" t="str">
        <f>IF(ISNUMBER(G194), (G194 - $B194) / $B194, "")</f>
        <v/>
      </c>
      <c r="I194" s="110" t="str">
        <f>IF(ISNUMBER(G194), $B199 * H194, "")</f>
        <v/>
      </c>
      <c r="J194" s="106"/>
      <c r="K194" s="107" t="str">
        <f>IF(ISNUMBER(J194), (J194 - $B194) / $B194, "")</f>
        <v/>
      </c>
      <c r="L194" s="108" t="str">
        <f>IF(ISNUMBER(J194), $B199 * K194, "")</f>
        <v/>
      </c>
      <c r="M194" s="109"/>
      <c r="N194" s="107" t="str">
        <f>IF(ISNUMBER(M194), (M194 - $B194) / $B194, "")</f>
        <v/>
      </c>
      <c r="O194" s="108" t="str">
        <f>IF(ISNUMBER(M194), $B199 * N194, "")</f>
        <v/>
      </c>
      <c r="Q194" s="256"/>
      <c r="R194" s="256"/>
      <c r="S194" s="256"/>
    </row>
    <row r="195" spans="1:19" ht="17.25" thickBot="1">
      <c r="A195" s="125"/>
      <c r="B195" s="126"/>
      <c r="C195" s="77"/>
      <c r="D195" s="15"/>
      <c r="E195" s="32" t="str">
        <f t="shared" ref="E195:E198" si="106">IF(ISNUMBER(D195), (D195 - $B195) / $B195, "")</f>
        <v/>
      </c>
      <c r="F195" s="18" t="str">
        <f>IF(ISNUMBER(D195), $B199 * E195, "")</f>
        <v/>
      </c>
      <c r="G195" s="31"/>
      <c r="H195" s="32" t="str">
        <f t="shared" ref="H195:H198" si="107">IF(ISNUMBER(G195), (G195 - $B195) / $B195, "")</f>
        <v/>
      </c>
      <c r="I195" s="101" t="str">
        <f>IF(ISNUMBER(G195), $B199 * H195, "")</f>
        <v/>
      </c>
      <c r="J195" s="15"/>
      <c r="K195" s="32" t="str">
        <f t="shared" ref="K195:K198" si="108">IF(ISNUMBER(J195), (J195 - $B195) / $B195, "")</f>
        <v/>
      </c>
      <c r="L195" s="18" t="str">
        <f>IF(ISNUMBER(J195), $B199 * K195, "")</f>
        <v/>
      </c>
      <c r="M195" s="31"/>
      <c r="N195" s="32" t="str">
        <f t="shared" ref="N195:N198" si="109">IF(ISNUMBER(M195), (M195 - $B195) / $B195, "")</f>
        <v/>
      </c>
      <c r="O195" s="18" t="str">
        <f>IF(ISNUMBER(M195), $B199 * N195, "")</f>
        <v/>
      </c>
      <c r="Q195" s="256"/>
      <c r="R195" s="256"/>
      <c r="S195" s="256"/>
    </row>
    <row r="196" spans="1:19" ht="17.25" thickBot="1">
      <c r="A196" s="125"/>
      <c r="B196" s="126"/>
      <c r="C196" s="77"/>
      <c r="D196" s="15"/>
      <c r="E196" s="32" t="str">
        <f t="shared" si="106"/>
        <v/>
      </c>
      <c r="F196" s="18" t="str">
        <f>IF(ISNUMBER(D196), $B199 * E196, "")</f>
        <v/>
      </c>
      <c r="G196" s="31"/>
      <c r="H196" s="32" t="str">
        <f t="shared" si="107"/>
        <v/>
      </c>
      <c r="I196" s="101" t="str">
        <f>IF(ISNUMBER(G196), $B199 * H196, "")</f>
        <v/>
      </c>
      <c r="J196" s="15"/>
      <c r="K196" s="32" t="str">
        <f t="shared" si="108"/>
        <v/>
      </c>
      <c r="L196" s="18" t="str">
        <f>IF(ISNUMBER(J196), $B199 * K196, "")</f>
        <v/>
      </c>
      <c r="M196" s="31"/>
      <c r="N196" s="32" t="str">
        <f t="shared" si="109"/>
        <v/>
      </c>
      <c r="O196" s="18" t="str">
        <f>IF(ISNUMBER(M196), $B199 * N196, "")</f>
        <v/>
      </c>
      <c r="Q196" s="256"/>
      <c r="R196" s="256"/>
      <c r="S196" s="256"/>
    </row>
    <row r="197" spans="1:19">
      <c r="A197" s="125"/>
      <c r="B197" s="126"/>
      <c r="C197" s="77"/>
      <c r="D197" s="15"/>
      <c r="E197" s="32" t="str">
        <f t="shared" si="106"/>
        <v/>
      </c>
      <c r="F197" s="18" t="str">
        <f>IF(ISNUMBER(D197), $B199 * E197, "")</f>
        <v/>
      </c>
      <c r="G197" s="31"/>
      <c r="H197" s="32" t="str">
        <f t="shared" si="107"/>
        <v/>
      </c>
      <c r="I197" s="101" t="str">
        <f>IF(ISNUMBER(G197), $B199 * H197, "")</f>
        <v/>
      </c>
      <c r="J197" s="15"/>
      <c r="K197" s="32" t="str">
        <f t="shared" si="108"/>
        <v/>
      </c>
      <c r="L197" s="18" t="str">
        <f>IF(ISNUMBER(J197), $B199 * K197, "")</f>
        <v/>
      </c>
      <c r="M197" s="31"/>
      <c r="N197" s="32" t="str">
        <f t="shared" si="109"/>
        <v/>
      </c>
      <c r="O197" s="18" t="str">
        <f>IF(ISNUMBER(M197), $B199 * N197, "")</f>
        <v/>
      </c>
      <c r="Q197" s="278"/>
      <c r="R197" s="279"/>
      <c r="S197" s="280"/>
    </row>
    <row r="198" spans="1:19" ht="17.25" thickBot="1">
      <c r="A198" s="130"/>
      <c r="B198" s="131"/>
      <c r="C198" s="79"/>
      <c r="D198" s="24"/>
      <c r="E198" s="25" t="str">
        <f t="shared" si="106"/>
        <v/>
      </c>
      <c r="F198" s="104" t="str">
        <f>IF(ISNUMBER(D198), $B199 * E198, "")</f>
        <v/>
      </c>
      <c r="G198" s="102"/>
      <c r="H198" s="25" t="str">
        <f t="shared" si="107"/>
        <v/>
      </c>
      <c r="I198" s="103" t="str">
        <f>IF(ISNUMBER(G198), $B199 * H198, "")</f>
        <v/>
      </c>
      <c r="J198" s="24"/>
      <c r="K198" s="25" t="str">
        <f t="shared" si="108"/>
        <v/>
      </c>
      <c r="L198" s="104" t="str">
        <f>IF(ISNUMBER(J198), $B199 * K198, "")</f>
        <v/>
      </c>
      <c r="M198" s="102"/>
      <c r="N198" s="25" t="str">
        <f t="shared" si="109"/>
        <v/>
      </c>
      <c r="O198" s="104" t="str">
        <f>IF(ISNUMBER(M198), $B199 * N198, "")</f>
        <v/>
      </c>
      <c r="Q198" s="281"/>
      <c r="R198" s="282"/>
      <c r="S198" s="283"/>
    </row>
    <row r="199" spans="1:19" ht="17.25" thickBot="1">
      <c r="A199" s="132" t="s">
        <v>267</v>
      </c>
      <c r="B199" s="289">
        <f>$B$37</f>
        <v>150000</v>
      </c>
      <c r="C199" s="290"/>
      <c r="D199" s="26" t="s">
        <v>268</v>
      </c>
      <c r="E199" s="27">
        <f>IF(COUNT(E179:E198), SUM(E179:E198) / COUNT(E179:E198), 0)</f>
        <v>0</v>
      </c>
      <c r="F199" s="28">
        <f>SUM(F179:F198)</f>
        <v>0</v>
      </c>
      <c r="G199" s="26" t="s">
        <v>268</v>
      </c>
      <c r="H199" s="27">
        <f>IF(COUNT(H179:H198), SUM(H179:H198) / COUNT(H179:H198), 0)</f>
        <v>0</v>
      </c>
      <c r="I199" s="28">
        <f>SUM(I179:I198)</f>
        <v>0</v>
      </c>
      <c r="J199" s="26" t="s">
        <v>268</v>
      </c>
      <c r="K199" s="27">
        <f>IF(COUNT(K179:K198), SUM(K179:K198) / COUNT(K179:K198), 0)</f>
        <v>0</v>
      </c>
      <c r="L199" s="28">
        <f>SUM(L179:L198)</f>
        <v>0</v>
      </c>
      <c r="M199" s="26" t="s">
        <v>268</v>
      </c>
      <c r="N199" s="27">
        <f>IF(COUNT(N179:N198), SUM(N179:N198) / COUNT(N179:N198), 0)</f>
        <v>0</v>
      </c>
      <c r="O199" s="28">
        <f>SUM(O179:O198)</f>
        <v>0</v>
      </c>
      <c r="Q199" s="284"/>
      <c r="R199" s="285"/>
      <c r="S199" s="286"/>
    </row>
  </sheetData>
  <mergeCells count="266">
    <mergeCell ref="Q1:R1"/>
    <mergeCell ref="B2:F2"/>
    <mergeCell ref="G2:I2"/>
    <mergeCell ref="K2:O2"/>
    <mergeCell ref="B3:F3"/>
    <mergeCell ref="G3:I3"/>
    <mergeCell ref="K3:O3"/>
    <mergeCell ref="B4:F4"/>
    <mergeCell ref="G4:I4"/>
    <mergeCell ref="K4:O4"/>
    <mergeCell ref="A1:F1"/>
    <mergeCell ref="G1:I1"/>
    <mergeCell ref="J1:O1"/>
    <mergeCell ref="S13:S15"/>
    <mergeCell ref="B7:F7"/>
    <mergeCell ref="G7:I7"/>
    <mergeCell ref="K7:O7"/>
    <mergeCell ref="B8:F8"/>
    <mergeCell ref="G8:I8"/>
    <mergeCell ref="K8:O8"/>
    <mergeCell ref="B5:F5"/>
    <mergeCell ref="G5:I5"/>
    <mergeCell ref="K5:O5"/>
    <mergeCell ref="B6:F6"/>
    <mergeCell ref="G6:I6"/>
    <mergeCell ref="K6:O6"/>
    <mergeCell ref="Q8:R8"/>
    <mergeCell ref="B9:F9"/>
    <mergeCell ref="G9:I9"/>
    <mergeCell ref="K9:O9"/>
    <mergeCell ref="B10:F10"/>
    <mergeCell ref="G10:I10"/>
    <mergeCell ref="K10:O10"/>
    <mergeCell ref="Q13:Q15"/>
    <mergeCell ref="R13:R15"/>
    <mergeCell ref="A15:A16"/>
    <mergeCell ref="B15:C15"/>
    <mergeCell ref="D15:F15"/>
    <mergeCell ref="G15:I15"/>
    <mergeCell ref="J15:L15"/>
    <mergeCell ref="M15:O15"/>
    <mergeCell ref="B11:F11"/>
    <mergeCell ref="G11:I11"/>
    <mergeCell ref="K11:O11"/>
    <mergeCell ref="A13:O13"/>
    <mergeCell ref="B14:C14"/>
    <mergeCell ref="D14:F14"/>
    <mergeCell ref="G14:I14"/>
    <mergeCell ref="J14:L14"/>
    <mergeCell ref="M14:O14"/>
    <mergeCell ref="Q26:S28"/>
    <mergeCell ref="Q29:Q31"/>
    <mergeCell ref="R29:R31"/>
    <mergeCell ref="S29:S31"/>
    <mergeCell ref="Q32:Q34"/>
    <mergeCell ref="R32:R34"/>
    <mergeCell ref="S32:S34"/>
    <mergeCell ref="Q16:Q18"/>
    <mergeCell ref="R16:R18"/>
    <mergeCell ref="S16:S18"/>
    <mergeCell ref="Q19:Q21"/>
    <mergeCell ref="R19:R21"/>
    <mergeCell ref="S19:S21"/>
    <mergeCell ref="Q22:Q24"/>
    <mergeCell ref="R22:R24"/>
    <mergeCell ref="S22:S24"/>
    <mergeCell ref="B42:C42"/>
    <mergeCell ref="D42:F42"/>
    <mergeCell ref="G42:I42"/>
    <mergeCell ref="J42:L42"/>
    <mergeCell ref="M42:O42"/>
    <mergeCell ref="Q43:Q45"/>
    <mergeCell ref="Q35:S37"/>
    <mergeCell ref="B37:C37"/>
    <mergeCell ref="A40:O40"/>
    <mergeCell ref="B41:C41"/>
    <mergeCell ref="D41:F41"/>
    <mergeCell ref="G41:I41"/>
    <mergeCell ref="J41:L41"/>
    <mergeCell ref="M41:O41"/>
    <mergeCell ref="A42:A43"/>
    <mergeCell ref="Q40:Q42"/>
    <mergeCell ref="R40:R42"/>
    <mergeCell ref="S40:S42"/>
    <mergeCell ref="Q56:Q58"/>
    <mergeCell ref="R56:R58"/>
    <mergeCell ref="Q59:Q61"/>
    <mergeCell ref="R59:R61"/>
    <mergeCell ref="R43:R45"/>
    <mergeCell ref="S43:S45"/>
    <mergeCell ref="Q46:Q48"/>
    <mergeCell ref="R46:R48"/>
    <mergeCell ref="S46:S48"/>
    <mergeCell ref="Q53:S55"/>
    <mergeCell ref="S56:S58"/>
    <mergeCell ref="S59:S61"/>
    <mergeCell ref="Q49:Q51"/>
    <mergeCell ref="R49:R51"/>
    <mergeCell ref="S49:S51"/>
    <mergeCell ref="D69:F69"/>
    <mergeCell ref="G69:I69"/>
    <mergeCell ref="J69:L69"/>
    <mergeCell ref="M69:O69"/>
    <mergeCell ref="Q70:Q72"/>
    <mergeCell ref="R70:R72"/>
    <mergeCell ref="B64:C64"/>
    <mergeCell ref="A67:O67"/>
    <mergeCell ref="B68:C68"/>
    <mergeCell ref="D68:F68"/>
    <mergeCell ref="G68:I68"/>
    <mergeCell ref="J68:L68"/>
    <mergeCell ref="M68:O68"/>
    <mergeCell ref="A69:A70"/>
    <mergeCell ref="B69:C69"/>
    <mergeCell ref="Q62:S64"/>
    <mergeCell ref="Q67:Q69"/>
    <mergeCell ref="R67:R69"/>
    <mergeCell ref="S67:S69"/>
    <mergeCell ref="Q83:Q85"/>
    <mergeCell ref="R83:R85"/>
    <mergeCell ref="S83:S85"/>
    <mergeCell ref="Q86:Q88"/>
    <mergeCell ref="R86:R88"/>
    <mergeCell ref="S86:S88"/>
    <mergeCell ref="S70:S72"/>
    <mergeCell ref="Q73:Q75"/>
    <mergeCell ref="R73:R75"/>
    <mergeCell ref="S73:S75"/>
    <mergeCell ref="Q80:S82"/>
    <mergeCell ref="Q76:Q78"/>
    <mergeCell ref="R76:R78"/>
    <mergeCell ref="S76:S78"/>
    <mergeCell ref="B96:C96"/>
    <mergeCell ref="D96:F96"/>
    <mergeCell ref="G96:I96"/>
    <mergeCell ref="J96:L96"/>
    <mergeCell ref="M96:O96"/>
    <mergeCell ref="Q97:Q99"/>
    <mergeCell ref="Q89:S91"/>
    <mergeCell ref="B91:C91"/>
    <mergeCell ref="A94:O94"/>
    <mergeCell ref="B95:C95"/>
    <mergeCell ref="D95:F95"/>
    <mergeCell ref="G95:I95"/>
    <mergeCell ref="J95:L95"/>
    <mergeCell ref="M95:O95"/>
    <mergeCell ref="A96:A97"/>
    <mergeCell ref="Q94:Q96"/>
    <mergeCell ref="R94:R96"/>
    <mergeCell ref="S94:S96"/>
    <mergeCell ref="Q107:S109"/>
    <mergeCell ref="Q110:Q112"/>
    <mergeCell ref="R110:R112"/>
    <mergeCell ref="S110:S112"/>
    <mergeCell ref="Q113:Q115"/>
    <mergeCell ref="R113:R115"/>
    <mergeCell ref="S113:S115"/>
    <mergeCell ref="R97:R99"/>
    <mergeCell ref="S97:S99"/>
    <mergeCell ref="Q100:Q102"/>
    <mergeCell ref="R100:R102"/>
    <mergeCell ref="S100:S102"/>
    <mergeCell ref="Q103:Q105"/>
    <mergeCell ref="R103:R105"/>
    <mergeCell ref="S103:S105"/>
    <mergeCell ref="B123:C123"/>
    <mergeCell ref="D123:F123"/>
    <mergeCell ref="G123:I123"/>
    <mergeCell ref="J123:L123"/>
    <mergeCell ref="M123:O123"/>
    <mergeCell ref="Q124:Q126"/>
    <mergeCell ref="Q116:S118"/>
    <mergeCell ref="B118:C118"/>
    <mergeCell ref="A121:O121"/>
    <mergeCell ref="B122:C122"/>
    <mergeCell ref="D122:F122"/>
    <mergeCell ref="G122:I122"/>
    <mergeCell ref="J122:L122"/>
    <mergeCell ref="M122:O122"/>
    <mergeCell ref="A123:A124"/>
    <mergeCell ref="Q121:Q123"/>
    <mergeCell ref="R121:R123"/>
    <mergeCell ref="S121:S123"/>
    <mergeCell ref="Q134:S136"/>
    <mergeCell ref="Q137:Q139"/>
    <mergeCell ref="R137:R139"/>
    <mergeCell ref="S137:S139"/>
    <mergeCell ref="Q140:Q142"/>
    <mergeCell ref="R140:R142"/>
    <mergeCell ref="S140:S142"/>
    <mergeCell ref="R124:R126"/>
    <mergeCell ref="S124:S126"/>
    <mergeCell ref="Q127:Q129"/>
    <mergeCell ref="R127:R129"/>
    <mergeCell ref="S127:S129"/>
    <mergeCell ref="Q130:Q132"/>
    <mergeCell ref="R130:R132"/>
    <mergeCell ref="S130:S132"/>
    <mergeCell ref="B150:C150"/>
    <mergeCell ref="D150:F150"/>
    <mergeCell ref="G150:I150"/>
    <mergeCell ref="J150:L150"/>
    <mergeCell ref="M150:O150"/>
    <mergeCell ref="Q151:Q153"/>
    <mergeCell ref="Q143:S145"/>
    <mergeCell ref="B145:C145"/>
    <mergeCell ref="A148:O148"/>
    <mergeCell ref="B149:C149"/>
    <mergeCell ref="D149:F149"/>
    <mergeCell ref="G149:I149"/>
    <mergeCell ref="J149:L149"/>
    <mergeCell ref="M149:O149"/>
    <mergeCell ref="A150:A151"/>
    <mergeCell ref="Q148:Q150"/>
    <mergeCell ref="R148:R150"/>
    <mergeCell ref="S148:S150"/>
    <mergeCell ref="Q161:S163"/>
    <mergeCell ref="Q164:Q166"/>
    <mergeCell ref="R164:R166"/>
    <mergeCell ref="S164:S166"/>
    <mergeCell ref="Q167:Q169"/>
    <mergeCell ref="R167:R169"/>
    <mergeCell ref="S167:S169"/>
    <mergeCell ref="R151:R153"/>
    <mergeCell ref="S151:S153"/>
    <mergeCell ref="Q154:Q156"/>
    <mergeCell ref="R154:R156"/>
    <mergeCell ref="S154:S156"/>
    <mergeCell ref="Q157:Q159"/>
    <mergeCell ref="R157:R159"/>
    <mergeCell ref="S157:S159"/>
    <mergeCell ref="Q170:S172"/>
    <mergeCell ref="B172:C172"/>
    <mergeCell ref="A175:O175"/>
    <mergeCell ref="B176:C176"/>
    <mergeCell ref="D176:F176"/>
    <mergeCell ref="G176:I176"/>
    <mergeCell ref="J176:L176"/>
    <mergeCell ref="M176:O176"/>
    <mergeCell ref="A177:A178"/>
    <mergeCell ref="R178:R180"/>
    <mergeCell ref="S178:S180"/>
    <mergeCell ref="B177:C177"/>
    <mergeCell ref="D177:F177"/>
    <mergeCell ref="G177:I177"/>
    <mergeCell ref="J177:L177"/>
    <mergeCell ref="M177:O177"/>
    <mergeCell ref="Q178:Q180"/>
    <mergeCell ref="Q175:Q177"/>
    <mergeCell ref="R175:R177"/>
    <mergeCell ref="S175:S177"/>
    <mergeCell ref="Q184:Q186"/>
    <mergeCell ref="R184:R186"/>
    <mergeCell ref="S184:S186"/>
    <mergeCell ref="Q181:Q183"/>
    <mergeCell ref="R181:R183"/>
    <mergeCell ref="S181:S183"/>
    <mergeCell ref="Q197:S199"/>
    <mergeCell ref="B199:C199"/>
    <mergeCell ref="Q188:S190"/>
    <mergeCell ref="Q191:Q193"/>
    <mergeCell ref="R191:R193"/>
    <mergeCell ref="S191:S193"/>
    <mergeCell ref="Q194:Q196"/>
    <mergeCell ref="R194:R196"/>
    <mergeCell ref="S194:S196"/>
  </mergeCells>
  <phoneticPr fontId="1" type="noConversion"/>
  <conditionalFormatting sqref="G2:I3">
    <cfRule type="expression" dxfId="3277" priority="413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CHOOSE(2,$E$118,$F$118,$H$118,$I$118,$K$118,$L$118,$N$118,$O$118))))&gt;0</formula>
    </cfRule>
    <cfRule type="expression" dxfId="3276" priority="414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CHOOSE(2,$E$118,$F$118,$H$118,$I$118,$K$118,$L$118,$N$118,$O$118))))&lt;0</formula>
    </cfRule>
  </conditionalFormatting>
  <conditionalFormatting sqref="G4:I5">
    <cfRule type="expression" dxfId="3275" priority="411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CHOOSE(2,$E$64,$F$64,$H$64,$I$64,$K$64,$L$64,$N$64,$O$64))))&gt;0</formula>
    </cfRule>
    <cfRule type="expression" dxfId="3274" priority="412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CHOOSE(2,$E$64,$F$64,$H$64,$I$64,$K$64,$L$64,$N$64,$O$64))))&lt;0</formula>
    </cfRule>
  </conditionalFormatting>
  <conditionalFormatting sqref="G6:I7">
    <cfRule type="expression" dxfId="3273" priority="409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CHOOSE(2,$E$91,$F$91,$H$91,$I$91,$K$91,$L$91,$N$91,$O$91))))&gt;0</formula>
    </cfRule>
    <cfRule type="expression" dxfId="3272" priority="410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CHOOSE(2,$E$91,$F$91,$H$91,$I$91,$K$91,$L$91,$N$91,$O$91))))&lt;0</formula>
    </cfRule>
  </conditionalFormatting>
  <conditionalFormatting sqref="G8:I9">
    <cfRule type="expression" dxfId="3271" priority="407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CHOOSE(2,$E$199,$F$199,$H$199,$I$199,$K$199,$L$199,$N$199,$O$199))))&gt;0</formula>
    </cfRule>
    <cfRule type="expression" dxfId="3270" priority="408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CHOOSE(2,$E$199,$F$199,$H$199,$I$199,$K$199,$L$199,$N$199,$O$199))))&lt;0</formula>
    </cfRule>
  </conditionalFormatting>
  <conditionalFormatting sqref="G10:I11">
    <cfRule type="expression" dxfId="3269" priority="405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CHOOSE(2,$E$37,$F$37,$H$37,$I$37,$K$37,$L$37,$N$37,$O$37))))&gt;0</formula>
    </cfRule>
    <cfRule type="expression" dxfId="3268" priority="406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CHOOSE(2,$E$37,$F$37,$H$37,$I$37,$K$37,$L$37,$N$37,$O$37))))&lt;0</formula>
    </cfRule>
  </conditionalFormatting>
  <conditionalFormatting sqref="A17:C36 M17:O36">
    <cfRule type="expression" dxfId="3267" priority="289">
      <formula>AND($N17 &gt; 0, ISNUMBER($N17))</formula>
    </cfRule>
    <cfRule type="expression" dxfId="3266" priority="290">
      <formula>AND($N17 = 0 * ISNUMBER($N17))</formula>
    </cfRule>
    <cfRule type="expression" dxfId="3265" priority="291">
      <formula>AND($N17 &lt; 0, ISNUMBER($N17))</formula>
    </cfRule>
  </conditionalFormatting>
  <conditionalFormatting sqref="A17:C36 D17:F36">
    <cfRule type="expression" dxfId="3264" priority="298">
      <formula>AND($E17 &gt; 0, ISNUMBER($E17))</formula>
    </cfRule>
    <cfRule type="expression" dxfId="3263" priority="299">
      <formula>AND($E17 = 0 * ISNUMBER($E17))</formula>
    </cfRule>
    <cfRule type="expression" dxfId="3262" priority="300">
      <formula>AND($E17 &lt; 0, ISNUMBER($E17))</formula>
    </cfRule>
  </conditionalFormatting>
  <conditionalFormatting sqref="A17:C36 G17:I36">
    <cfRule type="expression" dxfId="3261" priority="295">
      <formula>AND($H17 &gt; 0, ISNUMBER($H17))</formula>
    </cfRule>
    <cfRule type="expression" dxfId="3260" priority="296">
      <formula>AND($H17 = 0 * ISNUMBER($H17))</formula>
    </cfRule>
    <cfRule type="expression" dxfId="3259" priority="297">
      <formula>AND($H17 &lt; 0, ISNUMBER($H17))</formula>
    </cfRule>
  </conditionalFormatting>
  <conditionalFormatting sqref="A17:C36 J17:L36">
    <cfRule type="expression" dxfId="3258" priority="292">
      <formula>AND($K17 &gt; 0, ISNUMBER($K17))</formula>
    </cfRule>
    <cfRule type="expression" dxfId="3257" priority="293">
      <formula>AND($K17 = 0 * ISNUMBER($K17))</formula>
    </cfRule>
    <cfRule type="expression" dxfId="3256" priority="294">
      <formula>AND($K17 &lt; 0, ISNUMBER($K17))</formula>
    </cfRule>
  </conditionalFormatting>
  <conditionalFormatting sqref="D15:F16 E37:F37">
    <cfRule type="expression" dxfId="3255" priority="286">
      <formula>$E$37 &gt; 0</formula>
    </cfRule>
    <cfRule type="expression" dxfId="3254" priority="287">
      <formula>$E$37 = 0</formula>
    </cfRule>
    <cfRule type="expression" dxfId="3253" priority="288">
      <formula>$E$37 &lt; 0</formula>
    </cfRule>
  </conditionalFormatting>
  <conditionalFormatting sqref="G15:I16 H37:I37">
    <cfRule type="expression" dxfId="3252" priority="283">
      <formula>$H$37 &gt; 0</formula>
    </cfRule>
    <cfRule type="expression" dxfId="3251" priority="284">
      <formula>$H$37 = 0</formula>
    </cfRule>
    <cfRule type="expression" dxfId="3250" priority="285">
      <formula>$H$37 &lt; 0</formula>
    </cfRule>
  </conditionalFormatting>
  <conditionalFormatting sqref="J15:L16 K37:L37">
    <cfRule type="expression" dxfId="3249" priority="280">
      <formula>$K$37 &gt; 0</formula>
    </cfRule>
    <cfRule type="expression" dxfId="3248" priority="281">
      <formula>$K$37 = 0</formula>
    </cfRule>
    <cfRule type="expression" dxfId="3247" priority="282">
      <formula>$K$37 &lt; 0</formula>
    </cfRule>
  </conditionalFormatting>
  <conditionalFormatting sqref="M15:O16 N37:O37">
    <cfRule type="expression" dxfId="3246" priority="277">
      <formula>$N$37 &gt; 0</formula>
    </cfRule>
    <cfRule type="expression" dxfId="3245" priority="278">
      <formula>$N$37 = 0</formula>
    </cfRule>
    <cfRule type="expression" dxfId="3244" priority="279">
      <formula>$N$37 &lt; 0</formula>
    </cfRule>
  </conditionalFormatting>
  <conditionalFormatting sqref="A44:C63 M44:O63">
    <cfRule type="expression" dxfId="3243" priority="265">
      <formula>AND($N44 &gt; 0, ISNUMBER($N44))</formula>
    </cfRule>
    <cfRule type="expression" dxfId="3242" priority="266">
      <formula>AND($N44 = 0 * ISNUMBER($N44))</formula>
    </cfRule>
    <cfRule type="expression" dxfId="3241" priority="267">
      <formula>AND($N44 &lt; 0, ISNUMBER($N44))</formula>
    </cfRule>
  </conditionalFormatting>
  <conditionalFormatting sqref="A44:F63">
    <cfRule type="expression" dxfId="3240" priority="274">
      <formula>AND($E44 &gt; 0, ISNUMBER($E44))</formula>
    </cfRule>
    <cfRule type="expression" dxfId="3239" priority="275">
      <formula>AND($E44 = 0 * ISNUMBER($E44))</formula>
    </cfRule>
    <cfRule type="expression" dxfId="3238" priority="276">
      <formula>AND($E44 &lt; 0, ISNUMBER($E44))</formula>
    </cfRule>
  </conditionalFormatting>
  <conditionalFormatting sqref="A44:C63 G44:I63">
    <cfRule type="expression" dxfId="3237" priority="271">
      <formula>AND($H44 &gt; 0, ISNUMBER($H44))</formula>
    </cfRule>
    <cfRule type="expression" dxfId="3236" priority="272">
      <formula>AND($H44 = 0 * ISNUMBER($H44))</formula>
    </cfRule>
    <cfRule type="expression" dxfId="3235" priority="273">
      <formula>AND($H44 &lt; 0, ISNUMBER($H44))</formula>
    </cfRule>
  </conditionalFormatting>
  <conditionalFormatting sqref="A44:C63 J44:L63">
    <cfRule type="expression" dxfId="3234" priority="268">
      <formula>AND($K44 &gt; 0, ISNUMBER($K44))</formula>
    </cfRule>
    <cfRule type="expression" dxfId="3233" priority="269">
      <formula>AND($K44 = 0 * ISNUMBER($K44))</formula>
    </cfRule>
    <cfRule type="expression" dxfId="3232" priority="270">
      <formula>AND($K44 &lt; 0, ISNUMBER($K44))</formula>
    </cfRule>
  </conditionalFormatting>
  <conditionalFormatting sqref="D42:F43 E64:F64">
    <cfRule type="expression" dxfId="3231" priority="262">
      <formula>$E$64 &gt; 0</formula>
    </cfRule>
    <cfRule type="expression" dxfId="3230" priority="263">
      <formula>$E$64 = 0</formula>
    </cfRule>
    <cfRule type="expression" dxfId="3229" priority="264">
      <formula>$E$64 &lt; 0</formula>
    </cfRule>
  </conditionalFormatting>
  <conditionalFormatting sqref="G42:I43 H64:I64">
    <cfRule type="expression" dxfId="3228" priority="259">
      <formula>$H$64 &gt; 0</formula>
    </cfRule>
    <cfRule type="expression" dxfId="3227" priority="260">
      <formula>$H$64 = 0</formula>
    </cfRule>
    <cfRule type="expression" dxfId="3226" priority="261">
      <formula>$H$64 &lt; 0</formula>
    </cfRule>
  </conditionalFormatting>
  <conditionalFormatting sqref="J42:L43 K64:L64">
    <cfRule type="expression" dxfId="3225" priority="256">
      <formula>$K$64 &gt; 0</formula>
    </cfRule>
    <cfRule type="expression" dxfId="3224" priority="257">
      <formula>$K$64 = 0</formula>
    </cfRule>
    <cfRule type="expression" dxfId="3223" priority="258">
      <formula>$K$64 &lt; 0</formula>
    </cfRule>
  </conditionalFormatting>
  <conditionalFormatting sqref="M42:O43 N64:O64">
    <cfRule type="expression" dxfId="3222" priority="253">
      <formula>$N$64 &gt; 0</formula>
    </cfRule>
    <cfRule type="expression" dxfId="3221" priority="254">
      <formula>$N$64 = 0</formula>
    </cfRule>
    <cfRule type="expression" dxfId="3220" priority="255">
      <formula>$N$64 &lt; 0</formula>
    </cfRule>
  </conditionalFormatting>
  <conditionalFormatting sqref="A71:C90 M71:O90">
    <cfRule type="expression" dxfId="3219" priority="109">
      <formula>AND($N71 &gt; 0, ISNUMBER($N71))</formula>
    </cfRule>
    <cfRule type="expression" dxfId="3218" priority="110">
      <formula>AND($N71 = 0 * ISNUMBER($N71))</formula>
    </cfRule>
    <cfRule type="expression" dxfId="3217" priority="111">
      <formula>AND($N71 &lt; 0, ISNUMBER($N71))</formula>
    </cfRule>
  </conditionalFormatting>
  <conditionalFormatting sqref="A71:F90">
    <cfRule type="expression" dxfId="3216" priority="118">
      <formula>AND($E71 &gt; 0, ISNUMBER($E71))</formula>
    </cfRule>
    <cfRule type="expression" dxfId="3215" priority="119">
      <formula>AND($E71 = 0 * ISNUMBER($E71))</formula>
    </cfRule>
    <cfRule type="expression" dxfId="3214" priority="120">
      <formula>AND($E71 &lt; 0, ISNUMBER($E71))</formula>
    </cfRule>
  </conditionalFormatting>
  <conditionalFormatting sqref="A71:C90 G71:I90">
    <cfRule type="expression" dxfId="3213" priority="115">
      <formula>AND($H71 &gt; 0, ISNUMBER($H71))</formula>
    </cfRule>
    <cfRule type="expression" dxfId="3212" priority="116">
      <formula>AND($H71 = 0 * ISNUMBER($H71))</formula>
    </cfRule>
    <cfRule type="expression" dxfId="3211" priority="117">
      <formula>AND($H71 &lt; 0, ISNUMBER($H71))</formula>
    </cfRule>
  </conditionalFormatting>
  <conditionalFormatting sqref="A71:C90 J71:L90">
    <cfRule type="expression" dxfId="3210" priority="112">
      <formula>AND($K71 &gt; 0, ISNUMBER($K71))</formula>
    </cfRule>
    <cfRule type="expression" dxfId="3209" priority="113">
      <formula>AND($K71 = 0 * ISNUMBER($K71))</formula>
    </cfRule>
    <cfRule type="expression" dxfId="3208" priority="114">
      <formula>AND($K71 &lt; 0, ISNUMBER($K71))</formula>
    </cfRule>
  </conditionalFormatting>
  <conditionalFormatting sqref="D69:F70 E91:F91">
    <cfRule type="expression" dxfId="3207" priority="106">
      <formula>$E$91 &gt; 0</formula>
    </cfRule>
    <cfRule type="expression" dxfId="3206" priority="107">
      <formula>$E$91 = 0</formula>
    </cfRule>
    <cfRule type="expression" dxfId="3205" priority="108">
      <formula>$E$91 &lt; 0</formula>
    </cfRule>
  </conditionalFormatting>
  <conditionalFormatting sqref="G69:I70 H91:I91">
    <cfRule type="expression" dxfId="3204" priority="103">
      <formula>$H$91 &gt; 0</formula>
    </cfRule>
    <cfRule type="expression" dxfId="3203" priority="104">
      <formula>$H$91 = 0</formula>
    </cfRule>
    <cfRule type="expression" dxfId="3202" priority="105">
      <formula>$H$91 &lt; 0</formula>
    </cfRule>
  </conditionalFormatting>
  <conditionalFormatting sqref="J69:L70 K91:L91">
    <cfRule type="expression" dxfId="3201" priority="100">
      <formula>$K$91 &gt; 0</formula>
    </cfRule>
    <cfRule type="expression" dxfId="3200" priority="101">
      <formula>$K$91 = 0</formula>
    </cfRule>
    <cfRule type="expression" dxfId="3199" priority="102">
      <formula>$K$91 &lt; 0</formula>
    </cfRule>
  </conditionalFormatting>
  <conditionalFormatting sqref="M69:O70 N91:O91">
    <cfRule type="expression" dxfId="3198" priority="97">
      <formula>$N$91 &gt; 0</formula>
    </cfRule>
    <cfRule type="expression" dxfId="3197" priority="98">
      <formula>$N$91 = 0</formula>
    </cfRule>
    <cfRule type="expression" dxfId="3196" priority="99">
      <formula>$N$91 &lt; 0</formula>
    </cfRule>
  </conditionalFormatting>
  <conditionalFormatting sqref="A98:C117 M98:O117">
    <cfRule type="expression" dxfId="3195" priority="85">
      <formula>AND($N98 &gt; 0, ISNUMBER($N98))</formula>
    </cfRule>
    <cfRule type="expression" dxfId="3194" priority="86">
      <formula>AND($N98 = 0 * ISNUMBER($N98))</formula>
    </cfRule>
    <cfRule type="expression" dxfId="3193" priority="87">
      <formula>AND($N98 &lt; 0, ISNUMBER($N98))</formula>
    </cfRule>
  </conditionalFormatting>
  <conditionalFormatting sqref="A98:F117">
    <cfRule type="expression" dxfId="3192" priority="94">
      <formula>AND($E98 &gt; 0, ISNUMBER($E98))</formula>
    </cfRule>
    <cfRule type="expression" dxfId="3191" priority="95">
      <formula>AND($E98 = 0 * ISNUMBER($E98))</formula>
    </cfRule>
    <cfRule type="expression" dxfId="3190" priority="96">
      <formula>AND($E98 &lt; 0, ISNUMBER($E98))</formula>
    </cfRule>
  </conditionalFormatting>
  <conditionalFormatting sqref="A98:C117 G98:I117">
    <cfRule type="expression" dxfId="3189" priority="91">
      <formula>AND($H98 &gt; 0, ISNUMBER($H98))</formula>
    </cfRule>
    <cfRule type="expression" dxfId="3188" priority="92">
      <formula>AND($H98 = 0 * ISNUMBER($H98))</formula>
    </cfRule>
    <cfRule type="expression" dxfId="3187" priority="93">
      <formula>AND($H98 &lt; 0, ISNUMBER($H98))</formula>
    </cfRule>
  </conditionalFormatting>
  <conditionalFormatting sqref="A98:C117 J98:L117">
    <cfRule type="expression" dxfId="3186" priority="88">
      <formula>AND($K98 &gt; 0, ISNUMBER($K98))</formula>
    </cfRule>
    <cfRule type="expression" dxfId="3185" priority="89">
      <formula>AND($K98 = 0 * ISNUMBER($K98))</formula>
    </cfRule>
    <cfRule type="expression" dxfId="3184" priority="90">
      <formula>AND($K98 &lt; 0, ISNUMBER($K98))</formula>
    </cfRule>
  </conditionalFormatting>
  <conditionalFormatting sqref="D96:F97 E118:F118">
    <cfRule type="expression" dxfId="3183" priority="82">
      <formula>$E$118 &gt; 0</formula>
    </cfRule>
    <cfRule type="expression" dxfId="3182" priority="83">
      <formula>$E$118 = 0</formula>
    </cfRule>
    <cfRule type="expression" dxfId="3181" priority="84">
      <formula>$E$118 &lt; 0</formula>
    </cfRule>
  </conditionalFormatting>
  <conditionalFormatting sqref="G96:I97 H118:I118">
    <cfRule type="expression" dxfId="3180" priority="79">
      <formula>$H$118 &gt; 0</formula>
    </cfRule>
    <cfRule type="expression" dxfId="3179" priority="80">
      <formula>$H$118 = 0</formula>
    </cfRule>
    <cfRule type="expression" dxfId="3178" priority="81">
      <formula>$H$118 &lt; 0</formula>
    </cfRule>
  </conditionalFormatting>
  <conditionalFormatting sqref="J96:L97 K118:L118">
    <cfRule type="expression" dxfId="3177" priority="76">
      <formula>$K$118 &gt; 0</formula>
    </cfRule>
    <cfRule type="expression" dxfId="3176" priority="77">
      <formula>$K$118 = 0</formula>
    </cfRule>
    <cfRule type="expression" dxfId="3175" priority="78">
      <formula>$K$118 &lt; 0</formula>
    </cfRule>
  </conditionalFormatting>
  <conditionalFormatting sqref="M96:O97 N118:O118">
    <cfRule type="expression" dxfId="3174" priority="73">
      <formula>$N$118 &gt; 0</formula>
    </cfRule>
    <cfRule type="expression" dxfId="3173" priority="74">
      <formula>$N$118 = 0</formula>
    </cfRule>
    <cfRule type="expression" dxfId="3172" priority="75">
      <formula>$N$118 &lt; 0</formula>
    </cfRule>
  </conditionalFormatting>
  <conditionalFormatting sqref="A125:C144 M125:O144">
    <cfRule type="expression" dxfId="3171" priority="61">
      <formula>AND($N125 &gt; 0, ISNUMBER($N125))</formula>
    </cfRule>
    <cfRule type="expression" dxfId="3170" priority="62">
      <formula>AND($N125 = 0 * ISNUMBER($N125))</formula>
    </cfRule>
    <cfRule type="expression" dxfId="3169" priority="63">
      <formula>AND($N125 &lt; 0, ISNUMBER($N125))</formula>
    </cfRule>
  </conditionalFormatting>
  <conditionalFormatting sqref="A125:F144">
    <cfRule type="expression" dxfId="3168" priority="70">
      <formula>AND($E125 &gt; 0, ISNUMBER($E125))</formula>
    </cfRule>
    <cfRule type="expression" dxfId="3167" priority="71">
      <formula>AND($E125 = 0 * ISNUMBER($E125))</formula>
    </cfRule>
    <cfRule type="expression" dxfId="3166" priority="72">
      <formula>AND($E125 &lt; 0, ISNUMBER($E125))</formula>
    </cfRule>
  </conditionalFormatting>
  <conditionalFormatting sqref="A125:C144 G125:I144">
    <cfRule type="expression" dxfId="3165" priority="67">
      <formula>AND($H125 &gt; 0, ISNUMBER($H125))</formula>
    </cfRule>
    <cfRule type="expression" dxfId="3164" priority="68">
      <formula>AND($H125 = 0 * ISNUMBER($H125))</formula>
    </cfRule>
    <cfRule type="expression" dxfId="3163" priority="69">
      <formula>AND($H125 &lt; 0, ISNUMBER($H125))</formula>
    </cfRule>
  </conditionalFormatting>
  <conditionalFormatting sqref="A125:C144 J125:L144">
    <cfRule type="expression" dxfId="3162" priority="64">
      <formula>AND($K125 &gt; 0, ISNUMBER($K125))</formula>
    </cfRule>
    <cfRule type="expression" dxfId="3161" priority="65">
      <formula>AND($K125 = 0 * ISNUMBER($K125))</formula>
    </cfRule>
    <cfRule type="expression" dxfId="3160" priority="66">
      <formula>AND($K125 &lt; 0, ISNUMBER($K125))</formula>
    </cfRule>
  </conditionalFormatting>
  <conditionalFormatting sqref="D123:F124 E145:F145">
    <cfRule type="expression" dxfId="3159" priority="58">
      <formula>$E$145 &gt; 0</formula>
    </cfRule>
    <cfRule type="expression" dxfId="3158" priority="59">
      <formula>$E$145 = 0</formula>
    </cfRule>
    <cfRule type="expression" dxfId="3157" priority="60">
      <formula>$E$145 &lt; 0</formula>
    </cfRule>
  </conditionalFormatting>
  <conditionalFormatting sqref="G123:I124 H145:I145">
    <cfRule type="expression" dxfId="3156" priority="55">
      <formula>$H$145 &gt; 0</formula>
    </cfRule>
    <cfRule type="expression" dxfId="3155" priority="56">
      <formula>$H$145 = 0</formula>
    </cfRule>
    <cfRule type="expression" dxfId="3154" priority="57">
      <formula>$H$145 &lt; 0</formula>
    </cfRule>
  </conditionalFormatting>
  <conditionalFormatting sqref="J123:L124 K145:L145">
    <cfRule type="expression" dxfId="3153" priority="52">
      <formula>$K$145 &gt; 0</formula>
    </cfRule>
    <cfRule type="expression" dxfId="3152" priority="53">
      <formula>$K$145 = 0</formula>
    </cfRule>
    <cfRule type="expression" dxfId="3151" priority="54">
      <formula>$K$145 &lt; 0</formula>
    </cfRule>
  </conditionalFormatting>
  <conditionalFormatting sqref="M123:O124 N145:O145">
    <cfRule type="expression" dxfId="3150" priority="49">
      <formula>$N$145 &gt; 0</formula>
    </cfRule>
    <cfRule type="expression" dxfId="3149" priority="50">
      <formula>$N$145 = 0</formula>
    </cfRule>
    <cfRule type="expression" dxfId="3148" priority="51">
      <formula>$N$145 &lt; 0</formula>
    </cfRule>
  </conditionalFormatting>
  <conditionalFormatting sqref="A152:C171 M152:O171">
    <cfRule type="expression" dxfId="3147" priority="37">
      <formula>AND($N152 &gt; 0, ISNUMBER($N152))</formula>
    </cfRule>
    <cfRule type="expression" dxfId="3146" priority="38">
      <formula>AND($N152 = 0 * ISNUMBER($N152))</formula>
    </cfRule>
    <cfRule type="expression" dxfId="3145" priority="39">
      <formula>AND($N152 &lt; 0, ISNUMBER($N152))</formula>
    </cfRule>
  </conditionalFormatting>
  <conditionalFormatting sqref="A152:F171">
    <cfRule type="expression" dxfId="3144" priority="46">
      <formula>AND($E152 &gt; 0, ISNUMBER($E152))</formula>
    </cfRule>
    <cfRule type="expression" dxfId="3143" priority="47">
      <formula>AND($E152 = 0 * ISNUMBER($E152))</formula>
    </cfRule>
    <cfRule type="expression" dxfId="3142" priority="48">
      <formula>AND($E152 &lt; 0, ISNUMBER($E152))</formula>
    </cfRule>
  </conditionalFormatting>
  <conditionalFormatting sqref="A152:C171 G152:I171">
    <cfRule type="expression" dxfId="3141" priority="43">
      <formula>AND($H152 &gt; 0, ISNUMBER($H152))</formula>
    </cfRule>
    <cfRule type="expression" dxfId="3140" priority="44">
      <formula>AND($H152 = 0 * ISNUMBER($H152))</formula>
    </cfRule>
    <cfRule type="expression" dxfId="3139" priority="45">
      <formula>AND($H152 &lt; 0, ISNUMBER($H152))</formula>
    </cfRule>
  </conditionalFormatting>
  <conditionalFormatting sqref="A152:C171 J152:L171">
    <cfRule type="expression" dxfId="3138" priority="40">
      <formula>AND($K152 &gt; 0, ISNUMBER($K152))</formula>
    </cfRule>
    <cfRule type="expression" dxfId="3137" priority="41">
      <formula>AND($K152 = 0 * ISNUMBER($K152))</formula>
    </cfRule>
    <cfRule type="expression" dxfId="3136" priority="42">
      <formula>AND($K152 &lt; 0, ISNUMBER($K152))</formula>
    </cfRule>
  </conditionalFormatting>
  <conditionalFormatting sqref="D150:F151 E172:F172">
    <cfRule type="expression" dxfId="3135" priority="34">
      <formula>$E$172 &gt; 0</formula>
    </cfRule>
    <cfRule type="expression" dxfId="3134" priority="35">
      <formula>$E$172 = 0</formula>
    </cfRule>
    <cfRule type="expression" dxfId="3133" priority="36">
      <formula>$E$172 &lt; 0</formula>
    </cfRule>
  </conditionalFormatting>
  <conditionalFormatting sqref="G150:I151 H172:I172">
    <cfRule type="expression" dxfId="3132" priority="31">
      <formula>$H$172 &gt; 0</formula>
    </cfRule>
    <cfRule type="expression" dxfId="3131" priority="32">
      <formula>$H$172 = 0</formula>
    </cfRule>
    <cfRule type="expression" dxfId="3130" priority="33">
      <formula>$H$172 &lt; 0</formula>
    </cfRule>
  </conditionalFormatting>
  <conditionalFormatting sqref="J150:L151 K172:L172">
    <cfRule type="expression" dxfId="3129" priority="28">
      <formula>$K$172 &gt; 0</formula>
    </cfRule>
    <cfRule type="expression" dxfId="3128" priority="29">
      <formula>$K$172 = 0</formula>
    </cfRule>
    <cfRule type="expression" dxfId="3127" priority="30">
      <formula>$K$172 &lt; 0</formula>
    </cfRule>
  </conditionalFormatting>
  <conditionalFormatting sqref="M150:O151 N172:O172">
    <cfRule type="expression" dxfId="3126" priority="25">
      <formula>$N$172 &gt; 0</formula>
    </cfRule>
    <cfRule type="expression" dxfId="3125" priority="26">
      <formula>$N$172 = 0</formula>
    </cfRule>
    <cfRule type="expression" dxfId="3124" priority="27">
      <formula>$N$172 &lt; 0</formula>
    </cfRule>
  </conditionalFormatting>
  <conditionalFormatting sqref="A179:C198 M179:O198">
    <cfRule type="expression" dxfId="3123" priority="13">
      <formula>AND($N179 &gt; 0, ISNUMBER($N179))</formula>
    </cfRule>
    <cfRule type="expression" dxfId="3122" priority="14">
      <formula>AND($N179 = 0 * ISNUMBER($N179))</formula>
    </cfRule>
    <cfRule type="expression" dxfId="3121" priority="15">
      <formula>AND($N179 &lt; 0, ISNUMBER($N179))</formula>
    </cfRule>
  </conditionalFormatting>
  <conditionalFormatting sqref="A179:F198">
    <cfRule type="expression" dxfId="3120" priority="22">
      <formula>AND($E179 &gt; 0, ISNUMBER($E179))</formula>
    </cfRule>
    <cfRule type="expression" dxfId="3119" priority="23">
      <formula>AND($E179 = 0 * ISNUMBER($E179))</formula>
    </cfRule>
    <cfRule type="expression" dxfId="3118" priority="24">
      <formula>AND($E179 &lt; 0, ISNUMBER($E179))</formula>
    </cfRule>
  </conditionalFormatting>
  <conditionalFormatting sqref="A179:C198 G179:I198">
    <cfRule type="expression" dxfId="3117" priority="19">
      <formula>AND($H179 &gt; 0, ISNUMBER($H179))</formula>
    </cfRule>
    <cfRule type="expression" dxfId="3116" priority="20">
      <formula>AND($H179 = 0 * ISNUMBER($H179))</formula>
    </cfRule>
    <cfRule type="expression" dxfId="3115" priority="21">
      <formula>AND($H179 &lt; 0, ISNUMBER($H179))</formula>
    </cfRule>
  </conditionalFormatting>
  <conditionalFormatting sqref="A179:C198 J179:L198">
    <cfRule type="expression" dxfId="3114" priority="16">
      <formula>AND($K179 &gt; 0, ISNUMBER($K179))</formula>
    </cfRule>
    <cfRule type="expression" dxfId="3113" priority="17">
      <formula>AND($K179 = 0 * ISNUMBER($K179))</formula>
    </cfRule>
    <cfRule type="expression" dxfId="3112" priority="18">
      <formula>AND($K179 &lt; 0, ISNUMBER($K179))</formula>
    </cfRule>
  </conditionalFormatting>
  <conditionalFormatting sqref="D177:F178 E199:F199">
    <cfRule type="expression" dxfId="3111" priority="10">
      <formula>$E$199 &gt; 0</formula>
    </cfRule>
    <cfRule type="expression" dxfId="3110" priority="11">
      <formula>$E$199 = 0</formula>
    </cfRule>
    <cfRule type="expression" dxfId="3109" priority="12">
      <formula>$E$199 &lt; 0</formula>
    </cfRule>
  </conditionalFormatting>
  <conditionalFormatting sqref="G177:I178 H199:I199">
    <cfRule type="expression" dxfId="3108" priority="7">
      <formula>$H$199 &gt; 0</formula>
    </cfRule>
    <cfRule type="expression" dxfId="3107" priority="8">
      <formula>$H$199 = 0</formula>
    </cfRule>
    <cfRule type="expression" dxfId="3106" priority="9">
      <formula>$H$199 &lt; 0</formula>
    </cfRule>
  </conditionalFormatting>
  <conditionalFormatting sqref="J177:L178 K199:L199">
    <cfRule type="expression" dxfId="3105" priority="4">
      <formula>$K$199 &gt; 0</formula>
    </cfRule>
    <cfRule type="expression" dxfId="3104" priority="5">
      <formula>$K$199 = 0</formula>
    </cfRule>
    <cfRule type="expression" dxfId="3103" priority="6">
      <formula>$K$199 &lt; 0</formula>
    </cfRule>
  </conditionalFormatting>
  <conditionalFormatting sqref="M177:O178 N199:O199">
    <cfRule type="expression" dxfId="3102" priority="1">
      <formula>$N$199 &gt; 0</formula>
    </cfRule>
    <cfRule type="expression" dxfId="3101" priority="2">
      <formula>$N$199 = 0</formula>
    </cfRule>
    <cfRule type="expression" dxfId="3100" priority="3">
      <formula>$N$199 &lt; 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1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25</xdr:row>
                    <xdr:rowOff>0</xdr:rowOff>
                  </from>
                  <to>
                    <xdr:col>19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2" r:id="rId5" name="Button 2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28</xdr:row>
                    <xdr:rowOff>0</xdr:rowOff>
                  </from>
                  <to>
                    <xdr:col>19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3" r:id="rId6" name="Button 3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17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4" r:id="rId7" name="Button 4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28</xdr:row>
                    <xdr:rowOff>0</xdr:rowOff>
                  </from>
                  <to>
                    <xdr:col>18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5" r:id="rId8" name="Button 5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31</xdr:row>
                    <xdr:rowOff>0</xdr:rowOff>
                  </from>
                  <to>
                    <xdr:col>19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6" r:id="rId9" name="Button 6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17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7" r:id="rId10" name="Button 7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31</xdr:row>
                    <xdr:rowOff>0</xdr:rowOff>
                  </from>
                  <to>
                    <xdr:col>18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77" r:id="rId11" name="Button 57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17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78" r:id="rId12" name="Button 58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</xdr:row>
                    <xdr:rowOff>0</xdr:rowOff>
                  </from>
                  <to>
                    <xdr:col>17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79" r:id="rId13" name="Button 59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</xdr:row>
                    <xdr:rowOff>0</xdr:rowOff>
                  </from>
                  <to>
                    <xdr:col>18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81" r:id="rId14" name="Button 6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</xdr:row>
                    <xdr:rowOff>0</xdr:rowOff>
                  </from>
                  <to>
                    <xdr:col>19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82" r:id="rId15" name="Button 62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21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83" r:id="rId16" name="Button 63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8" r:id="rId17" name="Button 8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19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80" r:id="rId18" name="Button 60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</xdr:row>
                    <xdr:rowOff>0</xdr:rowOff>
                  </from>
                  <to>
                    <xdr:col>19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7" r:id="rId19" name="Button 11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</xdr:row>
                    <xdr:rowOff>0</xdr:rowOff>
                  </from>
                  <to>
                    <xdr:col>17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8" r:id="rId20" name="Button 11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</xdr:row>
                    <xdr:rowOff>0</xdr:rowOff>
                  </from>
                  <to>
                    <xdr:col>18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9" r:id="rId21" name="Button 11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</xdr:row>
                    <xdr:rowOff>0</xdr:rowOff>
                  </from>
                  <to>
                    <xdr:col>19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40" r:id="rId22" name="Button 120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21</xdr:row>
                    <xdr:rowOff>0</xdr:rowOff>
                  </from>
                  <to>
                    <xdr:col>18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84" r:id="rId23" name="Button 64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21</xdr:row>
                    <xdr:rowOff>0</xdr:rowOff>
                  </from>
                  <to>
                    <xdr:col>19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13" r:id="rId24" name="Button 193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52</xdr:row>
                    <xdr:rowOff>0</xdr:rowOff>
                  </from>
                  <to>
                    <xdr:col>19</xdr:col>
                    <xdr:colOff>0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14" r:id="rId25" name="Button 19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55</xdr:row>
                    <xdr:rowOff>0</xdr:rowOff>
                  </from>
                  <to>
                    <xdr:col>19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15" r:id="rId26" name="Button 195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55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16" r:id="rId27" name="Button 196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55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17" r:id="rId28" name="Button 19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58</xdr:row>
                    <xdr:rowOff>0</xdr:rowOff>
                  </from>
                  <to>
                    <xdr:col>19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18" r:id="rId29" name="Button 198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17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19" r:id="rId30" name="Button 199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0" r:id="rId31" name="Button 200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39</xdr:row>
                    <xdr:rowOff>0</xdr:rowOff>
                  </from>
                  <to>
                    <xdr:col>17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1" r:id="rId32" name="Button 201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42</xdr:row>
                    <xdr:rowOff>0</xdr:rowOff>
                  </from>
                  <to>
                    <xdr:col>17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2" r:id="rId33" name="Button 202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42</xdr:row>
                    <xdr:rowOff>0</xdr:rowOff>
                  </from>
                  <to>
                    <xdr:col>18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3" r:id="rId34" name="Button 203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42</xdr:row>
                    <xdr:rowOff>0</xdr:rowOff>
                  </from>
                  <to>
                    <xdr:col>19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4" r:id="rId35" name="Button 204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48</xdr:row>
                    <xdr:rowOff>0</xdr:rowOff>
                  </from>
                  <to>
                    <xdr:col>17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5" r:id="rId36" name="Button 205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39</xdr:row>
                    <xdr:rowOff>0</xdr:rowOff>
                  </from>
                  <to>
                    <xdr:col>18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7" r:id="rId37" name="Button 207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39</xdr:row>
                    <xdr:rowOff>0</xdr:rowOff>
                  </from>
                  <to>
                    <xdr:col>19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8" r:id="rId38" name="Button 20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45</xdr:row>
                    <xdr:rowOff>0</xdr:rowOff>
                  </from>
                  <to>
                    <xdr:col>17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9" r:id="rId39" name="Button 20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45</xdr:row>
                    <xdr:rowOff>0</xdr:rowOff>
                  </from>
                  <to>
                    <xdr:col>18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0" r:id="rId40" name="Button 21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45</xdr:row>
                    <xdr:rowOff>0</xdr:rowOff>
                  </from>
                  <to>
                    <xdr:col>19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1" r:id="rId41" name="Button 21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48</xdr:row>
                    <xdr:rowOff>0</xdr:rowOff>
                  </from>
                  <to>
                    <xdr:col>18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2" r:id="rId42" name="Button 21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48</xdr:row>
                    <xdr:rowOff>0</xdr:rowOff>
                  </from>
                  <to>
                    <xdr:col>19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3" r:id="rId43" name="Button 213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79</xdr:row>
                    <xdr:rowOff>0</xdr:rowOff>
                  </from>
                  <to>
                    <xdr:col>19</xdr:col>
                    <xdr:colOff>0</xdr:colOff>
                    <xdr:row>82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4" r:id="rId44" name="Button 21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82</xdr:row>
                    <xdr:rowOff>9525</xdr:rowOff>
                  </from>
                  <to>
                    <xdr:col>19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5" r:id="rId45" name="Button 215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82</xdr:row>
                    <xdr:rowOff>9525</xdr:rowOff>
                  </from>
                  <to>
                    <xdr:col>17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6" r:id="rId46" name="Button 216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82</xdr:row>
                    <xdr:rowOff>9525</xdr:rowOff>
                  </from>
                  <to>
                    <xdr:col>18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7" r:id="rId47" name="Button 21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85</xdr:row>
                    <xdr:rowOff>9525</xdr:rowOff>
                  </from>
                  <to>
                    <xdr:col>19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8" r:id="rId48" name="Button 218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85</xdr:row>
                    <xdr:rowOff>9525</xdr:rowOff>
                  </from>
                  <to>
                    <xdr:col>17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9" r:id="rId49" name="Button 219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85</xdr:row>
                    <xdr:rowOff>9525</xdr:rowOff>
                  </from>
                  <to>
                    <xdr:col>18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40" r:id="rId50" name="Button 220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66</xdr:row>
                    <xdr:rowOff>0</xdr:rowOff>
                  </from>
                  <to>
                    <xdr:col>17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41" r:id="rId51" name="Button 221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69</xdr:row>
                    <xdr:rowOff>0</xdr:rowOff>
                  </from>
                  <to>
                    <xdr:col>17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42" r:id="rId52" name="Button 222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69</xdr:row>
                    <xdr:rowOff>0</xdr:rowOff>
                  </from>
                  <to>
                    <xdr:col>18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43" r:id="rId53" name="Button 223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69</xdr:row>
                    <xdr:rowOff>0</xdr:rowOff>
                  </from>
                  <to>
                    <xdr:col>19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44" r:id="rId54" name="Button 224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17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45" r:id="rId55" name="Button 225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66</xdr:row>
                    <xdr:rowOff>0</xdr:rowOff>
                  </from>
                  <to>
                    <xdr:col>18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47" r:id="rId56" name="Button 227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66</xdr:row>
                    <xdr:rowOff>0</xdr:rowOff>
                  </from>
                  <to>
                    <xdr:col>19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48" r:id="rId57" name="Button 22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72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49" r:id="rId58" name="Button 22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72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50" r:id="rId59" name="Button 23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72</xdr:row>
                    <xdr:rowOff>0</xdr:rowOff>
                  </from>
                  <to>
                    <xdr:col>19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51" r:id="rId60" name="Button 23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52" r:id="rId61" name="Button 23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75</xdr:row>
                    <xdr:rowOff>0</xdr:rowOff>
                  </from>
                  <to>
                    <xdr:col>19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53" r:id="rId62" name="Button 233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106</xdr:row>
                    <xdr:rowOff>0</xdr:rowOff>
                  </from>
                  <to>
                    <xdr:col>19</xdr:col>
                    <xdr:colOff>0</xdr:colOff>
                    <xdr:row>109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54" r:id="rId63" name="Button 23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109</xdr:row>
                    <xdr:rowOff>9525</xdr:rowOff>
                  </from>
                  <to>
                    <xdr:col>19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55" r:id="rId64" name="Button 235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109</xdr:row>
                    <xdr:rowOff>9525</xdr:rowOff>
                  </from>
                  <to>
                    <xdr:col>17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56" r:id="rId65" name="Button 236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109</xdr:row>
                    <xdr:rowOff>9525</xdr:rowOff>
                  </from>
                  <to>
                    <xdr:col>18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57" r:id="rId66" name="Button 23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112</xdr:row>
                    <xdr:rowOff>9525</xdr:rowOff>
                  </from>
                  <to>
                    <xdr:col>19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58" r:id="rId67" name="Button 238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112</xdr:row>
                    <xdr:rowOff>9525</xdr:rowOff>
                  </from>
                  <to>
                    <xdr:col>17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59" r:id="rId68" name="Button 239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112</xdr:row>
                    <xdr:rowOff>9525</xdr:rowOff>
                  </from>
                  <to>
                    <xdr:col>18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60" r:id="rId69" name="Button 240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93</xdr:row>
                    <xdr:rowOff>0</xdr:rowOff>
                  </from>
                  <to>
                    <xdr:col>17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61" r:id="rId70" name="Button 241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96</xdr:row>
                    <xdr:rowOff>0</xdr:rowOff>
                  </from>
                  <to>
                    <xdr:col>17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62" r:id="rId71" name="Button 242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96</xdr:row>
                    <xdr:rowOff>0</xdr:rowOff>
                  </from>
                  <to>
                    <xdr:col>18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63" r:id="rId72" name="Button 243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96</xdr:row>
                    <xdr:rowOff>0</xdr:rowOff>
                  </from>
                  <to>
                    <xdr:col>19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64" r:id="rId73" name="Button 244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102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68" r:id="rId74" name="Button 24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99</xdr:row>
                    <xdr:rowOff>0</xdr:rowOff>
                  </from>
                  <to>
                    <xdr:col>17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69" r:id="rId75" name="Button 24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99</xdr:row>
                    <xdr:rowOff>0</xdr:rowOff>
                  </from>
                  <to>
                    <xdr:col>18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70" r:id="rId76" name="Button 25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99</xdr:row>
                    <xdr:rowOff>0</xdr:rowOff>
                  </from>
                  <to>
                    <xdr:col>19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71" r:id="rId77" name="Button 25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102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72" r:id="rId78" name="Button 25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102</xdr:row>
                    <xdr:rowOff>0</xdr:rowOff>
                  </from>
                  <to>
                    <xdr:col>19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73" r:id="rId79" name="Button 253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133</xdr:row>
                    <xdr:rowOff>0</xdr:rowOff>
                  </from>
                  <to>
                    <xdr:col>19</xdr:col>
                    <xdr:colOff>0</xdr:colOff>
                    <xdr:row>136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74" r:id="rId80" name="Button 25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136</xdr:row>
                    <xdr:rowOff>9525</xdr:rowOff>
                  </from>
                  <to>
                    <xdr:col>19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75" r:id="rId81" name="Button 255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136</xdr:row>
                    <xdr:rowOff>9525</xdr:rowOff>
                  </from>
                  <to>
                    <xdr:col>17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76" r:id="rId82" name="Button 256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136</xdr:row>
                    <xdr:rowOff>9525</xdr:rowOff>
                  </from>
                  <to>
                    <xdr:col>18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77" r:id="rId83" name="Button 25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139</xdr:row>
                    <xdr:rowOff>9525</xdr:rowOff>
                  </from>
                  <to>
                    <xdr:col>19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78" r:id="rId84" name="Button 258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139</xdr:row>
                    <xdr:rowOff>9525</xdr:rowOff>
                  </from>
                  <to>
                    <xdr:col>17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79" r:id="rId85" name="Button 259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139</xdr:row>
                    <xdr:rowOff>9525</xdr:rowOff>
                  </from>
                  <to>
                    <xdr:col>18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80" r:id="rId86" name="Button 260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120</xdr:row>
                    <xdr:rowOff>0</xdr:rowOff>
                  </from>
                  <to>
                    <xdr:col>17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81" r:id="rId87" name="Button 261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123</xdr:row>
                    <xdr:rowOff>0</xdr:rowOff>
                  </from>
                  <to>
                    <xdr:col>17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82" r:id="rId88" name="Button 262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123</xdr:row>
                    <xdr:rowOff>0</xdr:rowOff>
                  </from>
                  <to>
                    <xdr:col>18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83" r:id="rId89" name="Button 263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123</xdr:row>
                    <xdr:rowOff>0</xdr:rowOff>
                  </from>
                  <to>
                    <xdr:col>19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84" r:id="rId90" name="Button 264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129</xdr:row>
                    <xdr:rowOff>0</xdr:rowOff>
                  </from>
                  <to>
                    <xdr:col>17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85" r:id="rId91" name="Button 265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120</xdr:row>
                    <xdr:rowOff>0</xdr:rowOff>
                  </from>
                  <to>
                    <xdr:col>18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87" r:id="rId92" name="Button 267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120</xdr:row>
                    <xdr:rowOff>0</xdr:rowOff>
                  </from>
                  <to>
                    <xdr:col>19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88" r:id="rId93" name="Button 26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126</xdr:row>
                    <xdr:rowOff>0</xdr:rowOff>
                  </from>
                  <to>
                    <xdr:col>17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89" r:id="rId94" name="Button 26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126</xdr:row>
                    <xdr:rowOff>0</xdr:rowOff>
                  </from>
                  <to>
                    <xdr:col>18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90" r:id="rId95" name="Button 27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126</xdr:row>
                    <xdr:rowOff>0</xdr:rowOff>
                  </from>
                  <to>
                    <xdr:col>19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91" r:id="rId96" name="Button 27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129</xdr:row>
                    <xdr:rowOff>0</xdr:rowOff>
                  </from>
                  <to>
                    <xdr:col>18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92" r:id="rId97" name="Button 27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129</xdr:row>
                    <xdr:rowOff>0</xdr:rowOff>
                  </from>
                  <to>
                    <xdr:col>19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93" r:id="rId98" name="Button 273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160</xdr:row>
                    <xdr:rowOff>0</xdr:rowOff>
                  </from>
                  <to>
                    <xdr:col>19</xdr:col>
                    <xdr:colOff>0</xdr:colOff>
                    <xdr:row>163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94" r:id="rId99" name="Button 27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163</xdr:row>
                    <xdr:rowOff>9525</xdr:rowOff>
                  </from>
                  <to>
                    <xdr:col>19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95" r:id="rId100" name="Button 275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163</xdr:row>
                    <xdr:rowOff>9525</xdr:rowOff>
                  </from>
                  <to>
                    <xdr:col>17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96" r:id="rId101" name="Button 276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163</xdr:row>
                    <xdr:rowOff>9525</xdr:rowOff>
                  </from>
                  <to>
                    <xdr:col>18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97" r:id="rId102" name="Button 27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166</xdr:row>
                    <xdr:rowOff>9525</xdr:rowOff>
                  </from>
                  <to>
                    <xdr:col>19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98" r:id="rId103" name="Button 278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166</xdr:row>
                    <xdr:rowOff>9525</xdr:rowOff>
                  </from>
                  <to>
                    <xdr:col>17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99" r:id="rId104" name="Button 279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166</xdr:row>
                    <xdr:rowOff>9525</xdr:rowOff>
                  </from>
                  <to>
                    <xdr:col>18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00" r:id="rId105" name="Button 280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147</xdr:row>
                    <xdr:rowOff>0</xdr:rowOff>
                  </from>
                  <to>
                    <xdr:col>17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01" r:id="rId106" name="Button 281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150</xdr:row>
                    <xdr:rowOff>0</xdr:rowOff>
                  </from>
                  <to>
                    <xdr:col>17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02" r:id="rId107" name="Button 282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150</xdr:row>
                    <xdr:rowOff>0</xdr:rowOff>
                  </from>
                  <to>
                    <xdr:col>18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03" r:id="rId108" name="Button 283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150</xdr:row>
                    <xdr:rowOff>0</xdr:rowOff>
                  </from>
                  <to>
                    <xdr:col>19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04" r:id="rId109" name="Button 284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156</xdr:row>
                    <xdr:rowOff>0</xdr:rowOff>
                  </from>
                  <to>
                    <xdr:col>17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05" r:id="rId110" name="Button 285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147</xdr:row>
                    <xdr:rowOff>0</xdr:rowOff>
                  </from>
                  <to>
                    <xdr:col>18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07" r:id="rId111" name="Button 287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147</xdr:row>
                    <xdr:rowOff>0</xdr:rowOff>
                  </from>
                  <to>
                    <xdr:col>19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08" r:id="rId112" name="Button 28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153</xdr:row>
                    <xdr:rowOff>0</xdr:rowOff>
                  </from>
                  <to>
                    <xdr:col>17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09" r:id="rId113" name="Button 28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153</xdr:row>
                    <xdr:rowOff>0</xdr:rowOff>
                  </from>
                  <to>
                    <xdr:col>18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10" r:id="rId114" name="Button 29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153</xdr:row>
                    <xdr:rowOff>0</xdr:rowOff>
                  </from>
                  <to>
                    <xdr:col>19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11" r:id="rId115" name="Button 29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156</xdr:row>
                    <xdr:rowOff>0</xdr:rowOff>
                  </from>
                  <to>
                    <xdr:col>18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12" r:id="rId116" name="Button 29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156</xdr:row>
                    <xdr:rowOff>0</xdr:rowOff>
                  </from>
                  <to>
                    <xdr:col>19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13" r:id="rId117" name="Button 293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187</xdr:row>
                    <xdr:rowOff>0</xdr:rowOff>
                  </from>
                  <to>
                    <xdr:col>19</xdr:col>
                    <xdr:colOff>0</xdr:colOff>
                    <xdr:row>190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14" r:id="rId118" name="Button 29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190</xdr:row>
                    <xdr:rowOff>9525</xdr:rowOff>
                  </from>
                  <to>
                    <xdr:col>19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15" r:id="rId119" name="Button 295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190</xdr:row>
                    <xdr:rowOff>9525</xdr:rowOff>
                  </from>
                  <to>
                    <xdr:col>17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16" r:id="rId120" name="Button 296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190</xdr:row>
                    <xdr:rowOff>9525</xdr:rowOff>
                  </from>
                  <to>
                    <xdr:col>18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17" r:id="rId121" name="Button 29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193</xdr:row>
                    <xdr:rowOff>9525</xdr:rowOff>
                  </from>
                  <to>
                    <xdr:col>19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18" r:id="rId122" name="Button 298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193</xdr:row>
                    <xdr:rowOff>9525</xdr:rowOff>
                  </from>
                  <to>
                    <xdr:col>17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19" r:id="rId123" name="Button 299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193</xdr:row>
                    <xdr:rowOff>9525</xdr:rowOff>
                  </from>
                  <to>
                    <xdr:col>18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0" r:id="rId124" name="Button 300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174</xdr:row>
                    <xdr:rowOff>0</xdr:rowOff>
                  </from>
                  <to>
                    <xdr:col>17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1" r:id="rId125" name="Button 301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177</xdr:row>
                    <xdr:rowOff>0</xdr:rowOff>
                  </from>
                  <to>
                    <xdr:col>17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2" r:id="rId126" name="Button 302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177</xdr:row>
                    <xdr:rowOff>0</xdr:rowOff>
                  </from>
                  <to>
                    <xdr:col>18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3" r:id="rId127" name="Button 303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177</xdr:row>
                    <xdr:rowOff>0</xdr:rowOff>
                  </from>
                  <to>
                    <xdr:col>19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4" r:id="rId128" name="Button 304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183</xdr:row>
                    <xdr:rowOff>0</xdr:rowOff>
                  </from>
                  <to>
                    <xdr:col>17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5" r:id="rId129" name="Button 305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174</xdr:row>
                    <xdr:rowOff>0</xdr:rowOff>
                  </from>
                  <to>
                    <xdr:col>18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7" r:id="rId130" name="Button 307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174</xdr:row>
                    <xdr:rowOff>0</xdr:rowOff>
                  </from>
                  <to>
                    <xdr:col>19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8" r:id="rId131" name="Button 30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180</xdr:row>
                    <xdr:rowOff>0</xdr:rowOff>
                  </from>
                  <to>
                    <xdr:col>17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9" r:id="rId132" name="Button 30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180</xdr:row>
                    <xdr:rowOff>0</xdr:rowOff>
                  </from>
                  <to>
                    <xdr:col>18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0" r:id="rId133" name="Button 31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180</xdr:row>
                    <xdr:rowOff>0</xdr:rowOff>
                  </from>
                  <to>
                    <xdr:col>19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1" r:id="rId134" name="Button 31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183</xdr:row>
                    <xdr:rowOff>0</xdr:rowOff>
                  </from>
                  <to>
                    <xdr:col>18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2" r:id="rId135" name="Button 31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183</xdr:row>
                    <xdr:rowOff>0</xdr:rowOff>
                  </from>
                  <to>
                    <xdr:col>19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6" r:id="rId136" name="Button 20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61</xdr:row>
                    <xdr:rowOff>0</xdr:rowOff>
                  </from>
                  <to>
                    <xdr:col>19</xdr:col>
                    <xdr:colOff>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46" r:id="rId137" name="Button 22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88</xdr:row>
                    <xdr:rowOff>9525</xdr:rowOff>
                  </from>
                  <to>
                    <xdr:col>19</xdr:col>
                    <xdr:colOff>0</xdr:colOff>
                    <xdr:row>91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65" r:id="rId138" name="Button 245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93</xdr:row>
                    <xdr:rowOff>0</xdr:rowOff>
                  </from>
                  <to>
                    <xdr:col>18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67" r:id="rId139" name="Button 247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93</xdr:row>
                    <xdr:rowOff>0</xdr:rowOff>
                  </from>
                  <to>
                    <xdr:col>19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66" r:id="rId140" name="Button 24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115</xdr:row>
                    <xdr:rowOff>9525</xdr:rowOff>
                  </from>
                  <to>
                    <xdr:col>19</xdr:col>
                    <xdr:colOff>0</xdr:colOff>
                    <xdr:row>118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86" r:id="rId141" name="Button 26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142</xdr:row>
                    <xdr:rowOff>9525</xdr:rowOff>
                  </from>
                  <to>
                    <xdr:col>19</xdr:col>
                    <xdr:colOff>0</xdr:colOff>
                    <xdr:row>145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06" r:id="rId142" name="Button 28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169</xdr:row>
                    <xdr:rowOff>9525</xdr:rowOff>
                  </from>
                  <to>
                    <xdr:col>19</xdr:col>
                    <xdr:colOff>0</xdr:colOff>
                    <xdr:row>172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6" r:id="rId143" name="Button 30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196</xdr:row>
                    <xdr:rowOff>9525</xdr:rowOff>
                  </from>
                  <to>
                    <xdr:col>19</xdr:col>
                    <xdr:colOff>0</xdr:colOff>
                    <xdr:row>199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D140EEB-D95F-461C-919E-4F645BB9B9B4}">
  <sheetPr codeName="Sheet1"/>
  <dimension ref="A1:R200"/>
  <sheetViews>
    <sheetView topLeftCell="D1" workbookViewId="0">
      <selection activeCell="H5" sqref="H5"/>
    </sheetView>
  </sheetViews>
  <sheetFormatPr defaultRowHeight="16.5"/>
  <cols>
    <col min="1" max="1" width="13.5" bestFit="1" customWidth="1"/>
    <col min="2" max="2" width="18.5" customWidth="1"/>
    <col min="3" max="3" width="18" bestFit="1" customWidth="1"/>
    <col min="4" max="4" width="13.25" style="34" bestFit="1" customWidth="1"/>
    <col min="7" max="7" width="17.375" customWidth="1"/>
    <col min="8" max="8" width="17.5" bestFit="1" customWidth="1"/>
    <col min="11" max="11" width="17.375" customWidth="1"/>
    <col min="12" max="12" width="17.5" bestFit="1" customWidth="1"/>
    <col min="15" max="15" width="17.375" customWidth="1"/>
    <col min="16" max="16" width="17.5" bestFit="1" customWidth="1"/>
  </cols>
  <sheetData>
    <row r="1" spans="1:18" ht="17.25" thickBot="1">
      <c r="A1" s="67" t="s">
        <v>254</v>
      </c>
      <c r="B1" s="69" t="s">
        <v>39</v>
      </c>
      <c r="C1" s="68" t="s">
        <v>37</v>
      </c>
      <c r="D1" s="70" t="s">
        <v>38</v>
      </c>
      <c r="E1" s="91" t="s">
        <v>261</v>
      </c>
    </row>
    <row r="2" spans="1:18" ht="17.25" thickBot="1">
      <c r="A2" s="40" t="s">
        <v>162</v>
      </c>
      <c r="B2" s="11" t="s">
        <v>163</v>
      </c>
      <c r="C2" s="95">
        <v>1220</v>
      </c>
      <c r="D2" s="92">
        <v>9.9099099100000004E-2</v>
      </c>
      <c r="E2" s="93">
        <v>251306352.56297669</v>
      </c>
      <c r="F2" s="35"/>
      <c r="G2" s="54"/>
      <c r="H2" s="35"/>
      <c r="I2" s="35"/>
    </row>
    <row r="3" spans="1:18" ht="17.25" thickBot="1">
      <c r="A3" s="40" t="s">
        <v>156</v>
      </c>
      <c r="B3" s="11" t="s">
        <v>157</v>
      </c>
      <c r="C3" s="95">
        <v>2090</v>
      </c>
      <c r="D3" s="92">
        <v>6.9053708399999997E-2</v>
      </c>
      <c r="E3" s="93">
        <v>14000122.54491014</v>
      </c>
      <c r="F3" s="35"/>
      <c r="G3" s="291" t="s">
        <v>257</v>
      </c>
      <c r="H3" s="303" t="s">
        <v>345</v>
      </c>
      <c r="I3" s="303"/>
      <c r="K3" s="230" t="s">
        <v>34</v>
      </c>
      <c r="L3" s="231"/>
      <c r="M3" s="231"/>
      <c r="N3" s="232"/>
      <c r="O3" s="230" t="s">
        <v>259</v>
      </c>
      <c r="P3" s="231"/>
      <c r="Q3" s="231"/>
      <c r="R3" s="232"/>
    </row>
    <row r="4" spans="1:18" ht="17.25" thickBot="1">
      <c r="A4" s="40" t="s">
        <v>78</v>
      </c>
      <c r="B4" s="11" t="s">
        <v>79</v>
      </c>
      <c r="C4" s="95">
        <v>1495</v>
      </c>
      <c r="D4" s="92">
        <v>6.4056939500000007E-2</v>
      </c>
      <c r="E4" s="93">
        <v>20823151.999861591</v>
      </c>
      <c r="F4" s="35"/>
      <c r="G4" s="292"/>
      <c r="H4" s="304"/>
      <c r="I4" s="304"/>
      <c r="K4" s="295" t="s">
        <v>54</v>
      </c>
      <c r="L4" s="307">
        <f ca="1">NOW()</f>
        <v>44546.917756712966</v>
      </c>
      <c r="M4" s="308"/>
      <c r="N4" s="309"/>
      <c r="O4" s="298" t="s">
        <v>54</v>
      </c>
      <c r="P4" s="307">
        <f ca="1">NOW()</f>
        <v>44546.917756712966</v>
      </c>
      <c r="Q4" s="308"/>
      <c r="R4" s="309"/>
    </row>
    <row r="5" spans="1:18" ht="17.25" thickBot="1">
      <c r="A5" s="40" t="s">
        <v>220</v>
      </c>
      <c r="B5" s="11" t="s">
        <v>221</v>
      </c>
      <c r="C5" s="95">
        <v>3585</v>
      </c>
      <c r="D5" s="92">
        <v>6.0650887600000002E-2</v>
      </c>
      <c r="E5" s="93">
        <v>8099267.2879949799</v>
      </c>
      <c r="F5" s="35"/>
      <c r="K5" s="292"/>
      <c r="L5" s="36" t="s">
        <v>57</v>
      </c>
      <c r="M5" s="73" t="s">
        <v>58</v>
      </c>
      <c r="N5" s="69" t="s">
        <v>261</v>
      </c>
      <c r="O5" s="292"/>
      <c r="P5" s="36" t="s">
        <v>57</v>
      </c>
      <c r="Q5" s="73" t="s">
        <v>58</v>
      </c>
      <c r="R5" s="69" t="s">
        <v>261</v>
      </c>
    </row>
    <row r="6" spans="1:18" ht="17.25" thickBot="1">
      <c r="A6" s="40" t="s">
        <v>116</v>
      </c>
      <c r="B6" s="11" t="s">
        <v>117</v>
      </c>
      <c r="C6" s="95">
        <v>4730</v>
      </c>
      <c r="D6" s="92">
        <v>5.8165548099999999E-2</v>
      </c>
      <c r="E6" s="93">
        <v>10044859.21227874</v>
      </c>
      <c r="F6" s="35"/>
      <c r="G6" s="230" t="s">
        <v>52</v>
      </c>
      <c r="H6" s="231"/>
      <c r="I6" s="232"/>
      <c r="K6" s="55">
        <f ca="1">IFERROR(OFFSET(INDIRECT($H$3 &amp; "!A17"), 0, 0), "")</f>
        <v>0</v>
      </c>
      <c r="L6" s="38" t="str">
        <f t="shared" ref="L6:L24" ca="1" si="0">_xlfn.IFNA(VLOOKUP(K6, $B$2:$E$200, 2, FALSE), "")</f>
        <v/>
      </c>
      <c r="M6" s="76" t="str">
        <f t="shared" ref="M6:M25" ca="1" si="1">_xlfn.IFNA(VLOOKUP(K6, $B$2:$E$200, 3, FALSE), "")</f>
        <v/>
      </c>
      <c r="N6" s="85" t="str">
        <f ca="1">_xlfn.IFNA(VLOOKUP(K6, $B$2:$E$200, 4, FALSE), "")</f>
        <v/>
      </c>
      <c r="O6" s="46" t="str">
        <f>INDEX($A$2:$D$200, MATCH(LARGE($D$2:$D$200, 1), $D$2:$D$200, 0), 2)</f>
        <v>보라</v>
      </c>
      <c r="P6" s="38">
        <f t="shared" ref="P6:P25" si="2">_xlfn.IFNA(VLOOKUP(O6, $B$2:$D$200, 2, FALSE), "")</f>
        <v>1220</v>
      </c>
      <c r="Q6" s="76">
        <f t="shared" ref="Q6:Q25" si="3">_xlfn.IFNA(VLOOKUP(O6, $B$2:$D$200, 3, FALSE), "")</f>
        <v>9.9099099100000004E-2</v>
      </c>
      <c r="R6" s="85">
        <f>_xlfn.IFNA(VLOOKUP(O6, $B$2:$E$200, 4, FALSE), "")</f>
        <v>251306352.56297669</v>
      </c>
    </row>
    <row r="7" spans="1:18">
      <c r="A7" s="40" t="s">
        <v>244</v>
      </c>
      <c r="B7" s="11" t="s">
        <v>245</v>
      </c>
      <c r="C7" s="95">
        <v>1785</v>
      </c>
      <c r="D7" s="92">
        <v>5.3097345099999999E-2</v>
      </c>
      <c r="E7" s="93">
        <v>4893319.9747868702</v>
      </c>
      <c r="F7" s="35"/>
      <c r="G7" s="239" t="s">
        <v>36</v>
      </c>
      <c r="H7" s="240"/>
      <c r="I7" s="241"/>
      <c r="K7" s="56">
        <f ca="1">IFERROR(OFFSET(INDIRECT($H$3 &amp; "!A17"), 1, 0), "")</f>
        <v>0</v>
      </c>
      <c r="L7" s="39" t="str">
        <f t="shared" ca="1" si="0"/>
        <v/>
      </c>
      <c r="M7" s="77" t="str">
        <f t="shared" ca="1" si="1"/>
        <v/>
      </c>
      <c r="N7" s="86" t="str">
        <f t="shared" ref="N7:N25" ca="1" si="4">_xlfn.IFNA(VLOOKUP(K7, $B$2:$E$200, 4, FALSE), "")</f>
        <v/>
      </c>
      <c r="O7" s="47" t="str">
        <f>INDEX($A$2:$D$200, MATCH(LARGE($D$2:$D$200, 2), $D$2:$D$200, 0), 2)</f>
        <v>스토리지</v>
      </c>
      <c r="P7" s="39">
        <f t="shared" si="2"/>
        <v>2090</v>
      </c>
      <c r="Q7" s="77">
        <f t="shared" si="3"/>
        <v>6.9053708399999997E-2</v>
      </c>
      <c r="R7" s="86">
        <f t="shared" ref="R7:R25" si="5">_xlfn.IFNA(VLOOKUP(O7, $B$2:$E$200, 4, FALSE), "")</f>
        <v>14000122.54491014</v>
      </c>
    </row>
    <row r="8" spans="1:18" ht="17.25" thickBot="1">
      <c r="A8" s="40" t="s">
        <v>192</v>
      </c>
      <c r="B8" s="11" t="s">
        <v>193</v>
      </c>
      <c r="C8" s="95">
        <v>2885</v>
      </c>
      <c r="D8" s="92">
        <v>5.1001821500000002E-2</v>
      </c>
      <c r="E8" s="93">
        <v>7746659.9647948202</v>
      </c>
      <c r="F8" s="35"/>
      <c r="G8" s="245"/>
      <c r="H8" s="246"/>
      <c r="I8" s="247"/>
      <c r="K8" s="56">
        <f ca="1">IFERROR(OFFSET(INDIRECT($H$3 &amp; "!A17"), 2, 0), "")</f>
        <v>0</v>
      </c>
      <c r="L8" s="39" t="str">
        <f t="shared" ca="1" si="0"/>
        <v/>
      </c>
      <c r="M8" s="77" t="str">
        <f t="shared" ca="1" si="1"/>
        <v/>
      </c>
      <c r="N8" s="86" t="str">
        <f t="shared" ca="1" si="4"/>
        <v/>
      </c>
      <c r="O8" s="47" t="str">
        <f>INDEX($A$2:$D$200, MATCH(LARGE($D$2:$D$200, 3), $D$2:$D$200, 0), 2)</f>
        <v>베이직어텐션토큰</v>
      </c>
      <c r="P8" s="39">
        <f t="shared" si="2"/>
        <v>1495</v>
      </c>
      <c r="Q8" s="77">
        <f t="shared" si="3"/>
        <v>6.4056939500000007E-2</v>
      </c>
      <c r="R8" s="86">
        <f t="shared" si="5"/>
        <v>20823151.999861591</v>
      </c>
    </row>
    <row r="9" spans="1:18" ht="17.25" thickBot="1">
      <c r="A9" s="40" t="s">
        <v>53</v>
      </c>
      <c r="B9" s="11" t="s">
        <v>336</v>
      </c>
      <c r="C9" s="95">
        <v>336</v>
      </c>
      <c r="D9" s="92">
        <v>0.05</v>
      </c>
      <c r="E9" s="93">
        <v>24037837.298045631</v>
      </c>
      <c r="F9" s="35"/>
      <c r="G9" s="9" t="s">
        <v>38</v>
      </c>
      <c r="H9" s="231" t="s">
        <v>37</v>
      </c>
      <c r="I9" s="232"/>
      <c r="K9" s="56">
        <f ca="1">IFERROR(OFFSET(INDIRECT($H$3 &amp; "!A17"), 3, 0), "")</f>
        <v>0</v>
      </c>
      <c r="L9" s="39" t="str">
        <f t="shared" ca="1" si="0"/>
        <v/>
      </c>
      <c r="M9" s="77" t="str">
        <f t="shared" ca="1" si="1"/>
        <v/>
      </c>
      <c r="N9" s="86" t="str">
        <f t="shared" ca="1" si="4"/>
        <v/>
      </c>
      <c r="O9" s="47" t="str">
        <f>INDEX($A$2:$D$200, MATCH(LARGE($D$2:$D$200, 4), $D$2:$D$200, 0), 2)</f>
        <v>리스크</v>
      </c>
      <c r="P9" s="39">
        <f t="shared" si="2"/>
        <v>3585</v>
      </c>
      <c r="Q9" s="77">
        <f t="shared" si="3"/>
        <v>6.0650887600000002E-2</v>
      </c>
      <c r="R9" s="86">
        <f t="shared" si="5"/>
        <v>8099267.2879949799</v>
      </c>
    </row>
    <row r="10" spans="1:18">
      <c r="A10" s="40" t="s">
        <v>172</v>
      </c>
      <c r="B10" s="11" t="s">
        <v>173</v>
      </c>
      <c r="C10" s="95">
        <v>1445</v>
      </c>
      <c r="D10" s="92">
        <v>4.3321299600000002E-2</v>
      </c>
      <c r="E10" s="93">
        <v>1550248.31506996</v>
      </c>
      <c r="F10" s="35"/>
      <c r="G10" s="305">
        <f>_xlfn.IFNA(VLOOKUP(G7, $B$2:$D$200, 3, FALSE), "-")</f>
        <v>-7.8924148000000006E-3</v>
      </c>
      <c r="H10" s="299">
        <f>_xlfn.IFNA(VLOOKUP(G7, $B$2:$D$200, 2, FALSE), "-")</f>
        <v>60715000</v>
      </c>
      <c r="I10" s="300"/>
      <c r="K10" s="58">
        <f ca="1">IFERROR(OFFSET(INDIRECT($H$3 &amp; "!A17"), 4, 0), "")</f>
        <v>0</v>
      </c>
      <c r="L10" s="44" t="str">
        <f t="shared" ca="1" si="0"/>
        <v/>
      </c>
      <c r="M10" s="78" t="str">
        <f t="shared" ca="1" si="1"/>
        <v/>
      </c>
      <c r="N10" s="90" t="str">
        <f t="shared" ca="1" si="4"/>
        <v/>
      </c>
      <c r="O10" s="47" t="str">
        <f>INDEX($A$2:$D$200, MATCH(LARGE($D$2:$D$200, 5), $D$2:$D$200, 0), 2)</f>
        <v>알파쿼크</v>
      </c>
      <c r="P10" s="39">
        <f t="shared" si="2"/>
        <v>4730</v>
      </c>
      <c r="Q10" s="77">
        <f t="shared" si="3"/>
        <v>5.8165548099999999E-2</v>
      </c>
      <c r="R10" s="90">
        <f t="shared" si="5"/>
        <v>10044859.21227874</v>
      </c>
    </row>
    <row r="11" spans="1:18" ht="17.25" thickBot="1">
      <c r="A11" s="40" t="s">
        <v>146</v>
      </c>
      <c r="B11" s="11" t="s">
        <v>147</v>
      </c>
      <c r="C11" s="95">
        <v>12.1</v>
      </c>
      <c r="D11" s="92">
        <v>4.31034483E-2</v>
      </c>
      <c r="E11" s="93">
        <v>457285680.23560977</v>
      </c>
      <c r="F11" s="35"/>
      <c r="G11" s="306"/>
      <c r="H11" s="301"/>
      <c r="I11" s="302"/>
      <c r="K11" s="56">
        <f ca="1">IFERROR(OFFSET(INDIRECT($H$3 &amp; "!A17"), 5, 0), "")</f>
        <v>0</v>
      </c>
      <c r="L11" s="39" t="str">
        <f t="shared" ca="1" si="0"/>
        <v/>
      </c>
      <c r="M11" s="77" t="str">
        <f t="shared" ca="1" si="1"/>
        <v/>
      </c>
      <c r="N11" s="99" t="str">
        <f t="shared" ca="1" si="4"/>
        <v/>
      </c>
      <c r="O11" s="49" t="str">
        <f>INDEX($A$2:$D$200, MATCH(LARGE($D$2:$D$200, 6), $D$2:$D$200, 0), 2)</f>
        <v>스트라티스</v>
      </c>
      <c r="P11" s="45">
        <f t="shared" si="2"/>
        <v>1785</v>
      </c>
      <c r="Q11" s="80">
        <f t="shared" si="3"/>
        <v>5.3097345099999999E-2</v>
      </c>
      <c r="R11" s="99">
        <f t="shared" si="5"/>
        <v>4893319.9747868702</v>
      </c>
    </row>
    <row r="12" spans="1:18" ht="17.25" thickBot="1">
      <c r="A12" s="40" t="s">
        <v>104</v>
      </c>
      <c r="B12" s="11" t="s">
        <v>105</v>
      </c>
      <c r="C12" s="95">
        <v>1535</v>
      </c>
      <c r="D12" s="92">
        <v>4.0677966099999997E-2</v>
      </c>
      <c r="E12" s="93">
        <v>7933621.9635985699</v>
      </c>
      <c r="F12" s="35"/>
      <c r="K12" s="56">
        <f ca="1">IFERROR(OFFSET(INDIRECT($H$3 &amp; "!A17"), 6, 0), "")</f>
        <v>0</v>
      </c>
      <c r="L12" s="39" t="str">
        <f t="shared" ca="1" si="0"/>
        <v/>
      </c>
      <c r="M12" s="77" t="str">
        <f t="shared" ca="1" si="1"/>
        <v/>
      </c>
      <c r="N12" s="86" t="str">
        <f t="shared" ca="1" si="4"/>
        <v/>
      </c>
      <c r="O12" s="47" t="str">
        <f>INDEX($A$2:$D$200, MATCH(LARGE($D$2:$D$200, 7), $D$2:$D$200, 0), 2)</f>
        <v>던프로토콜</v>
      </c>
      <c r="P12" s="39">
        <f t="shared" si="2"/>
        <v>2885</v>
      </c>
      <c r="Q12" s="77">
        <f t="shared" si="3"/>
        <v>5.1001821500000002E-2</v>
      </c>
      <c r="R12" s="86">
        <f t="shared" si="5"/>
        <v>7746659.9647948202</v>
      </c>
    </row>
    <row r="13" spans="1:18" ht="17.25" thickBot="1">
      <c r="A13" s="40" t="s">
        <v>124</v>
      </c>
      <c r="B13" s="11" t="s">
        <v>125</v>
      </c>
      <c r="C13" s="95">
        <v>108</v>
      </c>
      <c r="D13" s="92">
        <v>3.8461538500000003E-2</v>
      </c>
      <c r="E13" s="93">
        <v>143729812.15993264</v>
      </c>
      <c r="F13" s="35"/>
      <c r="G13" s="230" t="s">
        <v>69</v>
      </c>
      <c r="H13" s="231"/>
      <c r="I13" s="232"/>
      <c r="K13" s="56">
        <f ca="1">IFERROR(OFFSET(INDIRECT($H$3 &amp; "!A17"), 7, 0), "")</f>
        <v>0</v>
      </c>
      <c r="L13" s="39" t="str">
        <f t="shared" ca="1" si="0"/>
        <v/>
      </c>
      <c r="M13" s="77" t="str">
        <f t="shared" ca="1" si="1"/>
        <v/>
      </c>
      <c r="N13" s="86" t="str">
        <f t="shared" ca="1" si="4"/>
        <v/>
      </c>
      <c r="O13" s="47" t="str">
        <f>INDEX($A$2:$D$200, MATCH(LARGE($D$2:$D$200, 8), $D$2:$D$200, 0), 2)</f>
        <v>헤데라</v>
      </c>
      <c r="P13" s="39">
        <f t="shared" si="2"/>
        <v>336</v>
      </c>
      <c r="Q13" s="77">
        <f t="shared" si="3"/>
        <v>0.05</v>
      </c>
      <c r="R13" s="86">
        <f t="shared" si="5"/>
        <v>24037837.298045631</v>
      </c>
    </row>
    <row r="14" spans="1:18">
      <c r="A14" s="40" t="s">
        <v>240</v>
      </c>
      <c r="B14" s="11" t="s">
        <v>241</v>
      </c>
      <c r="C14" s="95">
        <v>1510</v>
      </c>
      <c r="D14" s="92">
        <v>3.7800687299999997E-2</v>
      </c>
      <c r="E14" s="93">
        <v>2070153.46170047</v>
      </c>
      <c r="F14" s="35"/>
      <c r="G14" s="239" t="s">
        <v>36</v>
      </c>
      <c r="H14" s="240"/>
      <c r="I14" s="241"/>
      <c r="K14" s="56">
        <f ca="1">IFERROR(OFFSET(INDIRECT($H$3 &amp; "!A17"), 8, 0), "")</f>
        <v>0</v>
      </c>
      <c r="L14" s="39" t="str">
        <f t="shared" ca="1" si="0"/>
        <v/>
      </c>
      <c r="M14" s="77" t="str">
        <f t="shared" ca="1" si="1"/>
        <v/>
      </c>
      <c r="N14" s="86" t="str">
        <f t="shared" ca="1" si="4"/>
        <v/>
      </c>
      <c r="O14" s="47" t="str">
        <f>INDEX($A$2:$D$200, MATCH(LARGE($D$2:$D$200, 9), $D$2:$D$200, 0), 2)</f>
        <v>아이오타</v>
      </c>
      <c r="P14" s="39">
        <f t="shared" si="2"/>
        <v>1445</v>
      </c>
      <c r="Q14" s="77">
        <f t="shared" si="3"/>
        <v>4.3321299600000002E-2</v>
      </c>
      <c r="R14" s="86">
        <f t="shared" si="5"/>
        <v>1550248.31506996</v>
      </c>
    </row>
    <row r="15" spans="1:18" ht="17.25" thickBot="1">
      <c r="A15" s="40" t="s">
        <v>170</v>
      </c>
      <c r="B15" s="11" t="s">
        <v>171</v>
      </c>
      <c r="C15" s="95">
        <v>560</v>
      </c>
      <c r="D15" s="92">
        <v>3.7037037000000002E-2</v>
      </c>
      <c r="E15" s="93">
        <v>34246769.088454328</v>
      </c>
      <c r="F15" s="35"/>
      <c r="G15" s="245"/>
      <c r="H15" s="246"/>
      <c r="I15" s="247"/>
      <c r="K15" s="57">
        <f ca="1">IFERROR(OFFSET(INDIRECT($H$3 &amp; "!A17"), 9, 0), "")</f>
        <v>0</v>
      </c>
      <c r="L15" s="37" t="str">
        <f t="shared" ca="1" si="0"/>
        <v/>
      </c>
      <c r="M15" s="79" t="str">
        <f t="shared" ca="1" si="1"/>
        <v/>
      </c>
      <c r="N15" s="87" t="str">
        <f t="shared" ca="1" si="4"/>
        <v/>
      </c>
      <c r="O15" s="48" t="str">
        <f>INDEX($A$2:$D$200, MATCH(LARGE($D$2:$D$200, 10), $D$2:$D$200, 0), 2)</f>
        <v>캐리프로토콜</v>
      </c>
      <c r="P15" s="37">
        <f t="shared" si="2"/>
        <v>12.1</v>
      </c>
      <c r="Q15" s="79">
        <f t="shared" si="3"/>
        <v>4.31034483E-2</v>
      </c>
      <c r="R15" s="87">
        <f t="shared" si="5"/>
        <v>457285680.23560977</v>
      </c>
    </row>
    <row r="16" spans="1:18" ht="17.25" thickBot="1">
      <c r="A16" s="40" t="s">
        <v>332</v>
      </c>
      <c r="B16" s="11" t="s">
        <v>333</v>
      </c>
      <c r="C16" s="95">
        <v>231000</v>
      </c>
      <c r="D16" s="92">
        <v>3.3094812199999997E-2</v>
      </c>
      <c r="E16" s="93">
        <v>290995.97353378998</v>
      </c>
      <c r="F16" s="35"/>
      <c r="G16" s="9" t="s">
        <v>38</v>
      </c>
      <c r="H16" s="231" t="s">
        <v>37</v>
      </c>
      <c r="I16" s="232"/>
      <c r="K16" s="55">
        <f ca="1">IFERROR(OFFSET(INDIRECT($H$3 &amp; "!A17"), 10, 0), "")</f>
        <v>0</v>
      </c>
      <c r="L16" s="38" t="str">
        <f t="shared" ca="1" si="0"/>
        <v/>
      </c>
      <c r="M16" s="76" t="str">
        <f t="shared" ca="1" si="1"/>
        <v/>
      </c>
      <c r="N16" s="85" t="str">
        <f t="shared" ca="1" si="4"/>
        <v/>
      </c>
      <c r="O16" s="46" t="str">
        <f>INDEX($A$2:$D$200, MATCH(LARGE($D$2:$D$200, 11), $D$2:$D$200, 0), 2)</f>
        <v>아이콘</v>
      </c>
      <c r="P16" s="38">
        <f t="shared" si="2"/>
        <v>1535</v>
      </c>
      <c r="Q16" s="76">
        <f t="shared" si="3"/>
        <v>4.0677966099999997E-2</v>
      </c>
      <c r="R16" s="85">
        <f t="shared" si="5"/>
        <v>7933621.9635985699</v>
      </c>
    </row>
    <row r="17" spans="1:18">
      <c r="A17" s="40" t="s">
        <v>136</v>
      </c>
      <c r="B17" s="11" t="s">
        <v>137</v>
      </c>
      <c r="C17" s="95">
        <v>7830</v>
      </c>
      <c r="D17" s="92">
        <v>3.23005933E-2</v>
      </c>
      <c r="E17" s="93">
        <v>967103.61999472999</v>
      </c>
      <c r="F17" s="35"/>
      <c r="G17" s="305">
        <f>_xlfn.IFNA(VLOOKUP(G14, $B$2:$D$200, 3, FALSE), "-")</f>
        <v>-7.8924148000000006E-3</v>
      </c>
      <c r="H17" s="299">
        <f>_xlfn.IFNA(VLOOKUP(G14, $B$2:$D$200, 2, FALSE), "-")</f>
        <v>60715000</v>
      </c>
      <c r="I17" s="300"/>
      <c r="K17" s="56">
        <f ca="1">IFERROR(OFFSET(INDIRECT($H$3 &amp; "!A17"), 11, 0), "")</f>
        <v>0</v>
      </c>
      <c r="L17" s="39" t="str">
        <f t="shared" ca="1" si="0"/>
        <v/>
      </c>
      <c r="M17" s="77" t="str">
        <f t="shared" ca="1" si="1"/>
        <v/>
      </c>
      <c r="N17" s="86" t="str">
        <f t="shared" ca="1" si="4"/>
        <v/>
      </c>
      <c r="O17" s="47" t="str">
        <f>INDEX($A$2:$D$200, MATCH(LARGE($D$2:$D$200, 12), $D$2:$D$200, 0), 2)</f>
        <v>비체인</v>
      </c>
      <c r="P17" s="39">
        <f t="shared" si="2"/>
        <v>108</v>
      </c>
      <c r="Q17" s="77">
        <f t="shared" si="3"/>
        <v>3.8461538500000003E-2</v>
      </c>
      <c r="R17" s="86">
        <f t="shared" si="5"/>
        <v>143729812.15993264</v>
      </c>
    </row>
    <row r="18" spans="1:18" ht="17.25" thickBot="1">
      <c r="A18" s="40" t="s">
        <v>196</v>
      </c>
      <c r="B18" s="11" t="s">
        <v>197</v>
      </c>
      <c r="C18" s="95">
        <v>164</v>
      </c>
      <c r="D18" s="92">
        <v>3.14465409E-2</v>
      </c>
      <c r="E18" s="93">
        <v>55512784.844700009</v>
      </c>
      <c r="F18" s="35"/>
      <c r="G18" s="306"/>
      <c r="H18" s="301"/>
      <c r="I18" s="302"/>
      <c r="K18" s="56">
        <f ca="1">IFERROR(OFFSET(INDIRECT($H$3 &amp; "!A17"), 12, 0), "")</f>
        <v>0</v>
      </c>
      <c r="L18" s="39" t="str">
        <f t="shared" ca="1" si="0"/>
        <v/>
      </c>
      <c r="M18" s="77" t="str">
        <f t="shared" ca="1" si="1"/>
        <v/>
      </c>
      <c r="N18" s="86" t="str">
        <f t="shared" ca="1" si="4"/>
        <v/>
      </c>
      <c r="O18" s="47" t="str">
        <f>INDEX($A$2:$D$200, MATCH(LARGE($D$2:$D$200, 13), $D$2:$D$200, 0), 2)</f>
        <v>아크</v>
      </c>
      <c r="P18" s="39">
        <f t="shared" si="2"/>
        <v>1510</v>
      </c>
      <c r="Q18" s="77">
        <f t="shared" si="3"/>
        <v>3.7800687299999997E-2</v>
      </c>
      <c r="R18" s="86">
        <f t="shared" si="5"/>
        <v>2070153.46170047</v>
      </c>
    </row>
    <row r="19" spans="1:18" ht="17.25" thickBot="1">
      <c r="A19" s="40" t="s">
        <v>238</v>
      </c>
      <c r="B19" s="11" t="s">
        <v>239</v>
      </c>
      <c r="C19" s="95">
        <v>565</v>
      </c>
      <c r="D19" s="92">
        <v>2.9143898000000001E-2</v>
      </c>
      <c r="E19" s="93">
        <v>5417405.9166398998</v>
      </c>
      <c r="F19" s="35"/>
      <c r="K19" s="56">
        <f ca="1">IFERROR(OFFSET(INDIRECT($H$3 &amp; "!A17"), 13, 0), "")</f>
        <v>0</v>
      </c>
      <c r="L19" s="39" t="str">
        <f t="shared" ca="1" si="0"/>
        <v/>
      </c>
      <c r="M19" s="77" t="str">
        <f t="shared" ca="1" si="1"/>
        <v/>
      </c>
      <c r="N19" s="86" t="str">
        <f t="shared" ca="1" si="4"/>
        <v/>
      </c>
      <c r="O19" s="47" t="str">
        <f>INDEX($A$2:$D$200, MATCH(LARGE($D$2:$D$200, 14), $D$2:$D$200, 0), 2)</f>
        <v>파워렛저</v>
      </c>
      <c r="P19" s="39">
        <f t="shared" si="2"/>
        <v>560</v>
      </c>
      <c r="Q19" s="77">
        <f t="shared" si="3"/>
        <v>3.7037037000000002E-2</v>
      </c>
      <c r="R19" s="86">
        <f t="shared" si="5"/>
        <v>34246769.088454328</v>
      </c>
    </row>
    <row r="20" spans="1:18" ht="17.25" thickBot="1">
      <c r="A20" s="40" t="s">
        <v>224</v>
      </c>
      <c r="B20" s="11" t="s">
        <v>225</v>
      </c>
      <c r="C20" s="95">
        <v>992</v>
      </c>
      <c r="D20" s="92">
        <v>2.9045643199999999E-2</v>
      </c>
      <c r="E20" s="93">
        <v>25806580.22703924</v>
      </c>
      <c r="F20" s="35"/>
      <c r="G20" s="230" t="s">
        <v>253</v>
      </c>
      <c r="H20" s="231"/>
      <c r="I20" s="232"/>
      <c r="K20" s="58">
        <f ca="1">IFERROR(OFFSET(INDIRECT($H$3 &amp; "!A17"), 14, 0), "")</f>
        <v>0</v>
      </c>
      <c r="L20" s="44" t="str">
        <f t="shared" ca="1" si="0"/>
        <v/>
      </c>
      <c r="M20" s="78" t="str">
        <f t="shared" ca="1" si="1"/>
        <v/>
      </c>
      <c r="N20" s="90" t="str">
        <f t="shared" ca="1" si="4"/>
        <v/>
      </c>
      <c r="O20" s="47" t="str">
        <f>INDEX($A$2:$D$200, MATCH(LARGE($D$2:$D$200, 15), $D$2:$D$200, 0), 2)</f>
        <v>솔라나</v>
      </c>
      <c r="P20" s="39">
        <f t="shared" si="2"/>
        <v>231000</v>
      </c>
      <c r="Q20" s="77">
        <f t="shared" si="3"/>
        <v>3.3094812199999997E-2</v>
      </c>
      <c r="R20" s="90">
        <f t="shared" si="5"/>
        <v>290995.97353378998</v>
      </c>
    </row>
    <row r="21" spans="1:18">
      <c r="A21" s="40" t="s">
        <v>214</v>
      </c>
      <c r="B21" s="11" t="s">
        <v>215</v>
      </c>
      <c r="C21" s="95">
        <v>391</v>
      </c>
      <c r="D21" s="92">
        <v>2.8947368399999999E-2</v>
      </c>
      <c r="E21" s="93">
        <v>87998624.017807454</v>
      </c>
      <c r="F21" s="35"/>
      <c r="G21" s="239" t="s">
        <v>36</v>
      </c>
      <c r="H21" s="240"/>
      <c r="I21" s="241"/>
      <c r="K21" s="56">
        <f ca="1">IFERROR(OFFSET(INDIRECT($H$3 &amp; "!A17"), 15, 0), "")</f>
        <v>0</v>
      </c>
      <c r="L21" s="39" t="str">
        <f t="shared" ca="1" si="0"/>
        <v/>
      </c>
      <c r="M21" s="77" t="str">
        <f t="shared" ca="1" si="1"/>
        <v/>
      </c>
      <c r="N21" s="99" t="str">
        <f t="shared" ca="1" si="4"/>
        <v/>
      </c>
      <c r="O21" s="49" t="str">
        <f>INDEX($A$2:$D$200, MATCH(LARGE($D$2:$D$200, 16), $D$2:$D$200, 0), 2)</f>
        <v>오미세고</v>
      </c>
      <c r="P21" s="45">
        <f t="shared" si="2"/>
        <v>7830</v>
      </c>
      <c r="Q21" s="80">
        <f t="shared" si="3"/>
        <v>3.23005933E-2</v>
      </c>
      <c r="R21" s="99">
        <f t="shared" si="5"/>
        <v>967103.61999472999</v>
      </c>
    </row>
    <row r="22" spans="1:18" ht="17.25" thickBot="1">
      <c r="A22" s="40" t="s">
        <v>210</v>
      </c>
      <c r="B22" s="11" t="s">
        <v>211</v>
      </c>
      <c r="C22" s="95">
        <v>1805</v>
      </c>
      <c r="D22" s="92">
        <v>2.84900285E-2</v>
      </c>
      <c r="E22" s="93">
        <v>43600514.620046549</v>
      </c>
      <c r="F22" s="35"/>
      <c r="G22" s="245"/>
      <c r="H22" s="246"/>
      <c r="I22" s="247"/>
      <c r="K22" s="56">
        <f ca="1">IFERROR(OFFSET(INDIRECT($H$3 &amp; "!A17"), 16, 0), "")</f>
        <v>0</v>
      </c>
      <c r="L22" s="39" t="str">
        <f t="shared" ca="1" si="0"/>
        <v/>
      </c>
      <c r="M22" s="77" t="str">
        <f t="shared" ca="1" si="1"/>
        <v/>
      </c>
      <c r="N22" s="86" t="str">
        <f t="shared" ca="1" si="4"/>
        <v/>
      </c>
      <c r="O22" s="47" t="str">
        <f>INDEX($A$2:$D$200, MATCH(LARGE($D$2:$D$200, 17), $D$2:$D$200, 0), 2)</f>
        <v>피르마체인</v>
      </c>
      <c r="P22" s="39">
        <f t="shared" si="2"/>
        <v>164</v>
      </c>
      <c r="Q22" s="77">
        <f t="shared" si="3"/>
        <v>3.14465409E-2</v>
      </c>
      <c r="R22" s="86">
        <f t="shared" si="5"/>
        <v>55512784.844700009</v>
      </c>
    </row>
    <row r="23" spans="1:18" ht="17.25" thickBot="1">
      <c r="A23" s="40" t="s">
        <v>112</v>
      </c>
      <c r="B23" s="11" t="s">
        <v>113</v>
      </c>
      <c r="C23" s="95">
        <v>4445</v>
      </c>
      <c r="D23" s="92">
        <v>2.7745664699999999E-2</v>
      </c>
      <c r="E23" s="93">
        <v>268288.80869421002</v>
      </c>
      <c r="F23" s="35"/>
      <c r="G23" s="9" t="s">
        <v>38</v>
      </c>
      <c r="H23" s="231" t="s">
        <v>37</v>
      </c>
      <c r="I23" s="232"/>
      <c r="K23" s="56">
        <f ca="1">IFERROR(OFFSET(INDIRECT($H$3 &amp; "!A17"), 17, 0), "")</f>
        <v>0</v>
      </c>
      <c r="L23" s="39" t="str">
        <f t="shared" ca="1" si="0"/>
        <v/>
      </c>
      <c r="M23" s="77" t="str">
        <f t="shared" ca="1" si="1"/>
        <v/>
      </c>
      <c r="N23" s="86" t="str">
        <f t="shared" ca="1" si="4"/>
        <v/>
      </c>
      <c r="O23" s="47" t="str">
        <f>INDEX($A$2:$D$200, MATCH(LARGE($D$2:$D$200, 18), $D$2:$D$200, 0), 2)</f>
        <v>골렘</v>
      </c>
      <c r="P23" s="39">
        <f t="shared" si="2"/>
        <v>565</v>
      </c>
      <c r="Q23" s="77">
        <f t="shared" si="3"/>
        <v>2.9143898000000001E-2</v>
      </c>
      <c r="R23" s="86">
        <f t="shared" si="5"/>
        <v>5417405.9166398998</v>
      </c>
    </row>
    <row r="24" spans="1:18">
      <c r="A24" s="40" t="s">
        <v>334</v>
      </c>
      <c r="B24" s="11" t="s">
        <v>335</v>
      </c>
      <c r="C24" s="95">
        <v>222450</v>
      </c>
      <c r="D24" s="92">
        <v>2.6534379300000001E-2</v>
      </c>
      <c r="E24" s="93">
        <v>4813.5882856300004</v>
      </c>
      <c r="F24" s="35"/>
      <c r="G24" s="305">
        <f>_xlfn.IFNA(VLOOKUP(G21, $B$2:$D$200, 3, FALSE), "-")</f>
        <v>-7.8924148000000006E-3</v>
      </c>
      <c r="H24" s="299">
        <f>_xlfn.IFNA(VLOOKUP(G21, $B$2:$D$200, 2, FALSE), "-")</f>
        <v>60715000</v>
      </c>
      <c r="I24" s="300"/>
      <c r="K24" s="56">
        <f ca="1">IFERROR(OFFSET(INDIRECT($H$3 &amp; "!A17"), 18, 0), "")</f>
        <v>0</v>
      </c>
      <c r="L24" s="39" t="str">
        <f t="shared" ca="1" si="0"/>
        <v/>
      </c>
      <c r="M24" s="77" t="str">
        <f t="shared" ca="1" si="1"/>
        <v/>
      </c>
      <c r="N24" s="86" t="str">
        <f t="shared" ca="1" si="4"/>
        <v/>
      </c>
      <c r="O24" s="47" t="str">
        <f>INDEX($A$2:$D$200, MATCH(LARGE($D$2:$D$200, 19), $D$2:$D$200, 0), 2)</f>
        <v>헌트</v>
      </c>
      <c r="P24" s="39">
        <f t="shared" si="2"/>
        <v>992</v>
      </c>
      <c r="Q24" s="77">
        <f t="shared" si="3"/>
        <v>2.9045643199999999E-2</v>
      </c>
      <c r="R24" s="86">
        <f t="shared" si="5"/>
        <v>25806580.22703924</v>
      </c>
    </row>
    <row r="25" spans="1:18" ht="17.25" thickBot="1">
      <c r="A25" s="40" t="s">
        <v>226</v>
      </c>
      <c r="B25" s="11" t="s">
        <v>227</v>
      </c>
      <c r="C25" s="95">
        <v>596</v>
      </c>
      <c r="D25" s="92">
        <v>2.0547945200000001E-2</v>
      </c>
      <c r="E25" s="93">
        <v>70167258.279958025</v>
      </c>
      <c r="F25" s="35"/>
      <c r="G25" s="306"/>
      <c r="H25" s="301"/>
      <c r="I25" s="302"/>
      <c r="K25" s="57">
        <f ca="1">IFERROR(OFFSET(INDIRECT($H$3 &amp; "!A17"), 19, 0), "")</f>
        <v>0</v>
      </c>
      <c r="L25" s="37" t="str">
        <f t="shared" ref="L25" ca="1" si="6">_xlfn.IFNA(VLOOKUP(K25, $B$2:$D$200, 2, FALSE), "")</f>
        <v/>
      </c>
      <c r="M25" s="79" t="str">
        <f t="shared" ca="1" si="1"/>
        <v/>
      </c>
      <c r="N25" s="87" t="str">
        <f t="shared" ca="1" si="4"/>
        <v/>
      </c>
      <c r="O25" s="48" t="str">
        <f>INDEX($A$2:$D$200, MATCH(LARGE($D$2:$D$200, 20), $D$2:$D$200, 0), 2)</f>
        <v>휴먼스케이프</v>
      </c>
      <c r="P25" s="37">
        <f t="shared" si="2"/>
        <v>391</v>
      </c>
      <c r="Q25" s="79">
        <f t="shared" si="3"/>
        <v>2.8947368399999999E-2</v>
      </c>
      <c r="R25" s="87">
        <f t="shared" si="5"/>
        <v>87998624.017807454</v>
      </c>
    </row>
    <row r="26" spans="1:18">
      <c r="A26" s="40" t="s">
        <v>126</v>
      </c>
      <c r="B26" s="11" t="s">
        <v>127</v>
      </c>
      <c r="C26" s="95">
        <v>107</v>
      </c>
      <c r="D26" s="92">
        <v>1.9047618999999998E-2</v>
      </c>
      <c r="E26" s="93">
        <v>65069215.734049402</v>
      </c>
      <c r="F26" s="35"/>
    </row>
    <row r="27" spans="1:18" ht="17.25" thickBot="1">
      <c r="A27" s="40" t="s">
        <v>132</v>
      </c>
      <c r="B27" s="11" t="s">
        <v>133</v>
      </c>
      <c r="C27" s="95">
        <v>1655</v>
      </c>
      <c r="D27" s="92">
        <v>1.8461538499999999E-2</v>
      </c>
      <c r="E27" s="93">
        <v>879311.39519491</v>
      </c>
      <c r="F27" s="35"/>
    </row>
    <row r="28" spans="1:18" ht="17.25" thickBot="1">
      <c r="A28" s="40" t="s">
        <v>218</v>
      </c>
      <c r="B28" s="11" t="s">
        <v>219</v>
      </c>
      <c r="C28" s="95">
        <v>293</v>
      </c>
      <c r="D28" s="92">
        <v>1.73611111E-2</v>
      </c>
      <c r="E28" s="93">
        <v>60969103.944176801</v>
      </c>
      <c r="F28" s="35"/>
      <c r="G28" s="230" t="s">
        <v>46</v>
      </c>
      <c r="H28" s="231"/>
      <c r="I28" s="231"/>
      <c r="J28" s="232"/>
      <c r="K28" s="230" t="s">
        <v>44</v>
      </c>
      <c r="L28" s="231"/>
      <c r="M28" s="231"/>
      <c r="N28" s="232"/>
      <c r="O28" s="230" t="s">
        <v>45</v>
      </c>
      <c r="P28" s="231"/>
      <c r="Q28" s="231"/>
      <c r="R28" s="232"/>
    </row>
    <row r="29" spans="1:18" ht="17.25" thickBot="1">
      <c r="A29" s="40" t="s">
        <v>65</v>
      </c>
      <c r="B29" s="11" t="s">
        <v>66</v>
      </c>
      <c r="C29" s="95">
        <v>3720</v>
      </c>
      <c r="D29" s="92">
        <v>1.6393442599999999E-2</v>
      </c>
      <c r="E29" s="93">
        <v>1671159.8930848199</v>
      </c>
      <c r="F29" s="35"/>
      <c r="G29" s="295" t="s">
        <v>54</v>
      </c>
      <c r="H29" s="307">
        <f ca="1">NOW()</f>
        <v>44546.917756712966</v>
      </c>
      <c r="I29" s="308"/>
      <c r="J29" s="309"/>
      <c r="K29" s="298" t="s">
        <v>54</v>
      </c>
      <c r="L29" s="307">
        <f ca="1">NOW()</f>
        <v>44546.917756712966</v>
      </c>
      <c r="M29" s="308"/>
      <c r="N29" s="309"/>
      <c r="O29" s="298" t="s">
        <v>54</v>
      </c>
      <c r="P29" s="307">
        <f ca="1">NOW()</f>
        <v>44546.917756712966</v>
      </c>
      <c r="Q29" s="308"/>
      <c r="R29" s="309"/>
    </row>
    <row r="30" spans="1:18" ht="17.25" thickBot="1">
      <c r="A30" s="40" t="s">
        <v>102</v>
      </c>
      <c r="B30" s="11" t="s">
        <v>103</v>
      </c>
      <c r="C30" s="95">
        <v>1005</v>
      </c>
      <c r="D30" s="92">
        <v>1.6177957499999999E-2</v>
      </c>
      <c r="E30" s="93">
        <v>1490915.2327577199</v>
      </c>
      <c r="F30" s="35"/>
      <c r="G30" s="292"/>
      <c r="H30" s="36" t="s">
        <v>57</v>
      </c>
      <c r="I30" s="73" t="s">
        <v>58</v>
      </c>
      <c r="J30" s="69" t="s">
        <v>261</v>
      </c>
      <c r="K30" s="292"/>
      <c r="L30" s="36" t="s">
        <v>57</v>
      </c>
      <c r="M30" s="73" t="s">
        <v>58</v>
      </c>
      <c r="N30" s="69" t="s">
        <v>261</v>
      </c>
      <c r="O30" s="292"/>
      <c r="P30" s="36" t="s">
        <v>57</v>
      </c>
      <c r="Q30" s="73" t="s">
        <v>58</v>
      </c>
      <c r="R30" s="69" t="s">
        <v>261</v>
      </c>
    </row>
    <row r="31" spans="1:18">
      <c r="A31" s="40" t="s">
        <v>228</v>
      </c>
      <c r="B31" s="11" t="s">
        <v>229</v>
      </c>
      <c r="C31" s="95">
        <v>1915</v>
      </c>
      <c r="D31" s="92">
        <v>1.59151194E-2</v>
      </c>
      <c r="E31" s="93">
        <v>15412337.81532323</v>
      </c>
      <c r="F31" s="35"/>
      <c r="G31" s="55" t="str">
        <f ca="1">IFERROR(OFFSET(INDIRECT($H$3 &amp; "!A98"), 0, 0), "")</f>
        <v>보라</v>
      </c>
      <c r="H31" s="38">
        <f t="shared" ref="H31:H50" ca="1" si="7">_xlfn.IFNA(VLOOKUP(G31, $B$2:$D$200, 2, FALSE), "")</f>
        <v>1220</v>
      </c>
      <c r="I31" s="76">
        <f t="shared" ref="I31:I50" ca="1" si="8">_xlfn.IFNA(VLOOKUP(G31, $B$2:$D$200, 3, FALSE), "")</f>
        <v>9.9099099100000004E-2</v>
      </c>
      <c r="J31" s="85">
        <f ca="1">_xlfn.IFNA(VLOOKUP(G31, $B$2:$E$200, 4, FALSE), "")</f>
        <v>251306352.56297669</v>
      </c>
      <c r="K31" s="55" t="str">
        <f ca="1">IFERROR(OFFSET(INDIRECT($H$3 &amp; "!A44"), 0, 0), "")</f>
        <v>룸네트워크</v>
      </c>
      <c r="L31" s="38">
        <f t="shared" ref="L31:L50" ca="1" si="9">_xlfn.IFNA(VLOOKUP(K31, $B$2:$D$200, 2, FALSE), "")</f>
        <v>104</v>
      </c>
      <c r="M31" s="76">
        <f t="shared" ref="M31:M50" ca="1" si="10">_xlfn.IFNA(VLOOKUP(K31, $B$2:$D$200, 3, FALSE), "")</f>
        <v>-9.5238094999999991E-3</v>
      </c>
      <c r="N31" s="85">
        <f ca="1">_xlfn.IFNA(VLOOKUP(K31, $B$2:$E$200, 4, FALSE), "")</f>
        <v>41010299.403430954</v>
      </c>
      <c r="O31" s="55" t="str">
        <f ca="1">IFERROR(OFFSET(INDIRECT($H$3 &amp; "!A71"), 0, 0), "")</f>
        <v>보라</v>
      </c>
      <c r="P31" s="38">
        <f t="shared" ref="P31:P50" ca="1" si="11">_xlfn.IFNA(VLOOKUP(O31, $B$2:$D$200, 2, FALSE), "")</f>
        <v>1220</v>
      </c>
      <c r="Q31" s="76">
        <f t="shared" ref="Q31:Q50" ca="1" si="12">_xlfn.IFNA(VLOOKUP(O31, $B$2:$D$200, 3, FALSE), "")</f>
        <v>9.9099099100000004E-2</v>
      </c>
      <c r="R31" s="85">
        <f ca="1">_xlfn.IFNA(VLOOKUP(O31, $B$2:$E$200, 4, FALSE), "")</f>
        <v>251306352.56297669</v>
      </c>
    </row>
    <row r="32" spans="1:18">
      <c r="A32" s="40" t="s">
        <v>140</v>
      </c>
      <c r="B32" s="11" t="s">
        <v>141</v>
      </c>
      <c r="C32" s="95">
        <v>129</v>
      </c>
      <c r="D32" s="92">
        <v>1.5748031499999999E-2</v>
      </c>
      <c r="E32" s="93">
        <v>79009507.790722445</v>
      </c>
      <c r="F32" s="35"/>
      <c r="G32" s="56" t="str">
        <f ca="1">IFERROR(OFFSET(INDIRECT($H$3 &amp; "!A98"), 1, 0), "")</f>
        <v>웨이브</v>
      </c>
      <c r="H32" s="39">
        <f t="shared" ca="1" si="7"/>
        <v>21280</v>
      </c>
      <c r="I32" s="77">
        <f t="shared" ca="1" si="8"/>
        <v>-5.6074766000000003E-3</v>
      </c>
      <c r="J32" s="86">
        <f t="shared" ref="J32:J50" ca="1" si="13">_xlfn.IFNA(VLOOKUP(G32, $B$2:$E$200, 4, FALSE), "")</f>
        <v>614075.45408882003</v>
      </c>
      <c r="K32" s="56" t="str">
        <f ca="1">IFERROR(OFFSET(INDIRECT($H$3 &amp; "!A44"), 1, 0), "")</f>
        <v>무비블록</v>
      </c>
      <c r="L32" s="39">
        <f t="shared" ca="1" si="9"/>
        <v>10.7</v>
      </c>
      <c r="M32" s="77">
        <f t="shared" ca="1" si="10"/>
        <v>0</v>
      </c>
      <c r="N32" s="86">
        <f t="shared" ref="N32:N50" ca="1" si="14">_xlfn.IFNA(VLOOKUP(K32, $B$2:$E$200, 4, FALSE), "")</f>
        <v>509185500.27644604</v>
      </c>
      <c r="O32" s="56" t="str">
        <f ca="1">IFERROR(OFFSET(INDIRECT($H$3 &amp; "!A71"), 1, 0), "")</f>
        <v>헤데라</v>
      </c>
      <c r="P32" s="39">
        <f t="shared" ca="1" si="11"/>
        <v>336</v>
      </c>
      <c r="Q32" s="77">
        <f t="shared" ca="1" si="12"/>
        <v>0.05</v>
      </c>
      <c r="R32" s="86">
        <f t="shared" ref="R32:R50" ca="1" si="15">_xlfn.IFNA(VLOOKUP(O32, $B$2:$E$200, 4, FALSE), "")</f>
        <v>24037837.298045631</v>
      </c>
    </row>
    <row r="33" spans="1:18">
      <c r="A33" s="40" t="s">
        <v>190</v>
      </c>
      <c r="B33" s="11" t="s">
        <v>191</v>
      </c>
      <c r="C33" s="95">
        <v>131</v>
      </c>
      <c r="D33" s="92">
        <v>1.5503876E-2</v>
      </c>
      <c r="E33" s="93">
        <v>57451312.515125602</v>
      </c>
      <c r="F33" s="35"/>
      <c r="G33" s="56" t="str">
        <f ca="1">IFERROR(OFFSET(INDIRECT($H$3 &amp; "!A98"), 2, 0), "")</f>
        <v>헤데라</v>
      </c>
      <c r="H33" s="39">
        <f t="shared" ca="1" si="7"/>
        <v>336</v>
      </c>
      <c r="I33" s="77">
        <f t="shared" ca="1" si="8"/>
        <v>0.05</v>
      </c>
      <c r="J33" s="86">
        <f t="shared" ca="1" si="13"/>
        <v>24037837.298045631</v>
      </c>
      <c r="K33" s="56" t="str">
        <f ca="1">IFERROR(OFFSET(INDIRECT($H$3 &amp; "!A44"), 2, 0), "")</f>
        <v>오브스</v>
      </c>
      <c r="L33" s="39">
        <f t="shared" ca="1" si="9"/>
        <v>107</v>
      </c>
      <c r="M33" s="77">
        <f t="shared" ca="1" si="10"/>
        <v>1.9047618999999998E-2</v>
      </c>
      <c r="N33" s="86">
        <f t="shared" ca="1" si="14"/>
        <v>65069215.734049402</v>
      </c>
      <c r="O33" s="56" t="str">
        <f ca="1">IFERROR(OFFSET(INDIRECT($H$3 &amp; "!A71"), 2, 0), "")</f>
        <v>센티넬프로토콜</v>
      </c>
      <c r="P33" s="39">
        <f t="shared" ca="1" si="11"/>
        <v>180</v>
      </c>
      <c r="Q33" s="77">
        <f t="shared" ca="1" si="12"/>
        <v>0</v>
      </c>
      <c r="R33" s="86">
        <f t="shared" ca="1" si="15"/>
        <v>35504478.843414068</v>
      </c>
    </row>
    <row r="34" spans="1:18">
      <c r="A34" s="40" t="s">
        <v>72</v>
      </c>
      <c r="B34" s="11" t="s">
        <v>73</v>
      </c>
      <c r="C34" s="95">
        <v>28370</v>
      </c>
      <c r="D34" s="92">
        <v>1.5026833599999999E-2</v>
      </c>
      <c r="E34" s="93">
        <v>189946.84057012</v>
      </c>
      <c r="F34" s="35"/>
      <c r="G34" s="56" t="str">
        <f ca="1">IFERROR(OFFSET(INDIRECT($H$3 &amp; "!A98"), 3, 0), "")</f>
        <v>센티넬프로토콜</v>
      </c>
      <c r="H34" s="39">
        <f t="shared" ca="1" si="7"/>
        <v>180</v>
      </c>
      <c r="I34" s="77">
        <f t="shared" ca="1" si="8"/>
        <v>0</v>
      </c>
      <c r="J34" s="86">
        <f t="shared" ca="1" si="13"/>
        <v>35504478.843414068</v>
      </c>
      <c r="K34" s="56" t="str">
        <f ca="1">IFERROR(OFFSET(INDIRECT($H$3 &amp; "!A44"), 3, 0), "")</f>
        <v>질리카</v>
      </c>
      <c r="L34" s="39">
        <f t="shared" ca="1" si="9"/>
        <v>78.3</v>
      </c>
      <c r="M34" s="77">
        <f t="shared" ca="1" si="10"/>
        <v>3.8461538E-3</v>
      </c>
      <c r="N34" s="86">
        <f t="shared" ca="1" si="14"/>
        <v>45610033.058920912</v>
      </c>
      <c r="O34" s="56" t="str">
        <f ca="1">IFERROR(OFFSET(INDIRECT($H$3 &amp; "!A71"), 3, 0), "")</f>
        <v>휴먼스케이프</v>
      </c>
      <c r="P34" s="39">
        <f t="shared" ca="1" si="11"/>
        <v>391</v>
      </c>
      <c r="Q34" s="77">
        <f t="shared" ca="1" si="12"/>
        <v>2.8947368399999999E-2</v>
      </c>
      <c r="R34" s="86">
        <f t="shared" ca="1" si="15"/>
        <v>87998624.017807454</v>
      </c>
    </row>
    <row r="35" spans="1:18">
      <c r="A35" s="40" t="s">
        <v>206</v>
      </c>
      <c r="B35" s="11" t="s">
        <v>207</v>
      </c>
      <c r="C35" s="95">
        <v>15</v>
      </c>
      <c r="D35" s="92">
        <v>1.3513513499999999E-2</v>
      </c>
      <c r="E35" s="93">
        <v>87804107.85487023</v>
      </c>
      <c r="F35" s="35"/>
      <c r="G35" s="58" t="str">
        <f ca="1">IFERROR(OFFSET(INDIRECT($H$3 &amp; "!A98"), 4, 0), "")</f>
        <v>휴먼스케이프</v>
      </c>
      <c r="H35" s="44">
        <f t="shared" ca="1" si="7"/>
        <v>391</v>
      </c>
      <c r="I35" s="78">
        <f t="shared" ca="1" si="8"/>
        <v>2.8947368399999999E-2</v>
      </c>
      <c r="J35" s="90">
        <f t="shared" ca="1" si="13"/>
        <v>87998624.017807454</v>
      </c>
      <c r="K35" s="58" t="str">
        <f ca="1">IFERROR(OFFSET(INDIRECT($H$3 &amp; "!A44"), 4, 0), "")</f>
        <v>스톰엑스</v>
      </c>
      <c r="L35" s="44">
        <f t="shared" ca="1" si="9"/>
        <v>27.7</v>
      </c>
      <c r="M35" s="78">
        <f t="shared" ca="1" si="10"/>
        <v>7.2727273000000002E-3</v>
      </c>
      <c r="N35" s="90">
        <f t="shared" ca="1" si="14"/>
        <v>96417030.294165343</v>
      </c>
      <c r="O35" s="58" t="str">
        <f ca="1">IFERROR(OFFSET(INDIRECT($H$3 &amp; "!A71"), 4, 0), "")</f>
        <v>에스티피</v>
      </c>
      <c r="P35" s="44">
        <f t="shared" ca="1" si="11"/>
        <v>130</v>
      </c>
      <c r="Q35" s="78">
        <f t="shared" ca="1" si="12"/>
        <v>0</v>
      </c>
      <c r="R35" s="90">
        <f t="shared" ca="1" si="15"/>
        <v>31821921.059894681</v>
      </c>
    </row>
    <row r="36" spans="1:18">
      <c r="A36" s="40" t="s">
        <v>339</v>
      </c>
      <c r="B36" s="11" t="s">
        <v>340</v>
      </c>
      <c r="C36" s="95">
        <v>3240</v>
      </c>
      <c r="D36" s="92">
        <v>1.2500000000000001E-2</v>
      </c>
      <c r="E36" s="93">
        <v>1372855.3050726401</v>
      </c>
      <c r="F36" s="35"/>
      <c r="G36" s="56" t="str">
        <f ca="1">IFERROR(OFFSET(INDIRECT($H$3 &amp; "!A98"), 5, 0), "")</f>
        <v>솔라나</v>
      </c>
      <c r="H36" s="39">
        <f t="shared" ca="1" si="7"/>
        <v>231000</v>
      </c>
      <c r="I36" s="77">
        <f t="shared" ca="1" si="8"/>
        <v>3.3094812199999997E-2</v>
      </c>
      <c r="J36" s="99">
        <f t="shared" ca="1" si="13"/>
        <v>290995.97353378998</v>
      </c>
      <c r="K36" s="56" t="str">
        <f ca="1">IFERROR(OFFSET(INDIRECT($H$3 &amp; "!A44"), 5, 0), "")</f>
        <v>에브리피디아</v>
      </c>
      <c r="L36" s="39">
        <f t="shared" ca="1" si="9"/>
        <v>15.1</v>
      </c>
      <c r="M36" s="77">
        <f t="shared" ca="1" si="10"/>
        <v>0</v>
      </c>
      <c r="N36" s="99">
        <f t="shared" ca="1" si="14"/>
        <v>130302708.49494907</v>
      </c>
      <c r="O36" s="56" t="str">
        <f ca="1">IFERROR(OFFSET(INDIRECT($H$3 &amp; "!A71"), 5, 0), "")</f>
        <v>트론</v>
      </c>
      <c r="P36" s="39">
        <f t="shared" ca="1" si="11"/>
        <v>109</v>
      </c>
      <c r="Q36" s="77">
        <f t="shared" ca="1" si="12"/>
        <v>0</v>
      </c>
      <c r="R36" s="99">
        <f t="shared" ca="1" si="15"/>
        <v>197063906.0768806</v>
      </c>
    </row>
    <row r="37" spans="1:18">
      <c r="A37" s="40" t="s">
        <v>144</v>
      </c>
      <c r="B37" s="11" t="s">
        <v>145</v>
      </c>
      <c r="C37" s="95">
        <v>20</v>
      </c>
      <c r="D37" s="92">
        <v>1.01010101E-2</v>
      </c>
      <c r="E37" s="93">
        <v>460760230.97466129</v>
      </c>
      <c r="F37" s="35"/>
      <c r="G37" s="56" t="str">
        <f ca="1">IFERROR(OFFSET(INDIRECT($H$3 &amp; "!A98"), 6, 0), "")</f>
        <v>에스티피</v>
      </c>
      <c r="H37" s="39">
        <f t="shared" ca="1" si="7"/>
        <v>130</v>
      </c>
      <c r="I37" s="77">
        <f t="shared" ca="1" si="8"/>
        <v>0</v>
      </c>
      <c r="J37" s="86">
        <f t="shared" ca="1" si="13"/>
        <v>31821921.059894681</v>
      </c>
      <c r="K37" s="56" t="str">
        <f ca="1">IFERROR(OFFSET(INDIRECT($H$3 &amp; "!A44"), 6, 0), "")</f>
        <v>아하토큰</v>
      </c>
      <c r="L37" s="39">
        <f t="shared" ca="1" si="9"/>
        <v>15</v>
      </c>
      <c r="M37" s="77">
        <f t="shared" ca="1" si="10"/>
        <v>1.3513513499999999E-2</v>
      </c>
      <c r="N37" s="86">
        <f t="shared" ca="1" si="14"/>
        <v>87804107.85487023</v>
      </c>
      <c r="O37" s="56" t="str">
        <f ca="1">IFERROR(OFFSET(INDIRECT($H$3 &amp; "!A71"), 6, 0), "")</f>
        <v>헌트</v>
      </c>
      <c r="P37" s="39">
        <f t="shared" ca="1" si="11"/>
        <v>992</v>
      </c>
      <c r="Q37" s="77">
        <f t="shared" ca="1" si="12"/>
        <v>2.9045643199999999E-2</v>
      </c>
      <c r="R37" s="86">
        <f t="shared" ca="1" si="15"/>
        <v>25806580.22703924</v>
      </c>
    </row>
    <row r="38" spans="1:18">
      <c r="A38" s="40" t="s">
        <v>182</v>
      </c>
      <c r="B38" s="11" t="s">
        <v>183</v>
      </c>
      <c r="C38" s="95">
        <v>7040</v>
      </c>
      <c r="D38" s="92">
        <v>1.00430416E-2</v>
      </c>
      <c r="E38" s="93">
        <v>796964.32079390006</v>
      </c>
      <c r="F38" s="35"/>
      <c r="G38" s="56" t="str">
        <f ca="1">IFERROR(OFFSET(INDIRECT($H$3 &amp; "!A98"), 7, 0), "")</f>
        <v>쎄타토큰</v>
      </c>
      <c r="H38" s="39">
        <f t="shared" ca="1" si="7"/>
        <v>5465</v>
      </c>
      <c r="I38" s="77">
        <f t="shared" ca="1" si="8"/>
        <v>-9.9637680999999992E-3</v>
      </c>
      <c r="J38" s="86">
        <f t="shared" ca="1" si="13"/>
        <v>560907.69221548003</v>
      </c>
      <c r="K38" s="56" t="str">
        <f ca="1">IFERROR(OFFSET(INDIRECT($H$3 &amp; "!A44"), 7, 0), "")</f>
        <v>이캐시</v>
      </c>
      <c r="L38" s="39">
        <f t="shared" ca="1" si="9"/>
        <v>0.14199999999999999</v>
      </c>
      <c r="M38" s="77">
        <f t="shared" ca="1" si="10"/>
        <v>-6.9930069999999999E-3</v>
      </c>
      <c r="N38" s="86">
        <f t="shared" ca="1" si="14"/>
        <v>100148294365.68782</v>
      </c>
      <c r="O38" s="56" t="str">
        <f ca="1">IFERROR(OFFSET(INDIRECT($H$3 &amp; "!A71"), 7, 0), "")</f>
        <v>리플</v>
      </c>
      <c r="P38" s="39">
        <f t="shared" ca="1" si="11"/>
        <v>1025</v>
      </c>
      <c r="Q38" s="77">
        <f t="shared" ca="1" si="12"/>
        <v>-9.6618356999999995E-3</v>
      </c>
      <c r="R38" s="86">
        <f t="shared" ca="1" si="15"/>
        <v>127853627.87421399</v>
      </c>
    </row>
    <row r="39" spans="1:18">
      <c r="A39" s="40" t="s">
        <v>120</v>
      </c>
      <c r="B39" s="11" t="s">
        <v>121</v>
      </c>
      <c r="C39" s="95">
        <v>432</v>
      </c>
      <c r="D39" s="92">
        <v>9.3457943999999994E-3</v>
      </c>
      <c r="E39" s="93">
        <v>7819341.1739218701</v>
      </c>
      <c r="F39" s="35"/>
      <c r="G39" s="56" t="str">
        <f ca="1">IFERROR(OFFSET(INDIRECT($H$3 &amp; "!A98"), 8, 0), "")</f>
        <v>룸네트워크</v>
      </c>
      <c r="H39" s="39">
        <f t="shared" ca="1" si="7"/>
        <v>104</v>
      </c>
      <c r="I39" s="77">
        <f t="shared" ca="1" si="8"/>
        <v>-9.5238094999999991E-3</v>
      </c>
      <c r="J39" s="86">
        <f t="shared" ca="1" si="13"/>
        <v>41010299.403430954</v>
      </c>
      <c r="K39" s="56" t="str">
        <f ca="1">IFERROR(OFFSET(INDIRECT($H$3 &amp; "!A44"), 8, 0), "")</f>
        <v>시아코인</v>
      </c>
      <c r="L39" s="39">
        <f t="shared" ca="1" si="9"/>
        <v>20</v>
      </c>
      <c r="M39" s="77">
        <f t="shared" ca="1" si="10"/>
        <v>1.01010101E-2</v>
      </c>
      <c r="N39" s="86">
        <f t="shared" ca="1" si="14"/>
        <v>460760230.97466129</v>
      </c>
      <c r="O39" s="56" t="str">
        <f ca="1">IFERROR(OFFSET(INDIRECT($H$3 &amp; "!A71"), 8, 0), "")</f>
        <v>디카르고</v>
      </c>
      <c r="P39" s="39">
        <f t="shared" ca="1" si="11"/>
        <v>140</v>
      </c>
      <c r="Q39" s="77">
        <f t="shared" ca="1" si="12"/>
        <v>0</v>
      </c>
      <c r="R39" s="86">
        <f t="shared" ca="1" si="15"/>
        <v>24677773.40891917</v>
      </c>
    </row>
    <row r="40" spans="1:18" ht="17.25" thickBot="1">
      <c r="A40" s="40" t="s">
        <v>110</v>
      </c>
      <c r="B40" s="11" t="s">
        <v>111</v>
      </c>
      <c r="C40" s="95">
        <v>6490</v>
      </c>
      <c r="D40" s="92">
        <v>9.3312597000000004E-3</v>
      </c>
      <c r="E40" s="93">
        <v>41144896.499806009</v>
      </c>
      <c r="F40" s="35"/>
      <c r="G40" s="57" t="str">
        <f ca="1">IFERROR(OFFSET(INDIRECT($H$3 &amp; "!A98"), 9, 0), "")</f>
        <v>트론</v>
      </c>
      <c r="H40" s="37">
        <f t="shared" ca="1" si="7"/>
        <v>109</v>
      </c>
      <c r="I40" s="79">
        <f t="shared" ca="1" si="8"/>
        <v>0</v>
      </c>
      <c r="J40" s="87">
        <f t="shared" ca="1" si="13"/>
        <v>197063906.0768806</v>
      </c>
      <c r="K40" s="57" t="str">
        <f ca="1">IFERROR(OFFSET(INDIRECT($H$3 &amp; "!A44"), 9, 0), "")</f>
        <v>저스트</v>
      </c>
      <c r="L40" s="37">
        <f t="shared" ca="1" si="9"/>
        <v>74.099999999999994</v>
      </c>
      <c r="M40" s="79">
        <f t="shared" ca="1" si="10"/>
        <v>-8.0321284999999992E-3</v>
      </c>
      <c r="N40" s="87">
        <f t="shared" ca="1" si="14"/>
        <v>21653795.494429551</v>
      </c>
      <c r="O40" s="57" t="str">
        <f ca="1">IFERROR(OFFSET(INDIRECT($H$3 &amp; "!A71"), 9, 0), "")</f>
        <v>앵커</v>
      </c>
      <c r="P40" s="37">
        <f t="shared" ca="1" si="11"/>
        <v>129</v>
      </c>
      <c r="Q40" s="79">
        <f t="shared" ca="1" si="12"/>
        <v>1.5748031499999999E-2</v>
      </c>
      <c r="R40" s="87">
        <f t="shared" ca="1" si="15"/>
        <v>79009507.790722445</v>
      </c>
    </row>
    <row r="41" spans="1:18">
      <c r="A41" s="40" t="s">
        <v>204</v>
      </c>
      <c r="B41" s="11" t="s">
        <v>205</v>
      </c>
      <c r="C41" s="95">
        <v>11</v>
      </c>
      <c r="D41" s="92">
        <v>9.1743119000000008E-3</v>
      </c>
      <c r="E41" s="93">
        <v>354676998.88932222</v>
      </c>
      <c r="F41" s="35"/>
      <c r="G41" s="59" t="str">
        <f ca="1">IFERROR(OFFSET(INDIRECT($H$3 &amp; "!A98"), 10, 0), "")</f>
        <v>헌트</v>
      </c>
      <c r="H41" s="38">
        <f t="shared" ca="1" si="7"/>
        <v>992</v>
      </c>
      <c r="I41" s="76">
        <f t="shared" ca="1" si="8"/>
        <v>2.9045643199999999E-2</v>
      </c>
      <c r="J41" s="85">
        <f t="shared" ca="1" si="13"/>
        <v>25806580.22703924</v>
      </c>
      <c r="K41" s="55" t="str">
        <f ca="1">IFERROR(OFFSET(INDIRECT($H$3 &amp; "!A44"), 10, 0), "")</f>
        <v>리퍼리움</v>
      </c>
      <c r="L41" s="38">
        <f t="shared" ca="1" si="9"/>
        <v>15.8</v>
      </c>
      <c r="M41" s="76">
        <f t="shared" ca="1" si="10"/>
        <v>6.3694268000000004E-3</v>
      </c>
      <c r="N41" s="85">
        <f t="shared" ca="1" si="14"/>
        <v>119963534.92863715</v>
      </c>
      <c r="O41" s="55" t="str">
        <f ca="1">IFERROR(OFFSET(INDIRECT($H$3 &amp; "!A71"), 10, 0), "")</f>
        <v>온톨로지</v>
      </c>
      <c r="P41" s="38">
        <f t="shared" ca="1" si="11"/>
        <v>871</v>
      </c>
      <c r="Q41" s="76">
        <f t="shared" ca="1" si="12"/>
        <v>-2.2909507000000002E-3</v>
      </c>
      <c r="R41" s="85">
        <f t="shared" ca="1" si="15"/>
        <v>3294675.7575027598</v>
      </c>
    </row>
    <row r="42" spans="1:18">
      <c r="A42" s="40" t="s">
        <v>230</v>
      </c>
      <c r="B42" s="11" t="s">
        <v>231</v>
      </c>
      <c r="C42" s="95">
        <v>78.3</v>
      </c>
      <c r="D42" s="92">
        <v>9.0206186000000004E-3</v>
      </c>
      <c r="E42" s="93">
        <v>101135848.95827898</v>
      </c>
      <c r="F42" s="35"/>
      <c r="G42" s="56" t="str">
        <f ca="1">IFERROR(OFFSET(INDIRECT($H$3 &amp; "!A98"), 11, 0), "")</f>
        <v>무비블록</v>
      </c>
      <c r="H42" s="39">
        <f t="shared" ca="1" si="7"/>
        <v>10.7</v>
      </c>
      <c r="I42" s="77">
        <f t="shared" ca="1" si="8"/>
        <v>0</v>
      </c>
      <c r="J42" s="86">
        <f t="shared" ca="1" si="13"/>
        <v>509185500.27644604</v>
      </c>
      <c r="K42" s="56" t="str">
        <f ca="1">IFERROR(OFFSET(INDIRECT($H$3 &amp; "!A44"), 11, 0), "")</f>
        <v>메디블록</v>
      </c>
      <c r="L42" s="39">
        <f t="shared" ca="1" si="9"/>
        <v>69</v>
      </c>
      <c r="M42" s="77">
        <f t="shared" ca="1" si="10"/>
        <v>0</v>
      </c>
      <c r="N42" s="86">
        <f t="shared" ca="1" si="14"/>
        <v>78406035.883004472</v>
      </c>
      <c r="O42" s="56" t="str">
        <f ca="1">IFERROR(OFFSET(INDIRECT($H$3 &amp; "!A71"), 11, 0), "")</f>
        <v>온톨로지가스</v>
      </c>
      <c r="P42" s="39">
        <f t="shared" ca="1" si="11"/>
        <v>966</v>
      </c>
      <c r="Q42" s="77">
        <f t="shared" ca="1" si="12"/>
        <v>-7.1942446E-3</v>
      </c>
      <c r="R42" s="86">
        <f t="shared" ca="1" si="15"/>
        <v>2459267.6465648599</v>
      </c>
    </row>
    <row r="43" spans="1:18">
      <c r="A43" s="40" t="s">
        <v>208</v>
      </c>
      <c r="B43" s="11" t="s">
        <v>209</v>
      </c>
      <c r="C43" s="95">
        <v>1745</v>
      </c>
      <c r="D43" s="92">
        <v>8.6705202000000002E-3</v>
      </c>
      <c r="E43" s="93">
        <v>30934391.723282151</v>
      </c>
      <c r="F43" s="35"/>
      <c r="G43" s="56" t="str">
        <f ca="1">IFERROR(OFFSET(INDIRECT($H$3 &amp; "!A98"), 12, 0), "")</f>
        <v>엑시인피니티</v>
      </c>
      <c r="H43" s="39">
        <f t="shared" ca="1" si="7"/>
        <v>126600</v>
      </c>
      <c r="I43" s="77">
        <f t="shared" ca="1" si="8"/>
        <v>-4.3255997000000001E-3</v>
      </c>
      <c r="J43" s="86">
        <f t="shared" ca="1" si="13"/>
        <v>40445.479983630001</v>
      </c>
      <c r="K43" s="56" t="str">
        <f ca="1">IFERROR(OFFSET(INDIRECT($H$3 &amp; "!A44"), 12, 0), "")</f>
        <v>썸씽</v>
      </c>
      <c r="L43" s="39">
        <f t="shared" ca="1" si="9"/>
        <v>78.3</v>
      </c>
      <c r="M43" s="77">
        <f t="shared" ca="1" si="10"/>
        <v>9.0206186000000004E-3</v>
      </c>
      <c r="N43" s="86">
        <f t="shared" ca="1" si="14"/>
        <v>101135848.95827898</v>
      </c>
      <c r="O43" s="56" t="str">
        <f ca="1">IFERROR(OFFSET(INDIRECT($H$3 &amp; "!A71"), 12, 0), "")</f>
        <v>시빅</v>
      </c>
      <c r="P43" s="39">
        <f t="shared" ca="1" si="11"/>
        <v>432</v>
      </c>
      <c r="Q43" s="77">
        <f t="shared" ca="1" si="12"/>
        <v>9.3457943999999994E-3</v>
      </c>
      <c r="R43" s="86">
        <f t="shared" ca="1" si="15"/>
        <v>7819341.1739218701</v>
      </c>
    </row>
    <row r="44" spans="1:18">
      <c r="A44" s="40" t="s">
        <v>118</v>
      </c>
      <c r="B44" s="11" t="s">
        <v>119</v>
      </c>
      <c r="C44" s="95">
        <v>27.7</v>
      </c>
      <c r="D44" s="92">
        <v>7.2727273000000002E-3</v>
      </c>
      <c r="E44" s="93">
        <v>96417030.294165343</v>
      </c>
      <c r="F44" s="35"/>
      <c r="G44" s="56" t="str">
        <f ca="1">IFERROR(OFFSET(INDIRECT($H$3 &amp; "!A98"), 13, 0), "")</f>
        <v>오브스</v>
      </c>
      <c r="H44" s="39">
        <f t="shared" ca="1" si="7"/>
        <v>107</v>
      </c>
      <c r="I44" s="77">
        <f t="shared" ca="1" si="8"/>
        <v>1.9047618999999998E-2</v>
      </c>
      <c r="J44" s="86">
        <f t="shared" ca="1" si="13"/>
        <v>65069215.734049402</v>
      </c>
      <c r="K44" s="56" t="str">
        <f ca="1">IFERROR(OFFSET(INDIRECT($H$3 &amp; "!A44"), 13, 0), "")</f>
        <v>엠블</v>
      </c>
      <c r="L44" s="39">
        <f t="shared" ca="1" si="9"/>
        <v>14.8</v>
      </c>
      <c r="M44" s="77">
        <f t="shared" ca="1" si="10"/>
        <v>0</v>
      </c>
      <c r="N44" s="86">
        <f t="shared" ca="1" si="14"/>
        <v>120537899.4587511</v>
      </c>
      <c r="O44" s="56" t="str">
        <f ca="1">IFERROR(OFFSET(INDIRECT($H$3 &amp; "!A71"), 13, 0), "")</f>
        <v>넴</v>
      </c>
      <c r="P44" s="39">
        <f t="shared" ca="1" si="11"/>
        <v>162</v>
      </c>
      <c r="Q44" s="77">
        <f t="shared" ca="1" si="12"/>
        <v>-6.1349693000000002E-3</v>
      </c>
      <c r="R44" s="86">
        <f t="shared" ca="1" si="15"/>
        <v>14222157.635505071</v>
      </c>
    </row>
    <row r="45" spans="1:18">
      <c r="A45" s="40" t="s">
        <v>74</v>
      </c>
      <c r="B45" s="11" t="s">
        <v>75</v>
      </c>
      <c r="C45" s="95">
        <v>24810</v>
      </c>
      <c r="D45" s="92">
        <v>6.8993505999999996E-3</v>
      </c>
      <c r="E45" s="93">
        <v>547891.07195017999</v>
      </c>
      <c r="F45" s="35"/>
      <c r="G45" s="58" t="str">
        <f ca="1">IFERROR(OFFSET(INDIRECT($H$3 &amp; "!A98"), 14, 0), "")</f>
        <v>리플</v>
      </c>
      <c r="H45" s="44">
        <f t="shared" ca="1" si="7"/>
        <v>1025</v>
      </c>
      <c r="I45" s="78">
        <f t="shared" ca="1" si="8"/>
        <v>-9.6618356999999995E-3</v>
      </c>
      <c r="J45" s="90">
        <f t="shared" ca="1" si="13"/>
        <v>127853627.87421399</v>
      </c>
      <c r="K45" s="58" t="str">
        <f ca="1">IFERROR(OFFSET(INDIRECT($H$3 &amp; "!A44"), 14, 0), "")</f>
        <v>비체인</v>
      </c>
      <c r="L45" s="44">
        <f t="shared" ca="1" si="9"/>
        <v>108</v>
      </c>
      <c r="M45" s="78">
        <f t="shared" ca="1" si="10"/>
        <v>3.8461538500000003E-2</v>
      </c>
      <c r="N45" s="90">
        <f t="shared" ca="1" si="14"/>
        <v>143729812.15993264</v>
      </c>
      <c r="O45" s="58" t="str">
        <f ca="1">IFERROR(OFFSET(INDIRECT($H$3 &amp; "!A71"), 14, 0), "")</f>
        <v>크립토닷컴체인</v>
      </c>
      <c r="P45" s="44">
        <f t="shared" ca="1" si="11"/>
        <v>703</v>
      </c>
      <c r="Q45" s="78">
        <f t="shared" ca="1" si="12"/>
        <v>5.7224607000000002E-3</v>
      </c>
      <c r="R45" s="90">
        <f t="shared" ca="1" si="15"/>
        <v>8745380.6526235901</v>
      </c>
    </row>
    <row r="46" spans="1:18">
      <c r="A46" s="40" t="s">
        <v>152</v>
      </c>
      <c r="B46" s="11" t="s">
        <v>153</v>
      </c>
      <c r="C46" s="95">
        <v>3135</v>
      </c>
      <c r="D46" s="92">
        <v>6.4205457000000004E-3</v>
      </c>
      <c r="E46" s="93">
        <v>1602446.6857064101</v>
      </c>
      <c r="F46" s="35"/>
      <c r="G46" s="56" t="str">
        <f ca="1">IFERROR(OFFSET(INDIRECT($H$3 &amp; "!A98"), 15, 0), "")</f>
        <v>디카르고</v>
      </c>
      <c r="H46" s="39">
        <f t="shared" ca="1" si="7"/>
        <v>140</v>
      </c>
      <c r="I46" s="77">
        <f t="shared" ca="1" si="8"/>
        <v>0</v>
      </c>
      <c r="J46" s="99">
        <f t="shared" ca="1" si="13"/>
        <v>24677773.40891917</v>
      </c>
      <c r="K46" s="56" t="str">
        <f ca="1">IFERROR(OFFSET(INDIRECT($H$3 &amp; "!A44"), 15, 0), "")</f>
        <v>아이오에스티</v>
      </c>
      <c r="L46" s="39">
        <f t="shared" ca="1" si="9"/>
        <v>38.1</v>
      </c>
      <c r="M46" s="77">
        <f t="shared" ca="1" si="10"/>
        <v>-2.6178009999999999E-3</v>
      </c>
      <c r="N46" s="99">
        <f t="shared" ca="1" si="14"/>
        <v>45733700.948492222</v>
      </c>
      <c r="O46" s="56" t="str">
        <f ca="1">IFERROR(OFFSET(INDIRECT($H$3 &amp; "!A71"), 15, 0), "")</f>
        <v>제로엑스</v>
      </c>
      <c r="P46" s="39">
        <f t="shared" ca="1" si="11"/>
        <v>1005</v>
      </c>
      <c r="Q46" s="77">
        <f t="shared" ca="1" si="12"/>
        <v>1.6177957499999999E-2</v>
      </c>
      <c r="R46" s="99">
        <f t="shared" ca="1" si="15"/>
        <v>1490915.2327577199</v>
      </c>
    </row>
    <row r="47" spans="1:18">
      <c r="A47" s="40" t="s">
        <v>200</v>
      </c>
      <c r="B47" s="11" t="s">
        <v>201</v>
      </c>
      <c r="C47" s="95">
        <v>15.8</v>
      </c>
      <c r="D47" s="92">
        <v>6.3694268000000004E-3</v>
      </c>
      <c r="E47" s="93">
        <v>119963534.92863715</v>
      </c>
      <c r="F47" s="35"/>
      <c r="G47" s="56" t="str">
        <f ca="1">IFERROR(OFFSET(INDIRECT($H$3 &amp; "!A98"), 16, 0), "")</f>
        <v>비트코인</v>
      </c>
      <c r="H47" s="39">
        <f t="shared" ca="1" si="7"/>
        <v>60715000</v>
      </c>
      <c r="I47" s="77">
        <f t="shared" ca="1" si="8"/>
        <v>-7.8924148000000006E-3</v>
      </c>
      <c r="J47" s="86">
        <f t="shared" ca="1" si="13"/>
        <v>4744.3568105799995</v>
      </c>
      <c r="K47" s="56" t="str">
        <f ca="1">IFERROR(OFFSET(INDIRECT($H$3 &amp; "!A44"), 16, 0), "")</f>
        <v>메인프레임</v>
      </c>
      <c r="L47" s="39">
        <f t="shared" ca="1" si="9"/>
        <v>11</v>
      </c>
      <c r="M47" s="77">
        <f t="shared" ca="1" si="10"/>
        <v>9.1743119000000008E-3</v>
      </c>
      <c r="N47" s="86">
        <f t="shared" ca="1" si="14"/>
        <v>354676998.88932222</v>
      </c>
      <c r="O47" s="56" t="str">
        <f ca="1">IFERROR(OFFSET(INDIRECT($H$3 &amp; "!A71"), 16, 0), "")</f>
        <v>폴리매쓰</v>
      </c>
      <c r="P47" s="39">
        <f t="shared" ca="1" si="11"/>
        <v>637</v>
      </c>
      <c r="Q47" s="77">
        <f t="shared" ca="1" si="12"/>
        <v>-6.2402496E-3</v>
      </c>
      <c r="R47" s="86">
        <f t="shared" ca="1" si="15"/>
        <v>7291391.6109049302</v>
      </c>
    </row>
    <row r="48" spans="1:18">
      <c r="A48" s="40" t="s">
        <v>114</v>
      </c>
      <c r="B48" s="11" t="s">
        <v>115</v>
      </c>
      <c r="C48" s="95">
        <v>703</v>
      </c>
      <c r="D48" s="92">
        <v>5.7224607000000002E-3</v>
      </c>
      <c r="E48" s="93">
        <v>8745380.6526235901</v>
      </c>
      <c r="F48" s="35"/>
      <c r="G48" s="56" t="str">
        <f ca="1">IFERROR(OFFSET(INDIRECT($H$3 &amp; "!A98"), 17, 0), "")</f>
        <v>가스</v>
      </c>
      <c r="H48" s="39">
        <f t="shared" ca="1" si="7"/>
        <v>7520</v>
      </c>
      <c r="I48" s="77">
        <f t="shared" ca="1" si="8"/>
        <v>2.6666667000000001E-3</v>
      </c>
      <c r="J48" s="86">
        <f t="shared" ca="1" si="13"/>
        <v>151850.45898205999</v>
      </c>
      <c r="K48" s="56" t="str">
        <f ca="1">IFERROR(OFFSET(INDIRECT($H$3 &amp; "!A44"), 17, 0), "")</f>
        <v>스테이터스네트워크토큰</v>
      </c>
      <c r="L48" s="39">
        <f t="shared" ca="1" si="9"/>
        <v>91.8</v>
      </c>
      <c r="M48" s="77">
        <f t="shared" ca="1" si="10"/>
        <v>-1.18406889E-2</v>
      </c>
      <c r="N48" s="86">
        <f t="shared" ca="1" si="14"/>
        <v>87678152.459994838</v>
      </c>
      <c r="O48" s="56" t="str">
        <f ca="1">IFERROR(OFFSET(INDIRECT($H$3 &amp; "!A71"), 17, 0), "")</f>
        <v>모스코인</v>
      </c>
      <c r="P48" s="39">
        <f t="shared" ca="1" si="11"/>
        <v>293</v>
      </c>
      <c r="Q48" s="77">
        <f t="shared" ca="1" si="12"/>
        <v>1.73611111E-2</v>
      </c>
      <c r="R48" s="86">
        <f t="shared" ca="1" si="15"/>
        <v>60969103.944176801</v>
      </c>
    </row>
    <row r="49" spans="1:18">
      <c r="A49" s="40" t="s">
        <v>84</v>
      </c>
      <c r="B49" s="11" t="s">
        <v>85</v>
      </c>
      <c r="C49" s="95">
        <v>361</v>
      </c>
      <c r="D49" s="92">
        <v>5.5710305999999996E-3</v>
      </c>
      <c r="E49" s="93">
        <v>17361127.178765129</v>
      </c>
      <c r="F49" s="35"/>
      <c r="G49" s="56" t="str">
        <f ca="1">IFERROR(OFFSET(INDIRECT($H$3 &amp; "!A98"), 18, 0), "")</f>
        <v>앵커</v>
      </c>
      <c r="H49" s="39">
        <f t="shared" ca="1" si="7"/>
        <v>129</v>
      </c>
      <c r="I49" s="77">
        <f t="shared" ca="1" si="8"/>
        <v>1.5748031499999999E-2</v>
      </c>
      <c r="J49" s="86">
        <f t="shared" ca="1" si="13"/>
        <v>79009507.790722445</v>
      </c>
      <c r="K49" s="56" t="str">
        <f ca="1">IFERROR(OFFSET(INDIRECT($H$3 &amp; "!A44"), 18, 0), "")</f>
        <v>썬더토큰</v>
      </c>
      <c r="L49" s="39">
        <f t="shared" ca="1" si="9"/>
        <v>13.5</v>
      </c>
      <c r="M49" s="77">
        <f t="shared" ca="1" si="10"/>
        <v>0</v>
      </c>
      <c r="N49" s="86">
        <f t="shared" ca="1" si="14"/>
        <v>336320366.88943291</v>
      </c>
      <c r="O49" s="56" t="str">
        <f ca="1">IFERROR(OFFSET(INDIRECT($H$3 &amp; "!A71"), 18, 0), "")</f>
        <v>그로스톨코인</v>
      </c>
      <c r="P49" s="39">
        <f t="shared" ca="1" si="11"/>
        <v>864</v>
      </c>
      <c r="Q49" s="77">
        <f t="shared" ca="1" si="12"/>
        <v>2.3201856E-3</v>
      </c>
      <c r="R49" s="86">
        <f t="shared" ca="1" si="15"/>
        <v>1736060.7578523799</v>
      </c>
    </row>
    <row r="50" spans="1:18" ht="17.25" thickBot="1">
      <c r="A50" s="40" t="s">
        <v>128</v>
      </c>
      <c r="B50" s="11" t="s">
        <v>129</v>
      </c>
      <c r="C50" s="95">
        <v>78.3</v>
      </c>
      <c r="D50" s="92">
        <v>3.8461538E-3</v>
      </c>
      <c r="E50" s="93">
        <v>45610033.058920912</v>
      </c>
      <c r="F50" s="35"/>
      <c r="G50" s="57" t="str">
        <f ca="1">IFERROR(OFFSET(INDIRECT($H$3 &amp; "!A98"), 19, 0), "")</f>
        <v>폴리곤</v>
      </c>
      <c r="H50" s="37">
        <f t="shared" ca="1" si="7"/>
        <v>2675</v>
      </c>
      <c r="I50" s="79">
        <f t="shared" ca="1" si="8"/>
        <v>-3.7243948000000001E-3</v>
      </c>
      <c r="J50" s="87">
        <f t="shared" ca="1" si="13"/>
        <v>38926755.93875581</v>
      </c>
      <c r="K50" s="57" t="str">
        <f ca="1">IFERROR(OFFSET(INDIRECT($H$3 &amp; "!A44"), 19, 0), "")</f>
        <v>쿼크체인</v>
      </c>
      <c r="L50" s="37">
        <f t="shared" ca="1" si="9"/>
        <v>25.5</v>
      </c>
      <c r="M50" s="79">
        <f t="shared" ca="1" si="10"/>
        <v>0</v>
      </c>
      <c r="N50" s="87">
        <f t="shared" ca="1" si="14"/>
        <v>69345982.95470506</v>
      </c>
      <c r="O50" s="57" t="str">
        <f ca="1">IFERROR(OFFSET(INDIRECT($H$3 &amp; "!A71"), 19, 0), "")</f>
        <v>누사이퍼</v>
      </c>
      <c r="P50" s="37">
        <f t="shared" ca="1" si="11"/>
        <v>919</v>
      </c>
      <c r="Q50" s="79">
        <f t="shared" ca="1" si="12"/>
        <v>-1.3948497900000001E-2</v>
      </c>
      <c r="R50" s="87">
        <f t="shared" ca="1" si="15"/>
        <v>22499452.362827562</v>
      </c>
    </row>
    <row r="51" spans="1:18">
      <c r="A51" s="40" t="s">
        <v>94</v>
      </c>
      <c r="B51" s="11" t="s">
        <v>95</v>
      </c>
      <c r="C51" s="95">
        <v>5670</v>
      </c>
      <c r="D51" s="92">
        <v>3.5398230000000001E-3</v>
      </c>
      <c r="E51" s="93">
        <v>2320908.1104748999</v>
      </c>
      <c r="F51" s="35"/>
    </row>
    <row r="52" spans="1:18" ht="17.25" thickBot="1">
      <c r="A52" s="40" t="s">
        <v>67</v>
      </c>
      <c r="B52" s="11" t="s">
        <v>68</v>
      </c>
      <c r="C52" s="95">
        <v>4485</v>
      </c>
      <c r="D52" s="92">
        <v>3.3557047E-3</v>
      </c>
      <c r="E52" s="93">
        <v>1626132.7526708301</v>
      </c>
      <c r="F52" s="35"/>
    </row>
    <row r="53" spans="1:18" ht="17.25" thickBot="1">
      <c r="A53" s="40" t="s">
        <v>138</v>
      </c>
      <c r="B53" s="11" t="s">
        <v>139</v>
      </c>
      <c r="C53" s="95">
        <v>7520</v>
      </c>
      <c r="D53" s="92">
        <v>2.6666667000000001E-3</v>
      </c>
      <c r="E53" s="93">
        <v>151850.45898205999</v>
      </c>
      <c r="F53" s="35"/>
      <c r="G53" s="230" t="s">
        <v>252</v>
      </c>
      <c r="H53" s="231"/>
      <c r="I53" s="231"/>
      <c r="J53" s="232"/>
      <c r="K53" s="230" t="s">
        <v>255</v>
      </c>
      <c r="L53" s="231"/>
      <c r="M53" s="231"/>
      <c r="N53" s="232"/>
      <c r="O53" s="230" t="s">
        <v>256</v>
      </c>
      <c r="P53" s="231"/>
      <c r="Q53" s="231"/>
      <c r="R53" s="232"/>
    </row>
    <row r="54" spans="1:18" ht="17.25" thickBot="1">
      <c r="A54" s="40" t="s">
        <v>248</v>
      </c>
      <c r="B54" s="11" t="s">
        <v>249</v>
      </c>
      <c r="C54" s="95">
        <v>864</v>
      </c>
      <c r="D54" s="92">
        <v>2.3201856E-3</v>
      </c>
      <c r="E54" s="93">
        <v>1736060.7578523799</v>
      </c>
      <c r="F54" s="35"/>
      <c r="G54" s="295" t="s">
        <v>54</v>
      </c>
      <c r="H54" s="307">
        <f ca="1">NOW()</f>
        <v>44546.917756712966</v>
      </c>
      <c r="I54" s="308"/>
      <c r="J54" s="309"/>
      <c r="K54" s="298" t="s">
        <v>54</v>
      </c>
      <c r="L54" s="307">
        <f ca="1">NOW()</f>
        <v>44546.917756712966</v>
      </c>
      <c r="M54" s="308"/>
      <c r="N54" s="309"/>
      <c r="O54" s="298" t="s">
        <v>54</v>
      </c>
      <c r="P54" s="307">
        <f ca="1">NOW()</f>
        <v>44546.917756712966</v>
      </c>
      <c r="Q54" s="308"/>
      <c r="R54" s="309"/>
    </row>
    <row r="55" spans="1:18" ht="17.25" thickBot="1">
      <c r="A55" s="40" t="s">
        <v>122</v>
      </c>
      <c r="B55" s="11" t="s">
        <v>123</v>
      </c>
      <c r="C55" s="95">
        <v>192400</v>
      </c>
      <c r="D55" s="92">
        <v>1.0405827E-3</v>
      </c>
      <c r="E55" s="93">
        <v>28721.561740410001</v>
      </c>
      <c r="F55" s="35"/>
      <c r="G55" s="292"/>
      <c r="H55" s="36" t="s">
        <v>57</v>
      </c>
      <c r="I55" s="73" t="s">
        <v>58</v>
      </c>
      <c r="J55" s="69" t="s">
        <v>261</v>
      </c>
      <c r="K55" s="292"/>
      <c r="L55" s="36" t="s">
        <v>57</v>
      </c>
      <c r="M55" s="73" t="s">
        <v>58</v>
      </c>
      <c r="N55" s="69" t="s">
        <v>261</v>
      </c>
      <c r="O55" s="292"/>
      <c r="P55" s="36" t="s">
        <v>57</v>
      </c>
      <c r="Q55" s="73" t="s">
        <v>58</v>
      </c>
      <c r="R55" s="69" t="s">
        <v>261</v>
      </c>
    </row>
    <row r="56" spans="1:18">
      <c r="A56" s="40" t="s">
        <v>166</v>
      </c>
      <c r="B56" s="11" t="s">
        <v>167</v>
      </c>
      <c r="C56" s="95">
        <v>20940</v>
      </c>
      <c r="D56" s="92">
        <v>4.777831E-4</v>
      </c>
      <c r="E56" s="93">
        <v>81918.598331679998</v>
      </c>
      <c r="F56" s="35"/>
      <c r="G56" s="55" t="str">
        <f ca="1">IFERROR(OFFSET(INDIRECT($H$3 &amp; "!A179"), 0, 0), "")</f>
        <v>아이콘</v>
      </c>
      <c r="H56" s="38">
        <f t="shared" ref="H56:H65" ca="1" si="16">_xlfn.IFNA(VLOOKUP(G56, $B$2:$D$200, 2, FALSE), "")</f>
        <v>1535</v>
      </c>
      <c r="I56" s="76">
        <f t="shared" ref="I56:I65" ca="1" si="17">_xlfn.IFNA(VLOOKUP(G56, $B$2:$D$200, 3, FALSE), "")</f>
        <v>4.0677966099999997E-2</v>
      </c>
      <c r="J56" s="85">
        <f ca="1">_xlfn.IFNA(VLOOKUP(G56, $B$2:$E$200, 4, FALSE), "")</f>
        <v>7933621.9635985699</v>
      </c>
      <c r="K56" s="55" t="str">
        <f ca="1">IFERROR(OFFSET(INDIRECT($H$3 &amp; "!A125"), 0, 0), "")</f>
        <v>오브스</v>
      </c>
      <c r="L56" s="38">
        <f t="shared" ref="L56:L75" ca="1" si="18">_xlfn.IFNA(VLOOKUP(K56, $B$2:$D$200, 2, FALSE), "")</f>
        <v>107</v>
      </c>
      <c r="M56" s="76">
        <f t="shared" ref="M56:M75" ca="1" si="19">_xlfn.IFNA(VLOOKUP(K56, $B$2:$D$200, 3, FALSE), "")</f>
        <v>1.9047618999999998E-2</v>
      </c>
      <c r="N56" s="85">
        <f ca="1">_xlfn.IFNA(VLOOKUP(K56, $B$2:$E$200, 4, FALSE), "")</f>
        <v>65069215.734049402</v>
      </c>
      <c r="O56" s="55" t="str">
        <f ca="1">IFERROR(OFFSET(INDIRECT($H$3 &amp; "!A152"), 0, 0), "")</f>
        <v>넴</v>
      </c>
      <c r="P56" s="38">
        <f t="shared" ref="P56:P75" ca="1" si="20">_xlfn.IFNA(VLOOKUP(O56, $B$2:$D$200, 2, FALSE), "")</f>
        <v>162</v>
      </c>
      <c r="Q56" s="76">
        <f t="shared" ref="Q56:Q75" ca="1" si="21">_xlfn.IFNA(VLOOKUP(O56, $B$2:$D$200, 3, FALSE), "")</f>
        <v>-6.1349693000000002E-3</v>
      </c>
      <c r="R56" s="85">
        <f ca="1">_xlfn.IFNA(VLOOKUP(O56, $B$2:$E$200, 4, FALSE), "")</f>
        <v>14222157.635505071</v>
      </c>
    </row>
    <row r="57" spans="1:18">
      <c r="A57" s="40" t="s">
        <v>232</v>
      </c>
      <c r="B57" s="11" t="s">
        <v>233</v>
      </c>
      <c r="C57" s="95">
        <v>538</v>
      </c>
      <c r="D57" s="92">
        <v>0</v>
      </c>
      <c r="E57" s="93">
        <v>4165447.58950441</v>
      </c>
      <c r="F57" s="35"/>
      <c r="G57" s="56" t="str">
        <f ca="1">IFERROR(OFFSET(INDIRECT($H$3 &amp; "!A179"), 1, 0), "")</f>
        <v>베이직어텐션토큰</v>
      </c>
      <c r="H57" s="39">
        <f t="shared" ca="1" si="16"/>
        <v>1495</v>
      </c>
      <c r="I57" s="77">
        <f t="shared" ca="1" si="17"/>
        <v>6.4056939500000007E-2</v>
      </c>
      <c r="J57" s="86">
        <f t="shared" ref="J57:J75" ca="1" si="22">_xlfn.IFNA(VLOOKUP(G57, $B$2:$E$200, 4, FALSE), "")</f>
        <v>20823151.999861591</v>
      </c>
      <c r="K57" s="56" t="str">
        <f ca="1">IFERROR(OFFSET(INDIRECT($H$3 &amp; "!A125"), 1, 0), "")</f>
        <v>질리카</v>
      </c>
      <c r="L57" s="39">
        <f t="shared" ca="1" si="18"/>
        <v>78.3</v>
      </c>
      <c r="M57" s="77">
        <f t="shared" ca="1" si="19"/>
        <v>3.8461538E-3</v>
      </c>
      <c r="N57" s="86">
        <f t="shared" ref="N57:N75" ca="1" si="23">_xlfn.IFNA(VLOOKUP(K57, $B$2:$E$200, 4, FALSE), "")</f>
        <v>45610033.058920912</v>
      </c>
      <c r="O57" s="56" t="str">
        <f ca="1">IFERROR(OFFSET(INDIRECT($H$3 &amp; "!A152"), 1, 0), "")</f>
        <v>크립토닷컴체인</v>
      </c>
      <c r="P57" s="39">
        <f t="shared" ca="1" si="20"/>
        <v>703</v>
      </c>
      <c r="Q57" s="77">
        <f t="shared" ca="1" si="21"/>
        <v>5.7224607000000002E-3</v>
      </c>
      <c r="R57" s="86">
        <f t="shared" ref="R57:R75" ca="1" si="24">_xlfn.IFNA(VLOOKUP(O57, $B$2:$E$200, 4, FALSE), "")</f>
        <v>8745380.6526235901</v>
      </c>
    </row>
    <row r="58" spans="1:18">
      <c r="A58" s="40" t="s">
        <v>250</v>
      </c>
      <c r="B58" s="11" t="s">
        <v>251</v>
      </c>
      <c r="C58" s="95">
        <v>292</v>
      </c>
      <c r="D58" s="92">
        <v>0</v>
      </c>
      <c r="E58" s="93">
        <v>8271649.71981858</v>
      </c>
      <c r="F58" s="35"/>
      <c r="G58" s="56" t="str">
        <f ca="1">IFERROR(OFFSET(INDIRECT($H$3 &amp; "!A179"), 2, 0), "")</f>
        <v>스팀</v>
      </c>
      <c r="H58" s="39">
        <f t="shared" ca="1" si="16"/>
        <v>538</v>
      </c>
      <c r="I58" s="77">
        <f t="shared" ca="1" si="17"/>
        <v>0</v>
      </c>
      <c r="J58" s="86">
        <f t="shared" ca="1" si="22"/>
        <v>4165447.58950441</v>
      </c>
      <c r="K58" s="56" t="str">
        <f ca="1">IFERROR(OFFSET(INDIRECT($H$3 &amp; "!A125"), 2, 0), "")</f>
        <v>스톰엑스</v>
      </c>
      <c r="L58" s="39">
        <f t="shared" ca="1" si="18"/>
        <v>27.7</v>
      </c>
      <c r="M58" s="77">
        <f t="shared" ca="1" si="19"/>
        <v>7.2727273000000002E-3</v>
      </c>
      <c r="N58" s="86">
        <f t="shared" ca="1" si="23"/>
        <v>96417030.294165343</v>
      </c>
      <c r="O58" s="56" t="str">
        <f ca="1">IFERROR(OFFSET(INDIRECT($H$3 &amp; "!A152"), 2, 0), "")</f>
        <v>제로엑스</v>
      </c>
      <c r="P58" s="39">
        <f t="shared" ca="1" si="20"/>
        <v>1005</v>
      </c>
      <c r="Q58" s="77">
        <f t="shared" ca="1" si="21"/>
        <v>1.6177957499999999E-2</v>
      </c>
      <c r="R58" s="86">
        <f t="shared" ca="1" si="24"/>
        <v>1490915.2327577199</v>
      </c>
    </row>
    <row r="59" spans="1:18">
      <c r="A59" s="40" t="s">
        <v>148</v>
      </c>
      <c r="B59" s="11" t="s">
        <v>149</v>
      </c>
      <c r="C59" s="95">
        <v>109</v>
      </c>
      <c r="D59" s="92">
        <v>0</v>
      </c>
      <c r="E59" s="93">
        <v>197063906.0768806</v>
      </c>
      <c r="F59" s="35"/>
      <c r="G59" s="56" t="str">
        <f ca="1">IFERROR(OFFSET(INDIRECT($H$3 &amp; "!A179"), 3, 0), "")</f>
        <v>썬더토큰</v>
      </c>
      <c r="H59" s="39">
        <f t="shared" ca="1" si="16"/>
        <v>13.5</v>
      </c>
      <c r="I59" s="77">
        <f t="shared" ca="1" si="17"/>
        <v>0</v>
      </c>
      <c r="J59" s="86">
        <f t="shared" ca="1" si="22"/>
        <v>336320366.88943291</v>
      </c>
      <c r="K59" s="56" t="str">
        <f ca="1">IFERROR(OFFSET(INDIRECT($H$3 &amp; "!A125"), 3, 0), "")</f>
        <v>에브리피디아</v>
      </c>
      <c r="L59" s="39">
        <f t="shared" ca="1" si="18"/>
        <v>15.1</v>
      </c>
      <c r="M59" s="77">
        <f t="shared" ca="1" si="19"/>
        <v>0</v>
      </c>
      <c r="N59" s="86">
        <f t="shared" ca="1" si="23"/>
        <v>130302708.49494907</v>
      </c>
      <c r="O59" s="56" t="str">
        <f ca="1">IFERROR(OFFSET(INDIRECT($H$3 &amp; "!A152"), 3, 0), "")</f>
        <v>폴리매쓰</v>
      </c>
      <c r="P59" s="39">
        <f t="shared" ca="1" si="20"/>
        <v>637</v>
      </c>
      <c r="Q59" s="77">
        <f t="shared" ca="1" si="21"/>
        <v>-6.2402496E-3</v>
      </c>
      <c r="R59" s="86">
        <f t="shared" ca="1" si="24"/>
        <v>7291391.6109049302</v>
      </c>
    </row>
    <row r="60" spans="1:18">
      <c r="A60" s="40" t="s">
        <v>174</v>
      </c>
      <c r="B60" s="11" t="s">
        <v>175</v>
      </c>
      <c r="C60" s="95">
        <v>15.1</v>
      </c>
      <c r="D60" s="92">
        <v>0</v>
      </c>
      <c r="E60" s="93">
        <v>130302708.49494907</v>
      </c>
      <c r="F60" s="35"/>
      <c r="G60" s="56" t="str">
        <f ca="1">IFERROR(OFFSET(INDIRECT($H$3 &amp; "!A179"), 4, 0), "")</f>
        <v>스택스</v>
      </c>
      <c r="H60" s="39">
        <f t="shared" ca="1" si="16"/>
        <v>2785</v>
      </c>
      <c r="I60" s="77">
        <f t="shared" ca="1" si="17"/>
        <v>-7.1301248000000001E-3</v>
      </c>
      <c r="J60" s="90">
        <f t="shared" ca="1" si="22"/>
        <v>24109328.196254522</v>
      </c>
      <c r="K60" s="58" t="str">
        <f ca="1">IFERROR(OFFSET(INDIRECT($H$3 &amp; "!A125"), 4, 0), "")</f>
        <v>아하토큰</v>
      </c>
      <c r="L60" s="44">
        <f t="shared" ca="1" si="18"/>
        <v>15</v>
      </c>
      <c r="M60" s="78">
        <f t="shared" ca="1" si="19"/>
        <v>1.3513513499999999E-2</v>
      </c>
      <c r="N60" s="90">
        <f t="shared" ca="1" si="23"/>
        <v>87804107.85487023</v>
      </c>
      <c r="O60" s="58" t="str">
        <f ca="1">IFERROR(OFFSET(INDIRECT($H$3 &amp; "!A152"), 4, 0), "")</f>
        <v>모스코인</v>
      </c>
      <c r="P60" s="44">
        <f t="shared" ca="1" si="20"/>
        <v>293</v>
      </c>
      <c r="Q60" s="78">
        <f t="shared" ca="1" si="21"/>
        <v>1.73611111E-2</v>
      </c>
      <c r="R60" s="90">
        <f t="shared" ca="1" si="24"/>
        <v>60969103.944176801</v>
      </c>
    </row>
    <row r="61" spans="1:18">
      <c r="A61" s="40" t="s">
        <v>216</v>
      </c>
      <c r="B61" s="11" t="s">
        <v>217</v>
      </c>
      <c r="C61" s="95">
        <v>180</v>
      </c>
      <c r="D61" s="92">
        <v>0</v>
      </c>
      <c r="E61" s="93">
        <v>35504478.843414068</v>
      </c>
      <c r="F61" s="35"/>
      <c r="G61" s="60" t="str">
        <f ca="1">IFERROR(OFFSET(INDIRECT($H$3 &amp; "!A179"), 5, 0), "")</f>
        <v>플레이댑</v>
      </c>
      <c r="H61" s="45">
        <f t="shared" ca="1" si="16"/>
        <v>1805</v>
      </c>
      <c r="I61" s="80">
        <f t="shared" ca="1" si="17"/>
        <v>2.84900285E-2</v>
      </c>
      <c r="J61" s="99">
        <f t="shared" ca="1" si="22"/>
        <v>43600514.620046549</v>
      </c>
      <c r="K61" s="56" t="str">
        <f ca="1">IFERROR(OFFSET(INDIRECT($H$3 &amp; "!A125"), 5, 0), "")</f>
        <v>이캐시</v>
      </c>
      <c r="L61" s="39">
        <f t="shared" ca="1" si="18"/>
        <v>0.14199999999999999</v>
      </c>
      <c r="M61" s="77">
        <f t="shared" ca="1" si="19"/>
        <v>-6.9930069999999999E-3</v>
      </c>
      <c r="N61" s="99">
        <f t="shared" ca="1" si="23"/>
        <v>100148294365.68782</v>
      </c>
      <c r="O61" s="56" t="str">
        <f ca="1">IFERROR(OFFSET(INDIRECT($H$3 &amp; "!A152"), 5, 0), "")</f>
        <v>그로스톨코인</v>
      </c>
      <c r="P61" s="39">
        <f t="shared" ca="1" si="20"/>
        <v>864</v>
      </c>
      <c r="Q61" s="77">
        <f t="shared" ca="1" si="21"/>
        <v>2.3201856E-3</v>
      </c>
      <c r="R61" s="99">
        <f t="shared" ca="1" si="24"/>
        <v>1736060.7578523799</v>
      </c>
    </row>
    <row r="62" spans="1:18">
      <c r="A62" s="40" t="s">
        <v>70</v>
      </c>
      <c r="B62" s="11" t="s">
        <v>71</v>
      </c>
      <c r="C62" s="95">
        <v>25.5</v>
      </c>
      <c r="D62" s="92">
        <v>0</v>
      </c>
      <c r="E62" s="93">
        <v>69345982.95470506</v>
      </c>
      <c r="F62" s="35"/>
      <c r="G62" s="56" t="str">
        <f ca="1">IFERROR(OFFSET(INDIRECT($H$3 &amp; "!A179"), 6, 0), "")</f>
        <v>스와이프</v>
      </c>
      <c r="H62" s="39">
        <f t="shared" ca="1" si="16"/>
        <v>1890</v>
      </c>
      <c r="I62" s="77">
        <f t="shared" ca="1" si="17"/>
        <v>-5.2631579E-3</v>
      </c>
      <c r="J62" s="86">
        <f t="shared" ca="1" si="22"/>
        <v>3971106.02671132</v>
      </c>
      <c r="K62" s="56" t="str">
        <f ca="1">IFERROR(OFFSET(INDIRECT($H$3 &amp; "!A125"), 6, 0), "")</f>
        <v>시아코인</v>
      </c>
      <c r="L62" s="39">
        <f t="shared" ca="1" si="18"/>
        <v>20</v>
      </c>
      <c r="M62" s="77">
        <f t="shared" ca="1" si="19"/>
        <v>1.01010101E-2</v>
      </c>
      <c r="N62" s="86">
        <f t="shared" ca="1" si="23"/>
        <v>460760230.97466129</v>
      </c>
      <c r="O62" s="56" t="str">
        <f ca="1">IFERROR(OFFSET(INDIRECT($H$3 &amp; "!A152"), 6, 0), "")</f>
        <v>누사이퍼</v>
      </c>
      <c r="P62" s="39">
        <f t="shared" ca="1" si="20"/>
        <v>919</v>
      </c>
      <c r="Q62" s="77">
        <f t="shared" ca="1" si="21"/>
        <v>-1.3948497900000001E-2</v>
      </c>
      <c r="R62" s="86">
        <f t="shared" ca="1" si="24"/>
        <v>22499452.362827562</v>
      </c>
    </row>
    <row r="63" spans="1:18">
      <c r="A63" s="40" t="s">
        <v>188</v>
      </c>
      <c r="B63" s="11" t="s">
        <v>189</v>
      </c>
      <c r="C63" s="95">
        <v>308</v>
      </c>
      <c r="D63" s="92">
        <v>0</v>
      </c>
      <c r="E63" s="93">
        <v>13066361.55101564</v>
      </c>
      <c r="F63" s="35"/>
      <c r="G63" s="56" t="str">
        <f ca="1">IFERROR(OFFSET(INDIRECT($H$3 &amp; "!A179"), 7, 0), "")</f>
        <v>메타디움</v>
      </c>
      <c r="H63" s="39">
        <f t="shared" ca="1" si="16"/>
        <v>131</v>
      </c>
      <c r="I63" s="77">
        <f t="shared" ca="1" si="17"/>
        <v>1.5503876E-2</v>
      </c>
      <c r="J63" s="86">
        <f t="shared" ca="1" si="22"/>
        <v>57451312.515125602</v>
      </c>
      <c r="K63" s="56" t="str">
        <f ca="1">IFERROR(OFFSET(INDIRECT($H$3 &amp; "!A125"), 7, 0), "")</f>
        <v>저스트</v>
      </c>
      <c r="L63" s="39">
        <f t="shared" ca="1" si="18"/>
        <v>74.099999999999994</v>
      </c>
      <c r="M63" s="77">
        <f t="shared" ca="1" si="19"/>
        <v>-8.0321284999999992E-3</v>
      </c>
      <c r="N63" s="86">
        <f t="shared" ca="1" si="23"/>
        <v>21653795.494429551</v>
      </c>
      <c r="O63" s="56" t="str">
        <f ca="1">IFERROR(OFFSET(INDIRECT($H$3 &amp; "!A152"), 7, 0), "")</f>
        <v>피르마체인</v>
      </c>
      <c r="P63" s="39">
        <f t="shared" ca="1" si="20"/>
        <v>164</v>
      </c>
      <c r="Q63" s="77">
        <f t="shared" ca="1" si="21"/>
        <v>3.14465409E-2</v>
      </c>
      <c r="R63" s="86">
        <f t="shared" ca="1" si="24"/>
        <v>55512784.844700009</v>
      </c>
    </row>
    <row r="64" spans="1:18">
      <c r="A64" s="40" t="s">
        <v>184</v>
      </c>
      <c r="B64" s="11" t="s">
        <v>185</v>
      </c>
      <c r="C64" s="95">
        <v>13.5</v>
      </c>
      <c r="D64" s="92">
        <v>0</v>
      </c>
      <c r="E64" s="93">
        <v>336320366.88943291</v>
      </c>
      <c r="F64" s="35"/>
      <c r="G64" s="56" t="str">
        <f ca="1">IFERROR(OFFSET(INDIRECT($H$3 &amp; "!A179"), 8, 0), "")</f>
        <v>톤</v>
      </c>
      <c r="H64" s="39">
        <f t="shared" ca="1" si="16"/>
        <v>7040</v>
      </c>
      <c r="I64" s="77">
        <f t="shared" ca="1" si="17"/>
        <v>1.00430416E-2</v>
      </c>
      <c r="J64" s="86">
        <f t="shared" ca="1" si="22"/>
        <v>796964.32079390006</v>
      </c>
      <c r="K64" s="56" t="str">
        <f ca="1">IFERROR(OFFSET(INDIRECT($H$3 &amp; "!A125"), 8, 0), "")</f>
        <v>리퍼리움</v>
      </c>
      <c r="L64" s="39">
        <f t="shared" ca="1" si="18"/>
        <v>15.8</v>
      </c>
      <c r="M64" s="77">
        <f t="shared" ca="1" si="19"/>
        <v>6.3694268000000004E-3</v>
      </c>
      <c r="N64" s="86">
        <f t="shared" ca="1" si="23"/>
        <v>119963534.92863715</v>
      </c>
      <c r="O64" s="56" t="str">
        <f ca="1">IFERROR(OFFSET(INDIRECT($H$3 &amp; "!A152"), 8, 0), "")</f>
        <v>쎄타퓨엘</v>
      </c>
      <c r="P64" s="39">
        <f t="shared" ca="1" si="20"/>
        <v>260</v>
      </c>
      <c r="Q64" s="77">
        <f t="shared" ca="1" si="21"/>
        <v>-2.2556390999999999E-2</v>
      </c>
      <c r="R64" s="86">
        <f t="shared" ca="1" si="24"/>
        <v>19494004.266578659</v>
      </c>
    </row>
    <row r="65" spans="1:18" ht="17.25" thickBot="1">
      <c r="A65" s="40" t="s">
        <v>212</v>
      </c>
      <c r="B65" s="11" t="s">
        <v>213</v>
      </c>
      <c r="C65" s="95">
        <v>10.7</v>
      </c>
      <c r="D65" s="92">
        <v>0</v>
      </c>
      <c r="E65" s="93">
        <v>509185500.27644604</v>
      </c>
      <c r="F65" s="35"/>
      <c r="G65" s="57" t="str">
        <f ca="1">IFERROR(OFFSET(INDIRECT($H$3 &amp; "!A179"), 9, 0), "")</f>
        <v>아더</v>
      </c>
      <c r="H65" s="37">
        <f t="shared" ca="1" si="16"/>
        <v>292</v>
      </c>
      <c r="I65" s="79">
        <f t="shared" ca="1" si="17"/>
        <v>0</v>
      </c>
      <c r="J65" s="87">
        <f t="shared" ca="1" si="22"/>
        <v>8271649.71981858</v>
      </c>
      <c r="K65" s="57" t="str">
        <f ca="1">IFERROR(OFFSET(INDIRECT($H$3 &amp; "!A125"), 9, 0), "")</f>
        <v>메디블록</v>
      </c>
      <c r="L65" s="37">
        <f t="shared" ca="1" si="18"/>
        <v>69</v>
      </c>
      <c r="M65" s="79">
        <f t="shared" ca="1" si="19"/>
        <v>0</v>
      </c>
      <c r="N65" s="87">
        <f t="shared" ca="1" si="23"/>
        <v>78406035.883004472</v>
      </c>
      <c r="O65" s="57" t="str">
        <f ca="1">IFERROR(OFFSET(INDIRECT($H$3 &amp; "!A152"), 9, 0), "")</f>
        <v>엘프</v>
      </c>
      <c r="P65" s="37">
        <f t="shared" ca="1" si="20"/>
        <v>480</v>
      </c>
      <c r="Q65" s="79">
        <f t="shared" ca="1" si="21"/>
        <v>-8.2644628000000005E-3</v>
      </c>
      <c r="R65" s="87">
        <f t="shared" ca="1" si="24"/>
        <v>8686776.0707511697</v>
      </c>
    </row>
    <row r="66" spans="1:18">
      <c r="A66" s="40" t="s">
        <v>198</v>
      </c>
      <c r="B66" s="11" t="s">
        <v>199</v>
      </c>
      <c r="C66" s="95">
        <v>69</v>
      </c>
      <c r="D66" s="92">
        <v>0</v>
      </c>
      <c r="E66" s="93">
        <v>78406035.883004472</v>
      </c>
      <c r="F66" s="35"/>
      <c r="G66" s="56" t="str">
        <f ca="1">IFERROR(OFFSET(INDIRECT($H$3 &amp; "!A179"), 10, 0), "")</f>
        <v>쿼크체인</v>
      </c>
      <c r="H66" s="38">
        <f t="shared" ref="H66:H75" ca="1" si="25">_xlfn.IFNA(VLOOKUP(G66, $B$2:$D$200, 2, FALSE), "")</f>
        <v>25.5</v>
      </c>
      <c r="I66" s="76">
        <f t="shared" ref="I66:I75" ca="1" si="26">_xlfn.IFNA(VLOOKUP(G66, $B$2:$D$200, 3, FALSE), "")</f>
        <v>0</v>
      </c>
      <c r="J66" s="85">
        <f t="shared" ca="1" si="22"/>
        <v>69345982.95470506</v>
      </c>
      <c r="K66" s="55" t="str">
        <f ca="1">IFERROR(OFFSET(INDIRECT($H$3 &amp; "!A125"), 10, 0), "")</f>
        <v>썸씽</v>
      </c>
      <c r="L66" s="38">
        <f t="shared" ca="1" si="18"/>
        <v>78.3</v>
      </c>
      <c r="M66" s="76">
        <f t="shared" ca="1" si="19"/>
        <v>9.0206186000000004E-3</v>
      </c>
      <c r="N66" s="85">
        <f t="shared" ca="1" si="23"/>
        <v>101135848.95827898</v>
      </c>
      <c r="O66" s="55" t="str">
        <f ca="1">IFERROR(OFFSET(INDIRECT($H$3 &amp; "!A152"), 10, 0), "")</f>
        <v>골렘</v>
      </c>
      <c r="P66" s="38">
        <f t="shared" ca="1" si="20"/>
        <v>565</v>
      </c>
      <c r="Q66" s="76">
        <f t="shared" ca="1" si="21"/>
        <v>2.9143898000000001E-2</v>
      </c>
      <c r="R66" s="85">
        <f t="shared" ca="1" si="24"/>
        <v>5417405.9166398998</v>
      </c>
    </row>
    <row r="67" spans="1:18">
      <c r="A67" s="40" t="s">
        <v>236</v>
      </c>
      <c r="B67" s="11" t="s">
        <v>237</v>
      </c>
      <c r="C67" s="95">
        <v>130</v>
      </c>
      <c r="D67" s="92">
        <v>0</v>
      </c>
      <c r="E67" s="93">
        <v>31821921.059894681</v>
      </c>
      <c r="F67" s="35"/>
      <c r="G67" s="56" t="str">
        <f ca="1">IFERROR(OFFSET(INDIRECT($H$3 &amp; "!A179"), 11, 0), "")</f>
        <v>1인치네트워크</v>
      </c>
      <c r="H67" s="39">
        <f t="shared" ca="1" si="25"/>
        <v>3240</v>
      </c>
      <c r="I67" s="77">
        <f t="shared" ca="1" si="26"/>
        <v>1.2500000000000001E-2</v>
      </c>
      <c r="J67" s="86">
        <f t="shared" ca="1" si="22"/>
        <v>1372855.3050726401</v>
      </c>
      <c r="K67" s="56" t="str">
        <f ca="1">IFERROR(OFFSET(INDIRECT($H$3 &amp; "!A125"), 11, 0), "")</f>
        <v>엠블</v>
      </c>
      <c r="L67" s="39">
        <f t="shared" ca="1" si="18"/>
        <v>14.8</v>
      </c>
      <c r="M67" s="77">
        <f t="shared" ca="1" si="19"/>
        <v>0</v>
      </c>
      <c r="N67" s="86">
        <f t="shared" ca="1" si="23"/>
        <v>120537899.4587511</v>
      </c>
      <c r="O67" s="56" t="str">
        <f ca="1">IFERROR(OFFSET(INDIRECT($H$3 &amp; "!A152"), 11, 0), "")</f>
        <v>칠리즈</v>
      </c>
      <c r="P67" s="39">
        <f t="shared" ca="1" si="20"/>
        <v>361</v>
      </c>
      <c r="Q67" s="77">
        <f t="shared" ca="1" si="21"/>
        <v>5.5710305999999996E-3</v>
      </c>
      <c r="R67" s="86">
        <f t="shared" ca="1" si="24"/>
        <v>17361127.178765129</v>
      </c>
    </row>
    <row r="68" spans="1:18">
      <c r="A68" s="40" t="s">
        <v>106</v>
      </c>
      <c r="B68" s="11" t="s">
        <v>107</v>
      </c>
      <c r="C68" s="95">
        <v>140</v>
      </c>
      <c r="D68" s="92">
        <v>0</v>
      </c>
      <c r="E68" s="93">
        <v>24677773.40891917</v>
      </c>
      <c r="F68" s="35"/>
      <c r="G68" s="56" t="str">
        <f ca="1">IFERROR(OFFSET(INDIRECT($H$3 &amp; "!A179"), 12, 0), "")</f>
        <v>캐리프로토콜</v>
      </c>
      <c r="H68" s="39">
        <f t="shared" ca="1" si="25"/>
        <v>12.1</v>
      </c>
      <c r="I68" s="77">
        <f t="shared" ca="1" si="26"/>
        <v>4.31034483E-2</v>
      </c>
      <c r="J68" s="86">
        <f t="shared" ca="1" si="22"/>
        <v>457285680.23560977</v>
      </c>
      <c r="K68" s="56" t="str">
        <f ca="1">IFERROR(OFFSET(INDIRECT($H$3 &amp; "!A125"), 12, 0), "")</f>
        <v>비체인</v>
      </c>
      <c r="L68" s="39">
        <f t="shared" ca="1" si="18"/>
        <v>108</v>
      </c>
      <c r="M68" s="77">
        <f t="shared" ca="1" si="19"/>
        <v>3.8461538500000003E-2</v>
      </c>
      <c r="N68" s="86">
        <f t="shared" ca="1" si="23"/>
        <v>143729812.15993264</v>
      </c>
      <c r="O68" s="56" t="str">
        <f ca="1">IFERROR(OFFSET(INDIRECT($H$3 &amp; "!A152"), 12, 0), "")</f>
        <v>왁스</v>
      </c>
      <c r="P68" s="39">
        <f t="shared" ca="1" si="20"/>
        <v>596</v>
      </c>
      <c r="Q68" s="77">
        <f t="shared" ca="1" si="21"/>
        <v>2.0547945200000001E-2</v>
      </c>
      <c r="R68" s="86">
        <f t="shared" ca="1" si="24"/>
        <v>70167258.279958025</v>
      </c>
    </row>
    <row r="69" spans="1:18">
      <c r="A69" s="40" t="s">
        <v>186</v>
      </c>
      <c r="B69" s="11" t="s">
        <v>187</v>
      </c>
      <c r="C69" s="95">
        <v>14.8</v>
      </c>
      <c r="D69" s="92">
        <v>0</v>
      </c>
      <c r="E69" s="93">
        <v>120537899.4587511</v>
      </c>
      <c r="F69" s="35"/>
      <c r="G69" s="56" t="str">
        <f ca="1">IFERROR(OFFSET(INDIRECT($H$3 &amp; "!A179"), 13, 0), "")</f>
        <v>코박토큰</v>
      </c>
      <c r="H69" s="39">
        <f t="shared" ca="1" si="25"/>
        <v>3720</v>
      </c>
      <c r="I69" s="77">
        <f t="shared" ca="1" si="26"/>
        <v>1.6393442599999999E-2</v>
      </c>
      <c r="J69" s="86">
        <f t="shared" ca="1" si="22"/>
        <v>1671159.8930848199</v>
      </c>
      <c r="K69" s="56" t="str">
        <f ca="1">IFERROR(OFFSET(INDIRECT($H$3 &amp; "!A125"), 13, 0), "")</f>
        <v>아이오에스티</v>
      </c>
      <c r="L69" s="39">
        <f t="shared" ca="1" si="18"/>
        <v>38.1</v>
      </c>
      <c r="M69" s="77">
        <f t="shared" ca="1" si="19"/>
        <v>-2.6178009999999999E-3</v>
      </c>
      <c r="N69" s="86">
        <f t="shared" ca="1" si="23"/>
        <v>45733700.948492222</v>
      </c>
      <c r="O69" s="56" t="str">
        <f ca="1">IFERROR(OFFSET(INDIRECT($H$3 &amp; "!A152"), 13, 0), "")</f>
        <v>파워렛저</v>
      </c>
      <c r="P69" s="39">
        <f t="shared" ca="1" si="20"/>
        <v>560</v>
      </c>
      <c r="Q69" s="77">
        <f t="shared" ca="1" si="21"/>
        <v>3.7037037000000002E-2</v>
      </c>
      <c r="R69" s="86">
        <f t="shared" ca="1" si="24"/>
        <v>34246769.088454328</v>
      </c>
    </row>
    <row r="70" spans="1:18">
      <c r="A70" s="40" t="s">
        <v>222</v>
      </c>
      <c r="B70" s="11" t="s">
        <v>223</v>
      </c>
      <c r="C70" s="95">
        <v>1300</v>
      </c>
      <c r="D70" s="92">
        <v>0</v>
      </c>
      <c r="E70" s="93">
        <v>1740880.08595798</v>
      </c>
      <c r="F70" s="35"/>
      <c r="G70" s="56" t="str">
        <f ca="1">IFERROR(OFFSET(INDIRECT($H$3 &amp; "!A179"), 14, 0), "")</f>
        <v>비트토렌트(OLD)</v>
      </c>
      <c r="H70" s="39">
        <f t="shared" ca="1" si="25"/>
        <v>3.52</v>
      </c>
      <c r="I70" s="77">
        <f t="shared" ca="1" si="26"/>
        <v>-1.40056022E-2</v>
      </c>
      <c r="J70" s="90">
        <f t="shared" ca="1" si="22"/>
        <v>11566381240.577246</v>
      </c>
      <c r="K70" s="58" t="str">
        <f ca="1">IFERROR(OFFSET(INDIRECT($H$3 &amp; "!A125"), 14, 0), "")</f>
        <v>메인프레임</v>
      </c>
      <c r="L70" s="44">
        <f t="shared" ca="1" si="18"/>
        <v>11</v>
      </c>
      <c r="M70" s="78">
        <f t="shared" ca="1" si="19"/>
        <v>9.1743119000000008E-3</v>
      </c>
      <c r="N70" s="90">
        <f t="shared" ca="1" si="23"/>
        <v>354676998.88932222</v>
      </c>
      <c r="O70" s="58" t="str">
        <f ca="1">IFERROR(OFFSET(INDIRECT($H$3 &amp; "!A152"), 14, 0), "")</f>
        <v>아르고</v>
      </c>
      <c r="P70" s="44">
        <f t="shared" ca="1" si="20"/>
        <v>308</v>
      </c>
      <c r="Q70" s="78">
        <f t="shared" ca="1" si="21"/>
        <v>0</v>
      </c>
      <c r="R70" s="90">
        <f t="shared" ca="1" si="24"/>
        <v>13066361.55101564</v>
      </c>
    </row>
    <row r="71" spans="1:18">
      <c r="A71" s="40" t="s">
        <v>330</v>
      </c>
      <c r="B71" s="11" t="s">
        <v>331</v>
      </c>
      <c r="C71" s="95">
        <v>1790</v>
      </c>
      <c r="D71" s="92">
        <v>0</v>
      </c>
      <c r="E71" s="93">
        <v>2544125.7168372301</v>
      </c>
      <c r="F71" s="35"/>
      <c r="G71" s="60" t="str">
        <f ca="1">IFERROR(OFFSET(INDIRECT($H$3 &amp; "!A179"), 15, 0), "")</f>
        <v>메탈</v>
      </c>
      <c r="H71" s="45">
        <f t="shared" ca="1" si="25"/>
        <v>2630</v>
      </c>
      <c r="I71" s="80">
        <f t="shared" ca="1" si="26"/>
        <v>-1.8975331999999999E-3</v>
      </c>
      <c r="J71" s="99">
        <f t="shared" ca="1" si="22"/>
        <v>2854500.7216512598</v>
      </c>
      <c r="K71" s="56" t="str">
        <f ca="1">IFERROR(OFFSET(INDIRECT($H$3 &amp; "!A125"), 15, 0), "")</f>
        <v>스테이터스네트워크토큰</v>
      </c>
      <c r="L71" s="39">
        <f t="shared" ca="1" si="18"/>
        <v>91.8</v>
      </c>
      <c r="M71" s="77">
        <f t="shared" ca="1" si="19"/>
        <v>-1.18406889E-2</v>
      </c>
      <c r="N71" s="99">
        <f t="shared" ca="1" si="23"/>
        <v>87678152.459994838</v>
      </c>
      <c r="O71" s="56" t="str">
        <f ca="1">IFERROR(OFFSET(INDIRECT($H$3 &amp; "!A152"), 15, 0), "")</f>
        <v>스텔라루멘</v>
      </c>
      <c r="P71" s="39">
        <f t="shared" ca="1" si="20"/>
        <v>332</v>
      </c>
      <c r="Q71" s="77">
        <f t="shared" ca="1" si="21"/>
        <v>-2.9239766100000002E-2</v>
      </c>
      <c r="R71" s="99">
        <f t="shared" ca="1" si="24"/>
        <v>40910201.52862218</v>
      </c>
    </row>
    <row r="72" spans="1:18">
      <c r="A72" s="40" t="s">
        <v>168</v>
      </c>
      <c r="B72" s="11" t="s">
        <v>169</v>
      </c>
      <c r="C72" s="95">
        <v>2630</v>
      </c>
      <c r="D72" s="92">
        <v>-1.8975331999999999E-3</v>
      </c>
      <c r="E72" s="93">
        <v>2854500.7216512598</v>
      </c>
      <c r="F72" s="35"/>
      <c r="G72" s="56" t="str">
        <f ca="1">IFERROR(OFFSET(INDIRECT($H$3 &amp; "!A179"), 16, 0), "")</f>
        <v>하이브</v>
      </c>
      <c r="H72" s="39">
        <f t="shared" ca="1" si="25"/>
        <v>1915</v>
      </c>
      <c r="I72" s="77">
        <f t="shared" ca="1" si="26"/>
        <v>1.59151194E-2</v>
      </c>
      <c r="J72" s="86">
        <f t="shared" ca="1" si="22"/>
        <v>15412337.81532323</v>
      </c>
      <c r="K72" s="56" t="str">
        <f ca="1">IFERROR(OFFSET(INDIRECT($H$3 &amp; "!A125"), 16, 0), "")</f>
        <v>썬더토큰</v>
      </c>
      <c r="L72" s="39">
        <f t="shared" ca="1" si="18"/>
        <v>13.5</v>
      </c>
      <c r="M72" s="77">
        <f t="shared" ca="1" si="19"/>
        <v>0</v>
      </c>
      <c r="N72" s="86">
        <f t="shared" ca="1" si="23"/>
        <v>336320366.88943291</v>
      </c>
      <c r="O72" s="56" t="str">
        <f ca="1">IFERROR(OFFSET(INDIRECT($H$3 &amp; "!A152"), 16, 0), "")</f>
        <v>스팀</v>
      </c>
      <c r="P72" s="39">
        <f t="shared" ca="1" si="20"/>
        <v>538</v>
      </c>
      <c r="Q72" s="77">
        <f t="shared" ca="1" si="21"/>
        <v>0</v>
      </c>
      <c r="R72" s="86">
        <f t="shared" ca="1" si="24"/>
        <v>4165447.58950441</v>
      </c>
    </row>
    <row r="73" spans="1:18">
      <c r="A73" s="40" t="s">
        <v>100</v>
      </c>
      <c r="B73" s="11" t="s">
        <v>101</v>
      </c>
      <c r="C73" s="95">
        <v>871</v>
      </c>
      <c r="D73" s="92">
        <v>-2.2909507000000002E-3</v>
      </c>
      <c r="E73" s="93">
        <v>3294675.7575027598</v>
      </c>
      <c r="F73" s="35"/>
      <c r="G73" s="56" t="str">
        <f ca="1">IFERROR(OFFSET(INDIRECT($H$3 &amp; "!A179"), 17, 0), "")</f>
        <v>테조스</v>
      </c>
      <c r="H73" s="39">
        <f t="shared" ca="1" si="25"/>
        <v>5670</v>
      </c>
      <c r="I73" s="77">
        <f t="shared" ca="1" si="26"/>
        <v>3.5398230000000001E-3</v>
      </c>
      <c r="J73" s="86">
        <f t="shared" ca="1" si="22"/>
        <v>2320908.1104748999</v>
      </c>
      <c r="K73" s="56" t="str">
        <f ca="1">IFERROR(OFFSET(INDIRECT($H$3 &amp; "!A125"), 17, 0), "")</f>
        <v>쿼크체인</v>
      </c>
      <c r="L73" s="39">
        <f t="shared" ca="1" si="18"/>
        <v>25.5</v>
      </c>
      <c r="M73" s="77">
        <f t="shared" ca="1" si="19"/>
        <v>0</v>
      </c>
      <c r="N73" s="86">
        <f t="shared" ca="1" si="23"/>
        <v>69345982.95470506</v>
      </c>
      <c r="O73" s="56" t="str">
        <f ca="1">IFERROR(OFFSET(INDIRECT($H$3 &amp; "!A152"), 17, 0), "")</f>
        <v>메타디움</v>
      </c>
      <c r="P73" s="39">
        <f t="shared" ca="1" si="20"/>
        <v>131</v>
      </c>
      <c r="Q73" s="77">
        <f t="shared" ca="1" si="21"/>
        <v>1.5503876E-2</v>
      </c>
      <c r="R73" s="86">
        <f t="shared" ca="1" si="24"/>
        <v>57451312.515125602</v>
      </c>
    </row>
    <row r="74" spans="1:18">
      <c r="A74" s="40" t="s">
        <v>242</v>
      </c>
      <c r="B74" s="11" t="s">
        <v>243</v>
      </c>
      <c r="C74" s="95">
        <v>6465</v>
      </c>
      <c r="D74" s="92">
        <v>-2.3148147999999999E-3</v>
      </c>
      <c r="E74" s="93">
        <v>220608.905489</v>
      </c>
      <c r="F74" s="35"/>
      <c r="G74" s="56" t="str">
        <f ca="1">IFERROR(OFFSET(INDIRECT($H$3 &amp; "!A179"), 18, 0), "")</f>
        <v>도지코인</v>
      </c>
      <c r="H74" s="39">
        <f t="shared" ca="1" si="25"/>
        <v>225</v>
      </c>
      <c r="I74" s="77">
        <f t="shared" ca="1" si="26"/>
        <v>-8.8105726999999998E-3</v>
      </c>
      <c r="J74" s="86">
        <f t="shared" ca="1" si="22"/>
        <v>434836419.45797312</v>
      </c>
      <c r="K74" s="56" t="str">
        <f ca="1">IFERROR(OFFSET(INDIRECT($H$3 &amp; "!A125"), 18, 0), "")</f>
        <v>캐리프로토콜</v>
      </c>
      <c r="L74" s="39">
        <f t="shared" ca="1" si="18"/>
        <v>12.1</v>
      </c>
      <c r="M74" s="77">
        <f t="shared" ca="1" si="19"/>
        <v>4.31034483E-2</v>
      </c>
      <c r="N74" s="86">
        <f t="shared" ca="1" si="23"/>
        <v>457285680.23560977</v>
      </c>
      <c r="O74" s="56" t="str">
        <f ca="1">IFERROR(OFFSET(INDIRECT($H$3 &amp; "!A152"), 18, 0), "")</f>
        <v>아더</v>
      </c>
      <c r="P74" s="39">
        <f t="shared" ca="1" si="20"/>
        <v>292</v>
      </c>
      <c r="Q74" s="77">
        <f t="shared" ca="1" si="21"/>
        <v>0</v>
      </c>
      <c r="R74" s="86">
        <f t="shared" ca="1" si="24"/>
        <v>8271649.71981858</v>
      </c>
    </row>
    <row r="75" spans="1:18" ht="17.25" thickBot="1">
      <c r="A75" s="40" t="s">
        <v>92</v>
      </c>
      <c r="B75" s="11" t="s">
        <v>93</v>
      </c>
      <c r="C75" s="95">
        <v>5025000</v>
      </c>
      <c r="D75" s="92">
        <v>-2.3823705000000001E-3</v>
      </c>
      <c r="E75" s="93">
        <v>31428.162586480001</v>
      </c>
      <c r="F75" s="35"/>
      <c r="G75" s="57" t="str">
        <f ca="1">IFERROR(OFFSET(INDIRECT($H$3 &amp; "!A179"), 19, 0), "")</f>
        <v>니어프로토콜</v>
      </c>
      <c r="H75" s="37">
        <f t="shared" ca="1" si="25"/>
        <v>12010</v>
      </c>
      <c r="I75" s="79">
        <f t="shared" ca="1" si="26"/>
        <v>-3.22320709E-2</v>
      </c>
      <c r="J75" s="87">
        <f t="shared" ca="1" si="22"/>
        <v>7696053.0483681699</v>
      </c>
      <c r="K75" s="57" t="str">
        <f ca="1">IFERROR(OFFSET(INDIRECT($H$3 &amp; "!A125"), 19, 0), "")</f>
        <v>비트토렌트(OLD)</v>
      </c>
      <c r="L75" s="37">
        <f t="shared" ca="1" si="18"/>
        <v>3.52</v>
      </c>
      <c r="M75" s="79">
        <f t="shared" ca="1" si="19"/>
        <v>-1.40056022E-2</v>
      </c>
      <c r="N75" s="87">
        <f t="shared" ca="1" si="23"/>
        <v>11566381240.577246</v>
      </c>
      <c r="O75" s="57" t="str">
        <f ca="1">IFERROR(OFFSET(INDIRECT($H$3 &amp; "!A152"), 19, 0), "")</f>
        <v>도지코인</v>
      </c>
      <c r="P75" s="37">
        <f t="shared" ca="1" si="20"/>
        <v>225</v>
      </c>
      <c r="Q75" s="79">
        <f t="shared" ca="1" si="21"/>
        <v>-8.8105726999999998E-3</v>
      </c>
      <c r="R75" s="87">
        <f t="shared" ca="1" si="24"/>
        <v>434836419.45797312</v>
      </c>
    </row>
    <row r="76" spans="1:18">
      <c r="A76" s="40" t="s">
        <v>63</v>
      </c>
      <c r="B76" s="11" t="s">
        <v>64</v>
      </c>
      <c r="C76" s="95">
        <v>38.1</v>
      </c>
      <c r="D76" s="92">
        <v>-2.6178009999999999E-3</v>
      </c>
      <c r="E76" s="93">
        <v>45733700.948492222</v>
      </c>
      <c r="F76" s="35"/>
      <c r="G76" s="35"/>
      <c r="H76" s="35"/>
      <c r="I76" s="35"/>
    </row>
    <row r="77" spans="1:18">
      <c r="A77" s="40" t="s">
        <v>194</v>
      </c>
      <c r="B77" s="11" t="s">
        <v>195</v>
      </c>
      <c r="C77" s="95">
        <v>11070</v>
      </c>
      <c r="D77" s="92">
        <v>-2.7027027000000002E-3</v>
      </c>
      <c r="E77" s="93">
        <v>1398345.34946088</v>
      </c>
      <c r="F77" s="35"/>
      <c r="G77" s="35"/>
      <c r="H77" s="35"/>
      <c r="I77" s="35"/>
    </row>
    <row r="78" spans="1:18">
      <c r="A78" s="40" t="s">
        <v>328</v>
      </c>
      <c r="B78" s="11" t="s">
        <v>329</v>
      </c>
      <c r="C78" s="95">
        <v>2675</v>
      </c>
      <c r="D78" s="92">
        <v>-3.7243948000000001E-3</v>
      </c>
      <c r="E78" s="93">
        <v>38926755.93875581</v>
      </c>
      <c r="F78" s="35"/>
      <c r="G78" s="35"/>
      <c r="H78" s="35"/>
      <c r="I78" s="35"/>
    </row>
    <row r="79" spans="1:18">
      <c r="A79" s="40" t="s">
        <v>150</v>
      </c>
      <c r="B79" s="11" t="s">
        <v>151</v>
      </c>
      <c r="C79" s="95">
        <v>126600</v>
      </c>
      <c r="D79" s="92">
        <v>-4.3255997000000001E-3</v>
      </c>
      <c r="E79" s="93">
        <v>40445.479983630001</v>
      </c>
      <c r="F79" s="35"/>
      <c r="G79" s="35"/>
      <c r="H79" s="35"/>
      <c r="I79" s="35"/>
    </row>
    <row r="80" spans="1:18">
      <c r="A80" s="40" t="s">
        <v>178</v>
      </c>
      <c r="B80" s="11" t="s">
        <v>179</v>
      </c>
      <c r="C80" s="95">
        <v>46240</v>
      </c>
      <c r="D80" s="92">
        <v>-4.5209902999999996E-3</v>
      </c>
      <c r="E80" s="93">
        <v>65058.557409269997</v>
      </c>
      <c r="F80" s="35"/>
      <c r="G80" s="35"/>
      <c r="H80" s="35"/>
      <c r="I80" s="35"/>
    </row>
    <row r="81" spans="1:9">
      <c r="A81" s="40" t="s">
        <v>142</v>
      </c>
      <c r="B81" s="11" t="s">
        <v>143</v>
      </c>
      <c r="C81" s="95">
        <v>1890</v>
      </c>
      <c r="D81" s="92">
        <v>-5.2631579E-3</v>
      </c>
      <c r="E81" s="93">
        <v>3971106.02671132</v>
      </c>
      <c r="F81" s="35"/>
      <c r="G81" s="35"/>
      <c r="H81" s="35"/>
      <c r="I81" s="35"/>
    </row>
    <row r="82" spans="1:9">
      <c r="A82" s="40" t="s">
        <v>154</v>
      </c>
      <c r="B82" s="11" t="s">
        <v>155</v>
      </c>
      <c r="C82" s="95">
        <v>21280</v>
      </c>
      <c r="D82" s="92">
        <v>-5.6074766000000003E-3</v>
      </c>
      <c r="E82" s="93">
        <v>614075.45408882003</v>
      </c>
      <c r="F82" s="35"/>
      <c r="G82" s="35"/>
      <c r="H82" s="35"/>
      <c r="I82" s="35"/>
    </row>
    <row r="83" spans="1:9">
      <c r="A83" s="40" t="s">
        <v>55</v>
      </c>
      <c r="B83" s="11" t="s">
        <v>56</v>
      </c>
      <c r="C83" s="95">
        <v>162</v>
      </c>
      <c r="D83" s="92">
        <v>-6.1349693000000002E-3</v>
      </c>
      <c r="E83" s="93">
        <v>14222157.635505071</v>
      </c>
      <c r="F83" s="35"/>
      <c r="G83" s="35"/>
      <c r="H83" s="35"/>
      <c r="I83" s="35"/>
    </row>
    <row r="84" spans="1:9">
      <c r="A84" s="40" t="s">
        <v>202</v>
      </c>
      <c r="B84" s="11" t="s">
        <v>203</v>
      </c>
      <c r="C84" s="95">
        <v>637</v>
      </c>
      <c r="D84" s="92">
        <v>-6.2402496E-3</v>
      </c>
      <c r="E84" s="93">
        <v>7291391.6109049302</v>
      </c>
      <c r="F84" s="35"/>
      <c r="G84" s="35"/>
      <c r="H84" s="35"/>
      <c r="I84" s="35"/>
    </row>
    <row r="85" spans="1:9">
      <c r="A85" s="40" t="s">
        <v>176</v>
      </c>
      <c r="B85" s="11" t="s">
        <v>177</v>
      </c>
      <c r="C85" s="95">
        <v>12200</v>
      </c>
      <c r="D85" s="92">
        <v>-6.5146580000000004E-3</v>
      </c>
      <c r="E85" s="93">
        <v>1364417.7359678601</v>
      </c>
      <c r="F85" s="35"/>
      <c r="G85" s="35"/>
      <c r="H85" s="35"/>
      <c r="I85" s="35"/>
    </row>
    <row r="86" spans="1:9">
      <c r="A86" s="40" t="s">
        <v>337</v>
      </c>
      <c r="B86" s="11" t="s">
        <v>338</v>
      </c>
      <c r="C86" s="95">
        <v>0.14199999999999999</v>
      </c>
      <c r="D86" s="92">
        <v>-6.9930069999999999E-3</v>
      </c>
      <c r="E86" s="93">
        <v>100148294365.68782</v>
      </c>
      <c r="F86" s="35"/>
      <c r="G86" s="35"/>
      <c r="H86" s="35"/>
      <c r="I86" s="35"/>
    </row>
    <row r="87" spans="1:9">
      <c r="A87" s="40" t="s">
        <v>164</v>
      </c>
      <c r="B87" s="11" t="s">
        <v>165</v>
      </c>
      <c r="C87" s="95">
        <v>2785</v>
      </c>
      <c r="D87" s="92">
        <v>-7.1301248000000001E-3</v>
      </c>
      <c r="E87" s="93">
        <v>24109328.196254522</v>
      </c>
      <c r="F87" s="35"/>
      <c r="G87" s="35"/>
      <c r="H87" s="35"/>
      <c r="I87" s="35"/>
    </row>
    <row r="88" spans="1:9">
      <c r="A88" s="40" t="s">
        <v>180</v>
      </c>
      <c r="B88" s="11" t="s">
        <v>181</v>
      </c>
      <c r="C88" s="95">
        <v>966</v>
      </c>
      <c r="D88" s="92">
        <v>-7.1942446E-3</v>
      </c>
      <c r="E88" s="93">
        <v>2459267.6465648599</v>
      </c>
      <c r="F88" s="35"/>
      <c r="G88" s="35"/>
      <c r="H88" s="35"/>
      <c r="I88" s="35"/>
    </row>
    <row r="89" spans="1:9">
      <c r="A89" s="40" t="s">
        <v>98</v>
      </c>
      <c r="B89" s="11" t="s">
        <v>99</v>
      </c>
      <c r="C89" s="95">
        <v>44920</v>
      </c>
      <c r="D89" s="92">
        <v>-7.2928176999999999E-3</v>
      </c>
      <c r="E89" s="93">
        <v>369712.32415055</v>
      </c>
      <c r="F89" s="35"/>
      <c r="G89" s="35"/>
      <c r="H89" s="35"/>
      <c r="I89" s="35"/>
    </row>
    <row r="90" spans="1:9">
      <c r="A90" s="40" t="s">
        <v>76</v>
      </c>
      <c r="B90" s="11" t="s">
        <v>77</v>
      </c>
      <c r="C90" s="95">
        <v>555500</v>
      </c>
      <c r="D90" s="92">
        <v>-7.6813148000000001E-3</v>
      </c>
      <c r="E90" s="93">
        <v>8027.4571983699998</v>
      </c>
      <c r="F90" s="35"/>
      <c r="G90" s="35"/>
      <c r="H90" s="35"/>
      <c r="I90" s="35"/>
    </row>
    <row r="91" spans="1:9">
      <c r="A91" s="40" t="s">
        <v>48</v>
      </c>
      <c r="B91" s="11" t="s">
        <v>49</v>
      </c>
      <c r="C91" s="95">
        <v>60715000</v>
      </c>
      <c r="D91" s="92">
        <v>-7.8924148000000006E-3</v>
      </c>
      <c r="E91" s="93">
        <v>4744.3568105799995</v>
      </c>
      <c r="F91" s="35"/>
      <c r="G91" s="35"/>
      <c r="H91" s="35"/>
      <c r="I91" s="35"/>
    </row>
    <row r="92" spans="1:9">
      <c r="A92" s="40" t="s">
        <v>246</v>
      </c>
      <c r="B92" s="11" t="s">
        <v>247</v>
      </c>
      <c r="C92" s="95">
        <v>74.099999999999994</v>
      </c>
      <c r="D92" s="92">
        <v>-8.0321284999999992E-3</v>
      </c>
      <c r="E92" s="93">
        <v>21653795.494429551</v>
      </c>
      <c r="F92" s="35"/>
      <c r="G92" s="35"/>
      <c r="H92" s="35"/>
      <c r="I92" s="35"/>
    </row>
    <row r="93" spans="1:9">
      <c r="A93" s="40" t="s">
        <v>86</v>
      </c>
      <c r="B93" s="11" t="s">
        <v>87</v>
      </c>
      <c r="C93" s="95">
        <v>157950</v>
      </c>
      <c r="D93" s="92">
        <v>-8.1632652999999999E-3</v>
      </c>
      <c r="E93" s="93">
        <v>13462.38670049</v>
      </c>
      <c r="F93" s="35"/>
      <c r="G93" s="35"/>
      <c r="H93" s="35"/>
      <c r="I93" s="35"/>
    </row>
    <row r="94" spans="1:9">
      <c r="A94" s="40" t="s">
        <v>130</v>
      </c>
      <c r="B94" s="11" t="s">
        <v>131</v>
      </c>
      <c r="C94" s="95">
        <v>33680</v>
      </c>
      <c r="D94" s="92">
        <v>-8.2449940999999999E-3</v>
      </c>
      <c r="E94" s="93">
        <v>514202.75412831001</v>
      </c>
      <c r="F94" s="35"/>
      <c r="G94" s="35"/>
      <c r="H94" s="35"/>
      <c r="I94" s="35"/>
    </row>
    <row r="95" spans="1:9">
      <c r="A95" s="40" t="s">
        <v>160</v>
      </c>
      <c r="B95" s="11" t="s">
        <v>161</v>
      </c>
      <c r="C95" s="95">
        <v>480</v>
      </c>
      <c r="D95" s="92">
        <v>-8.2644628000000005E-3</v>
      </c>
      <c r="E95" s="93">
        <v>8686776.0707511697</v>
      </c>
      <c r="F95" s="35"/>
      <c r="G95" s="35"/>
      <c r="H95" s="35"/>
      <c r="I95" s="35"/>
    </row>
    <row r="96" spans="1:9">
      <c r="A96" s="40" t="s">
        <v>90</v>
      </c>
      <c r="B96" s="11" t="s">
        <v>91</v>
      </c>
      <c r="C96" s="95">
        <v>52610</v>
      </c>
      <c r="D96" s="92">
        <v>-8.2940622000000006E-3</v>
      </c>
      <c r="E96" s="93">
        <v>85087.407723099997</v>
      </c>
      <c r="F96" s="35"/>
      <c r="G96" s="35"/>
      <c r="H96" s="35"/>
      <c r="I96" s="35"/>
    </row>
    <row r="97" spans="1:9">
      <c r="A97" s="40" t="s">
        <v>262</v>
      </c>
      <c r="B97" s="11" t="s">
        <v>263</v>
      </c>
      <c r="C97" s="95">
        <v>225</v>
      </c>
      <c r="D97" s="92">
        <v>-8.8105726999999998E-3</v>
      </c>
      <c r="E97" s="93">
        <v>434836419.45797312</v>
      </c>
      <c r="F97" s="35"/>
      <c r="G97" s="35"/>
      <c r="H97" s="35"/>
      <c r="I97" s="35"/>
    </row>
    <row r="98" spans="1:9">
      <c r="A98" s="40" t="s">
        <v>61</v>
      </c>
      <c r="B98" s="11" t="s">
        <v>62</v>
      </c>
      <c r="C98" s="95">
        <v>33760</v>
      </c>
      <c r="D98" s="92">
        <v>-9.3896714000000006E-3</v>
      </c>
      <c r="E98" s="93">
        <v>79362.212746959995</v>
      </c>
      <c r="F98" s="35"/>
      <c r="G98" s="35"/>
      <c r="H98" s="35"/>
      <c r="I98" s="35"/>
    </row>
    <row r="99" spans="1:9">
      <c r="A99" s="40" t="s">
        <v>234</v>
      </c>
      <c r="B99" s="11" t="s">
        <v>235</v>
      </c>
      <c r="C99" s="95">
        <v>104</v>
      </c>
      <c r="D99" s="92">
        <v>-9.5238094999999991E-3</v>
      </c>
      <c r="E99" s="93">
        <v>41010299.403430954</v>
      </c>
      <c r="F99" s="35"/>
      <c r="G99" s="35"/>
      <c r="H99" s="35"/>
      <c r="I99" s="35"/>
    </row>
    <row r="100" spans="1:9">
      <c r="A100" s="40" t="s">
        <v>88</v>
      </c>
      <c r="B100" s="11" t="s">
        <v>89</v>
      </c>
      <c r="C100" s="95">
        <v>1025</v>
      </c>
      <c r="D100" s="92">
        <v>-9.6618356999999995E-3</v>
      </c>
      <c r="E100" s="93">
        <v>127853627.87421399</v>
      </c>
      <c r="F100" s="35"/>
      <c r="G100" s="35"/>
      <c r="H100" s="35"/>
      <c r="I100" s="35"/>
    </row>
    <row r="101" spans="1:9">
      <c r="A101" s="40" t="s">
        <v>108</v>
      </c>
      <c r="B101" s="11" t="s">
        <v>109</v>
      </c>
      <c r="C101" s="95">
        <v>5465</v>
      </c>
      <c r="D101" s="92">
        <v>-9.9637680999999992E-3</v>
      </c>
      <c r="E101" s="93">
        <v>560907.69221548003</v>
      </c>
      <c r="F101" s="35"/>
      <c r="G101" s="35"/>
      <c r="H101" s="35"/>
      <c r="I101" s="35"/>
    </row>
    <row r="102" spans="1:9">
      <c r="A102" s="40" t="s">
        <v>158</v>
      </c>
      <c r="B102" s="11" t="s">
        <v>159</v>
      </c>
      <c r="C102" s="95">
        <v>91.8</v>
      </c>
      <c r="D102" s="92">
        <v>-1.18406889E-2</v>
      </c>
      <c r="E102" s="93">
        <v>87678152.459994838</v>
      </c>
      <c r="F102" s="35"/>
      <c r="G102" s="35"/>
      <c r="H102" s="35"/>
      <c r="I102" s="35"/>
    </row>
    <row r="103" spans="1:9">
      <c r="A103" s="40" t="s">
        <v>59</v>
      </c>
      <c r="B103" s="11" t="s">
        <v>60</v>
      </c>
      <c r="C103" s="95">
        <v>4130</v>
      </c>
      <c r="D103" s="92">
        <v>-1.31421744E-2</v>
      </c>
      <c r="E103" s="93">
        <v>10944936.131401589</v>
      </c>
      <c r="F103" s="35"/>
      <c r="G103" s="35"/>
      <c r="H103" s="35"/>
      <c r="I103" s="35"/>
    </row>
    <row r="104" spans="1:9">
      <c r="A104" s="40" t="s">
        <v>326</v>
      </c>
      <c r="B104" s="11" t="s">
        <v>327</v>
      </c>
      <c r="C104" s="95">
        <v>919</v>
      </c>
      <c r="D104" s="92">
        <v>-1.3948497900000001E-2</v>
      </c>
      <c r="E104" s="93">
        <v>22499452.362827562</v>
      </c>
      <c r="F104" s="35"/>
      <c r="G104" s="35"/>
      <c r="H104" s="35"/>
      <c r="I104" s="35"/>
    </row>
    <row r="105" spans="1:9">
      <c r="A105" s="40" t="s">
        <v>96</v>
      </c>
      <c r="B105" s="11" t="s">
        <v>342</v>
      </c>
      <c r="C105" s="95">
        <v>3.52</v>
      </c>
      <c r="D105" s="92">
        <v>-1.40056022E-2</v>
      </c>
      <c r="E105" s="93">
        <v>11566381240.577246</v>
      </c>
      <c r="F105" s="35"/>
      <c r="G105" s="35"/>
      <c r="H105" s="35"/>
      <c r="I105" s="35"/>
    </row>
    <row r="106" spans="1:9">
      <c r="A106" s="40" t="s">
        <v>80</v>
      </c>
      <c r="B106" s="11" t="s">
        <v>81</v>
      </c>
      <c r="C106" s="95">
        <v>1620</v>
      </c>
      <c r="D106" s="92">
        <v>-1.51975684E-2</v>
      </c>
      <c r="E106" s="93">
        <v>14853939.63218781</v>
      </c>
      <c r="F106" s="35"/>
      <c r="G106" s="35"/>
      <c r="H106" s="35"/>
      <c r="I106" s="35"/>
    </row>
    <row r="107" spans="1:9">
      <c r="A107" s="40" t="s">
        <v>82</v>
      </c>
      <c r="B107" s="11" t="s">
        <v>83</v>
      </c>
      <c r="C107" s="95">
        <v>4125</v>
      </c>
      <c r="D107" s="92">
        <v>-2.13523132E-2</v>
      </c>
      <c r="E107" s="93">
        <v>8536890.6724913009</v>
      </c>
      <c r="F107" s="35"/>
      <c r="G107" s="35"/>
      <c r="H107" s="35"/>
      <c r="I107" s="35"/>
    </row>
    <row r="108" spans="1:9">
      <c r="A108" s="40" t="s">
        <v>134</v>
      </c>
      <c r="B108" s="11" t="s">
        <v>135</v>
      </c>
      <c r="C108" s="95">
        <v>260</v>
      </c>
      <c r="D108" s="92">
        <v>-2.2556390999999999E-2</v>
      </c>
      <c r="E108" s="93">
        <v>19494004.266578659</v>
      </c>
      <c r="F108" s="35"/>
      <c r="G108" s="35"/>
      <c r="H108" s="35"/>
      <c r="I108" s="35"/>
    </row>
    <row r="109" spans="1:9">
      <c r="A109" s="40" t="s">
        <v>50</v>
      </c>
      <c r="B109" s="11" t="s">
        <v>51</v>
      </c>
      <c r="C109" s="95">
        <v>332</v>
      </c>
      <c r="D109" s="92">
        <v>-2.9239766100000002E-2</v>
      </c>
      <c r="E109" s="41">
        <v>40910201.52862218</v>
      </c>
    </row>
    <row r="110" spans="1:9">
      <c r="A110" s="40" t="s">
        <v>343</v>
      </c>
      <c r="B110" s="11" t="s">
        <v>344</v>
      </c>
      <c r="C110" s="95">
        <v>12010</v>
      </c>
      <c r="D110" s="92">
        <v>-3.22320709E-2</v>
      </c>
      <c r="E110" s="41">
        <v>7696053.0483681699</v>
      </c>
    </row>
    <row r="111" spans="1:9">
      <c r="A111" s="40"/>
      <c r="B111" s="11"/>
      <c r="C111" s="95"/>
      <c r="D111" s="92"/>
      <c r="E111" s="41"/>
    </row>
    <row r="112" spans="1:9">
      <c r="A112" s="40"/>
      <c r="B112" s="11"/>
      <c r="C112" s="95"/>
      <c r="D112" s="92"/>
      <c r="E112" s="41"/>
    </row>
    <row r="113" spans="1:5">
      <c r="A113" s="40"/>
      <c r="B113" s="11"/>
      <c r="C113" s="95"/>
      <c r="D113" s="92"/>
      <c r="E113" s="41"/>
    </row>
    <row r="114" spans="1:5">
      <c r="A114" s="40"/>
      <c r="B114" s="11"/>
      <c r="C114" s="95"/>
      <c r="D114" s="92"/>
      <c r="E114" s="41"/>
    </row>
    <row r="115" spans="1:5">
      <c r="A115" s="40"/>
      <c r="B115" s="11"/>
      <c r="C115" s="95"/>
      <c r="D115" s="92"/>
      <c r="E115" s="41"/>
    </row>
    <row r="116" spans="1:5">
      <c r="A116" s="40"/>
      <c r="B116" s="11"/>
      <c r="C116" s="95"/>
      <c r="D116" s="92"/>
      <c r="E116" s="41"/>
    </row>
    <row r="117" spans="1:5">
      <c r="A117" s="40"/>
      <c r="B117" s="11"/>
      <c r="C117" s="95"/>
      <c r="D117" s="92"/>
      <c r="E117" s="41"/>
    </row>
    <row r="118" spans="1:5">
      <c r="A118" s="40"/>
      <c r="B118" s="11"/>
      <c r="C118" s="95"/>
      <c r="D118" s="92"/>
      <c r="E118" s="41"/>
    </row>
    <row r="119" spans="1:5">
      <c r="A119" s="40"/>
      <c r="B119" s="11"/>
      <c r="C119" s="95"/>
      <c r="D119" s="92"/>
      <c r="E119" s="41"/>
    </row>
    <row r="120" spans="1:5">
      <c r="A120" s="40"/>
      <c r="B120" s="11"/>
      <c r="C120" s="95"/>
      <c r="D120" s="92"/>
      <c r="E120" s="41"/>
    </row>
    <row r="121" spans="1:5">
      <c r="A121" s="40"/>
      <c r="B121" s="11"/>
      <c r="C121" s="95"/>
      <c r="D121" s="92"/>
      <c r="E121" s="41"/>
    </row>
    <row r="122" spans="1:5">
      <c r="A122" s="40"/>
      <c r="B122" s="11"/>
      <c r="C122" s="95"/>
      <c r="D122" s="92"/>
      <c r="E122" s="41"/>
    </row>
    <row r="123" spans="1:5">
      <c r="A123" s="40"/>
      <c r="B123" s="11"/>
      <c r="C123" s="95"/>
      <c r="D123" s="92"/>
      <c r="E123" s="41"/>
    </row>
    <row r="124" spans="1:5">
      <c r="A124" s="40"/>
      <c r="B124" s="11"/>
      <c r="C124" s="95"/>
      <c r="D124" s="92"/>
      <c r="E124" s="41"/>
    </row>
    <row r="125" spans="1:5">
      <c r="A125" s="40"/>
      <c r="B125" s="11"/>
      <c r="C125" s="95"/>
      <c r="D125" s="92"/>
      <c r="E125" s="41"/>
    </row>
    <row r="126" spans="1:5">
      <c r="A126" s="40"/>
      <c r="B126" s="11"/>
      <c r="C126" s="95"/>
      <c r="D126" s="92"/>
      <c r="E126" s="41"/>
    </row>
    <row r="127" spans="1:5">
      <c r="A127" s="40"/>
      <c r="B127" s="11"/>
      <c r="C127" s="95"/>
      <c r="D127" s="92"/>
      <c r="E127" s="41"/>
    </row>
    <row r="128" spans="1:5">
      <c r="A128" s="40"/>
      <c r="B128" s="11"/>
      <c r="C128" s="95"/>
      <c r="D128" s="92"/>
      <c r="E128" s="41"/>
    </row>
    <row r="129" spans="1:5">
      <c r="A129" s="40"/>
      <c r="B129" s="11"/>
      <c r="C129" s="95"/>
      <c r="D129" s="92"/>
      <c r="E129" s="41"/>
    </row>
    <row r="130" spans="1:5">
      <c r="A130" s="40"/>
      <c r="B130" s="11"/>
      <c r="C130" s="95"/>
      <c r="D130" s="92"/>
      <c r="E130" s="41"/>
    </row>
    <row r="131" spans="1:5">
      <c r="A131" s="40"/>
      <c r="B131" s="11"/>
      <c r="C131" s="95"/>
      <c r="D131" s="92"/>
      <c r="E131" s="41"/>
    </row>
    <row r="132" spans="1:5">
      <c r="A132" s="40"/>
      <c r="B132" s="11"/>
      <c r="C132" s="95"/>
      <c r="D132" s="92"/>
      <c r="E132" s="41"/>
    </row>
    <row r="133" spans="1:5">
      <c r="A133" s="40"/>
      <c r="B133" s="11"/>
      <c r="C133" s="95"/>
      <c r="D133" s="92"/>
      <c r="E133" s="41"/>
    </row>
    <row r="134" spans="1:5">
      <c r="A134" s="40"/>
      <c r="B134" s="11"/>
      <c r="C134" s="95"/>
      <c r="D134" s="92"/>
      <c r="E134" s="41"/>
    </row>
    <row r="135" spans="1:5">
      <c r="A135" s="40"/>
      <c r="B135" s="11"/>
      <c r="C135" s="95"/>
      <c r="D135" s="92"/>
      <c r="E135" s="41"/>
    </row>
    <row r="136" spans="1:5">
      <c r="A136" s="40"/>
      <c r="B136" s="11"/>
      <c r="C136" s="95"/>
      <c r="D136" s="92"/>
      <c r="E136" s="41"/>
    </row>
    <row r="137" spans="1:5">
      <c r="A137" s="40"/>
      <c r="B137" s="11"/>
      <c r="C137" s="95"/>
      <c r="D137" s="92"/>
      <c r="E137" s="41"/>
    </row>
    <row r="138" spans="1:5">
      <c r="A138" s="40"/>
      <c r="B138" s="11"/>
      <c r="C138" s="95"/>
      <c r="D138" s="92"/>
      <c r="E138" s="41"/>
    </row>
    <row r="139" spans="1:5">
      <c r="A139" s="40"/>
      <c r="B139" s="11"/>
      <c r="C139" s="95"/>
      <c r="D139" s="92"/>
      <c r="E139" s="41"/>
    </row>
    <row r="140" spans="1:5">
      <c r="A140" s="40"/>
      <c r="B140" s="11"/>
      <c r="C140" s="95"/>
      <c r="D140" s="92"/>
      <c r="E140" s="41"/>
    </row>
    <row r="141" spans="1:5">
      <c r="A141" s="40"/>
      <c r="B141" s="11"/>
      <c r="C141" s="95"/>
      <c r="D141" s="92"/>
      <c r="E141" s="41"/>
    </row>
    <row r="142" spans="1:5">
      <c r="A142" s="40"/>
      <c r="B142" s="11"/>
      <c r="C142" s="95"/>
      <c r="D142" s="92"/>
      <c r="E142" s="41"/>
    </row>
    <row r="143" spans="1:5">
      <c r="A143" s="40"/>
      <c r="B143" s="11"/>
      <c r="C143" s="95"/>
      <c r="D143" s="92"/>
      <c r="E143" s="41"/>
    </row>
    <row r="144" spans="1:5">
      <c r="A144" s="40"/>
      <c r="B144" s="11"/>
      <c r="C144" s="95"/>
      <c r="D144" s="92"/>
      <c r="E144" s="41"/>
    </row>
    <row r="145" spans="1:5">
      <c r="A145" s="40"/>
      <c r="B145" s="11"/>
      <c r="C145" s="95"/>
      <c r="D145" s="92"/>
      <c r="E145" s="41"/>
    </row>
    <row r="146" spans="1:5">
      <c r="A146" s="40"/>
      <c r="B146" s="11"/>
      <c r="C146" s="95"/>
      <c r="D146" s="92"/>
      <c r="E146" s="41"/>
    </row>
    <row r="147" spans="1:5">
      <c r="A147" s="40"/>
      <c r="B147" s="11"/>
      <c r="C147" s="95"/>
      <c r="D147" s="92"/>
      <c r="E147" s="41"/>
    </row>
    <row r="148" spans="1:5">
      <c r="A148" s="40"/>
      <c r="B148" s="11"/>
      <c r="C148" s="95"/>
      <c r="D148" s="92"/>
      <c r="E148" s="41"/>
    </row>
    <row r="149" spans="1:5">
      <c r="A149" s="40"/>
      <c r="B149" s="11"/>
      <c r="C149" s="95"/>
      <c r="D149" s="92"/>
      <c r="E149" s="41"/>
    </row>
    <row r="150" spans="1:5">
      <c r="A150" s="40"/>
      <c r="B150" s="11"/>
      <c r="C150" s="95"/>
      <c r="D150" s="92"/>
      <c r="E150" s="41"/>
    </row>
    <row r="151" spans="1:5">
      <c r="A151" s="40"/>
      <c r="B151" s="11"/>
      <c r="C151" s="95"/>
      <c r="D151" s="92"/>
      <c r="E151" s="41"/>
    </row>
    <row r="152" spans="1:5">
      <c r="A152" s="40"/>
      <c r="B152" s="11"/>
      <c r="C152" s="95"/>
      <c r="D152" s="92"/>
      <c r="E152" s="41"/>
    </row>
    <row r="153" spans="1:5">
      <c r="A153" s="40"/>
      <c r="B153" s="11"/>
      <c r="C153" s="95"/>
      <c r="D153" s="92"/>
      <c r="E153" s="41"/>
    </row>
    <row r="154" spans="1:5">
      <c r="A154" s="40"/>
      <c r="B154" s="11"/>
      <c r="C154" s="95"/>
      <c r="D154" s="92"/>
      <c r="E154" s="41"/>
    </row>
    <row r="155" spans="1:5">
      <c r="A155" s="40"/>
      <c r="B155" s="11"/>
      <c r="C155" s="95"/>
      <c r="D155" s="92"/>
      <c r="E155" s="41"/>
    </row>
    <row r="156" spans="1:5">
      <c r="A156" s="40"/>
      <c r="B156" s="11"/>
      <c r="C156" s="95"/>
      <c r="D156" s="92"/>
      <c r="E156" s="41"/>
    </row>
    <row r="157" spans="1:5">
      <c r="A157" s="40"/>
      <c r="B157" s="11"/>
      <c r="C157" s="95"/>
      <c r="D157" s="92"/>
      <c r="E157" s="41"/>
    </row>
    <row r="158" spans="1:5">
      <c r="A158" s="40"/>
      <c r="B158" s="11"/>
      <c r="C158" s="95"/>
      <c r="D158" s="92"/>
      <c r="E158" s="41"/>
    </row>
    <row r="159" spans="1:5">
      <c r="A159" s="40"/>
      <c r="B159" s="11"/>
      <c r="C159" s="95"/>
      <c r="D159" s="92"/>
      <c r="E159" s="41"/>
    </row>
    <row r="160" spans="1:5">
      <c r="A160" s="40"/>
      <c r="B160" s="11"/>
      <c r="C160" s="95"/>
      <c r="D160" s="92"/>
      <c r="E160" s="41"/>
    </row>
    <row r="161" spans="1:5">
      <c r="A161" s="40"/>
      <c r="B161" s="11"/>
      <c r="C161" s="95"/>
      <c r="D161" s="92"/>
      <c r="E161" s="41"/>
    </row>
    <row r="162" spans="1:5">
      <c r="A162" s="40"/>
      <c r="B162" s="11"/>
      <c r="C162" s="95"/>
      <c r="D162" s="92"/>
      <c r="E162" s="41"/>
    </row>
    <row r="163" spans="1:5">
      <c r="A163" s="40"/>
      <c r="B163" s="11"/>
      <c r="C163" s="95"/>
      <c r="D163" s="92"/>
      <c r="E163" s="41"/>
    </row>
    <row r="164" spans="1:5">
      <c r="A164" s="40"/>
      <c r="B164" s="11"/>
      <c r="C164" s="95"/>
      <c r="D164" s="92"/>
      <c r="E164" s="41"/>
    </row>
    <row r="165" spans="1:5">
      <c r="A165" s="40"/>
      <c r="B165" s="11"/>
      <c r="C165" s="95"/>
      <c r="D165" s="92"/>
      <c r="E165" s="41"/>
    </row>
    <row r="166" spans="1:5">
      <c r="A166" s="40"/>
      <c r="B166" s="11"/>
      <c r="C166" s="95"/>
      <c r="D166" s="92"/>
      <c r="E166" s="41"/>
    </row>
    <row r="167" spans="1:5">
      <c r="A167" s="40"/>
      <c r="B167" s="11"/>
      <c r="C167" s="95"/>
      <c r="D167" s="92"/>
      <c r="E167" s="41"/>
    </row>
    <row r="168" spans="1:5">
      <c r="A168" s="40"/>
      <c r="B168" s="11"/>
      <c r="C168" s="95"/>
      <c r="D168" s="92"/>
      <c r="E168" s="41"/>
    </row>
    <row r="169" spans="1:5">
      <c r="A169" s="40"/>
      <c r="B169" s="11"/>
      <c r="C169" s="95"/>
      <c r="D169" s="92"/>
      <c r="E169" s="41"/>
    </row>
    <row r="170" spans="1:5">
      <c r="A170" s="40"/>
      <c r="B170" s="11"/>
      <c r="C170" s="95"/>
      <c r="D170" s="92"/>
      <c r="E170" s="41"/>
    </row>
    <row r="171" spans="1:5">
      <c r="A171" s="40"/>
      <c r="B171" s="11"/>
      <c r="C171" s="95"/>
      <c r="D171" s="92"/>
      <c r="E171" s="41"/>
    </row>
    <row r="172" spans="1:5">
      <c r="A172" s="40"/>
      <c r="B172" s="11"/>
      <c r="C172" s="95"/>
      <c r="D172" s="92"/>
      <c r="E172" s="41"/>
    </row>
    <row r="173" spans="1:5">
      <c r="A173" s="40"/>
      <c r="B173" s="11"/>
      <c r="C173" s="95"/>
      <c r="D173" s="92"/>
      <c r="E173" s="41"/>
    </row>
    <row r="174" spans="1:5">
      <c r="A174" s="40"/>
      <c r="B174" s="11"/>
      <c r="C174" s="95"/>
      <c r="D174" s="92"/>
      <c r="E174" s="41"/>
    </row>
    <row r="175" spans="1:5">
      <c r="A175" s="40"/>
      <c r="B175" s="11"/>
      <c r="C175" s="95"/>
      <c r="D175" s="92"/>
      <c r="E175" s="41"/>
    </row>
    <row r="176" spans="1:5">
      <c r="A176" s="40"/>
      <c r="B176" s="11"/>
      <c r="C176" s="95"/>
      <c r="D176" s="92"/>
      <c r="E176" s="41"/>
    </row>
    <row r="177" spans="1:5">
      <c r="A177" s="40"/>
      <c r="B177" s="11"/>
      <c r="C177" s="95"/>
      <c r="D177" s="92"/>
      <c r="E177" s="41"/>
    </row>
    <row r="178" spans="1:5">
      <c r="A178" s="40"/>
      <c r="B178" s="11"/>
      <c r="C178" s="95"/>
      <c r="D178" s="92"/>
      <c r="E178" s="41"/>
    </row>
    <row r="179" spans="1:5">
      <c r="A179" s="40"/>
      <c r="B179" s="11"/>
      <c r="C179" s="95"/>
      <c r="D179" s="92"/>
      <c r="E179" s="41"/>
    </row>
    <row r="180" spans="1:5">
      <c r="A180" s="40"/>
      <c r="B180" s="11"/>
      <c r="C180" s="95"/>
      <c r="D180" s="92"/>
      <c r="E180" s="41"/>
    </row>
    <row r="181" spans="1:5">
      <c r="A181" s="40"/>
      <c r="B181" s="11"/>
      <c r="C181" s="95"/>
      <c r="D181" s="92"/>
      <c r="E181" s="41"/>
    </row>
    <row r="182" spans="1:5">
      <c r="A182" s="40"/>
      <c r="B182" s="11"/>
      <c r="C182" s="95"/>
      <c r="D182" s="92"/>
      <c r="E182" s="41"/>
    </row>
    <row r="183" spans="1:5">
      <c r="A183" s="40"/>
      <c r="B183" s="11"/>
      <c r="C183" s="95"/>
      <c r="D183" s="92"/>
      <c r="E183" s="41"/>
    </row>
    <row r="184" spans="1:5">
      <c r="A184" s="40"/>
      <c r="B184" s="11"/>
      <c r="C184" s="95"/>
      <c r="D184" s="92"/>
      <c r="E184" s="41"/>
    </row>
    <row r="185" spans="1:5">
      <c r="A185" s="40"/>
      <c r="B185" s="11"/>
      <c r="C185" s="95"/>
      <c r="D185" s="92"/>
      <c r="E185" s="41"/>
    </row>
    <row r="186" spans="1:5">
      <c r="A186" s="40"/>
      <c r="B186" s="11"/>
      <c r="C186" s="95"/>
      <c r="D186" s="92"/>
      <c r="E186" s="41"/>
    </row>
    <row r="187" spans="1:5">
      <c r="A187" s="40"/>
      <c r="B187" s="11"/>
      <c r="C187" s="95"/>
      <c r="D187" s="92"/>
      <c r="E187" s="41"/>
    </row>
    <row r="188" spans="1:5">
      <c r="A188" s="40"/>
      <c r="B188" s="11"/>
      <c r="C188" s="95"/>
      <c r="D188" s="92"/>
      <c r="E188" s="41"/>
    </row>
    <row r="189" spans="1:5">
      <c r="A189" s="40"/>
      <c r="B189" s="11"/>
      <c r="C189" s="95"/>
      <c r="D189" s="92"/>
      <c r="E189" s="41"/>
    </row>
    <row r="190" spans="1:5">
      <c r="A190" s="40"/>
      <c r="B190" s="11"/>
      <c r="C190" s="95"/>
      <c r="D190" s="92"/>
      <c r="E190" s="41"/>
    </row>
    <row r="191" spans="1:5">
      <c r="A191" s="40"/>
      <c r="B191" s="11"/>
      <c r="C191" s="95"/>
      <c r="D191" s="92"/>
      <c r="E191" s="41"/>
    </row>
    <row r="192" spans="1:5">
      <c r="A192" s="40"/>
      <c r="B192" s="11"/>
      <c r="C192" s="95"/>
      <c r="D192" s="92"/>
      <c r="E192" s="41"/>
    </row>
    <row r="193" spans="1:5">
      <c r="A193" s="40"/>
      <c r="B193" s="11"/>
      <c r="C193" s="95"/>
      <c r="D193" s="92"/>
      <c r="E193" s="41"/>
    </row>
    <row r="194" spans="1:5">
      <c r="A194" s="40"/>
      <c r="B194" s="11"/>
      <c r="C194" s="95"/>
      <c r="D194" s="92"/>
      <c r="E194" s="41"/>
    </row>
    <row r="195" spans="1:5">
      <c r="A195" s="40"/>
      <c r="B195" s="11"/>
      <c r="C195" s="95"/>
      <c r="D195" s="92"/>
      <c r="E195" s="41"/>
    </row>
    <row r="196" spans="1:5">
      <c r="A196" s="40"/>
      <c r="B196" s="11"/>
      <c r="C196" s="95"/>
      <c r="D196" s="92"/>
      <c r="E196" s="41"/>
    </row>
    <row r="197" spans="1:5">
      <c r="A197" s="40"/>
      <c r="B197" s="11"/>
      <c r="C197" s="95"/>
      <c r="D197" s="92"/>
      <c r="E197" s="41"/>
    </row>
    <row r="198" spans="1:5">
      <c r="A198" s="40"/>
      <c r="B198" s="11"/>
      <c r="C198" s="95"/>
      <c r="D198" s="92"/>
      <c r="E198" s="41"/>
    </row>
    <row r="199" spans="1:5">
      <c r="A199" s="40"/>
      <c r="B199" s="96"/>
      <c r="C199" s="97"/>
      <c r="D199" s="92"/>
      <c r="E199" s="41"/>
    </row>
    <row r="200" spans="1:5" ht="17.25" thickBot="1">
      <c r="A200" s="42"/>
      <c r="B200" s="71"/>
      <c r="C200" s="98"/>
      <c r="D200" s="94"/>
      <c r="E200" s="43"/>
    </row>
  </sheetData>
  <autoFilter ref="A1:D1" xr:uid="{B76804CE-6204-4021-A059-5972E917F40D}">
    <sortState xmlns:xlrd2="http://schemas.microsoft.com/office/spreadsheetml/2017/richdata2" ref="A2:D118">
      <sortCondition descending="1" ref="D1"/>
    </sortState>
  </autoFilter>
  <mergeCells count="41">
    <mergeCell ref="G17:G18"/>
    <mergeCell ref="H17:I18"/>
    <mergeCell ref="K54:K55"/>
    <mergeCell ref="O54:O55"/>
    <mergeCell ref="K28:N28"/>
    <mergeCell ref="H29:J29"/>
    <mergeCell ref="G28:J28"/>
    <mergeCell ref="G20:I20"/>
    <mergeCell ref="G21:I22"/>
    <mergeCell ref="H23:I23"/>
    <mergeCell ref="G24:G25"/>
    <mergeCell ref="H24:I25"/>
    <mergeCell ref="G29:G30"/>
    <mergeCell ref="K29:K30"/>
    <mergeCell ref="O29:O30"/>
    <mergeCell ref="O28:R28"/>
    <mergeCell ref="P54:R54"/>
    <mergeCell ref="O53:R53"/>
    <mergeCell ref="L54:N54"/>
    <mergeCell ref="K53:N53"/>
    <mergeCell ref="H54:J54"/>
    <mergeCell ref="G53:J53"/>
    <mergeCell ref="G54:G55"/>
    <mergeCell ref="L29:N29"/>
    <mergeCell ref="P4:R4"/>
    <mergeCell ref="O3:R3"/>
    <mergeCell ref="L4:N4"/>
    <mergeCell ref="K3:N3"/>
    <mergeCell ref="P29:R29"/>
    <mergeCell ref="H16:I16"/>
    <mergeCell ref="K4:K5"/>
    <mergeCell ref="O4:O5"/>
    <mergeCell ref="G13:I13"/>
    <mergeCell ref="G7:I8"/>
    <mergeCell ref="G14:I15"/>
    <mergeCell ref="H10:I11"/>
    <mergeCell ref="G3:G4"/>
    <mergeCell ref="H3:I4"/>
    <mergeCell ref="G6:I6"/>
    <mergeCell ref="H9:I9"/>
    <mergeCell ref="G10:G11"/>
  </mergeCells>
  <phoneticPr fontId="1" type="noConversion"/>
  <pageMargins left="0.7" right="0.7" top="0.75" bottom="0.75" header="0.3" footer="0.3"/>
  <pageSetup paperSize="9" orientation="portrait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199" r:id="rId4" name="Button 7">
              <controlPr defaultSize="0" print="0" autoFill="0" autoPict="0" macro="[0]!시트이동_투자전략">
                <anchor moveWithCells="1" sizeWithCells="1">
                  <from>
                    <xdr:col>19</xdr:col>
                    <xdr:colOff>0</xdr:colOff>
                    <xdr:row>2</xdr:row>
                    <xdr:rowOff>0</xdr:rowOff>
                  </from>
                  <to>
                    <xdr:col>22</xdr:col>
                    <xdr:colOff>0</xdr:colOff>
                    <xdr:row>4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5" r:id="rId5" name="Button 3">
              <controlPr defaultSize="0" print="0" autoFill="0" autoPict="0" macro="[0]!시트이동_현재가테이블">
                <anchor moveWithCells="1" sizeWithCells="1">
                  <from>
                    <xdr:col>19</xdr:col>
                    <xdr:colOff>0</xdr:colOff>
                    <xdr:row>4</xdr:row>
                    <xdr:rowOff>209550</xdr:rowOff>
                  </from>
                  <to>
                    <xdr:col>22</xdr:col>
                    <xdr:colOff>0</xdr:colOff>
                    <xdr:row>7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4" r:id="rId6" name="Button 2">
              <controlPr defaultSize="0" print="0" autoFill="0" autoPict="0" macro="[0]!시트이동_종목선정">
                <anchor moveWithCells="1" sizeWithCells="1">
                  <from>
                    <xdr:col>19</xdr:col>
                    <xdr:colOff>0</xdr:colOff>
                    <xdr:row>7</xdr:row>
                    <xdr:rowOff>209550</xdr:rowOff>
                  </from>
                  <to>
                    <xdr:col>22</xdr:col>
                    <xdr:colOff>0</xdr:colOff>
                    <xdr:row>10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00" r:id="rId7" name="Button 8">
              <controlPr defaultSize="0" print="0" autoFill="0" autoPict="0" macro="[0]!시트이동_월말결산">
                <anchor moveWithCells="1" sizeWithCells="1">
                  <from>
                    <xdr:col>19</xdr:col>
                    <xdr:colOff>0</xdr:colOff>
                    <xdr:row>10</xdr:row>
                    <xdr:rowOff>209550</xdr:rowOff>
                  </from>
                  <to>
                    <xdr:col>22</xdr:col>
                    <xdr:colOff>0</xdr:colOff>
                    <xdr:row>14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3" r:id="rId8" name="Button 1">
              <controlPr defaultSize="0" print="0" autoFill="0" autoPict="0" macro="[0]!시트이동_오늘날짜">
                <anchor moveWithCells="1" sizeWithCells="1">
                  <from>
                    <xdr:col>19</xdr:col>
                    <xdr:colOff>0</xdr:colOff>
                    <xdr:row>14</xdr:row>
                    <xdr:rowOff>0</xdr:rowOff>
                  </from>
                  <to>
                    <xdr:col>22</xdr:col>
                    <xdr:colOff>0</xdr:colOff>
                    <xdr:row>17</xdr:row>
                    <xdr:rowOff>9525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5A5FE7E-15F0-4579-9DCB-44A49FC7D995}">
  <sheetPr codeName="Sheet2"/>
  <dimension ref="A1:R200"/>
  <sheetViews>
    <sheetView topLeftCell="D1" workbookViewId="0">
      <selection activeCell="K3" sqref="K3:N25"/>
    </sheetView>
  </sheetViews>
  <sheetFormatPr defaultRowHeight="16.5"/>
  <cols>
    <col min="1" max="1" width="13.5" bestFit="1" customWidth="1"/>
    <col min="2" max="2" width="18.5" style="10" customWidth="1"/>
    <col min="3" max="3" width="18" bestFit="1" customWidth="1"/>
    <col min="4" max="4" width="13.25" style="34" bestFit="1" customWidth="1"/>
    <col min="7" max="7" width="17.375" customWidth="1"/>
    <col min="8" max="8" width="17.5" bestFit="1" customWidth="1"/>
    <col min="10" max="10" width="9" style="75"/>
    <col min="11" max="11" width="17.375" customWidth="1"/>
    <col min="12" max="12" width="17.5" bestFit="1" customWidth="1"/>
    <col min="14" max="14" width="9" style="75"/>
    <col min="15" max="15" width="17.375" customWidth="1"/>
    <col min="16" max="16" width="17.5" bestFit="1" customWidth="1"/>
    <col min="18" max="18" width="9" style="75"/>
  </cols>
  <sheetData>
    <row r="1" spans="1:18" ht="17.25" thickBot="1">
      <c r="A1" s="67" t="s">
        <v>254</v>
      </c>
      <c r="B1" s="69" t="s">
        <v>39</v>
      </c>
      <c r="C1" s="68" t="s">
        <v>37</v>
      </c>
      <c r="D1" s="70" t="s">
        <v>38</v>
      </c>
      <c r="E1" s="91" t="s">
        <v>261</v>
      </c>
    </row>
    <row r="2" spans="1:18" ht="17.25" thickBot="1">
      <c r="A2" s="40" t="s">
        <v>162</v>
      </c>
      <c r="B2" s="11" t="s">
        <v>163</v>
      </c>
      <c r="C2" s="95">
        <v>1220</v>
      </c>
      <c r="D2" s="92">
        <v>9.9099099100000004E-2</v>
      </c>
      <c r="E2" s="93">
        <v>251306352.56297669</v>
      </c>
      <c r="F2" s="35"/>
      <c r="G2" s="54"/>
      <c r="H2" s="35"/>
      <c r="I2" s="35"/>
    </row>
    <row r="3" spans="1:18" ht="17.25" thickBot="1">
      <c r="A3" s="40" t="s">
        <v>156</v>
      </c>
      <c r="B3" s="11" t="s">
        <v>157</v>
      </c>
      <c r="C3" s="95">
        <v>2090</v>
      </c>
      <c r="D3" s="92">
        <v>6.9053708399999997E-2</v>
      </c>
      <c r="E3" s="93">
        <v>14000122.54491014</v>
      </c>
      <c r="F3" s="35"/>
      <c r="G3" s="291" t="s">
        <v>257</v>
      </c>
      <c r="H3" s="303" t="s">
        <v>345</v>
      </c>
      <c r="I3" s="303"/>
      <c r="K3" s="230" t="s">
        <v>34</v>
      </c>
      <c r="L3" s="231"/>
      <c r="M3" s="231"/>
      <c r="N3" s="232"/>
      <c r="O3" s="230" t="s">
        <v>258</v>
      </c>
      <c r="P3" s="231"/>
      <c r="Q3" s="231"/>
      <c r="R3" s="232"/>
    </row>
    <row r="4" spans="1:18" ht="17.25" thickBot="1">
      <c r="A4" s="40" t="s">
        <v>78</v>
      </c>
      <c r="B4" s="11" t="s">
        <v>79</v>
      </c>
      <c r="C4" s="95">
        <v>1495</v>
      </c>
      <c r="D4" s="92">
        <v>6.4056939500000007E-2</v>
      </c>
      <c r="E4" s="93">
        <v>20823151.999861591</v>
      </c>
      <c r="F4" s="35"/>
      <c r="G4" s="292"/>
      <c r="H4" s="304"/>
      <c r="I4" s="304"/>
      <c r="K4" s="295" t="s">
        <v>54</v>
      </c>
      <c r="L4" s="307">
        <f ca="1">NOW()</f>
        <v>44546.917756712966</v>
      </c>
      <c r="M4" s="308"/>
      <c r="N4" s="309"/>
      <c r="O4" s="298" t="s">
        <v>54</v>
      </c>
      <c r="P4" s="307">
        <f ca="1">NOW()</f>
        <v>44546.917756712966</v>
      </c>
      <c r="Q4" s="308"/>
      <c r="R4" s="309"/>
    </row>
    <row r="5" spans="1:18" ht="17.25" thickBot="1">
      <c r="A5" s="40" t="s">
        <v>220</v>
      </c>
      <c r="B5" s="11" t="s">
        <v>221</v>
      </c>
      <c r="C5" s="95">
        <v>3585</v>
      </c>
      <c r="D5" s="92">
        <v>6.0650887600000002E-2</v>
      </c>
      <c r="E5" s="93">
        <v>8099267.2879949799</v>
      </c>
      <c r="F5" s="35"/>
      <c r="K5" s="292"/>
      <c r="L5" s="51" t="s">
        <v>57</v>
      </c>
      <c r="M5" s="73" t="s">
        <v>58</v>
      </c>
      <c r="N5" s="69" t="s">
        <v>261</v>
      </c>
      <c r="O5" s="247"/>
      <c r="P5" s="51" t="s">
        <v>57</v>
      </c>
      <c r="Q5" s="73" t="s">
        <v>58</v>
      </c>
      <c r="R5" s="91" t="s">
        <v>261</v>
      </c>
    </row>
    <row r="6" spans="1:18" ht="17.25" thickBot="1">
      <c r="A6" s="40" t="s">
        <v>116</v>
      </c>
      <c r="B6" s="11" t="s">
        <v>117</v>
      </c>
      <c r="C6" s="95">
        <v>4730</v>
      </c>
      <c r="D6" s="92">
        <v>5.8165548099999999E-2</v>
      </c>
      <c r="E6" s="93">
        <v>10044859.21227874</v>
      </c>
      <c r="F6" s="35"/>
      <c r="G6" s="230" t="s">
        <v>52</v>
      </c>
      <c r="H6" s="231"/>
      <c r="I6" s="232"/>
      <c r="K6" s="55">
        <f ca="1">IFERROR(OFFSET(INDIRECT($H$3 &amp; "!A17"), 0, 0), "")</f>
        <v>0</v>
      </c>
      <c r="L6" s="38" t="str">
        <f t="shared" ref="L6:L25" ca="1" si="0">_xlfn.IFNA(VLOOKUP(K6, $B$2:$D$200, 2, FALSE), "")</f>
        <v/>
      </c>
      <c r="M6" s="76" t="str">
        <f t="shared" ref="M6:M25" ca="1" si="1">_xlfn.IFNA(VLOOKUP(K6, $B$2:$D$200, 3, FALSE), "")</f>
        <v/>
      </c>
      <c r="N6" s="85" t="str">
        <f ca="1">_xlfn.IFNA(VLOOKUP(K6, $B$2:$E$200, 4, FALSE), "")</f>
        <v/>
      </c>
      <c r="O6" s="72" t="s">
        <v>163</v>
      </c>
      <c r="P6" s="38">
        <f t="shared" ref="P6:P25" si="2">_xlfn.IFNA(VLOOKUP(O6, $B$2:$D$200, 2, FALSE), "")</f>
        <v>1220</v>
      </c>
      <c r="Q6" s="76">
        <f t="shared" ref="Q6:Q25" si="3">_xlfn.IFNA(VLOOKUP(O6, $B$2:$D$200, 3, FALSE), "")</f>
        <v>9.9099099100000004E-2</v>
      </c>
      <c r="R6" s="85">
        <f>_xlfn.IFNA(VLOOKUP(O6, $B$2:$E$200, 4, FALSE), "")</f>
        <v>251306352.56297669</v>
      </c>
    </row>
    <row r="7" spans="1:18">
      <c r="A7" s="40" t="s">
        <v>244</v>
      </c>
      <c r="B7" s="11" t="s">
        <v>245</v>
      </c>
      <c r="C7" s="95">
        <v>1785</v>
      </c>
      <c r="D7" s="92">
        <v>5.3097345099999999E-2</v>
      </c>
      <c r="E7" s="93">
        <v>4893319.9747868702</v>
      </c>
      <c r="F7" s="35"/>
      <c r="G7" s="239" t="s">
        <v>36</v>
      </c>
      <c r="H7" s="240"/>
      <c r="I7" s="241"/>
      <c r="K7" s="56">
        <f ca="1">IFERROR(OFFSET(INDIRECT($H$3 &amp; "!A17"), 1, 0), "")</f>
        <v>0</v>
      </c>
      <c r="L7" s="39" t="str">
        <f t="shared" ca="1" si="0"/>
        <v/>
      </c>
      <c r="M7" s="77" t="str">
        <f t="shared" ca="1" si="1"/>
        <v/>
      </c>
      <c r="N7" s="86" t="str">
        <f t="shared" ref="N7:N25" ca="1" si="4">_xlfn.IFNA(VLOOKUP(K7, $B$2:$E$200, 4, FALSE), "")</f>
        <v/>
      </c>
      <c r="O7" s="88" t="s">
        <v>157</v>
      </c>
      <c r="P7" s="39">
        <f t="shared" si="2"/>
        <v>2090</v>
      </c>
      <c r="Q7" s="77">
        <f t="shared" si="3"/>
        <v>6.9053708399999997E-2</v>
      </c>
      <c r="R7" s="86">
        <f t="shared" ref="R7:R25" si="5">_xlfn.IFNA(VLOOKUP(O7, $B$2:$E$200, 4, FALSE), "")</f>
        <v>14000122.54491014</v>
      </c>
    </row>
    <row r="8" spans="1:18" ht="17.25" thickBot="1">
      <c r="A8" s="40" t="s">
        <v>192</v>
      </c>
      <c r="B8" s="11" t="s">
        <v>193</v>
      </c>
      <c r="C8" s="95">
        <v>2885</v>
      </c>
      <c r="D8" s="92">
        <v>5.1001821500000002E-2</v>
      </c>
      <c r="E8" s="93">
        <v>7746659.9647948202</v>
      </c>
      <c r="F8" s="35"/>
      <c r="G8" s="245"/>
      <c r="H8" s="246"/>
      <c r="I8" s="247"/>
      <c r="K8" s="56">
        <f ca="1">IFERROR(OFFSET(INDIRECT($H$3 &amp; "!A17"), 2, 0), "")</f>
        <v>0</v>
      </c>
      <c r="L8" s="39" t="str">
        <f t="shared" ca="1" si="0"/>
        <v/>
      </c>
      <c r="M8" s="77" t="str">
        <f t="shared" ca="1" si="1"/>
        <v/>
      </c>
      <c r="N8" s="86" t="str">
        <f t="shared" ca="1" si="4"/>
        <v/>
      </c>
      <c r="O8" s="88" t="s">
        <v>79</v>
      </c>
      <c r="P8" s="39">
        <f t="shared" si="2"/>
        <v>1495</v>
      </c>
      <c r="Q8" s="77">
        <f t="shared" si="3"/>
        <v>6.4056939500000007E-2</v>
      </c>
      <c r="R8" s="86">
        <f t="shared" si="5"/>
        <v>20823151.999861591</v>
      </c>
    </row>
    <row r="9" spans="1:18" ht="17.25" thickBot="1">
      <c r="A9" s="40" t="s">
        <v>53</v>
      </c>
      <c r="B9" s="11" t="s">
        <v>336</v>
      </c>
      <c r="C9" s="95">
        <v>336</v>
      </c>
      <c r="D9" s="92">
        <v>0.05</v>
      </c>
      <c r="E9" s="93">
        <v>24037837.298045631</v>
      </c>
      <c r="F9" s="35"/>
      <c r="G9" s="50" t="s">
        <v>38</v>
      </c>
      <c r="H9" s="231" t="s">
        <v>37</v>
      </c>
      <c r="I9" s="232"/>
      <c r="K9" s="56">
        <f ca="1">IFERROR(OFFSET(INDIRECT($H$3 &amp; "!A17"), 3, 0), "")</f>
        <v>0</v>
      </c>
      <c r="L9" s="39" t="str">
        <f t="shared" ca="1" si="0"/>
        <v/>
      </c>
      <c r="M9" s="77" t="str">
        <f t="shared" ca="1" si="1"/>
        <v/>
      </c>
      <c r="N9" s="86" t="str">
        <f t="shared" ca="1" si="4"/>
        <v/>
      </c>
      <c r="O9" s="88" t="s">
        <v>221</v>
      </c>
      <c r="P9" s="39">
        <f t="shared" si="2"/>
        <v>3585</v>
      </c>
      <c r="Q9" s="77">
        <f t="shared" si="3"/>
        <v>6.0650887600000002E-2</v>
      </c>
      <c r="R9" s="86">
        <f t="shared" si="5"/>
        <v>8099267.2879949799</v>
      </c>
    </row>
    <row r="10" spans="1:18">
      <c r="A10" s="40" t="s">
        <v>172</v>
      </c>
      <c r="B10" s="11" t="s">
        <v>173</v>
      </c>
      <c r="C10" s="95">
        <v>1445</v>
      </c>
      <c r="D10" s="92">
        <v>4.3321299600000002E-2</v>
      </c>
      <c r="E10" s="93">
        <v>1550248.31506996</v>
      </c>
      <c r="F10" s="35"/>
      <c r="G10" s="305">
        <f>_xlfn.IFNA(VLOOKUP(G7, $B$2:$D$200, 3, FALSE), "-")</f>
        <v>-7.8924148000000006E-3</v>
      </c>
      <c r="H10" s="299">
        <f>_xlfn.IFNA(VLOOKUP(G7, $B$2:$D$200, 2, FALSE), "-")</f>
        <v>60715000</v>
      </c>
      <c r="I10" s="300"/>
      <c r="K10" s="58">
        <f ca="1">IFERROR(OFFSET(INDIRECT($H$3 &amp; "!A17"), 4, 0), "")</f>
        <v>0</v>
      </c>
      <c r="L10" s="44" t="str">
        <f t="shared" ca="1" si="0"/>
        <v/>
      </c>
      <c r="M10" s="78" t="str">
        <f t="shared" ca="1" si="1"/>
        <v/>
      </c>
      <c r="N10" s="90" t="str">
        <f t="shared" ca="1" si="4"/>
        <v/>
      </c>
      <c r="O10" s="88" t="s">
        <v>117</v>
      </c>
      <c r="P10" s="39">
        <f t="shared" si="2"/>
        <v>4730</v>
      </c>
      <c r="Q10" s="77">
        <f t="shared" si="3"/>
        <v>5.8165548099999999E-2</v>
      </c>
      <c r="R10" s="90">
        <f t="shared" si="5"/>
        <v>10044859.21227874</v>
      </c>
    </row>
    <row r="11" spans="1:18" ht="17.25" thickBot="1">
      <c r="A11" s="40" t="s">
        <v>146</v>
      </c>
      <c r="B11" s="11" t="s">
        <v>147</v>
      </c>
      <c r="C11" s="95">
        <v>12.1</v>
      </c>
      <c r="D11" s="92">
        <v>4.31034483E-2</v>
      </c>
      <c r="E11" s="93">
        <v>457285680.23560977</v>
      </c>
      <c r="F11" s="35"/>
      <c r="G11" s="306"/>
      <c r="H11" s="301"/>
      <c r="I11" s="302"/>
      <c r="K11" s="56">
        <f ca="1">IFERROR(OFFSET(INDIRECT($H$3 &amp; "!A17"), 5, 0), "")</f>
        <v>0</v>
      </c>
      <c r="L11" s="39" t="str">
        <f t="shared" ca="1" si="0"/>
        <v/>
      </c>
      <c r="M11" s="77" t="str">
        <f t="shared" ca="1" si="1"/>
        <v/>
      </c>
      <c r="N11" s="99" t="str">
        <f t="shared" ca="1" si="4"/>
        <v/>
      </c>
      <c r="O11" s="89" t="s">
        <v>245</v>
      </c>
      <c r="P11" s="45">
        <f t="shared" si="2"/>
        <v>1785</v>
      </c>
      <c r="Q11" s="80">
        <f t="shared" si="3"/>
        <v>5.3097345099999999E-2</v>
      </c>
      <c r="R11" s="99">
        <f t="shared" si="5"/>
        <v>4893319.9747868702</v>
      </c>
    </row>
    <row r="12" spans="1:18" ht="17.25" thickBot="1">
      <c r="A12" s="40" t="s">
        <v>104</v>
      </c>
      <c r="B12" s="11" t="s">
        <v>105</v>
      </c>
      <c r="C12" s="95">
        <v>1535</v>
      </c>
      <c r="D12" s="92">
        <v>4.0677966099999997E-2</v>
      </c>
      <c r="E12" s="93">
        <v>7933621.9635985699</v>
      </c>
      <c r="F12" s="35"/>
      <c r="K12" s="56">
        <f ca="1">IFERROR(OFFSET(INDIRECT($H$3 &amp; "!A17"), 6, 0), "")</f>
        <v>0</v>
      </c>
      <c r="L12" s="39" t="str">
        <f t="shared" ca="1" si="0"/>
        <v/>
      </c>
      <c r="M12" s="77" t="str">
        <f t="shared" ca="1" si="1"/>
        <v/>
      </c>
      <c r="N12" s="86" t="str">
        <f t="shared" ca="1" si="4"/>
        <v/>
      </c>
      <c r="O12" s="88" t="s">
        <v>193</v>
      </c>
      <c r="P12" s="39">
        <f t="shared" si="2"/>
        <v>2885</v>
      </c>
      <c r="Q12" s="77">
        <f t="shared" si="3"/>
        <v>5.1001821500000002E-2</v>
      </c>
      <c r="R12" s="86">
        <f t="shared" si="5"/>
        <v>7746659.9647948202</v>
      </c>
    </row>
    <row r="13" spans="1:18" ht="17.25" thickBot="1">
      <c r="A13" s="40" t="s">
        <v>124</v>
      </c>
      <c r="B13" s="11" t="s">
        <v>125</v>
      </c>
      <c r="C13" s="95">
        <v>108</v>
      </c>
      <c r="D13" s="92">
        <v>3.8461538500000003E-2</v>
      </c>
      <c r="E13" s="93">
        <v>143729812.15993264</v>
      </c>
      <c r="F13" s="35"/>
      <c r="G13" s="230" t="s">
        <v>69</v>
      </c>
      <c r="H13" s="231"/>
      <c r="I13" s="232"/>
      <c r="K13" s="56">
        <f ca="1">IFERROR(OFFSET(INDIRECT($H$3 &amp; "!A17"), 7, 0), "")</f>
        <v>0</v>
      </c>
      <c r="L13" s="39" t="str">
        <f t="shared" ca="1" si="0"/>
        <v/>
      </c>
      <c r="M13" s="77" t="str">
        <f t="shared" ca="1" si="1"/>
        <v/>
      </c>
      <c r="N13" s="86" t="str">
        <f t="shared" ca="1" si="4"/>
        <v/>
      </c>
      <c r="O13" s="88" t="s">
        <v>336</v>
      </c>
      <c r="P13" s="39">
        <f t="shared" si="2"/>
        <v>336</v>
      </c>
      <c r="Q13" s="77">
        <f t="shared" si="3"/>
        <v>0.05</v>
      </c>
      <c r="R13" s="86">
        <f t="shared" si="5"/>
        <v>24037837.298045631</v>
      </c>
    </row>
    <row r="14" spans="1:18">
      <c r="A14" s="40" t="s">
        <v>240</v>
      </c>
      <c r="B14" s="11" t="s">
        <v>241</v>
      </c>
      <c r="C14" s="95">
        <v>1510</v>
      </c>
      <c r="D14" s="92">
        <v>3.7800687299999997E-2</v>
      </c>
      <c r="E14" s="93">
        <v>2070153.46170047</v>
      </c>
      <c r="F14" s="35"/>
      <c r="G14" s="239" t="s">
        <v>36</v>
      </c>
      <c r="H14" s="240"/>
      <c r="I14" s="241"/>
      <c r="K14" s="56">
        <f ca="1">IFERROR(OFFSET(INDIRECT($H$3 &amp; "!A17"), 8, 0), "")</f>
        <v>0</v>
      </c>
      <c r="L14" s="39" t="str">
        <f t="shared" ca="1" si="0"/>
        <v/>
      </c>
      <c r="M14" s="77" t="str">
        <f t="shared" ca="1" si="1"/>
        <v/>
      </c>
      <c r="N14" s="86" t="str">
        <f t="shared" ca="1" si="4"/>
        <v/>
      </c>
      <c r="O14" s="88" t="s">
        <v>173</v>
      </c>
      <c r="P14" s="39">
        <f t="shared" si="2"/>
        <v>1445</v>
      </c>
      <c r="Q14" s="77">
        <f t="shared" si="3"/>
        <v>4.3321299600000002E-2</v>
      </c>
      <c r="R14" s="86">
        <f t="shared" si="5"/>
        <v>1550248.31506996</v>
      </c>
    </row>
    <row r="15" spans="1:18" ht="17.25" thickBot="1">
      <c r="A15" s="40" t="s">
        <v>170</v>
      </c>
      <c r="B15" s="11" t="s">
        <v>171</v>
      </c>
      <c r="C15" s="95">
        <v>560</v>
      </c>
      <c r="D15" s="92">
        <v>3.7037037000000002E-2</v>
      </c>
      <c r="E15" s="93">
        <v>34246769.088454328</v>
      </c>
      <c r="F15" s="35"/>
      <c r="G15" s="245"/>
      <c r="H15" s="246"/>
      <c r="I15" s="247"/>
      <c r="K15" s="57">
        <f ca="1">IFERROR(OFFSET(INDIRECT($H$3 &amp; "!A17"), 9, 0), "")</f>
        <v>0</v>
      </c>
      <c r="L15" s="37" t="str">
        <f t="shared" ca="1" si="0"/>
        <v/>
      </c>
      <c r="M15" s="79" t="str">
        <f t="shared" ca="1" si="1"/>
        <v/>
      </c>
      <c r="N15" s="87" t="str">
        <f t="shared" ca="1" si="4"/>
        <v/>
      </c>
      <c r="O15" s="74" t="s">
        <v>147</v>
      </c>
      <c r="P15" s="37">
        <f t="shared" si="2"/>
        <v>12.1</v>
      </c>
      <c r="Q15" s="79">
        <f t="shared" si="3"/>
        <v>4.31034483E-2</v>
      </c>
      <c r="R15" s="87">
        <f t="shared" si="5"/>
        <v>457285680.23560977</v>
      </c>
    </row>
    <row r="16" spans="1:18" ht="17.25" thickBot="1">
      <c r="A16" s="40" t="s">
        <v>332</v>
      </c>
      <c r="B16" s="11" t="s">
        <v>333</v>
      </c>
      <c r="C16" s="95">
        <v>231000</v>
      </c>
      <c r="D16" s="92">
        <v>3.3094812199999997E-2</v>
      </c>
      <c r="E16" s="93">
        <v>290995.97353378998</v>
      </c>
      <c r="F16" s="35"/>
      <c r="G16" s="50" t="s">
        <v>38</v>
      </c>
      <c r="H16" s="231" t="s">
        <v>37</v>
      </c>
      <c r="I16" s="232"/>
      <c r="K16" s="55">
        <f ca="1">IFERROR(OFFSET(INDIRECT($H$3 &amp; "!A17"), 10, 0), "")</f>
        <v>0</v>
      </c>
      <c r="L16" s="38" t="str">
        <f t="shared" ca="1" si="0"/>
        <v/>
      </c>
      <c r="M16" s="76" t="str">
        <f t="shared" ca="1" si="1"/>
        <v/>
      </c>
      <c r="N16" s="85" t="str">
        <f t="shared" ca="1" si="4"/>
        <v/>
      </c>
      <c r="O16" s="72" t="s">
        <v>105</v>
      </c>
      <c r="P16" s="38">
        <f t="shared" si="2"/>
        <v>1535</v>
      </c>
      <c r="Q16" s="76">
        <f t="shared" si="3"/>
        <v>4.0677966099999997E-2</v>
      </c>
      <c r="R16" s="85">
        <f t="shared" si="5"/>
        <v>7933621.9635985699</v>
      </c>
    </row>
    <row r="17" spans="1:18">
      <c r="A17" s="40" t="s">
        <v>136</v>
      </c>
      <c r="B17" s="11" t="s">
        <v>137</v>
      </c>
      <c r="C17" s="95">
        <v>7830</v>
      </c>
      <c r="D17" s="92">
        <v>3.23005933E-2</v>
      </c>
      <c r="E17" s="93">
        <v>967103.61999472999</v>
      </c>
      <c r="F17" s="35"/>
      <c r="G17" s="305">
        <f>_xlfn.IFNA(VLOOKUP(G14, $B$2:$D$200, 3, FALSE), "-")</f>
        <v>-7.8924148000000006E-3</v>
      </c>
      <c r="H17" s="299">
        <f>_xlfn.IFNA(VLOOKUP(G14, $B$2:$D$200, 2, FALSE), "-")</f>
        <v>60715000</v>
      </c>
      <c r="I17" s="300"/>
      <c r="K17" s="56">
        <f ca="1">IFERROR(OFFSET(INDIRECT($H$3 &amp; "!A17"), 11, 0), "")</f>
        <v>0</v>
      </c>
      <c r="L17" s="39" t="str">
        <f t="shared" ca="1" si="0"/>
        <v/>
      </c>
      <c r="M17" s="77" t="str">
        <f t="shared" ca="1" si="1"/>
        <v/>
      </c>
      <c r="N17" s="86" t="str">
        <f t="shared" ca="1" si="4"/>
        <v/>
      </c>
      <c r="O17" s="88" t="s">
        <v>125</v>
      </c>
      <c r="P17" s="39">
        <f t="shared" si="2"/>
        <v>108</v>
      </c>
      <c r="Q17" s="77">
        <f t="shared" si="3"/>
        <v>3.8461538500000003E-2</v>
      </c>
      <c r="R17" s="86">
        <f t="shared" si="5"/>
        <v>143729812.15993264</v>
      </c>
    </row>
    <row r="18" spans="1:18" ht="17.25" thickBot="1">
      <c r="A18" s="40" t="s">
        <v>196</v>
      </c>
      <c r="B18" s="11" t="s">
        <v>197</v>
      </c>
      <c r="C18" s="95">
        <v>164</v>
      </c>
      <c r="D18" s="92">
        <v>3.14465409E-2</v>
      </c>
      <c r="E18" s="93">
        <v>55512784.844700009</v>
      </c>
      <c r="F18" s="35"/>
      <c r="G18" s="306"/>
      <c r="H18" s="301"/>
      <c r="I18" s="302"/>
      <c r="K18" s="56">
        <f ca="1">IFERROR(OFFSET(INDIRECT($H$3 &amp; "!A17"), 12, 0), "")</f>
        <v>0</v>
      </c>
      <c r="L18" s="39" t="str">
        <f t="shared" ca="1" si="0"/>
        <v/>
      </c>
      <c r="M18" s="77" t="str">
        <f t="shared" ca="1" si="1"/>
        <v/>
      </c>
      <c r="N18" s="86" t="str">
        <f t="shared" ca="1" si="4"/>
        <v/>
      </c>
      <c r="O18" s="88" t="s">
        <v>241</v>
      </c>
      <c r="P18" s="39">
        <f t="shared" si="2"/>
        <v>1510</v>
      </c>
      <c r="Q18" s="77">
        <f t="shared" si="3"/>
        <v>3.7800687299999997E-2</v>
      </c>
      <c r="R18" s="86">
        <f t="shared" si="5"/>
        <v>2070153.46170047</v>
      </c>
    </row>
    <row r="19" spans="1:18" ht="17.25" thickBot="1">
      <c r="A19" s="40" t="s">
        <v>238</v>
      </c>
      <c r="B19" s="11" t="s">
        <v>239</v>
      </c>
      <c r="C19" s="95">
        <v>565</v>
      </c>
      <c r="D19" s="92">
        <v>2.9143898000000001E-2</v>
      </c>
      <c r="E19" s="93">
        <v>5417405.9166398998</v>
      </c>
      <c r="F19" s="35"/>
      <c r="K19" s="56">
        <f ca="1">IFERROR(OFFSET(INDIRECT($H$3 &amp; "!A17"), 13, 0), "")</f>
        <v>0</v>
      </c>
      <c r="L19" s="39" t="str">
        <f t="shared" ca="1" si="0"/>
        <v/>
      </c>
      <c r="M19" s="77" t="str">
        <f t="shared" ca="1" si="1"/>
        <v/>
      </c>
      <c r="N19" s="86" t="str">
        <f t="shared" ca="1" si="4"/>
        <v/>
      </c>
      <c r="O19" s="88" t="s">
        <v>171</v>
      </c>
      <c r="P19" s="39">
        <f t="shared" si="2"/>
        <v>560</v>
      </c>
      <c r="Q19" s="77">
        <f t="shared" si="3"/>
        <v>3.7037037000000002E-2</v>
      </c>
      <c r="R19" s="86">
        <f t="shared" si="5"/>
        <v>34246769.088454328</v>
      </c>
    </row>
    <row r="20" spans="1:18" ht="17.25" thickBot="1">
      <c r="A20" s="40" t="s">
        <v>224</v>
      </c>
      <c r="B20" s="11" t="s">
        <v>225</v>
      </c>
      <c r="C20" s="95">
        <v>992</v>
      </c>
      <c r="D20" s="92">
        <v>2.9045643199999999E-2</v>
      </c>
      <c r="E20" s="93">
        <v>25806580.22703924</v>
      </c>
      <c r="F20" s="35"/>
      <c r="G20" s="230" t="s">
        <v>253</v>
      </c>
      <c r="H20" s="231"/>
      <c r="I20" s="232"/>
      <c r="K20" s="58">
        <f ca="1">IFERROR(OFFSET(INDIRECT($H$3 &amp; "!A17"), 14, 0), "")</f>
        <v>0</v>
      </c>
      <c r="L20" s="44" t="str">
        <f t="shared" ca="1" si="0"/>
        <v/>
      </c>
      <c r="M20" s="78" t="str">
        <f t="shared" ca="1" si="1"/>
        <v/>
      </c>
      <c r="N20" s="90" t="str">
        <f t="shared" ca="1" si="4"/>
        <v/>
      </c>
      <c r="O20" s="88" t="s">
        <v>333</v>
      </c>
      <c r="P20" s="39">
        <f t="shared" si="2"/>
        <v>231000</v>
      </c>
      <c r="Q20" s="77">
        <f t="shared" si="3"/>
        <v>3.3094812199999997E-2</v>
      </c>
      <c r="R20" s="90">
        <f t="shared" si="5"/>
        <v>290995.97353378998</v>
      </c>
    </row>
    <row r="21" spans="1:18">
      <c r="A21" s="40" t="s">
        <v>214</v>
      </c>
      <c r="B21" s="11" t="s">
        <v>215</v>
      </c>
      <c r="C21" s="95">
        <v>391</v>
      </c>
      <c r="D21" s="92">
        <v>2.8947368399999999E-2</v>
      </c>
      <c r="E21" s="93">
        <v>87998624.017807454</v>
      </c>
      <c r="F21" s="35"/>
      <c r="G21" s="239" t="s">
        <v>36</v>
      </c>
      <c r="H21" s="240"/>
      <c r="I21" s="241"/>
      <c r="K21" s="56">
        <f ca="1">IFERROR(OFFSET(INDIRECT($H$3 &amp; "!A17"), 15, 0), "")</f>
        <v>0</v>
      </c>
      <c r="L21" s="39" t="str">
        <f t="shared" ca="1" si="0"/>
        <v/>
      </c>
      <c r="M21" s="77" t="str">
        <f t="shared" ca="1" si="1"/>
        <v/>
      </c>
      <c r="N21" s="99" t="str">
        <f t="shared" ca="1" si="4"/>
        <v/>
      </c>
      <c r="O21" s="89" t="s">
        <v>137</v>
      </c>
      <c r="P21" s="45">
        <f t="shared" si="2"/>
        <v>7830</v>
      </c>
      <c r="Q21" s="80">
        <f t="shared" si="3"/>
        <v>3.23005933E-2</v>
      </c>
      <c r="R21" s="99">
        <f t="shared" si="5"/>
        <v>967103.61999472999</v>
      </c>
    </row>
    <row r="22" spans="1:18" ht="17.25" thickBot="1">
      <c r="A22" s="40" t="s">
        <v>210</v>
      </c>
      <c r="B22" s="11" t="s">
        <v>211</v>
      </c>
      <c r="C22" s="95">
        <v>1805</v>
      </c>
      <c r="D22" s="92">
        <v>2.84900285E-2</v>
      </c>
      <c r="E22" s="93">
        <v>43600514.620046549</v>
      </c>
      <c r="F22" s="35"/>
      <c r="G22" s="245"/>
      <c r="H22" s="246"/>
      <c r="I22" s="247"/>
      <c r="K22" s="56">
        <f ca="1">IFERROR(OFFSET(INDIRECT($H$3 &amp; "!A17"), 16, 0), "")</f>
        <v>0</v>
      </c>
      <c r="L22" s="39" t="str">
        <f t="shared" ca="1" si="0"/>
        <v/>
      </c>
      <c r="M22" s="77" t="str">
        <f t="shared" ca="1" si="1"/>
        <v/>
      </c>
      <c r="N22" s="86" t="str">
        <f t="shared" ca="1" si="4"/>
        <v/>
      </c>
      <c r="O22" s="88" t="s">
        <v>197</v>
      </c>
      <c r="P22" s="39">
        <f t="shared" si="2"/>
        <v>164</v>
      </c>
      <c r="Q22" s="77">
        <f t="shared" si="3"/>
        <v>3.14465409E-2</v>
      </c>
      <c r="R22" s="86">
        <f t="shared" si="5"/>
        <v>55512784.844700009</v>
      </c>
    </row>
    <row r="23" spans="1:18" ht="17.25" thickBot="1">
      <c r="A23" s="40" t="s">
        <v>112</v>
      </c>
      <c r="B23" s="11" t="s">
        <v>113</v>
      </c>
      <c r="C23" s="95">
        <v>4445</v>
      </c>
      <c r="D23" s="92">
        <v>2.7745664699999999E-2</v>
      </c>
      <c r="E23" s="93">
        <v>268288.80869421002</v>
      </c>
      <c r="F23" s="35"/>
      <c r="G23" s="50" t="s">
        <v>38</v>
      </c>
      <c r="H23" s="231" t="s">
        <v>37</v>
      </c>
      <c r="I23" s="232"/>
      <c r="K23" s="56">
        <f ca="1">IFERROR(OFFSET(INDIRECT($H$3 &amp; "!A17"), 17, 0), "")</f>
        <v>0</v>
      </c>
      <c r="L23" s="39" t="str">
        <f t="shared" ca="1" si="0"/>
        <v/>
      </c>
      <c r="M23" s="77" t="str">
        <f t="shared" ca="1" si="1"/>
        <v/>
      </c>
      <c r="N23" s="86" t="str">
        <f t="shared" ca="1" si="4"/>
        <v/>
      </c>
      <c r="O23" s="88" t="s">
        <v>239</v>
      </c>
      <c r="P23" s="39">
        <f t="shared" si="2"/>
        <v>565</v>
      </c>
      <c r="Q23" s="77">
        <f t="shared" si="3"/>
        <v>2.9143898000000001E-2</v>
      </c>
      <c r="R23" s="86">
        <f t="shared" si="5"/>
        <v>5417405.9166398998</v>
      </c>
    </row>
    <row r="24" spans="1:18">
      <c r="A24" s="40" t="s">
        <v>334</v>
      </c>
      <c r="B24" s="11" t="s">
        <v>335</v>
      </c>
      <c r="C24" s="95">
        <v>222450</v>
      </c>
      <c r="D24" s="92">
        <v>2.6534379300000001E-2</v>
      </c>
      <c r="E24" s="93">
        <v>4813.5882856300004</v>
      </c>
      <c r="F24" s="35"/>
      <c r="G24" s="305">
        <f>_xlfn.IFNA(VLOOKUP(G21, $B$2:$D$200, 3, FALSE), "-")</f>
        <v>-7.8924148000000006E-3</v>
      </c>
      <c r="H24" s="299">
        <f>_xlfn.IFNA(VLOOKUP(G21, $B$2:$D$200, 2, FALSE), "-")</f>
        <v>60715000</v>
      </c>
      <c r="I24" s="300"/>
      <c r="K24" s="56">
        <f ca="1">IFERROR(OFFSET(INDIRECT($H$3 &amp; "!A17"), 18, 0), "")</f>
        <v>0</v>
      </c>
      <c r="L24" s="39" t="str">
        <f t="shared" ca="1" si="0"/>
        <v/>
      </c>
      <c r="M24" s="77" t="str">
        <f t="shared" ca="1" si="1"/>
        <v/>
      </c>
      <c r="N24" s="86" t="str">
        <f t="shared" ca="1" si="4"/>
        <v/>
      </c>
      <c r="O24" s="88" t="s">
        <v>225</v>
      </c>
      <c r="P24" s="39">
        <f t="shared" si="2"/>
        <v>992</v>
      </c>
      <c r="Q24" s="77">
        <f t="shared" si="3"/>
        <v>2.9045643199999999E-2</v>
      </c>
      <c r="R24" s="86">
        <f t="shared" si="5"/>
        <v>25806580.22703924</v>
      </c>
    </row>
    <row r="25" spans="1:18" ht="17.25" thickBot="1">
      <c r="A25" s="40" t="s">
        <v>226</v>
      </c>
      <c r="B25" s="11" t="s">
        <v>227</v>
      </c>
      <c r="C25" s="95">
        <v>596</v>
      </c>
      <c r="D25" s="92">
        <v>2.0547945200000001E-2</v>
      </c>
      <c r="E25" s="93">
        <v>70167258.279958025</v>
      </c>
      <c r="F25" s="35"/>
      <c r="G25" s="306"/>
      <c r="H25" s="301"/>
      <c r="I25" s="302"/>
      <c r="K25" s="57">
        <f ca="1">IFERROR(OFFSET(INDIRECT($H$3 &amp; "!A17"), 19, 0), "")</f>
        <v>0</v>
      </c>
      <c r="L25" s="37" t="str">
        <f t="shared" ca="1" si="0"/>
        <v/>
      </c>
      <c r="M25" s="79" t="str">
        <f t="shared" ca="1" si="1"/>
        <v/>
      </c>
      <c r="N25" s="87" t="str">
        <f t="shared" ca="1" si="4"/>
        <v/>
      </c>
      <c r="O25" s="74" t="s">
        <v>215</v>
      </c>
      <c r="P25" s="37">
        <f t="shared" si="2"/>
        <v>391</v>
      </c>
      <c r="Q25" s="79">
        <f t="shared" si="3"/>
        <v>2.8947368399999999E-2</v>
      </c>
      <c r="R25" s="87">
        <f t="shared" si="5"/>
        <v>87998624.017807454</v>
      </c>
    </row>
    <row r="26" spans="1:18">
      <c r="A26" s="40" t="s">
        <v>126</v>
      </c>
      <c r="B26" s="11" t="s">
        <v>127</v>
      </c>
      <c r="C26" s="95">
        <v>107</v>
      </c>
      <c r="D26" s="92">
        <v>1.9047618999999998E-2</v>
      </c>
      <c r="E26" s="93">
        <v>65069215.734049402</v>
      </c>
      <c r="F26" s="35"/>
    </row>
    <row r="27" spans="1:18" ht="17.25" thickBot="1">
      <c r="A27" s="40" t="s">
        <v>132</v>
      </c>
      <c r="B27" s="11" t="s">
        <v>133</v>
      </c>
      <c r="C27" s="95">
        <v>1655</v>
      </c>
      <c r="D27" s="92">
        <v>1.8461538499999999E-2</v>
      </c>
      <c r="E27" s="93">
        <v>879311.39519491</v>
      </c>
      <c r="F27" s="35"/>
    </row>
    <row r="28" spans="1:18" ht="17.25" thickBot="1">
      <c r="A28" s="40" t="s">
        <v>218</v>
      </c>
      <c r="B28" s="11" t="s">
        <v>219</v>
      </c>
      <c r="C28" s="95">
        <v>293</v>
      </c>
      <c r="D28" s="92">
        <v>1.73611111E-2</v>
      </c>
      <c r="E28" s="93">
        <v>60969103.944176801</v>
      </c>
      <c r="F28" s="35"/>
      <c r="G28" s="230" t="s">
        <v>46</v>
      </c>
      <c r="H28" s="231"/>
      <c r="I28" s="231"/>
      <c r="J28" s="232"/>
      <c r="K28" s="230" t="s">
        <v>44</v>
      </c>
      <c r="L28" s="231"/>
      <c r="M28" s="231"/>
      <c r="N28" s="232"/>
      <c r="O28" s="230" t="s">
        <v>45</v>
      </c>
      <c r="P28" s="231"/>
      <c r="Q28" s="231"/>
      <c r="R28" s="232"/>
    </row>
    <row r="29" spans="1:18" ht="17.25" thickBot="1">
      <c r="A29" s="40" t="s">
        <v>65</v>
      </c>
      <c r="B29" s="11" t="s">
        <v>66</v>
      </c>
      <c r="C29" s="95">
        <v>3720</v>
      </c>
      <c r="D29" s="92">
        <v>1.6393442599999999E-2</v>
      </c>
      <c r="E29" s="93">
        <v>1671159.8930848199</v>
      </c>
      <c r="F29" s="35"/>
      <c r="G29" s="295" t="s">
        <v>54</v>
      </c>
      <c r="H29" s="307">
        <f ca="1">NOW()</f>
        <v>44546.917756712966</v>
      </c>
      <c r="I29" s="308"/>
      <c r="J29" s="309"/>
      <c r="K29" s="298" t="s">
        <v>54</v>
      </c>
      <c r="L29" s="307">
        <f ca="1">NOW()</f>
        <v>44546.917756712966</v>
      </c>
      <c r="M29" s="308"/>
      <c r="N29" s="309"/>
      <c r="O29" s="298" t="s">
        <v>54</v>
      </c>
      <c r="P29" s="307">
        <f ca="1">NOW()</f>
        <v>44546.917756712966</v>
      </c>
      <c r="Q29" s="308"/>
      <c r="R29" s="309"/>
    </row>
    <row r="30" spans="1:18" ht="17.25" thickBot="1">
      <c r="A30" s="40" t="s">
        <v>102</v>
      </c>
      <c r="B30" s="11" t="s">
        <v>103</v>
      </c>
      <c r="C30" s="95">
        <v>1005</v>
      </c>
      <c r="D30" s="92">
        <v>1.6177957499999999E-2</v>
      </c>
      <c r="E30" s="93">
        <v>1490915.2327577199</v>
      </c>
      <c r="F30" s="35"/>
      <c r="G30" s="292"/>
      <c r="H30" s="51" t="s">
        <v>57</v>
      </c>
      <c r="I30" s="73" t="s">
        <v>58</v>
      </c>
      <c r="J30" s="69" t="s">
        <v>261</v>
      </c>
      <c r="K30" s="247"/>
      <c r="L30" s="51" t="s">
        <v>57</v>
      </c>
      <c r="M30" s="73" t="s">
        <v>58</v>
      </c>
      <c r="N30" s="91" t="s">
        <v>261</v>
      </c>
      <c r="O30" s="247"/>
      <c r="P30" s="51" t="s">
        <v>57</v>
      </c>
      <c r="Q30" s="73" t="s">
        <v>58</v>
      </c>
      <c r="R30" s="91" t="s">
        <v>261</v>
      </c>
    </row>
    <row r="31" spans="1:18">
      <c r="A31" s="40" t="s">
        <v>228</v>
      </c>
      <c r="B31" s="11" t="s">
        <v>229</v>
      </c>
      <c r="C31" s="95">
        <v>1915</v>
      </c>
      <c r="D31" s="92">
        <v>1.59151194E-2</v>
      </c>
      <c r="E31" s="93">
        <v>15412337.81532323</v>
      </c>
      <c r="F31" s="35"/>
      <c r="G31" s="52" t="s">
        <v>163</v>
      </c>
      <c r="H31" s="38">
        <f t="shared" ref="H31:H50" si="6">_xlfn.IFNA(VLOOKUP(G31, $B$2:$D$200, 2, FALSE), "")</f>
        <v>1220</v>
      </c>
      <c r="I31" s="76">
        <f t="shared" ref="I31:I50" si="7">_xlfn.IFNA(VLOOKUP(G31, $B$2:$D$200, 3, FALSE), "")</f>
        <v>9.9099099100000004E-2</v>
      </c>
      <c r="J31" s="85">
        <f>_xlfn.IFNA(VLOOKUP(G31, $B$2:$E$200, 4, FALSE), "")</f>
        <v>251306352.56297669</v>
      </c>
      <c r="K31" s="81" t="s">
        <v>147</v>
      </c>
      <c r="L31" s="38">
        <f t="shared" ref="L31:L50" si="8">_xlfn.IFNA(VLOOKUP(K31, $B$2:$D$200, 2, FALSE), "")</f>
        <v>12.1</v>
      </c>
      <c r="M31" s="76">
        <f t="shared" ref="M31:M50" si="9">_xlfn.IFNA(VLOOKUP(K31, $B$2:$D$200, 3, FALSE), "")</f>
        <v>4.31034483E-2</v>
      </c>
      <c r="N31" s="85">
        <f>_xlfn.IFNA(VLOOKUP(K31, $B$2:$E$200, 4, FALSE), "")</f>
        <v>457285680.23560977</v>
      </c>
      <c r="O31" s="81" t="s">
        <v>336</v>
      </c>
      <c r="P31" s="38">
        <f t="shared" ref="P31:P50" si="10">_xlfn.IFNA(VLOOKUP(O31, $B$2:$D$200, 2, FALSE), "")</f>
        <v>336</v>
      </c>
      <c r="Q31" s="76">
        <f t="shared" ref="Q31:Q50" si="11">_xlfn.IFNA(VLOOKUP(O31, $B$2:$D$200, 3, FALSE), "")</f>
        <v>0.05</v>
      </c>
      <c r="R31" s="85">
        <f>_xlfn.IFNA(VLOOKUP(O31, $B$2:$E$200, 4, FALSE), "")</f>
        <v>24037837.298045631</v>
      </c>
    </row>
    <row r="32" spans="1:18">
      <c r="A32" s="40" t="s">
        <v>140</v>
      </c>
      <c r="B32" s="11" t="s">
        <v>141</v>
      </c>
      <c r="C32" s="95">
        <v>129</v>
      </c>
      <c r="D32" s="92">
        <v>1.5748031499999999E-2</v>
      </c>
      <c r="E32" s="93">
        <v>79009507.790722445</v>
      </c>
      <c r="F32" s="35"/>
      <c r="G32" s="47" t="s">
        <v>157</v>
      </c>
      <c r="H32" s="39">
        <f t="shared" si="6"/>
        <v>2090</v>
      </c>
      <c r="I32" s="77">
        <f t="shared" si="7"/>
        <v>6.9053708399999997E-2</v>
      </c>
      <c r="J32" s="86">
        <f t="shared" ref="J32:J50" si="12">_xlfn.IFNA(VLOOKUP(G32, $B$2:$E$200, 4, FALSE), "")</f>
        <v>14000122.54491014</v>
      </c>
      <c r="K32" s="82" t="s">
        <v>207</v>
      </c>
      <c r="L32" s="39">
        <f t="shared" si="8"/>
        <v>15</v>
      </c>
      <c r="M32" s="77">
        <f t="shared" si="9"/>
        <v>1.3513513499999999E-2</v>
      </c>
      <c r="N32" s="86">
        <f t="shared" ref="N32:N50" si="13">_xlfn.IFNA(VLOOKUP(K32, $B$2:$E$200, 4, FALSE), "")</f>
        <v>87804107.85487023</v>
      </c>
      <c r="O32" s="82" t="s">
        <v>125</v>
      </c>
      <c r="P32" s="39">
        <f t="shared" si="10"/>
        <v>108</v>
      </c>
      <c r="Q32" s="77">
        <f t="shared" si="11"/>
        <v>3.8461538500000003E-2</v>
      </c>
      <c r="R32" s="86">
        <f t="shared" ref="R32:R50" si="14">_xlfn.IFNA(VLOOKUP(O32, $B$2:$E$200, 4, FALSE), "")</f>
        <v>143729812.15993264</v>
      </c>
    </row>
    <row r="33" spans="1:18">
      <c r="A33" s="40" t="s">
        <v>190</v>
      </c>
      <c r="B33" s="11" t="s">
        <v>191</v>
      </c>
      <c r="C33" s="95">
        <v>131</v>
      </c>
      <c r="D33" s="92">
        <v>1.5503876E-2</v>
      </c>
      <c r="E33" s="93">
        <v>57451312.515125602</v>
      </c>
      <c r="F33" s="35"/>
      <c r="G33" s="47" t="s">
        <v>79</v>
      </c>
      <c r="H33" s="39">
        <f t="shared" si="6"/>
        <v>1495</v>
      </c>
      <c r="I33" s="77">
        <f t="shared" si="7"/>
        <v>6.4056939500000007E-2</v>
      </c>
      <c r="J33" s="86">
        <f t="shared" si="12"/>
        <v>20823151.999861591</v>
      </c>
      <c r="K33" s="82" t="s">
        <v>145</v>
      </c>
      <c r="L33" s="39">
        <f t="shared" si="8"/>
        <v>20</v>
      </c>
      <c r="M33" s="77">
        <f t="shared" si="9"/>
        <v>1.01010101E-2</v>
      </c>
      <c r="N33" s="86">
        <f t="shared" si="13"/>
        <v>460760230.97466129</v>
      </c>
      <c r="O33" s="82" t="s">
        <v>171</v>
      </c>
      <c r="P33" s="39">
        <f t="shared" si="10"/>
        <v>560</v>
      </c>
      <c r="Q33" s="77">
        <f t="shared" si="11"/>
        <v>3.7037037000000002E-2</v>
      </c>
      <c r="R33" s="86">
        <f t="shared" si="14"/>
        <v>34246769.088454328</v>
      </c>
    </row>
    <row r="34" spans="1:18">
      <c r="A34" s="40" t="s">
        <v>72</v>
      </c>
      <c r="B34" s="11" t="s">
        <v>73</v>
      </c>
      <c r="C34" s="95">
        <v>28370</v>
      </c>
      <c r="D34" s="92">
        <v>1.5026833599999999E-2</v>
      </c>
      <c r="E34" s="93">
        <v>189946.84057012</v>
      </c>
      <c r="F34" s="35"/>
      <c r="G34" s="47" t="s">
        <v>221</v>
      </c>
      <c r="H34" s="39">
        <f t="shared" si="6"/>
        <v>3585</v>
      </c>
      <c r="I34" s="77">
        <f t="shared" si="7"/>
        <v>6.0650887600000002E-2</v>
      </c>
      <c r="J34" s="86">
        <f t="shared" si="12"/>
        <v>8099267.2879949799</v>
      </c>
      <c r="K34" s="82" t="s">
        <v>205</v>
      </c>
      <c r="L34" s="39">
        <f t="shared" si="8"/>
        <v>11</v>
      </c>
      <c r="M34" s="77">
        <f t="shared" si="9"/>
        <v>9.1743119000000008E-3</v>
      </c>
      <c r="N34" s="86">
        <f t="shared" si="13"/>
        <v>354676998.88932222</v>
      </c>
      <c r="O34" s="82" t="s">
        <v>197</v>
      </c>
      <c r="P34" s="39">
        <f t="shared" si="10"/>
        <v>164</v>
      </c>
      <c r="Q34" s="77">
        <f t="shared" si="11"/>
        <v>3.14465409E-2</v>
      </c>
      <c r="R34" s="86">
        <f t="shared" si="14"/>
        <v>55512784.844700009</v>
      </c>
    </row>
    <row r="35" spans="1:18">
      <c r="A35" s="40" t="s">
        <v>206</v>
      </c>
      <c r="B35" s="11" t="s">
        <v>207</v>
      </c>
      <c r="C35" s="95">
        <v>15</v>
      </c>
      <c r="D35" s="92">
        <v>1.3513513499999999E-2</v>
      </c>
      <c r="E35" s="93">
        <v>87804107.85487023</v>
      </c>
      <c r="F35" s="35"/>
      <c r="G35" s="47" t="s">
        <v>117</v>
      </c>
      <c r="H35" s="44">
        <f t="shared" si="6"/>
        <v>4730</v>
      </c>
      <c r="I35" s="78">
        <f t="shared" si="7"/>
        <v>5.8165548099999999E-2</v>
      </c>
      <c r="J35" s="90">
        <f t="shared" si="12"/>
        <v>10044859.21227874</v>
      </c>
      <c r="K35" s="83" t="s">
        <v>231</v>
      </c>
      <c r="L35" s="44">
        <f t="shared" si="8"/>
        <v>78.3</v>
      </c>
      <c r="M35" s="78">
        <f t="shared" si="9"/>
        <v>9.0206186000000004E-3</v>
      </c>
      <c r="N35" s="90">
        <f t="shared" si="13"/>
        <v>101135848.95827898</v>
      </c>
      <c r="O35" s="83" t="s">
        <v>239</v>
      </c>
      <c r="P35" s="44">
        <f t="shared" si="10"/>
        <v>565</v>
      </c>
      <c r="Q35" s="78">
        <f t="shared" si="11"/>
        <v>2.9143898000000001E-2</v>
      </c>
      <c r="R35" s="90">
        <f t="shared" si="14"/>
        <v>5417405.9166398998</v>
      </c>
    </row>
    <row r="36" spans="1:18">
      <c r="A36" s="40" t="s">
        <v>339</v>
      </c>
      <c r="B36" s="11" t="s">
        <v>340</v>
      </c>
      <c r="C36" s="95">
        <v>3240</v>
      </c>
      <c r="D36" s="92">
        <v>1.2500000000000001E-2</v>
      </c>
      <c r="E36" s="93">
        <v>1372855.3050726401</v>
      </c>
      <c r="F36" s="35"/>
      <c r="G36" s="49" t="s">
        <v>245</v>
      </c>
      <c r="H36" s="39">
        <f t="shared" si="6"/>
        <v>1785</v>
      </c>
      <c r="I36" s="77">
        <f t="shared" si="7"/>
        <v>5.3097345099999999E-2</v>
      </c>
      <c r="J36" s="99">
        <f t="shared" si="12"/>
        <v>4893319.9747868702</v>
      </c>
      <c r="K36" s="82" t="s">
        <v>119</v>
      </c>
      <c r="L36" s="39">
        <f t="shared" si="8"/>
        <v>27.7</v>
      </c>
      <c r="M36" s="77">
        <f t="shared" si="9"/>
        <v>7.2727273000000002E-3</v>
      </c>
      <c r="N36" s="99">
        <f t="shared" si="13"/>
        <v>96417030.294165343</v>
      </c>
      <c r="O36" s="82" t="s">
        <v>225</v>
      </c>
      <c r="P36" s="39">
        <f t="shared" si="10"/>
        <v>992</v>
      </c>
      <c r="Q36" s="77">
        <f t="shared" si="11"/>
        <v>2.9045643199999999E-2</v>
      </c>
      <c r="R36" s="99">
        <f t="shared" si="14"/>
        <v>25806580.22703924</v>
      </c>
    </row>
    <row r="37" spans="1:18">
      <c r="A37" s="40" t="s">
        <v>144</v>
      </c>
      <c r="B37" s="11" t="s">
        <v>145</v>
      </c>
      <c r="C37" s="95">
        <v>20</v>
      </c>
      <c r="D37" s="92">
        <v>1.01010101E-2</v>
      </c>
      <c r="E37" s="93">
        <v>460760230.97466129</v>
      </c>
      <c r="F37" s="35"/>
      <c r="G37" s="47" t="s">
        <v>193</v>
      </c>
      <c r="H37" s="39">
        <f t="shared" si="6"/>
        <v>2885</v>
      </c>
      <c r="I37" s="77">
        <f t="shared" si="7"/>
        <v>5.1001821500000002E-2</v>
      </c>
      <c r="J37" s="86">
        <f t="shared" si="12"/>
        <v>7746659.9647948202</v>
      </c>
      <c r="K37" s="82" t="s">
        <v>201</v>
      </c>
      <c r="L37" s="39">
        <f t="shared" si="8"/>
        <v>15.8</v>
      </c>
      <c r="M37" s="77">
        <f t="shared" si="9"/>
        <v>6.3694268000000004E-3</v>
      </c>
      <c r="N37" s="86">
        <f t="shared" si="13"/>
        <v>119963534.92863715</v>
      </c>
      <c r="O37" s="82" t="s">
        <v>215</v>
      </c>
      <c r="P37" s="39">
        <f t="shared" si="10"/>
        <v>391</v>
      </c>
      <c r="Q37" s="77">
        <f t="shared" si="11"/>
        <v>2.8947368399999999E-2</v>
      </c>
      <c r="R37" s="86">
        <f t="shared" si="14"/>
        <v>87998624.017807454</v>
      </c>
    </row>
    <row r="38" spans="1:18">
      <c r="A38" s="40" t="s">
        <v>182</v>
      </c>
      <c r="B38" s="11" t="s">
        <v>183</v>
      </c>
      <c r="C38" s="95">
        <v>7040</v>
      </c>
      <c r="D38" s="92">
        <v>1.00430416E-2</v>
      </c>
      <c r="E38" s="93">
        <v>796964.32079390006</v>
      </c>
      <c r="F38" s="35"/>
      <c r="G38" s="47" t="s">
        <v>336</v>
      </c>
      <c r="H38" s="39">
        <f t="shared" si="6"/>
        <v>336</v>
      </c>
      <c r="I38" s="77">
        <f t="shared" si="7"/>
        <v>0.05</v>
      </c>
      <c r="J38" s="86">
        <f t="shared" si="12"/>
        <v>24037837.298045631</v>
      </c>
      <c r="K38" s="82" t="s">
        <v>129</v>
      </c>
      <c r="L38" s="39">
        <f t="shared" si="8"/>
        <v>78.3</v>
      </c>
      <c r="M38" s="77">
        <f t="shared" si="9"/>
        <v>3.8461538E-3</v>
      </c>
      <c r="N38" s="86">
        <f t="shared" si="13"/>
        <v>45610033.058920912</v>
      </c>
      <c r="O38" s="82" t="s">
        <v>227</v>
      </c>
      <c r="P38" s="39">
        <f t="shared" si="10"/>
        <v>596</v>
      </c>
      <c r="Q38" s="77">
        <f t="shared" si="11"/>
        <v>2.0547945200000001E-2</v>
      </c>
      <c r="R38" s="86">
        <f t="shared" si="14"/>
        <v>70167258.279958025</v>
      </c>
    </row>
    <row r="39" spans="1:18">
      <c r="A39" s="40" t="s">
        <v>120</v>
      </c>
      <c r="B39" s="11" t="s">
        <v>121</v>
      </c>
      <c r="C39" s="95">
        <v>432</v>
      </c>
      <c r="D39" s="92">
        <v>9.3457943999999994E-3</v>
      </c>
      <c r="E39" s="93">
        <v>7819341.1739218701</v>
      </c>
      <c r="F39" s="35"/>
      <c r="G39" s="47" t="s">
        <v>173</v>
      </c>
      <c r="H39" s="39">
        <f t="shared" si="6"/>
        <v>1445</v>
      </c>
      <c r="I39" s="77">
        <f t="shared" si="7"/>
        <v>4.3321299600000002E-2</v>
      </c>
      <c r="J39" s="86">
        <f t="shared" si="12"/>
        <v>1550248.31506996</v>
      </c>
      <c r="K39" s="82" t="s">
        <v>175</v>
      </c>
      <c r="L39" s="39">
        <f t="shared" si="8"/>
        <v>15.1</v>
      </c>
      <c r="M39" s="77">
        <f t="shared" si="9"/>
        <v>0</v>
      </c>
      <c r="N39" s="86">
        <f t="shared" si="13"/>
        <v>130302708.49494907</v>
      </c>
      <c r="O39" s="82" t="s">
        <v>127</v>
      </c>
      <c r="P39" s="39">
        <f t="shared" si="10"/>
        <v>107</v>
      </c>
      <c r="Q39" s="77">
        <f t="shared" si="11"/>
        <v>1.9047618999999998E-2</v>
      </c>
      <c r="R39" s="86">
        <f t="shared" si="14"/>
        <v>65069215.734049402</v>
      </c>
    </row>
    <row r="40" spans="1:18" ht="17.25" thickBot="1">
      <c r="A40" s="40" t="s">
        <v>110</v>
      </c>
      <c r="B40" s="11" t="s">
        <v>111</v>
      </c>
      <c r="C40" s="95">
        <v>6490</v>
      </c>
      <c r="D40" s="92">
        <v>9.3312597000000004E-3</v>
      </c>
      <c r="E40" s="93">
        <v>41144896.499806009</v>
      </c>
      <c r="F40" s="35"/>
      <c r="G40" s="53" t="s">
        <v>147</v>
      </c>
      <c r="H40" s="37">
        <f t="shared" si="6"/>
        <v>12.1</v>
      </c>
      <c r="I40" s="79">
        <f t="shared" si="7"/>
        <v>4.31034483E-2</v>
      </c>
      <c r="J40" s="87">
        <f t="shared" si="12"/>
        <v>457285680.23560977</v>
      </c>
      <c r="K40" s="84" t="s">
        <v>71</v>
      </c>
      <c r="L40" s="37">
        <f t="shared" si="8"/>
        <v>25.5</v>
      </c>
      <c r="M40" s="79">
        <f t="shared" si="9"/>
        <v>0</v>
      </c>
      <c r="N40" s="87">
        <f t="shared" si="13"/>
        <v>69345982.95470506</v>
      </c>
      <c r="O40" s="84" t="s">
        <v>219</v>
      </c>
      <c r="P40" s="37">
        <f t="shared" si="10"/>
        <v>293</v>
      </c>
      <c r="Q40" s="79">
        <f t="shared" si="11"/>
        <v>1.73611111E-2</v>
      </c>
      <c r="R40" s="87">
        <f t="shared" si="14"/>
        <v>60969103.944176801</v>
      </c>
    </row>
    <row r="41" spans="1:18">
      <c r="A41" s="40" t="s">
        <v>204</v>
      </c>
      <c r="B41" s="11" t="s">
        <v>205</v>
      </c>
      <c r="C41" s="95">
        <v>11</v>
      </c>
      <c r="D41" s="92">
        <v>9.1743119000000008E-3</v>
      </c>
      <c r="E41" s="93">
        <v>354676998.88932222</v>
      </c>
      <c r="F41" s="35"/>
      <c r="G41" s="52" t="s">
        <v>105</v>
      </c>
      <c r="H41" s="38">
        <f t="shared" si="6"/>
        <v>1535</v>
      </c>
      <c r="I41" s="76">
        <f t="shared" si="7"/>
        <v>4.0677966099999997E-2</v>
      </c>
      <c r="J41" s="85">
        <f t="shared" si="12"/>
        <v>7933621.9635985699</v>
      </c>
      <c r="K41" s="81" t="s">
        <v>185</v>
      </c>
      <c r="L41" s="38">
        <f t="shared" si="8"/>
        <v>13.5</v>
      </c>
      <c r="M41" s="76">
        <f t="shared" si="9"/>
        <v>0</v>
      </c>
      <c r="N41" s="85">
        <f t="shared" si="13"/>
        <v>336320366.88943291</v>
      </c>
      <c r="O41" s="81" t="s">
        <v>141</v>
      </c>
      <c r="P41" s="38">
        <f t="shared" si="10"/>
        <v>129</v>
      </c>
      <c r="Q41" s="76">
        <f t="shared" si="11"/>
        <v>1.5748031499999999E-2</v>
      </c>
      <c r="R41" s="85">
        <f t="shared" si="14"/>
        <v>79009507.790722445</v>
      </c>
    </row>
    <row r="42" spans="1:18">
      <c r="A42" s="40" t="s">
        <v>230</v>
      </c>
      <c r="B42" s="11" t="s">
        <v>231</v>
      </c>
      <c r="C42" s="95">
        <v>78.3</v>
      </c>
      <c r="D42" s="92">
        <v>9.0206186000000004E-3</v>
      </c>
      <c r="E42" s="93">
        <v>101135848.95827898</v>
      </c>
      <c r="F42" s="35"/>
      <c r="G42" s="47" t="s">
        <v>125</v>
      </c>
      <c r="H42" s="39">
        <f t="shared" si="6"/>
        <v>108</v>
      </c>
      <c r="I42" s="77">
        <f t="shared" si="7"/>
        <v>3.8461538500000003E-2</v>
      </c>
      <c r="J42" s="86">
        <f t="shared" si="12"/>
        <v>143729812.15993264</v>
      </c>
      <c r="K42" s="82" t="s">
        <v>213</v>
      </c>
      <c r="L42" s="39">
        <f t="shared" si="8"/>
        <v>10.7</v>
      </c>
      <c r="M42" s="77">
        <f t="shared" si="9"/>
        <v>0</v>
      </c>
      <c r="N42" s="86">
        <f t="shared" si="13"/>
        <v>509185500.27644604</v>
      </c>
      <c r="O42" s="82" t="s">
        <v>191</v>
      </c>
      <c r="P42" s="39">
        <f t="shared" si="10"/>
        <v>131</v>
      </c>
      <c r="Q42" s="77">
        <f t="shared" si="11"/>
        <v>1.5503876E-2</v>
      </c>
      <c r="R42" s="86">
        <f t="shared" si="14"/>
        <v>57451312.515125602</v>
      </c>
    </row>
    <row r="43" spans="1:18">
      <c r="A43" s="40" t="s">
        <v>208</v>
      </c>
      <c r="B43" s="11" t="s">
        <v>209</v>
      </c>
      <c r="C43" s="95">
        <v>1745</v>
      </c>
      <c r="D43" s="92">
        <v>8.6705202000000002E-3</v>
      </c>
      <c r="E43" s="93">
        <v>30934391.723282151</v>
      </c>
      <c r="F43" s="35"/>
      <c r="G43" s="47" t="s">
        <v>241</v>
      </c>
      <c r="H43" s="39">
        <f t="shared" si="6"/>
        <v>1510</v>
      </c>
      <c r="I43" s="77">
        <f t="shared" si="7"/>
        <v>3.7800687299999997E-2</v>
      </c>
      <c r="J43" s="86">
        <f t="shared" si="12"/>
        <v>2070153.46170047</v>
      </c>
      <c r="K43" s="82" t="s">
        <v>199</v>
      </c>
      <c r="L43" s="39">
        <f t="shared" si="8"/>
        <v>69</v>
      </c>
      <c r="M43" s="77">
        <f t="shared" si="9"/>
        <v>0</v>
      </c>
      <c r="N43" s="86">
        <f t="shared" si="13"/>
        <v>78406035.883004472</v>
      </c>
      <c r="O43" s="82" t="s">
        <v>121</v>
      </c>
      <c r="P43" s="39">
        <f t="shared" si="10"/>
        <v>432</v>
      </c>
      <c r="Q43" s="77">
        <f t="shared" si="11"/>
        <v>9.3457943999999994E-3</v>
      </c>
      <c r="R43" s="86">
        <f t="shared" si="14"/>
        <v>7819341.1739218701</v>
      </c>
    </row>
    <row r="44" spans="1:18">
      <c r="A44" s="40" t="s">
        <v>118</v>
      </c>
      <c r="B44" s="11" t="s">
        <v>119</v>
      </c>
      <c r="C44" s="95">
        <v>27.7</v>
      </c>
      <c r="D44" s="92">
        <v>7.2727273000000002E-3</v>
      </c>
      <c r="E44" s="93">
        <v>96417030.294165343</v>
      </c>
      <c r="F44" s="35"/>
      <c r="G44" s="47" t="s">
        <v>171</v>
      </c>
      <c r="H44" s="39">
        <f t="shared" si="6"/>
        <v>560</v>
      </c>
      <c r="I44" s="77">
        <f t="shared" si="7"/>
        <v>3.7037037000000002E-2</v>
      </c>
      <c r="J44" s="86">
        <f t="shared" si="12"/>
        <v>34246769.088454328</v>
      </c>
      <c r="K44" s="82" t="s">
        <v>187</v>
      </c>
      <c r="L44" s="39">
        <f t="shared" si="8"/>
        <v>14.8</v>
      </c>
      <c r="M44" s="77">
        <f t="shared" si="9"/>
        <v>0</v>
      </c>
      <c r="N44" s="86">
        <f t="shared" si="13"/>
        <v>120537899.4587511</v>
      </c>
      <c r="O44" s="82" t="s">
        <v>115</v>
      </c>
      <c r="P44" s="39">
        <f t="shared" si="10"/>
        <v>703</v>
      </c>
      <c r="Q44" s="77">
        <f t="shared" si="11"/>
        <v>5.7224607000000002E-3</v>
      </c>
      <c r="R44" s="86">
        <f t="shared" si="14"/>
        <v>8745380.6526235901</v>
      </c>
    </row>
    <row r="45" spans="1:18">
      <c r="A45" s="40" t="s">
        <v>74</v>
      </c>
      <c r="B45" s="11" t="s">
        <v>75</v>
      </c>
      <c r="C45" s="95">
        <v>24810</v>
      </c>
      <c r="D45" s="92">
        <v>6.8993505999999996E-3</v>
      </c>
      <c r="E45" s="93">
        <v>547891.07195017999</v>
      </c>
      <c r="F45" s="35"/>
      <c r="G45" s="47" t="s">
        <v>333</v>
      </c>
      <c r="H45" s="44">
        <f t="shared" si="6"/>
        <v>231000</v>
      </c>
      <c r="I45" s="78">
        <f t="shared" si="7"/>
        <v>3.3094812199999997E-2</v>
      </c>
      <c r="J45" s="90">
        <f t="shared" si="12"/>
        <v>290995.97353378998</v>
      </c>
      <c r="K45" s="83" t="s">
        <v>64</v>
      </c>
      <c r="L45" s="44">
        <f t="shared" si="8"/>
        <v>38.1</v>
      </c>
      <c r="M45" s="78">
        <f t="shared" si="9"/>
        <v>-2.6178009999999999E-3</v>
      </c>
      <c r="N45" s="90">
        <f t="shared" si="13"/>
        <v>45733700.948492222</v>
      </c>
      <c r="O45" s="83" t="s">
        <v>85</v>
      </c>
      <c r="P45" s="44">
        <f t="shared" si="10"/>
        <v>361</v>
      </c>
      <c r="Q45" s="78">
        <f t="shared" si="11"/>
        <v>5.5710305999999996E-3</v>
      </c>
      <c r="R45" s="90">
        <f t="shared" si="14"/>
        <v>17361127.178765129</v>
      </c>
    </row>
    <row r="46" spans="1:18">
      <c r="A46" s="40" t="s">
        <v>152</v>
      </c>
      <c r="B46" s="11" t="s">
        <v>153</v>
      </c>
      <c r="C46" s="95">
        <v>3135</v>
      </c>
      <c r="D46" s="92">
        <v>6.4205457000000004E-3</v>
      </c>
      <c r="E46" s="93">
        <v>1602446.6857064101</v>
      </c>
      <c r="F46" s="35"/>
      <c r="G46" s="49" t="s">
        <v>137</v>
      </c>
      <c r="H46" s="39">
        <f t="shared" si="6"/>
        <v>7830</v>
      </c>
      <c r="I46" s="77">
        <f t="shared" si="7"/>
        <v>3.23005933E-2</v>
      </c>
      <c r="J46" s="99">
        <f t="shared" si="12"/>
        <v>967103.61999472999</v>
      </c>
      <c r="K46" s="82" t="s">
        <v>338</v>
      </c>
      <c r="L46" s="39">
        <f t="shared" si="8"/>
        <v>0.14199999999999999</v>
      </c>
      <c r="M46" s="77">
        <f t="shared" si="9"/>
        <v>-6.9930069999999999E-3</v>
      </c>
      <c r="N46" s="99">
        <f t="shared" si="13"/>
        <v>100148294365.68782</v>
      </c>
      <c r="O46" s="82" t="s">
        <v>249</v>
      </c>
      <c r="P46" s="39">
        <f t="shared" si="10"/>
        <v>864</v>
      </c>
      <c r="Q46" s="77">
        <f t="shared" si="11"/>
        <v>2.3201856E-3</v>
      </c>
      <c r="R46" s="99">
        <f t="shared" si="14"/>
        <v>1736060.7578523799</v>
      </c>
    </row>
    <row r="47" spans="1:18">
      <c r="A47" s="40" t="s">
        <v>200</v>
      </c>
      <c r="B47" s="11" t="s">
        <v>201</v>
      </c>
      <c r="C47" s="95">
        <v>15.8</v>
      </c>
      <c r="D47" s="92">
        <v>6.3694268000000004E-3</v>
      </c>
      <c r="E47" s="93">
        <v>119963534.92863715</v>
      </c>
      <c r="F47" s="35"/>
      <c r="G47" s="47" t="s">
        <v>197</v>
      </c>
      <c r="H47" s="39">
        <f t="shared" si="6"/>
        <v>164</v>
      </c>
      <c r="I47" s="77">
        <f t="shared" si="7"/>
        <v>3.14465409E-2</v>
      </c>
      <c r="J47" s="86">
        <f t="shared" si="12"/>
        <v>55512784.844700009</v>
      </c>
      <c r="K47" s="82" t="s">
        <v>247</v>
      </c>
      <c r="L47" s="39">
        <f t="shared" si="8"/>
        <v>74.099999999999994</v>
      </c>
      <c r="M47" s="77">
        <f t="shared" si="9"/>
        <v>-8.0321284999999992E-3</v>
      </c>
      <c r="N47" s="86">
        <f t="shared" si="13"/>
        <v>21653795.494429551</v>
      </c>
      <c r="O47" s="82" t="s">
        <v>233</v>
      </c>
      <c r="P47" s="39">
        <f t="shared" si="10"/>
        <v>538</v>
      </c>
      <c r="Q47" s="77">
        <f t="shared" si="11"/>
        <v>0</v>
      </c>
      <c r="R47" s="86">
        <f t="shared" si="14"/>
        <v>4165447.58950441</v>
      </c>
    </row>
    <row r="48" spans="1:18">
      <c r="A48" s="40" t="s">
        <v>114</v>
      </c>
      <c r="B48" s="11" t="s">
        <v>115</v>
      </c>
      <c r="C48" s="95">
        <v>703</v>
      </c>
      <c r="D48" s="92">
        <v>5.7224607000000002E-3</v>
      </c>
      <c r="E48" s="93">
        <v>8745380.6526235901</v>
      </c>
      <c r="F48" s="35"/>
      <c r="G48" s="47" t="s">
        <v>239</v>
      </c>
      <c r="H48" s="39">
        <f t="shared" si="6"/>
        <v>565</v>
      </c>
      <c r="I48" s="77">
        <f t="shared" si="7"/>
        <v>2.9143898000000001E-2</v>
      </c>
      <c r="J48" s="86">
        <f t="shared" si="12"/>
        <v>5417405.9166398998</v>
      </c>
      <c r="K48" s="82" t="s">
        <v>159</v>
      </c>
      <c r="L48" s="39">
        <f t="shared" si="8"/>
        <v>91.8</v>
      </c>
      <c r="M48" s="77">
        <f t="shared" si="9"/>
        <v>-1.18406889E-2</v>
      </c>
      <c r="N48" s="86">
        <f t="shared" si="13"/>
        <v>87678152.459994838</v>
      </c>
      <c r="O48" s="82" t="s">
        <v>251</v>
      </c>
      <c r="P48" s="39">
        <f t="shared" si="10"/>
        <v>292</v>
      </c>
      <c r="Q48" s="77">
        <f t="shared" si="11"/>
        <v>0</v>
      </c>
      <c r="R48" s="86">
        <f t="shared" si="14"/>
        <v>8271649.71981858</v>
      </c>
    </row>
    <row r="49" spans="1:18">
      <c r="A49" s="40" t="s">
        <v>84</v>
      </c>
      <c r="B49" s="11" t="s">
        <v>85</v>
      </c>
      <c r="C49" s="95">
        <v>361</v>
      </c>
      <c r="D49" s="92">
        <v>5.5710305999999996E-3</v>
      </c>
      <c r="E49" s="93">
        <v>17361127.178765129</v>
      </c>
      <c r="F49" s="35"/>
      <c r="G49" s="47" t="s">
        <v>225</v>
      </c>
      <c r="H49" s="39">
        <f t="shared" si="6"/>
        <v>992</v>
      </c>
      <c r="I49" s="77">
        <f t="shared" si="7"/>
        <v>2.9045643199999999E-2</v>
      </c>
      <c r="J49" s="86">
        <f t="shared" si="12"/>
        <v>25806580.22703924</v>
      </c>
      <c r="K49" s="82" t="s">
        <v>342</v>
      </c>
      <c r="L49" s="39">
        <f t="shared" si="8"/>
        <v>3.52</v>
      </c>
      <c r="M49" s="77">
        <f t="shared" si="9"/>
        <v>-1.40056022E-2</v>
      </c>
      <c r="N49" s="86">
        <f t="shared" si="13"/>
        <v>11566381240.577246</v>
      </c>
      <c r="O49" s="82" t="s">
        <v>149</v>
      </c>
      <c r="P49" s="39">
        <f t="shared" si="10"/>
        <v>109</v>
      </c>
      <c r="Q49" s="77">
        <f t="shared" si="11"/>
        <v>0</v>
      </c>
      <c r="R49" s="86">
        <f t="shared" si="14"/>
        <v>197063906.0768806</v>
      </c>
    </row>
    <row r="50" spans="1:18" ht="17.25" thickBot="1">
      <c r="A50" s="40" t="s">
        <v>128</v>
      </c>
      <c r="B50" s="11" t="s">
        <v>129</v>
      </c>
      <c r="C50" s="95">
        <v>78.3</v>
      </c>
      <c r="D50" s="92">
        <v>3.8461538E-3</v>
      </c>
      <c r="E50" s="93">
        <v>45610033.058920912</v>
      </c>
      <c r="F50" s="35"/>
      <c r="G50" s="53" t="s">
        <v>215</v>
      </c>
      <c r="H50" s="37">
        <f t="shared" si="6"/>
        <v>391</v>
      </c>
      <c r="I50" s="79">
        <f t="shared" si="7"/>
        <v>2.8947368399999999E-2</v>
      </c>
      <c r="J50" s="87">
        <f t="shared" si="12"/>
        <v>87998624.017807454</v>
      </c>
      <c r="K50" s="84"/>
      <c r="L50" s="37" t="str">
        <f t="shared" si="8"/>
        <v/>
      </c>
      <c r="M50" s="79" t="str">
        <f t="shared" si="9"/>
        <v/>
      </c>
      <c r="N50" s="87" t="str">
        <f t="shared" si="13"/>
        <v/>
      </c>
      <c r="O50" s="84" t="s">
        <v>217</v>
      </c>
      <c r="P50" s="37">
        <f t="shared" si="10"/>
        <v>180</v>
      </c>
      <c r="Q50" s="79">
        <f t="shared" si="11"/>
        <v>0</v>
      </c>
      <c r="R50" s="87">
        <f t="shared" si="14"/>
        <v>35504478.843414068</v>
      </c>
    </row>
    <row r="51" spans="1:18">
      <c r="A51" s="40" t="s">
        <v>94</v>
      </c>
      <c r="B51" s="11" t="s">
        <v>95</v>
      </c>
      <c r="C51" s="95">
        <v>5670</v>
      </c>
      <c r="D51" s="92">
        <v>3.5398230000000001E-3</v>
      </c>
      <c r="E51" s="93">
        <v>2320908.1104748999</v>
      </c>
      <c r="F51" s="35"/>
    </row>
    <row r="52" spans="1:18" ht="17.25" thickBot="1">
      <c r="A52" s="40" t="s">
        <v>67</v>
      </c>
      <c r="B52" s="11" t="s">
        <v>68</v>
      </c>
      <c r="C52" s="95">
        <v>4485</v>
      </c>
      <c r="D52" s="92">
        <v>3.3557047E-3</v>
      </c>
      <c r="E52" s="93">
        <v>1626132.7526708301</v>
      </c>
      <c r="F52" s="35"/>
    </row>
    <row r="53" spans="1:18" ht="17.25" thickBot="1">
      <c r="A53" s="40" t="s">
        <v>138</v>
      </c>
      <c r="B53" s="11" t="s">
        <v>139</v>
      </c>
      <c r="C53" s="95">
        <v>7520</v>
      </c>
      <c r="D53" s="92">
        <v>2.6666667000000001E-3</v>
      </c>
      <c r="E53" s="93">
        <v>151850.45898205999</v>
      </c>
      <c r="F53" s="35"/>
      <c r="G53" s="230" t="s">
        <v>252</v>
      </c>
      <c r="H53" s="231"/>
      <c r="I53" s="231"/>
      <c r="J53" s="232"/>
      <c r="K53" s="230" t="s">
        <v>255</v>
      </c>
      <c r="L53" s="231"/>
      <c r="M53" s="231"/>
      <c r="N53" s="232"/>
      <c r="O53" s="230" t="s">
        <v>256</v>
      </c>
      <c r="P53" s="231"/>
      <c r="Q53" s="231"/>
      <c r="R53" s="232"/>
    </row>
    <row r="54" spans="1:18" ht="17.25" thickBot="1">
      <c r="A54" s="40" t="s">
        <v>248</v>
      </c>
      <c r="B54" s="11" t="s">
        <v>249</v>
      </c>
      <c r="C54" s="95">
        <v>864</v>
      </c>
      <c r="D54" s="92">
        <v>2.3201856E-3</v>
      </c>
      <c r="E54" s="93">
        <v>1736060.7578523799</v>
      </c>
      <c r="F54" s="35"/>
      <c r="G54" s="295" t="s">
        <v>54</v>
      </c>
      <c r="H54" s="307">
        <f ca="1">NOW()</f>
        <v>44546.917756712966</v>
      </c>
      <c r="I54" s="308"/>
      <c r="J54" s="309"/>
      <c r="K54" s="298" t="s">
        <v>54</v>
      </c>
      <c r="L54" s="307">
        <f ca="1">NOW()</f>
        <v>44546.917756712966</v>
      </c>
      <c r="M54" s="308"/>
      <c r="N54" s="309"/>
      <c r="O54" s="298" t="s">
        <v>54</v>
      </c>
      <c r="P54" s="307">
        <f ca="1">NOW()</f>
        <v>44546.917756712966</v>
      </c>
      <c r="Q54" s="308"/>
      <c r="R54" s="309"/>
    </row>
    <row r="55" spans="1:18" ht="17.25" thickBot="1">
      <c r="A55" s="40" t="s">
        <v>122</v>
      </c>
      <c r="B55" s="11" t="s">
        <v>123</v>
      </c>
      <c r="C55" s="95">
        <v>192400</v>
      </c>
      <c r="D55" s="92">
        <v>1.0405827E-3</v>
      </c>
      <c r="E55" s="93">
        <v>28721.561740410001</v>
      </c>
      <c r="F55" s="35"/>
      <c r="G55" s="292"/>
      <c r="H55" s="51" t="s">
        <v>57</v>
      </c>
      <c r="I55" s="73" t="s">
        <v>58</v>
      </c>
      <c r="J55" s="69" t="s">
        <v>261</v>
      </c>
      <c r="K55" s="247"/>
      <c r="L55" s="51" t="s">
        <v>57</v>
      </c>
      <c r="M55" s="73" t="s">
        <v>58</v>
      </c>
      <c r="N55" s="69" t="s">
        <v>261</v>
      </c>
      <c r="O55" s="247"/>
      <c r="P55" s="51" t="s">
        <v>57</v>
      </c>
      <c r="Q55" s="73" t="s">
        <v>58</v>
      </c>
      <c r="R55" s="69" t="s">
        <v>261</v>
      </c>
    </row>
    <row r="56" spans="1:18">
      <c r="A56" s="40" t="s">
        <v>166</v>
      </c>
      <c r="B56" s="11" t="s">
        <v>167</v>
      </c>
      <c r="C56" s="95">
        <v>20940</v>
      </c>
      <c r="D56" s="92">
        <v>4.777831E-4</v>
      </c>
      <c r="E56" s="93">
        <v>81918.598331679998</v>
      </c>
      <c r="F56" s="35"/>
      <c r="G56" s="55" t="s">
        <v>49</v>
      </c>
      <c r="H56" s="38">
        <f t="shared" ref="H56:H75" si="15">_xlfn.IFNA(VLOOKUP(G56, $B$2:$D$200, 2, FALSE), "")</f>
        <v>60715000</v>
      </c>
      <c r="I56" s="76">
        <f t="shared" ref="I56:I65" si="16">_xlfn.IFNA(VLOOKUP(G56, $B$2:$D$200, 3, FALSE), "")</f>
        <v>-7.8924148000000006E-3</v>
      </c>
      <c r="J56" s="85">
        <f>_xlfn.IFNA(VLOOKUP(G56, $B$2:$E$200, 4, FALSE), "")</f>
        <v>4744.3568105799995</v>
      </c>
      <c r="K56" s="81" t="s">
        <v>147</v>
      </c>
      <c r="L56" s="38">
        <f t="shared" ref="L56:L75" si="17">_xlfn.IFNA(VLOOKUP(K56, $B$2:$D$200, 2, FALSE), "")</f>
        <v>12.1</v>
      </c>
      <c r="M56" s="76">
        <f t="shared" ref="M56:M75" si="18">_xlfn.IFNA(VLOOKUP(K56, $B$2:$D$200, 3, FALSE), "")</f>
        <v>4.31034483E-2</v>
      </c>
      <c r="N56" s="85">
        <f>_xlfn.IFNA(VLOOKUP(K56, $B$2:$E$200, 4, FALSE), "")</f>
        <v>457285680.23560977</v>
      </c>
      <c r="O56" s="81" t="s">
        <v>115</v>
      </c>
      <c r="P56" s="38">
        <f t="shared" ref="P56:P75" si="19">_xlfn.IFNA(VLOOKUP(O56, $B$2:$D$200, 2, FALSE), "")</f>
        <v>703</v>
      </c>
      <c r="Q56" s="76">
        <f t="shared" ref="Q56:Q75" si="20">_xlfn.IFNA(VLOOKUP(O56, $B$2:$D$200, 3, FALSE), "")</f>
        <v>5.7224607000000002E-3</v>
      </c>
      <c r="R56" s="85">
        <f>_xlfn.IFNA(VLOOKUP(O56, $B$2:$E$200, 4, FALSE), "")</f>
        <v>8745380.6526235901</v>
      </c>
    </row>
    <row r="57" spans="1:18">
      <c r="A57" s="40" t="s">
        <v>232</v>
      </c>
      <c r="B57" s="11" t="s">
        <v>233</v>
      </c>
      <c r="C57" s="95">
        <v>538</v>
      </c>
      <c r="D57" s="92">
        <v>0</v>
      </c>
      <c r="E57" s="93">
        <v>4165447.58950441</v>
      </c>
      <c r="F57" s="35"/>
      <c r="G57" s="56" t="s">
        <v>247</v>
      </c>
      <c r="H57" s="39">
        <f t="shared" si="15"/>
        <v>74.099999999999994</v>
      </c>
      <c r="I57" s="77">
        <f t="shared" si="16"/>
        <v>-8.0321284999999992E-3</v>
      </c>
      <c r="J57" s="86">
        <f t="shared" ref="J57:J75" si="21">_xlfn.IFNA(VLOOKUP(G57, $B$2:$E$200, 4, FALSE), "")</f>
        <v>21653795.494429551</v>
      </c>
      <c r="K57" s="82" t="s">
        <v>207</v>
      </c>
      <c r="L57" s="39">
        <f t="shared" si="17"/>
        <v>15</v>
      </c>
      <c r="M57" s="77">
        <f t="shared" si="18"/>
        <v>1.3513513499999999E-2</v>
      </c>
      <c r="N57" s="86">
        <f t="shared" ref="N57:N75" si="22">_xlfn.IFNA(VLOOKUP(K57, $B$2:$E$200, 4, FALSE), "")</f>
        <v>87804107.85487023</v>
      </c>
      <c r="O57" s="82" t="s">
        <v>85</v>
      </c>
      <c r="P57" s="39">
        <f t="shared" si="19"/>
        <v>361</v>
      </c>
      <c r="Q57" s="77">
        <f t="shared" si="20"/>
        <v>5.5710305999999996E-3</v>
      </c>
      <c r="R57" s="86">
        <f t="shared" ref="R57:R75" si="23">_xlfn.IFNA(VLOOKUP(O57, $B$2:$E$200, 4, FALSE), "")</f>
        <v>17361127.178765129</v>
      </c>
    </row>
    <row r="58" spans="1:18">
      <c r="A58" s="40" t="s">
        <v>250</v>
      </c>
      <c r="B58" s="11" t="s">
        <v>251</v>
      </c>
      <c r="C58" s="95">
        <v>292</v>
      </c>
      <c r="D58" s="92">
        <v>0</v>
      </c>
      <c r="E58" s="93">
        <v>8271649.71981858</v>
      </c>
      <c r="F58" s="35"/>
      <c r="G58" s="56" t="s">
        <v>87</v>
      </c>
      <c r="H58" s="39">
        <f t="shared" si="15"/>
        <v>157950</v>
      </c>
      <c r="I58" s="77">
        <f t="shared" si="16"/>
        <v>-8.1632652999999999E-3</v>
      </c>
      <c r="J58" s="86">
        <f t="shared" si="21"/>
        <v>13462.38670049</v>
      </c>
      <c r="K58" s="82" t="s">
        <v>145</v>
      </c>
      <c r="L58" s="39">
        <f t="shared" si="17"/>
        <v>20</v>
      </c>
      <c r="M58" s="77">
        <f t="shared" si="18"/>
        <v>1.01010101E-2</v>
      </c>
      <c r="N58" s="86">
        <f t="shared" si="22"/>
        <v>460760230.97466129</v>
      </c>
      <c r="O58" s="82" t="s">
        <v>249</v>
      </c>
      <c r="P58" s="39">
        <f t="shared" si="19"/>
        <v>864</v>
      </c>
      <c r="Q58" s="77">
        <f t="shared" si="20"/>
        <v>2.3201856E-3</v>
      </c>
      <c r="R58" s="86">
        <f t="shared" si="23"/>
        <v>1736060.7578523799</v>
      </c>
    </row>
    <row r="59" spans="1:18">
      <c r="A59" s="40" t="s">
        <v>148</v>
      </c>
      <c r="B59" s="11" t="s">
        <v>149</v>
      </c>
      <c r="C59" s="95">
        <v>109</v>
      </c>
      <c r="D59" s="92">
        <v>0</v>
      </c>
      <c r="E59" s="93">
        <v>197063906.0768806</v>
      </c>
      <c r="F59" s="35"/>
      <c r="G59" s="56" t="s">
        <v>131</v>
      </c>
      <c r="H59" s="39">
        <f t="shared" si="15"/>
        <v>33680</v>
      </c>
      <c r="I59" s="77">
        <f t="shared" si="16"/>
        <v>-8.2449940999999999E-3</v>
      </c>
      <c r="J59" s="86">
        <f t="shared" si="21"/>
        <v>514202.75412831001</v>
      </c>
      <c r="K59" s="82" t="s">
        <v>205</v>
      </c>
      <c r="L59" s="39">
        <f t="shared" si="17"/>
        <v>11</v>
      </c>
      <c r="M59" s="77">
        <f t="shared" si="18"/>
        <v>9.1743119000000008E-3</v>
      </c>
      <c r="N59" s="86">
        <f t="shared" si="22"/>
        <v>354676998.88932222</v>
      </c>
      <c r="O59" s="82" t="s">
        <v>233</v>
      </c>
      <c r="P59" s="39">
        <f t="shared" si="19"/>
        <v>538</v>
      </c>
      <c r="Q59" s="77">
        <f t="shared" si="20"/>
        <v>0</v>
      </c>
      <c r="R59" s="86">
        <f t="shared" si="23"/>
        <v>4165447.58950441</v>
      </c>
    </row>
    <row r="60" spans="1:18">
      <c r="A60" s="40" t="s">
        <v>174</v>
      </c>
      <c r="B60" s="11" t="s">
        <v>175</v>
      </c>
      <c r="C60" s="95">
        <v>15.1</v>
      </c>
      <c r="D60" s="92">
        <v>0</v>
      </c>
      <c r="E60" s="93">
        <v>130302708.49494907</v>
      </c>
      <c r="F60" s="35"/>
      <c r="G60" s="56" t="s">
        <v>161</v>
      </c>
      <c r="H60" s="39">
        <f t="shared" si="15"/>
        <v>480</v>
      </c>
      <c r="I60" s="77">
        <f t="shared" si="16"/>
        <v>-8.2644628000000005E-3</v>
      </c>
      <c r="J60" s="90">
        <f t="shared" si="21"/>
        <v>8686776.0707511697</v>
      </c>
      <c r="K60" s="83" t="s">
        <v>231</v>
      </c>
      <c r="L60" s="44">
        <f t="shared" si="17"/>
        <v>78.3</v>
      </c>
      <c r="M60" s="78">
        <f t="shared" si="18"/>
        <v>9.0206186000000004E-3</v>
      </c>
      <c r="N60" s="90">
        <f t="shared" si="22"/>
        <v>101135848.95827898</v>
      </c>
      <c r="O60" s="83" t="s">
        <v>251</v>
      </c>
      <c r="P60" s="44">
        <f t="shared" si="19"/>
        <v>292</v>
      </c>
      <c r="Q60" s="78">
        <f t="shared" si="20"/>
        <v>0</v>
      </c>
      <c r="R60" s="90">
        <f t="shared" si="23"/>
        <v>8271649.71981858</v>
      </c>
    </row>
    <row r="61" spans="1:18">
      <c r="A61" s="40" t="s">
        <v>216</v>
      </c>
      <c r="B61" s="11" t="s">
        <v>217</v>
      </c>
      <c r="C61" s="95">
        <v>180</v>
      </c>
      <c r="D61" s="92">
        <v>0</v>
      </c>
      <c r="E61" s="93">
        <v>35504478.843414068</v>
      </c>
      <c r="F61" s="35"/>
      <c r="G61" s="60" t="s">
        <v>91</v>
      </c>
      <c r="H61" s="45">
        <f t="shared" si="15"/>
        <v>52610</v>
      </c>
      <c r="I61" s="80">
        <f t="shared" si="16"/>
        <v>-8.2940622000000006E-3</v>
      </c>
      <c r="J61" s="99">
        <f t="shared" si="21"/>
        <v>85087.407723099997</v>
      </c>
      <c r="K61" s="82" t="s">
        <v>119</v>
      </c>
      <c r="L61" s="39">
        <f t="shared" si="17"/>
        <v>27.7</v>
      </c>
      <c r="M61" s="77">
        <f t="shared" si="18"/>
        <v>7.2727273000000002E-3</v>
      </c>
      <c r="N61" s="99">
        <f t="shared" si="22"/>
        <v>96417030.294165343</v>
      </c>
      <c r="O61" s="82" t="s">
        <v>149</v>
      </c>
      <c r="P61" s="39">
        <f t="shared" si="19"/>
        <v>109</v>
      </c>
      <c r="Q61" s="77">
        <f t="shared" si="20"/>
        <v>0</v>
      </c>
      <c r="R61" s="99">
        <f t="shared" si="23"/>
        <v>197063906.0768806</v>
      </c>
    </row>
    <row r="62" spans="1:18">
      <c r="A62" s="40" t="s">
        <v>70</v>
      </c>
      <c r="B62" s="11" t="s">
        <v>71</v>
      </c>
      <c r="C62" s="95">
        <v>25.5</v>
      </c>
      <c r="D62" s="92">
        <v>0</v>
      </c>
      <c r="E62" s="93">
        <v>69345982.95470506</v>
      </c>
      <c r="F62" s="35"/>
      <c r="G62" s="56" t="s">
        <v>263</v>
      </c>
      <c r="H62" s="39">
        <f t="shared" si="15"/>
        <v>225</v>
      </c>
      <c r="I62" s="77">
        <f t="shared" si="16"/>
        <v>-8.8105726999999998E-3</v>
      </c>
      <c r="J62" s="86">
        <f t="shared" si="21"/>
        <v>434836419.45797312</v>
      </c>
      <c r="K62" s="82" t="s">
        <v>201</v>
      </c>
      <c r="L62" s="39">
        <f t="shared" si="17"/>
        <v>15.8</v>
      </c>
      <c r="M62" s="77">
        <f t="shared" si="18"/>
        <v>6.3694268000000004E-3</v>
      </c>
      <c r="N62" s="86">
        <f t="shared" si="22"/>
        <v>119963534.92863715</v>
      </c>
      <c r="O62" s="82" t="s">
        <v>217</v>
      </c>
      <c r="P62" s="39">
        <f t="shared" si="19"/>
        <v>180</v>
      </c>
      <c r="Q62" s="77">
        <f t="shared" si="20"/>
        <v>0</v>
      </c>
      <c r="R62" s="86">
        <f t="shared" si="23"/>
        <v>35504478.843414068</v>
      </c>
    </row>
    <row r="63" spans="1:18">
      <c r="A63" s="40" t="s">
        <v>188</v>
      </c>
      <c r="B63" s="11" t="s">
        <v>189</v>
      </c>
      <c r="C63" s="95">
        <v>308</v>
      </c>
      <c r="D63" s="92">
        <v>0</v>
      </c>
      <c r="E63" s="93">
        <v>13066361.55101564</v>
      </c>
      <c r="F63" s="35"/>
      <c r="G63" s="56" t="s">
        <v>62</v>
      </c>
      <c r="H63" s="39">
        <f t="shared" si="15"/>
        <v>33760</v>
      </c>
      <c r="I63" s="77">
        <f t="shared" si="16"/>
        <v>-9.3896714000000006E-3</v>
      </c>
      <c r="J63" s="86">
        <f t="shared" si="21"/>
        <v>79362.212746959995</v>
      </c>
      <c r="K63" s="82" t="s">
        <v>129</v>
      </c>
      <c r="L63" s="39">
        <f t="shared" si="17"/>
        <v>78.3</v>
      </c>
      <c r="M63" s="77">
        <f t="shared" si="18"/>
        <v>3.8461538E-3</v>
      </c>
      <c r="N63" s="86">
        <f t="shared" si="22"/>
        <v>45610033.058920912</v>
      </c>
      <c r="O63" s="82" t="s">
        <v>189</v>
      </c>
      <c r="P63" s="39">
        <f t="shared" si="19"/>
        <v>308</v>
      </c>
      <c r="Q63" s="77">
        <f t="shared" si="20"/>
        <v>0</v>
      </c>
      <c r="R63" s="86">
        <f t="shared" si="23"/>
        <v>13066361.55101564</v>
      </c>
    </row>
    <row r="64" spans="1:18">
      <c r="A64" s="40" t="s">
        <v>184</v>
      </c>
      <c r="B64" s="11" t="s">
        <v>185</v>
      </c>
      <c r="C64" s="95">
        <v>13.5</v>
      </c>
      <c r="D64" s="92">
        <v>0</v>
      </c>
      <c r="E64" s="93">
        <v>336320366.88943291</v>
      </c>
      <c r="F64" s="35"/>
      <c r="G64" s="56" t="s">
        <v>235</v>
      </c>
      <c r="H64" s="39">
        <f t="shared" si="15"/>
        <v>104</v>
      </c>
      <c r="I64" s="77">
        <f t="shared" si="16"/>
        <v>-9.5238094999999991E-3</v>
      </c>
      <c r="J64" s="86">
        <f t="shared" si="21"/>
        <v>41010299.403430954</v>
      </c>
      <c r="K64" s="82" t="s">
        <v>175</v>
      </c>
      <c r="L64" s="39">
        <f t="shared" si="17"/>
        <v>15.1</v>
      </c>
      <c r="M64" s="77">
        <f t="shared" si="18"/>
        <v>0</v>
      </c>
      <c r="N64" s="86">
        <f t="shared" si="22"/>
        <v>130302708.49494907</v>
      </c>
      <c r="O64" s="82" t="s">
        <v>237</v>
      </c>
      <c r="P64" s="39">
        <f t="shared" si="19"/>
        <v>130</v>
      </c>
      <c r="Q64" s="77">
        <f t="shared" si="20"/>
        <v>0</v>
      </c>
      <c r="R64" s="86">
        <f t="shared" si="23"/>
        <v>31821921.059894681</v>
      </c>
    </row>
    <row r="65" spans="1:18" ht="17.25" thickBot="1">
      <c r="A65" s="40" t="s">
        <v>212</v>
      </c>
      <c r="B65" s="11" t="s">
        <v>213</v>
      </c>
      <c r="C65" s="95">
        <v>10.7</v>
      </c>
      <c r="D65" s="92">
        <v>0</v>
      </c>
      <c r="E65" s="93">
        <v>509185500.27644604</v>
      </c>
      <c r="F65" s="35"/>
      <c r="G65" s="57" t="s">
        <v>89</v>
      </c>
      <c r="H65" s="37">
        <f t="shared" si="15"/>
        <v>1025</v>
      </c>
      <c r="I65" s="79">
        <f t="shared" si="16"/>
        <v>-9.6618356999999995E-3</v>
      </c>
      <c r="J65" s="87">
        <f t="shared" si="21"/>
        <v>127853627.87421399</v>
      </c>
      <c r="K65" s="84" t="s">
        <v>71</v>
      </c>
      <c r="L65" s="37">
        <f t="shared" si="17"/>
        <v>25.5</v>
      </c>
      <c r="M65" s="79">
        <f t="shared" si="18"/>
        <v>0</v>
      </c>
      <c r="N65" s="87">
        <f t="shared" si="22"/>
        <v>69345982.95470506</v>
      </c>
      <c r="O65" s="84" t="s">
        <v>107</v>
      </c>
      <c r="P65" s="37">
        <f t="shared" si="19"/>
        <v>140</v>
      </c>
      <c r="Q65" s="79">
        <f t="shared" si="20"/>
        <v>0</v>
      </c>
      <c r="R65" s="87">
        <f t="shared" si="23"/>
        <v>24677773.40891917</v>
      </c>
    </row>
    <row r="66" spans="1:18">
      <c r="A66" s="40" t="s">
        <v>198</v>
      </c>
      <c r="B66" s="11" t="s">
        <v>199</v>
      </c>
      <c r="C66" s="95">
        <v>69</v>
      </c>
      <c r="D66" s="92">
        <v>0</v>
      </c>
      <c r="E66" s="93">
        <v>78406035.883004472</v>
      </c>
      <c r="F66" s="35"/>
      <c r="G66" s="56" t="s">
        <v>109</v>
      </c>
      <c r="H66" s="38">
        <f t="shared" si="15"/>
        <v>5465</v>
      </c>
      <c r="I66" s="76">
        <f t="shared" ref="I66:I75" si="24">_xlfn.IFNA(VLOOKUP(G66, $B$2:$D$200, 3, FALSE), "")</f>
        <v>-9.9637680999999992E-3</v>
      </c>
      <c r="J66" s="85">
        <f t="shared" si="21"/>
        <v>560907.69221548003</v>
      </c>
      <c r="K66" s="81" t="s">
        <v>185</v>
      </c>
      <c r="L66" s="38">
        <f t="shared" si="17"/>
        <v>13.5</v>
      </c>
      <c r="M66" s="76">
        <f t="shared" si="18"/>
        <v>0</v>
      </c>
      <c r="N66" s="85">
        <f t="shared" si="22"/>
        <v>336320366.88943291</v>
      </c>
      <c r="O66" s="81" t="s">
        <v>101</v>
      </c>
      <c r="P66" s="38">
        <f t="shared" si="19"/>
        <v>871</v>
      </c>
      <c r="Q66" s="76">
        <f t="shared" si="20"/>
        <v>-2.2909507000000002E-3</v>
      </c>
      <c r="R66" s="85">
        <f t="shared" si="23"/>
        <v>3294675.7575027598</v>
      </c>
    </row>
    <row r="67" spans="1:18">
      <c r="A67" s="40" t="s">
        <v>236</v>
      </c>
      <c r="B67" s="11" t="s">
        <v>237</v>
      </c>
      <c r="C67" s="95">
        <v>130</v>
      </c>
      <c r="D67" s="92">
        <v>0</v>
      </c>
      <c r="E67" s="93">
        <v>31821921.059894681</v>
      </c>
      <c r="F67" s="35"/>
      <c r="G67" s="56" t="s">
        <v>159</v>
      </c>
      <c r="H67" s="39">
        <f t="shared" si="15"/>
        <v>91.8</v>
      </c>
      <c r="I67" s="77">
        <f t="shared" si="24"/>
        <v>-1.18406889E-2</v>
      </c>
      <c r="J67" s="86">
        <f t="shared" si="21"/>
        <v>87678152.459994838</v>
      </c>
      <c r="K67" s="82" t="s">
        <v>213</v>
      </c>
      <c r="L67" s="39">
        <f t="shared" si="17"/>
        <v>10.7</v>
      </c>
      <c r="M67" s="77">
        <f t="shared" si="18"/>
        <v>0</v>
      </c>
      <c r="N67" s="86">
        <f t="shared" si="22"/>
        <v>509185500.27644604</v>
      </c>
      <c r="O67" s="82" t="s">
        <v>56</v>
      </c>
      <c r="P67" s="39">
        <f t="shared" si="19"/>
        <v>162</v>
      </c>
      <c r="Q67" s="77">
        <f t="shared" si="20"/>
        <v>-6.1349693000000002E-3</v>
      </c>
      <c r="R67" s="86">
        <f t="shared" si="23"/>
        <v>14222157.635505071</v>
      </c>
    </row>
    <row r="68" spans="1:18">
      <c r="A68" s="40" t="s">
        <v>106</v>
      </c>
      <c r="B68" s="11" t="s">
        <v>107</v>
      </c>
      <c r="C68" s="95">
        <v>140</v>
      </c>
      <c r="D68" s="92">
        <v>0</v>
      </c>
      <c r="E68" s="93">
        <v>24677773.40891917</v>
      </c>
      <c r="F68" s="35"/>
      <c r="G68" s="56" t="s">
        <v>60</v>
      </c>
      <c r="H68" s="39">
        <f t="shared" si="15"/>
        <v>4130</v>
      </c>
      <c r="I68" s="77">
        <f t="shared" si="24"/>
        <v>-1.31421744E-2</v>
      </c>
      <c r="J68" s="86">
        <f t="shared" si="21"/>
        <v>10944936.131401589</v>
      </c>
      <c r="K68" s="82" t="s">
        <v>199</v>
      </c>
      <c r="L68" s="39">
        <f t="shared" si="17"/>
        <v>69</v>
      </c>
      <c r="M68" s="77">
        <f t="shared" si="18"/>
        <v>0</v>
      </c>
      <c r="N68" s="86">
        <f t="shared" si="22"/>
        <v>78406035.883004472</v>
      </c>
      <c r="O68" s="82" t="s">
        <v>203</v>
      </c>
      <c r="P68" s="39">
        <f t="shared" si="19"/>
        <v>637</v>
      </c>
      <c r="Q68" s="77">
        <f t="shared" si="20"/>
        <v>-6.2402496E-3</v>
      </c>
      <c r="R68" s="86">
        <f t="shared" si="23"/>
        <v>7291391.6109049302</v>
      </c>
    </row>
    <row r="69" spans="1:18">
      <c r="A69" s="40" t="s">
        <v>186</v>
      </c>
      <c r="B69" s="11" t="s">
        <v>187</v>
      </c>
      <c r="C69" s="95">
        <v>14.8</v>
      </c>
      <c r="D69" s="92">
        <v>0</v>
      </c>
      <c r="E69" s="93">
        <v>120537899.4587511</v>
      </c>
      <c r="F69" s="35"/>
      <c r="G69" s="56" t="s">
        <v>327</v>
      </c>
      <c r="H69" s="39">
        <f t="shared" si="15"/>
        <v>919</v>
      </c>
      <c r="I69" s="77">
        <f t="shared" si="24"/>
        <v>-1.3948497900000001E-2</v>
      </c>
      <c r="J69" s="86">
        <f t="shared" si="21"/>
        <v>22499452.362827562</v>
      </c>
      <c r="K69" s="82" t="s">
        <v>187</v>
      </c>
      <c r="L69" s="39">
        <f t="shared" si="17"/>
        <v>14.8</v>
      </c>
      <c r="M69" s="77">
        <f t="shared" si="18"/>
        <v>0</v>
      </c>
      <c r="N69" s="86">
        <f t="shared" si="22"/>
        <v>120537899.4587511</v>
      </c>
      <c r="O69" s="82" t="s">
        <v>181</v>
      </c>
      <c r="P69" s="39">
        <f t="shared" si="19"/>
        <v>966</v>
      </c>
      <c r="Q69" s="77">
        <f t="shared" si="20"/>
        <v>-7.1942446E-3</v>
      </c>
      <c r="R69" s="86">
        <f t="shared" si="23"/>
        <v>2459267.6465648599</v>
      </c>
    </row>
    <row r="70" spans="1:18">
      <c r="A70" s="40" t="s">
        <v>222</v>
      </c>
      <c r="B70" s="11" t="s">
        <v>223</v>
      </c>
      <c r="C70" s="95">
        <v>1300</v>
      </c>
      <c r="D70" s="92">
        <v>0</v>
      </c>
      <c r="E70" s="93">
        <v>1740880.08595798</v>
      </c>
      <c r="F70" s="35"/>
      <c r="G70" s="56" t="s">
        <v>342</v>
      </c>
      <c r="H70" s="39">
        <f t="shared" si="15"/>
        <v>3.52</v>
      </c>
      <c r="I70" s="77">
        <f t="shared" si="24"/>
        <v>-1.40056022E-2</v>
      </c>
      <c r="J70" s="90">
        <f t="shared" si="21"/>
        <v>11566381240.577246</v>
      </c>
      <c r="K70" s="83" t="s">
        <v>64</v>
      </c>
      <c r="L70" s="44">
        <f t="shared" si="17"/>
        <v>38.1</v>
      </c>
      <c r="M70" s="78">
        <f t="shared" si="18"/>
        <v>-2.6178009999999999E-3</v>
      </c>
      <c r="N70" s="90">
        <f t="shared" si="22"/>
        <v>45733700.948492222</v>
      </c>
      <c r="O70" s="83" t="s">
        <v>161</v>
      </c>
      <c r="P70" s="44">
        <f t="shared" si="19"/>
        <v>480</v>
      </c>
      <c r="Q70" s="78">
        <f t="shared" si="20"/>
        <v>-8.2644628000000005E-3</v>
      </c>
      <c r="R70" s="90">
        <f t="shared" si="23"/>
        <v>8686776.0707511697</v>
      </c>
    </row>
    <row r="71" spans="1:18">
      <c r="A71" s="40" t="s">
        <v>330</v>
      </c>
      <c r="B71" s="11" t="s">
        <v>331</v>
      </c>
      <c r="C71" s="95">
        <v>1790</v>
      </c>
      <c r="D71" s="92">
        <v>0</v>
      </c>
      <c r="E71" s="93">
        <v>2544125.7168372301</v>
      </c>
      <c r="F71" s="35"/>
      <c r="G71" s="60" t="s">
        <v>81</v>
      </c>
      <c r="H71" s="45">
        <f t="shared" si="15"/>
        <v>1620</v>
      </c>
      <c r="I71" s="80">
        <f t="shared" si="24"/>
        <v>-1.51975684E-2</v>
      </c>
      <c r="J71" s="99">
        <f t="shared" si="21"/>
        <v>14853939.63218781</v>
      </c>
      <c r="K71" s="82" t="s">
        <v>338</v>
      </c>
      <c r="L71" s="39">
        <f t="shared" si="17"/>
        <v>0.14199999999999999</v>
      </c>
      <c r="M71" s="77">
        <f t="shared" si="18"/>
        <v>-6.9930069999999999E-3</v>
      </c>
      <c r="N71" s="99">
        <f t="shared" si="22"/>
        <v>100148294365.68782</v>
      </c>
      <c r="O71" s="82" t="s">
        <v>263</v>
      </c>
      <c r="P71" s="39">
        <f t="shared" si="19"/>
        <v>225</v>
      </c>
      <c r="Q71" s="77">
        <f t="shared" si="20"/>
        <v>-8.8105726999999998E-3</v>
      </c>
      <c r="R71" s="99">
        <f t="shared" si="23"/>
        <v>434836419.45797312</v>
      </c>
    </row>
    <row r="72" spans="1:18">
      <c r="A72" s="40" t="s">
        <v>168</v>
      </c>
      <c r="B72" s="11" t="s">
        <v>169</v>
      </c>
      <c r="C72" s="95">
        <v>2630</v>
      </c>
      <c r="D72" s="92">
        <v>-1.8975331999999999E-3</v>
      </c>
      <c r="E72" s="93">
        <v>2854500.7216512598</v>
      </c>
      <c r="F72" s="35"/>
      <c r="G72" s="56" t="s">
        <v>83</v>
      </c>
      <c r="H72" s="39">
        <f t="shared" si="15"/>
        <v>4125</v>
      </c>
      <c r="I72" s="77">
        <f t="shared" si="24"/>
        <v>-2.13523132E-2</v>
      </c>
      <c r="J72" s="86">
        <f t="shared" si="21"/>
        <v>8536890.6724913009</v>
      </c>
      <c r="K72" s="82" t="s">
        <v>247</v>
      </c>
      <c r="L72" s="39">
        <f t="shared" si="17"/>
        <v>74.099999999999994</v>
      </c>
      <c r="M72" s="77">
        <f t="shared" si="18"/>
        <v>-8.0321284999999992E-3</v>
      </c>
      <c r="N72" s="86">
        <f t="shared" si="22"/>
        <v>21653795.494429551</v>
      </c>
      <c r="O72" s="82" t="s">
        <v>235</v>
      </c>
      <c r="P72" s="39">
        <f t="shared" si="19"/>
        <v>104</v>
      </c>
      <c r="Q72" s="77">
        <f t="shared" si="20"/>
        <v>-9.5238094999999991E-3</v>
      </c>
      <c r="R72" s="86">
        <f t="shared" si="23"/>
        <v>41010299.403430954</v>
      </c>
    </row>
    <row r="73" spans="1:18">
      <c r="A73" s="40" t="s">
        <v>100</v>
      </c>
      <c r="B73" s="11" t="s">
        <v>101</v>
      </c>
      <c r="C73" s="95">
        <v>871</v>
      </c>
      <c r="D73" s="92">
        <v>-2.2909507000000002E-3</v>
      </c>
      <c r="E73" s="93">
        <v>3294675.7575027598</v>
      </c>
      <c r="F73" s="35"/>
      <c r="G73" s="56" t="s">
        <v>135</v>
      </c>
      <c r="H73" s="39">
        <f t="shared" si="15"/>
        <v>260</v>
      </c>
      <c r="I73" s="77">
        <f t="shared" si="24"/>
        <v>-2.2556390999999999E-2</v>
      </c>
      <c r="J73" s="86">
        <f t="shared" si="21"/>
        <v>19494004.266578659</v>
      </c>
      <c r="K73" s="82" t="s">
        <v>159</v>
      </c>
      <c r="L73" s="39">
        <f t="shared" si="17"/>
        <v>91.8</v>
      </c>
      <c r="M73" s="77">
        <f t="shared" si="18"/>
        <v>-1.18406889E-2</v>
      </c>
      <c r="N73" s="86">
        <f t="shared" si="22"/>
        <v>87678152.459994838</v>
      </c>
      <c r="O73" s="82" t="s">
        <v>327</v>
      </c>
      <c r="P73" s="39">
        <f t="shared" si="19"/>
        <v>919</v>
      </c>
      <c r="Q73" s="77">
        <f t="shared" si="20"/>
        <v>-1.3948497900000001E-2</v>
      </c>
      <c r="R73" s="86">
        <f t="shared" si="23"/>
        <v>22499452.362827562</v>
      </c>
    </row>
    <row r="74" spans="1:18">
      <c r="A74" s="40" t="s">
        <v>242</v>
      </c>
      <c r="B74" s="11" t="s">
        <v>243</v>
      </c>
      <c r="C74" s="95">
        <v>6465</v>
      </c>
      <c r="D74" s="92">
        <v>-2.3148147999999999E-3</v>
      </c>
      <c r="E74" s="93">
        <v>220608.905489</v>
      </c>
      <c r="F74" s="35"/>
      <c r="G74" s="56" t="s">
        <v>51</v>
      </c>
      <c r="H74" s="39">
        <f t="shared" si="15"/>
        <v>332</v>
      </c>
      <c r="I74" s="77">
        <f t="shared" si="24"/>
        <v>-2.9239766100000002E-2</v>
      </c>
      <c r="J74" s="86">
        <f t="shared" si="21"/>
        <v>40910201.52862218</v>
      </c>
      <c r="K74" s="82" t="s">
        <v>342</v>
      </c>
      <c r="L74" s="39">
        <f t="shared" si="17"/>
        <v>3.52</v>
      </c>
      <c r="M74" s="77">
        <f t="shared" si="18"/>
        <v>-1.40056022E-2</v>
      </c>
      <c r="N74" s="86">
        <f t="shared" si="22"/>
        <v>11566381240.577246</v>
      </c>
      <c r="O74" s="82" t="s">
        <v>135</v>
      </c>
      <c r="P74" s="39">
        <f t="shared" si="19"/>
        <v>260</v>
      </c>
      <c r="Q74" s="77">
        <f t="shared" si="20"/>
        <v>-2.2556390999999999E-2</v>
      </c>
      <c r="R74" s="86">
        <f t="shared" si="23"/>
        <v>19494004.266578659</v>
      </c>
    </row>
    <row r="75" spans="1:18" ht="17.25" thickBot="1">
      <c r="A75" s="40" t="s">
        <v>92</v>
      </c>
      <c r="B75" s="11" t="s">
        <v>93</v>
      </c>
      <c r="C75" s="95">
        <v>5025000</v>
      </c>
      <c r="D75" s="92">
        <v>-2.3823705000000001E-3</v>
      </c>
      <c r="E75" s="93">
        <v>31428.162586480001</v>
      </c>
      <c r="F75" s="35"/>
      <c r="G75" s="57" t="s">
        <v>344</v>
      </c>
      <c r="H75" s="37">
        <f t="shared" si="15"/>
        <v>12010</v>
      </c>
      <c r="I75" s="79">
        <f t="shared" si="24"/>
        <v>-3.22320709E-2</v>
      </c>
      <c r="J75" s="87">
        <f t="shared" si="21"/>
        <v>7696053.0483681699</v>
      </c>
      <c r="K75" s="84"/>
      <c r="L75" s="37" t="str">
        <f t="shared" si="17"/>
        <v/>
      </c>
      <c r="M75" s="79" t="str">
        <f t="shared" si="18"/>
        <v/>
      </c>
      <c r="N75" s="87" t="str">
        <f t="shared" si="22"/>
        <v/>
      </c>
      <c r="O75" s="84" t="s">
        <v>51</v>
      </c>
      <c r="P75" s="37">
        <f t="shared" si="19"/>
        <v>332</v>
      </c>
      <c r="Q75" s="79">
        <f t="shared" si="20"/>
        <v>-2.9239766100000002E-2</v>
      </c>
      <c r="R75" s="87">
        <f t="shared" si="23"/>
        <v>40910201.52862218</v>
      </c>
    </row>
    <row r="76" spans="1:18">
      <c r="A76" s="40" t="s">
        <v>63</v>
      </c>
      <c r="B76" s="11" t="s">
        <v>64</v>
      </c>
      <c r="C76" s="95">
        <v>38.1</v>
      </c>
      <c r="D76" s="92">
        <v>-2.6178009999999999E-3</v>
      </c>
      <c r="E76" s="93">
        <v>45733700.948492222</v>
      </c>
      <c r="F76" s="35"/>
      <c r="G76" s="35"/>
      <c r="H76" s="35"/>
      <c r="I76" s="35"/>
    </row>
    <row r="77" spans="1:18">
      <c r="A77" s="40" t="s">
        <v>194</v>
      </c>
      <c r="B77" s="11" t="s">
        <v>195</v>
      </c>
      <c r="C77" s="95">
        <v>11070</v>
      </c>
      <c r="D77" s="92">
        <v>-2.7027027000000002E-3</v>
      </c>
      <c r="E77" s="93">
        <v>1398345.34946088</v>
      </c>
      <c r="F77" s="35"/>
      <c r="G77" s="35"/>
      <c r="H77" s="35"/>
      <c r="I77" s="35"/>
    </row>
    <row r="78" spans="1:18">
      <c r="A78" s="40" t="s">
        <v>328</v>
      </c>
      <c r="B78" s="11" t="s">
        <v>329</v>
      </c>
      <c r="C78" s="95">
        <v>2675</v>
      </c>
      <c r="D78" s="92">
        <v>-3.7243948000000001E-3</v>
      </c>
      <c r="E78" s="93">
        <v>38926755.93875581</v>
      </c>
      <c r="F78" s="35"/>
      <c r="G78" s="35"/>
      <c r="H78" s="35"/>
      <c r="I78" s="35"/>
    </row>
    <row r="79" spans="1:18">
      <c r="A79" s="40" t="s">
        <v>150</v>
      </c>
      <c r="B79" s="11" t="s">
        <v>151</v>
      </c>
      <c r="C79" s="95">
        <v>126600</v>
      </c>
      <c r="D79" s="92">
        <v>-4.3255997000000001E-3</v>
      </c>
      <c r="E79" s="93">
        <v>40445.479983630001</v>
      </c>
      <c r="F79" s="35"/>
      <c r="G79" s="35"/>
      <c r="H79" s="35"/>
      <c r="I79" s="35"/>
    </row>
    <row r="80" spans="1:18">
      <c r="A80" s="40" t="s">
        <v>178</v>
      </c>
      <c r="B80" s="11" t="s">
        <v>179</v>
      </c>
      <c r="C80" s="95">
        <v>46240</v>
      </c>
      <c r="D80" s="92">
        <v>-4.5209902999999996E-3</v>
      </c>
      <c r="E80" s="93">
        <v>65058.557409269997</v>
      </c>
      <c r="F80" s="35"/>
      <c r="G80" s="35"/>
      <c r="H80" s="35"/>
      <c r="I80" s="35"/>
    </row>
    <row r="81" spans="1:9">
      <c r="A81" s="40" t="s">
        <v>142</v>
      </c>
      <c r="B81" s="11" t="s">
        <v>143</v>
      </c>
      <c r="C81" s="95">
        <v>1890</v>
      </c>
      <c r="D81" s="92">
        <v>-5.2631579E-3</v>
      </c>
      <c r="E81" s="93">
        <v>3971106.02671132</v>
      </c>
      <c r="F81" s="35"/>
      <c r="G81" s="35"/>
      <c r="H81" s="35"/>
      <c r="I81" s="35"/>
    </row>
    <row r="82" spans="1:9">
      <c r="A82" s="40" t="s">
        <v>154</v>
      </c>
      <c r="B82" s="11" t="s">
        <v>155</v>
      </c>
      <c r="C82" s="95">
        <v>21280</v>
      </c>
      <c r="D82" s="92">
        <v>-5.6074766000000003E-3</v>
      </c>
      <c r="E82" s="93">
        <v>614075.45408882003</v>
      </c>
      <c r="F82" s="35"/>
      <c r="G82" s="35"/>
      <c r="H82" s="35"/>
      <c r="I82" s="35"/>
    </row>
    <row r="83" spans="1:9">
      <c r="A83" s="40" t="s">
        <v>55</v>
      </c>
      <c r="B83" s="11" t="s">
        <v>56</v>
      </c>
      <c r="C83" s="95">
        <v>162</v>
      </c>
      <c r="D83" s="92">
        <v>-6.1349693000000002E-3</v>
      </c>
      <c r="E83" s="93">
        <v>14222157.635505071</v>
      </c>
      <c r="F83" s="35"/>
      <c r="G83" s="35"/>
      <c r="H83" s="35"/>
      <c r="I83" s="35"/>
    </row>
    <row r="84" spans="1:9">
      <c r="A84" s="40" t="s">
        <v>202</v>
      </c>
      <c r="B84" s="11" t="s">
        <v>203</v>
      </c>
      <c r="C84" s="95">
        <v>637</v>
      </c>
      <c r="D84" s="92">
        <v>-6.2402496E-3</v>
      </c>
      <c r="E84" s="93">
        <v>7291391.6109049302</v>
      </c>
      <c r="F84" s="35"/>
      <c r="G84" s="35"/>
      <c r="H84" s="35"/>
      <c r="I84" s="35"/>
    </row>
    <row r="85" spans="1:9">
      <c r="A85" s="40" t="s">
        <v>176</v>
      </c>
      <c r="B85" s="11" t="s">
        <v>177</v>
      </c>
      <c r="C85" s="95">
        <v>12200</v>
      </c>
      <c r="D85" s="92">
        <v>-6.5146580000000004E-3</v>
      </c>
      <c r="E85" s="93">
        <v>1364417.7359678601</v>
      </c>
      <c r="F85" s="35"/>
      <c r="G85" s="35"/>
      <c r="H85" s="35"/>
      <c r="I85" s="35"/>
    </row>
    <row r="86" spans="1:9">
      <c r="A86" s="40" t="s">
        <v>337</v>
      </c>
      <c r="B86" s="11" t="s">
        <v>338</v>
      </c>
      <c r="C86" s="95">
        <v>0.14199999999999999</v>
      </c>
      <c r="D86" s="92">
        <v>-6.9930069999999999E-3</v>
      </c>
      <c r="E86" s="93">
        <v>100148294365.68782</v>
      </c>
      <c r="F86" s="35"/>
      <c r="G86" s="35"/>
      <c r="H86" s="35"/>
      <c r="I86" s="35"/>
    </row>
    <row r="87" spans="1:9">
      <c r="A87" s="40" t="s">
        <v>164</v>
      </c>
      <c r="B87" s="11" t="s">
        <v>165</v>
      </c>
      <c r="C87" s="95">
        <v>2785</v>
      </c>
      <c r="D87" s="92">
        <v>-7.1301248000000001E-3</v>
      </c>
      <c r="E87" s="93">
        <v>24109328.196254522</v>
      </c>
      <c r="F87" s="35"/>
      <c r="G87" s="35"/>
      <c r="H87" s="35"/>
      <c r="I87" s="35"/>
    </row>
    <row r="88" spans="1:9">
      <c r="A88" s="40" t="s">
        <v>180</v>
      </c>
      <c r="B88" s="11" t="s">
        <v>181</v>
      </c>
      <c r="C88" s="95">
        <v>966</v>
      </c>
      <c r="D88" s="92">
        <v>-7.1942446E-3</v>
      </c>
      <c r="E88" s="93">
        <v>2459267.6465648599</v>
      </c>
      <c r="F88" s="35"/>
      <c r="G88" s="35"/>
      <c r="H88" s="35"/>
      <c r="I88" s="35"/>
    </row>
    <row r="89" spans="1:9">
      <c r="A89" s="40" t="s">
        <v>98</v>
      </c>
      <c r="B89" s="11" t="s">
        <v>99</v>
      </c>
      <c r="C89" s="95">
        <v>44920</v>
      </c>
      <c r="D89" s="92">
        <v>-7.2928176999999999E-3</v>
      </c>
      <c r="E89" s="93">
        <v>369712.32415055</v>
      </c>
      <c r="F89" s="35"/>
      <c r="G89" s="35"/>
      <c r="H89" s="35"/>
      <c r="I89" s="35"/>
    </row>
    <row r="90" spans="1:9">
      <c r="A90" s="40" t="s">
        <v>76</v>
      </c>
      <c r="B90" s="11" t="s">
        <v>77</v>
      </c>
      <c r="C90" s="95">
        <v>555500</v>
      </c>
      <c r="D90" s="92">
        <v>-7.6813148000000001E-3</v>
      </c>
      <c r="E90" s="93">
        <v>8027.4571983699998</v>
      </c>
      <c r="F90" s="35"/>
      <c r="G90" s="35"/>
      <c r="H90" s="35"/>
      <c r="I90" s="35"/>
    </row>
    <row r="91" spans="1:9">
      <c r="A91" s="40" t="s">
        <v>48</v>
      </c>
      <c r="B91" s="11" t="s">
        <v>49</v>
      </c>
      <c r="C91" s="95">
        <v>60715000</v>
      </c>
      <c r="D91" s="92">
        <v>-7.8924148000000006E-3</v>
      </c>
      <c r="E91" s="93">
        <v>4744.3568105799995</v>
      </c>
      <c r="F91" s="35"/>
      <c r="G91" s="35"/>
      <c r="H91" s="35"/>
      <c r="I91" s="35"/>
    </row>
    <row r="92" spans="1:9">
      <c r="A92" s="40" t="s">
        <v>246</v>
      </c>
      <c r="B92" s="11" t="s">
        <v>247</v>
      </c>
      <c r="C92" s="95">
        <v>74.099999999999994</v>
      </c>
      <c r="D92" s="92">
        <v>-8.0321284999999992E-3</v>
      </c>
      <c r="E92" s="93">
        <v>21653795.494429551</v>
      </c>
      <c r="F92" s="35"/>
      <c r="G92" s="35"/>
      <c r="H92" s="35"/>
      <c r="I92" s="35"/>
    </row>
    <row r="93" spans="1:9">
      <c r="A93" s="40" t="s">
        <v>86</v>
      </c>
      <c r="B93" s="11" t="s">
        <v>87</v>
      </c>
      <c r="C93" s="95">
        <v>157950</v>
      </c>
      <c r="D93" s="92">
        <v>-8.1632652999999999E-3</v>
      </c>
      <c r="E93" s="93">
        <v>13462.38670049</v>
      </c>
      <c r="F93" s="35"/>
      <c r="G93" s="35"/>
      <c r="H93" s="35"/>
      <c r="I93" s="35"/>
    </row>
    <row r="94" spans="1:9">
      <c r="A94" s="40" t="s">
        <v>130</v>
      </c>
      <c r="B94" s="11" t="s">
        <v>131</v>
      </c>
      <c r="C94" s="95">
        <v>33680</v>
      </c>
      <c r="D94" s="92">
        <v>-8.2449940999999999E-3</v>
      </c>
      <c r="E94" s="93">
        <v>514202.75412831001</v>
      </c>
      <c r="F94" s="35"/>
      <c r="G94" s="35"/>
      <c r="H94" s="35"/>
      <c r="I94" s="35"/>
    </row>
    <row r="95" spans="1:9">
      <c r="A95" s="40" t="s">
        <v>160</v>
      </c>
      <c r="B95" s="11" t="s">
        <v>161</v>
      </c>
      <c r="C95" s="95">
        <v>480</v>
      </c>
      <c r="D95" s="92">
        <v>-8.2644628000000005E-3</v>
      </c>
      <c r="E95" s="93">
        <v>8686776.0707511697</v>
      </c>
      <c r="F95" s="35"/>
      <c r="G95" s="35"/>
      <c r="H95" s="35"/>
      <c r="I95" s="35"/>
    </row>
    <row r="96" spans="1:9">
      <c r="A96" s="40" t="s">
        <v>90</v>
      </c>
      <c r="B96" s="11" t="s">
        <v>91</v>
      </c>
      <c r="C96" s="95">
        <v>52610</v>
      </c>
      <c r="D96" s="92">
        <v>-8.2940622000000006E-3</v>
      </c>
      <c r="E96" s="93">
        <v>85087.407723099997</v>
      </c>
      <c r="F96" s="35"/>
      <c r="G96" s="35"/>
      <c r="H96" s="35"/>
      <c r="I96" s="35"/>
    </row>
    <row r="97" spans="1:9">
      <c r="A97" s="40" t="s">
        <v>262</v>
      </c>
      <c r="B97" s="11" t="s">
        <v>263</v>
      </c>
      <c r="C97" s="95">
        <v>225</v>
      </c>
      <c r="D97" s="92">
        <v>-8.8105726999999998E-3</v>
      </c>
      <c r="E97" s="93">
        <v>434836419.45797312</v>
      </c>
      <c r="F97" s="35"/>
      <c r="G97" s="35"/>
      <c r="H97" s="35"/>
      <c r="I97" s="35"/>
    </row>
    <row r="98" spans="1:9">
      <c r="A98" s="40" t="s">
        <v>61</v>
      </c>
      <c r="B98" s="11" t="s">
        <v>62</v>
      </c>
      <c r="C98" s="95">
        <v>33760</v>
      </c>
      <c r="D98" s="92">
        <v>-9.3896714000000006E-3</v>
      </c>
      <c r="E98" s="93">
        <v>79362.212746959995</v>
      </c>
      <c r="F98" s="35"/>
      <c r="G98" s="35"/>
      <c r="H98" s="35"/>
      <c r="I98" s="35"/>
    </row>
    <row r="99" spans="1:9">
      <c r="A99" s="40" t="s">
        <v>234</v>
      </c>
      <c r="B99" s="11" t="s">
        <v>235</v>
      </c>
      <c r="C99" s="95">
        <v>104</v>
      </c>
      <c r="D99" s="92">
        <v>-9.5238094999999991E-3</v>
      </c>
      <c r="E99" s="93">
        <v>41010299.403430954</v>
      </c>
      <c r="F99" s="35"/>
      <c r="G99" s="35"/>
      <c r="H99" s="35"/>
      <c r="I99" s="35"/>
    </row>
    <row r="100" spans="1:9">
      <c r="A100" s="40" t="s">
        <v>88</v>
      </c>
      <c r="B100" s="11" t="s">
        <v>89</v>
      </c>
      <c r="C100" s="95">
        <v>1025</v>
      </c>
      <c r="D100" s="92">
        <v>-9.6618356999999995E-3</v>
      </c>
      <c r="E100" s="93">
        <v>127853627.87421399</v>
      </c>
      <c r="F100" s="35"/>
      <c r="G100" s="35"/>
      <c r="H100" s="35"/>
      <c r="I100" s="35"/>
    </row>
    <row r="101" spans="1:9">
      <c r="A101" s="40" t="s">
        <v>108</v>
      </c>
      <c r="B101" s="11" t="s">
        <v>109</v>
      </c>
      <c r="C101" s="95">
        <v>5465</v>
      </c>
      <c r="D101" s="92">
        <v>-9.9637680999999992E-3</v>
      </c>
      <c r="E101" s="93">
        <v>560907.69221548003</v>
      </c>
      <c r="F101" s="35"/>
      <c r="G101" s="35"/>
      <c r="H101" s="35"/>
      <c r="I101" s="35"/>
    </row>
    <row r="102" spans="1:9">
      <c r="A102" s="40" t="s">
        <v>158</v>
      </c>
      <c r="B102" s="11" t="s">
        <v>159</v>
      </c>
      <c r="C102" s="95">
        <v>91.8</v>
      </c>
      <c r="D102" s="92">
        <v>-1.18406889E-2</v>
      </c>
      <c r="E102" s="93">
        <v>87678152.459994838</v>
      </c>
      <c r="F102" s="35"/>
      <c r="G102" s="35"/>
      <c r="H102" s="35"/>
      <c r="I102" s="35"/>
    </row>
    <row r="103" spans="1:9">
      <c r="A103" s="40" t="s">
        <v>59</v>
      </c>
      <c r="B103" s="11" t="s">
        <v>60</v>
      </c>
      <c r="C103" s="95">
        <v>4130</v>
      </c>
      <c r="D103" s="92">
        <v>-1.31421744E-2</v>
      </c>
      <c r="E103" s="93">
        <v>10944936.131401589</v>
      </c>
      <c r="F103" s="35"/>
      <c r="G103" s="35"/>
      <c r="H103" s="35"/>
      <c r="I103" s="35"/>
    </row>
    <row r="104" spans="1:9">
      <c r="A104" s="40" t="s">
        <v>326</v>
      </c>
      <c r="B104" s="11" t="s">
        <v>327</v>
      </c>
      <c r="C104" s="95">
        <v>919</v>
      </c>
      <c r="D104" s="92">
        <v>-1.3948497900000001E-2</v>
      </c>
      <c r="E104" s="93">
        <v>22499452.362827562</v>
      </c>
      <c r="F104" s="35"/>
      <c r="G104" s="35"/>
      <c r="H104" s="35"/>
      <c r="I104" s="35"/>
    </row>
    <row r="105" spans="1:9">
      <c r="A105" s="40" t="s">
        <v>96</v>
      </c>
      <c r="B105" s="11" t="s">
        <v>342</v>
      </c>
      <c r="C105" s="95">
        <v>3.52</v>
      </c>
      <c r="D105" s="92">
        <v>-1.40056022E-2</v>
      </c>
      <c r="E105" s="93">
        <v>11566381240.577246</v>
      </c>
      <c r="F105" s="35"/>
      <c r="G105" s="35"/>
      <c r="H105" s="35"/>
      <c r="I105" s="35"/>
    </row>
    <row r="106" spans="1:9">
      <c r="A106" s="40" t="s">
        <v>80</v>
      </c>
      <c r="B106" s="11" t="s">
        <v>81</v>
      </c>
      <c r="C106" s="95">
        <v>1620</v>
      </c>
      <c r="D106" s="92">
        <v>-1.51975684E-2</v>
      </c>
      <c r="E106" s="93">
        <v>14853939.63218781</v>
      </c>
      <c r="F106" s="35"/>
      <c r="G106" s="35"/>
      <c r="H106" s="35"/>
      <c r="I106" s="35"/>
    </row>
    <row r="107" spans="1:9">
      <c r="A107" s="40" t="s">
        <v>82</v>
      </c>
      <c r="B107" s="11" t="s">
        <v>83</v>
      </c>
      <c r="C107" s="95">
        <v>4125</v>
      </c>
      <c r="D107" s="92">
        <v>-2.13523132E-2</v>
      </c>
      <c r="E107" s="93">
        <v>8536890.6724913009</v>
      </c>
      <c r="F107" s="35"/>
      <c r="G107" s="35"/>
      <c r="H107" s="35"/>
      <c r="I107" s="35"/>
    </row>
    <row r="108" spans="1:9">
      <c r="A108" s="40" t="s">
        <v>134</v>
      </c>
      <c r="B108" s="11" t="s">
        <v>135</v>
      </c>
      <c r="C108" s="95">
        <v>260</v>
      </c>
      <c r="D108" s="92">
        <v>-2.2556390999999999E-2</v>
      </c>
      <c r="E108" s="93">
        <v>19494004.266578659</v>
      </c>
      <c r="F108" s="35"/>
      <c r="G108" s="35"/>
      <c r="H108" s="35"/>
      <c r="I108" s="35"/>
    </row>
    <row r="109" spans="1:9">
      <c r="A109" s="40" t="s">
        <v>50</v>
      </c>
      <c r="B109" s="11" t="s">
        <v>51</v>
      </c>
      <c r="C109" s="95">
        <v>332</v>
      </c>
      <c r="D109" s="92">
        <v>-2.9239766100000002E-2</v>
      </c>
      <c r="E109" s="41">
        <v>40910201.52862218</v>
      </c>
    </row>
    <row r="110" spans="1:9">
      <c r="A110" s="40" t="s">
        <v>343</v>
      </c>
      <c r="B110" s="11" t="s">
        <v>344</v>
      </c>
      <c r="C110" s="95">
        <v>12010</v>
      </c>
      <c r="D110" s="92">
        <v>-3.22320709E-2</v>
      </c>
      <c r="E110" s="41">
        <v>7696053.0483681699</v>
      </c>
    </row>
    <row r="111" spans="1:9">
      <c r="A111" s="40"/>
      <c r="B111" s="11"/>
      <c r="C111" s="95"/>
      <c r="D111" s="92"/>
      <c r="E111" s="41"/>
    </row>
    <row r="112" spans="1:9">
      <c r="A112" s="40"/>
      <c r="B112" s="11"/>
      <c r="C112" s="95"/>
      <c r="D112" s="92"/>
      <c r="E112" s="41"/>
    </row>
    <row r="113" spans="1:5">
      <c r="A113" s="40"/>
      <c r="B113" s="11"/>
      <c r="C113" s="95"/>
      <c r="D113" s="92"/>
      <c r="E113" s="41"/>
    </row>
    <row r="114" spans="1:5">
      <c r="A114" s="40"/>
      <c r="B114" s="11"/>
      <c r="C114" s="95"/>
      <c r="D114" s="92"/>
      <c r="E114" s="41"/>
    </row>
    <row r="115" spans="1:5">
      <c r="A115" s="40"/>
      <c r="B115" s="11"/>
      <c r="C115" s="95"/>
      <c r="D115" s="92"/>
      <c r="E115" s="41"/>
    </row>
    <row r="116" spans="1:5">
      <c r="A116" s="40"/>
      <c r="B116" s="11"/>
      <c r="C116" s="95"/>
      <c r="D116" s="92"/>
      <c r="E116" s="41"/>
    </row>
    <row r="117" spans="1:5">
      <c r="A117" s="40"/>
      <c r="B117" s="11"/>
      <c r="C117" s="95"/>
      <c r="D117" s="92"/>
      <c r="E117" s="41"/>
    </row>
    <row r="118" spans="1:5">
      <c r="A118" s="40"/>
      <c r="B118" s="11"/>
      <c r="C118" s="95"/>
      <c r="D118" s="92"/>
      <c r="E118" s="41"/>
    </row>
    <row r="119" spans="1:5">
      <c r="A119" s="40"/>
      <c r="B119" s="11"/>
      <c r="C119" s="95"/>
      <c r="D119" s="92"/>
      <c r="E119" s="41"/>
    </row>
    <row r="120" spans="1:5">
      <c r="A120" s="40"/>
      <c r="B120" s="11"/>
      <c r="C120" s="95"/>
      <c r="D120" s="92"/>
      <c r="E120" s="41"/>
    </row>
    <row r="121" spans="1:5">
      <c r="A121" s="40"/>
      <c r="B121" s="11"/>
      <c r="C121" s="95"/>
      <c r="D121" s="92"/>
      <c r="E121" s="41"/>
    </row>
    <row r="122" spans="1:5">
      <c r="A122" s="40"/>
      <c r="B122" s="11"/>
      <c r="C122" s="95"/>
      <c r="D122" s="92"/>
      <c r="E122" s="41"/>
    </row>
    <row r="123" spans="1:5">
      <c r="A123" s="40"/>
      <c r="B123" s="11"/>
      <c r="C123" s="95"/>
      <c r="D123" s="92"/>
      <c r="E123" s="41"/>
    </row>
    <row r="124" spans="1:5">
      <c r="A124" s="40"/>
      <c r="B124" s="11"/>
      <c r="C124" s="95"/>
      <c r="D124" s="92"/>
      <c r="E124" s="41"/>
    </row>
    <row r="125" spans="1:5">
      <c r="A125" s="40"/>
      <c r="B125" s="11"/>
      <c r="C125" s="95"/>
      <c r="D125" s="92"/>
      <c r="E125" s="41"/>
    </row>
    <row r="126" spans="1:5">
      <c r="A126" s="40"/>
      <c r="B126" s="11"/>
      <c r="C126" s="95"/>
      <c r="D126" s="92"/>
      <c r="E126" s="41"/>
    </row>
    <row r="127" spans="1:5">
      <c r="A127" s="40"/>
      <c r="B127" s="11"/>
      <c r="C127" s="95"/>
      <c r="D127" s="92"/>
      <c r="E127" s="41"/>
    </row>
    <row r="128" spans="1:5">
      <c r="A128" s="40"/>
      <c r="B128" s="11"/>
      <c r="C128" s="95"/>
      <c r="D128" s="92"/>
      <c r="E128" s="41"/>
    </row>
    <row r="129" spans="1:5">
      <c r="A129" s="40"/>
      <c r="B129" s="11"/>
      <c r="C129" s="95"/>
      <c r="D129" s="92"/>
      <c r="E129" s="41"/>
    </row>
    <row r="130" spans="1:5">
      <c r="A130" s="40"/>
      <c r="B130" s="11"/>
      <c r="C130" s="95"/>
      <c r="D130" s="92"/>
      <c r="E130" s="41"/>
    </row>
    <row r="131" spans="1:5">
      <c r="A131" s="40"/>
      <c r="B131" s="11"/>
      <c r="C131" s="95"/>
      <c r="D131" s="92"/>
      <c r="E131" s="41"/>
    </row>
    <row r="132" spans="1:5">
      <c r="A132" s="40"/>
      <c r="B132" s="11"/>
      <c r="C132" s="95"/>
      <c r="D132" s="92"/>
      <c r="E132" s="41"/>
    </row>
    <row r="133" spans="1:5">
      <c r="A133" s="40"/>
      <c r="B133" s="11"/>
      <c r="C133" s="95"/>
      <c r="D133" s="92"/>
      <c r="E133" s="41"/>
    </row>
    <row r="134" spans="1:5">
      <c r="A134" s="40"/>
      <c r="B134" s="11"/>
      <c r="C134" s="95"/>
      <c r="D134" s="92"/>
      <c r="E134" s="41"/>
    </row>
    <row r="135" spans="1:5">
      <c r="A135" s="40"/>
      <c r="B135" s="11"/>
      <c r="C135" s="95"/>
      <c r="D135" s="92"/>
      <c r="E135" s="41"/>
    </row>
    <row r="136" spans="1:5">
      <c r="A136" s="40"/>
      <c r="B136" s="11"/>
      <c r="C136" s="95"/>
      <c r="D136" s="92"/>
      <c r="E136" s="41"/>
    </row>
    <row r="137" spans="1:5">
      <c r="A137" s="40"/>
      <c r="B137" s="11"/>
      <c r="C137" s="95"/>
      <c r="D137" s="92"/>
      <c r="E137" s="41"/>
    </row>
    <row r="138" spans="1:5">
      <c r="A138" s="40"/>
      <c r="B138" s="11"/>
      <c r="C138" s="95"/>
      <c r="D138" s="92"/>
      <c r="E138" s="41"/>
    </row>
    <row r="139" spans="1:5">
      <c r="A139" s="40"/>
      <c r="B139" s="11"/>
      <c r="C139" s="95"/>
      <c r="D139" s="92"/>
      <c r="E139" s="41"/>
    </row>
    <row r="140" spans="1:5">
      <c r="A140" s="40"/>
      <c r="B140" s="11"/>
      <c r="C140" s="95"/>
      <c r="D140" s="92"/>
      <c r="E140" s="41"/>
    </row>
    <row r="141" spans="1:5">
      <c r="A141" s="40"/>
      <c r="B141" s="11"/>
      <c r="C141" s="95"/>
      <c r="D141" s="92"/>
      <c r="E141" s="41"/>
    </row>
    <row r="142" spans="1:5">
      <c r="A142" s="40"/>
      <c r="B142" s="11"/>
      <c r="C142" s="95"/>
      <c r="D142" s="92"/>
      <c r="E142" s="41"/>
    </row>
    <row r="143" spans="1:5">
      <c r="A143" s="40"/>
      <c r="B143" s="11"/>
      <c r="C143" s="95"/>
      <c r="D143" s="92"/>
      <c r="E143" s="41"/>
    </row>
    <row r="144" spans="1:5">
      <c r="A144" s="40"/>
      <c r="B144" s="11"/>
      <c r="C144" s="95"/>
      <c r="D144" s="92"/>
      <c r="E144" s="41"/>
    </row>
    <row r="145" spans="1:5">
      <c r="A145" s="40"/>
      <c r="B145" s="11"/>
      <c r="C145" s="95"/>
      <c r="D145" s="92"/>
      <c r="E145" s="41"/>
    </row>
    <row r="146" spans="1:5">
      <c r="A146" s="40"/>
      <c r="B146" s="11"/>
      <c r="C146" s="95"/>
      <c r="D146" s="92"/>
      <c r="E146" s="41"/>
    </row>
    <row r="147" spans="1:5">
      <c r="A147" s="40"/>
      <c r="B147" s="11"/>
      <c r="C147" s="95"/>
      <c r="D147" s="92"/>
      <c r="E147" s="41"/>
    </row>
    <row r="148" spans="1:5">
      <c r="A148" s="40"/>
      <c r="B148" s="11"/>
      <c r="C148" s="95"/>
      <c r="D148" s="92"/>
      <c r="E148" s="41"/>
    </row>
    <row r="149" spans="1:5">
      <c r="A149" s="40"/>
      <c r="B149" s="11"/>
      <c r="C149" s="95"/>
      <c r="D149" s="92"/>
      <c r="E149" s="41"/>
    </row>
    <row r="150" spans="1:5">
      <c r="A150" s="40"/>
      <c r="B150" s="11"/>
      <c r="C150" s="95"/>
      <c r="D150" s="92"/>
      <c r="E150" s="41"/>
    </row>
    <row r="151" spans="1:5">
      <c r="A151" s="40"/>
      <c r="B151" s="11"/>
      <c r="C151" s="95"/>
      <c r="D151" s="92"/>
      <c r="E151" s="41"/>
    </row>
    <row r="152" spans="1:5">
      <c r="A152" s="40"/>
      <c r="B152" s="11"/>
      <c r="C152" s="95"/>
      <c r="D152" s="92"/>
      <c r="E152" s="41"/>
    </row>
    <row r="153" spans="1:5">
      <c r="A153" s="40"/>
      <c r="B153" s="11"/>
      <c r="C153" s="95"/>
      <c r="D153" s="92"/>
      <c r="E153" s="41"/>
    </row>
    <row r="154" spans="1:5">
      <c r="A154" s="40"/>
      <c r="B154" s="11"/>
      <c r="C154" s="95"/>
      <c r="D154" s="92"/>
      <c r="E154" s="41"/>
    </row>
    <row r="155" spans="1:5">
      <c r="A155" s="40"/>
      <c r="B155" s="11"/>
      <c r="C155" s="95"/>
      <c r="D155" s="92"/>
      <c r="E155" s="41"/>
    </row>
    <row r="156" spans="1:5">
      <c r="A156" s="40"/>
      <c r="B156" s="11"/>
      <c r="C156" s="95"/>
      <c r="D156" s="92"/>
      <c r="E156" s="41"/>
    </row>
    <row r="157" spans="1:5">
      <c r="A157" s="40"/>
      <c r="B157" s="11"/>
      <c r="C157" s="95"/>
      <c r="D157" s="92"/>
      <c r="E157" s="41"/>
    </row>
    <row r="158" spans="1:5">
      <c r="A158" s="40"/>
      <c r="B158" s="11"/>
      <c r="C158" s="95"/>
      <c r="D158" s="92"/>
      <c r="E158" s="41"/>
    </row>
    <row r="159" spans="1:5">
      <c r="A159" s="40"/>
      <c r="B159" s="11"/>
      <c r="C159" s="95"/>
      <c r="D159" s="92"/>
      <c r="E159" s="41"/>
    </row>
    <row r="160" spans="1:5">
      <c r="A160" s="40"/>
      <c r="B160" s="11"/>
      <c r="C160" s="95"/>
      <c r="D160" s="92"/>
      <c r="E160" s="41"/>
    </row>
    <row r="161" spans="1:5">
      <c r="A161" s="40"/>
      <c r="B161" s="11"/>
      <c r="C161" s="95"/>
      <c r="D161" s="92"/>
      <c r="E161" s="41"/>
    </row>
    <row r="162" spans="1:5">
      <c r="A162" s="40"/>
      <c r="B162" s="11"/>
      <c r="C162" s="95"/>
      <c r="D162" s="92"/>
      <c r="E162" s="41"/>
    </row>
    <row r="163" spans="1:5">
      <c r="A163" s="40"/>
      <c r="B163" s="11"/>
      <c r="C163" s="95"/>
      <c r="D163" s="92"/>
      <c r="E163" s="41"/>
    </row>
    <row r="164" spans="1:5">
      <c r="A164" s="40"/>
      <c r="B164" s="11"/>
      <c r="C164" s="95"/>
      <c r="D164" s="92"/>
      <c r="E164" s="41"/>
    </row>
    <row r="165" spans="1:5">
      <c r="A165" s="40"/>
      <c r="B165" s="11"/>
      <c r="C165" s="95"/>
      <c r="D165" s="92"/>
      <c r="E165" s="41"/>
    </row>
    <row r="166" spans="1:5">
      <c r="A166" s="40"/>
      <c r="B166" s="11"/>
      <c r="C166" s="95"/>
      <c r="D166" s="92"/>
      <c r="E166" s="41"/>
    </row>
    <row r="167" spans="1:5">
      <c r="A167" s="40"/>
      <c r="B167" s="11"/>
      <c r="C167" s="95"/>
      <c r="D167" s="92"/>
      <c r="E167" s="41"/>
    </row>
    <row r="168" spans="1:5">
      <c r="A168" s="40"/>
      <c r="B168" s="11"/>
      <c r="C168" s="95"/>
      <c r="D168" s="92"/>
      <c r="E168" s="41"/>
    </row>
    <row r="169" spans="1:5">
      <c r="A169" s="40"/>
      <c r="B169" s="11"/>
      <c r="C169" s="95"/>
      <c r="D169" s="92"/>
      <c r="E169" s="41"/>
    </row>
    <row r="170" spans="1:5">
      <c r="A170" s="40"/>
      <c r="B170" s="11"/>
      <c r="C170" s="95"/>
      <c r="D170" s="92"/>
      <c r="E170" s="41"/>
    </row>
    <row r="171" spans="1:5">
      <c r="A171" s="40"/>
      <c r="B171" s="11"/>
      <c r="C171" s="95"/>
      <c r="D171" s="92"/>
      <c r="E171" s="41"/>
    </row>
    <row r="172" spans="1:5">
      <c r="A172" s="40"/>
      <c r="B172" s="11"/>
      <c r="C172" s="95"/>
      <c r="D172" s="92"/>
      <c r="E172" s="41"/>
    </row>
    <row r="173" spans="1:5">
      <c r="A173" s="40"/>
      <c r="B173" s="11"/>
      <c r="C173" s="95"/>
      <c r="D173" s="92"/>
      <c r="E173" s="41"/>
    </row>
    <row r="174" spans="1:5">
      <c r="A174" s="40"/>
      <c r="B174" s="11"/>
      <c r="C174" s="95"/>
      <c r="D174" s="92"/>
      <c r="E174" s="41"/>
    </row>
    <row r="175" spans="1:5">
      <c r="A175" s="40"/>
      <c r="B175" s="11"/>
      <c r="C175" s="95"/>
      <c r="D175" s="92"/>
      <c r="E175" s="41"/>
    </row>
    <row r="176" spans="1:5">
      <c r="A176" s="40"/>
      <c r="B176" s="11"/>
      <c r="C176" s="95"/>
      <c r="D176" s="92"/>
      <c r="E176" s="41"/>
    </row>
    <row r="177" spans="1:5">
      <c r="A177" s="40"/>
      <c r="B177" s="11"/>
      <c r="C177" s="95"/>
      <c r="D177" s="92"/>
      <c r="E177" s="41"/>
    </row>
    <row r="178" spans="1:5">
      <c r="A178" s="40"/>
      <c r="B178" s="11"/>
      <c r="C178" s="95"/>
      <c r="D178" s="92"/>
      <c r="E178" s="41"/>
    </row>
    <row r="179" spans="1:5">
      <c r="A179" s="40"/>
      <c r="B179" s="11"/>
      <c r="C179" s="95"/>
      <c r="D179" s="92"/>
      <c r="E179" s="41"/>
    </row>
    <row r="180" spans="1:5">
      <c r="A180" s="40"/>
      <c r="B180" s="11"/>
      <c r="C180" s="95"/>
      <c r="D180" s="92"/>
      <c r="E180" s="41"/>
    </row>
    <row r="181" spans="1:5">
      <c r="A181" s="40"/>
      <c r="B181" s="11"/>
      <c r="C181" s="95"/>
      <c r="D181" s="92"/>
      <c r="E181" s="41"/>
    </row>
    <row r="182" spans="1:5">
      <c r="A182" s="40"/>
      <c r="B182" s="11"/>
      <c r="C182" s="95"/>
      <c r="D182" s="92"/>
      <c r="E182" s="41"/>
    </row>
    <row r="183" spans="1:5">
      <c r="A183" s="40"/>
      <c r="B183" s="11"/>
      <c r="C183" s="95"/>
      <c r="D183" s="92"/>
      <c r="E183" s="41"/>
    </row>
    <row r="184" spans="1:5">
      <c r="A184" s="40"/>
      <c r="B184" s="11"/>
      <c r="C184" s="95"/>
      <c r="D184" s="92"/>
      <c r="E184" s="41"/>
    </row>
    <row r="185" spans="1:5">
      <c r="A185" s="40"/>
      <c r="B185" s="11"/>
      <c r="C185" s="95"/>
      <c r="D185" s="92"/>
      <c r="E185" s="41"/>
    </row>
    <row r="186" spans="1:5">
      <c r="A186" s="40"/>
      <c r="B186" s="11"/>
      <c r="C186" s="95"/>
      <c r="D186" s="92"/>
      <c r="E186" s="41"/>
    </row>
    <row r="187" spans="1:5">
      <c r="A187" s="40"/>
      <c r="B187" s="11"/>
      <c r="C187" s="95"/>
      <c r="D187" s="92"/>
      <c r="E187" s="41"/>
    </row>
    <row r="188" spans="1:5">
      <c r="A188" s="40"/>
      <c r="B188" s="11"/>
      <c r="C188" s="95"/>
      <c r="D188" s="92"/>
      <c r="E188" s="41"/>
    </row>
    <row r="189" spans="1:5">
      <c r="A189" s="40"/>
      <c r="B189" s="11"/>
      <c r="C189" s="95"/>
      <c r="D189" s="92"/>
      <c r="E189" s="41"/>
    </row>
    <row r="190" spans="1:5">
      <c r="A190" s="40"/>
      <c r="B190" s="11"/>
      <c r="C190" s="95"/>
      <c r="D190" s="92"/>
      <c r="E190" s="41"/>
    </row>
    <row r="191" spans="1:5">
      <c r="A191" s="40"/>
      <c r="B191" s="11"/>
      <c r="C191" s="95"/>
      <c r="D191" s="92"/>
      <c r="E191" s="41"/>
    </row>
    <row r="192" spans="1:5">
      <c r="A192" s="40"/>
      <c r="B192" s="11"/>
      <c r="C192" s="95"/>
      <c r="D192" s="92"/>
      <c r="E192" s="41"/>
    </row>
    <row r="193" spans="1:5">
      <c r="A193" s="40"/>
      <c r="B193" s="11"/>
      <c r="C193" s="95"/>
      <c r="D193" s="92"/>
      <c r="E193" s="41"/>
    </row>
    <row r="194" spans="1:5">
      <c r="A194" s="40"/>
      <c r="B194" s="11"/>
      <c r="C194" s="95"/>
      <c r="D194" s="92"/>
      <c r="E194" s="41"/>
    </row>
    <row r="195" spans="1:5">
      <c r="A195" s="40"/>
      <c r="B195" s="11"/>
      <c r="C195" s="95"/>
      <c r="D195" s="92"/>
      <c r="E195" s="41"/>
    </row>
    <row r="196" spans="1:5">
      <c r="A196" s="40"/>
      <c r="B196" s="11"/>
      <c r="C196" s="95"/>
      <c r="D196" s="92"/>
      <c r="E196" s="41"/>
    </row>
    <row r="197" spans="1:5">
      <c r="A197" s="40"/>
      <c r="B197" s="11"/>
      <c r="C197" s="95"/>
      <c r="D197" s="92"/>
      <c r="E197" s="41"/>
    </row>
    <row r="198" spans="1:5">
      <c r="A198" s="40"/>
      <c r="B198" s="11"/>
      <c r="C198" s="95"/>
      <c r="D198" s="92"/>
      <c r="E198" s="41"/>
    </row>
    <row r="199" spans="1:5">
      <c r="A199" s="40"/>
      <c r="B199" s="96"/>
      <c r="C199" s="97"/>
      <c r="D199" s="92"/>
      <c r="E199" s="41"/>
    </row>
    <row r="200" spans="1:5" ht="17.25" thickBot="1">
      <c r="A200" s="42"/>
      <c r="B200" s="71"/>
      <c r="C200" s="98"/>
      <c r="D200" s="94"/>
      <c r="E200" s="43"/>
    </row>
  </sheetData>
  <autoFilter ref="A1:D117" xr:uid="{B76804CE-6204-4021-A059-5972E917F40D}">
    <sortState xmlns:xlrd2="http://schemas.microsoft.com/office/spreadsheetml/2017/richdata2" ref="A2:D117">
      <sortCondition descending="1" ref="D1"/>
    </sortState>
  </autoFilter>
  <mergeCells count="41">
    <mergeCell ref="O29:O30"/>
    <mergeCell ref="O28:R28"/>
    <mergeCell ref="P29:R29"/>
    <mergeCell ref="G54:G55"/>
    <mergeCell ref="K54:K55"/>
    <mergeCell ref="O54:O55"/>
    <mergeCell ref="P54:R54"/>
    <mergeCell ref="O53:R53"/>
    <mergeCell ref="L54:N54"/>
    <mergeCell ref="K53:N53"/>
    <mergeCell ref="G53:J53"/>
    <mergeCell ref="H54:J54"/>
    <mergeCell ref="G3:G4"/>
    <mergeCell ref="H3:I4"/>
    <mergeCell ref="K4:K5"/>
    <mergeCell ref="O4:O5"/>
    <mergeCell ref="O3:R3"/>
    <mergeCell ref="P4:R4"/>
    <mergeCell ref="K3:N3"/>
    <mergeCell ref="L4:N4"/>
    <mergeCell ref="G21:I22"/>
    <mergeCell ref="G6:I6"/>
    <mergeCell ref="G7:I8"/>
    <mergeCell ref="H9:I9"/>
    <mergeCell ref="G10:G11"/>
    <mergeCell ref="H10:I11"/>
    <mergeCell ref="G13:I13"/>
    <mergeCell ref="G14:I15"/>
    <mergeCell ref="H16:I16"/>
    <mergeCell ref="G17:G18"/>
    <mergeCell ref="H17:I18"/>
    <mergeCell ref="G20:I20"/>
    <mergeCell ref="H23:I23"/>
    <mergeCell ref="G24:G25"/>
    <mergeCell ref="H24:I25"/>
    <mergeCell ref="G29:G30"/>
    <mergeCell ref="K29:K30"/>
    <mergeCell ref="K28:N28"/>
    <mergeCell ref="L29:N29"/>
    <mergeCell ref="G28:J28"/>
    <mergeCell ref="H29:J29"/>
  </mergeCells>
  <phoneticPr fontId="1" type="noConversion"/>
  <pageMargins left="0.7" right="0.7" top="0.75" bottom="0.75" header="0.3" footer="0.3"/>
  <pageSetup paperSize="9" orientation="portrait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221" r:id="rId4" name="Button 5">
              <controlPr defaultSize="0" print="0" autoFill="0" autoPict="0" macro="[0]!시트이동_투자전략">
                <anchor moveWithCells="1" sizeWithCells="1">
                  <from>
                    <xdr:col>19</xdr:col>
                    <xdr:colOff>0</xdr:colOff>
                    <xdr:row>1</xdr:row>
                    <xdr:rowOff>219075</xdr:rowOff>
                  </from>
                  <to>
                    <xdr:col>22</xdr:col>
                    <xdr:colOff>0</xdr:colOff>
                    <xdr:row>4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0" r:id="rId5" name="Button 4">
              <controlPr defaultSize="0" print="0" autoFill="0" autoPict="0" macro="[0]!시트이동_현재가테이블">
                <anchor moveWithCells="1" sizeWithCells="1">
                  <from>
                    <xdr:col>19</xdr:col>
                    <xdr:colOff>0</xdr:colOff>
                    <xdr:row>4</xdr:row>
                    <xdr:rowOff>219075</xdr:rowOff>
                  </from>
                  <to>
                    <xdr:col>22</xdr:col>
                    <xdr:colOff>0</xdr:colOff>
                    <xdr:row>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9" r:id="rId6" name="Button 3">
              <controlPr defaultSize="0" print="0" autoFill="0" autoPict="0" macro="[0]!시트이동_종목선정">
                <anchor moveWithCells="1" sizeWithCells="1">
                  <from>
                    <xdr:col>19</xdr:col>
                    <xdr:colOff>0</xdr:colOff>
                    <xdr:row>7</xdr:row>
                    <xdr:rowOff>219075</xdr:rowOff>
                  </from>
                  <to>
                    <xdr:col>22</xdr:col>
                    <xdr:colOff>0</xdr:colOff>
                    <xdr:row>11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2" r:id="rId7" name="Button 6">
              <controlPr defaultSize="0" print="0" autoFill="0" autoPict="0" macro="[0]!시트이동_월말결산">
                <anchor moveWithCells="1" sizeWithCells="1">
                  <from>
                    <xdr:col>19</xdr:col>
                    <xdr:colOff>0</xdr:colOff>
                    <xdr:row>11</xdr:row>
                    <xdr:rowOff>0</xdr:rowOff>
                  </from>
                  <to>
                    <xdr:col>22</xdr:col>
                    <xdr:colOff>0</xdr:colOff>
                    <xdr:row>14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8" r:id="rId8" name="Button 2">
              <controlPr defaultSize="0" print="0" autoFill="0" autoPict="0" macro="[0]!시트이동_오늘날짜">
                <anchor moveWithCells="1" sizeWithCells="1">
                  <from>
                    <xdr:col>19</xdr:col>
                    <xdr:colOff>0</xdr:colOff>
                    <xdr:row>14</xdr:row>
                    <xdr:rowOff>0</xdr:rowOff>
                  </from>
                  <to>
                    <xdr:col>22</xdr:col>
                    <xdr:colOff>0</xdr:colOff>
                    <xdr:row>17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BF4CC3C-C57B-48C6-8F41-EB6F545DBC2F}">
  <sheetPr codeName="Sheet3"/>
  <dimension ref="A1:O282"/>
  <sheetViews>
    <sheetView workbookViewId="0">
      <selection activeCell="B4" sqref="B4:C4"/>
    </sheetView>
  </sheetViews>
  <sheetFormatPr defaultRowHeight="16.5" customHeight="1"/>
  <cols>
    <col min="1" max="1" width="9" style="122"/>
    <col min="2" max="2" width="11.875" style="122" bestFit="1" customWidth="1"/>
    <col min="3" max="3" width="21.25" style="122" customWidth="1"/>
    <col min="4" max="4" width="16.25" style="122" bestFit="1" customWidth="1"/>
    <col min="5" max="5" width="9" style="122"/>
    <col min="6" max="6" width="14.375" style="122" bestFit="1" customWidth="1"/>
    <col min="7" max="7" width="16.25" style="122" bestFit="1" customWidth="1"/>
    <col min="8" max="8" width="9" style="122"/>
    <col min="9" max="9" width="14.5" style="122" customWidth="1"/>
    <col min="10" max="10" width="16.25" style="122" bestFit="1" customWidth="1"/>
    <col min="11" max="11" width="9" style="122"/>
    <col min="12" max="13" width="16.25" style="122" bestFit="1" customWidth="1"/>
    <col min="14" max="14" width="9" style="122"/>
    <col min="15" max="15" width="15.25" style="122" bestFit="1" customWidth="1"/>
    <col min="16" max="16" width="9" style="122" customWidth="1"/>
    <col min="17" max="19" width="12.125" style="122" customWidth="1"/>
    <col min="20" max="16384" width="9" style="122"/>
  </cols>
  <sheetData>
    <row r="1" spans="1:15" ht="16.5" customHeight="1" thickBot="1">
      <c r="A1" s="233" t="str">
        <f>TEXT(투자전략!$G$1, "[$-ko-KR]yyyy년 mm월") &amp; " 총결산"</f>
        <v>2021년 12월 총결산</v>
      </c>
      <c r="B1" s="234"/>
      <c r="C1" s="234"/>
      <c r="D1" s="234"/>
      <c r="E1" s="234"/>
      <c r="F1" s="234"/>
      <c r="G1" s="234"/>
      <c r="H1" s="234"/>
      <c r="I1" s="234"/>
      <c r="J1" s="234"/>
      <c r="K1" s="234"/>
      <c r="L1" s="234"/>
      <c r="M1" s="234"/>
      <c r="N1" s="234"/>
      <c r="O1" s="235"/>
    </row>
    <row r="2" spans="1:15" ht="16.5" customHeight="1" thickBot="1">
      <c r="A2" s="239" t="s">
        <v>286</v>
      </c>
      <c r="B2" s="240"/>
      <c r="C2" s="240"/>
      <c r="D2" s="231" t="s">
        <v>282</v>
      </c>
      <c r="E2" s="231"/>
      <c r="F2" s="232"/>
      <c r="G2" s="233" t="s">
        <v>283</v>
      </c>
      <c r="H2" s="234"/>
      <c r="I2" s="235"/>
      <c r="J2" s="230" t="s">
        <v>284</v>
      </c>
      <c r="K2" s="231"/>
      <c r="L2" s="231"/>
      <c r="M2" s="231" t="s">
        <v>285</v>
      </c>
      <c r="N2" s="231"/>
      <c r="O2" s="232"/>
    </row>
    <row r="3" spans="1:15" ht="16.5" customHeight="1">
      <c r="A3" s="310">
        <v>1</v>
      </c>
      <c r="B3" s="240" t="str">
        <f ca="1">INDEX($D$3:$O$16,
_xlfn.IFS(
IFERROR(MATCH("*"&amp;TEXT(LARGE(($F$54, $F$92, $F$130, $F$168, $F$206, $F$244, $F$282, $I$54, $I$92, $I$130, $I$168, $I$206, $I$244, $I$282, $L$54, $L$92, $L$130, $L$168, $L$206, $L$244, $L$282,  $O$54, $O$92, $O$130, $O$168, $O$206, $O$244, $O$282), $A3),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"#,##0")&amp;"*",$M$3:$M$16,0),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"#,##0")&amp;"*",$M$3:$M$16,0), FALSE))-1,
_xlfn.IFS(
IFERROR(MATCH("*"&amp;TEXT(LARGE(($F$54, $F$92, $F$130, $F$168, $F$206, $F$244, $F$282, $I$54, $I$92, $I$130, $I$168, $I$206, $I$244, $I$282, $L$54, $L$92, $L$130, $L$168, $L$206, $L$244, $L$282,  $O$54, $O$92, $O$130, $O$168, $O$206, $O$244, $O$282), $A3),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"#,##0")&amp;"*",$D$16:$O$16,0),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"#,##0")&amp;"*",$D$16:$O$16,0), FALSE)))</f>
        <v>[오후 19:00] 엽전코인 Top20</v>
      </c>
      <c r="C3" s="241"/>
      <c r="D3" s="239" t="s">
        <v>287</v>
      </c>
      <c r="E3" s="240"/>
      <c r="F3" s="241"/>
      <c r="G3" s="239" t="s">
        <v>294</v>
      </c>
      <c r="H3" s="240"/>
      <c r="I3" s="241"/>
      <c r="J3" s="239" t="s">
        <v>301</v>
      </c>
      <c r="K3" s="240"/>
      <c r="L3" s="241"/>
      <c r="M3" s="239" t="s">
        <v>308</v>
      </c>
      <c r="N3" s="240"/>
      <c r="O3" s="241"/>
    </row>
    <row r="4" spans="1:15" ht="16.5" customHeight="1" thickBot="1">
      <c r="A4" s="311"/>
      <c r="B4" s="245" t="str">
        <f ca="1">INDEX($D$3:$O$16,
_xlfn.IFS(
IFERROR(MATCH("*"&amp;TEXT(LARGE(($F$54, $F$92, $F$130, $F$168, $F$206, $F$244, $F$282, $I$54, $I$92, $I$130, $I$168, $I$206, $I$244, $I$282, $L$54, $L$92, $L$130, $L$168, $L$206, $L$244, $L$282,  $O$54, $O$92, $O$130, $O$168, $O$206, $O$244, $O$282), $A3),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"#,##0")&amp;"*",$M$3:$M$16,0),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"#,##0")&amp;"*",$M$3:$M$16,0), FALSE)),
_xlfn.IFS(
IFERROR(MATCH("*"&amp;TEXT(LARGE(($F$54, $F$92, $F$130, $F$168, $F$206, $F$244, $F$282, $I$54, $I$92, $I$130, $I$168, $I$206, $I$244, $I$282, $L$54, $L$92, $L$130, $L$168, $L$206, $L$244, $L$282,  $O$54, $O$92, $O$130, $O$168, $O$206, $O$244, $O$282), $A3),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"#,##0")&amp;"*",$D$16:$O$16,0),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"#,##0")&amp;"*",$D$16:$O$16,0), FALSE)))</f>
        <v>[오후 19:00] 엽전코인 Top20</v>
      </c>
      <c r="C4" s="247"/>
      <c r="D4" s="245" t="str">
        <f ca="1" xml:space="preserve"> TEXT($F$92, "#,##0") &amp; " KRW (" &amp; TEXT($E$92, "0.00%)")</f>
        <v>-169,225 KRW (-6.16%)</v>
      </c>
      <c r="E4" s="246"/>
      <c r="F4" s="247"/>
      <c r="G4" s="245" t="str">
        <f ca="1" xml:space="preserve"> TEXT($I$92, "#,##0") &amp; " KRW (" &amp; TEXT($H$92, "0.00%)")</f>
        <v>-401,361 KRW (-14.61%)</v>
      </c>
      <c r="H4" s="246"/>
      <c r="I4" s="247"/>
      <c r="J4" s="245" t="str">
        <f ca="1" xml:space="preserve"> TEXT($L$92, "#,##0") &amp; " KRW (" &amp; TEXT($K$92, "0.00%)")</f>
        <v>-445,423 KRW (-16.22%)</v>
      </c>
      <c r="K4" s="246"/>
      <c r="L4" s="247"/>
      <c r="M4" s="245" t="str">
        <f ca="1" xml:space="preserve"> TEXT($O$92, "#,##0") &amp; " KRW (" &amp; TEXT($N$92, "0.00%)")</f>
        <v>-965,617 KRW (-35.15%)</v>
      </c>
      <c r="N4" s="246"/>
      <c r="O4" s="247"/>
    </row>
    <row r="5" spans="1:15" ht="16.5" customHeight="1">
      <c r="A5" s="310">
        <v>2</v>
      </c>
      <c r="B5" s="239" t="str">
        <f ca="1">INDEX($D$3:$O$16,
_xlfn.IFS(
IFERROR(MATCH("*"&amp;TEXT(LARGE(($F$54, $F$92, $F$130, $F$168, $F$206, $F$244, $F$282, $I$54, $I$92, $I$130, $I$168, $I$206, $I$244, $I$282, $L$54, $L$92, $L$130, $L$168, $L$206, $L$244, $L$282,  $O$54, $O$92, $O$130, $O$168, $O$206, $O$244, $O$282), $A5),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"#,##0")&amp;"*",$M$3:$M$16,0),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"#,##0")&amp;"*",$M$3:$M$16,0), FALSE))-1,
_xlfn.IFS(
IFERROR(MATCH("*"&amp;TEXT(LARGE(($F$54, $F$92, $F$130, $F$168, $F$206, $F$244, $F$282, $I$54, $I$92, $I$130, $I$168, $I$206, $I$244, $I$282, $L$54, $L$92, $L$130, $L$168, $L$206, $L$244, $L$282,  $O$54, $O$92, $O$130, $O$168, $O$206, $O$244, $O$282), $A5),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"#,##0")&amp;"*",$D$16:$O$16,0),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"#,##0")&amp;"*",$D$16:$O$16,0), FALSE)))</f>
        <v>[오후 19:00] 동전코인 Top20</v>
      </c>
      <c r="C5" s="241"/>
      <c r="D5" s="239" t="s">
        <v>288</v>
      </c>
      <c r="E5" s="240"/>
      <c r="F5" s="241"/>
      <c r="G5" s="239" t="s">
        <v>295</v>
      </c>
      <c r="H5" s="240"/>
      <c r="I5" s="241"/>
      <c r="J5" s="239" t="s">
        <v>302</v>
      </c>
      <c r="K5" s="240"/>
      <c r="L5" s="241"/>
      <c r="M5" s="239" t="s">
        <v>309</v>
      </c>
      <c r="N5" s="240"/>
      <c r="O5" s="241"/>
    </row>
    <row r="6" spans="1:15" ht="16.5" customHeight="1" thickBot="1">
      <c r="A6" s="311"/>
      <c r="B6" s="245" t="str">
        <f ca="1">INDEX($D$3:$O$16,
_xlfn.IFS(
IFERROR(MATCH("*"&amp;TEXT(LARGE(($F$54, $F$92, $F$130, $F$168, $F$206, $F$244, $F$282, $I$54, $I$92, $I$130, $I$168, $I$206, $I$244, $I$282, $L$54, $L$92, $L$130, $L$168, $L$206, $L$244, $L$282,  $O$54, $O$92, $O$130, $O$168, $O$206, $O$244, $O$282), $A5),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"#,##0")&amp;"*",$M$3:$M$16,0),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"#,##0")&amp;"*",$M$3:$M$16,0), FALSE)),
_xlfn.IFS(
IFERROR(MATCH("*"&amp;TEXT(LARGE(($F$54, $F$92, $F$130, $F$168, $F$206, $F$244, $F$282, $I$54, $I$92, $I$130, $I$168, $I$206, $I$244, $I$282, $L$54, $L$92, $L$130, $L$168, $L$206, $L$244, $L$282,  $O$54, $O$92, $O$130, $O$168, $O$206, $O$244, $O$282), $A5),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"#,##0")&amp;"*",$D$16:$O$16,0),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"#,##0")&amp;"*",$D$16:$O$16,0), FALSE)))</f>
        <v>[오후 19:00] 엽전코인 Top20</v>
      </c>
      <c r="C6" s="247"/>
      <c r="D6" s="245" t="str">
        <f ca="1" xml:space="preserve"> TEXT($F$130, "#,##0") &amp; " KRW (" &amp; TEXT($E$130, "0.00%)")</f>
        <v>-334,204 KRW (-11.14%)</v>
      </c>
      <c r="E6" s="246"/>
      <c r="F6" s="247"/>
      <c r="G6" s="245" t="str">
        <f ca="1" xml:space="preserve"> TEXT($I$130, "#,##0") &amp; " KRW (" &amp; TEXT($H$130, "0.00%)")</f>
        <v>-545,775 KRW (-18.19%)</v>
      </c>
      <c r="H6" s="246"/>
      <c r="I6" s="247"/>
      <c r="J6" s="245" t="str">
        <f ca="1" xml:space="preserve"> TEXT($L$130, "#,##0") &amp; " KRW (" &amp; TEXT($K$130, "0.00%)")</f>
        <v>-510,815 KRW (-17.03%)</v>
      </c>
      <c r="K6" s="246"/>
      <c r="L6" s="247"/>
      <c r="M6" s="245" t="str">
        <f ca="1" xml:space="preserve"> TEXT($O$130, "#,##0") &amp; " KRW (" &amp; TEXT($N$130, "0.00%)")</f>
        <v>-1,134,134 KRW (-37.80%)</v>
      </c>
      <c r="N6" s="246"/>
      <c r="O6" s="247"/>
    </row>
    <row r="7" spans="1:15" ht="16.5" customHeight="1">
      <c r="A7" s="310">
        <v>3</v>
      </c>
      <c r="B7" s="239" t="str">
        <f ca="1">INDEX($D$3:$O$16,
_xlfn.IFS(
IFERROR(MATCH("*"&amp;TEXT(LARGE(($F$54, $F$92, $F$130, $F$168, $F$206, $F$244, $F$282, $I$54, $I$92, $I$130, $I$168, $I$206, $I$244, $I$282, $L$54, $L$92, $L$130, $L$168, $L$206, $L$244, $L$282,  $O$54, $O$92, $O$130, $O$168, $O$206, $O$244, $O$282), $A7),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"#,##0")&amp;"*",$M$3:$M$16,0),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"#,##0")&amp;"*",$M$3:$M$16,0), FALSE))-1,
_xlfn.IFS(
IFERROR(MATCH("*"&amp;TEXT(LARGE(($F$54, $F$92, $F$130, $F$168, $F$206, $F$244, $F$282, $I$54, $I$92, $I$130, $I$168, $I$206, $I$244, $I$282, $L$54, $L$92, $L$130, $L$168, $L$206, $L$244, $L$282,  $O$54, $O$92, $O$130, $O$168, $O$206, $O$244, $O$282), $A7),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"#,##0")&amp;"*",$D$16:$O$16,0),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"#,##0")&amp;"*",$D$16:$O$16,0), FALSE)))</f>
        <v>[오후 19:00] 엽전코인 Bottom20</v>
      </c>
      <c r="C7" s="241"/>
      <c r="D7" s="239" t="s">
        <v>289</v>
      </c>
      <c r="E7" s="240"/>
      <c r="F7" s="241"/>
      <c r="G7" s="239" t="s">
        <v>296</v>
      </c>
      <c r="H7" s="240"/>
      <c r="I7" s="241"/>
      <c r="J7" s="239" t="s">
        <v>303</v>
      </c>
      <c r="K7" s="240"/>
      <c r="L7" s="241"/>
      <c r="M7" s="239" t="s">
        <v>310</v>
      </c>
      <c r="N7" s="240"/>
      <c r="O7" s="241"/>
    </row>
    <row r="8" spans="1:15" ht="16.5" customHeight="1" thickBot="1">
      <c r="A8" s="311"/>
      <c r="B8" s="245" t="str">
        <f ca="1">INDEX($D$3:$O$16,
_xlfn.IFS(
IFERROR(MATCH("*"&amp;TEXT(LARGE(($F$54, $F$92, $F$130, $F$168, $F$206, $F$244, $F$282, $I$54, $I$92, $I$130, $I$168, $I$206, $I$244, $I$282, $L$54, $L$92, $L$130, $L$168, $L$206, $L$244, $L$282,  $O$54, $O$92, $O$130, $O$168, $O$206, $O$244, $O$282), $A7),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"#,##0")&amp;"*",$M$3:$M$16,0),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"#,##0")&amp;"*",$M$3:$M$16,0), FALSE)),
_xlfn.IFS(
IFERROR(MATCH("*"&amp;TEXT(LARGE(($F$54, $F$92, $F$130, $F$168, $F$206, $F$244, $F$282, $I$54, $I$92, $I$130, $I$168, $I$206, $I$244, $I$282, $L$54, $L$92, $L$130, $L$168, $L$206, $L$244, $L$282,  $O$54, $O$92, $O$130, $O$168, $O$206, $O$244, $O$282), $A7),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"#,##0")&amp;"*",$D$16:$O$16,0),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"#,##0")&amp;"*",$D$16:$O$16,0), FALSE)))</f>
        <v>[오후 19:00] 엽전코인 Top20</v>
      </c>
      <c r="C8" s="247"/>
      <c r="D8" s="245" t="str">
        <f ca="1" xml:space="preserve"> TEXT($F$206, "#,##0") &amp; " KRW (" &amp; TEXT($E$206, "0.00%)")</f>
        <v>-167,795 KRW (-6.11%)</v>
      </c>
      <c r="E8" s="246"/>
      <c r="F8" s="247"/>
      <c r="G8" s="245" t="str">
        <f ca="1" xml:space="preserve"> TEXT($I$206, "#,##0") &amp; " KRW (" &amp; TEXT($H$206, "0.00%)")</f>
        <v>-391,152 KRW (-14.24%)</v>
      </c>
      <c r="H8" s="246"/>
      <c r="I8" s="247"/>
      <c r="J8" s="245" t="str">
        <f ca="1" xml:space="preserve"> TEXT($L$206, "#,##0") &amp; " KRW (" &amp; TEXT($K$206, "0.00%)")</f>
        <v>-430,361 KRW (-15.67%)</v>
      </c>
      <c r="K8" s="246"/>
      <c r="L8" s="247"/>
      <c r="M8" s="245" t="str">
        <f ca="1" xml:space="preserve"> TEXT($O$206, "#,##0") &amp; " KRW (" &amp; TEXT($N$206, "0.00%)")</f>
        <v>-964,260 KRW (-35.10%)</v>
      </c>
      <c r="N8" s="246"/>
      <c r="O8" s="247"/>
    </row>
    <row r="9" spans="1:15" ht="16.5" customHeight="1">
      <c r="A9" s="310">
        <v>4</v>
      </c>
      <c r="B9" s="239" t="str">
        <f ca="1">INDEX($D$3:$O$16,
_xlfn.IFS(
IFERROR(MATCH("*"&amp;TEXT(LARGE(($F$54, $F$92, $F$130, $F$168, $F$206, $F$244, $F$282, $I$54, $I$92, $I$130, $I$168, $I$206, $I$244, $I$282, $L$54, $L$92, $L$130, $L$168, $L$206, $L$244, $L$282,  $O$54, $O$92, $O$130, $O$168, $O$206, $O$244, $O$282), $A9),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"#,##0")&amp;"*",$M$3:$M$16,0),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"#,##0")&amp;"*",$M$3:$M$16,0), FALSE))-1,
_xlfn.IFS(
IFERROR(MATCH("*"&amp;TEXT(LARGE(($F$54, $F$92, $F$130, $F$168, $F$206, $F$244, $F$282, $I$54, $I$92, $I$130, $I$168, $I$206, $I$244, $I$282, $L$54, $L$92, $L$130, $L$168, $L$206, $L$244, $L$282,  $O$54, $O$92, $O$130, $O$168, $O$206, $O$244, $O$282), $A9),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"#,##0")&amp;"*",$D$16:$O$16,0),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"#,##0")&amp;"*",$D$16:$O$16,0), FALSE)))</f>
        <v>[오후 19:00] 동전코인 Bottom20</v>
      </c>
      <c r="C9" s="241"/>
      <c r="D9" s="239" t="s">
        <v>290</v>
      </c>
      <c r="E9" s="240"/>
      <c r="F9" s="241"/>
      <c r="G9" s="239" t="s">
        <v>297</v>
      </c>
      <c r="H9" s="240"/>
      <c r="I9" s="241"/>
      <c r="J9" s="239" t="s">
        <v>304</v>
      </c>
      <c r="K9" s="240"/>
      <c r="L9" s="241"/>
      <c r="M9" s="239" t="s">
        <v>311</v>
      </c>
      <c r="N9" s="240"/>
      <c r="O9" s="241"/>
    </row>
    <row r="10" spans="1:15" ht="16.5" customHeight="1" thickBot="1">
      <c r="A10" s="311"/>
      <c r="B10" s="245" t="str">
        <f ca="1">INDEX($D$3:$O$16,
_xlfn.IFS(
IFERROR(MATCH("*"&amp;TEXT(LARGE(($F$54, $F$92, $F$130, $F$168, $F$206, $F$244, $F$282, $I$54, $I$92, $I$130, $I$168, $I$206, $I$244, $I$282, $L$54, $L$92, $L$130, $L$168, $L$206, $L$244, $L$282,  $O$54, $O$92, $O$130, $O$168, $O$206, $O$244, $O$282), $A9),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"#,##0")&amp;"*",$M$3:$M$16,0),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"#,##0")&amp;"*",$M$3:$M$16,0), FALSE)),
_xlfn.IFS(
IFERROR(MATCH("*"&amp;TEXT(LARGE(($F$54, $F$92, $F$130, $F$168, $F$206, $F$244, $F$282, $I$54, $I$92, $I$130, $I$168, $I$206, $I$244, $I$282, $L$54, $L$92, $L$130, $L$168, $L$206, $L$244, $L$282,  $O$54, $O$92, $O$130, $O$168, $O$206, $O$244, $O$282), $A9),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"#,##0")&amp;"*",$D$16:$O$16,0),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"#,##0")&amp;"*",$D$16:$O$16,0), FALSE)))</f>
        <v>[오후 19:00] 엽전코인 Top20</v>
      </c>
      <c r="C10" s="247"/>
      <c r="D10" s="245" t="str">
        <f ca="1" xml:space="preserve"> TEXT($F$244, "#,##0") &amp; " KRW (" &amp; TEXT($E$244, "0.00%)")</f>
        <v>-6,186 KRW (-0.21%)</v>
      </c>
      <c r="E10" s="246"/>
      <c r="F10" s="247"/>
      <c r="G10" s="245" t="str">
        <f ca="1" xml:space="preserve"> TEXT($I$244, "#,##0") &amp; " KRW (" &amp; TEXT($H$244, "0.00%)")</f>
        <v>-234,409 KRW (-7.81%)</v>
      </c>
      <c r="H10" s="246"/>
      <c r="I10" s="247"/>
      <c r="J10" s="245" t="str">
        <f ca="1" xml:space="preserve"> TEXT($L$244, "#,##0") &amp; " KRW (" &amp; TEXT($K$244, "0.00%)")</f>
        <v>-243,317 KRW (-8.11%)</v>
      </c>
      <c r="K10" s="246"/>
      <c r="L10" s="247"/>
      <c r="M10" s="245" t="str">
        <f ca="1" xml:space="preserve"> TEXT($O$244, "#,##0") &amp; " KRW (" &amp; TEXT($N$244, "0.00%)")</f>
        <v>-925,451 KRW (-30.85%)</v>
      </c>
      <c r="N10" s="246"/>
      <c r="O10" s="247"/>
    </row>
    <row r="11" spans="1:15" ht="16.5" customHeight="1">
      <c r="A11" s="310">
        <v>5</v>
      </c>
      <c r="B11" s="239" t="str">
        <f ca="1">INDEX($D$3:$O$16,
_xlfn.IFS(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"#,##0")&amp;"*",$M$3:$M$16,0),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"#,##0")&amp;"*",$M$3:$M$16,0), FALSE))-1,
_xlfn.IFS(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"#,##0")&amp;"*",$D$16:$O$16,0),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"#,##0")&amp;"*",$D$16:$O$16,0), FALSE)))</f>
        <v>[오후 14:00] 동전코인 Bottom20</v>
      </c>
      <c r="C11" s="241"/>
      <c r="D11" s="239" t="s">
        <v>291</v>
      </c>
      <c r="E11" s="240"/>
      <c r="F11" s="241"/>
      <c r="G11" s="239" t="s">
        <v>298</v>
      </c>
      <c r="H11" s="240"/>
      <c r="I11" s="241"/>
      <c r="J11" s="239" t="s">
        <v>305</v>
      </c>
      <c r="K11" s="240"/>
      <c r="L11" s="241"/>
      <c r="M11" s="239" t="s">
        <v>312</v>
      </c>
      <c r="N11" s="240"/>
      <c r="O11" s="241"/>
    </row>
    <row r="12" spans="1:15" ht="16.5" customHeight="1" thickBot="1">
      <c r="A12" s="311"/>
      <c r="B12" s="245" t="str">
        <f ca="1">INDEX($D$3:$O$16,
_xlfn.IFS(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"#,##0")&amp;"*",$M$3:$M$16,0),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"#,##0")&amp;"*",$M$3:$M$16,0), FALSE)),
_xlfn.IFS(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"#,##0")&amp;"*",$D$16:$O$16,0),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"#,##0")&amp;"*",$D$16:$O$16,0), FALSE)))</f>
        <v>-6,186 KRW (-0.21%)</v>
      </c>
      <c r="C12" s="247"/>
      <c r="D12" s="245" t="str">
        <f ca="1" xml:space="preserve"> TEXT($F$168, "#,##0") &amp; " KRW (" &amp; TEXT($E$168, "0.00%)")</f>
        <v>-668,175 KRW (-22.27%)</v>
      </c>
      <c r="E12" s="246"/>
      <c r="F12" s="247"/>
      <c r="G12" s="245" t="str">
        <f ca="1" xml:space="preserve"> TEXT($I$168, "#,##0") &amp; " KRW (" &amp; TEXT($H$168, "0.00%)")</f>
        <v>-763,595 KRW (-25.45%)</v>
      </c>
      <c r="H12" s="246"/>
      <c r="I12" s="247"/>
      <c r="J12" s="245" t="str">
        <f ca="1" xml:space="preserve"> TEXT($L$168, "#,##0") &amp; " KRW (" &amp; TEXT($K$168, "0.00%)")</f>
        <v>-846,585 KRW (-28.22%)</v>
      </c>
      <c r="K12" s="246"/>
      <c r="L12" s="247"/>
      <c r="M12" s="245" t="str">
        <f ca="1" xml:space="preserve"> TEXT($O$168, "#,##0") &amp; " KRW (" &amp; TEXT($N$168, "0.00%)")</f>
        <v>-1,409,017 KRW (-46.97%)</v>
      </c>
      <c r="N12" s="246"/>
      <c r="O12" s="247"/>
    </row>
    <row r="13" spans="1:15" ht="16.5" customHeight="1">
      <c r="A13" s="310">
        <v>6</v>
      </c>
      <c r="B13" s="239" t="str">
        <f ca="1">INDEX($D$3:$O$16,
_xlfn.IFS(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"#,##0")&amp;"*",$M$3:$M$16,0),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"#,##0")&amp;"*",$M$3:$M$16,0), FALSE))-1,
_xlfn.IFS(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"#,##0")&amp;"*",$D$16:$O$16,0),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"#,##0")&amp;"*",$D$16:$O$16,0), FALSE)))</f>
        <v>[오후 14:00] 엽전코인 Bottom20</v>
      </c>
      <c r="C13" s="241"/>
      <c r="D13" s="239" t="s">
        <v>292</v>
      </c>
      <c r="E13" s="240"/>
      <c r="F13" s="241"/>
      <c r="G13" s="239" t="s">
        <v>299</v>
      </c>
      <c r="H13" s="240"/>
      <c r="I13" s="241"/>
      <c r="J13" s="239" t="s">
        <v>306</v>
      </c>
      <c r="K13" s="240"/>
      <c r="L13" s="241"/>
      <c r="M13" s="239" t="s">
        <v>313</v>
      </c>
      <c r="N13" s="240"/>
      <c r="O13" s="241"/>
    </row>
    <row r="14" spans="1:15" ht="16.5" customHeight="1" thickBot="1">
      <c r="A14" s="311"/>
      <c r="B14" s="245" t="str">
        <f ca="1">INDEX($D$3:$O$16,
_xlfn.IFS(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"#,##0")&amp;"*",$M$3:$M$16,0),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"#,##0")&amp;"*",$M$3:$M$16,0), FALSE)),
_xlfn.IFS(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"#,##0")&amp;"*",$D$16:$O$16,0),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"#,##0")&amp;"*",$D$16:$O$16,0), FALSE)))</f>
        <v>-167,795 KRW (-6.11%)</v>
      </c>
      <c r="C14" s="247"/>
      <c r="D14" s="245" t="str">
        <f ca="1" xml:space="preserve"> TEXT($F$282, "#,##0") &amp; " KRW (" &amp; TEXT($E$282, "0.00%)")</f>
        <v>-203,983 KRW (-6.80%)</v>
      </c>
      <c r="E14" s="246"/>
      <c r="F14" s="247"/>
      <c r="G14" s="245" t="str">
        <f ca="1" xml:space="preserve"> TEXT($I$282, "#,##0") &amp; " KRW (" &amp; TEXT($H$282, "0.00%)")</f>
        <v>-375,756 KRW (-12.53%)</v>
      </c>
      <c r="H14" s="246"/>
      <c r="I14" s="247"/>
      <c r="J14" s="245" t="str">
        <f ca="1" xml:space="preserve"> TEXT($L$282, "#,##0") &amp; " KRW (" &amp; TEXT($K$282, "0.00%)")</f>
        <v>-402,433 KRW (-13.41%)</v>
      </c>
      <c r="K14" s="246"/>
      <c r="L14" s="247"/>
      <c r="M14" s="245" t="str">
        <f ca="1" xml:space="preserve"> TEXT($O$282, "#,##0") &amp; " KRW (" &amp; TEXT($N$282, "0.00%)")</f>
        <v>-1,165,646 KRW (-38.85%)</v>
      </c>
      <c r="N14" s="246"/>
      <c r="O14" s="247"/>
    </row>
    <row r="15" spans="1:15" ht="16.5" customHeight="1">
      <c r="A15" s="310">
        <v>7</v>
      </c>
      <c r="B15" s="239" t="str">
        <f ca="1">INDEX($D$3:$O$16,
_xlfn.IFS(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"#,##0")&amp;"*",$M$3:$M$16,0),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"#,##0")&amp;"*",$M$3:$M$16,0), FALSE))-1,
_xlfn.IFS(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"#,##0")&amp;"*",$D$16:$O$16,0),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"#,##0")&amp;"*",$D$16:$O$16,0), FALSE)))</f>
        <v>[오후 14:00] 엽전코인 Top20</v>
      </c>
      <c r="C15" s="241"/>
      <c r="D15" s="239" t="s">
        <v>293</v>
      </c>
      <c r="E15" s="240"/>
      <c r="F15" s="241"/>
      <c r="G15" s="239" t="s">
        <v>300</v>
      </c>
      <c r="H15" s="240"/>
      <c r="I15" s="241"/>
      <c r="J15" s="239" t="s">
        <v>307</v>
      </c>
      <c r="K15" s="240"/>
      <c r="L15" s="241"/>
      <c r="M15" s="239" t="s">
        <v>314</v>
      </c>
      <c r="N15" s="240"/>
      <c r="O15" s="241"/>
    </row>
    <row r="16" spans="1:15" ht="16.5" customHeight="1" thickBot="1">
      <c r="A16" s="311"/>
      <c r="B16" s="245" t="str">
        <f ca="1">INDEX($D$3:$O$16,
_xlfn.IFS(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"#,##0")&amp;"*",$M$3:$M$16,0),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"#,##0")&amp;"*",$M$3:$M$16,0), FALSE)),
_xlfn.IFS(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"#,##0")&amp;"*",$D$16:$O$16,0),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"#,##0")&amp;"*",$D$16:$O$16,0), FALSE)))</f>
        <v>-169,225 KRW (-6.16%)</v>
      </c>
      <c r="C16" s="247"/>
      <c r="D16" s="245" t="str">
        <f ca="1" xml:space="preserve"> TEXT($F$54, "#,##0") &amp; " KRW (" &amp; TEXT($E$54, "0.00%)")</f>
        <v>0 KRW (0.00%)</v>
      </c>
      <c r="E16" s="246"/>
      <c r="F16" s="247"/>
      <c r="G16" s="245" t="str">
        <f ca="1" xml:space="preserve"> TEXT($I$54, "#,##0") &amp; " KRW (" &amp; TEXT($H$54, "0.00%)")</f>
        <v>0 KRW (0.00%)</v>
      </c>
      <c r="H16" s="246"/>
      <c r="I16" s="247"/>
      <c r="J16" s="245" t="str">
        <f ca="1" xml:space="preserve"> TEXT($L$54, "#,##0") &amp; " KRW (" &amp; TEXT($K$54, "0.00%)")</f>
        <v>0 KRW (0.00%)</v>
      </c>
      <c r="K16" s="246"/>
      <c r="L16" s="247"/>
      <c r="M16" s="245" t="str">
        <f ca="1" xml:space="preserve"> TEXT($O$54, "#,##0") &amp; " KRW (" &amp; TEXT($N$54, "0.00%)")</f>
        <v>0 KRW (0.00%)</v>
      </c>
      <c r="N16" s="246"/>
      <c r="O16" s="247"/>
    </row>
    <row r="18" spans="1:15" ht="16.5" customHeight="1" thickBot="1"/>
    <row r="19" spans="1:15" ht="16.5" customHeight="1" thickBot="1">
      <c r="A19" s="230" t="str">
        <f>TEXT(투자전략!$G$1, "[$-ko-KR]yyyy년 mm월 ") &amp; "실거래 월말결산"</f>
        <v>2021년 12월 실거래 월말결산</v>
      </c>
      <c r="B19" s="231"/>
      <c r="C19" s="231"/>
      <c r="D19" s="231"/>
      <c r="E19" s="231"/>
      <c r="F19" s="231"/>
      <c r="G19" s="231"/>
      <c r="H19" s="231"/>
      <c r="I19" s="231"/>
      <c r="J19" s="231"/>
      <c r="K19" s="231"/>
      <c r="L19" s="231"/>
      <c r="M19" s="231"/>
      <c r="N19" s="231"/>
      <c r="O19" s="232"/>
    </row>
    <row r="20" spans="1:15" ht="16.5" customHeight="1" thickBot="1">
      <c r="A20" s="291" t="s">
        <v>281</v>
      </c>
      <c r="B20" s="245" t="s">
        <v>279</v>
      </c>
      <c r="C20" s="247"/>
      <c r="D20" s="245" t="s">
        <v>271</v>
      </c>
      <c r="E20" s="246"/>
      <c r="F20" s="247"/>
      <c r="G20" s="245" t="s">
        <v>272</v>
      </c>
      <c r="H20" s="246"/>
      <c r="I20" s="247"/>
      <c r="J20" s="245" t="s">
        <v>273</v>
      </c>
      <c r="K20" s="246"/>
      <c r="L20" s="247"/>
      <c r="M20" s="245" t="s">
        <v>274</v>
      </c>
      <c r="N20" s="246"/>
      <c r="O20" s="247"/>
    </row>
    <row r="21" spans="1:15" ht="16.5" customHeight="1" thickBot="1">
      <c r="A21" s="295"/>
      <c r="B21" s="146" t="s">
        <v>269</v>
      </c>
      <c r="C21" s="146" t="s">
        <v>42</v>
      </c>
      <c r="D21" s="121" t="s">
        <v>270</v>
      </c>
      <c r="E21" s="133" t="s">
        <v>40</v>
      </c>
      <c r="F21" s="149" t="s">
        <v>41</v>
      </c>
      <c r="G21" s="121" t="s">
        <v>270</v>
      </c>
      <c r="H21" s="133" t="s">
        <v>40</v>
      </c>
      <c r="I21" s="149" t="s">
        <v>41</v>
      </c>
      <c r="J21" s="121" t="s">
        <v>270</v>
      </c>
      <c r="K21" s="133" t="s">
        <v>40</v>
      </c>
      <c r="L21" s="149" t="s">
        <v>41</v>
      </c>
      <c r="M21" s="121" t="s">
        <v>270</v>
      </c>
      <c r="N21" s="133" t="s">
        <v>40</v>
      </c>
      <c r="O21" s="149" t="s">
        <v>41</v>
      </c>
    </row>
    <row r="22" spans="1:15" ht="16.5" customHeight="1">
      <c r="A22" s="146">
        <v>1</v>
      </c>
      <c r="B22" s="161" t="str">
        <f>HYPERLINK("#'" &amp; TEXT(투자전략!$G$1+0, "[$-ko-KR]yyyy.mm.dd") &amp; "'!A13:O37", TEXT(투자전략!$G$1+0, "[$-ko-KR]yyyy.mm.dd"))</f>
        <v>2021.12.01</v>
      </c>
      <c r="C22" s="134">
        <f ca="1">IFERROR(COUNTA(INDIRECT($B22&amp;"!A17:A36")) * INDIRECT($B22&amp;"!B37"), "")</f>
        <v>0</v>
      </c>
      <c r="D22" s="142">
        <f ca="1">IFERROR($C22 * (1 + E22), "")</f>
        <v>0</v>
      </c>
      <c r="E22" s="76">
        <f ca="1">IFERROR(INDIRECT($B22&amp;"!E37"), "")</f>
        <v>0</v>
      </c>
      <c r="F22" s="141">
        <f ca="1">IFERROR(INDIRECT($B22&amp;"!F37"), "")</f>
        <v>0</v>
      </c>
      <c r="G22" s="142">
        <f ca="1">IFERROR($C22 * (1 + H22), "")</f>
        <v>0</v>
      </c>
      <c r="H22" s="76">
        <f ca="1">IFERROR(INDIRECT($B22&amp;"!H37"), "")</f>
        <v>0</v>
      </c>
      <c r="I22" s="141">
        <f ca="1">IFERROR(INDIRECT($B22&amp;"!I37"), "")</f>
        <v>0</v>
      </c>
      <c r="J22" s="142">
        <f ca="1">IFERROR($C22 * (1 + K22), "")</f>
        <v>0</v>
      </c>
      <c r="K22" s="76">
        <f ca="1">IFERROR(INDIRECT($B22&amp;"!K37"), "")</f>
        <v>0</v>
      </c>
      <c r="L22" s="141">
        <f ca="1">IFERROR(INDIRECT($B22&amp;"!L37"), "")</f>
        <v>0</v>
      </c>
      <c r="M22" s="142">
        <f ca="1">IFERROR($C22 * (1 + N22), "")</f>
        <v>0</v>
      </c>
      <c r="N22" s="76">
        <f ca="1">IFERROR(INDIRECT($B22&amp;"!N37"), "")</f>
        <v>0</v>
      </c>
      <c r="O22" s="141">
        <f ca="1">IFERROR(INDIRECT($B22&amp;"!O37"), "")</f>
        <v>0</v>
      </c>
    </row>
    <row r="23" spans="1:15" ht="16.5" customHeight="1">
      <c r="A23" s="148">
        <v>2</v>
      </c>
      <c r="B23" s="162" t="str">
        <f>HYPERLINK("#'" &amp; TEXT(투자전략!$G$1+1, "[$-ko-KR]yyyy.mm.dd") &amp; "'!A13:O37", TEXT(투자전략!$G$1+1, "[$-ko-KR]yyyy.mm.dd"))</f>
        <v>2021.12.02</v>
      </c>
      <c r="C23" s="135">
        <f t="shared" ref="C23:C52" ca="1" si="0">IFERROR(COUNTA(INDIRECT($B23&amp;"!A17:A36")) * INDIRECT($B23&amp;"!B37"), "")</f>
        <v>0</v>
      </c>
      <c r="D23" s="139">
        <f t="shared" ref="D23:D52" ca="1" si="1">IFERROR($C23 * (1 + E23), "")</f>
        <v>0</v>
      </c>
      <c r="E23" s="77">
        <f t="shared" ref="E23:E52" ca="1" si="2">IFERROR(INDIRECT($B23&amp;"!E37"), "")</f>
        <v>0</v>
      </c>
      <c r="F23" s="137">
        <f t="shared" ref="F23:F52" ca="1" si="3">IFERROR(INDIRECT($B23&amp;"!F37"), "")</f>
        <v>0</v>
      </c>
      <c r="G23" s="139">
        <f t="shared" ref="G23:G52" ca="1" si="4">IFERROR($C23 * (1 + H23), "")</f>
        <v>0</v>
      </c>
      <c r="H23" s="77">
        <f t="shared" ref="H23:H52" ca="1" si="5">IFERROR(INDIRECT($B23&amp;"!H37"), "")</f>
        <v>0</v>
      </c>
      <c r="I23" s="137">
        <f t="shared" ref="I23:I52" ca="1" si="6">IFERROR(INDIRECT($B23&amp;"!I37"), "")</f>
        <v>0</v>
      </c>
      <c r="J23" s="139">
        <f t="shared" ref="J23:J52" ca="1" si="7">IFERROR($C23 * (1 + K23), "")</f>
        <v>0</v>
      </c>
      <c r="K23" s="77">
        <f t="shared" ref="K23:K52" ca="1" si="8">IFERROR(INDIRECT($B23&amp;"!K37"), "")</f>
        <v>0</v>
      </c>
      <c r="L23" s="137">
        <f t="shared" ref="L23:L52" ca="1" si="9">IFERROR(INDIRECT($B23&amp;"!L37"), "")</f>
        <v>0</v>
      </c>
      <c r="M23" s="139">
        <f t="shared" ref="M23:M52" ca="1" si="10">IFERROR($C23 * (1 + N23), "")</f>
        <v>0</v>
      </c>
      <c r="N23" s="77">
        <f t="shared" ref="N23:N52" ca="1" si="11">IFERROR(INDIRECT($B23&amp;"!N37"), "")</f>
        <v>0</v>
      </c>
      <c r="O23" s="137">
        <f t="shared" ref="O23:O52" ca="1" si="12">IFERROR(INDIRECT($B23&amp;"!O37"), "")</f>
        <v>0</v>
      </c>
    </row>
    <row r="24" spans="1:15" ht="16.5" customHeight="1">
      <c r="A24" s="148">
        <v>3</v>
      </c>
      <c r="B24" s="162" t="str">
        <f>HYPERLINK("#'" &amp; TEXT(투자전략!$G$1+2, "[$-ko-KR]yyyy.mm.dd") &amp; "'!A13:O37", TEXT(투자전략!$G$1+2, "[$-ko-KR]yyyy.mm.dd"))</f>
        <v>2021.12.03</v>
      </c>
      <c r="C24" s="135">
        <f t="shared" ca="1" si="0"/>
        <v>0</v>
      </c>
      <c r="D24" s="139">
        <f t="shared" ca="1" si="1"/>
        <v>0</v>
      </c>
      <c r="E24" s="77">
        <f t="shared" ca="1" si="2"/>
        <v>0</v>
      </c>
      <c r="F24" s="137">
        <f t="shared" ca="1" si="3"/>
        <v>0</v>
      </c>
      <c r="G24" s="139">
        <f t="shared" ca="1" si="4"/>
        <v>0</v>
      </c>
      <c r="H24" s="77">
        <f t="shared" ca="1" si="5"/>
        <v>0</v>
      </c>
      <c r="I24" s="137">
        <f t="shared" ca="1" si="6"/>
        <v>0</v>
      </c>
      <c r="J24" s="139">
        <f t="shared" ca="1" si="7"/>
        <v>0</v>
      </c>
      <c r="K24" s="77">
        <f t="shared" ca="1" si="8"/>
        <v>0</v>
      </c>
      <c r="L24" s="137">
        <f t="shared" ca="1" si="9"/>
        <v>0</v>
      </c>
      <c r="M24" s="139">
        <f t="shared" ca="1" si="10"/>
        <v>0</v>
      </c>
      <c r="N24" s="77">
        <f t="shared" ca="1" si="11"/>
        <v>0</v>
      </c>
      <c r="O24" s="137">
        <f t="shared" ca="1" si="12"/>
        <v>0</v>
      </c>
    </row>
    <row r="25" spans="1:15" ht="16.5" customHeight="1">
      <c r="A25" s="148">
        <v>4</v>
      </c>
      <c r="B25" s="162" t="str">
        <f>HYPERLINK("#'" &amp; TEXT(투자전략!$G$1+3, "[$-ko-KR]yyyy.mm.dd") &amp; "'!A13:O37", TEXT(투자전략!$G$1+3, "[$-ko-KR]yyyy.mm.dd"))</f>
        <v>2021.12.04</v>
      </c>
      <c r="C25" s="135">
        <f t="shared" ca="1" si="0"/>
        <v>0</v>
      </c>
      <c r="D25" s="139">
        <f t="shared" ca="1" si="1"/>
        <v>0</v>
      </c>
      <c r="E25" s="77">
        <f t="shared" ca="1" si="2"/>
        <v>0</v>
      </c>
      <c r="F25" s="137">
        <f t="shared" ca="1" si="3"/>
        <v>0</v>
      </c>
      <c r="G25" s="139">
        <f t="shared" ca="1" si="4"/>
        <v>0</v>
      </c>
      <c r="H25" s="77">
        <f t="shared" ca="1" si="5"/>
        <v>0</v>
      </c>
      <c r="I25" s="137">
        <f t="shared" ca="1" si="6"/>
        <v>0</v>
      </c>
      <c r="J25" s="139">
        <f t="shared" ca="1" si="7"/>
        <v>0</v>
      </c>
      <c r="K25" s="77">
        <f t="shared" ca="1" si="8"/>
        <v>0</v>
      </c>
      <c r="L25" s="137">
        <f t="shared" ca="1" si="9"/>
        <v>0</v>
      </c>
      <c r="M25" s="139">
        <f t="shared" ca="1" si="10"/>
        <v>0</v>
      </c>
      <c r="N25" s="77">
        <f t="shared" ca="1" si="11"/>
        <v>0</v>
      </c>
      <c r="O25" s="137">
        <f t="shared" ca="1" si="12"/>
        <v>0</v>
      </c>
    </row>
    <row r="26" spans="1:15" ht="16.5" customHeight="1">
      <c r="A26" s="148">
        <v>5</v>
      </c>
      <c r="B26" s="162" t="str">
        <f>HYPERLINK("#'" &amp; TEXT(투자전략!$G$1+4, "[$-ko-KR]yyyy.mm.dd") &amp; "'!A13:O37", TEXT(투자전략!$G$1+4, "[$-ko-KR]yyyy.mm.dd"))</f>
        <v>2021.12.05</v>
      </c>
      <c r="C26" s="135">
        <f t="shared" ca="1" si="0"/>
        <v>0</v>
      </c>
      <c r="D26" s="139">
        <f t="shared" ca="1" si="1"/>
        <v>0</v>
      </c>
      <c r="E26" s="77">
        <f t="shared" ca="1" si="2"/>
        <v>0</v>
      </c>
      <c r="F26" s="137">
        <f t="shared" ca="1" si="3"/>
        <v>0</v>
      </c>
      <c r="G26" s="139">
        <f t="shared" ca="1" si="4"/>
        <v>0</v>
      </c>
      <c r="H26" s="77">
        <f t="shared" ca="1" si="5"/>
        <v>0</v>
      </c>
      <c r="I26" s="137">
        <f t="shared" ca="1" si="6"/>
        <v>0</v>
      </c>
      <c r="J26" s="139">
        <f t="shared" ca="1" si="7"/>
        <v>0</v>
      </c>
      <c r="K26" s="77">
        <f t="shared" ca="1" si="8"/>
        <v>0</v>
      </c>
      <c r="L26" s="137">
        <f t="shared" ca="1" si="9"/>
        <v>0</v>
      </c>
      <c r="M26" s="139">
        <f t="shared" ca="1" si="10"/>
        <v>0</v>
      </c>
      <c r="N26" s="77">
        <f t="shared" ca="1" si="11"/>
        <v>0</v>
      </c>
      <c r="O26" s="137">
        <f t="shared" ca="1" si="12"/>
        <v>0</v>
      </c>
    </row>
    <row r="27" spans="1:15" ht="16.5" customHeight="1">
      <c r="A27" s="148">
        <v>6</v>
      </c>
      <c r="B27" s="162" t="str">
        <f>HYPERLINK("#'" &amp; TEXT(투자전략!$G$1+5, "[$-ko-KR]yyyy.mm.dd") &amp; "'!A13:O37", TEXT(투자전략!$G$1+5, "[$-ko-KR]yyyy.mm.dd"))</f>
        <v>2021.12.06</v>
      </c>
      <c r="C27" s="135">
        <f t="shared" ca="1" si="0"/>
        <v>0</v>
      </c>
      <c r="D27" s="139">
        <f t="shared" ca="1" si="1"/>
        <v>0</v>
      </c>
      <c r="E27" s="77">
        <f t="shared" ca="1" si="2"/>
        <v>0</v>
      </c>
      <c r="F27" s="137">
        <f t="shared" ca="1" si="3"/>
        <v>0</v>
      </c>
      <c r="G27" s="139">
        <f t="shared" ca="1" si="4"/>
        <v>0</v>
      </c>
      <c r="H27" s="77">
        <f t="shared" ca="1" si="5"/>
        <v>0</v>
      </c>
      <c r="I27" s="137">
        <f t="shared" ca="1" si="6"/>
        <v>0</v>
      </c>
      <c r="J27" s="139">
        <f t="shared" ca="1" si="7"/>
        <v>0</v>
      </c>
      <c r="K27" s="77">
        <f t="shared" ca="1" si="8"/>
        <v>0</v>
      </c>
      <c r="L27" s="137">
        <f t="shared" ca="1" si="9"/>
        <v>0</v>
      </c>
      <c r="M27" s="139">
        <f t="shared" ca="1" si="10"/>
        <v>0</v>
      </c>
      <c r="N27" s="77">
        <f t="shared" ca="1" si="11"/>
        <v>0</v>
      </c>
      <c r="O27" s="137">
        <f t="shared" ca="1" si="12"/>
        <v>0</v>
      </c>
    </row>
    <row r="28" spans="1:15" ht="16.5" customHeight="1" thickBot="1">
      <c r="A28" s="147">
        <v>7</v>
      </c>
      <c r="B28" s="163" t="str">
        <f>HYPERLINK("#'" &amp; TEXT(투자전략!$G$1+6, "[$-ko-KR]yyyy.mm.dd") &amp; "'!A13:O37", TEXT(투자전략!$G$1+6, "[$-ko-KR]yyyy.mm.dd"))</f>
        <v>2021.12.07</v>
      </c>
      <c r="C28" s="136">
        <f t="shared" ca="1" si="0"/>
        <v>0</v>
      </c>
      <c r="D28" s="140">
        <f t="shared" ca="1" si="1"/>
        <v>0</v>
      </c>
      <c r="E28" s="79">
        <f t="shared" ca="1" si="2"/>
        <v>0</v>
      </c>
      <c r="F28" s="138">
        <f t="shared" ca="1" si="3"/>
        <v>0</v>
      </c>
      <c r="G28" s="140">
        <f t="shared" ca="1" si="4"/>
        <v>0</v>
      </c>
      <c r="H28" s="79">
        <f t="shared" ca="1" si="5"/>
        <v>0</v>
      </c>
      <c r="I28" s="138">
        <f t="shared" ca="1" si="6"/>
        <v>0</v>
      </c>
      <c r="J28" s="140">
        <f t="shared" ca="1" si="7"/>
        <v>0</v>
      </c>
      <c r="K28" s="79">
        <f t="shared" ca="1" si="8"/>
        <v>0</v>
      </c>
      <c r="L28" s="138">
        <f t="shared" ca="1" si="9"/>
        <v>0</v>
      </c>
      <c r="M28" s="140">
        <f t="shared" ca="1" si="10"/>
        <v>0</v>
      </c>
      <c r="N28" s="79">
        <f t="shared" ca="1" si="11"/>
        <v>0</v>
      </c>
      <c r="O28" s="138">
        <f t="shared" ca="1" si="12"/>
        <v>0</v>
      </c>
    </row>
    <row r="29" spans="1:15" ht="16.5" customHeight="1">
      <c r="A29" s="146">
        <v>8</v>
      </c>
      <c r="B29" s="161" t="str">
        <f>HYPERLINK("#'" &amp; TEXT(투자전략!$G$1+7, "[$-ko-KR]yyyy.mm.dd") &amp; "'!A13:O37", TEXT(투자전략!$G$1+7, "[$-ko-KR]yyyy.mm.dd"))</f>
        <v>2021.12.08</v>
      </c>
      <c r="C29" s="134">
        <f t="shared" ca="1" si="0"/>
        <v>0</v>
      </c>
      <c r="D29" s="142">
        <f t="shared" ca="1" si="1"/>
        <v>0</v>
      </c>
      <c r="E29" s="76">
        <f t="shared" ca="1" si="2"/>
        <v>0</v>
      </c>
      <c r="F29" s="141">
        <f t="shared" ca="1" si="3"/>
        <v>0</v>
      </c>
      <c r="G29" s="142">
        <f t="shared" ca="1" si="4"/>
        <v>0</v>
      </c>
      <c r="H29" s="76">
        <f t="shared" ca="1" si="5"/>
        <v>0</v>
      </c>
      <c r="I29" s="141">
        <f t="shared" ca="1" si="6"/>
        <v>0</v>
      </c>
      <c r="J29" s="142">
        <f t="shared" ca="1" si="7"/>
        <v>0</v>
      </c>
      <c r="K29" s="76">
        <f t="shared" ca="1" si="8"/>
        <v>0</v>
      </c>
      <c r="L29" s="141">
        <f t="shared" ca="1" si="9"/>
        <v>0</v>
      </c>
      <c r="M29" s="142">
        <f t="shared" ca="1" si="10"/>
        <v>0</v>
      </c>
      <c r="N29" s="76">
        <f t="shared" ca="1" si="11"/>
        <v>0</v>
      </c>
      <c r="O29" s="141">
        <f t="shared" ca="1" si="12"/>
        <v>0</v>
      </c>
    </row>
    <row r="30" spans="1:15" ht="16.5" customHeight="1">
      <c r="A30" s="148">
        <v>9</v>
      </c>
      <c r="B30" s="162" t="str">
        <f>HYPERLINK("#'" &amp; TEXT(투자전략!$G$1+8, "[$-ko-KR]yyyy.mm.dd") &amp; "'!A13:O37", TEXT(투자전략!$G$1+8, "[$-ko-KR]yyyy.mm.dd"))</f>
        <v>2021.12.09</v>
      </c>
      <c r="C30" s="135">
        <f t="shared" ca="1" si="0"/>
        <v>0</v>
      </c>
      <c r="D30" s="139">
        <f t="shared" ca="1" si="1"/>
        <v>0</v>
      </c>
      <c r="E30" s="77">
        <f t="shared" ca="1" si="2"/>
        <v>0</v>
      </c>
      <c r="F30" s="137">
        <f t="shared" ca="1" si="3"/>
        <v>0</v>
      </c>
      <c r="G30" s="139">
        <f t="shared" ca="1" si="4"/>
        <v>0</v>
      </c>
      <c r="H30" s="77">
        <f t="shared" ca="1" si="5"/>
        <v>0</v>
      </c>
      <c r="I30" s="137">
        <f t="shared" ca="1" si="6"/>
        <v>0</v>
      </c>
      <c r="J30" s="139">
        <f t="shared" ca="1" si="7"/>
        <v>0</v>
      </c>
      <c r="K30" s="77">
        <f t="shared" ca="1" si="8"/>
        <v>0</v>
      </c>
      <c r="L30" s="137">
        <f t="shared" ca="1" si="9"/>
        <v>0</v>
      </c>
      <c r="M30" s="139">
        <f t="shared" ca="1" si="10"/>
        <v>0</v>
      </c>
      <c r="N30" s="77">
        <f t="shared" ca="1" si="11"/>
        <v>0</v>
      </c>
      <c r="O30" s="137">
        <f t="shared" ca="1" si="12"/>
        <v>0</v>
      </c>
    </row>
    <row r="31" spans="1:15" ht="16.5" customHeight="1">
      <c r="A31" s="148">
        <v>10</v>
      </c>
      <c r="B31" s="162" t="str">
        <f>HYPERLINK("#'" &amp; TEXT(투자전략!$G$1+9, "[$-ko-KR]yyyy.mm.dd") &amp; "'!A13:O37", TEXT(투자전략!$G$1+9, "[$-ko-KR]yyyy.mm.dd"))</f>
        <v>2021.12.10</v>
      </c>
      <c r="C31" s="135">
        <f t="shared" ca="1" si="0"/>
        <v>0</v>
      </c>
      <c r="D31" s="139">
        <f t="shared" ca="1" si="1"/>
        <v>0</v>
      </c>
      <c r="E31" s="77">
        <f t="shared" ca="1" si="2"/>
        <v>0</v>
      </c>
      <c r="F31" s="137">
        <f t="shared" ca="1" si="3"/>
        <v>0</v>
      </c>
      <c r="G31" s="139">
        <f t="shared" ca="1" si="4"/>
        <v>0</v>
      </c>
      <c r="H31" s="77">
        <f t="shared" ca="1" si="5"/>
        <v>0</v>
      </c>
      <c r="I31" s="137">
        <f t="shared" ca="1" si="6"/>
        <v>0</v>
      </c>
      <c r="J31" s="139">
        <f t="shared" ca="1" si="7"/>
        <v>0</v>
      </c>
      <c r="K31" s="77">
        <f t="shared" ca="1" si="8"/>
        <v>0</v>
      </c>
      <c r="L31" s="137">
        <f t="shared" ca="1" si="9"/>
        <v>0</v>
      </c>
      <c r="M31" s="139">
        <f t="shared" ca="1" si="10"/>
        <v>0</v>
      </c>
      <c r="N31" s="77">
        <f t="shared" ca="1" si="11"/>
        <v>0</v>
      </c>
      <c r="O31" s="137">
        <f t="shared" ca="1" si="12"/>
        <v>0</v>
      </c>
    </row>
    <row r="32" spans="1:15" ht="16.5" customHeight="1">
      <c r="A32" s="148">
        <v>11</v>
      </c>
      <c r="B32" s="162" t="str">
        <f>HYPERLINK("#'" &amp; TEXT(투자전략!$G$1+10, "[$-ko-KR]yyyy.mm.dd") &amp; "'!A13:O37", TEXT(투자전략!$G$1+10, "[$-ko-KR]yyyy.mm.dd"))</f>
        <v>2021.12.11</v>
      </c>
      <c r="C32" s="135">
        <f t="shared" ca="1" si="0"/>
        <v>0</v>
      </c>
      <c r="D32" s="139">
        <f t="shared" ca="1" si="1"/>
        <v>0</v>
      </c>
      <c r="E32" s="77">
        <f t="shared" ca="1" si="2"/>
        <v>0</v>
      </c>
      <c r="F32" s="137">
        <f t="shared" ca="1" si="3"/>
        <v>0</v>
      </c>
      <c r="G32" s="139">
        <f t="shared" ca="1" si="4"/>
        <v>0</v>
      </c>
      <c r="H32" s="77">
        <f t="shared" ca="1" si="5"/>
        <v>0</v>
      </c>
      <c r="I32" s="137">
        <f t="shared" ca="1" si="6"/>
        <v>0</v>
      </c>
      <c r="J32" s="139">
        <f t="shared" ca="1" si="7"/>
        <v>0</v>
      </c>
      <c r="K32" s="77">
        <f t="shared" ca="1" si="8"/>
        <v>0</v>
      </c>
      <c r="L32" s="137">
        <f t="shared" ca="1" si="9"/>
        <v>0</v>
      </c>
      <c r="M32" s="139">
        <f t="shared" ca="1" si="10"/>
        <v>0</v>
      </c>
      <c r="N32" s="77">
        <f t="shared" ca="1" si="11"/>
        <v>0</v>
      </c>
      <c r="O32" s="137">
        <f t="shared" ca="1" si="12"/>
        <v>0</v>
      </c>
    </row>
    <row r="33" spans="1:15" ht="16.5" customHeight="1">
      <c r="A33" s="148">
        <v>12</v>
      </c>
      <c r="B33" s="162" t="str">
        <f>HYPERLINK("#'" &amp; TEXT(투자전략!$G$1+11, "[$-ko-KR]yyyy.mm.dd") &amp; "'!A13:O37", TEXT(투자전략!$G$1+11, "[$-ko-KR]yyyy.mm.dd"))</f>
        <v>2021.12.12</v>
      </c>
      <c r="C33" s="135">
        <f t="shared" ca="1" si="0"/>
        <v>0</v>
      </c>
      <c r="D33" s="139">
        <f t="shared" ca="1" si="1"/>
        <v>0</v>
      </c>
      <c r="E33" s="77">
        <f t="shared" ca="1" si="2"/>
        <v>0</v>
      </c>
      <c r="F33" s="137">
        <f t="shared" ca="1" si="3"/>
        <v>0</v>
      </c>
      <c r="G33" s="139">
        <f t="shared" ca="1" si="4"/>
        <v>0</v>
      </c>
      <c r="H33" s="77">
        <f t="shared" ca="1" si="5"/>
        <v>0</v>
      </c>
      <c r="I33" s="137">
        <f t="shared" ca="1" si="6"/>
        <v>0</v>
      </c>
      <c r="J33" s="139">
        <f t="shared" ca="1" si="7"/>
        <v>0</v>
      </c>
      <c r="K33" s="77">
        <f t="shared" ca="1" si="8"/>
        <v>0</v>
      </c>
      <c r="L33" s="137">
        <f t="shared" ca="1" si="9"/>
        <v>0</v>
      </c>
      <c r="M33" s="139">
        <f t="shared" ca="1" si="10"/>
        <v>0</v>
      </c>
      <c r="N33" s="77">
        <f t="shared" ca="1" si="11"/>
        <v>0</v>
      </c>
      <c r="O33" s="137">
        <f t="shared" ca="1" si="12"/>
        <v>0</v>
      </c>
    </row>
    <row r="34" spans="1:15" ht="16.5" customHeight="1">
      <c r="A34" s="148">
        <v>13</v>
      </c>
      <c r="B34" s="162" t="str">
        <f>HYPERLINK("#'" &amp; TEXT(투자전략!$G$1+12, "[$-ko-KR]yyyy.mm.dd") &amp; "'!A13:O37", TEXT(투자전략!$G$1+12, "[$-ko-KR]yyyy.mm.dd"))</f>
        <v>2021.12.13</v>
      </c>
      <c r="C34" s="135">
        <f t="shared" ca="1" si="0"/>
        <v>0</v>
      </c>
      <c r="D34" s="139">
        <f t="shared" ca="1" si="1"/>
        <v>0</v>
      </c>
      <c r="E34" s="77">
        <f t="shared" ca="1" si="2"/>
        <v>0</v>
      </c>
      <c r="F34" s="137">
        <f t="shared" ca="1" si="3"/>
        <v>0</v>
      </c>
      <c r="G34" s="139">
        <f t="shared" ca="1" si="4"/>
        <v>0</v>
      </c>
      <c r="H34" s="77">
        <f t="shared" ca="1" si="5"/>
        <v>0</v>
      </c>
      <c r="I34" s="137">
        <f t="shared" ca="1" si="6"/>
        <v>0</v>
      </c>
      <c r="J34" s="139">
        <f t="shared" ca="1" si="7"/>
        <v>0</v>
      </c>
      <c r="K34" s="77">
        <f t="shared" ca="1" si="8"/>
        <v>0</v>
      </c>
      <c r="L34" s="137">
        <f t="shared" ca="1" si="9"/>
        <v>0</v>
      </c>
      <c r="M34" s="139">
        <f t="shared" ca="1" si="10"/>
        <v>0</v>
      </c>
      <c r="N34" s="77">
        <f t="shared" ca="1" si="11"/>
        <v>0</v>
      </c>
      <c r="O34" s="137">
        <f t="shared" ca="1" si="12"/>
        <v>0</v>
      </c>
    </row>
    <row r="35" spans="1:15" ht="16.5" customHeight="1" thickBot="1">
      <c r="A35" s="147">
        <v>14</v>
      </c>
      <c r="B35" s="163" t="str">
        <f>HYPERLINK("#'" &amp; TEXT(투자전략!$G$1+13, "[$-ko-KR]yyyy.mm.dd") &amp; "'!A13:O37", TEXT(투자전략!$G$1+13, "[$-ko-KR]yyyy.mm.dd"))</f>
        <v>2021.12.14</v>
      </c>
      <c r="C35" s="136">
        <f t="shared" ca="1" si="0"/>
        <v>0</v>
      </c>
      <c r="D35" s="140">
        <f t="shared" ca="1" si="1"/>
        <v>0</v>
      </c>
      <c r="E35" s="79">
        <f t="shared" ca="1" si="2"/>
        <v>0</v>
      </c>
      <c r="F35" s="138">
        <f t="shared" ca="1" si="3"/>
        <v>0</v>
      </c>
      <c r="G35" s="140">
        <f t="shared" ca="1" si="4"/>
        <v>0</v>
      </c>
      <c r="H35" s="79">
        <f t="shared" ca="1" si="5"/>
        <v>0</v>
      </c>
      <c r="I35" s="138">
        <f t="shared" ca="1" si="6"/>
        <v>0</v>
      </c>
      <c r="J35" s="140">
        <f t="shared" ca="1" si="7"/>
        <v>0</v>
      </c>
      <c r="K35" s="79">
        <f t="shared" ca="1" si="8"/>
        <v>0</v>
      </c>
      <c r="L35" s="138">
        <f t="shared" ca="1" si="9"/>
        <v>0</v>
      </c>
      <c r="M35" s="140">
        <f t="shared" ca="1" si="10"/>
        <v>0</v>
      </c>
      <c r="N35" s="79">
        <f t="shared" ca="1" si="11"/>
        <v>0</v>
      </c>
      <c r="O35" s="138">
        <f t="shared" ca="1" si="12"/>
        <v>0</v>
      </c>
    </row>
    <row r="36" spans="1:15" ht="16.5" customHeight="1">
      <c r="A36" s="146">
        <v>15</v>
      </c>
      <c r="B36" s="161" t="str">
        <f>HYPERLINK("#'" &amp; TEXT(투자전략!$G$1+14, "[$-ko-KR]yyyy.mm.dd") &amp; "'!A13:O37", TEXT(투자전략!$G$1+14, "[$-ko-KR]yyyy.mm.dd"))</f>
        <v>2021.12.15</v>
      </c>
      <c r="C36" s="134">
        <f t="shared" ca="1" si="0"/>
        <v>0</v>
      </c>
      <c r="D36" s="142">
        <f t="shared" ca="1" si="1"/>
        <v>0</v>
      </c>
      <c r="E36" s="76">
        <f t="shared" ca="1" si="2"/>
        <v>0</v>
      </c>
      <c r="F36" s="141">
        <f t="shared" ca="1" si="3"/>
        <v>0</v>
      </c>
      <c r="G36" s="142">
        <f t="shared" ca="1" si="4"/>
        <v>0</v>
      </c>
      <c r="H36" s="76">
        <f t="shared" ca="1" si="5"/>
        <v>0</v>
      </c>
      <c r="I36" s="141">
        <f t="shared" ca="1" si="6"/>
        <v>0</v>
      </c>
      <c r="J36" s="142">
        <f t="shared" ca="1" si="7"/>
        <v>0</v>
      </c>
      <c r="K36" s="76">
        <f t="shared" ca="1" si="8"/>
        <v>0</v>
      </c>
      <c r="L36" s="141">
        <f t="shared" ca="1" si="9"/>
        <v>0</v>
      </c>
      <c r="M36" s="142">
        <f t="shared" ca="1" si="10"/>
        <v>0</v>
      </c>
      <c r="N36" s="76">
        <f t="shared" ca="1" si="11"/>
        <v>0</v>
      </c>
      <c r="O36" s="141">
        <f t="shared" ca="1" si="12"/>
        <v>0</v>
      </c>
    </row>
    <row r="37" spans="1:15" ht="16.5" customHeight="1">
      <c r="A37" s="148">
        <v>16</v>
      </c>
      <c r="B37" s="162" t="str">
        <f>HYPERLINK("#'" &amp; TEXT(투자전략!$G$1+15, "[$-ko-KR]yyyy.mm.dd") &amp; "'!A13:O37", TEXT(투자전략!$G$1+15, "[$-ko-KR]yyyy.mm.dd"))</f>
        <v>2021.12.16</v>
      </c>
      <c r="C37" s="135">
        <f t="shared" ca="1" si="0"/>
        <v>0</v>
      </c>
      <c r="D37" s="139">
        <f t="shared" ca="1" si="1"/>
        <v>0</v>
      </c>
      <c r="E37" s="77">
        <f t="shared" ca="1" si="2"/>
        <v>0</v>
      </c>
      <c r="F37" s="137">
        <f t="shared" ca="1" si="3"/>
        <v>0</v>
      </c>
      <c r="G37" s="139">
        <f t="shared" ca="1" si="4"/>
        <v>0</v>
      </c>
      <c r="H37" s="77">
        <f t="shared" ca="1" si="5"/>
        <v>0</v>
      </c>
      <c r="I37" s="137">
        <f t="shared" ca="1" si="6"/>
        <v>0</v>
      </c>
      <c r="J37" s="139">
        <f t="shared" ca="1" si="7"/>
        <v>0</v>
      </c>
      <c r="K37" s="77">
        <f t="shared" ca="1" si="8"/>
        <v>0</v>
      </c>
      <c r="L37" s="137">
        <f t="shared" ca="1" si="9"/>
        <v>0</v>
      </c>
      <c r="M37" s="139">
        <f t="shared" ca="1" si="10"/>
        <v>0</v>
      </c>
      <c r="N37" s="77">
        <f t="shared" ca="1" si="11"/>
        <v>0</v>
      </c>
      <c r="O37" s="137">
        <f t="shared" ca="1" si="12"/>
        <v>0</v>
      </c>
    </row>
    <row r="38" spans="1:15" ht="16.5" customHeight="1">
      <c r="A38" s="148">
        <v>17</v>
      </c>
      <c r="B38" s="162" t="str">
        <f>HYPERLINK("#'" &amp; TEXT(투자전략!$G$1+16, "[$-ko-KR]yyyy.mm.dd") &amp; "'!A13:O37", TEXT(투자전략!$G$1+16, "[$-ko-KR]yyyy.mm.dd"))</f>
        <v>2021.12.17</v>
      </c>
      <c r="C38" s="135" t="str">
        <f t="shared" ca="1" si="0"/>
        <v/>
      </c>
      <c r="D38" s="139" t="str">
        <f t="shared" ca="1" si="1"/>
        <v/>
      </c>
      <c r="E38" s="77" t="str">
        <f t="shared" ca="1" si="2"/>
        <v/>
      </c>
      <c r="F38" s="137" t="str">
        <f t="shared" ca="1" si="3"/>
        <v/>
      </c>
      <c r="G38" s="139" t="str">
        <f t="shared" ca="1" si="4"/>
        <v/>
      </c>
      <c r="H38" s="77" t="str">
        <f t="shared" ca="1" si="5"/>
        <v/>
      </c>
      <c r="I38" s="137" t="str">
        <f t="shared" ca="1" si="6"/>
        <v/>
      </c>
      <c r="J38" s="139" t="str">
        <f t="shared" ca="1" si="7"/>
        <v/>
      </c>
      <c r="K38" s="77" t="str">
        <f t="shared" ca="1" si="8"/>
        <v/>
      </c>
      <c r="L38" s="137" t="str">
        <f t="shared" ca="1" si="9"/>
        <v/>
      </c>
      <c r="M38" s="139" t="str">
        <f t="shared" ca="1" si="10"/>
        <v/>
      </c>
      <c r="N38" s="77" t="str">
        <f t="shared" ca="1" si="11"/>
        <v/>
      </c>
      <c r="O38" s="137" t="str">
        <f t="shared" ca="1" si="12"/>
        <v/>
      </c>
    </row>
    <row r="39" spans="1:15" ht="16.5" customHeight="1">
      <c r="A39" s="148">
        <v>18</v>
      </c>
      <c r="B39" s="162" t="str">
        <f>HYPERLINK("#'" &amp; TEXT(투자전략!$G$1+17, "[$-ko-KR]yyyy.mm.dd") &amp; "'!A13:O37", TEXT(투자전략!$G$1+17, "[$-ko-KR]yyyy.mm.dd"))</f>
        <v>2021.12.18</v>
      </c>
      <c r="C39" s="135" t="str">
        <f t="shared" ca="1" si="0"/>
        <v/>
      </c>
      <c r="D39" s="139" t="str">
        <f t="shared" ca="1" si="1"/>
        <v/>
      </c>
      <c r="E39" s="77" t="str">
        <f t="shared" ca="1" si="2"/>
        <v/>
      </c>
      <c r="F39" s="137" t="str">
        <f t="shared" ca="1" si="3"/>
        <v/>
      </c>
      <c r="G39" s="139" t="str">
        <f t="shared" ca="1" si="4"/>
        <v/>
      </c>
      <c r="H39" s="77" t="str">
        <f t="shared" ca="1" si="5"/>
        <v/>
      </c>
      <c r="I39" s="137" t="str">
        <f t="shared" ca="1" si="6"/>
        <v/>
      </c>
      <c r="J39" s="139" t="str">
        <f t="shared" ca="1" si="7"/>
        <v/>
      </c>
      <c r="K39" s="77" t="str">
        <f t="shared" ca="1" si="8"/>
        <v/>
      </c>
      <c r="L39" s="137" t="str">
        <f t="shared" ca="1" si="9"/>
        <v/>
      </c>
      <c r="M39" s="139" t="str">
        <f t="shared" ca="1" si="10"/>
        <v/>
      </c>
      <c r="N39" s="77" t="str">
        <f t="shared" ca="1" si="11"/>
        <v/>
      </c>
      <c r="O39" s="137" t="str">
        <f t="shared" ca="1" si="12"/>
        <v/>
      </c>
    </row>
    <row r="40" spans="1:15" ht="16.5" customHeight="1">
      <c r="A40" s="148">
        <v>19</v>
      </c>
      <c r="B40" s="162" t="str">
        <f>HYPERLINK("#'" &amp; TEXT(투자전략!$G$1+18, "[$-ko-KR]yyyy.mm.dd") &amp; "'!A13:O37", TEXT(투자전략!$G$1+18, "[$-ko-KR]yyyy.mm.dd"))</f>
        <v>2021.12.19</v>
      </c>
      <c r="C40" s="135" t="str">
        <f t="shared" ca="1" si="0"/>
        <v/>
      </c>
      <c r="D40" s="139" t="str">
        <f t="shared" ca="1" si="1"/>
        <v/>
      </c>
      <c r="E40" s="77" t="str">
        <f t="shared" ca="1" si="2"/>
        <v/>
      </c>
      <c r="F40" s="137" t="str">
        <f t="shared" ca="1" si="3"/>
        <v/>
      </c>
      <c r="G40" s="139" t="str">
        <f t="shared" ca="1" si="4"/>
        <v/>
      </c>
      <c r="H40" s="77" t="str">
        <f t="shared" ca="1" si="5"/>
        <v/>
      </c>
      <c r="I40" s="137" t="str">
        <f t="shared" ca="1" si="6"/>
        <v/>
      </c>
      <c r="J40" s="139" t="str">
        <f t="shared" ca="1" si="7"/>
        <v/>
      </c>
      <c r="K40" s="77" t="str">
        <f t="shared" ca="1" si="8"/>
        <v/>
      </c>
      <c r="L40" s="137" t="str">
        <f t="shared" ca="1" si="9"/>
        <v/>
      </c>
      <c r="M40" s="139" t="str">
        <f t="shared" ca="1" si="10"/>
        <v/>
      </c>
      <c r="N40" s="77" t="str">
        <f t="shared" ca="1" si="11"/>
        <v/>
      </c>
      <c r="O40" s="137" t="str">
        <f t="shared" ca="1" si="12"/>
        <v/>
      </c>
    </row>
    <row r="41" spans="1:15" ht="16.5" customHeight="1">
      <c r="A41" s="148">
        <v>20</v>
      </c>
      <c r="B41" s="162" t="str">
        <f>HYPERLINK("#'" &amp; TEXT(투자전략!$G$1+19, "[$-ko-KR]yyyy.mm.dd") &amp; "'!A13:O37", TEXT(투자전략!$G$1+19, "[$-ko-KR]yyyy.mm.dd"))</f>
        <v>2021.12.20</v>
      </c>
      <c r="C41" s="135" t="str">
        <f t="shared" ca="1" si="0"/>
        <v/>
      </c>
      <c r="D41" s="139" t="str">
        <f t="shared" ca="1" si="1"/>
        <v/>
      </c>
      <c r="E41" s="77" t="str">
        <f t="shared" ca="1" si="2"/>
        <v/>
      </c>
      <c r="F41" s="137" t="str">
        <f t="shared" ca="1" si="3"/>
        <v/>
      </c>
      <c r="G41" s="139" t="str">
        <f t="shared" ca="1" si="4"/>
        <v/>
      </c>
      <c r="H41" s="77" t="str">
        <f t="shared" ca="1" si="5"/>
        <v/>
      </c>
      <c r="I41" s="137" t="str">
        <f t="shared" ca="1" si="6"/>
        <v/>
      </c>
      <c r="J41" s="139" t="str">
        <f t="shared" ca="1" si="7"/>
        <v/>
      </c>
      <c r="K41" s="77" t="str">
        <f t="shared" ca="1" si="8"/>
        <v/>
      </c>
      <c r="L41" s="137" t="str">
        <f t="shared" ca="1" si="9"/>
        <v/>
      </c>
      <c r="M41" s="139" t="str">
        <f t="shared" ca="1" si="10"/>
        <v/>
      </c>
      <c r="N41" s="77" t="str">
        <f t="shared" ca="1" si="11"/>
        <v/>
      </c>
      <c r="O41" s="137" t="str">
        <f t="shared" ca="1" si="12"/>
        <v/>
      </c>
    </row>
    <row r="42" spans="1:15" ht="16.5" customHeight="1" thickBot="1">
      <c r="A42" s="147">
        <v>21</v>
      </c>
      <c r="B42" s="163" t="str">
        <f>HYPERLINK("#'" &amp; TEXT(투자전략!$G$1+20, "[$-ko-KR]yyyy.mm.dd") &amp; "'!A13:O37", TEXT(투자전략!$G$1+20, "[$-ko-KR]yyyy.mm.dd"))</f>
        <v>2021.12.21</v>
      </c>
      <c r="C42" s="136" t="str">
        <f t="shared" ca="1" si="0"/>
        <v/>
      </c>
      <c r="D42" s="140" t="str">
        <f t="shared" ca="1" si="1"/>
        <v/>
      </c>
      <c r="E42" s="79" t="str">
        <f t="shared" ca="1" si="2"/>
        <v/>
      </c>
      <c r="F42" s="138" t="str">
        <f t="shared" ca="1" si="3"/>
        <v/>
      </c>
      <c r="G42" s="140" t="str">
        <f t="shared" ca="1" si="4"/>
        <v/>
      </c>
      <c r="H42" s="79" t="str">
        <f t="shared" ca="1" si="5"/>
        <v/>
      </c>
      <c r="I42" s="138" t="str">
        <f t="shared" ca="1" si="6"/>
        <v/>
      </c>
      <c r="J42" s="140" t="str">
        <f t="shared" ca="1" si="7"/>
        <v/>
      </c>
      <c r="K42" s="79" t="str">
        <f t="shared" ca="1" si="8"/>
        <v/>
      </c>
      <c r="L42" s="138" t="str">
        <f t="shared" ca="1" si="9"/>
        <v/>
      </c>
      <c r="M42" s="140" t="str">
        <f t="shared" ca="1" si="10"/>
        <v/>
      </c>
      <c r="N42" s="79" t="str">
        <f t="shared" ca="1" si="11"/>
        <v/>
      </c>
      <c r="O42" s="138" t="str">
        <f t="shared" ca="1" si="12"/>
        <v/>
      </c>
    </row>
    <row r="43" spans="1:15" ht="16.5" customHeight="1">
      <c r="A43" s="146">
        <v>22</v>
      </c>
      <c r="B43" s="161" t="str">
        <f>HYPERLINK("#'" &amp; TEXT(투자전략!$G$1+21, "[$-ko-KR]yyyy.mm.dd") &amp; "'!A13:O37", TEXT(투자전략!$G$1+21, "[$-ko-KR]yyyy.mm.dd"))</f>
        <v>2021.12.22</v>
      </c>
      <c r="C43" s="134" t="str">
        <f t="shared" ca="1" si="0"/>
        <v/>
      </c>
      <c r="D43" s="142" t="str">
        <f t="shared" ca="1" si="1"/>
        <v/>
      </c>
      <c r="E43" s="76" t="str">
        <f t="shared" ca="1" si="2"/>
        <v/>
      </c>
      <c r="F43" s="141" t="str">
        <f t="shared" ca="1" si="3"/>
        <v/>
      </c>
      <c r="G43" s="142" t="str">
        <f t="shared" ca="1" si="4"/>
        <v/>
      </c>
      <c r="H43" s="76" t="str">
        <f t="shared" ca="1" si="5"/>
        <v/>
      </c>
      <c r="I43" s="141" t="str">
        <f t="shared" ca="1" si="6"/>
        <v/>
      </c>
      <c r="J43" s="142" t="str">
        <f t="shared" ca="1" si="7"/>
        <v/>
      </c>
      <c r="K43" s="76" t="str">
        <f t="shared" ca="1" si="8"/>
        <v/>
      </c>
      <c r="L43" s="141" t="str">
        <f t="shared" ca="1" si="9"/>
        <v/>
      </c>
      <c r="M43" s="142" t="str">
        <f t="shared" ca="1" si="10"/>
        <v/>
      </c>
      <c r="N43" s="76" t="str">
        <f t="shared" ca="1" si="11"/>
        <v/>
      </c>
      <c r="O43" s="141" t="str">
        <f t="shared" ca="1" si="12"/>
        <v/>
      </c>
    </row>
    <row r="44" spans="1:15" ht="16.5" customHeight="1">
      <c r="A44" s="148">
        <v>23</v>
      </c>
      <c r="B44" s="162" t="str">
        <f>HYPERLINK("#'" &amp; TEXT(투자전략!$G$1+22, "[$-ko-KR]yyyy.mm.dd") &amp; "'!A13:O37", TEXT(투자전략!$G$1+22, "[$-ko-KR]yyyy.mm.dd"))</f>
        <v>2021.12.23</v>
      </c>
      <c r="C44" s="135" t="str">
        <f t="shared" ca="1" si="0"/>
        <v/>
      </c>
      <c r="D44" s="139" t="str">
        <f t="shared" ca="1" si="1"/>
        <v/>
      </c>
      <c r="E44" s="77" t="str">
        <f t="shared" ca="1" si="2"/>
        <v/>
      </c>
      <c r="F44" s="137" t="str">
        <f t="shared" ca="1" si="3"/>
        <v/>
      </c>
      <c r="G44" s="139" t="str">
        <f t="shared" ca="1" si="4"/>
        <v/>
      </c>
      <c r="H44" s="77" t="str">
        <f t="shared" ca="1" si="5"/>
        <v/>
      </c>
      <c r="I44" s="137" t="str">
        <f t="shared" ca="1" si="6"/>
        <v/>
      </c>
      <c r="J44" s="139" t="str">
        <f t="shared" ca="1" si="7"/>
        <v/>
      </c>
      <c r="K44" s="77" t="str">
        <f t="shared" ca="1" si="8"/>
        <v/>
      </c>
      <c r="L44" s="137" t="str">
        <f t="shared" ca="1" si="9"/>
        <v/>
      </c>
      <c r="M44" s="139" t="str">
        <f t="shared" ca="1" si="10"/>
        <v/>
      </c>
      <c r="N44" s="77" t="str">
        <f t="shared" ca="1" si="11"/>
        <v/>
      </c>
      <c r="O44" s="137" t="str">
        <f t="shared" ca="1" si="12"/>
        <v/>
      </c>
    </row>
    <row r="45" spans="1:15" ht="16.5" customHeight="1">
      <c r="A45" s="148">
        <v>24</v>
      </c>
      <c r="B45" s="162" t="str">
        <f>HYPERLINK("#'" &amp; TEXT(투자전략!$G$1+23, "[$-ko-KR]yyyy.mm.dd") &amp; "'!A13:O37", TEXT(투자전략!$G$1+23, "[$-ko-KR]yyyy.mm.dd"))</f>
        <v>2021.12.24</v>
      </c>
      <c r="C45" s="135" t="str">
        <f t="shared" ca="1" si="0"/>
        <v/>
      </c>
      <c r="D45" s="139" t="str">
        <f t="shared" ca="1" si="1"/>
        <v/>
      </c>
      <c r="E45" s="77" t="str">
        <f t="shared" ca="1" si="2"/>
        <v/>
      </c>
      <c r="F45" s="137" t="str">
        <f t="shared" ca="1" si="3"/>
        <v/>
      </c>
      <c r="G45" s="139" t="str">
        <f t="shared" ca="1" si="4"/>
        <v/>
      </c>
      <c r="H45" s="77" t="str">
        <f t="shared" ca="1" si="5"/>
        <v/>
      </c>
      <c r="I45" s="137" t="str">
        <f t="shared" ca="1" si="6"/>
        <v/>
      </c>
      <c r="J45" s="139" t="str">
        <f t="shared" ca="1" si="7"/>
        <v/>
      </c>
      <c r="K45" s="77" t="str">
        <f t="shared" ca="1" si="8"/>
        <v/>
      </c>
      <c r="L45" s="137" t="str">
        <f t="shared" ca="1" si="9"/>
        <v/>
      </c>
      <c r="M45" s="139" t="str">
        <f t="shared" ca="1" si="10"/>
        <v/>
      </c>
      <c r="N45" s="77" t="str">
        <f t="shared" ca="1" si="11"/>
        <v/>
      </c>
      <c r="O45" s="137" t="str">
        <f t="shared" ca="1" si="12"/>
        <v/>
      </c>
    </row>
    <row r="46" spans="1:15" ht="16.5" customHeight="1">
      <c r="A46" s="148">
        <v>25</v>
      </c>
      <c r="B46" s="162" t="str">
        <f>HYPERLINK("#'" &amp; TEXT(투자전략!$G$1+24, "[$-ko-KR]yyyy.mm.dd") &amp; "'!A13:O37", TEXT(투자전략!$G$1+24, "[$-ko-KR]yyyy.mm.dd"))</f>
        <v>2021.12.25</v>
      </c>
      <c r="C46" s="135" t="str">
        <f t="shared" ca="1" si="0"/>
        <v/>
      </c>
      <c r="D46" s="139" t="str">
        <f t="shared" ca="1" si="1"/>
        <v/>
      </c>
      <c r="E46" s="77" t="str">
        <f t="shared" ca="1" si="2"/>
        <v/>
      </c>
      <c r="F46" s="137" t="str">
        <f t="shared" ca="1" si="3"/>
        <v/>
      </c>
      <c r="G46" s="139" t="str">
        <f t="shared" ca="1" si="4"/>
        <v/>
      </c>
      <c r="H46" s="77" t="str">
        <f t="shared" ca="1" si="5"/>
        <v/>
      </c>
      <c r="I46" s="137" t="str">
        <f t="shared" ca="1" si="6"/>
        <v/>
      </c>
      <c r="J46" s="139" t="str">
        <f t="shared" ca="1" si="7"/>
        <v/>
      </c>
      <c r="K46" s="77" t="str">
        <f t="shared" ca="1" si="8"/>
        <v/>
      </c>
      <c r="L46" s="137" t="str">
        <f t="shared" ca="1" si="9"/>
        <v/>
      </c>
      <c r="M46" s="139" t="str">
        <f t="shared" ca="1" si="10"/>
        <v/>
      </c>
      <c r="N46" s="77" t="str">
        <f t="shared" ca="1" si="11"/>
        <v/>
      </c>
      <c r="O46" s="137" t="str">
        <f t="shared" ca="1" si="12"/>
        <v/>
      </c>
    </row>
    <row r="47" spans="1:15" ht="16.5" customHeight="1">
      <c r="A47" s="148">
        <v>26</v>
      </c>
      <c r="B47" s="162" t="str">
        <f>HYPERLINK("#'" &amp; TEXT(투자전략!$G$1+25, "[$-ko-KR]yyyy.mm.dd") &amp; "'!A13:O37", TEXT(투자전략!$G$1+25, "[$-ko-KR]yyyy.mm.dd"))</f>
        <v>2021.12.26</v>
      </c>
      <c r="C47" s="135" t="str">
        <f t="shared" ca="1" si="0"/>
        <v/>
      </c>
      <c r="D47" s="139" t="str">
        <f t="shared" ca="1" si="1"/>
        <v/>
      </c>
      <c r="E47" s="77" t="str">
        <f t="shared" ca="1" si="2"/>
        <v/>
      </c>
      <c r="F47" s="137" t="str">
        <f t="shared" ca="1" si="3"/>
        <v/>
      </c>
      <c r="G47" s="139" t="str">
        <f t="shared" ca="1" si="4"/>
        <v/>
      </c>
      <c r="H47" s="77" t="str">
        <f t="shared" ca="1" si="5"/>
        <v/>
      </c>
      <c r="I47" s="137" t="str">
        <f t="shared" ca="1" si="6"/>
        <v/>
      </c>
      <c r="J47" s="139" t="str">
        <f t="shared" ca="1" si="7"/>
        <v/>
      </c>
      <c r="K47" s="77" t="str">
        <f t="shared" ca="1" si="8"/>
        <v/>
      </c>
      <c r="L47" s="137" t="str">
        <f t="shared" ca="1" si="9"/>
        <v/>
      </c>
      <c r="M47" s="139" t="str">
        <f t="shared" ca="1" si="10"/>
        <v/>
      </c>
      <c r="N47" s="77" t="str">
        <f t="shared" ca="1" si="11"/>
        <v/>
      </c>
      <c r="O47" s="137" t="str">
        <f t="shared" ca="1" si="12"/>
        <v/>
      </c>
    </row>
    <row r="48" spans="1:15" ht="16.5" customHeight="1">
      <c r="A48" s="148">
        <v>27</v>
      </c>
      <c r="B48" s="162" t="str">
        <f>HYPERLINK("#'" &amp; TEXT(투자전략!$G$1+26, "[$-ko-KR]yyyy.mm.dd") &amp; "'!A13:O37", TEXT(투자전략!$G$1+26, "[$-ko-KR]yyyy.mm.dd"))</f>
        <v>2021.12.27</v>
      </c>
      <c r="C48" s="135" t="str">
        <f t="shared" ca="1" si="0"/>
        <v/>
      </c>
      <c r="D48" s="139" t="str">
        <f t="shared" ca="1" si="1"/>
        <v/>
      </c>
      <c r="E48" s="77" t="str">
        <f t="shared" ca="1" si="2"/>
        <v/>
      </c>
      <c r="F48" s="137" t="str">
        <f t="shared" ca="1" si="3"/>
        <v/>
      </c>
      <c r="G48" s="139" t="str">
        <f t="shared" ca="1" si="4"/>
        <v/>
      </c>
      <c r="H48" s="77" t="str">
        <f t="shared" ca="1" si="5"/>
        <v/>
      </c>
      <c r="I48" s="137" t="str">
        <f t="shared" ca="1" si="6"/>
        <v/>
      </c>
      <c r="J48" s="139" t="str">
        <f t="shared" ca="1" si="7"/>
        <v/>
      </c>
      <c r="K48" s="77" t="str">
        <f t="shared" ca="1" si="8"/>
        <v/>
      </c>
      <c r="L48" s="137" t="str">
        <f t="shared" ca="1" si="9"/>
        <v/>
      </c>
      <c r="M48" s="139" t="str">
        <f t="shared" ca="1" si="10"/>
        <v/>
      </c>
      <c r="N48" s="77" t="str">
        <f t="shared" ca="1" si="11"/>
        <v/>
      </c>
      <c r="O48" s="137" t="str">
        <f t="shared" ca="1" si="12"/>
        <v/>
      </c>
    </row>
    <row r="49" spans="1:15" ht="16.5" customHeight="1" thickBot="1">
      <c r="A49" s="147">
        <v>28</v>
      </c>
      <c r="B49" s="163" t="str">
        <f>HYPERLINK("#'" &amp; TEXT(투자전략!$G$1+27, "[$-ko-KR]yyyy.mm.dd") &amp; "'!A13:O37", TEXT(투자전략!$G$1+27, "[$-ko-KR]yyyy.mm.dd"))</f>
        <v>2021.12.28</v>
      </c>
      <c r="C49" s="136" t="str">
        <f t="shared" ca="1" si="0"/>
        <v/>
      </c>
      <c r="D49" s="140" t="str">
        <f t="shared" ca="1" si="1"/>
        <v/>
      </c>
      <c r="E49" s="79" t="str">
        <f t="shared" ca="1" si="2"/>
        <v/>
      </c>
      <c r="F49" s="138" t="str">
        <f t="shared" ca="1" si="3"/>
        <v/>
      </c>
      <c r="G49" s="140" t="str">
        <f t="shared" ca="1" si="4"/>
        <v/>
      </c>
      <c r="H49" s="79" t="str">
        <f t="shared" ca="1" si="5"/>
        <v/>
      </c>
      <c r="I49" s="138" t="str">
        <f t="shared" ca="1" si="6"/>
        <v/>
      </c>
      <c r="J49" s="140" t="str">
        <f t="shared" ca="1" si="7"/>
        <v/>
      </c>
      <c r="K49" s="79" t="str">
        <f t="shared" ca="1" si="8"/>
        <v/>
      </c>
      <c r="L49" s="138" t="str">
        <f t="shared" ca="1" si="9"/>
        <v/>
      </c>
      <c r="M49" s="140" t="str">
        <f t="shared" ca="1" si="10"/>
        <v/>
      </c>
      <c r="N49" s="79" t="str">
        <f t="shared" ca="1" si="11"/>
        <v/>
      </c>
      <c r="O49" s="138" t="str">
        <f t="shared" ca="1" si="12"/>
        <v/>
      </c>
    </row>
    <row r="50" spans="1:15" ht="16.5" customHeight="1">
      <c r="A50" s="121">
        <v>29</v>
      </c>
      <c r="B50" s="161" t="str">
        <f>HYPERLINK("#'" &amp; TEXT(투자전략!$G$1+28, "[$-ko-KR]yyyy.mm.dd") &amp; "'!A13:O37", TEXT(투자전략!$G$1+28, "[$-ko-KR]yyyy.mm.dd"))</f>
        <v>2021.12.29</v>
      </c>
      <c r="C50" s="135" t="str">
        <f t="shared" ca="1" si="0"/>
        <v/>
      </c>
      <c r="D50" s="139" t="str">
        <f t="shared" ca="1" si="1"/>
        <v/>
      </c>
      <c r="E50" s="77" t="str">
        <f t="shared" ca="1" si="2"/>
        <v/>
      </c>
      <c r="F50" s="137" t="str">
        <f t="shared" ca="1" si="3"/>
        <v/>
      </c>
      <c r="G50" s="139" t="str">
        <f t="shared" ca="1" si="4"/>
        <v/>
      </c>
      <c r="H50" s="77" t="str">
        <f t="shared" ca="1" si="5"/>
        <v/>
      </c>
      <c r="I50" s="137" t="str">
        <f t="shared" ca="1" si="6"/>
        <v/>
      </c>
      <c r="J50" s="139" t="str">
        <f t="shared" ca="1" si="7"/>
        <v/>
      </c>
      <c r="K50" s="77" t="str">
        <f t="shared" ca="1" si="8"/>
        <v/>
      </c>
      <c r="L50" s="137" t="str">
        <f t="shared" ca="1" si="9"/>
        <v/>
      </c>
      <c r="M50" s="139" t="str">
        <f t="shared" ca="1" si="10"/>
        <v/>
      </c>
      <c r="N50" s="77" t="str">
        <f t="shared" ca="1" si="11"/>
        <v/>
      </c>
      <c r="O50" s="137" t="str">
        <f t="shared" ca="1" si="12"/>
        <v/>
      </c>
    </row>
    <row r="51" spans="1:15" ht="16.5" customHeight="1">
      <c r="A51" s="121">
        <v>30</v>
      </c>
      <c r="B51" s="162" t="str">
        <f>HYPERLINK("#'" &amp; TEXT(투자전략!$G$1+29, "[$-ko-KR]yyyy.mm.dd") &amp; "'!A13:O37", TEXT(투자전략!$G$1+29, "[$-ko-KR]yyyy.mm.dd"))</f>
        <v>2021.12.30</v>
      </c>
      <c r="C51" s="135" t="str">
        <f t="shared" ca="1" si="0"/>
        <v/>
      </c>
      <c r="D51" s="139" t="str">
        <f t="shared" ca="1" si="1"/>
        <v/>
      </c>
      <c r="E51" s="77" t="str">
        <f t="shared" ca="1" si="2"/>
        <v/>
      </c>
      <c r="F51" s="137" t="str">
        <f t="shared" ca="1" si="3"/>
        <v/>
      </c>
      <c r="G51" s="139" t="str">
        <f t="shared" ca="1" si="4"/>
        <v/>
      </c>
      <c r="H51" s="77" t="str">
        <f t="shared" ca="1" si="5"/>
        <v/>
      </c>
      <c r="I51" s="137" t="str">
        <f t="shared" ca="1" si="6"/>
        <v/>
      </c>
      <c r="J51" s="139" t="str">
        <f t="shared" ca="1" si="7"/>
        <v/>
      </c>
      <c r="K51" s="77" t="str">
        <f t="shared" ca="1" si="8"/>
        <v/>
      </c>
      <c r="L51" s="137" t="str">
        <f t="shared" ca="1" si="9"/>
        <v/>
      </c>
      <c r="M51" s="139" t="str">
        <f t="shared" ca="1" si="10"/>
        <v/>
      </c>
      <c r="N51" s="77" t="str">
        <f t="shared" ca="1" si="11"/>
        <v/>
      </c>
      <c r="O51" s="137" t="str">
        <f t="shared" ca="1" si="12"/>
        <v/>
      </c>
    </row>
    <row r="52" spans="1:15" ht="16.5" customHeight="1" thickBot="1">
      <c r="A52" s="121">
        <v>31</v>
      </c>
      <c r="B52" s="162" t="str">
        <f>HYPERLINK("#'" &amp; TEXT(투자전략!$G$1+30, "[$-ko-KR]yyyy.mm.dd") &amp; "'!A13:O37", TEXT(투자전략!$G$1+30, "[$-ko-KR]yyyy.mm.dd"))</f>
        <v>2021.12.31</v>
      </c>
      <c r="C52" s="135" t="str">
        <f t="shared" ca="1" si="0"/>
        <v/>
      </c>
      <c r="D52" s="139" t="str">
        <f t="shared" ca="1" si="1"/>
        <v/>
      </c>
      <c r="E52" s="77" t="str">
        <f t="shared" ca="1" si="2"/>
        <v/>
      </c>
      <c r="F52" s="137" t="str">
        <f t="shared" ca="1" si="3"/>
        <v/>
      </c>
      <c r="G52" s="139" t="str">
        <f t="shared" ca="1" si="4"/>
        <v/>
      </c>
      <c r="H52" s="77" t="str">
        <f t="shared" ca="1" si="5"/>
        <v/>
      </c>
      <c r="I52" s="137" t="str">
        <f t="shared" ca="1" si="6"/>
        <v/>
      </c>
      <c r="J52" s="139" t="str">
        <f t="shared" ca="1" si="7"/>
        <v/>
      </c>
      <c r="K52" s="77" t="str">
        <f t="shared" ca="1" si="8"/>
        <v/>
      </c>
      <c r="L52" s="137" t="str">
        <f t="shared" ca="1" si="9"/>
        <v/>
      </c>
      <c r="M52" s="139" t="str">
        <f t="shared" ca="1" si="10"/>
        <v/>
      </c>
      <c r="N52" s="77" t="str">
        <f t="shared" ca="1" si="11"/>
        <v/>
      </c>
      <c r="O52" s="137" t="str">
        <f t="shared" ca="1" si="12"/>
        <v/>
      </c>
    </row>
    <row r="53" spans="1:15" ht="16.5" customHeight="1" thickBot="1">
      <c r="A53" s="239" t="s">
        <v>280</v>
      </c>
      <c r="B53" s="241"/>
      <c r="C53" s="132" t="s">
        <v>275</v>
      </c>
      <c r="D53" s="143" t="s">
        <v>276</v>
      </c>
      <c r="E53" s="144" t="s">
        <v>277</v>
      </c>
      <c r="F53" s="145" t="s">
        <v>278</v>
      </c>
      <c r="G53" s="143" t="s">
        <v>276</v>
      </c>
      <c r="H53" s="144" t="s">
        <v>277</v>
      </c>
      <c r="I53" s="145" t="s">
        <v>278</v>
      </c>
      <c r="J53" s="143" t="s">
        <v>276</v>
      </c>
      <c r="K53" s="144" t="s">
        <v>277</v>
      </c>
      <c r="L53" s="145" t="s">
        <v>278</v>
      </c>
      <c r="M53" s="143" t="s">
        <v>276</v>
      </c>
      <c r="N53" s="144" t="s">
        <v>277</v>
      </c>
      <c r="O53" s="145" t="s">
        <v>278</v>
      </c>
    </row>
    <row r="54" spans="1:15" ht="16.5" customHeight="1" thickBot="1">
      <c r="A54" s="245"/>
      <c r="B54" s="247"/>
      <c r="C54" s="136">
        <f ca="1">SUM(C22:C52)</f>
        <v>0</v>
      </c>
      <c r="D54" s="140">
        <f ca="1">SUM(D22:D52)</f>
        <v>0</v>
      </c>
      <c r="E54" s="79">
        <f ca="1">IFERROR(F54 / (SUM($C22:$C52) / COUNT($C22:$C52)), 0)</f>
        <v>0</v>
      </c>
      <c r="F54" s="138">
        <f ca="1">SUM(F22:F52)</f>
        <v>0</v>
      </c>
      <c r="G54" s="140">
        <f ca="1">SUM(G22:G52)</f>
        <v>0</v>
      </c>
      <c r="H54" s="79">
        <f ca="1">IFERROR(I54 / (SUM($C22:$C52) / COUNT($C22:$C52)), 0)</f>
        <v>0</v>
      </c>
      <c r="I54" s="138">
        <f ca="1">SUM(I22:I52)</f>
        <v>0</v>
      </c>
      <c r="J54" s="140">
        <f ca="1">SUM(J22:J52)</f>
        <v>0</v>
      </c>
      <c r="K54" s="79">
        <f ca="1">IFERROR(L54 / (SUM($C22:$C52) / COUNT($C22:$C52)), 0)</f>
        <v>0</v>
      </c>
      <c r="L54" s="138">
        <f ca="1">SUM(L22:L52)</f>
        <v>0</v>
      </c>
      <c r="M54" s="140">
        <f ca="1">SUM(M22:M52)</f>
        <v>0</v>
      </c>
      <c r="N54" s="79">
        <f ca="1">IFERROR(O54 / (SUM($C22:$C52) / COUNT($C22:$C52)), 0)</f>
        <v>0</v>
      </c>
      <c r="O54" s="138">
        <f ca="1">SUM(O22:O52)</f>
        <v>0</v>
      </c>
    </row>
    <row r="56" spans="1:15" ht="16.5" customHeight="1" thickBot="1"/>
    <row r="57" spans="1:15" ht="16.5" customHeight="1" thickBot="1">
      <c r="A57" s="230" t="str">
        <f>TEXT(투자전략!$G$1, "[$-ko-KR]yyyy년 mm월 ") &amp; "[엽전코인] 전일대비 상승률 Top20 월말결산"</f>
        <v>2021년 12월 [엽전코인] 전일대비 상승률 Top20 월말결산</v>
      </c>
      <c r="B57" s="231"/>
      <c r="C57" s="231"/>
      <c r="D57" s="231"/>
      <c r="E57" s="231"/>
      <c r="F57" s="231"/>
      <c r="G57" s="231"/>
      <c r="H57" s="231"/>
      <c r="I57" s="231"/>
      <c r="J57" s="231"/>
      <c r="K57" s="231"/>
      <c r="L57" s="231"/>
      <c r="M57" s="231"/>
      <c r="N57" s="231"/>
      <c r="O57" s="232"/>
    </row>
    <row r="58" spans="1:15" ht="16.5" customHeight="1" thickBot="1">
      <c r="A58" s="291" t="s">
        <v>281</v>
      </c>
      <c r="B58" s="245" t="s">
        <v>279</v>
      </c>
      <c r="C58" s="247"/>
      <c r="D58" s="245" t="s">
        <v>271</v>
      </c>
      <c r="E58" s="246"/>
      <c r="F58" s="247"/>
      <c r="G58" s="245" t="s">
        <v>272</v>
      </c>
      <c r="H58" s="246"/>
      <c r="I58" s="247"/>
      <c r="J58" s="245" t="s">
        <v>273</v>
      </c>
      <c r="K58" s="246"/>
      <c r="L58" s="247"/>
      <c r="M58" s="245" t="s">
        <v>274</v>
      </c>
      <c r="N58" s="246"/>
      <c r="O58" s="247"/>
    </row>
    <row r="59" spans="1:15" ht="16.5" customHeight="1" thickBot="1">
      <c r="A59" s="295"/>
      <c r="B59" s="154" t="s">
        <v>269</v>
      </c>
      <c r="C59" s="154" t="s">
        <v>42</v>
      </c>
      <c r="D59" s="121" t="s">
        <v>270</v>
      </c>
      <c r="E59" s="133" t="s">
        <v>40</v>
      </c>
      <c r="F59" s="156" t="s">
        <v>41</v>
      </c>
      <c r="G59" s="121" t="s">
        <v>270</v>
      </c>
      <c r="H59" s="133" t="s">
        <v>40</v>
      </c>
      <c r="I59" s="156" t="s">
        <v>41</v>
      </c>
      <c r="J59" s="121" t="s">
        <v>270</v>
      </c>
      <c r="K59" s="133" t="s">
        <v>40</v>
      </c>
      <c r="L59" s="156" t="s">
        <v>41</v>
      </c>
      <c r="M59" s="121" t="s">
        <v>270</v>
      </c>
      <c r="N59" s="133" t="s">
        <v>40</v>
      </c>
      <c r="O59" s="156" t="s">
        <v>41</v>
      </c>
    </row>
    <row r="60" spans="1:15" ht="16.5" customHeight="1">
      <c r="A60" s="154">
        <v>1</v>
      </c>
      <c r="B60" s="164" t="str">
        <f>HYPERLINK("#'" &amp; TEXT(투자전략!$G$1+0, "[$-ko-KR]yyyy.mm.dd") &amp; "'!A40:O64", TEXT(투자전략!$G$1+0, "[$-ko-KR]yyyy.mm.dd"))</f>
        <v>2021.12.01</v>
      </c>
      <c r="C60" s="134">
        <f ca="1">IFERROR(COUNTA(INDIRECT($B60&amp;"!A44:A63")) * INDIRECT($B60&amp;"!B64"), "")</f>
        <v>2400000</v>
      </c>
      <c r="D60" s="142">
        <f ca="1">IFERROR($C60 * (1 + E60), "")</f>
        <v>2407513.107977761</v>
      </c>
      <c r="E60" s="76">
        <f ca="1">IFERROR(INDIRECT($B60&amp;"!E64"), "")</f>
        <v>3.1304616574004919E-3</v>
      </c>
      <c r="F60" s="141">
        <f ca="1">IFERROR(INDIRECT($B60&amp;"!F64"), "")</f>
        <v>7513.1079777611812</v>
      </c>
      <c r="G60" s="142">
        <f ca="1">IFERROR($C60 * (1 + H60), "")</f>
        <v>2387208.5801658733</v>
      </c>
      <c r="H60" s="76">
        <f ca="1">IFERROR(INDIRECT($B60&amp;"!H64"), "")</f>
        <v>-5.3297582642194523E-3</v>
      </c>
      <c r="I60" s="141">
        <f ca="1">IFERROR(INDIRECT($B60&amp;"!I64"), "")</f>
        <v>-12791.419834126686</v>
      </c>
      <c r="J60" s="142">
        <f ca="1">IFERROR($C60 * (1 + K60), "")</f>
        <v>2404865.571039726</v>
      </c>
      <c r="K60" s="76">
        <f ca="1">IFERROR(INDIRECT($B60&amp;"!K64"), "")</f>
        <v>2.0273212665523903E-3</v>
      </c>
      <c r="L60" s="141">
        <f ca="1">IFERROR(INDIRECT($B60&amp;"!L64"), "")</f>
        <v>4865.5710397257371</v>
      </c>
      <c r="M60" s="142">
        <f ca="1">IFERROR($C60 * (1 + N60), "")</f>
        <v>2414464.7298402097</v>
      </c>
      <c r="N60" s="76">
        <f ca="1">IFERROR(INDIRECT($B60&amp;"!N64"), "")</f>
        <v>6.0269707667539923E-3</v>
      </c>
      <c r="O60" s="141">
        <f ca="1">IFERROR(INDIRECT($B60&amp;"!O64"), "")</f>
        <v>14464.72984020958</v>
      </c>
    </row>
    <row r="61" spans="1:15" ht="16.5" customHeight="1">
      <c r="A61" s="153">
        <v>2</v>
      </c>
      <c r="B61" s="165" t="str">
        <f>HYPERLINK("#'" &amp; TEXT(투자전략!$G$1+1, "[$-ko-KR]yyyy.mm.dd") &amp; "'!A40:O64", TEXT(투자전략!$G$1+1, "[$-ko-KR]yyyy.mm.dd"))</f>
        <v>2021.12.02</v>
      </c>
      <c r="C61" s="135">
        <f t="shared" ref="C61:C90" ca="1" si="13">IFERROR(COUNTA(INDIRECT($B61&amp;"!A44:A63")) * INDIRECT($B61&amp;"!B64"), "")</f>
        <v>2250000</v>
      </c>
      <c r="D61" s="139">
        <f t="shared" ref="D61:D90" ca="1" si="14">IFERROR($C61 * (1 + E61), "")</f>
        <v>2233998.9133650921</v>
      </c>
      <c r="E61" s="77">
        <f t="shared" ref="E61:E90" ca="1" si="15">IFERROR(INDIRECT($B61&amp;"!E64"), "")</f>
        <v>-7.1115940599589715E-3</v>
      </c>
      <c r="F61" s="137">
        <f t="shared" ref="F61:F90" ca="1" si="16">IFERROR(INDIRECT($B61&amp;"!F64"), "")</f>
        <v>-16001.08663490769</v>
      </c>
      <c r="G61" s="139">
        <f t="shared" ref="G61:G90" ca="1" si="17">IFERROR($C61 * (1 + H61), "")</f>
        <v>2236303.6181824631</v>
      </c>
      <c r="H61" s="77">
        <f t="shared" ref="H61:H90" ca="1" si="18">IFERROR(INDIRECT($B61&amp;"!H64"), "")</f>
        <v>-6.0872808077941046E-3</v>
      </c>
      <c r="I61" s="137">
        <f t="shared" ref="I61:I90" ca="1" si="19">IFERROR(INDIRECT($B61&amp;"!I64"), "")</f>
        <v>-13696.381817536734</v>
      </c>
      <c r="J61" s="139">
        <f t="shared" ref="J61:J90" ca="1" si="20">IFERROR($C61 * (1 + K61), "")</f>
        <v>2222481.3043357665</v>
      </c>
      <c r="K61" s="77">
        <f t="shared" ref="K61:K90" ca="1" si="21">IFERROR(INDIRECT($B61&amp;"!K64"), "")</f>
        <v>-1.2230531406325998E-2</v>
      </c>
      <c r="L61" s="137">
        <f t="shared" ref="L61:L90" ca="1" si="22">IFERROR(INDIRECT($B61&amp;"!L64"), "")</f>
        <v>-27518.695664233499</v>
      </c>
      <c r="M61" s="139">
        <f t="shared" ref="M61:M90" ca="1" si="23">IFERROR($C61 * (1 + N61), "")</f>
        <v>2234843.7674344834</v>
      </c>
      <c r="N61" s="77">
        <f t="shared" ref="N61:N90" ca="1" si="24">IFERROR(INDIRECT($B61&amp;"!N64"), "")</f>
        <v>-6.736103362451948E-3</v>
      </c>
      <c r="O61" s="137">
        <f t="shared" ref="O61:O90" ca="1" si="25">IFERROR(INDIRECT($B61&amp;"!O64"), "")</f>
        <v>-15156.232565516886</v>
      </c>
    </row>
    <row r="62" spans="1:15" ht="16.5" customHeight="1">
      <c r="A62" s="153">
        <v>3</v>
      </c>
      <c r="B62" s="165" t="str">
        <f>HYPERLINK("#'" &amp; TEXT(투자전략!$G$1+2, "[$-ko-KR]yyyy.mm.dd") &amp; "'!A40:O64", TEXT(투자전략!$G$1+2, "[$-ko-KR]yyyy.mm.dd"))</f>
        <v>2021.12.03</v>
      </c>
      <c r="C62" s="135">
        <f t="shared" ca="1" si="13"/>
        <v>2400000</v>
      </c>
      <c r="D62" s="139">
        <f t="shared" ca="1" si="14"/>
        <v>2418303.6209269967</v>
      </c>
      <c r="E62" s="77">
        <f t="shared" ca="1" si="15"/>
        <v>7.6265087195819181E-3</v>
      </c>
      <c r="F62" s="137">
        <f t="shared" ca="1" si="16"/>
        <v>18303.620926996602</v>
      </c>
      <c r="G62" s="139">
        <f t="shared" ca="1" si="17"/>
        <v>2415051.0819053254</v>
      </c>
      <c r="H62" s="77">
        <f t="shared" ca="1" si="18"/>
        <v>6.2712841272190246E-3</v>
      </c>
      <c r="I62" s="137">
        <f t="shared" ca="1" si="19"/>
        <v>15051.08190532566</v>
      </c>
      <c r="J62" s="139">
        <f t="shared" ca="1" si="20"/>
        <v>2408606.1000743476</v>
      </c>
      <c r="K62" s="77">
        <f t="shared" ca="1" si="21"/>
        <v>3.5858750309780479E-3</v>
      </c>
      <c r="L62" s="137">
        <f t="shared" ca="1" si="22"/>
        <v>8606.1000743473105</v>
      </c>
      <c r="M62" s="139">
        <f t="shared" ca="1" si="23"/>
        <v>2408377.2084376719</v>
      </c>
      <c r="N62" s="77">
        <f t="shared" ca="1" si="24"/>
        <v>3.490503515696592E-3</v>
      </c>
      <c r="O62" s="137">
        <f t="shared" ca="1" si="25"/>
        <v>8377.2084376718194</v>
      </c>
    </row>
    <row r="63" spans="1:15" ht="16.5" customHeight="1">
      <c r="A63" s="153">
        <v>4</v>
      </c>
      <c r="B63" s="165" t="str">
        <f>HYPERLINK("#'" &amp; TEXT(투자전략!$G$1+3, "[$-ko-KR]yyyy.mm.dd") &amp; "'!A40:O64", TEXT(투자전략!$G$1+3, "[$-ko-KR]yyyy.mm.dd"))</f>
        <v>2021.12.04</v>
      </c>
      <c r="C63" s="135">
        <f t="shared" ca="1" si="13"/>
        <v>2400000</v>
      </c>
      <c r="D63" s="139">
        <f t="shared" ca="1" si="14"/>
        <v>1850873.5978288185</v>
      </c>
      <c r="E63" s="77">
        <f t="shared" ca="1" si="15"/>
        <v>-0.22880266757132564</v>
      </c>
      <c r="F63" s="137">
        <f t="shared" ca="1" si="16"/>
        <v>-549126.40217118151</v>
      </c>
      <c r="G63" s="139">
        <f t="shared" ca="1" si="17"/>
        <v>1829900.614137802</v>
      </c>
      <c r="H63" s="77">
        <f t="shared" ca="1" si="18"/>
        <v>-0.23754141077591584</v>
      </c>
      <c r="I63" s="137">
        <f t="shared" ca="1" si="19"/>
        <v>-570099.38586219796</v>
      </c>
      <c r="J63" s="139">
        <f t="shared" ca="1" si="20"/>
        <v>1768635.1030709625</v>
      </c>
      <c r="K63" s="77">
        <f t="shared" ca="1" si="21"/>
        <v>-0.26306870705376567</v>
      </c>
      <c r="L63" s="137">
        <f t="shared" ca="1" si="22"/>
        <v>-631364.89692903764</v>
      </c>
      <c r="M63" s="139">
        <f t="shared" ca="1" si="23"/>
        <v>1853379.092121633</v>
      </c>
      <c r="N63" s="77">
        <f t="shared" ca="1" si="24"/>
        <v>-0.22775871161598621</v>
      </c>
      <c r="O63" s="137">
        <f t="shared" ca="1" si="25"/>
        <v>-546620.90787836688</v>
      </c>
    </row>
    <row r="64" spans="1:15" ht="16.5" customHeight="1">
      <c r="A64" s="153">
        <v>5</v>
      </c>
      <c r="B64" s="165" t="str">
        <f>HYPERLINK("#'" &amp; TEXT(투자전략!$G$1+4, "[$-ko-KR]yyyy.mm.dd") &amp; "'!A40:O64", TEXT(투자전략!$G$1+4, "[$-ko-KR]yyyy.mm.dd"))</f>
        <v>2021.12.05</v>
      </c>
      <c r="C64" s="135">
        <f t="shared" ca="1" si="13"/>
        <v>2850000</v>
      </c>
      <c r="D64" s="139">
        <f t="shared" ca="1" si="14"/>
        <v>2956199.9906159122</v>
      </c>
      <c r="E64" s="77">
        <f t="shared" ca="1" si="15"/>
        <v>3.7263154602074557E-2</v>
      </c>
      <c r="F64" s="137">
        <f t="shared" ca="1" si="16"/>
        <v>106199.99061591247</v>
      </c>
      <c r="G64" s="139">
        <f t="shared" ca="1" si="17"/>
        <v>2929997.9185889196</v>
      </c>
      <c r="H64" s="77">
        <f t="shared" ca="1" si="18"/>
        <v>2.8069445118919168E-2</v>
      </c>
      <c r="I64" s="137">
        <f t="shared" ca="1" si="19"/>
        <v>79997.918588919638</v>
      </c>
      <c r="J64" s="139">
        <f t="shared" ca="1" si="20"/>
        <v>2945578.4764197692</v>
      </c>
      <c r="K64" s="77">
        <f t="shared" ca="1" si="21"/>
        <v>3.353630751570854E-2</v>
      </c>
      <c r="L64" s="137">
        <f t="shared" ca="1" si="22"/>
        <v>95578.476419769344</v>
      </c>
      <c r="M64" s="139">
        <f t="shared" ca="1" si="23"/>
        <v>2678521.500089502</v>
      </c>
      <c r="N64" s="77">
        <f t="shared" ca="1" si="24"/>
        <v>-6.0167894705437888E-2</v>
      </c>
      <c r="O64" s="137">
        <f t="shared" ca="1" si="25"/>
        <v>-171478.49991049798</v>
      </c>
    </row>
    <row r="65" spans="1:15" ht="16.5" customHeight="1">
      <c r="A65" s="153">
        <v>6</v>
      </c>
      <c r="B65" s="165" t="str">
        <f>HYPERLINK("#'" &amp; TEXT(투자전략!$G$1+5, "[$-ko-KR]yyyy.mm.dd") &amp; "'!A40:O64", TEXT(투자전략!$G$1+5, "[$-ko-KR]yyyy.mm.dd"))</f>
        <v>2021.12.06</v>
      </c>
      <c r="C65" s="135">
        <f t="shared" ca="1" si="13"/>
        <v>2850000</v>
      </c>
      <c r="D65" s="139">
        <f t="shared" ca="1" si="14"/>
        <v>2856486.2553243116</v>
      </c>
      <c r="E65" s="77">
        <f t="shared" ca="1" si="15"/>
        <v>2.2758790611619368E-3</v>
      </c>
      <c r="F65" s="137">
        <f t="shared" ca="1" si="16"/>
        <v>6486.2553243115217</v>
      </c>
      <c r="G65" s="139">
        <f t="shared" ca="1" si="17"/>
        <v>2686380.9915840677</v>
      </c>
      <c r="H65" s="77">
        <f t="shared" ca="1" si="18"/>
        <v>-5.7410178391555287E-2</v>
      </c>
      <c r="I65" s="137">
        <f t="shared" ca="1" si="19"/>
        <v>-163619.00841593256</v>
      </c>
      <c r="J65" s="139">
        <f t="shared" ca="1" si="20"/>
        <v>2739904.1608445146</v>
      </c>
      <c r="K65" s="77">
        <f t="shared" ca="1" si="21"/>
        <v>-3.8630119001924701E-2</v>
      </c>
      <c r="L65" s="137">
        <f t="shared" ca="1" si="22"/>
        <v>-110095.83915548539</v>
      </c>
      <c r="M65" s="139">
        <f t="shared" ca="1" si="23"/>
        <v>2825041.2038443121</v>
      </c>
      <c r="N65" s="77">
        <f t="shared" ca="1" si="24"/>
        <v>-8.7574723353291174E-3</v>
      </c>
      <c r="O65" s="137">
        <f t="shared" ca="1" si="25"/>
        <v>-24958.796155687978</v>
      </c>
    </row>
    <row r="66" spans="1:15" ht="16.5" customHeight="1" thickBot="1">
      <c r="A66" s="155">
        <v>7</v>
      </c>
      <c r="B66" s="166" t="str">
        <f>HYPERLINK("#'" &amp; TEXT(투자전략!$G$1+6, "[$-ko-KR]yyyy.mm.dd") &amp; "'!A40:O64", TEXT(투자전략!$G$1+6, "[$-ko-KR]yyyy.mm.dd"))</f>
        <v>2021.12.07</v>
      </c>
      <c r="C66" s="135">
        <f t="shared" ca="1" si="13"/>
        <v>2850000</v>
      </c>
      <c r="D66" s="139">
        <f t="shared" ca="1" si="14"/>
        <v>3135484.8540495932</v>
      </c>
      <c r="E66" s="77">
        <f t="shared" ca="1" si="15"/>
        <v>0.10017012422792736</v>
      </c>
      <c r="F66" s="137">
        <f t="shared" ca="1" si="16"/>
        <v>285484.85404959286</v>
      </c>
      <c r="G66" s="139">
        <f t="shared" ca="1" si="17"/>
        <v>3216548.0887745479</v>
      </c>
      <c r="H66" s="77">
        <f t="shared" ca="1" si="18"/>
        <v>0.12861336448229763</v>
      </c>
      <c r="I66" s="137">
        <f t="shared" ca="1" si="19"/>
        <v>366548.0887745482</v>
      </c>
      <c r="J66" s="139">
        <f t="shared" ca="1" si="20"/>
        <v>3161996.8224185109</v>
      </c>
      <c r="K66" s="77">
        <f t="shared" ca="1" si="21"/>
        <v>0.10947256926965299</v>
      </c>
      <c r="L66" s="137">
        <f t="shared" ca="1" si="22"/>
        <v>311996.82241851103</v>
      </c>
      <c r="M66" s="139">
        <f t="shared" ca="1" si="23"/>
        <v>3224418.6499536899</v>
      </c>
      <c r="N66" s="77">
        <f t="shared" ca="1" si="24"/>
        <v>0.13137496489603173</v>
      </c>
      <c r="O66" s="137">
        <f t="shared" ca="1" si="25"/>
        <v>374418.64995369042</v>
      </c>
    </row>
    <row r="67" spans="1:15" ht="16.5" customHeight="1">
      <c r="A67" s="154">
        <v>8</v>
      </c>
      <c r="B67" s="164" t="str">
        <f>HYPERLINK("#'" &amp; TEXT(투자전략!$G$1+7, "[$-ko-KR]yyyy.mm.dd") &amp; "'!A40:O64", TEXT(투자전략!$G$1+7, "[$-ko-KR]yyyy.mm.dd"))</f>
        <v>2021.12.08</v>
      </c>
      <c r="C67" s="134">
        <f t="shared" ca="1" si="13"/>
        <v>2700000</v>
      </c>
      <c r="D67" s="142">
        <f t="shared" ca="1" si="14"/>
        <v>2657904.3434600579</v>
      </c>
      <c r="E67" s="76">
        <f t="shared" ca="1" si="15"/>
        <v>-1.559098390368235E-2</v>
      </c>
      <c r="F67" s="141">
        <f t="shared" ca="1" si="16"/>
        <v>-42095.656539942342</v>
      </c>
      <c r="G67" s="142">
        <f t="shared" ca="1" si="17"/>
        <v>2680600.5873909034</v>
      </c>
      <c r="H67" s="76">
        <f t="shared" ca="1" si="18"/>
        <v>-7.1849676329987329E-3</v>
      </c>
      <c r="I67" s="141">
        <f t="shared" ca="1" si="19"/>
        <v>-19399.412609096576</v>
      </c>
      <c r="J67" s="142">
        <f t="shared" ca="1" si="20"/>
        <v>2575585.1608532551</v>
      </c>
      <c r="K67" s="76">
        <f t="shared" ca="1" si="21"/>
        <v>-4.607957005435008E-2</v>
      </c>
      <c r="L67" s="141">
        <f t="shared" ca="1" si="22"/>
        <v>-124414.83914674525</v>
      </c>
      <c r="M67" s="142">
        <f t="shared" ca="1" si="23"/>
        <v>2692439.6274547116</v>
      </c>
      <c r="N67" s="76">
        <f t="shared" ca="1" si="24"/>
        <v>-2.8001379797364945E-3</v>
      </c>
      <c r="O67" s="141">
        <f t="shared" ca="1" si="25"/>
        <v>-7560.3725452885428</v>
      </c>
    </row>
    <row r="68" spans="1:15" ht="16.5" customHeight="1">
      <c r="A68" s="153">
        <v>9</v>
      </c>
      <c r="B68" s="165" t="str">
        <f>HYPERLINK("#'" &amp; TEXT(투자전략!$G$1+8, "[$-ko-KR]yyyy.mm.dd") &amp; "'!A40:O64", TEXT(투자전략!$G$1+8, "[$-ko-KR]yyyy.mm.dd"))</f>
        <v>2021.12.09</v>
      </c>
      <c r="C68" s="135">
        <f t="shared" ca="1" si="13"/>
        <v>2850000</v>
      </c>
      <c r="D68" s="139">
        <f t="shared" ca="1" si="14"/>
        <v>2787924.1196924248</v>
      </c>
      <c r="E68" s="77">
        <f t="shared" ca="1" si="15"/>
        <v>-2.1781010634237031E-2</v>
      </c>
      <c r="F68" s="137">
        <f t="shared" ca="1" si="16"/>
        <v>-62075.88030757552</v>
      </c>
      <c r="G68" s="139">
        <f t="shared" ca="1" si="17"/>
        <v>2744272.1047838167</v>
      </c>
      <c r="H68" s="77">
        <f t="shared" ca="1" si="18"/>
        <v>-3.7097507093397666E-2</v>
      </c>
      <c r="I68" s="137">
        <f t="shared" ca="1" si="19"/>
        <v>-105727.89521618333</v>
      </c>
      <c r="J68" s="139">
        <f t="shared" ca="1" si="20"/>
        <v>2752654.6904516327</v>
      </c>
      <c r="K68" s="77">
        <f t="shared" ca="1" si="21"/>
        <v>-3.415624896433931E-2</v>
      </c>
      <c r="L68" s="137">
        <f t="shared" ca="1" si="22"/>
        <v>-97345.309548367004</v>
      </c>
      <c r="M68" s="139">
        <f t="shared" ca="1" si="23"/>
        <v>2715457.775588531</v>
      </c>
      <c r="N68" s="77">
        <f t="shared" ca="1" si="24"/>
        <v>-4.7207798039111883E-2</v>
      </c>
      <c r="O68" s="137">
        <f t="shared" ca="1" si="25"/>
        <v>-134542.22441146887</v>
      </c>
    </row>
    <row r="69" spans="1:15" ht="16.5" customHeight="1">
      <c r="A69" s="153">
        <v>10</v>
      </c>
      <c r="B69" s="165" t="str">
        <f>HYPERLINK("#'" &amp; TEXT(투자전략!$G$1+9, "[$-ko-KR]yyyy.mm.dd") &amp; "'!A40:O64", TEXT(투자전략!$G$1+9, "[$-ko-KR]yyyy.mm.dd"))</f>
        <v>2021.12.10</v>
      </c>
      <c r="C69" s="135">
        <f t="shared" ca="1" si="13"/>
        <v>2850000</v>
      </c>
      <c r="D69" s="139">
        <f t="shared" ca="1" si="14"/>
        <v>2779572.0625848193</v>
      </c>
      <c r="E69" s="77">
        <f t="shared" ca="1" si="15"/>
        <v>-2.4711556987782685E-2</v>
      </c>
      <c r="F69" s="137">
        <f t="shared" ca="1" si="16"/>
        <v>-70427.937415180655</v>
      </c>
      <c r="G69" s="139">
        <f t="shared" ca="1" si="17"/>
        <v>2747665.3502329448</v>
      </c>
      <c r="H69" s="77">
        <f t="shared" ca="1" si="18"/>
        <v>-3.5906894655107151E-2</v>
      </c>
      <c r="I69" s="137">
        <f t="shared" ca="1" si="19"/>
        <v>-102334.64976705537</v>
      </c>
      <c r="J69" s="139">
        <f t="shared" ca="1" si="20"/>
        <v>2791010.4280859977</v>
      </c>
      <c r="K69" s="77">
        <f t="shared" ca="1" si="21"/>
        <v>-2.0698095408421845E-2</v>
      </c>
      <c r="L69" s="137">
        <f t="shared" ca="1" si="22"/>
        <v>-58989.571914002256</v>
      </c>
      <c r="M69" s="139">
        <f t="shared" ca="1" si="23"/>
        <v>2755956.7995610195</v>
      </c>
      <c r="N69" s="77">
        <f t="shared" ca="1" si="24"/>
        <v>-3.2997614189116009E-2</v>
      </c>
      <c r="O69" s="137">
        <f t="shared" ca="1" si="25"/>
        <v>-94043.200438980639</v>
      </c>
    </row>
    <row r="70" spans="1:15" ht="16.5" customHeight="1">
      <c r="A70" s="153">
        <v>11</v>
      </c>
      <c r="B70" s="165" t="str">
        <f>HYPERLINK("#'" &amp; TEXT(투자전략!$G$1+10, "[$-ko-KR]yyyy.mm.dd") &amp; "'!A40:O64", TEXT(투자전략!$G$1+10, "[$-ko-KR]yyyy.mm.dd"))</f>
        <v>2021.12.11</v>
      </c>
      <c r="C70" s="135">
        <f t="shared" ca="1" si="13"/>
        <v>2850000</v>
      </c>
      <c r="D70" s="139">
        <f t="shared" ca="1" si="14"/>
        <v>2826976.2764272327</v>
      </c>
      <c r="E70" s="77">
        <f t="shared" ca="1" si="15"/>
        <v>-8.0784994992166344E-3</v>
      </c>
      <c r="F70" s="137">
        <f t="shared" ca="1" si="16"/>
        <v>-23023.723572767412</v>
      </c>
      <c r="G70" s="139">
        <f t="shared" ca="1" si="17"/>
        <v>2831712.0572088342</v>
      </c>
      <c r="H70" s="77">
        <f t="shared" ca="1" si="18"/>
        <v>-6.4168220319879869E-3</v>
      </c>
      <c r="I70" s="137">
        <f t="shared" ca="1" si="19"/>
        <v>-18287.942791165766</v>
      </c>
      <c r="J70" s="139">
        <f t="shared" ca="1" si="20"/>
        <v>2812666.5624711355</v>
      </c>
      <c r="K70" s="77">
        <f t="shared" ca="1" si="21"/>
        <v>-1.3099451764513841E-2</v>
      </c>
      <c r="L70" s="137">
        <f t="shared" ca="1" si="22"/>
        <v>-37333.437528864451</v>
      </c>
      <c r="M70" s="139">
        <f t="shared" ca="1" si="23"/>
        <v>2819977.9323995537</v>
      </c>
      <c r="N70" s="77">
        <f t="shared" ca="1" si="24"/>
        <v>-1.0534058807174076E-2</v>
      </c>
      <c r="O70" s="137">
        <f t="shared" ca="1" si="25"/>
        <v>-30022.06760044612</v>
      </c>
    </row>
    <row r="71" spans="1:15" ht="16.5" customHeight="1">
      <c r="A71" s="153">
        <v>12</v>
      </c>
      <c r="B71" s="165" t="str">
        <f>HYPERLINK("#'" &amp; TEXT(투자전략!$G$1+11, "[$-ko-KR]yyyy.mm.dd") &amp; "'!A40:O64", TEXT(투자전략!$G$1+11, "[$-ko-KR]yyyy.mm.dd"))</f>
        <v>2021.12.12</v>
      </c>
      <c r="C71" s="135">
        <f t="shared" ca="1" si="13"/>
        <v>2850000</v>
      </c>
      <c r="D71" s="139">
        <f t="shared" ca="1" si="14"/>
        <v>2845313.0082482472</v>
      </c>
      <c r="E71" s="77">
        <f t="shared" ca="1" si="15"/>
        <v>-1.6445585093869041E-3</v>
      </c>
      <c r="F71" s="137">
        <f t="shared" ca="1" si="16"/>
        <v>-4440.3079753446409</v>
      </c>
      <c r="G71" s="139">
        <f t="shared" ca="1" si="17"/>
        <v>2818520.2416106979</v>
      </c>
      <c r="H71" s="77">
        <f t="shared" ca="1" si="18"/>
        <v>-1.1045529259404187E-2</v>
      </c>
      <c r="I71" s="137">
        <f t="shared" ca="1" si="19"/>
        <v>-29822.929000391308</v>
      </c>
      <c r="J71" s="139">
        <f t="shared" ca="1" si="20"/>
        <v>2838664.6299824691</v>
      </c>
      <c r="K71" s="77">
        <f t="shared" ca="1" si="21"/>
        <v>-3.9773228131686151E-3</v>
      </c>
      <c r="L71" s="137">
        <f t="shared" ca="1" si="22"/>
        <v>-10738.771595555261</v>
      </c>
      <c r="M71" s="139">
        <f t="shared" ca="1" si="23"/>
        <v>2845328.8478662902</v>
      </c>
      <c r="N71" s="77">
        <f t="shared" ca="1" si="24"/>
        <v>-1.6390007486700167E-3</v>
      </c>
      <c r="O71" s="137">
        <f t="shared" ca="1" si="25"/>
        <v>-4425.3020214090457</v>
      </c>
    </row>
    <row r="72" spans="1:15" ht="16.5" customHeight="1">
      <c r="A72" s="153">
        <v>13</v>
      </c>
      <c r="B72" s="165" t="str">
        <f>HYPERLINK("#'" &amp; TEXT(투자전략!$G$1+12, "[$-ko-KR]yyyy.mm.dd") &amp; "'!A40:O64", TEXT(투자전략!$G$1+12, "[$-ko-KR]yyyy.mm.dd"))</f>
        <v>2021.12.13</v>
      </c>
      <c r="C72" s="135">
        <f t="shared" ca="1" si="13"/>
        <v>2850000</v>
      </c>
      <c r="D72" s="139">
        <f t="shared" ca="1" si="14"/>
        <v>2783839.2562806895</v>
      </c>
      <c r="E72" s="77">
        <f t="shared" ca="1" si="15"/>
        <v>-2.3214296041863317E-2</v>
      </c>
      <c r="F72" s="137">
        <f t="shared" ca="1" si="16"/>
        <v>-66160.743719310471</v>
      </c>
      <c r="G72" s="139">
        <f t="shared" ca="1" si="17"/>
        <v>2734505.0563928597</v>
      </c>
      <c r="H72" s="77">
        <f t="shared" ca="1" si="18"/>
        <v>-4.0524541616540427E-2</v>
      </c>
      <c r="I72" s="137">
        <f t="shared" ca="1" si="19"/>
        <v>-115494.94360714023</v>
      </c>
      <c r="J72" s="139">
        <f t="shared" ca="1" si="20"/>
        <v>2736046.0288174208</v>
      </c>
      <c r="K72" s="77">
        <f t="shared" ca="1" si="21"/>
        <v>-3.998384953774705E-2</v>
      </c>
      <c r="L72" s="137">
        <f t="shared" ca="1" si="22"/>
        <v>-113953.97118257909</v>
      </c>
      <c r="M72" s="139">
        <f t="shared" ca="1" si="23"/>
        <v>2557837.8752268669</v>
      </c>
      <c r="N72" s="77">
        <f t="shared" ca="1" si="24"/>
        <v>-0.10251302623618705</v>
      </c>
      <c r="O72" s="137">
        <f t="shared" ca="1" si="25"/>
        <v>-292162.12477313308</v>
      </c>
    </row>
    <row r="73" spans="1:15" ht="16.5" customHeight="1" thickBot="1">
      <c r="A73" s="155">
        <v>14</v>
      </c>
      <c r="B73" s="166" t="str">
        <f>HYPERLINK("#'" &amp; TEXT(투자전략!$G$1+13, "[$-ko-KR]yyyy.mm.dd") &amp; "'!A40:O64", TEXT(투자전략!$G$1+13, "[$-ko-KR]yyyy.mm.dd"))</f>
        <v>2021.12.14</v>
      </c>
      <c r="C73" s="136">
        <f t="shared" ca="1" si="13"/>
        <v>3000000</v>
      </c>
      <c r="D73" s="140">
        <f t="shared" ca="1" si="14"/>
        <v>3000000</v>
      </c>
      <c r="E73" s="79">
        <f t="shared" ca="1" si="15"/>
        <v>0</v>
      </c>
      <c r="F73" s="138">
        <f t="shared" ca="1" si="16"/>
        <v>0</v>
      </c>
      <c r="G73" s="140">
        <f t="shared" ca="1" si="17"/>
        <v>2967451.336356781</v>
      </c>
      <c r="H73" s="79">
        <f t="shared" ca="1" si="18"/>
        <v>-1.0849554547739716E-2</v>
      </c>
      <c r="I73" s="138">
        <f t="shared" ca="1" si="19"/>
        <v>-32548.663643219137</v>
      </c>
      <c r="J73" s="140">
        <f t="shared" ca="1" si="20"/>
        <v>3065467.0877476335</v>
      </c>
      <c r="K73" s="79">
        <f t="shared" ca="1" si="21"/>
        <v>2.1822362582544462E-2</v>
      </c>
      <c r="L73" s="138">
        <f t="shared" ca="1" si="22"/>
        <v>65467.087747633377</v>
      </c>
      <c r="M73" s="140">
        <f t="shared" ca="1" si="23"/>
        <v>3024326.7544636996</v>
      </c>
      <c r="N73" s="79">
        <f t="shared" ca="1" si="24"/>
        <v>8.1089181545666196E-3</v>
      </c>
      <c r="O73" s="138">
        <f t="shared" ca="1" si="25"/>
        <v>24326.754463699854</v>
      </c>
    </row>
    <row r="74" spans="1:15" ht="16.5" customHeight="1">
      <c r="A74" s="154">
        <v>15</v>
      </c>
      <c r="B74" s="164" t="str">
        <f>HYPERLINK("#'" &amp; TEXT(투자전략!$G$1+14, "[$-ko-KR]yyyy.mm.dd") &amp; "'!A40:O64", TEXT(투자전략!$G$1+14, "[$-ko-KR]yyyy.mm.dd"))</f>
        <v>2021.12.15</v>
      </c>
      <c r="C74" s="135">
        <f t="shared" ca="1" si="13"/>
        <v>3000000</v>
      </c>
      <c r="D74" s="139">
        <f t="shared" ca="1" si="14"/>
        <v>3017249.896248342</v>
      </c>
      <c r="E74" s="77">
        <f t="shared" ca="1" si="15"/>
        <v>5.7499654161139056E-3</v>
      </c>
      <c r="F74" s="137">
        <f t="shared" ca="1" si="16"/>
        <v>17249.896248341716</v>
      </c>
      <c r="G74" s="139">
        <f t="shared" ca="1" si="17"/>
        <v>3022043.6250342051</v>
      </c>
      <c r="H74" s="77">
        <f t="shared" ca="1" si="18"/>
        <v>7.347875011401753E-3</v>
      </c>
      <c r="I74" s="137">
        <f t="shared" ca="1" si="19"/>
        <v>22043.625034205259</v>
      </c>
      <c r="J74" s="139">
        <f t="shared" ca="1" si="20"/>
        <v>3015403.9867680715</v>
      </c>
      <c r="K74" s="77">
        <f t="shared" ca="1" si="21"/>
        <v>5.1346622560236796E-3</v>
      </c>
      <c r="L74" s="137">
        <f t="shared" ca="1" si="22"/>
        <v>15403.986768071038</v>
      </c>
      <c r="M74" s="139">
        <f t="shared" ca="1" si="23"/>
        <v>2933765.5826944676</v>
      </c>
      <c r="N74" s="77">
        <f t="shared" ca="1" si="24"/>
        <v>-2.207813910184412E-2</v>
      </c>
      <c r="O74" s="137">
        <f t="shared" ca="1" si="25"/>
        <v>-66234.417305532363</v>
      </c>
    </row>
    <row r="75" spans="1:15" ht="16.5" customHeight="1">
      <c r="A75" s="153">
        <v>16</v>
      </c>
      <c r="B75" s="165" t="str">
        <f>HYPERLINK("#'" &amp; TEXT(투자전략!$G$1+15, "[$-ko-KR]yyyy.mm.dd") &amp; "'!A40:O64", TEXT(투자전략!$G$1+15, "[$-ko-KR]yyyy.mm.dd"))</f>
        <v>2021.12.16</v>
      </c>
      <c r="C75" s="135">
        <f t="shared" ca="1" si="13"/>
        <v>3000000</v>
      </c>
      <c r="D75" s="139">
        <f t="shared" ca="1" si="14"/>
        <v>3222889.4894366693</v>
      </c>
      <c r="E75" s="77">
        <f t="shared" ca="1" si="15"/>
        <v>7.4296496478889723E-2</v>
      </c>
      <c r="F75" s="137">
        <f t="shared" ca="1" si="16"/>
        <v>222889.48943666907</v>
      </c>
      <c r="G75" s="139">
        <f t="shared" ca="1" si="17"/>
        <v>3298820.6545548262</v>
      </c>
      <c r="H75" s="77">
        <f t="shared" ca="1" si="18"/>
        <v>9.9606884851608762E-2</v>
      </c>
      <c r="I75" s="137">
        <f t="shared" ca="1" si="19"/>
        <v>298820.65455482627</v>
      </c>
      <c r="J75" s="139">
        <f t="shared" ca="1" si="20"/>
        <v>3264413.8114195494</v>
      </c>
      <c r="K75" s="77">
        <f t="shared" ca="1" si="21"/>
        <v>8.8137937139849881E-2</v>
      </c>
      <c r="L75" s="137">
        <f t="shared" ca="1" si="22"/>
        <v>264413.81141954963</v>
      </c>
      <c r="M75" s="139">
        <f t="shared" ca="1" si="23"/>
        <v>3000000</v>
      </c>
      <c r="N75" s="77">
        <f t="shared" ca="1" si="24"/>
        <v>0</v>
      </c>
      <c r="O75" s="137">
        <f t="shared" ca="1" si="25"/>
        <v>0</v>
      </c>
    </row>
    <row r="76" spans="1:15" ht="16.5" customHeight="1">
      <c r="A76" s="153">
        <v>17</v>
      </c>
      <c r="B76" s="165" t="str">
        <f>HYPERLINK("#'" &amp; TEXT(투자전략!$G$1+16, "[$-ko-KR]yyyy.mm.dd") &amp; "'!A40:O64", TEXT(투자전략!$G$1+16, "[$-ko-KR]yyyy.mm.dd"))</f>
        <v>2021.12.17</v>
      </c>
      <c r="C76" s="135" t="str">
        <f t="shared" ca="1" si="13"/>
        <v/>
      </c>
      <c r="D76" s="139" t="str">
        <f t="shared" ca="1" si="14"/>
        <v/>
      </c>
      <c r="E76" s="77" t="str">
        <f t="shared" ca="1" si="15"/>
        <v/>
      </c>
      <c r="F76" s="137" t="str">
        <f t="shared" ca="1" si="16"/>
        <v/>
      </c>
      <c r="G76" s="139" t="str">
        <f t="shared" ca="1" si="17"/>
        <v/>
      </c>
      <c r="H76" s="77" t="str">
        <f t="shared" ca="1" si="18"/>
        <v/>
      </c>
      <c r="I76" s="137" t="str">
        <f t="shared" ca="1" si="19"/>
        <v/>
      </c>
      <c r="J76" s="139" t="str">
        <f t="shared" ca="1" si="20"/>
        <v/>
      </c>
      <c r="K76" s="77" t="str">
        <f t="shared" ca="1" si="21"/>
        <v/>
      </c>
      <c r="L76" s="137" t="str">
        <f t="shared" ca="1" si="22"/>
        <v/>
      </c>
      <c r="M76" s="139" t="str">
        <f t="shared" ca="1" si="23"/>
        <v/>
      </c>
      <c r="N76" s="77" t="str">
        <f t="shared" ca="1" si="24"/>
        <v/>
      </c>
      <c r="O76" s="137" t="str">
        <f t="shared" ca="1" si="25"/>
        <v/>
      </c>
    </row>
    <row r="77" spans="1:15" ht="16.5" customHeight="1">
      <c r="A77" s="153">
        <v>18</v>
      </c>
      <c r="B77" s="165" t="str">
        <f>HYPERLINK("#'" &amp; TEXT(투자전략!$G$1+17, "[$-ko-KR]yyyy.mm.dd") &amp; "'!A40:O64", TEXT(투자전략!$G$1+17, "[$-ko-KR]yyyy.mm.dd"))</f>
        <v>2021.12.18</v>
      </c>
      <c r="C77" s="135" t="str">
        <f t="shared" ca="1" si="13"/>
        <v/>
      </c>
      <c r="D77" s="139" t="str">
        <f t="shared" ca="1" si="14"/>
        <v/>
      </c>
      <c r="E77" s="77" t="str">
        <f t="shared" ca="1" si="15"/>
        <v/>
      </c>
      <c r="F77" s="137" t="str">
        <f t="shared" ca="1" si="16"/>
        <v/>
      </c>
      <c r="G77" s="139" t="str">
        <f t="shared" ca="1" si="17"/>
        <v/>
      </c>
      <c r="H77" s="77" t="str">
        <f t="shared" ca="1" si="18"/>
        <v/>
      </c>
      <c r="I77" s="137" t="str">
        <f t="shared" ca="1" si="19"/>
        <v/>
      </c>
      <c r="J77" s="139" t="str">
        <f t="shared" ca="1" si="20"/>
        <v/>
      </c>
      <c r="K77" s="77" t="str">
        <f t="shared" ca="1" si="21"/>
        <v/>
      </c>
      <c r="L77" s="137" t="str">
        <f t="shared" ca="1" si="22"/>
        <v/>
      </c>
      <c r="M77" s="139" t="str">
        <f t="shared" ca="1" si="23"/>
        <v/>
      </c>
      <c r="N77" s="77" t="str">
        <f t="shared" ca="1" si="24"/>
        <v/>
      </c>
      <c r="O77" s="137" t="str">
        <f t="shared" ca="1" si="25"/>
        <v/>
      </c>
    </row>
    <row r="78" spans="1:15" ht="16.5" customHeight="1">
      <c r="A78" s="153">
        <v>19</v>
      </c>
      <c r="B78" s="165" t="str">
        <f>HYPERLINK("#'" &amp; TEXT(투자전략!$G$1+18, "[$-ko-KR]yyyy.mm.dd") &amp; "'!A40:O64", TEXT(투자전략!$G$1+18, "[$-ko-KR]yyyy.mm.dd"))</f>
        <v>2021.12.19</v>
      </c>
      <c r="C78" s="135" t="str">
        <f t="shared" ca="1" si="13"/>
        <v/>
      </c>
      <c r="D78" s="139" t="str">
        <f t="shared" ca="1" si="14"/>
        <v/>
      </c>
      <c r="E78" s="77" t="str">
        <f t="shared" ca="1" si="15"/>
        <v/>
      </c>
      <c r="F78" s="137" t="str">
        <f t="shared" ca="1" si="16"/>
        <v/>
      </c>
      <c r="G78" s="139" t="str">
        <f t="shared" ca="1" si="17"/>
        <v/>
      </c>
      <c r="H78" s="77" t="str">
        <f t="shared" ca="1" si="18"/>
        <v/>
      </c>
      <c r="I78" s="137" t="str">
        <f t="shared" ca="1" si="19"/>
        <v/>
      </c>
      <c r="J78" s="139" t="str">
        <f t="shared" ca="1" si="20"/>
        <v/>
      </c>
      <c r="K78" s="77" t="str">
        <f t="shared" ca="1" si="21"/>
        <v/>
      </c>
      <c r="L78" s="137" t="str">
        <f t="shared" ca="1" si="22"/>
        <v/>
      </c>
      <c r="M78" s="139" t="str">
        <f t="shared" ca="1" si="23"/>
        <v/>
      </c>
      <c r="N78" s="77" t="str">
        <f t="shared" ca="1" si="24"/>
        <v/>
      </c>
      <c r="O78" s="137" t="str">
        <f t="shared" ca="1" si="25"/>
        <v/>
      </c>
    </row>
    <row r="79" spans="1:15" ht="16.5" customHeight="1">
      <c r="A79" s="153">
        <v>20</v>
      </c>
      <c r="B79" s="165" t="str">
        <f>HYPERLINK("#'" &amp; TEXT(투자전략!$G$1+19, "[$-ko-KR]yyyy.mm.dd") &amp; "'!A40:O64", TEXT(투자전략!$G$1+19, "[$-ko-KR]yyyy.mm.dd"))</f>
        <v>2021.12.20</v>
      </c>
      <c r="C79" s="135" t="str">
        <f t="shared" ca="1" si="13"/>
        <v/>
      </c>
      <c r="D79" s="139" t="str">
        <f t="shared" ca="1" si="14"/>
        <v/>
      </c>
      <c r="E79" s="77" t="str">
        <f t="shared" ca="1" si="15"/>
        <v/>
      </c>
      <c r="F79" s="137" t="str">
        <f t="shared" ca="1" si="16"/>
        <v/>
      </c>
      <c r="G79" s="139" t="str">
        <f t="shared" ca="1" si="17"/>
        <v/>
      </c>
      <c r="H79" s="77" t="str">
        <f t="shared" ca="1" si="18"/>
        <v/>
      </c>
      <c r="I79" s="137" t="str">
        <f t="shared" ca="1" si="19"/>
        <v/>
      </c>
      <c r="J79" s="139" t="str">
        <f t="shared" ca="1" si="20"/>
        <v/>
      </c>
      <c r="K79" s="77" t="str">
        <f t="shared" ca="1" si="21"/>
        <v/>
      </c>
      <c r="L79" s="137" t="str">
        <f t="shared" ca="1" si="22"/>
        <v/>
      </c>
      <c r="M79" s="139" t="str">
        <f t="shared" ca="1" si="23"/>
        <v/>
      </c>
      <c r="N79" s="77" t="str">
        <f t="shared" ca="1" si="24"/>
        <v/>
      </c>
      <c r="O79" s="137" t="str">
        <f t="shared" ca="1" si="25"/>
        <v/>
      </c>
    </row>
    <row r="80" spans="1:15" ht="16.5" customHeight="1" thickBot="1">
      <c r="A80" s="155">
        <v>21</v>
      </c>
      <c r="B80" s="166" t="str">
        <f>HYPERLINK("#'" &amp; TEXT(투자전략!$G$1+20, "[$-ko-KR]yyyy.mm.dd") &amp; "'!A40:O64", TEXT(투자전략!$G$1+20, "[$-ko-KR]yyyy.mm.dd"))</f>
        <v>2021.12.21</v>
      </c>
      <c r="C80" s="135" t="str">
        <f t="shared" ca="1" si="13"/>
        <v/>
      </c>
      <c r="D80" s="139" t="str">
        <f t="shared" ca="1" si="14"/>
        <v/>
      </c>
      <c r="E80" s="77" t="str">
        <f t="shared" ca="1" si="15"/>
        <v/>
      </c>
      <c r="F80" s="137" t="str">
        <f t="shared" ca="1" si="16"/>
        <v/>
      </c>
      <c r="G80" s="139" t="str">
        <f t="shared" ca="1" si="17"/>
        <v/>
      </c>
      <c r="H80" s="77" t="str">
        <f t="shared" ca="1" si="18"/>
        <v/>
      </c>
      <c r="I80" s="137" t="str">
        <f t="shared" ca="1" si="19"/>
        <v/>
      </c>
      <c r="J80" s="139" t="str">
        <f t="shared" ca="1" si="20"/>
        <v/>
      </c>
      <c r="K80" s="77" t="str">
        <f t="shared" ca="1" si="21"/>
        <v/>
      </c>
      <c r="L80" s="137" t="str">
        <f t="shared" ca="1" si="22"/>
        <v/>
      </c>
      <c r="M80" s="139" t="str">
        <f t="shared" ca="1" si="23"/>
        <v/>
      </c>
      <c r="N80" s="77" t="str">
        <f t="shared" ca="1" si="24"/>
        <v/>
      </c>
      <c r="O80" s="137" t="str">
        <f t="shared" ca="1" si="25"/>
        <v/>
      </c>
    </row>
    <row r="81" spans="1:15" ht="16.5" customHeight="1">
      <c r="A81" s="154">
        <v>22</v>
      </c>
      <c r="B81" s="164" t="str">
        <f>HYPERLINK("#'" &amp; TEXT(투자전략!$G$1+21, "[$-ko-KR]yyyy.mm.dd") &amp; "'!A40:O64", TEXT(투자전략!$G$1+21, "[$-ko-KR]yyyy.mm.dd"))</f>
        <v>2021.12.22</v>
      </c>
      <c r="C81" s="134" t="str">
        <f t="shared" ca="1" si="13"/>
        <v/>
      </c>
      <c r="D81" s="142" t="str">
        <f t="shared" ca="1" si="14"/>
        <v/>
      </c>
      <c r="E81" s="76" t="str">
        <f t="shared" ca="1" si="15"/>
        <v/>
      </c>
      <c r="F81" s="141" t="str">
        <f t="shared" ca="1" si="16"/>
        <v/>
      </c>
      <c r="G81" s="142" t="str">
        <f t="shared" ca="1" si="17"/>
        <v/>
      </c>
      <c r="H81" s="76" t="str">
        <f t="shared" ca="1" si="18"/>
        <v/>
      </c>
      <c r="I81" s="141" t="str">
        <f t="shared" ca="1" si="19"/>
        <v/>
      </c>
      <c r="J81" s="142" t="str">
        <f t="shared" ca="1" si="20"/>
        <v/>
      </c>
      <c r="K81" s="76" t="str">
        <f t="shared" ca="1" si="21"/>
        <v/>
      </c>
      <c r="L81" s="141" t="str">
        <f t="shared" ca="1" si="22"/>
        <v/>
      </c>
      <c r="M81" s="142" t="str">
        <f t="shared" ca="1" si="23"/>
        <v/>
      </c>
      <c r="N81" s="76" t="str">
        <f t="shared" ca="1" si="24"/>
        <v/>
      </c>
      <c r="O81" s="141" t="str">
        <f t="shared" ca="1" si="25"/>
        <v/>
      </c>
    </row>
    <row r="82" spans="1:15" ht="16.5" customHeight="1">
      <c r="A82" s="153">
        <v>23</v>
      </c>
      <c r="B82" s="165" t="str">
        <f>HYPERLINK("#'" &amp; TEXT(투자전략!$G$1+22, "[$-ko-KR]yyyy.mm.dd") &amp; "'!A40:O64", TEXT(투자전략!$G$1+22, "[$-ko-KR]yyyy.mm.dd"))</f>
        <v>2021.12.23</v>
      </c>
      <c r="C82" s="135" t="str">
        <f t="shared" ca="1" si="13"/>
        <v/>
      </c>
      <c r="D82" s="139" t="str">
        <f t="shared" ca="1" si="14"/>
        <v/>
      </c>
      <c r="E82" s="77" t="str">
        <f t="shared" ca="1" si="15"/>
        <v/>
      </c>
      <c r="F82" s="137" t="str">
        <f t="shared" ca="1" si="16"/>
        <v/>
      </c>
      <c r="G82" s="139" t="str">
        <f t="shared" ca="1" si="17"/>
        <v/>
      </c>
      <c r="H82" s="77" t="str">
        <f t="shared" ca="1" si="18"/>
        <v/>
      </c>
      <c r="I82" s="137" t="str">
        <f t="shared" ca="1" si="19"/>
        <v/>
      </c>
      <c r="J82" s="139" t="str">
        <f t="shared" ca="1" si="20"/>
        <v/>
      </c>
      <c r="K82" s="77" t="str">
        <f t="shared" ca="1" si="21"/>
        <v/>
      </c>
      <c r="L82" s="137" t="str">
        <f t="shared" ca="1" si="22"/>
        <v/>
      </c>
      <c r="M82" s="139" t="str">
        <f t="shared" ca="1" si="23"/>
        <v/>
      </c>
      <c r="N82" s="77" t="str">
        <f t="shared" ca="1" si="24"/>
        <v/>
      </c>
      <c r="O82" s="137" t="str">
        <f t="shared" ca="1" si="25"/>
        <v/>
      </c>
    </row>
    <row r="83" spans="1:15" ht="16.5" customHeight="1">
      <c r="A83" s="153">
        <v>24</v>
      </c>
      <c r="B83" s="165" t="str">
        <f>HYPERLINK("#'" &amp; TEXT(투자전략!$G$1+23, "[$-ko-KR]yyyy.mm.dd") &amp; "'!A40:O64", TEXT(투자전략!$G$1+23, "[$-ko-KR]yyyy.mm.dd"))</f>
        <v>2021.12.24</v>
      </c>
      <c r="C83" s="135" t="str">
        <f t="shared" ca="1" si="13"/>
        <v/>
      </c>
      <c r="D83" s="139" t="str">
        <f t="shared" ca="1" si="14"/>
        <v/>
      </c>
      <c r="E83" s="77" t="str">
        <f t="shared" ca="1" si="15"/>
        <v/>
      </c>
      <c r="F83" s="137" t="str">
        <f t="shared" ca="1" si="16"/>
        <v/>
      </c>
      <c r="G83" s="139" t="str">
        <f t="shared" ca="1" si="17"/>
        <v/>
      </c>
      <c r="H83" s="77" t="str">
        <f t="shared" ca="1" si="18"/>
        <v/>
      </c>
      <c r="I83" s="137" t="str">
        <f t="shared" ca="1" si="19"/>
        <v/>
      </c>
      <c r="J83" s="139" t="str">
        <f t="shared" ca="1" si="20"/>
        <v/>
      </c>
      <c r="K83" s="77" t="str">
        <f t="shared" ca="1" si="21"/>
        <v/>
      </c>
      <c r="L83" s="137" t="str">
        <f t="shared" ca="1" si="22"/>
        <v/>
      </c>
      <c r="M83" s="139" t="str">
        <f t="shared" ca="1" si="23"/>
        <v/>
      </c>
      <c r="N83" s="77" t="str">
        <f t="shared" ca="1" si="24"/>
        <v/>
      </c>
      <c r="O83" s="137" t="str">
        <f t="shared" ca="1" si="25"/>
        <v/>
      </c>
    </row>
    <row r="84" spans="1:15" ht="16.5" customHeight="1">
      <c r="A84" s="153">
        <v>25</v>
      </c>
      <c r="B84" s="165" t="str">
        <f>HYPERLINK("#'" &amp; TEXT(투자전략!$G$1+24, "[$-ko-KR]yyyy.mm.dd") &amp; "'!A40:O64", TEXT(투자전략!$G$1+24, "[$-ko-KR]yyyy.mm.dd"))</f>
        <v>2021.12.25</v>
      </c>
      <c r="C84" s="135" t="str">
        <f t="shared" ca="1" si="13"/>
        <v/>
      </c>
      <c r="D84" s="139" t="str">
        <f t="shared" ca="1" si="14"/>
        <v/>
      </c>
      <c r="E84" s="77" t="str">
        <f t="shared" ca="1" si="15"/>
        <v/>
      </c>
      <c r="F84" s="137" t="str">
        <f t="shared" ca="1" si="16"/>
        <v/>
      </c>
      <c r="G84" s="139" t="str">
        <f t="shared" ca="1" si="17"/>
        <v/>
      </c>
      <c r="H84" s="77" t="str">
        <f t="shared" ca="1" si="18"/>
        <v/>
      </c>
      <c r="I84" s="137" t="str">
        <f t="shared" ca="1" si="19"/>
        <v/>
      </c>
      <c r="J84" s="139" t="str">
        <f t="shared" ca="1" si="20"/>
        <v/>
      </c>
      <c r="K84" s="77" t="str">
        <f t="shared" ca="1" si="21"/>
        <v/>
      </c>
      <c r="L84" s="137" t="str">
        <f t="shared" ca="1" si="22"/>
        <v/>
      </c>
      <c r="M84" s="139" t="str">
        <f t="shared" ca="1" si="23"/>
        <v/>
      </c>
      <c r="N84" s="77" t="str">
        <f t="shared" ca="1" si="24"/>
        <v/>
      </c>
      <c r="O84" s="137" t="str">
        <f t="shared" ca="1" si="25"/>
        <v/>
      </c>
    </row>
    <row r="85" spans="1:15" ht="16.5" customHeight="1">
      <c r="A85" s="153">
        <v>26</v>
      </c>
      <c r="B85" s="165" t="str">
        <f>HYPERLINK("#'" &amp; TEXT(투자전략!$G$1+25, "[$-ko-KR]yyyy.mm.dd") &amp; "'!A40:O64", TEXT(투자전략!$G$1+25, "[$-ko-KR]yyyy.mm.dd"))</f>
        <v>2021.12.26</v>
      </c>
      <c r="C85" s="135" t="str">
        <f t="shared" ca="1" si="13"/>
        <v/>
      </c>
      <c r="D85" s="139" t="str">
        <f t="shared" ca="1" si="14"/>
        <v/>
      </c>
      <c r="E85" s="77" t="str">
        <f t="shared" ca="1" si="15"/>
        <v/>
      </c>
      <c r="F85" s="137" t="str">
        <f t="shared" ca="1" si="16"/>
        <v/>
      </c>
      <c r="G85" s="139" t="str">
        <f t="shared" ca="1" si="17"/>
        <v/>
      </c>
      <c r="H85" s="77" t="str">
        <f t="shared" ca="1" si="18"/>
        <v/>
      </c>
      <c r="I85" s="137" t="str">
        <f t="shared" ca="1" si="19"/>
        <v/>
      </c>
      <c r="J85" s="139" t="str">
        <f t="shared" ca="1" si="20"/>
        <v/>
      </c>
      <c r="K85" s="77" t="str">
        <f t="shared" ca="1" si="21"/>
        <v/>
      </c>
      <c r="L85" s="137" t="str">
        <f t="shared" ca="1" si="22"/>
        <v/>
      </c>
      <c r="M85" s="139" t="str">
        <f t="shared" ca="1" si="23"/>
        <v/>
      </c>
      <c r="N85" s="77" t="str">
        <f t="shared" ca="1" si="24"/>
        <v/>
      </c>
      <c r="O85" s="137" t="str">
        <f t="shared" ca="1" si="25"/>
        <v/>
      </c>
    </row>
    <row r="86" spans="1:15" ht="16.5" customHeight="1">
      <c r="A86" s="153">
        <v>27</v>
      </c>
      <c r="B86" s="165" t="str">
        <f>HYPERLINK("#'" &amp; TEXT(투자전략!$G$1+26, "[$-ko-KR]yyyy.mm.dd") &amp; "'!A40:O64", TEXT(투자전략!$G$1+26, "[$-ko-KR]yyyy.mm.dd"))</f>
        <v>2021.12.27</v>
      </c>
      <c r="C86" s="135" t="str">
        <f t="shared" ca="1" si="13"/>
        <v/>
      </c>
      <c r="D86" s="139" t="str">
        <f t="shared" ca="1" si="14"/>
        <v/>
      </c>
      <c r="E86" s="77" t="str">
        <f t="shared" ca="1" si="15"/>
        <v/>
      </c>
      <c r="F86" s="137" t="str">
        <f t="shared" ca="1" si="16"/>
        <v/>
      </c>
      <c r="G86" s="139" t="str">
        <f t="shared" ca="1" si="17"/>
        <v/>
      </c>
      <c r="H86" s="77" t="str">
        <f t="shared" ca="1" si="18"/>
        <v/>
      </c>
      <c r="I86" s="137" t="str">
        <f t="shared" ca="1" si="19"/>
        <v/>
      </c>
      <c r="J86" s="139" t="str">
        <f t="shared" ca="1" si="20"/>
        <v/>
      </c>
      <c r="K86" s="77" t="str">
        <f t="shared" ca="1" si="21"/>
        <v/>
      </c>
      <c r="L86" s="137" t="str">
        <f t="shared" ca="1" si="22"/>
        <v/>
      </c>
      <c r="M86" s="139" t="str">
        <f t="shared" ca="1" si="23"/>
        <v/>
      </c>
      <c r="N86" s="77" t="str">
        <f t="shared" ca="1" si="24"/>
        <v/>
      </c>
      <c r="O86" s="137" t="str">
        <f t="shared" ca="1" si="25"/>
        <v/>
      </c>
    </row>
    <row r="87" spans="1:15" ht="16.5" customHeight="1" thickBot="1">
      <c r="A87" s="155">
        <v>28</v>
      </c>
      <c r="B87" s="166" t="str">
        <f>HYPERLINK("#'" &amp; TEXT(투자전략!$G$1+27, "[$-ko-KR]yyyy.mm.dd") &amp; "'!A40:O64", TEXT(투자전략!$G$1+27, "[$-ko-KR]yyyy.mm.dd"))</f>
        <v>2021.12.28</v>
      </c>
      <c r="C87" s="136" t="str">
        <f t="shared" ca="1" si="13"/>
        <v/>
      </c>
      <c r="D87" s="140" t="str">
        <f t="shared" ca="1" si="14"/>
        <v/>
      </c>
      <c r="E87" s="79" t="str">
        <f t="shared" ca="1" si="15"/>
        <v/>
      </c>
      <c r="F87" s="138" t="str">
        <f t="shared" ca="1" si="16"/>
        <v/>
      </c>
      <c r="G87" s="140" t="str">
        <f t="shared" ca="1" si="17"/>
        <v/>
      </c>
      <c r="H87" s="79" t="str">
        <f t="shared" ca="1" si="18"/>
        <v/>
      </c>
      <c r="I87" s="138" t="str">
        <f t="shared" ca="1" si="19"/>
        <v/>
      </c>
      <c r="J87" s="140" t="str">
        <f t="shared" ca="1" si="20"/>
        <v/>
      </c>
      <c r="K87" s="79" t="str">
        <f t="shared" ca="1" si="21"/>
        <v/>
      </c>
      <c r="L87" s="138" t="str">
        <f t="shared" ca="1" si="22"/>
        <v/>
      </c>
      <c r="M87" s="140" t="str">
        <f t="shared" ca="1" si="23"/>
        <v/>
      </c>
      <c r="N87" s="79" t="str">
        <f t="shared" ca="1" si="24"/>
        <v/>
      </c>
      <c r="O87" s="138" t="str">
        <f t="shared" ca="1" si="25"/>
        <v/>
      </c>
    </row>
    <row r="88" spans="1:15" ht="16.5" customHeight="1">
      <c r="A88" s="121">
        <v>29</v>
      </c>
      <c r="B88" s="164" t="str">
        <f>HYPERLINK("#'" &amp; TEXT(투자전략!$G$1+28, "[$-ko-KR]yyyy.mm.dd") &amp; "'!A40:O64", TEXT(투자전략!$G$1+28, "[$-ko-KR]yyyy.mm.dd"))</f>
        <v>2021.12.29</v>
      </c>
      <c r="C88" s="135" t="str">
        <f t="shared" ca="1" si="13"/>
        <v/>
      </c>
      <c r="D88" s="139" t="str">
        <f t="shared" ca="1" si="14"/>
        <v/>
      </c>
      <c r="E88" s="77" t="str">
        <f t="shared" ca="1" si="15"/>
        <v/>
      </c>
      <c r="F88" s="137" t="str">
        <f t="shared" ca="1" si="16"/>
        <v/>
      </c>
      <c r="G88" s="139" t="str">
        <f t="shared" ca="1" si="17"/>
        <v/>
      </c>
      <c r="H88" s="77" t="str">
        <f t="shared" ca="1" si="18"/>
        <v/>
      </c>
      <c r="I88" s="137" t="str">
        <f t="shared" ca="1" si="19"/>
        <v/>
      </c>
      <c r="J88" s="139" t="str">
        <f t="shared" ca="1" si="20"/>
        <v/>
      </c>
      <c r="K88" s="77" t="str">
        <f t="shared" ca="1" si="21"/>
        <v/>
      </c>
      <c r="L88" s="137" t="str">
        <f t="shared" ca="1" si="22"/>
        <v/>
      </c>
      <c r="M88" s="139" t="str">
        <f t="shared" ca="1" si="23"/>
        <v/>
      </c>
      <c r="N88" s="77" t="str">
        <f t="shared" ca="1" si="24"/>
        <v/>
      </c>
      <c r="O88" s="137" t="str">
        <f t="shared" ca="1" si="25"/>
        <v/>
      </c>
    </row>
    <row r="89" spans="1:15" ht="16.5" customHeight="1">
      <c r="A89" s="121">
        <v>30</v>
      </c>
      <c r="B89" s="165" t="str">
        <f>HYPERLINK("#'" &amp; TEXT(투자전략!$G$1+29, "[$-ko-KR]yyyy.mm.dd") &amp; "'!A40:O64", TEXT(투자전략!$G$1+29, "[$-ko-KR]yyyy.mm.dd"))</f>
        <v>2021.12.30</v>
      </c>
      <c r="C89" s="135" t="str">
        <f t="shared" ca="1" si="13"/>
        <v/>
      </c>
      <c r="D89" s="139" t="str">
        <f t="shared" ca="1" si="14"/>
        <v/>
      </c>
      <c r="E89" s="77" t="str">
        <f t="shared" ca="1" si="15"/>
        <v/>
      </c>
      <c r="F89" s="137" t="str">
        <f t="shared" ca="1" si="16"/>
        <v/>
      </c>
      <c r="G89" s="139" t="str">
        <f t="shared" ca="1" si="17"/>
        <v/>
      </c>
      <c r="H89" s="77" t="str">
        <f t="shared" ca="1" si="18"/>
        <v/>
      </c>
      <c r="I89" s="137" t="str">
        <f t="shared" ca="1" si="19"/>
        <v/>
      </c>
      <c r="J89" s="139" t="str">
        <f t="shared" ca="1" si="20"/>
        <v/>
      </c>
      <c r="K89" s="77" t="str">
        <f t="shared" ca="1" si="21"/>
        <v/>
      </c>
      <c r="L89" s="137" t="str">
        <f t="shared" ca="1" si="22"/>
        <v/>
      </c>
      <c r="M89" s="139" t="str">
        <f t="shared" ca="1" si="23"/>
        <v/>
      </c>
      <c r="N89" s="77" t="str">
        <f t="shared" ca="1" si="24"/>
        <v/>
      </c>
      <c r="O89" s="137" t="str">
        <f t="shared" ca="1" si="25"/>
        <v/>
      </c>
    </row>
    <row r="90" spans="1:15" ht="16.5" customHeight="1" thickBot="1">
      <c r="A90" s="121">
        <v>31</v>
      </c>
      <c r="B90" s="165" t="str">
        <f>HYPERLINK("#'" &amp; TEXT(투자전략!$G$1+30, "[$-ko-KR]yyyy.mm.dd") &amp; "'!A40:O64", TEXT(투자전략!$G$1+30, "[$-ko-KR]yyyy.mm.dd"))</f>
        <v>2021.12.31</v>
      </c>
      <c r="C90" s="136" t="str">
        <f t="shared" ca="1" si="13"/>
        <v/>
      </c>
      <c r="D90" s="140" t="str">
        <f t="shared" ca="1" si="14"/>
        <v/>
      </c>
      <c r="E90" s="79" t="str">
        <f t="shared" ca="1" si="15"/>
        <v/>
      </c>
      <c r="F90" s="138" t="str">
        <f t="shared" ca="1" si="16"/>
        <v/>
      </c>
      <c r="G90" s="140" t="str">
        <f t="shared" ca="1" si="17"/>
        <v/>
      </c>
      <c r="H90" s="79" t="str">
        <f t="shared" ca="1" si="18"/>
        <v/>
      </c>
      <c r="I90" s="138" t="str">
        <f t="shared" ca="1" si="19"/>
        <v/>
      </c>
      <c r="J90" s="140" t="str">
        <f t="shared" ca="1" si="20"/>
        <v/>
      </c>
      <c r="K90" s="79" t="str">
        <f t="shared" ca="1" si="21"/>
        <v/>
      </c>
      <c r="L90" s="138" t="str">
        <f t="shared" ca="1" si="22"/>
        <v/>
      </c>
      <c r="M90" s="140" t="str">
        <f t="shared" ca="1" si="23"/>
        <v/>
      </c>
      <c r="N90" s="79" t="str">
        <f t="shared" ca="1" si="24"/>
        <v/>
      </c>
      <c r="O90" s="138" t="str">
        <f t="shared" ca="1" si="25"/>
        <v/>
      </c>
    </row>
    <row r="91" spans="1:15" ht="16.5" customHeight="1" thickBot="1">
      <c r="A91" s="239" t="s">
        <v>280</v>
      </c>
      <c r="B91" s="241"/>
      <c r="C91" s="132" t="s">
        <v>275</v>
      </c>
      <c r="D91" s="150" t="s">
        <v>276</v>
      </c>
      <c r="E91" s="151" t="s">
        <v>277</v>
      </c>
      <c r="F91" s="152" t="s">
        <v>278</v>
      </c>
      <c r="G91" s="150" t="s">
        <v>276</v>
      </c>
      <c r="H91" s="151" t="s">
        <v>277</v>
      </c>
      <c r="I91" s="152" t="s">
        <v>278</v>
      </c>
      <c r="J91" s="150" t="s">
        <v>276</v>
      </c>
      <c r="K91" s="151" t="s">
        <v>277</v>
      </c>
      <c r="L91" s="152" t="s">
        <v>278</v>
      </c>
      <c r="M91" s="150" t="s">
        <v>276</v>
      </c>
      <c r="N91" s="151" t="s">
        <v>277</v>
      </c>
      <c r="O91" s="152" t="s">
        <v>278</v>
      </c>
    </row>
    <row r="92" spans="1:15" ht="16.5" customHeight="1" thickBot="1">
      <c r="A92" s="245"/>
      <c r="B92" s="247"/>
      <c r="C92" s="136">
        <f ca="1">SUM(C60:C90)</f>
        <v>43950000</v>
      </c>
      <c r="D92" s="140">
        <f ca="1">SUM(D60:D90)</f>
        <v>43780528.792466968</v>
      </c>
      <c r="E92" s="79">
        <f ca="1">IFERROR(F92 / (SUM($C60:$C90) / COUNT($C60:$C90)), 0)</f>
        <v>-6.1606197499567625E-2</v>
      </c>
      <c r="F92" s="138">
        <f ca="1">SUM(F60:F90)</f>
        <v>-169224.52375662481</v>
      </c>
      <c r="G92" s="140">
        <f ca="1">SUM(G60:G90)</f>
        <v>43546981.906904876</v>
      </c>
      <c r="H92" s="79">
        <f ca="1">IFERROR(I92 / (SUM($C60:$C90) / COUNT($C60:$C90)), 0)</f>
        <v>-0.14611559088281068</v>
      </c>
      <c r="I92" s="138">
        <f ca="1">SUM(I60:I90)</f>
        <v>-401361.2637062206</v>
      </c>
      <c r="J92" s="140">
        <f ca="1">SUM(J60:J90)</f>
        <v>43503979.924800761</v>
      </c>
      <c r="K92" s="79">
        <f ca="1">IFERROR(L92 / (SUM($C60:$C90) / COUNT($C60:$C90)), 0)</f>
        <v>-0.16215644205770649</v>
      </c>
      <c r="L92" s="138">
        <f ca="1">SUM(L60:L90)</f>
        <v>-445423.47677726252</v>
      </c>
      <c r="M92" s="140">
        <f ca="1">SUM(M60:M90)</f>
        <v>42984137.346976653</v>
      </c>
      <c r="N92" s="79">
        <f ca="1">IFERROR(O92 / (SUM($C60:$C90) / COUNT($C60:$C90)), 0)</f>
        <v>-0.35153285202677831</v>
      </c>
      <c r="O92" s="138">
        <f ca="1">SUM(O60:O90)</f>
        <v>-965616.80291105667</v>
      </c>
    </row>
    <row r="94" spans="1:15" ht="16.5" customHeight="1" thickBot="1"/>
    <row r="95" spans="1:15" ht="16.5" customHeight="1" thickBot="1">
      <c r="A95" s="230" t="str">
        <f>TEXT(투자전략!$G$1, "[$-ko-KR]yyyy년 mm월 ") &amp; "[동전코인] 전일대비 상승률 Top20 월말결산"</f>
        <v>2021년 12월 [동전코인] 전일대비 상승률 Top20 월말결산</v>
      </c>
      <c r="B95" s="231"/>
      <c r="C95" s="231"/>
      <c r="D95" s="231"/>
      <c r="E95" s="231"/>
      <c r="F95" s="231"/>
      <c r="G95" s="231"/>
      <c r="H95" s="231"/>
      <c r="I95" s="231"/>
      <c r="J95" s="231"/>
      <c r="K95" s="231"/>
      <c r="L95" s="231"/>
      <c r="M95" s="231"/>
      <c r="N95" s="231"/>
      <c r="O95" s="232"/>
    </row>
    <row r="96" spans="1:15" ht="16.5" customHeight="1" thickBot="1">
      <c r="A96" s="291" t="s">
        <v>281</v>
      </c>
      <c r="B96" s="245" t="s">
        <v>279</v>
      </c>
      <c r="C96" s="247"/>
      <c r="D96" s="245" t="s">
        <v>271</v>
      </c>
      <c r="E96" s="246"/>
      <c r="F96" s="247"/>
      <c r="G96" s="245" t="s">
        <v>272</v>
      </c>
      <c r="H96" s="246"/>
      <c r="I96" s="247"/>
      <c r="J96" s="245" t="s">
        <v>273</v>
      </c>
      <c r="K96" s="246"/>
      <c r="L96" s="247"/>
      <c r="M96" s="245" t="s">
        <v>274</v>
      </c>
      <c r="N96" s="246"/>
      <c r="O96" s="247"/>
    </row>
    <row r="97" spans="1:15" ht="16.5" customHeight="1" thickBot="1">
      <c r="A97" s="295"/>
      <c r="B97" s="154" t="s">
        <v>269</v>
      </c>
      <c r="C97" s="154" t="s">
        <v>42</v>
      </c>
      <c r="D97" s="121" t="s">
        <v>270</v>
      </c>
      <c r="E97" s="133" t="s">
        <v>40</v>
      </c>
      <c r="F97" s="156" t="s">
        <v>41</v>
      </c>
      <c r="G97" s="121" t="s">
        <v>270</v>
      </c>
      <c r="H97" s="133" t="s">
        <v>40</v>
      </c>
      <c r="I97" s="156" t="s">
        <v>41</v>
      </c>
      <c r="J97" s="121" t="s">
        <v>270</v>
      </c>
      <c r="K97" s="133" t="s">
        <v>40</v>
      </c>
      <c r="L97" s="156" t="s">
        <v>41</v>
      </c>
      <c r="M97" s="121" t="s">
        <v>270</v>
      </c>
      <c r="N97" s="133" t="s">
        <v>40</v>
      </c>
      <c r="O97" s="156" t="s">
        <v>41</v>
      </c>
    </row>
    <row r="98" spans="1:15" ht="16.5" customHeight="1">
      <c r="A98" s="154">
        <v>1</v>
      </c>
      <c r="B98" s="164" t="str">
        <f>HYPERLINK("#'" &amp; TEXT(투자전략!$G$1+0, "[$-ko-KR]yyyy.mm.dd") &amp; "'!A67:O91", TEXT(투자전략!$G$1+0, "[$-ko-KR]yyyy.mm.dd"))</f>
        <v>2021.12.01</v>
      </c>
      <c r="C98" s="134">
        <f ca="1">IFERROR(COUNTA(INDIRECT($B98&amp;"!A71:A90")) * INDIRECT($B98&amp;"!B91"), "")</f>
        <v>3000000</v>
      </c>
      <c r="D98" s="142">
        <f ca="1">IFERROR($C98 * (1 + E98), "")</f>
        <v>3032815.0835170052</v>
      </c>
      <c r="E98" s="76">
        <f ca="1">IFERROR(INDIRECT($B98&amp;"!E91"), "")</f>
        <v>1.093836117233506E-2</v>
      </c>
      <c r="F98" s="141">
        <f ca="1">IFERROR(INDIRECT($B98&amp;"!F91"), "")</f>
        <v>32815.083517005187</v>
      </c>
      <c r="G98" s="142">
        <f ca="1">IFERROR($C98 * (1 + H98), "")</f>
        <v>3013737.8188329325</v>
      </c>
      <c r="H98" s="76">
        <f ca="1">IFERROR(INDIRECT($B98&amp;"!H91"), "")</f>
        <v>4.5792729443107092E-3</v>
      </c>
      <c r="I98" s="141">
        <f ca="1">IFERROR(INDIRECT($B98&amp;"!I91"), "")</f>
        <v>13737.818832932127</v>
      </c>
      <c r="J98" s="142">
        <f ca="1">IFERROR($C98 * (1 + K98), "")</f>
        <v>3019726.5894017881</v>
      </c>
      <c r="K98" s="76">
        <f ca="1">IFERROR(INDIRECT($B98&amp;"!K91"), "")</f>
        <v>6.5755298005960765E-3</v>
      </c>
      <c r="L98" s="141">
        <f ca="1">IFERROR(INDIRECT($B98&amp;"!L91"), "")</f>
        <v>19726.589401788227</v>
      </c>
      <c r="M98" s="142">
        <f ca="1">IFERROR($C98 * (1 + N98), "")</f>
        <v>3032533.7825727849</v>
      </c>
      <c r="N98" s="76">
        <f ca="1">IFERROR(INDIRECT($B98&amp;"!N91"), "")</f>
        <v>1.0844594190928238E-2</v>
      </c>
      <c r="O98" s="141">
        <f ca="1">IFERROR(INDIRECT($B98&amp;"!O91"), "")</f>
        <v>32533.782572784716</v>
      </c>
    </row>
    <row r="99" spans="1:15" ht="16.5" customHeight="1">
      <c r="A99" s="153">
        <v>2</v>
      </c>
      <c r="B99" s="165" t="str">
        <f>HYPERLINK("#'" &amp; TEXT(투자전략!$G$1+1, "[$-ko-KR]yyyy.mm.dd") &amp; "'!A67:O91", TEXT(투자전략!$G$1+1, "[$-ko-KR]yyyy.mm.dd"))</f>
        <v>2021.12.02</v>
      </c>
      <c r="C99" s="135">
        <f t="shared" ref="C99:C128" ca="1" si="26">IFERROR(COUNTA(INDIRECT($B99&amp;"!A71:A90")) * INDIRECT($B99&amp;"!B91"), "")</f>
        <v>3000000</v>
      </c>
      <c r="D99" s="139">
        <f t="shared" ref="D99:D128" ca="1" si="27">IFERROR($C99 * (1 + E99), "")</f>
        <v>2916920.0920284986</v>
      </c>
      <c r="E99" s="77">
        <f t="shared" ref="E99:E128" ca="1" si="28">IFERROR(INDIRECT($B99&amp;"!E91"), "")</f>
        <v>-2.7693302657167036E-2</v>
      </c>
      <c r="F99" s="137">
        <f t="shared" ref="F99:F128" ca="1" si="29">IFERROR(INDIRECT($B99&amp;"!F91"), "")</f>
        <v>-83079.907971501103</v>
      </c>
      <c r="G99" s="139">
        <f t="shared" ref="G99:G128" ca="1" si="30">IFERROR($C99 * (1 + H99), "")</f>
        <v>2903924.7828995129</v>
      </c>
      <c r="H99" s="77">
        <f t="shared" ref="H99:H128" ca="1" si="31">IFERROR(INDIRECT($B99&amp;"!H91"), "")</f>
        <v>-3.2025072366829076E-2</v>
      </c>
      <c r="I99" s="137">
        <f t="shared" ref="I99:I128" ca="1" si="32">IFERROR(INDIRECT($B99&amp;"!I91"), "")</f>
        <v>-96075.217100487236</v>
      </c>
      <c r="J99" s="139">
        <f t="shared" ref="J99:J128" ca="1" si="33">IFERROR($C99 * (1 + K99), "")</f>
        <v>2897465.859687964</v>
      </c>
      <c r="K99" s="77">
        <f t="shared" ref="K99:K128" ca="1" si="34">IFERROR(INDIRECT($B99&amp;"!K91"), "")</f>
        <v>-3.4178046770678726E-2</v>
      </c>
      <c r="L99" s="137">
        <f t="shared" ref="L99:L128" ca="1" si="35">IFERROR(INDIRECT($B99&amp;"!L91"), "")</f>
        <v>-102534.14031203618</v>
      </c>
      <c r="M99" s="139">
        <f t="shared" ref="M99:M128" ca="1" si="36">IFERROR($C99 * (1 + N99), "")</f>
        <v>2896148.7343709273</v>
      </c>
      <c r="N99" s="77">
        <f t="shared" ref="N99:N128" ca="1" si="37">IFERROR(INDIRECT($B99&amp;"!N91"), "")</f>
        <v>-3.4617088543024303E-2</v>
      </c>
      <c r="O99" s="137">
        <f t="shared" ref="O99:O128" ca="1" si="38">IFERROR(INDIRECT($B99&amp;"!O91"), "")</f>
        <v>-103851.26562907292</v>
      </c>
    </row>
    <row r="100" spans="1:15" ht="16.5" customHeight="1">
      <c r="A100" s="153">
        <v>3</v>
      </c>
      <c r="B100" s="165" t="str">
        <f>HYPERLINK("#'" &amp; TEXT(투자전략!$G$1+2, "[$-ko-KR]yyyy.mm.dd") &amp; "'!A67:O91", TEXT(투자전략!$G$1+2, "[$-ko-KR]yyyy.mm.dd"))</f>
        <v>2021.12.03</v>
      </c>
      <c r="C100" s="135">
        <f t="shared" ca="1" si="26"/>
        <v>3000000</v>
      </c>
      <c r="D100" s="139">
        <f t="shared" ca="1" si="27"/>
        <v>2977945.0619186684</v>
      </c>
      <c r="E100" s="77">
        <f t="shared" ca="1" si="28"/>
        <v>-7.35164602711062E-3</v>
      </c>
      <c r="F100" s="137">
        <f t="shared" ca="1" si="29"/>
        <v>-22054.938081331864</v>
      </c>
      <c r="G100" s="139">
        <f t="shared" ca="1" si="30"/>
        <v>3008085.5645713289</v>
      </c>
      <c r="H100" s="77">
        <f t="shared" ca="1" si="31"/>
        <v>2.6951881904428666E-3</v>
      </c>
      <c r="I100" s="137">
        <f t="shared" ca="1" si="32"/>
        <v>8085.5645713285967</v>
      </c>
      <c r="J100" s="139">
        <f t="shared" ca="1" si="33"/>
        <v>3007443.5004156502</v>
      </c>
      <c r="K100" s="77">
        <f t="shared" ca="1" si="34"/>
        <v>2.4811668052167552E-3</v>
      </c>
      <c r="L100" s="137">
        <f t="shared" ca="1" si="35"/>
        <v>7443.5004156502582</v>
      </c>
      <c r="M100" s="139">
        <f t="shared" ca="1" si="36"/>
        <v>2997930.73676797</v>
      </c>
      <c r="N100" s="77">
        <f t="shared" ca="1" si="37"/>
        <v>-6.8975441067661706E-4</v>
      </c>
      <c r="O100" s="137">
        <f t="shared" ca="1" si="38"/>
        <v>-2069.2632320298549</v>
      </c>
    </row>
    <row r="101" spans="1:15" ht="16.5" customHeight="1">
      <c r="A101" s="153">
        <v>4</v>
      </c>
      <c r="B101" s="165" t="str">
        <f>HYPERLINK("#'" &amp; TEXT(투자전략!$G$1+3, "[$-ko-KR]yyyy.mm.dd") &amp; "'!A67:O91", TEXT(투자전략!$G$1+3, "[$-ko-KR]yyyy.mm.dd"))</f>
        <v>2021.12.04</v>
      </c>
      <c r="C101" s="135">
        <f t="shared" ca="1" si="26"/>
        <v>3000000</v>
      </c>
      <c r="D101" s="139">
        <f t="shared" ca="1" si="27"/>
        <v>2392536.1436992362</v>
      </c>
      <c r="E101" s="77">
        <f t="shared" ca="1" si="28"/>
        <v>-0.20248795210025464</v>
      </c>
      <c r="F101" s="137">
        <f t="shared" ca="1" si="29"/>
        <v>-607463.8563007639</v>
      </c>
      <c r="G101" s="139">
        <f t="shared" ca="1" si="30"/>
        <v>2365506.2823721385</v>
      </c>
      <c r="H101" s="77">
        <f t="shared" ca="1" si="31"/>
        <v>-0.21149790587595391</v>
      </c>
      <c r="I101" s="137">
        <f t="shared" ca="1" si="32"/>
        <v>-634493.71762786177</v>
      </c>
      <c r="J101" s="139">
        <f t="shared" ca="1" si="33"/>
        <v>2295687.9425878813</v>
      </c>
      <c r="K101" s="77">
        <f t="shared" ca="1" si="34"/>
        <v>-0.23477068580403956</v>
      </c>
      <c r="L101" s="137">
        <f t="shared" ca="1" si="35"/>
        <v>-704312.05741211865</v>
      </c>
      <c r="M101" s="139">
        <f t="shared" ca="1" si="36"/>
        <v>2408551.0551748164</v>
      </c>
      <c r="N101" s="77">
        <f t="shared" ca="1" si="37"/>
        <v>-0.19714964827506115</v>
      </c>
      <c r="O101" s="137">
        <f t="shared" ca="1" si="38"/>
        <v>-591448.94482518348</v>
      </c>
    </row>
    <row r="102" spans="1:15" ht="16.5" customHeight="1">
      <c r="A102" s="153">
        <v>5</v>
      </c>
      <c r="B102" s="165" t="str">
        <f>HYPERLINK("#'" &amp; TEXT(투자전략!$G$1+4, "[$-ko-KR]yyyy.mm.dd") &amp; "'!A67:O91", TEXT(투자전략!$G$1+4, "[$-ko-KR]yyyy.mm.dd"))</f>
        <v>2021.12.05</v>
      </c>
      <c r="C102" s="135">
        <f t="shared" ca="1" si="26"/>
        <v>3000000</v>
      </c>
      <c r="D102" s="139">
        <f t="shared" ca="1" si="27"/>
        <v>3059962.2056664485</v>
      </c>
      <c r="E102" s="77">
        <f t="shared" ca="1" si="28"/>
        <v>1.9987401888816165E-2</v>
      </c>
      <c r="F102" s="137">
        <f t="shared" ca="1" si="29"/>
        <v>59962.205666448499</v>
      </c>
      <c r="G102" s="139">
        <f t="shared" ca="1" si="30"/>
        <v>3035202.1961422581</v>
      </c>
      <c r="H102" s="77">
        <f t="shared" ca="1" si="31"/>
        <v>1.1734065380752728E-2</v>
      </c>
      <c r="I102" s="137">
        <f t="shared" ca="1" si="32"/>
        <v>35202.196142258181</v>
      </c>
      <c r="J102" s="139">
        <f t="shared" ca="1" si="33"/>
        <v>3058696.6739664571</v>
      </c>
      <c r="K102" s="77">
        <f t="shared" ca="1" si="34"/>
        <v>1.9565557988818885E-2</v>
      </c>
      <c r="L102" s="137">
        <f t="shared" ca="1" si="35"/>
        <v>58696.673966456656</v>
      </c>
      <c r="M102" s="139">
        <f t="shared" ca="1" si="36"/>
        <v>2799027.3058194425</v>
      </c>
      <c r="N102" s="77">
        <f t="shared" ca="1" si="37"/>
        <v>-6.6990898060185836E-2</v>
      </c>
      <c r="O102" s="137">
        <f t="shared" ca="1" si="38"/>
        <v>-200972.69418055753</v>
      </c>
    </row>
    <row r="103" spans="1:15" ht="16.5" customHeight="1">
      <c r="A103" s="153">
        <v>6</v>
      </c>
      <c r="B103" s="165" t="str">
        <f>HYPERLINK("#'" &amp; TEXT(투자전략!$G$1+5, "[$-ko-KR]yyyy.mm.dd") &amp; "'!A67:O91", TEXT(투자전략!$G$1+5, "[$-ko-KR]yyyy.mm.dd"))</f>
        <v>2021.12.06</v>
      </c>
      <c r="C103" s="135">
        <f t="shared" ca="1" si="26"/>
        <v>3000000</v>
      </c>
      <c r="D103" s="139">
        <f t="shared" ca="1" si="27"/>
        <v>3004340.6864108341</v>
      </c>
      <c r="E103" s="77">
        <f t="shared" ca="1" si="28"/>
        <v>1.4468954702780341E-3</v>
      </c>
      <c r="F103" s="137">
        <f t="shared" ca="1" si="29"/>
        <v>4340.6864108341015</v>
      </c>
      <c r="G103" s="139">
        <f t="shared" ca="1" si="30"/>
        <v>2826243.5715325009</v>
      </c>
      <c r="H103" s="77">
        <f t="shared" ca="1" si="31"/>
        <v>-5.7918809489166348E-2</v>
      </c>
      <c r="I103" s="137">
        <f t="shared" ca="1" si="32"/>
        <v>-173756.428467499</v>
      </c>
      <c r="J103" s="139">
        <f t="shared" ca="1" si="33"/>
        <v>2872616.2212723885</v>
      </c>
      <c r="K103" s="77">
        <f t="shared" ca="1" si="34"/>
        <v>-4.2461259575870443E-2</v>
      </c>
      <c r="L103" s="137">
        <f t="shared" ca="1" si="35"/>
        <v>-127383.77872761129</v>
      </c>
      <c r="M103" s="139">
        <f t="shared" ca="1" si="36"/>
        <v>2936721.2392258928</v>
      </c>
      <c r="N103" s="77">
        <f t="shared" ca="1" si="37"/>
        <v>-2.1092920258035778E-2</v>
      </c>
      <c r="O103" s="137">
        <f t="shared" ca="1" si="38"/>
        <v>-63278.760774107337</v>
      </c>
    </row>
    <row r="104" spans="1:15" ht="16.5" customHeight="1" thickBot="1">
      <c r="A104" s="155">
        <v>7</v>
      </c>
      <c r="B104" s="166" t="str">
        <f>HYPERLINK("#'" &amp; TEXT(투자전략!$G$1+6, "[$-ko-KR]yyyy.mm.dd") &amp; "'!A67:O91", TEXT(투자전략!$G$1+6, "[$-ko-KR]yyyy.mm.dd"))</f>
        <v>2021.12.07</v>
      </c>
      <c r="C104" s="135">
        <f t="shared" ca="1" si="26"/>
        <v>3000000</v>
      </c>
      <c r="D104" s="139">
        <f t="shared" ca="1" si="27"/>
        <v>3292510.1012357771</v>
      </c>
      <c r="E104" s="77">
        <f t="shared" ca="1" si="28"/>
        <v>9.7503367078592224E-2</v>
      </c>
      <c r="F104" s="137">
        <f t="shared" ca="1" si="29"/>
        <v>292510.10123577662</v>
      </c>
      <c r="G104" s="139">
        <f t="shared" ca="1" si="30"/>
        <v>3355651.6678342787</v>
      </c>
      <c r="H104" s="77">
        <f t="shared" ca="1" si="31"/>
        <v>0.11855055594475949</v>
      </c>
      <c r="I104" s="137">
        <f t="shared" ca="1" si="32"/>
        <v>355651.66783427843</v>
      </c>
      <c r="J104" s="139">
        <f t="shared" ca="1" si="33"/>
        <v>3311573.0955807967</v>
      </c>
      <c r="K104" s="77">
        <f t="shared" ca="1" si="34"/>
        <v>0.10385769852693214</v>
      </c>
      <c r="L104" s="137">
        <f t="shared" ca="1" si="35"/>
        <v>311573.09558079642</v>
      </c>
      <c r="M104" s="139">
        <f t="shared" ca="1" si="36"/>
        <v>3367306.9637245927</v>
      </c>
      <c r="N104" s="77">
        <f t="shared" ca="1" si="37"/>
        <v>0.1224356545748642</v>
      </c>
      <c r="O104" s="137">
        <f t="shared" ca="1" si="38"/>
        <v>367306.96372459264</v>
      </c>
    </row>
    <row r="105" spans="1:15" ht="16.5" customHeight="1">
      <c r="A105" s="154">
        <v>8</v>
      </c>
      <c r="B105" s="164" t="str">
        <f>HYPERLINK("#'" &amp; TEXT(투자전략!$G$1+7, "[$-ko-KR]yyyy.mm.dd") &amp; "'!A67:O91", TEXT(투자전략!$G$1+7, "[$-ko-KR]yyyy.mm.dd"))</f>
        <v>2021.12.08</v>
      </c>
      <c r="C105" s="134">
        <f t="shared" ca="1" si="26"/>
        <v>3000000</v>
      </c>
      <c r="D105" s="142">
        <f t="shared" ca="1" si="27"/>
        <v>2921310.8997225696</v>
      </c>
      <c r="E105" s="76">
        <f t="shared" ca="1" si="28"/>
        <v>-2.6229700092476667E-2</v>
      </c>
      <c r="F105" s="141">
        <f t="shared" ca="1" si="29"/>
        <v>-78689.100277430014</v>
      </c>
      <c r="G105" s="142">
        <f t="shared" ca="1" si="30"/>
        <v>2951347.0748176961</v>
      </c>
      <c r="H105" s="76">
        <f t="shared" ca="1" si="31"/>
        <v>-1.6217641727434617E-2</v>
      </c>
      <c r="I105" s="141">
        <f t="shared" ca="1" si="32"/>
        <v>-48652.925182303836</v>
      </c>
      <c r="J105" s="142">
        <f t="shared" ca="1" si="33"/>
        <v>2839220.0550235198</v>
      </c>
      <c r="K105" s="76">
        <f t="shared" ca="1" si="34"/>
        <v>-5.3593314992160149E-2</v>
      </c>
      <c r="L105" s="141">
        <f t="shared" ca="1" si="35"/>
        <v>-160779.94497648044</v>
      </c>
      <c r="M105" s="142">
        <f t="shared" ca="1" si="36"/>
        <v>2935250.0099922116</v>
      </c>
      <c r="N105" s="76">
        <f t="shared" ca="1" si="37"/>
        <v>-2.1583330002596181E-2</v>
      </c>
      <c r="O105" s="141">
        <f t="shared" ca="1" si="38"/>
        <v>-64749.99000778854</v>
      </c>
    </row>
    <row r="106" spans="1:15" ht="16.5" customHeight="1">
      <c r="A106" s="153">
        <v>9</v>
      </c>
      <c r="B106" s="165" t="str">
        <f>HYPERLINK("#'" &amp; TEXT(투자전략!$G$1+8, "[$-ko-KR]yyyy.mm.dd") &amp; "'!A67:O91", TEXT(투자전략!$G$1+8, "[$-ko-KR]yyyy.mm.dd"))</f>
        <v>2021.12.09</v>
      </c>
      <c r="C106" s="135">
        <f t="shared" ca="1" si="26"/>
        <v>3000000</v>
      </c>
      <c r="D106" s="139">
        <f t="shared" ca="1" si="27"/>
        <v>3034095.3321970766</v>
      </c>
      <c r="E106" s="77">
        <f t="shared" ca="1" si="28"/>
        <v>1.1365110732358815E-2</v>
      </c>
      <c r="F106" s="137">
        <f t="shared" ca="1" si="29"/>
        <v>34095.332197076437</v>
      </c>
      <c r="G106" s="139">
        <f t="shared" ca="1" si="30"/>
        <v>2984230.4443587977</v>
      </c>
      <c r="H106" s="77">
        <f t="shared" ca="1" si="31"/>
        <v>-5.2565185470674815E-3</v>
      </c>
      <c r="I106" s="137">
        <f t="shared" ca="1" si="32"/>
        <v>-15769.555641202451</v>
      </c>
      <c r="J106" s="139">
        <f t="shared" ca="1" si="33"/>
        <v>2991005.842030046</v>
      </c>
      <c r="K106" s="77">
        <f t="shared" ca="1" si="34"/>
        <v>-2.9980526566513619E-3</v>
      </c>
      <c r="L106" s="137">
        <f t="shared" ca="1" si="35"/>
        <v>-8994.1579699540816</v>
      </c>
      <c r="M106" s="139">
        <f t="shared" ca="1" si="36"/>
        <v>2946935.0088310954</v>
      </c>
      <c r="N106" s="77">
        <f t="shared" ca="1" si="37"/>
        <v>-1.7688330389634944E-2</v>
      </c>
      <c r="O106" s="137">
        <f t="shared" ca="1" si="38"/>
        <v>-53064.991168904831</v>
      </c>
    </row>
    <row r="107" spans="1:15" ht="16.5" customHeight="1">
      <c r="A107" s="153">
        <v>10</v>
      </c>
      <c r="B107" s="165" t="str">
        <f>HYPERLINK("#'" &amp; TEXT(투자전략!$G$1+9, "[$-ko-KR]yyyy.mm.dd") &amp; "'!A67:O91", TEXT(투자전략!$G$1+9, "[$-ko-KR]yyyy.mm.dd"))</f>
        <v>2021.12.10</v>
      </c>
      <c r="C107" s="135">
        <f t="shared" ca="1" si="26"/>
        <v>3000000</v>
      </c>
      <c r="D107" s="139">
        <f t="shared" ca="1" si="27"/>
        <v>2917426.3060718691</v>
      </c>
      <c r="E107" s="77">
        <f t="shared" ca="1" si="28"/>
        <v>-2.7524564642710213E-2</v>
      </c>
      <c r="F107" s="137">
        <f t="shared" ca="1" si="29"/>
        <v>-82573.69392813064</v>
      </c>
      <c r="G107" s="139">
        <f t="shared" ca="1" si="30"/>
        <v>2876673.4068032964</v>
      </c>
      <c r="H107" s="77">
        <f t="shared" ca="1" si="31"/>
        <v>-4.1108864398901143E-2</v>
      </c>
      <c r="I107" s="137">
        <f t="shared" ca="1" si="32"/>
        <v>-123326.5931967034</v>
      </c>
      <c r="J107" s="139">
        <f t="shared" ca="1" si="33"/>
        <v>2924579.5912254844</v>
      </c>
      <c r="K107" s="77">
        <f t="shared" ca="1" si="34"/>
        <v>-2.5140136258171752E-2</v>
      </c>
      <c r="L107" s="137">
        <f t="shared" ca="1" si="35"/>
        <v>-75420.40877451525</v>
      </c>
      <c r="M107" s="139">
        <f t="shared" ca="1" si="36"/>
        <v>2897308.6640890278</v>
      </c>
      <c r="N107" s="77">
        <f t="shared" ca="1" si="37"/>
        <v>-3.4230445303657361E-2</v>
      </c>
      <c r="O107" s="137">
        <f t="shared" ca="1" si="38"/>
        <v>-102691.33591097209</v>
      </c>
    </row>
    <row r="108" spans="1:15" ht="16.5" customHeight="1">
      <c r="A108" s="153">
        <v>11</v>
      </c>
      <c r="B108" s="165" t="str">
        <f>HYPERLINK("#'" &amp; TEXT(투자전략!$G$1+10, "[$-ko-KR]yyyy.mm.dd") &amp; "'!A67:O91", TEXT(투자전략!$G$1+10, "[$-ko-KR]yyyy.mm.dd"))</f>
        <v>2021.12.11</v>
      </c>
      <c r="C108" s="135">
        <f t="shared" ca="1" si="26"/>
        <v>3000000</v>
      </c>
      <c r="D108" s="139">
        <f t="shared" ca="1" si="27"/>
        <v>2965411.2100087972</v>
      </c>
      <c r="E108" s="77">
        <f t="shared" ca="1" si="28"/>
        <v>-1.1529596663734295E-2</v>
      </c>
      <c r="F108" s="137">
        <f t="shared" ca="1" si="29"/>
        <v>-34588.789991202881</v>
      </c>
      <c r="G108" s="139">
        <f t="shared" ca="1" si="30"/>
        <v>2982007.1976075312</v>
      </c>
      <c r="H108" s="77">
        <f t="shared" ca="1" si="31"/>
        <v>-5.9976007974895471E-3</v>
      </c>
      <c r="I108" s="137">
        <f t="shared" ca="1" si="32"/>
        <v>-17992.802392468646</v>
      </c>
      <c r="J108" s="139">
        <f t="shared" ca="1" si="33"/>
        <v>2969306.8448362504</v>
      </c>
      <c r="K108" s="77">
        <f t="shared" ca="1" si="34"/>
        <v>-1.0231051721249957E-2</v>
      </c>
      <c r="L108" s="137">
        <f t="shared" ca="1" si="35"/>
        <v>-30693.155163749863</v>
      </c>
      <c r="M108" s="139">
        <f t="shared" ca="1" si="36"/>
        <v>2979478.064132255</v>
      </c>
      <c r="N108" s="77">
        <f t="shared" ca="1" si="37"/>
        <v>-6.8406452892483026E-3</v>
      </c>
      <c r="O108" s="137">
        <f t="shared" ca="1" si="38"/>
        <v>-20521.935867744905</v>
      </c>
    </row>
    <row r="109" spans="1:15" ht="16.5" customHeight="1">
      <c r="A109" s="153">
        <v>12</v>
      </c>
      <c r="B109" s="165" t="str">
        <f>HYPERLINK("#'" &amp; TEXT(투자전략!$G$1+11, "[$-ko-KR]yyyy.mm.dd") &amp; "'!A67:O91", TEXT(투자전략!$G$1+11, "[$-ko-KR]yyyy.mm.dd"))</f>
        <v>2021.12.12</v>
      </c>
      <c r="C109" s="135">
        <f t="shared" ca="1" si="26"/>
        <v>3000000</v>
      </c>
      <c r="D109" s="139">
        <f t="shared" ca="1" si="27"/>
        <v>2984675.1940611158</v>
      </c>
      <c r="E109" s="77">
        <f t="shared" ca="1" si="28"/>
        <v>-5.108268646294609E-3</v>
      </c>
      <c r="F109" s="137">
        <f t="shared" ca="1" si="29"/>
        <v>-15324.805938883825</v>
      </c>
      <c r="G109" s="139">
        <f t="shared" ca="1" si="30"/>
        <v>2966201.7530922163</v>
      </c>
      <c r="H109" s="77">
        <f t="shared" ca="1" si="31"/>
        <v>-1.1266082302594571E-2</v>
      </c>
      <c r="I109" s="137">
        <f t="shared" ca="1" si="32"/>
        <v>-33798.246907783709</v>
      </c>
      <c r="J109" s="139">
        <f t="shared" ca="1" si="33"/>
        <v>2989552.1735078115</v>
      </c>
      <c r="K109" s="77">
        <f t="shared" ca="1" si="34"/>
        <v>-3.4826088307294404E-3</v>
      </c>
      <c r="L109" s="137">
        <f t="shared" ca="1" si="35"/>
        <v>-10447.826492188309</v>
      </c>
      <c r="M109" s="139">
        <f t="shared" ca="1" si="36"/>
        <v>3003079.2463975716</v>
      </c>
      <c r="N109" s="77">
        <f t="shared" ca="1" si="37"/>
        <v>1.0264154658573108E-3</v>
      </c>
      <c r="O109" s="137">
        <f t="shared" ca="1" si="38"/>
        <v>3079.2463975719311</v>
      </c>
    </row>
    <row r="110" spans="1:15" ht="16.5" customHeight="1">
      <c r="A110" s="153">
        <v>13</v>
      </c>
      <c r="B110" s="165" t="str">
        <f>HYPERLINK("#'" &amp; TEXT(투자전략!$G$1+12, "[$-ko-KR]yyyy.mm.dd") &amp; "'!A67:O91", TEXT(투자전략!$G$1+12, "[$-ko-KR]yyyy.mm.dd"))</f>
        <v>2021.12.13</v>
      </c>
      <c r="C110" s="135">
        <f t="shared" ca="1" si="26"/>
        <v>3000000</v>
      </c>
      <c r="D110" s="139">
        <f t="shared" ca="1" si="27"/>
        <v>2931079.2922975468</v>
      </c>
      <c r="E110" s="77">
        <f t="shared" ca="1" si="28"/>
        <v>-2.2973569234151021E-2</v>
      </c>
      <c r="F110" s="137">
        <f t="shared" ca="1" si="29"/>
        <v>-68920.707702453059</v>
      </c>
      <c r="G110" s="139">
        <f t="shared" ca="1" si="30"/>
        <v>2883976.0865565077</v>
      </c>
      <c r="H110" s="77">
        <f t="shared" ca="1" si="31"/>
        <v>-3.8674637814497453E-2</v>
      </c>
      <c r="I110" s="137">
        <f t="shared" ca="1" si="32"/>
        <v>-116023.91344349236</v>
      </c>
      <c r="J110" s="139">
        <f t="shared" ca="1" si="33"/>
        <v>2889964.4276867663</v>
      </c>
      <c r="K110" s="77">
        <f t="shared" ca="1" si="34"/>
        <v>-3.6678524104411234E-2</v>
      </c>
      <c r="L110" s="137">
        <f t="shared" ca="1" si="35"/>
        <v>-110035.57231323369</v>
      </c>
      <c r="M110" s="139">
        <f t="shared" ca="1" si="36"/>
        <v>2676497.7636412117</v>
      </c>
      <c r="N110" s="77">
        <f t="shared" ca="1" si="37"/>
        <v>-0.10783407878626268</v>
      </c>
      <c r="O110" s="137">
        <f t="shared" ca="1" si="38"/>
        <v>-323502.23635878798</v>
      </c>
    </row>
    <row r="111" spans="1:15" ht="16.5" customHeight="1" thickBot="1">
      <c r="A111" s="155">
        <v>14</v>
      </c>
      <c r="B111" s="166" t="str">
        <f>HYPERLINK("#'" &amp; TEXT(투자전략!$G$1+13, "[$-ko-KR]yyyy.mm.dd") &amp; "'!A67:O91", TEXT(투자전략!$G$1+13, "[$-ko-KR]yyyy.mm.dd"))</f>
        <v>2021.12.14</v>
      </c>
      <c r="C111" s="136">
        <f t="shared" ca="1" si="26"/>
        <v>3000000</v>
      </c>
      <c r="D111" s="140">
        <f t="shared" ca="1" si="27"/>
        <v>3000000</v>
      </c>
      <c r="E111" s="79">
        <f t="shared" ca="1" si="28"/>
        <v>0</v>
      </c>
      <c r="F111" s="138">
        <f t="shared" ca="1" si="29"/>
        <v>0</v>
      </c>
      <c r="G111" s="140">
        <f t="shared" ca="1" si="30"/>
        <v>2972530.4512770837</v>
      </c>
      <c r="H111" s="79">
        <f t="shared" ca="1" si="31"/>
        <v>-9.1565162409721398E-3</v>
      </c>
      <c r="I111" s="138">
        <f t="shared" ca="1" si="32"/>
        <v>-27469.548722916421</v>
      </c>
      <c r="J111" s="140">
        <f t="shared" ca="1" si="33"/>
        <v>3121054.7352359528</v>
      </c>
      <c r="K111" s="79">
        <f t="shared" ca="1" si="34"/>
        <v>4.0351578411984279E-2</v>
      </c>
      <c r="L111" s="138">
        <f t="shared" ca="1" si="35"/>
        <v>121054.73523595284</v>
      </c>
      <c r="M111" s="140">
        <f t="shared" ca="1" si="36"/>
        <v>3050277.4627127731</v>
      </c>
      <c r="N111" s="79">
        <f t="shared" ca="1" si="37"/>
        <v>1.675915423759116E-2</v>
      </c>
      <c r="O111" s="138">
        <f t="shared" ca="1" si="38"/>
        <v>50277.4627127735</v>
      </c>
    </row>
    <row r="112" spans="1:15" ht="16.5" customHeight="1">
      <c r="A112" s="154">
        <v>15</v>
      </c>
      <c r="B112" s="164" t="str">
        <f>HYPERLINK("#'" &amp; TEXT(투자전략!$G$1+14, "[$-ko-KR]yyyy.mm.dd") &amp; "'!A67:O91", TEXT(투자전략!$G$1+14, "[$-ko-KR]yyyy.mm.dd"))</f>
        <v>2021.12.15</v>
      </c>
      <c r="C112" s="135">
        <f t="shared" ca="1" si="26"/>
        <v>3000000</v>
      </c>
      <c r="D112" s="139">
        <f t="shared" ca="1" si="27"/>
        <v>3006234.1391986175</v>
      </c>
      <c r="E112" s="77">
        <f t="shared" ca="1" si="28"/>
        <v>2.0780463995390798E-3</v>
      </c>
      <c r="F112" s="137">
        <f t="shared" ca="1" si="29"/>
        <v>6234.1391986172403</v>
      </c>
      <c r="G112" s="139">
        <f t="shared" ca="1" si="30"/>
        <v>3025603.4060953497</v>
      </c>
      <c r="H112" s="77">
        <f t="shared" ca="1" si="31"/>
        <v>8.5344686984498187E-3</v>
      </c>
      <c r="I112" s="137">
        <f t="shared" ca="1" si="32"/>
        <v>25603.406095349448</v>
      </c>
      <c r="J112" s="139">
        <f t="shared" ca="1" si="33"/>
        <v>3013263.4204559266</v>
      </c>
      <c r="K112" s="77">
        <f t="shared" ca="1" si="34"/>
        <v>4.4211401519756999E-3</v>
      </c>
      <c r="L112" s="137">
        <f t="shared" ca="1" si="35"/>
        <v>13263.420455927098</v>
      </c>
      <c r="M112" s="139">
        <f t="shared" ca="1" si="36"/>
        <v>2938820.2355796499</v>
      </c>
      <c r="N112" s="77">
        <f t="shared" ca="1" si="37"/>
        <v>-2.0393254806783341E-2</v>
      </c>
      <c r="O112" s="137">
        <f t="shared" ca="1" si="38"/>
        <v>-61179.764420350039</v>
      </c>
    </row>
    <row r="113" spans="1:15" ht="16.5" customHeight="1">
      <c r="A113" s="153">
        <v>16</v>
      </c>
      <c r="B113" s="165" t="str">
        <f>HYPERLINK("#'" &amp; TEXT(투자전략!$G$1+15, "[$-ko-KR]yyyy.mm.dd") &amp; "'!A67:O91", TEXT(투자전략!$G$1+15, "[$-ko-KR]yyyy.mm.dd"))</f>
        <v>2021.12.16</v>
      </c>
      <c r="C113" s="135">
        <f t="shared" ca="1" si="26"/>
        <v>3000000</v>
      </c>
      <c r="D113" s="139">
        <f t="shared" ca="1" si="27"/>
        <v>3228533.8824093449</v>
      </c>
      <c r="E113" s="77">
        <f t="shared" ca="1" si="28"/>
        <v>7.617796080311498E-2</v>
      </c>
      <c r="F113" s="137">
        <f t="shared" ca="1" si="29"/>
        <v>228533.88240934492</v>
      </c>
      <c r="G113" s="139">
        <f t="shared" ca="1" si="30"/>
        <v>3303302.8525871118</v>
      </c>
      <c r="H113" s="77">
        <f t="shared" ca="1" si="31"/>
        <v>0.10110095086237061</v>
      </c>
      <c r="I113" s="137">
        <f t="shared" ca="1" si="32"/>
        <v>303302.85258711182</v>
      </c>
      <c r="J113" s="139">
        <f t="shared" ca="1" si="33"/>
        <v>3288027.9476581099</v>
      </c>
      <c r="K113" s="77">
        <f t="shared" ca="1" si="34"/>
        <v>9.6009315886036714E-2</v>
      </c>
      <c r="L113" s="137">
        <f t="shared" ca="1" si="35"/>
        <v>288027.94765811012</v>
      </c>
      <c r="M113" s="139">
        <f t="shared" ca="1" si="36"/>
        <v>3000000</v>
      </c>
      <c r="N113" s="77">
        <f t="shared" ca="1" si="37"/>
        <v>0</v>
      </c>
      <c r="O113" s="137">
        <f t="shared" ca="1" si="38"/>
        <v>0</v>
      </c>
    </row>
    <row r="114" spans="1:15" ht="16.5" customHeight="1">
      <c r="A114" s="153">
        <v>17</v>
      </c>
      <c r="B114" s="165" t="str">
        <f>HYPERLINK("#'" &amp; TEXT(투자전략!$G$1+16, "[$-ko-KR]yyyy.mm.dd") &amp; "'!A67:O91", TEXT(투자전략!$G$1+16, "[$-ko-KR]yyyy.mm.dd"))</f>
        <v>2021.12.17</v>
      </c>
      <c r="C114" s="135" t="str">
        <f t="shared" ca="1" si="26"/>
        <v/>
      </c>
      <c r="D114" s="139" t="str">
        <f t="shared" ca="1" si="27"/>
        <v/>
      </c>
      <c r="E114" s="77" t="str">
        <f t="shared" ca="1" si="28"/>
        <v/>
      </c>
      <c r="F114" s="137" t="str">
        <f t="shared" ca="1" si="29"/>
        <v/>
      </c>
      <c r="G114" s="139" t="str">
        <f t="shared" ca="1" si="30"/>
        <v/>
      </c>
      <c r="H114" s="77" t="str">
        <f t="shared" ca="1" si="31"/>
        <v/>
      </c>
      <c r="I114" s="137" t="str">
        <f t="shared" ca="1" si="32"/>
        <v/>
      </c>
      <c r="J114" s="139" t="str">
        <f t="shared" ca="1" si="33"/>
        <v/>
      </c>
      <c r="K114" s="77" t="str">
        <f t="shared" ca="1" si="34"/>
        <v/>
      </c>
      <c r="L114" s="137" t="str">
        <f t="shared" ca="1" si="35"/>
        <v/>
      </c>
      <c r="M114" s="139" t="str">
        <f t="shared" ca="1" si="36"/>
        <v/>
      </c>
      <c r="N114" s="77" t="str">
        <f t="shared" ca="1" si="37"/>
        <v/>
      </c>
      <c r="O114" s="137" t="str">
        <f t="shared" ca="1" si="38"/>
        <v/>
      </c>
    </row>
    <row r="115" spans="1:15" ht="16.5" customHeight="1">
      <c r="A115" s="153">
        <v>18</v>
      </c>
      <c r="B115" s="165" t="str">
        <f>HYPERLINK("#'" &amp; TEXT(투자전략!$G$1+17, "[$-ko-KR]yyyy.mm.dd") &amp; "'!A67:O91", TEXT(투자전략!$G$1+17, "[$-ko-KR]yyyy.mm.dd"))</f>
        <v>2021.12.18</v>
      </c>
      <c r="C115" s="135" t="str">
        <f t="shared" ca="1" si="26"/>
        <v/>
      </c>
      <c r="D115" s="139" t="str">
        <f t="shared" ca="1" si="27"/>
        <v/>
      </c>
      <c r="E115" s="77" t="str">
        <f t="shared" ca="1" si="28"/>
        <v/>
      </c>
      <c r="F115" s="137" t="str">
        <f t="shared" ca="1" si="29"/>
        <v/>
      </c>
      <c r="G115" s="139" t="str">
        <f t="shared" ca="1" si="30"/>
        <v/>
      </c>
      <c r="H115" s="77" t="str">
        <f t="shared" ca="1" si="31"/>
        <v/>
      </c>
      <c r="I115" s="137" t="str">
        <f t="shared" ca="1" si="32"/>
        <v/>
      </c>
      <c r="J115" s="139" t="str">
        <f t="shared" ca="1" si="33"/>
        <v/>
      </c>
      <c r="K115" s="77" t="str">
        <f t="shared" ca="1" si="34"/>
        <v/>
      </c>
      <c r="L115" s="137" t="str">
        <f t="shared" ca="1" si="35"/>
        <v/>
      </c>
      <c r="M115" s="139" t="str">
        <f t="shared" ca="1" si="36"/>
        <v/>
      </c>
      <c r="N115" s="77" t="str">
        <f t="shared" ca="1" si="37"/>
        <v/>
      </c>
      <c r="O115" s="137" t="str">
        <f t="shared" ca="1" si="38"/>
        <v/>
      </c>
    </row>
    <row r="116" spans="1:15" ht="16.5" customHeight="1">
      <c r="A116" s="153">
        <v>19</v>
      </c>
      <c r="B116" s="165" t="str">
        <f>HYPERLINK("#'" &amp; TEXT(투자전략!$G$1+18, "[$-ko-KR]yyyy.mm.dd") &amp; "'!A67:O91", TEXT(투자전략!$G$1+18, "[$-ko-KR]yyyy.mm.dd"))</f>
        <v>2021.12.19</v>
      </c>
      <c r="C116" s="135" t="str">
        <f t="shared" ca="1" si="26"/>
        <v/>
      </c>
      <c r="D116" s="139" t="str">
        <f t="shared" ca="1" si="27"/>
        <v/>
      </c>
      <c r="E116" s="77" t="str">
        <f t="shared" ca="1" si="28"/>
        <v/>
      </c>
      <c r="F116" s="137" t="str">
        <f t="shared" ca="1" si="29"/>
        <v/>
      </c>
      <c r="G116" s="139" t="str">
        <f t="shared" ca="1" si="30"/>
        <v/>
      </c>
      <c r="H116" s="77" t="str">
        <f t="shared" ca="1" si="31"/>
        <v/>
      </c>
      <c r="I116" s="137" t="str">
        <f t="shared" ca="1" si="32"/>
        <v/>
      </c>
      <c r="J116" s="139" t="str">
        <f t="shared" ca="1" si="33"/>
        <v/>
      </c>
      <c r="K116" s="77" t="str">
        <f t="shared" ca="1" si="34"/>
        <v/>
      </c>
      <c r="L116" s="137" t="str">
        <f t="shared" ca="1" si="35"/>
        <v/>
      </c>
      <c r="M116" s="139" t="str">
        <f t="shared" ca="1" si="36"/>
        <v/>
      </c>
      <c r="N116" s="77" t="str">
        <f t="shared" ca="1" si="37"/>
        <v/>
      </c>
      <c r="O116" s="137" t="str">
        <f t="shared" ca="1" si="38"/>
        <v/>
      </c>
    </row>
    <row r="117" spans="1:15" ht="16.5" customHeight="1">
      <c r="A117" s="153">
        <v>20</v>
      </c>
      <c r="B117" s="165" t="str">
        <f>HYPERLINK("#'" &amp; TEXT(투자전략!$G$1+19, "[$-ko-KR]yyyy.mm.dd") &amp; "'!A67:O91", TEXT(투자전략!$G$1+19, "[$-ko-KR]yyyy.mm.dd"))</f>
        <v>2021.12.20</v>
      </c>
      <c r="C117" s="135" t="str">
        <f t="shared" ca="1" si="26"/>
        <v/>
      </c>
      <c r="D117" s="139" t="str">
        <f t="shared" ca="1" si="27"/>
        <v/>
      </c>
      <c r="E117" s="77" t="str">
        <f t="shared" ca="1" si="28"/>
        <v/>
      </c>
      <c r="F117" s="137" t="str">
        <f t="shared" ca="1" si="29"/>
        <v/>
      </c>
      <c r="G117" s="139" t="str">
        <f t="shared" ca="1" si="30"/>
        <v/>
      </c>
      <c r="H117" s="77" t="str">
        <f t="shared" ca="1" si="31"/>
        <v/>
      </c>
      <c r="I117" s="137" t="str">
        <f t="shared" ca="1" si="32"/>
        <v/>
      </c>
      <c r="J117" s="139" t="str">
        <f t="shared" ca="1" si="33"/>
        <v/>
      </c>
      <c r="K117" s="77" t="str">
        <f t="shared" ca="1" si="34"/>
        <v/>
      </c>
      <c r="L117" s="137" t="str">
        <f t="shared" ca="1" si="35"/>
        <v/>
      </c>
      <c r="M117" s="139" t="str">
        <f t="shared" ca="1" si="36"/>
        <v/>
      </c>
      <c r="N117" s="77" t="str">
        <f t="shared" ca="1" si="37"/>
        <v/>
      </c>
      <c r="O117" s="137" t="str">
        <f t="shared" ca="1" si="38"/>
        <v/>
      </c>
    </row>
    <row r="118" spans="1:15" ht="16.5" customHeight="1" thickBot="1">
      <c r="A118" s="155">
        <v>21</v>
      </c>
      <c r="B118" s="166" t="str">
        <f>HYPERLINK("#'" &amp; TEXT(투자전략!$G$1+20, "[$-ko-KR]yyyy.mm.dd") &amp; "'!A67:O91", TEXT(투자전략!$G$1+20, "[$-ko-KR]yyyy.mm.dd"))</f>
        <v>2021.12.21</v>
      </c>
      <c r="C118" s="135" t="str">
        <f t="shared" ca="1" si="26"/>
        <v/>
      </c>
      <c r="D118" s="139" t="str">
        <f t="shared" ca="1" si="27"/>
        <v/>
      </c>
      <c r="E118" s="77" t="str">
        <f t="shared" ca="1" si="28"/>
        <v/>
      </c>
      <c r="F118" s="137" t="str">
        <f t="shared" ca="1" si="29"/>
        <v/>
      </c>
      <c r="G118" s="139" t="str">
        <f t="shared" ca="1" si="30"/>
        <v/>
      </c>
      <c r="H118" s="77" t="str">
        <f t="shared" ca="1" si="31"/>
        <v/>
      </c>
      <c r="I118" s="137" t="str">
        <f t="shared" ca="1" si="32"/>
        <v/>
      </c>
      <c r="J118" s="139" t="str">
        <f t="shared" ca="1" si="33"/>
        <v/>
      </c>
      <c r="K118" s="77" t="str">
        <f t="shared" ca="1" si="34"/>
        <v/>
      </c>
      <c r="L118" s="137" t="str">
        <f t="shared" ca="1" si="35"/>
        <v/>
      </c>
      <c r="M118" s="139" t="str">
        <f t="shared" ca="1" si="36"/>
        <v/>
      </c>
      <c r="N118" s="77" t="str">
        <f t="shared" ca="1" si="37"/>
        <v/>
      </c>
      <c r="O118" s="137" t="str">
        <f t="shared" ca="1" si="38"/>
        <v/>
      </c>
    </row>
    <row r="119" spans="1:15" ht="16.5" customHeight="1">
      <c r="A119" s="154">
        <v>22</v>
      </c>
      <c r="B119" s="164" t="str">
        <f>HYPERLINK("#'" &amp; TEXT(투자전략!$G$1+21, "[$-ko-KR]yyyy.mm.dd") &amp; "'!A67:O91", TEXT(투자전략!$G$1+21, "[$-ko-KR]yyyy.mm.dd"))</f>
        <v>2021.12.22</v>
      </c>
      <c r="C119" s="134" t="str">
        <f t="shared" ca="1" si="26"/>
        <v/>
      </c>
      <c r="D119" s="142" t="str">
        <f t="shared" ca="1" si="27"/>
        <v/>
      </c>
      <c r="E119" s="76" t="str">
        <f t="shared" ca="1" si="28"/>
        <v/>
      </c>
      <c r="F119" s="141" t="str">
        <f t="shared" ca="1" si="29"/>
        <v/>
      </c>
      <c r="G119" s="142" t="str">
        <f t="shared" ca="1" si="30"/>
        <v/>
      </c>
      <c r="H119" s="76" t="str">
        <f t="shared" ca="1" si="31"/>
        <v/>
      </c>
      <c r="I119" s="141" t="str">
        <f t="shared" ca="1" si="32"/>
        <v/>
      </c>
      <c r="J119" s="142" t="str">
        <f t="shared" ca="1" si="33"/>
        <v/>
      </c>
      <c r="K119" s="76" t="str">
        <f t="shared" ca="1" si="34"/>
        <v/>
      </c>
      <c r="L119" s="141" t="str">
        <f t="shared" ca="1" si="35"/>
        <v/>
      </c>
      <c r="M119" s="142" t="str">
        <f t="shared" ca="1" si="36"/>
        <v/>
      </c>
      <c r="N119" s="76" t="str">
        <f t="shared" ca="1" si="37"/>
        <v/>
      </c>
      <c r="O119" s="141" t="str">
        <f t="shared" ca="1" si="38"/>
        <v/>
      </c>
    </row>
    <row r="120" spans="1:15" ht="16.5" customHeight="1">
      <c r="A120" s="153">
        <v>23</v>
      </c>
      <c r="B120" s="165" t="str">
        <f>HYPERLINK("#'" &amp; TEXT(투자전략!$G$1+22, "[$-ko-KR]yyyy.mm.dd") &amp; "'!A67:O91", TEXT(투자전략!$G$1+22, "[$-ko-KR]yyyy.mm.dd"))</f>
        <v>2021.12.23</v>
      </c>
      <c r="C120" s="135" t="str">
        <f t="shared" ca="1" si="26"/>
        <v/>
      </c>
      <c r="D120" s="139" t="str">
        <f t="shared" ca="1" si="27"/>
        <v/>
      </c>
      <c r="E120" s="77" t="str">
        <f t="shared" ca="1" si="28"/>
        <v/>
      </c>
      <c r="F120" s="137" t="str">
        <f t="shared" ca="1" si="29"/>
        <v/>
      </c>
      <c r="G120" s="139" t="str">
        <f t="shared" ca="1" si="30"/>
        <v/>
      </c>
      <c r="H120" s="77" t="str">
        <f t="shared" ca="1" si="31"/>
        <v/>
      </c>
      <c r="I120" s="137" t="str">
        <f t="shared" ca="1" si="32"/>
        <v/>
      </c>
      <c r="J120" s="139" t="str">
        <f t="shared" ca="1" si="33"/>
        <v/>
      </c>
      <c r="K120" s="77" t="str">
        <f t="shared" ca="1" si="34"/>
        <v/>
      </c>
      <c r="L120" s="137" t="str">
        <f t="shared" ca="1" si="35"/>
        <v/>
      </c>
      <c r="M120" s="139" t="str">
        <f t="shared" ca="1" si="36"/>
        <v/>
      </c>
      <c r="N120" s="77" t="str">
        <f t="shared" ca="1" si="37"/>
        <v/>
      </c>
      <c r="O120" s="137" t="str">
        <f t="shared" ca="1" si="38"/>
        <v/>
      </c>
    </row>
    <row r="121" spans="1:15" ht="16.5" customHeight="1">
      <c r="A121" s="153">
        <v>24</v>
      </c>
      <c r="B121" s="165" t="str">
        <f>HYPERLINK("#'" &amp; TEXT(투자전략!$G$1+23, "[$-ko-KR]yyyy.mm.dd") &amp; "'!A67:O91", TEXT(투자전략!$G$1+23, "[$-ko-KR]yyyy.mm.dd"))</f>
        <v>2021.12.24</v>
      </c>
      <c r="C121" s="135" t="str">
        <f t="shared" ca="1" si="26"/>
        <v/>
      </c>
      <c r="D121" s="139" t="str">
        <f t="shared" ca="1" si="27"/>
        <v/>
      </c>
      <c r="E121" s="77" t="str">
        <f t="shared" ca="1" si="28"/>
        <v/>
      </c>
      <c r="F121" s="137" t="str">
        <f t="shared" ca="1" si="29"/>
        <v/>
      </c>
      <c r="G121" s="139" t="str">
        <f t="shared" ca="1" si="30"/>
        <v/>
      </c>
      <c r="H121" s="77" t="str">
        <f t="shared" ca="1" si="31"/>
        <v/>
      </c>
      <c r="I121" s="137" t="str">
        <f t="shared" ca="1" si="32"/>
        <v/>
      </c>
      <c r="J121" s="139" t="str">
        <f t="shared" ca="1" si="33"/>
        <v/>
      </c>
      <c r="K121" s="77" t="str">
        <f t="shared" ca="1" si="34"/>
        <v/>
      </c>
      <c r="L121" s="137" t="str">
        <f t="shared" ca="1" si="35"/>
        <v/>
      </c>
      <c r="M121" s="139" t="str">
        <f t="shared" ca="1" si="36"/>
        <v/>
      </c>
      <c r="N121" s="77" t="str">
        <f t="shared" ca="1" si="37"/>
        <v/>
      </c>
      <c r="O121" s="137" t="str">
        <f t="shared" ca="1" si="38"/>
        <v/>
      </c>
    </row>
    <row r="122" spans="1:15" ht="16.5" customHeight="1">
      <c r="A122" s="153">
        <v>25</v>
      </c>
      <c r="B122" s="165" t="str">
        <f>HYPERLINK("#'" &amp; TEXT(투자전략!$G$1+24, "[$-ko-KR]yyyy.mm.dd") &amp; "'!A67:O91", TEXT(투자전략!$G$1+24, "[$-ko-KR]yyyy.mm.dd"))</f>
        <v>2021.12.25</v>
      </c>
      <c r="C122" s="135" t="str">
        <f t="shared" ca="1" si="26"/>
        <v/>
      </c>
      <c r="D122" s="139" t="str">
        <f t="shared" ca="1" si="27"/>
        <v/>
      </c>
      <c r="E122" s="77" t="str">
        <f t="shared" ca="1" si="28"/>
        <v/>
      </c>
      <c r="F122" s="137" t="str">
        <f t="shared" ca="1" si="29"/>
        <v/>
      </c>
      <c r="G122" s="139" t="str">
        <f t="shared" ca="1" si="30"/>
        <v/>
      </c>
      <c r="H122" s="77" t="str">
        <f t="shared" ca="1" si="31"/>
        <v/>
      </c>
      <c r="I122" s="137" t="str">
        <f t="shared" ca="1" si="32"/>
        <v/>
      </c>
      <c r="J122" s="139" t="str">
        <f t="shared" ca="1" si="33"/>
        <v/>
      </c>
      <c r="K122" s="77" t="str">
        <f t="shared" ca="1" si="34"/>
        <v/>
      </c>
      <c r="L122" s="137" t="str">
        <f t="shared" ca="1" si="35"/>
        <v/>
      </c>
      <c r="M122" s="139" t="str">
        <f t="shared" ca="1" si="36"/>
        <v/>
      </c>
      <c r="N122" s="77" t="str">
        <f t="shared" ca="1" si="37"/>
        <v/>
      </c>
      <c r="O122" s="137" t="str">
        <f t="shared" ca="1" si="38"/>
        <v/>
      </c>
    </row>
    <row r="123" spans="1:15" ht="16.5" customHeight="1">
      <c r="A123" s="153">
        <v>26</v>
      </c>
      <c r="B123" s="165" t="str">
        <f>HYPERLINK("#'" &amp; TEXT(투자전략!$G$1+25, "[$-ko-KR]yyyy.mm.dd") &amp; "'!A67:O91", TEXT(투자전략!$G$1+25, "[$-ko-KR]yyyy.mm.dd"))</f>
        <v>2021.12.26</v>
      </c>
      <c r="C123" s="135" t="str">
        <f t="shared" ca="1" si="26"/>
        <v/>
      </c>
      <c r="D123" s="139" t="str">
        <f t="shared" ca="1" si="27"/>
        <v/>
      </c>
      <c r="E123" s="77" t="str">
        <f t="shared" ca="1" si="28"/>
        <v/>
      </c>
      <c r="F123" s="137" t="str">
        <f t="shared" ca="1" si="29"/>
        <v/>
      </c>
      <c r="G123" s="139" t="str">
        <f t="shared" ca="1" si="30"/>
        <v/>
      </c>
      <c r="H123" s="77" t="str">
        <f t="shared" ca="1" si="31"/>
        <v/>
      </c>
      <c r="I123" s="137" t="str">
        <f t="shared" ca="1" si="32"/>
        <v/>
      </c>
      <c r="J123" s="139" t="str">
        <f t="shared" ca="1" si="33"/>
        <v/>
      </c>
      <c r="K123" s="77" t="str">
        <f t="shared" ca="1" si="34"/>
        <v/>
      </c>
      <c r="L123" s="137" t="str">
        <f t="shared" ca="1" si="35"/>
        <v/>
      </c>
      <c r="M123" s="139" t="str">
        <f t="shared" ca="1" si="36"/>
        <v/>
      </c>
      <c r="N123" s="77" t="str">
        <f t="shared" ca="1" si="37"/>
        <v/>
      </c>
      <c r="O123" s="137" t="str">
        <f t="shared" ca="1" si="38"/>
        <v/>
      </c>
    </row>
    <row r="124" spans="1:15" ht="16.5" customHeight="1">
      <c r="A124" s="153">
        <v>27</v>
      </c>
      <c r="B124" s="165" t="str">
        <f>HYPERLINK("#'" &amp; TEXT(투자전략!$G$1+26, "[$-ko-KR]yyyy.mm.dd") &amp; "'!A67:O91", TEXT(투자전략!$G$1+26, "[$-ko-KR]yyyy.mm.dd"))</f>
        <v>2021.12.27</v>
      </c>
      <c r="C124" s="135" t="str">
        <f t="shared" ca="1" si="26"/>
        <v/>
      </c>
      <c r="D124" s="139" t="str">
        <f t="shared" ca="1" si="27"/>
        <v/>
      </c>
      <c r="E124" s="77" t="str">
        <f t="shared" ca="1" si="28"/>
        <v/>
      </c>
      <c r="F124" s="137" t="str">
        <f t="shared" ca="1" si="29"/>
        <v/>
      </c>
      <c r="G124" s="139" t="str">
        <f t="shared" ca="1" si="30"/>
        <v/>
      </c>
      <c r="H124" s="77" t="str">
        <f t="shared" ca="1" si="31"/>
        <v/>
      </c>
      <c r="I124" s="137" t="str">
        <f t="shared" ca="1" si="32"/>
        <v/>
      </c>
      <c r="J124" s="139" t="str">
        <f t="shared" ca="1" si="33"/>
        <v/>
      </c>
      <c r="K124" s="77" t="str">
        <f t="shared" ca="1" si="34"/>
        <v/>
      </c>
      <c r="L124" s="137" t="str">
        <f t="shared" ca="1" si="35"/>
        <v/>
      </c>
      <c r="M124" s="139" t="str">
        <f t="shared" ca="1" si="36"/>
        <v/>
      </c>
      <c r="N124" s="77" t="str">
        <f t="shared" ca="1" si="37"/>
        <v/>
      </c>
      <c r="O124" s="137" t="str">
        <f t="shared" ca="1" si="38"/>
        <v/>
      </c>
    </row>
    <row r="125" spans="1:15" ht="16.5" customHeight="1" thickBot="1">
      <c r="A125" s="155">
        <v>28</v>
      </c>
      <c r="B125" s="166" t="str">
        <f>HYPERLINK("#'" &amp; TEXT(투자전략!$G$1+27, "[$-ko-KR]yyyy.mm.dd") &amp; "'!A67:O91", TEXT(투자전략!$G$1+27, "[$-ko-KR]yyyy.mm.dd"))</f>
        <v>2021.12.28</v>
      </c>
      <c r="C125" s="136" t="str">
        <f t="shared" ca="1" si="26"/>
        <v/>
      </c>
      <c r="D125" s="140" t="str">
        <f t="shared" ca="1" si="27"/>
        <v/>
      </c>
      <c r="E125" s="79" t="str">
        <f t="shared" ca="1" si="28"/>
        <v/>
      </c>
      <c r="F125" s="138" t="str">
        <f t="shared" ca="1" si="29"/>
        <v/>
      </c>
      <c r="G125" s="140" t="str">
        <f t="shared" ca="1" si="30"/>
        <v/>
      </c>
      <c r="H125" s="79" t="str">
        <f t="shared" ca="1" si="31"/>
        <v/>
      </c>
      <c r="I125" s="138" t="str">
        <f t="shared" ca="1" si="32"/>
        <v/>
      </c>
      <c r="J125" s="140" t="str">
        <f t="shared" ca="1" si="33"/>
        <v/>
      </c>
      <c r="K125" s="79" t="str">
        <f t="shared" ca="1" si="34"/>
        <v/>
      </c>
      <c r="L125" s="138" t="str">
        <f t="shared" ca="1" si="35"/>
        <v/>
      </c>
      <c r="M125" s="140" t="str">
        <f t="shared" ca="1" si="36"/>
        <v/>
      </c>
      <c r="N125" s="79" t="str">
        <f t="shared" ca="1" si="37"/>
        <v/>
      </c>
      <c r="O125" s="138" t="str">
        <f t="shared" ca="1" si="38"/>
        <v/>
      </c>
    </row>
    <row r="126" spans="1:15" ht="16.5" customHeight="1">
      <c r="A126" s="121">
        <v>29</v>
      </c>
      <c r="B126" s="164" t="str">
        <f>HYPERLINK("#'" &amp; TEXT(투자전략!$G$1+28, "[$-ko-KR]yyyy.mm.dd") &amp; "'!A67:O91", TEXT(투자전략!$G$1+28, "[$-ko-KR]yyyy.mm.dd"))</f>
        <v>2021.12.29</v>
      </c>
      <c r="C126" s="135" t="str">
        <f t="shared" ca="1" si="26"/>
        <v/>
      </c>
      <c r="D126" s="139" t="str">
        <f t="shared" ca="1" si="27"/>
        <v/>
      </c>
      <c r="E126" s="77" t="str">
        <f t="shared" ca="1" si="28"/>
        <v/>
      </c>
      <c r="F126" s="137" t="str">
        <f t="shared" ca="1" si="29"/>
        <v/>
      </c>
      <c r="G126" s="139" t="str">
        <f t="shared" ca="1" si="30"/>
        <v/>
      </c>
      <c r="H126" s="77" t="str">
        <f t="shared" ca="1" si="31"/>
        <v/>
      </c>
      <c r="I126" s="137" t="str">
        <f t="shared" ca="1" si="32"/>
        <v/>
      </c>
      <c r="J126" s="139" t="str">
        <f t="shared" ca="1" si="33"/>
        <v/>
      </c>
      <c r="K126" s="77" t="str">
        <f t="shared" ca="1" si="34"/>
        <v/>
      </c>
      <c r="L126" s="137" t="str">
        <f t="shared" ca="1" si="35"/>
        <v/>
      </c>
      <c r="M126" s="139" t="str">
        <f t="shared" ca="1" si="36"/>
        <v/>
      </c>
      <c r="N126" s="77" t="str">
        <f t="shared" ca="1" si="37"/>
        <v/>
      </c>
      <c r="O126" s="137" t="str">
        <f t="shared" ca="1" si="38"/>
        <v/>
      </c>
    </row>
    <row r="127" spans="1:15" ht="16.5" customHeight="1">
      <c r="A127" s="121">
        <v>30</v>
      </c>
      <c r="B127" s="165" t="str">
        <f>HYPERLINK("#'" &amp; TEXT(투자전략!$G$1+29, "[$-ko-KR]yyyy.mm.dd") &amp; "'!A67:O91", TEXT(투자전략!$G$1+29, "[$-ko-KR]yyyy.mm.dd"))</f>
        <v>2021.12.30</v>
      </c>
      <c r="C127" s="135" t="str">
        <f t="shared" ca="1" si="26"/>
        <v/>
      </c>
      <c r="D127" s="139" t="str">
        <f t="shared" ca="1" si="27"/>
        <v/>
      </c>
      <c r="E127" s="77" t="str">
        <f t="shared" ca="1" si="28"/>
        <v/>
      </c>
      <c r="F127" s="137" t="str">
        <f t="shared" ca="1" si="29"/>
        <v/>
      </c>
      <c r="G127" s="139" t="str">
        <f t="shared" ca="1" si="30"/>
        <v/>
      </c>
      <c r="H127" s="77" t="str">
        <f t="shared" ca="1" si="31"/>
        <v/>
      </c>
      <c r="I127" s="137" t="str">
        <f t="shared" ca="1" si="32"/>
        <v/>
      </c>
      <c r="J127" s="139" t="str">
        <f t="shared" ca="1" si="33"/>
        <v/>
      </c>
      <c r="K127" s="77" t="str">
        <f t="shared" ca="1" si="34"/>
        <v/>
      </c>
      <c r="L127" s="137" t="str">
        <f t="shared" ca="1" si="35"/>
        <v/>
      </c>
      <c r="M127" s="139" t="str">
        <f t="shared" ca="1" si="36"/>
        <v/>
      </c>
      <c r="N127" s="77" t="str">
        <f t="shared" ca="1" si="37"/>
        <v/>
      </c>
      <c r="O127" s="137" t="str">
        <f t="shared" ca="1" si="38"/>
        <v/>
      </c>
    </row>
    <row r="128" spans="1:15" ht="16.5" customHeight="1" thickBot="1">
      <c r="A128" s="121">
        <v>31</v>
      </c>
      <c r="B128" s="165" t="str">
        <f>HYPERLINK("#'" &amp; TEXT(투자전략!$G$1+30, "[$-ko-KR]yyyy.mm.dd") &amp; "'!A67:O91", TEXT(투자전략!$G$1+30, "[$-ko-KR]yyyy.mm.dd"))</f>
        <v>2021.12.31</v>
      </c>
      <c r="C128" s="136" t="str">
        <f t="shared" ca="1" si="26"/>
        <v/>
      </c>
      <c r="D128" s="140" t="str">
        <f t="shared" ca="1" si="27"/>
        <v/>
      </c>
      <c r="E128" s="79" t="str">
        <f t="shared" ca="1" si="28"/>
        <v/>
      </c>
      <c r="F128" s="138" t="str">
        <f t="shared" ca="1" si="29"/>
        <v/>
      </c>
      <c r="G128" s="140" t="str">
        <f t="shared" ca="1" si="30"/>
        <v/>
      </c>
      <c r="H128" s="79" t="str">
        <f t="shared" ca="1" si="31"/>
        <v/>
      </c>
      <c r="I128" s="138" t="str">
        <f t="shared" ca="1" si="32"/>
        <v/>
      </c>
      <c r="J128" s="140" t="str">
        <f t="shared" ca="1" si="33"/>
        <v/>
      </c>
      <c r="K128" s="79" t="str">
        <f t="shared" ca="1" si="34"/>
        <v/>
      </c>
      <c r="L128" s="138" t="str">
        <f t="shared" ca="1" si="35"/>
        <v/>
      </c>
      <c r="M128" s="140" t="str">
        <f t="shared" ca="1" si="36"/>
        <v/>
      </c>
      <c r="N128" s="79" t="str">
        <f t="shared" ca="1" si="37"/>
        <v/>
      </c>
      <c r="O128" s="138" t="str">
        <f t="shared" ca="1" si="38"/>
        <v/>
      </c>
    </row>
    <row r="129" spans="1:15" ht="16.5" customHeight="1" thickBot="1">
      <c r="A129" s="239" t="s">
        <v>280</v>
      </c>
      <c r="B129" s="241"/>
      <c r="C129" s="132" t="s">
        <v>275</v>
      </c>
      <c r="D129" s="150" t="s">
        <v>276</v>
      </c>
      <c r="E129" s="151" t="s">
        <v>277</v>
      </c>
      <c r="F129" s="152" t="s">
        <v>278</v>
      </c>
      <c r="G129" s="150" t="s">
        <v>276</v>
      </c>
      <c r="H129" s="151" t="s">
        <v>277</v>
      </c>
      <c r="I129" s="152" t="s">
        <v>278</v>
      </c>
      <c r="J129" s="150" t="s">
        <v>276</v>
      </c>
      <c r="K129" s="151" t="s">
        <v>277</v>
      </c>
      <c r="L129" s="152" t="s">
        <v>278</v>
      </c>
      <c r="M129" s="150" t="s">
        <v>276</v>
      </c>
      <c r="N129" s="151" t="s">
        <v>277</v>
      </c>
      <c r="O129" s="152" t="s">
        <v>278</v>
      </c>
    </row>
    <row r="130" spans="1:15" ht="16.5" customHeight="1" thickBot="1">
      <c r="A130" s="245"/>
      <c r="B130" s="247"/>
      <c r="C130" s="136">
        <f ca="1">SUM(C98:C128)</f>
        <v>48000000</v>
      </c>
      <c r="D130" s="140">
        <f ca="1">SUM(D98:D128)</f>
        <v>47665795.630443409</v>
      </c>
      <c r="E130" s="79">
        <f ca="1">IFERROR(F130 / (SUM($C98:$C128) / COUNT($C98:$C128)), 0)</f>
        <v>-0.11140145651886481</v>
      </c>
      <c r="F130" s="138">
        <f ca="1">SUM(F98:F128)</f>
        <v>-334204.36955659441</v>
      </c>
      <c r="G130" s="140">
        <f ca="1">SUM(G98:G128)</f>
        <v>47454224.557380535</v>
      </c>
      <c r="H130" s="79">
        <f ca="1">IFERROR(I130 / (SUM($C98:$C128) / COUNT($C98:$C128)), 0)</f>
        <v>-0.18192514753982006</v>
      </c>
      <c r="I130" s="138">
        <f ca="1">SUM(I98:I128)</f>
        <v>-545775.44261946017</v>
      </c>
      <c r="J130" s="140">
        <f ca="1">SUM(J98:J128)</f>
        <v>47489184.920572788</v>
      </c>
      <c r="K130" s="79">
        <f ca="1">IFERROR(L130 / (SUM($C98:$C128) / COUNT($C98:$C128)), 0)</f>
        <v>-0.17027169314240201</v>
      </c>
      <c r="L130" s="138">
        <f ca="1">SUM(L98:L128)</f>
        <v>-510815.07942720602</v>
      </c>
      <c r="M130" s="140">
        <f ca="1">SUM(M98:M128)</f>
        <v>46865866.273032218</v>
      </c>
      <c r="N130" s="79">
        <f ca="1">IFERROR(O130 / (SUM($C98:$C128) / COUNT($C98:$C128)), 0)</f>
        <v>-0.37804457565592553</v>
      </c>
      <c r="O130" s="138">
        <f ca="1">SUM(O98:O128)</f>
        <v>-1134133.7269677767</v>
      </c>
    </row>
    <row r="132" spans="1:15" ht="16.5" customHeight="1" thickBot="1"/>
    <row r="133" spans="1:15" ht="16.5" customHeight="1" thickBot="1">
      <c r="A133" s="230" t="str">
        <f>TEXT(투자전략!$G$1, "[$-ko-KR]yyyy년 mm월 ") &amp; "전일대비 상승률 Top20 월말결산"</f>
        <v>2021년 12월 전일대비 상승률 Top20 월말결산</v>
      </c>
      <c r="B133" s="231"/>
      <c r="C133" s="231"/>
      <c r="D133" s="231"/>
      <c r="E133" s="231"/>
      <c r="F133" s="231"/>
      <c r="G133" s="231"/>
      <c r="H133" s="231"/>
      <c r="I133" s="231"/>
      <c r="J133" s="231"/>
      <c r="K133" s="231"/>
      <c r="L133" s="231"/>
      <c r="M133" s="231"/>
      <c r="N133" s="231"/>
      <c r="O133" s="232"/>
    </row>
    <row r="134" spans="1:15" ht="16.5" customHeight="1" thickBot="1">
      <c r="A134" s="291" t="s">
        <v>281</v>
      </c>
      <c r="B134" s="245" t="s">
        <v>279</v>
      </c>
      <c r="C134" s="247"/>
      <c r="D134" s="245" t="s">
        <v>271</v>
      </c>
      <c r="E134" s="246"/>
      <c r="F134" s="247"/>
      <c r="G134" s="245" t="s">
        <v>272</v>
      </c>
      <c r="H134" s="246"/>
      <c r="I134" s="247"/>
      <c r="J134" s="245" t="s">
        <v>273</v>
      </c>
      <c r="K134" s="246"/>
      <c r="L134" s="247"/>
      <c r="M134" s="245" t="s">
        <v>274</v>
      </c>
      <c r="N134" s="246"/>
      <c r="O134" s="247"/>
    </row>
    <row r="135" spans="1:15" ht="16.5" customHeight="1" thickBot="1">
      <c r="A135" s="295"/>
      <c r="B135" s="154" t="s">
        <v>269</v>
      </c>
      <c r="C135" s="154" t="s">
        <v>42</v>
      </c>
      <c r="D135" s="121" t="s">
        <v>270</v>
      </c>
      <c r="E135" s="133" t="s">
        <v>40</v>
      </c>
      <c r="F135" s="156" t="s">
        <v>41</v>
      </c>
      <c r="G135" s="121" t="s">
        <v>270</v>
      </c>
      <c r="H135" s="133" t="s">
        <v>40</v>
      </c>
      <c r="I135" s="156" t="s">
        <v>41</v>
      </c>
      <c r="J135" s="121" t="s">
        <v>270</v>
      </c>
      <c r="K135" s="133" t="s">
        <v>40</v>
      </c>
      <c r="L135" s="156" t="s">
        <v>41</v>
      </c>
      <c r="M135" s="121" t="s">
        <v>270</v>
      </c>
      <c r="N135" s="133" t="s">
        <v>40</v>
      </c>
      <c r="O135" s="156" t="s">
        <v>41</v>
      </c>
    </row>
    <row r="136" spans="1:15" ht="16.5" customHeight="1">
      <c r="A136" s="154">
        <v>1</v>
      </c>
      <c r="B136" s="164" t="str">
        <f>HYPERLINK("#'" &amp; TEXT(투자전략!$G$1+0, "[$-ko-KR]yyyy.mm.dd") &amp; "'!A94:O118", TEXT(투자전략!$G$1+0, "[$-ko-KR]yyyy.mm.dd"))</f>
        <v>2021.12.01</v>
      </c>
      <c r="C136" s="134">
        <f ca="1">IFERROR(COUNTA(INDIRECT($B136&amp;"!A98:A117")) * INDIRECT($B136&amp;"!B118"), "")</f>
        <v>3000000</v>
      </c>
      <c r="D136" s="142">
        <f ca="1">IFERROR($C136 * (1 + E136), "")</f>
        <v>3010007.6815100028</v>
      </c>
      <c r="E136" s="76">
        <f ca="1">IFERROR(INDIRECT($B136&amp;"!E118"), "")</f>
        <v>3.3358938366677671E-3</v>
      </c>
      <c r="F136" s="141">
        <f ca="1">IFERROR(INDIRECT($B136&amp;"!F118"), "")</f>
        <v>10007.681510003302</v>
      </c>
      <c r="G136" s="142">
        <f ca="1">IFERROR($C136 * (1 + H136), "")</f>
        <v>3002206.931482384</v>
      </c>
      <c r="H136" s="76">
        <f ca="1">IFERROR(INDIRECT($B136&amp;"!H118"), "")</f>
        <v>7.3564382746128495E-4</v>
      </c>
      <c r="I136" s="141">
        <f ca="1">IFERROR(INDIRECT($B136&amp;"!I118"), "")</f>
        <v>2206.9314823838604</v>
      </c>
      <c r="J136" s="142">
        <f ca="1">IFERROR($C136 * (1 + K136), "")</f>
        <v>3008735.8584246505</v>
      </c>
      <c r="K136" s="76">
        <f ca="1">IFERROR(INDIRECT($B136&amp;"!K118"), "")</f>
        <v>2.9119528082168031E-3</v>
      </c>
      <c r="L136" s="141">
        <f ca="1">IFERROR(INDIRECT($B136&amp;"!L118"), "")</f>
        <v>8735.8584246504088</v>
      </c>
      <c r="M136" s="142">
        <f ca="1">IFERROR($C136 * (1 + N136), "")</f>
        <v>3022750.9182883739</v>
      </c>
      <c r="N136" s="76">
        <f ca="1">IFERROR(INDIRECT($B136&amp;"!N118"), "")</f>
        <v>7.5836394294580365E-3</v>
      </c>
      <c r="O136" s="141">
        <f ca="1">IFERROR(INDIRECT($B136&amp;"!O118"), "")</f>
        <v>22750.918288374105</v>
      </c>
    </row>
    <row r="137" spans="1:15" ht="16.5" customHeight="1">
      <c r="A137" s="153">
        <v>2</v>
      </c>
      <c r="B137" s="165" t="str">
        <f>HYPERLINK("#'" &amp; TEXT(투자전략!$G$1+1, "[$-ko-KR]yyyy.mm.dd") &amp; "'!A94:O118", TEXT(투자전략!$G$1+1, "[$-ko-KR]yyyy.mm.dd"))</f>
        <v>2021.12.02</v>
      </c>
      <c r="C137" s="135">
        <f t="shared" ref="C137:C166" ca="1" si="39">IFERROR(COUNTA(INDIRECT($B137&amp;"!A98:A117")) * INDIRECT($B137&amp;"!B118"), "")</f>
        <v>3000000</v>
      </c>
      <c r="D137" s="139">
        <f t="shared" ref="D137:D166" ca="1" si="40">IFERROR($C137 * (1 + E137), "")</f>
        <v>2896160.9676811523</v>
      </c>
      <c r="E137" s="77">
        <f t="shared" ref="E137:E166" ca="1" si="41">IFERROR(INDIRECT($B137&amp;"!E118"), "")</f>
        <v>-3.4613010772949225E-2</v>
      </c>
      <c r="F137" s="137">
        <f t="shared" ref="F137:F166" ca="1" si="42">IFERROR(INDIRECT($B137&amp;"!F118"), "")</f>
        <v>-103839.03231884771</v>
      </c>
      <c r="G137" s="139">
        <f t="shared" ref="G137:G166" ca="1" si="43">IFERROR($C137 * (1 + H137), "")</f>
        <v>2882748.22593264</v>
      </c>
      <c r="H137" s="77">
        <f t="shared" ref="H137:H166" ca="1" si="44">IFERROR(INDIRECT($B137&amp;"!H118"), "")</f>
        <v>-3.9083924689120024E-2</v>
      </c>
      <c r="I137" s="137">
        <f t="shared" ref="I137:I166" ca="1" si="45">IFERROR(INDIRECT($B137&amp;"!I118"), "")</f>
        <v>-117251.77406736005</v>
      </c>
      <c r="J137" s="139">
        <f t="shared" ref="J137:J166" ca="1" si="46">IFERROR($C137 * (1 + K137), "")</f>
        <v>2868899.5711014313</v>
      </c>
      <c r="K137" s="77">
        <f t="shared" ref="K137:K166" ca="1" si="47">IFERROR(INDIRECT($B137&amp;"!K118"), "")</f>
        <v>-4.3700142966189487E-2</v>
      </c>
      <c r="L137" s="137">
        <f t="shared" ref="L137:L166" ca="1" si="48">IFERROR(INDIRECT($B137&amp;"!L118"), "")</f>
        <v>-131100.42889856844</v>
      </c>
      <c r="M137" s="139">
        <f t="shared" ref="M137:M166" ca="1" si="49">IFERROR($C137 * (1 + N137), "")</f>
        <v>2863628.4078436284</v>
      </c>
      <c r="N137" s="77">
        <f t="shared" ref="N137:N166" ca="1" si="50">IFERROR(INDIRECT($B137&amp;"!N118"), "")</f>
        <v>-4.5457197385457157E-2</v>
      </c>
      <c r="O137" s="137">
        <f t="shared" ref="O137:O166" ca="1" si="51">IFERROR(INDIRECT($B137&amp;"!O118"), "")</f>
        <v>-136371.59215637142</v>
      </c>
    </row>
    <row r="138" spans="1:15" ht="16.5" customHeight="1">
      <c r="A138" s="153">
        <v>3</v>
      </c>
      <c r="B138" s="165" t="str">
        <f>HYPERLINK("#'" &amp; TEXT(투자전략!$G$1+2, "[$-ko-KR]yyyy.mm.dd") &amp; "'!A94:O118", TEXT(투자전략!$G$1+2, "[$-ko-KR]yyyy.mm.dd"))</f>
        <v>2021.12.03</v>
      </c>
      <c r="C138" s="135">
        <f t="shared" ca="1" si="39"/>
        <v>3000000</v>
      </c>
      <c r="D138" s="139">
        <f t="shared" ca="1" si="40"/>
        <v>2952212.3136181654</v>
      </c>
      <c r="E138" s="77">
        <f t="shared" ca="1" si="41"/>
        <v>-1.592922879394483E-2</v>
      </c>
      <c r="F138" s="137">
        <f t="shared" ca="1" si="42"/>
        <v>-47787.686381834479</v>
      </c>
      <c r="G138" s="139">
        <f t="shared" ca="1" si="43"/>
        <v>2991381.8665337232</v>
      </c>
      <c r="H138" s="77">
        <f t="shared" ca="1" si="44"/>
        <v>-2.8727111554255696E-3</v>
      </c>
      <c r="I138" s="137">
        <f t="shared" ca="1" si="45"/>
        <v>-8618.1334662767076</v>
      </c>
      <c r="J138" s="139">
        <f t="shared" ca="1" si="46"/>
        <v>2975325.7679134472</v>
      </c>
      <c r="K138" s="77">
        <f t="shared" ca="1" si="47"/>
        <v>-8.2247440288508618E-3</v>
      </c>
      <c r="L138" s="137">
        <f t="shared" ca="1" si="48"/>
        <v>-24674.232086552576</v>
      </c>
      <c r="M138" s="139">
        <f t="shared" ca="1" si="49"/>
        <v>2965826.8011346702</v>
      </c>
      <c r="N138" s="77">
        <f t="shared" ca="1" si="50"/>
        <v>-1.139106628844321E-2</v>
      </c>
      <c r="O138" s="137">
        <f t="shared" ca="1" si="51"/>
        <v>-34173.198865329636</v>
      </c>
    </row>
    <row r="139" spans="1:15" ht="16.5" customHeight="1">
      <c r="A139" s="153">
        <v>4</v>
      </c>
      <c r="B139" s="165" t="str">
        <f>HYPERLINK("#'" &amp; TEXT(투자전략!$G$1+3, "[$-ko-KR]yyyy.mm.dd") &amp; "'!A94:O118", TEXT(투자전략!$G$1+3, "[$-ko-KR]yyyy.mm.dd"))</f>
        <v>2021.12.04</v>
      </c>
      <c r="C139" s="135">
        <f t="shared" ca="1" si="39"/>
        <v>3000000</v>
      </c>
      <c r="D139" s="139">
        <f t="shared" ca="1" si="40"/>
        <v>2408175.766994643</v>
      </c>
      <c r="E139" s="77">
        <f t="shared" ca="1" si="41"/>
        <v>-0.19727474433511899</v>
      </c>
      <c r="F139" s="137">
        <f t="shared" ca="1" si="42"/>
        <v>-591824.23300535686</v>
      </c>
      <c r="G139" s="139">
        <f t="shared" ca="1" si="43"/>
        <v>2364764.2893657763</v>
      </c>
      <c r="H139" s="77">
        <f t="shared" ca="1" si="44"/>
        <v>-0.21174523687807462</v>
      </c>
      <c r="I139" s="137">
        <f t="shared" ca="1" si="45"/>
        <v>-635235.71063422388</v>
      </c>
      <c r="J139" s="139">
        <f t="shared" ca="1" si="46"/>
        <v>2304921.2344776117</v>
      </c>
      <c r="K139" s="77">
        <f t="shared" ca="1" si="47"/>
        <v>-0.23169292184079607</v>
      </c>
      <c r="L139" s="137">
        <f t="shared" ca="1" si="48"/>
        <v>-695078.76552238816</v>
      </c>
      <c r="M139" s="139">
        <f t="shared" ca="1" si="49"/>
        <v>2406602.4268779214</v>
      </c>
      <c r="N139" s="77">
        <f t="shared" ca="1" si="50"/>
        <v>-0.19779919104069288</v>
      </c>
      <c r="O139" s="137">
        <f t="shared" ca="1" si="51"/>
        <v>-593397.57312207844</v>
      </c>
    </row>
    <row r="140" spans="1:15" ht="16.5" customHeight="1">
      <c r="A140" s="153">
        <v>5</v>
      </c>
      <c r="B140" s="165" t="str">
        <f>HYPERLINK("#'" &amp; TEXT(투자전략!$G$1+4, "[$-ko-KR]yyyy.mm.dd") &amp; "'!A94:O118", TEXT(투자전략!$G$1+4, "[$-ko-KR]yyyy.mm.dd"))</f>
        <v>2021.12.05</v>
      </c>
      <c r="C140" s="135">
        <f t="shared" ca="1" si="39"/>
        <v>3000000</v>
      </c>
      <c r="D140" s="139">
        <f t="shared" ca="1" si="40"/>
        <v>3048846.3150287601</v>
      </c>
      <c r="E140" s="77">
        <f t="shared" ca="1" si="41"/>
        <v>1.6282105009586746E-2</v>
      </c>
      <c r="F140" s="137">
        <f t="shared" ca="1" si="42"/>
        <v>48846.315028760233</v>
      </c>
      <c r="G140" s="139">
        <f t="shared" ca="1" si="43"/>
        <v>3017774.5573015581</v>
      </c>
      <c r="H140" s="77">
        <f t="shared" ca="1" si="44"/>
        <v>5.9248524338527588E-3</v>
      </c>
      <c r="I140" s="137">
        <f t="shared" ca="1" si="45"/>
        <v>17774.557301558274</v>
      </c>
      <c r="J140" s="139">
        <f t="shared" ca="1" si="46"/>
        <v>3042215.9600070613</v>
      </c>
      <c r="K140" s="77">
        <f t="shared" ca="1" si="47"/>
        <v>1.4071986669020504E-2</v>
      </c>
      <c r="L140" s="137">
        <f t="shared" ca="1" si="48"/>
        <v>42215.960007061498</v>
      </c>
      <c r="M140" s="139">
        <f t="shared" ca="1" si="49"/>
        <v>2868282.8052672418</v>
      </c>
      <c r="N140" s="77">
        <f t="shared" ca="1" si="50"/>
        <v>-4.3905731577586204E-2</v>
      </c>
      <c r="O140" s="137">
        <f t="shared" ca="1" si="51"/>
        <v>-131717.19473275862</v>
      </c>
    </row>
    <row r="141" spans="1:15" ht="16.5" customHeight="1">
      <c r="A141" s="153">
        <v>6</v>
      </c>
      <c r="B141" s="165" t="str">
        <f>HYPERLINK("#'" &amp; TEXT(투자전략!$G$1+5, "[$-ko-KR]yyyy.mm.dd") &amp; "'!A94:O118", TEXT(투자전략!$G$1+5, "[$-ko-KR]yyyy.mm.dd"))</f>
        <v>2021.12.06</v>
      </c>
      <c r="C141" s="135">
        <f t="shared" ca="1" si="39"/>
        <v>3000000</v>
      </c>
      <c r="D141" s="139">
        <f t="shared" ca="1" si="40"/>
        <v>3003176.3609353025</v>
      </c>
      <c r="E141" s="77">
        <f t="shared" ca="1" si="41"/>
        <v>1.0587869784342084E-3</v>
      </c>
      <c r="F141" s="137">
        <f t="shared" ca="1" si="42"/>
        <v>3176.3609353026231</v>
      </c>
      <c r="G141" s="139">
        <f t="shared" ca="1" si="43"/>
        <v>2856223.115581607</v>
      </c>
      <c r="H141" s="77">
        <f t="shared" ca="1" si="44"/>
        <v>-4.7925628139464334E-2</v>
      </c>
      <c r="I141" s="137">
        <f t="shared" ca="1" si="45"/>
        <v>-143776.88441839299</v>
      </c>
      <c r="J141" s="139">
        <f t="shared" ca="1" si="46"/>
        <v>2894963.191860104</v>
      </c>
      <c r="K141" s="77">
        <f t="shared" ca="1" si="47"/>
        <v>-3.5012269379965336E-2</v>
      </c>
      <c r="L141" s="137">
        <f t="shared" ca="1" si="48"/>
        <v>-105036.80813989602</v>
      </c>
      <c r="M141" s="139">
        <f t="shared" ca="1" si="49"/>
        <v>2936422.9735634238</v>
      </c>
      <c r="N141" s="77">
        <f t="shared" ca="1" si="50"/>
        <v>-2.1192342145525487E-2</v>
      </c>
      <c r="O141" s="137">
        <f t="shared" ca="1" si="51"/>
        <v>-63577.026436576467</v>
      </c>
    </row>
    <row r="142" spans="1:15" ht="16.5" customHeight="1" thickBot="1">
      <c r="A142" s="155">
        <v>7</v>
      </c>
      <c r="B142" s="166" t="str">
        <f>HYPERLINK("#'" &amp; TEXT(투자전략!$G$1+6, "[$-ko-KR]yyyy.mm.dd") &amp; "'!A94:O118", TEXT(투자전략!$G$1+6, "[$-ko-KR]yyyy.mm.dd"))</f>
        <v>2021.12.07</v>
      </c>
      <c r="C142" s="135">
        <f t="shared" ca="1" si="39"/>
        <v>3000000</v>
      </c>
      <c r="D142" s="139">
        <f t="shared" ca="1" si="40"/>
        <v>3203923.2210542136</v>
      </c>
      <c r="E142" s="77">
        <f t="shared" ca="1" si="41"/>
        <v>6.7974407018071267E-2</v>
      </c>
      <c r="F142" s="137">
        <f t="shared" ca="1" si="42"/>
        <v>203923.22105421385</v>
      </c>
      <c r="G142" s="139">
        <f t="shared" ca="1" si="43"/>
        <v>3299787.3557703951</v>
      </c>
      <c r="H142" s="77">
        <f t="shared" ca="1" si="44"/>
        <v>9.9929118590131677E-2</v>
      </c>
      <c r="I142" s="137">
        <f t="shared" ca="1" si="45"/>
        <v>299787.35577039502</v>
      </c>
      <c r="J142" s="139">
        <f t="shared" ca="1" si="46"/>
        <v>3252889.5447668429</v>
      </c>
      <c r="K142" s="77">
        <f t="shared" ca="1" si="47"/>
        <v>8.429651492228106E-2</v>
      </c>
      <c r="L142" s="137">
        <f t="shared" ca="1" si="48"/>
        <v>252889.5447668432</v>
      </c>
      <c r="M142" s="139">
        <f t="shared" ca="1" si="49"/>
        <v>3316528.1731165606</v>
      </c>
      <c r="N142" s="77">
        <f t="shared" ca="1" si="50"/>
        <v>0.10550939103885359</v>
      </c>
      <c r="O142" s="137">
        <f t="shared" ca="1" si="51"/>
        <v>316528.17311656073</v>
      </c>
    </row>
    <row r="143" spans="1:15" ht="16.5" customHeight="1">
      <c r="A143" s="154">
        <v>8</v>
      </c>
      <c r="B143" s="164" t="str">
        <f>HYPERLINK("#'" &amp; TEXT(투자전략!$G$1+7, "[$-ko-KR]yyyy.mm.dd") &amp; "'!A94:O118", TEXT(투자전략!$G$1+7, "[$-ko-KR]yyyy.mm.dd"))</f>
        <v>2021.12.08</v>
      </c>
      <c r="C143" s="134">
        <f t="shared" ca="1" si="39"/>
        <v>3000000</v>
      </c>
      <c r="D143" s="142">
        <f t="shared" ca="1" si="40"/>
        <v>2917266.2684060438</v>
      </c>
      <c r="E143" s="76">
        <f t="shared" ca="1" si="41"/>
        <v>-2.7577910531318795E-2</v>
      </c>
      <c r="F143" s="141">
        <f t="shared" ca="1" si="42"/>
        <v>-82733.731593956385</v>
      </c>
      <c r="G143" s="142">
        <f t="shared" ca="1" si="43"/>
        <v>2955455.6353495424</v>
      </c>
      <c r="H143" s="76">
        <f t="shared" ca="1" si="44"/>
        <v>-1.4848121550152532E-2</v>
      </c>
      <c r="I143" s="141">
        <f t="shared" ca="1" si="45"/>
        <v>-44544.364650457603</v>
      </c>
      <c r="J143" s="142">
        <f t="shared" ca="1" si="46"/>
        <v>2831701.2363981926</v>
      </c>
      <c r="K143" s="76">
        <f t="shared" ca="1" si="47"/>
        <v>-5.6099587867269186E-2</v>
      </c>
      <c r="L143" s="141">
        <f t="shared" ca="1" si="48"/>
        <v>-168298.76360180756</v>
      </c>
      <c r="M143" s="142">
        <f t="shared" ca="1" si="49"/>
        <v>2936826.242225145</v>
      </c>
      <c r="N143" s="76">
        <f t="shared" ca="1" si="50"/>
        <v>-2.1057919258284895E-2</v>
      </c>
      <c r="O143" s="141">
        <f t="shared" ca="1" si="51"/>
        <v>-63173.75777485469</v>
      </c>
    </row>
    <row r="144" spans="1:15" ht="16.5" customHeight="1">
      <c r="A144" s="153">
        <v>9</v>
      </c>
      <c r="B144" s="165" t="str">
        <f>HYPERLINK("#'" &amp; TEXT(투자전략!$G$1+8, "[$-ko-KR]yyyy.mm.dd") &amp; "'!A94:O118", TEXT(투자전략!$G$1+8, "[$-ko-KR]yyyy.mm.dd"))</f>
        <v>2021.12.09</v>
      </c>
      <c r="C144" s="135">
        <f t="shared" ca="1" si="39"/>
        <v>3000000</v>
      </c>
      <c r="D144" s="139">
        <f t="shared" ca="1" si="40"/>
        <v>2905061.1140938555</v>
      </c>
      <c r="E144" s="77">
        <f t="shared" ca="1" si="41"/>
        <v>-3.1646295302048204E-2</v>
      </c>
      <c r="F144" s="137">
        <f t="shared" ca="1" si="42"/>
        <v>-94938.885906144598</v>
      </c>
      <c r="G144" s="139">
        <f t="shared" ca="1" si="43"/>
        <v>2887259.4816136789</v>
      </c>
      <c r="H144" s="77">
        <f t="shared" ca="1" si="44"/>
        <v>-3.7580172795440354E-2</v>
      </c>
      <c r="I144" s="137">
        <f t="shared" ca="1" si="45"/>
        <v>-112740.51838632106</v>
      </c>
      <c r="J144" s="139">
        <f t="shared" ca="1" si="46"/>
        <v>2888630.3256896096</v>
      </c>
      <c r="K144" s="77">
        <f t="shared" ca="1" si="47"/>
        <v>-3.7123224770130046E-2</v>
      </c>
      <c r="L144" s="137">
        <f t="shared" ca="1" si="48"/>
        <v>-111369.67431039017</v>
      </c>
      <c r="M144" s="139">
        <f t="shared" ca="1" si="49"/>
        <v>2837773.0831390941</v>
      </c>
      <c r="N144" s="77">
        <f t="shared" ca="1" si="50"/>
        <v>-5.4075638953635354E-2</v>
      </c>
      <c r="O144" s="137">
        <f t="shared" ca="1" si="51"/>
        <v>-162226.91686090606</v>
      </c>
    </row>
    <row r="145" spans="1:15" ht="16.5" customHeight="1">
      <c r="A145" s="153">
        <v>10</v>
      </c>
      <c r="B145" s="165" t="str">
        <f>HYPERLINK("#'" &amp; TEXT(투자전략!$G$1+9, "[$-ko-KR]yyyy.mm.dd") &amp; "'!A94:O118", TEXT(투자전략!$G$1+9, "[$-ko-KR]yyyy.mm.dd"))</f>
        <v>2021.12.10</v>
      </c>
      <c r="C145" s="135">
        <f t="shared" ca="1" si="39"/>
        <v>3000000</v>
      </c>
      <c r="D145" s="139">
        <f t="shared" ca="1" si="40"/>
        <v>2877129.8679800853</v>
      </c>
      <c r="E145" s="77">
        <f t="shared" ca="1" si="41"/>
        <v>-4.0956710673304836E-2</v>
      </c>
      <c r="F145" s="137">
        <f t="shared" ca="1" si="42"/>
        <v>-122870.13201991445</v>
      </c>
      <c r="G145" s="139">
        <f t="shared" ca="1" si="43"/>
        <v>2852674.153558163</v>
      </c>
      <c r="H145" s="77">
        <f t="shared" ca="1" si="44"/>
        <v>-4.9108615480612454E-2</v>
      </c>
      <c r="I145" s="137">
        <f t="shared" ca="1" si="45"/>
        <v>-147325.84644183738</v>
      </c>
      <c r="J145" s="139">
        <f t="shared" ca="1" si="46"/>
        <v>2892692.4402162191</v>
      </c>
      <c r="K145" s="77">
        <f t="shared" ca="1" si="47"/>
        <v>-3.5769186594593758E-2</v>
      </c>
      <c r="L145" s="137">
        <f t="shared" ca="1" si="48"/>
        <v>-107307.55978378128</v>
      </c>
      <c r="M145" s="139">
        <f t="shared" ca="1" si="49"/>
        <v>2872227.4853025824</v>
      </c>
      <c r="N145" s="77">
        <f t="shared" ca="1" si="50"/>
        <v>-4.2590838232472582E-2</v>
      </c>
      <c r="O145" s="137">
        <f t="shared" ca="1" si="51"/>
        <v>-127772.51469741776</v>
      </c>
    </row>
    <row r="146" spans="1:15" ht="16.5" customHeight="1">
      <c r="A146" s="153">
        <v>11</v>
      </c>
      <c r="B146" s="165" t="str">
        <f>HYPERLINK("#'" &amp; TEXT(투자전략!$G$1+10, "[$-ko-KR]yyyy.mm.dd") &amp; "'!A94:O118", TEXT(투자전략!$G$1+10, "[$-ko-KR]yyyy.mm.dd"))</f>
        <v>2021.12.11</v>
      </c>
      <c r="C146" s="135">
        <f t="shared" ca="1" si="39"/>
        <v>3000000</v>
      </c>
      <c r="D146" s="139">
        <f t="shared" ca="1" si="40"/>
        <v>2972873.2630714062</v>
      </c>
      <c r="E146" s="77">
        <f t="shared" ca="1" si="41"/>
        <v>-9.0422456428645506E-3</v>
      </c>
      <c r="F146" s="137">
        <f t="shared" ca="1" si="42"/>
        <v>-27126.736928593651</v>
      </c>
      <c r="G146" s="139">
        <f t="shared" ca="1" si="43"/>
        <v>2980117.6483885846</v>
      </c>
      <c r="H146" s="77">
        <f t="shared" ca="1" si="44"/>
        <v>-6.6274505371385281E-3</v>
      </c>
      <c r="I146" s="137">
        <f t="shared" ca="1" si="45"/>
        <v>-19882.351611415579</v>
      </c>
      <c r="J146" s="139">
        <f t="shared" ca="1" si="46"/>
        <v>2963164.2511396394</v>
      </c>
      <c r="K146" s="77">
        <f t="shared" ca="1" si="47"/>
        <v>-1.2278582953453474E-2</v>
      </c>
      <c r="L146" s="137">
        <f t="shared" ca="1" si="48"/>
        <v>-36835.748860360429</v>
      </c>
      <c r="M146" s="139">
        <f t="shared" ca="1" si="49"/>
        <v>2976017.4401927358</v>
      </c>
      <c r="N146" s="77">
        <f t="shared" ca="1" si="50"/>
        <v>-7.9941866024215071E-3</v>
      </c>
      <c r="O146" s="137">
        <f t="shared" ca="1" si="51"/>
        <v>-23982.559807264526</v>
      </c>
    </row>
    <row r="147" spans="1:15" ht="16.5" customHeight="1">
      <c r="A147" s="153">
        <v>12</v>
      </c>
      <c r="B147" s="165" t="str">
        <f>HYPERLINK("#'" &amp; TEXT(투자전략!$G$1+11, "[$-ko-KR]yyyy.mm.dd") &amp; "'!A94:O118", TEXT(투자전략!$G$1+11, "[$-ko-KR]yyyy.mm.dd"))</f>
        <v>2021.12.12</v>
      </c>
      <c r="C147" s="135">
        <f t="shared" ca="1" si="39"/>
        <v>3000000</v>
      </c>
      <c r="D147" s="139">
        <f t="shared" ca="1" si="40"/>
        <v>2980319.6469476866</v>
      </c>
      <c r="E147" s="77">
        <f t="shared" ca="1" si="41"/>
        <v>-6.5601176841044474E-3</v>
      </c>
      <c r="F147" s="137">
        <f t="shared" ca="1" si="42"/>
        <v>-18696.335399697673</v>
      </c>
      <c r="G147" s="139">
        <f t="shared" ca="1" si="43"/>
        <v>2950447.9176397962</v>
      </c>
      <c r="H147" s="77">
        <f t="shared" ca="1" si="44"/>
        <v>-1.651736078673461E-2</v>
      </c>
      <c r="I147" s="137">
        <f t="shared" ca="1" si="45"/>
        <v>-47074.478242193632</v>
      </c>
      <c r="J147" s="139">
        <f t="shared" ca="1" si="46"/>
        <v>2981910.3841653047</v>
      </c>
      <c r="K147" s="77">
        <f t="shared" ca="1" si="47"/>
        <v>-6.0298719448984399E-3</v>
      </c>
      <c r="L147" s="137">
        <f t="shared" ca="1" si="48"/>
        <v>-17185.135042960552</v>
      </c>
      <c r="M147" s="139">
        <f t="shared" ca="1" si="49"/>
        <v>2977315.3603469883</v>
      </c>
      <c r="N147" s="77">
        <f t="shared" ca="1" si="50"/>
        <v>-7.5615465510039158E-3</v>
      </c>
      <c r="O147" s="137">
        <f t="shared" ca="1" si="51"/>
        <v>-21550.407670361157</v>
      </c>
    </row>
    <row r="148" spans="1:15" ht="16.5" customHeight="1">
      <c r="A148" s="153">
        <v>13</v>
      </c>
      <c r="B148" s="165" t="str">
        <f>HYPERLINK("#'" &amp; TEXT(투자전략!$G$1+12, "[$-ko-KR]yyyy.mm.dd") &amp; "'!A94:O118", TEXT(투자전략!$G$1+12, "[$-ko-KR]yyyy.mm.dd"))</f>
        <v>2021.12.13</v>
      </c>
      <c r="C148" s="135">
        <f t="shared" ca="1" si="39"/>
        <v>3000000</v>
      </c>
      <c r="D148" s="139">
        <f t="shared" ca="1" si="40"/>
        <v>2940104.8053482804</v>
      </c>
      <c r="E148" s="77">
        <f t="shared" ca="1" si="41"/>
        <v>-1.996506488390646E-2</v>
      </c>
      <c r="F148" s="137">
        <f t="shared" ca="1" si="42"/>
        <v>-59895.194651719365</v>
      </c>
      <c r="G148" s="139">
        <f t="shared" ca="1" si="43"/>
        <v>2888808.0202288004</v>
      </c>
      <c r="H148" s="77">
        <f t="shared" ca="1" si="44"/>
        <v>-3.7063993257066503E-2</v>
      </c>
      <c r="I148" s="137">
        <f t="shared" ca="1" si="45"/>
        <v>-111191.97977119951</v>
      </c>
      <c r="J148" s="139">
        <f t="shared" ca="1" si="46"/>
        <v>2896285.8561276579</v>
      </c>
      <c r="K148" s="77">
        <f t="shared" ca="1" si="47"/>
        <v>-3.4571381290780731E-2</v>
      </c>
      <c r="L148" s="137">
        <f t="shared" ca="1" si="48"/>
        <v>-103714.14387234219</v>
      </c>
      <c r="M148" s="139">
        <f t="shared" ca="1" si="49"/>
        <v>2690701.8582884511</v>
      </c>
      <c r="N148" s="77">
        <f t="shared" ca="1" si="50"/>
        <v>-0.10309938057051629</v>
      </c>
      <c r="O148" s="137">
        <f t="shared" ca="1" si="51"/>
        <v>-309298.14171154884</v>
      </c>
    </row>
    <row r="149" spans="1:15" ht="16.5" customHeight="1" thickBot="1">
      <c r="A149" s="155">
        <v>14</v>
      </c>
      <c r="B149" s="166" t="str">
        <f>HYPERLINK("#'" &amp; TEXT(투자전략!$G$1+13, "[$-ko-KR]yyyy.mm.dd") &amp; "'!A94:O118", TEXT(투자전략!$G$1+13, "[$-ko-KR]yyyy.mm.dd"))</f>
        <v>2021.12.14</v>
      </c>
      <c r="C149" s="136">
        <f t="shared" ca="1" si="39"/>
        <v>3000000</v>
      </c>
      <c r="D149" s="140">
        <f t="shared" ca="1" si="40"/>
        <v>3000000</v>
      </c>
      <c r="E149" s="79">
        <f t="shared" ca="1" si="41"/>
        <v>0</v>
      </c>
      <c r="F149" s="138">
        <f t="shared" ca="1" si="42"/>
        <v>0</v>
      </c>
      <c r="G149" s="140">
        <f t="shared" ca="1" si="43"/>
        <v>2995474.9553144649</v>
      </c>
      <c r="H149" s="79">
        <f t="shared" ca="1" si="44"/>
        <v>-1.5083482285117066E-3</v>
      </c>
      <c r="I149" s="138">
        <f t="shared" ca="1" si="45"/>
        <v>-4525.0446855351202</v>
      </c>
      <c r="J149" s="140">
        <f t="shared" ca="1" si="46"/>
        <v>3070894.3101303782</v>
      </c>
      <c r="K149" s="79">
        <f t="shared" ca="1" si="47"/>
        <v>2.3631436710126012E-2</v>
      </c>
      <c r="L149" s="138">
        <f t="shared" ca="1" si="48"/>
        <v>70894.310130378042</v>
      </c>
      <c r="M149" s="140">
        <f t="shared" ca="1" si="49"/>
        <v>3028323.4375668424</v>
      </c>
      <c r="N149" s="79">
        <f t="shared" ca="1" si="50"/>
        <v>9.4411458556141227E-3</v>
      </c>
      <c r="O149" s="138">
        <f t="shared" ca="1" si="51"/>
        <v>28323.437566842375</v>
      </c>
    </row>
    <row r="150" spans="1:15" ht="16.5" customHeight="1">
      <c r="A150" s="154">
        <v>15</v>
      </c>
      <c r="B150" s="164" t="str">
        <f>HYPERLINK("#'" &amp; TEXT(투자전략!$G$1+14, "[$-ko-KR]yyyy.mm.dd") &amp; "'!A94:O118", TEXT(투자전략!$G$1+14, "[$-ko-KR]yyyy.mm.dd"))</f>
        <v>2021.12.15</v>
      </c>
      <c r="C150" s="135">
        <f t="shared" ca="1" si="39"/>
        <v>3000000</v>
      </c>
      <c r="D150" s="139">
        <f t="shared" ca="1" si="40"/>
        <v>2970886.376867048</v>
      </c>
      <c r="E150" s="77">
        <f t="shared" ca="1" si="41"/>
        <v>-9.7045410443174045E-3</v>
      </c>
      <c r="F150" s="137">
        <f t="shared" ca="1" si="42"/>
        <v>-29113.623132952223</v>
      </c>
      <c r="G150" s="139">
        <f t="shared" ca="1" si="43"/>
        <v>2990455.099363022</v>
      </c>
      <c r="H150" s="77">
        <f t="shared" ca="1" si="44"/>
        <v>-3.1816335456592904E-3</v>
      </c>
      <c r="I150" s="137">
        <f t="shared" ca="1" si="45"/>
        <v>-9544.9006369778726</v>
      </c>
      <c r="J150" s="139">
        <f t="shared" ca="1" si="46"/>
        <v>2973591.2166075525</v>
      </c>
      <c r="K150" s="77">
        <f t="shared" ca="1" si="47"/>
        <v>-8.8029277974824571E-3</v>
      </c>
      <c r="L150" s="137">
        <f t="shared" ca="1" si="48"/>
        <v>-26408.783392447374</v>
      </c>
      <c r="M150" s="139">
        <f t="shared" ca="1" si="49"/>
        <v>2890620.9496503072</v>
      </c>
      <c r="N150" s="77">
        <f t="shared" ca="1" si="50"/>
        <v>-3.6459683449897556E-2</v>
      </c>
      <c r="O150" s="137">
        <f t="shared" ca="1" si="51"/>
        <v>-109379.05034969267</v>
      </c>
    </row>
    <row r="151" spans="1:15" ht="16.5" customHeight="1">
      <c r="A151" s="153">
        <v>16</v>
      </c>
      <c r="B151" s="165" t="str">
        <f>HYPERLINK("#'" &amp; TEXT(투자전략!$G$1+15, "[$-ko-KR]yyyy.mm.dd") &amp; "'!A94:O118", TEXT(투자전략!$G$1+15, "[$-ko-KR]yyyy.mm.dd"))</f>
        <v>2021.12.16</v>
      </c>
      <c r="C151" s="135">
        <f t="shared" ca="1" si="39"/>
        <v>3000000</v>
      </c>
      <c r="D151" s="139">
        <f t="shared" ca="1" si="40"/>
        <v>3244696.9429966197</v>
      </c>
      <c r="E151" s="77">
        <f t="shared" ca="1" si="41"/>
        <v>8.1565647665540017E-2</v>
      </c>
      <c r="F151" s="137">
        <f t="shared" ca="1" si="42"/>
        <v>244696.94299662014</v>
      </c>
      <c r="G151" s="139">
        <f t="shared" ca="1" si="43"/>
        <v>3318348.4837116231</v>
      </c>
      <c r="H151" s="77">
        <f t="shared" ca="1" si="44"/>
        <v>0.1061161612372076</v>
      </c>
      <c r="I151" s="137">
        <f t="shared" ca="1" si="45"/>
        <v>318348.48371162277</v>
      </c>
      <c r="J151" s="139">
        <f t="shared" ca="1" si="46"/>
        <v>3305689.7247851985</v>
      </c>
      <c r="K151" s="77">
        <f t="shared" ca="1" si="47"/>
        <v>0.10189657492839943</v>
      </c>
      <c r="L151" s="137">
        <f t="shared" ca="1" si="48"/>
        <v>305689.72478519828</v>
      </c>
      <c r="M151" s="139">
        <f t="shared" ca="1" si="49"/>
        <v>3000000</v>
      </c>
      <c r="N151" s="77">
        <f t="shared" ca="1" si="50"/>
        <v>0</v>
      </c>
      <c r="O151" s="137">
        <f t="shared" ca="1" si="51"/>
        <v>0</v>
      </c>
    </row>
    <row r="152" spans="1:15" ht="16.5" customHeight="1">
      <c r="A152" s="153">
        <v>17</v>
      </c>
      <c r="B152" s="165" t="str">
        <f>HYPERLINK("#'" &amp; TEXT(투자전략!$G$1+16, "[$-ko-KR]yyyy.mm.dd") &amp; "'!A94:O118", TEXT(투자전략!$G$1+16, "[$-ko-KR]yyyy.mm.dd"))</f>
        <v>2021.12.17</v>
      </c>
      <c r="C152" s="135" t="str">
        <f t="shared" ca="1" si="39"/>
        <v/>
      </c>
      <c r="D152" s="139" t="str">
        <f t="shared" ca="1" si="40"/>
        <v/>
      </c>
      <c r="E152" s="77" t="str">
        <f t="shared" ca="1" si="41"/>
        <v/>
      </c>
      <c r="F152" s="137" t="str">
        <f t="shared" ca="1" si="42"/>
        <v/>
      </c>
      <c r="G152" s="139" t="str">
        <f t="shared" ca="1" si="43"/>
        <v/>
      </c>
      <c r="H152" s="77" t="str">
        <f t="shared" ca="1" si="44"/>
        <v/>
      </c>
      <c r="I152" s="137" t="str">
        <f t="shared" ca="1" si="45"/>
        <v/>
      </c>
      <c r="J152" s="139" t="str">
        <f t="shared" ca="1" si="46"/>
        <v/>
      </c>
      <c r="K152" s="77" t="str">
        <f t="shared" ca="1" si="47"/>
        <v/>
      </c>
      <c r="L152" s="137" t="str">
        <f t="shared" ca="1" si="48"/>
        <v/>
      </c>
      <c r="M152" s="139" t="str">
        <f t="shared" ca="1" si="49"/>
        <v/>
      </c>
      <c r="N152" s="77" t="str">
        <f t="shared" ca="1" si="50"/>
        <v/>
      </c>
      <c r="O152" s="137" t="str">
        <f t="shared" ca="1" si="51"/>
        <v/>
      </c>
    </row>
    <row r="153" spans="1:15" ht="16.5" customHeight="1">
      <c r="A153" s="153">
        <v>18</v>
      </c>
      <c r="B153" s="165" t="str">
        <f>HYPERLINK("#'" &amp; TEXT(투자전략!$G$1+17, "[$-ko-KR]yyyy.mm.dd") &amp; "'!A94:O118", TEXT(투자전략!$G$1+17, "[$-ko-KR]yyyy.mm.dd"))</f>
        <v>2021.12.18</v>
      </c>
      <c r="C153" s="135" t="str">
        <f t="shared" ca="1" si="39"/>
        <v/>
      </c>
      <c r="D153" s="139" t="str">
        <f t="shared" ca="1" si="40"/>
        <v/>
      </c>
      <c r="E153" s="77" t="str">
        <f t="shared" ca="1" si="41"/>
        <v/>
      </c>
      <c r="F153" s="137" t="str">
        <f t="shared" ca="1" si="42"/>
        <v/>
      </c>
      <c r="G153" s="139" t="str">
        <f t="shared" ca="1" si="43"/>
        <v/>
      </c>
      <c r="H153" s="77" t="str">
        <f t="shared" ca="1" si="44"/>
        <v/>
      </c>
      <c r="I153" s="137" t="str">
        <f t="shared" ca="1" si="45"/>
        <v/>
      </c>
      <c r="J153" s="139" t="str">
        <f t="shared" ca="1" si="46"/>
        <v/>
      </c>
      <c r="K153" s="77" t="str">
        <f t="shared" ca="1" si="47"/>
        <v/>
      </c>
      <c r="L153" s="137" t="str">
        <f t="shared" ca="1" si="48"/>
        <v/>
      </c>
      <c r="M153" s="139" t="str">
        <f t="shared" ca="1" si="49"/>
        <v/>
      </c>
      <c r="N153" s="77" t="str">
        <f t="shared" ca="1" si="50"/>
        <v/>
      </c>
      <c r="O153" s="137" t="str">
        <f t="shared" ca="1" si="51"/>
        <v/>
      </c>
    </row>
    <row r="154" spans="1:15" ht="16.5" customHeight="1">
      <c r="A154" s="153">
        <v>19</v>
      </c>
      <c r="B154" s="165" t="str">
        <f>HYPERLINK("#'" &amp; TEXT(투자전략!$G$1+18, "[$-ko-KR]yyyy.mm.dd") &amp; "'!A94:O118", TEXT(투자전략!$G$1+18, "[$-ko-KR]yyyy.mm.dd"))</f>
        <v>2021.12.19</v>
      </c>
      <c r="C154" s="135" t="str">
        <f t="shared" ca="1" si="39"/>
        <v/>
      </c>
      <c r="D154" s="139" t="str">
        <f t="shared" ca="1" si="40"/>
        <v/>
      </c>
      <c r="E154" s="77" t="str">
        <f t="shared" ca="1" si="41"/>
        <v/>
      </c>
      <c r="F154" s="137" t="str">
        <f t="shared" ca="1" si="42"/>
        <v/>
      </c>
      <c r="G154" s="139" t="str">
        <f t="shared" ca="1" si="43"/>
        <v/>
      </c>
      <c r="H154" s="77" t="str">
        <f t="shared" ca="1" si="44"/>
        <v/>
      </c>
      <c r="I154" s="137" t="str">
        <f t="shared" ca="1" si="45"/>
        <v/>
      </c>
      <c r="J154" s="139" t="str">
        <f t="shared" ca="1" si="46"/>
        <v/>
      </c>
      <c r="K154" s="77" t="str">
        <f t="shared" ca="1" si="47"/>
        <v/>
      </c>
      <c r="L154" s="137" t="str">
        <f t="shared" ca="1" si="48"/>
        <v/>
      </c>
      <c r="M154" s="139" t="str">
        <f t="shared" ca="1" si="49"/>
        <v/>
      </c>
      <c r="N154" s="77" t="str">
        <f t="shared" ca="1" si="50"/>
        <v/>
      </c>
      <c r="O154" s="137" t="str">
        <f t="shared" ca="1" si="51"/>
        <v/>
      </c>
    </row>
    <row r="155" spans="1:15" ht="16.5" customHeight="1">
      <c r="A155" s="153">
        <v>20</v>
      </c>
      <c r="B155" s="165" t="str">
        <f>HYPERLINK("#'" &amp; TEXT(투자전략!$G$1+19, "[$-ko-KR]yyyy.mm.dd") &amp; "'!A94:O118", TEXT(투자전략!$G$1+19, "[$-ko-KR]yyyy.mm.dd"))</f>
        <v>2021.12.20</v>
      </c>
      <c r="C155" s="135" t="str">
        <f t="shared" ca="1" si="39"/>
        <v/>
      </c>
      <c r="D155" s="139" t="str">
        <f t="shared" ca="1" si="40"/>
        <v/>
      </c>
      <c r="E155" s="77" t="str">
        <f t="shared" ca="1" si="41"/>
        <v/>
      </c>
      <c r="F155" s="137" t="str">
        <f t="shared" ca="1" si="42"/>
        <v/>
      </c>
      <c r="G155" s="139" t="str">
        <f t="shared" ca="1" si="43"/>
        <v/>
      </c>
      <c r="H155" s="77" t="str">
        <f t="shared" ca="1" si="44"/>
        <v/>
      </c>
      <c r="I155" s="137" t="str">
        <f t="shared" ca="1" si="45"/>
        <v/>
      </c>
      <c r="J155" s="139" t="str">
        <f t="shared" ca="1" si="46"/>
        <v/>
      </c>
      <c r="K155" s="77" t="str">
        <f t="shared" ca="1" si="47"/>
        <v/>
      </c>
      <c r="L155" s="137" t="str">
        <f t="shared" ca="1" si="48"/>
        <v/>
      </c>
      <c r="M155" s="139" t="str">
        <f t="shared" ca="1" si="49"/>
        <v/>
      </c>
      <c r="N155" s="77" t="str">
        <f t="shared" ca="1" si="50"/>
        <v/>
      </c>
      <c r="O155" s="137" t="str">
        <f t="shared" ca="1" si="51"/>
        <v/>
      </c>
    </row>
    <row r="156" spans="1:15" ht="16.5" customHeight="1" thickBot="1">
      <c r="A156" s="155">
        <v>21</v>
      </c>
      <c r="B156" s="166" t="str">
        <f>HYPERLINK("#'" &amp; TEXT(투자전략!$G$1+20, "[$-ko-KR]yyyy.mm.dd") &amp; "'!A94:O118", TEXT(투자전략!$G$1+20, "[$-ko-KR]yyyy.mm.dd"))</f>
        <v>2021.12.21</v>
      </c>
      <c r="C156" s="135" t="str">
        <f t="shared" ca="1" si="39"/>
        <v/>
      </c>
      <c r="D156" s="139" t="str">
        <f t="shared" ca="1" si="40"/>
        <v/>
      </c>
      <c r="E156" s="77" t="str">
        <f t="shared" ca="1" si="41"/>
        <v/>
      </c>
      <c r="F156" s="137" t="str">
        <f t="shared" ca="1" si="42"/>
        <v/>
      </c>
      <c r="G156" s="139" t="str">
        <f t="shared" ca="1" si="43"/>
        <v/>
      </c>
      <c r="H156" s="77" t="str">
        <f t="shared" ca="1" si="44"/>
        <v/>
      </c>
      <c r="I156" s="137" t="str">
        <f t="shared" ca="1" si="45"/>
        <v/>
      </c>
      <c r="J156" s="139" t="str">
        <f t="shared" ca="1" si="46"/>
        <v/>
      </c>
      <c r="K156" s="77" t="str">
        <f t="shared" ca="1" si="47"/>
        <v/>
      </c>
      <c r="L156" s="137" t="str">
        <f t="shared" ca="1" si="48"/>
        <v/>
      </c>
      <c r="M156" s="139" t="str">
        <f t="shared" ca="1" si="49"/>
        <v/>
      </c>
      <c r="N156" s="77" t="str">
        <f t="shared" ca="1" si="50"/>
        <v/>
      </c>
      <c r="O156" s="137" t="str">
        <f t="shared" ca="1" si="51"/>
        <v/>
      </c>
    </row>
    <row r="157" spans="1:15" ht="16.5" customHeight="1">
      <c r="A157" s="154">
        <v>22</v>
      </c>
      <c r="B157" s="164" t="str">
        <f>HYPERLINK("#'" &amp; TEXT(투자전략!$G$1+21, "[$-ko-KR]yyyy.mm.dd") &amp; "'!A94:O118", TEXT(투자전략!$G$1+21, "[$-ko-KR]yyyy.mm.dd"))</f>
        <v>2021.12.22</v>
      </c>
      <c r="C157" s="134" t="str">
        <f t="shared" ca="1" si="39"/>
        <v/>
      </c>
      <c r="D157" s="142" t="str">
        <f t="shared" ca="1" si="40"/>
        <v/>
      </c>
      <c r="E157" s="76" t="str">
        <f t="shared" ca="1" si="41"/>
        <v/>
      </c>
      <c r="F157" s="141" t="str">
        <f t="shared" ca="1" si="42"/>
        <v/>
      </c>
      <c r="G157" s="142" t="str">
        <f t="shared" ca="1" si="43"/>
        <v/>
      </c>
      <c r="H157" s="76" t="str">
        <f t="shared" ca="1" si="44"/>
        <v/>
      </c>
      <c r="I157" s="141" t="str">
        <f t="shared" ca="1" si="45"/>
        <v/>
      </c>
      <c r="J157" s="142" t="str">
        <f t="shared" ca="1" si="46"/>
        <v/>
      </c>
      <c r="K157" s="76" t="str">
        <f t="shared" ca="1" si="47"/>
        <v/>
      </c>
      <c r="L157" s="141" t="str">
        <f t="shared" ca="1" si="48"/>
        <v/>
      </c>
      <c r="M157" s="142" t="str">
        <f t="shared" ca="1" si="49"/>
        <v/>
      </c>
      <c r="N157" s="76" t="str">
        <f t="shared" ca="1" si="50"/>
        <v/>
      </c>
      <c r="O157" s="141" t="str">
        <f t="shared" ca="1" si="51"/>
        <v/>
      </c>
    </row>
    <row r="158" spans="1:15" ht="16.5" customHeight="1">
      <c r="A158" s="153">
        <v>23</v>
      </c>
      <c r="B158" s="165" t="str">
        <f>HYPERLINK("#'" &amp; TEXT(투자전략!$G$1+22, "[$-ko-KR]yyyy.mm.dd") &amp; "'!A94:O118", TEXT(투자전략!$G$1+22, "[$-ko-KR]yyyy.mm.dd"))</f>
        <v>2021.12.23</v>
      </c>
      <c r="C158" s="135" t="str">
        <f t="shared" ca="1" si="39"/>
        <v/>
      </c>
      <c r="D158" s="139" t="str">
        <f t="shared" ca="1" si="40"/>
        <v/>
      </c>
      <c r="E158" s="77" t="str">
        <f t="shared" ca="1" si="41"/>
        <v/>
      </c>
      <c r="F158" s="137" t="str">
        <f t="shared" ca="1" si="42"/>
        <v/>
      </c>
      <c r="G158" s="139" t="str">
        <f t="shared" ca="1" si="43"/>
        <v/>
      </c>
      <c r="H158" s="77" t="str">
        <f t="shared" ca="1" si="44"/>
        <v/>
      </c>
      <c r="I158" s="137" t="str">
        <f t="shared" ca="1" si="45"/>
        <v/>
      </c>
      <c r="J158" s="139" t="str">
        <f t="shared" ca="1" si="46"/>
        <v/>
      </c>
      <c r="K158" s="77" t="str">
        <f t="shared" ca="1" si="47"/>
        <v/>
      </c>
      <c r="L158" s="137" t="str">
        <f t="shared" ca="1" si="48"/>
        <v/>
      </c>
      <c r="M158" s="139" t="str">
        <f t="shared" ca="1" si="49"/>
        <v/>
      </c>
      <c r="N158" s="77" t="str">
        <f t="shared" ca="1" si="50"/>
        <v/>
      </c>
      <c r="O158" s="137" t="str">
        <f t="shared" ca="1" si="51"/>
        <v/>
      </c>
    </row>
    <row r="159" spans="1:15" ht="16.5" customHeight="1">
      <c r="A159" s="153">
        <v>24</v>
      </c>
      <c r="B159" s="165" t="str">
        <f>HYPERLINK("#'" &amp; TEXT(투자전략!$G$1+23, "[$-ko-KR]yyyy.mm.dd") &amp; "'!A94:O118", TEXT(투자전략!$G$1+23, "[$-ko-KR]yyyy.mm.dd"))</f>
        <v>2021.12.24</v>
      </c>
      <c r="C159" s="135" t="str">
        <f t="shared" ca="1" si="39"/>
        <v/>
      </c>
      <c r="D159" s="139" t="str">
        <f t="shared" ca="1" si="40"/>
        <v/>
      </c>
      <c r="E159" s="77" t="str">
        <f t="shared" ca="1" si="41"/>
        <v/>
      </c>
      <c r="F159" s="137" t="str">
        <f t="shared" ca="1" si="42"/>
        <v/>
      </c>
      <c r="G159" s="139" t="str">
        <f t="shared" ca="1" si="43"/>
        <v/>
      </c>
      <c r="H159" s="77" t="str">
        <f t="shared" ca="1" si="44"/>
        <v/>
      </c>
      <c r="I159" s="137" t="str">
        <f t="shared" ca="1" si="45"/>
        <v/>
      </c>
      <c r="J159" s="139" t="str">
        <f t="shared" ca="1" si="46"/>
        <v/>
      </c>
      <c r="K159" s="77" t="str">
        <f t="shared" ca="1" si="47"/>
        <v/>
      </c>
      <c r="L159" s="137" t="str">
        <f t="shared" ca="1" si="48"/>
        <v/>
      </c>
      <c r="M159" s="139" t="str">
        <f t="shared" ca="1" si="49"/>
        <v/>
      </c>
      <c r="N159" s="77" t="str">
        <f t="shared" ca="1" si="50"/>
        <v/>
      </c>
      <c r="O159" s="137" t="str">
        <f t="shared" ca="1" si="51"/>
        <v/>
      </c>
    </row>
    <row r="160" spans="1:15" ht="16.5" customHeight="1">
      <c r="A160" s="153">
        <v>25</v>
      </c>
      <c r="B160" s="165" t="str">
        <f>HYPERLINK("#'" &amp; TEXT(투자전략!$G$1+24, "[$-ko-KR]yyyy.mm.dd") &amp; "'!A94:O118", TEXT(투자전략!$G$1+24, "[$-ko-KR]yyyy.mm.dd"))</f>
        <v>2021.12.25</v>
      </c>
      <c r="C160" s="135" t="str">
        <f t="shared" ca="1" si="39"/>
        <v/>
      </c>
      <c r="D160" s="139" t="str">
        <f t="shared" ca="1" si="40"/>
        <v/>
      </c>
      <c r="E160" s="77" t="str">
        <f t="shared" ca="1" si="41"/>
        <v/>
      </c>
      <c r="F160" s="137" t="str">
        <f t="shared" ca="1" si="42"/>
        <v/>
      </c>
      <c r="G160" s="139" t="str">
        <f t="shared" ca="1" si="43"/>
        <v/>
      </c>
      <c r="H160" s="77" t="str">
        <f t="shared" ca="1" si="44"/>
        <v/>
      </c>
      <c r="I160" s="137" t="str">
        <f t="shared" ca="1" si="45"/>
        <v/>
      </c>
      <c r="J160" s="139" t="str">
        <f t="shared" ca="1" si="46"/>
        <v/>
      </c>
      <c r="K160" s="77" t="str">
        <f t="shared" ca="1" si="47"/>
        <v/>
      </c>
      <c r="L160" s="137" t="str">
        <f t="shared" ca="1" si="48"/>
        <v/>
      </c>
      <c r="M160" s="139" t="str">
        <f t="shared" ca="1" si="49"/>
        <v/>
      </c>
      <c r="N160" s="77" t="str">
        <f t="shared" ca="1" si="50"/>
        <v/>
      </c>
      <c r="O160" s="137" t="str">
        <f t="shared" ca="1" si="51"/>
        <v/>
      </c>
    </row>
    <row r="161" spans="1:15" ht="16.5" customHeight="1">
      <c r="A161" s="153">
        <v>26</v>
      </c>
      <c r="B161" s="165" t="str">
        <f>HYPERLINK("#'" &amp; TEXT(투자전략!$G$1+25, "[$-ko-KR]yyyy.mm.dd") &amp; "'!A94:O118", TEXT(투자전략!$G$1+25, "[$-ko-KR]yyyy.mm.dd"))</f>
        <v>2021.12.26</v>
      </c>
      <c r="C161" s="135" t="str">
        <f t="shared" ca="1" si="39"/>
        <v/>
      </c>
      <c r="D161" s="139" t="str">
        <f t="shared" ca="1" si="40"/>
        <v/>
      </c>
      <c r="E161" s="77" t="str">
        <f t="shared" ca="1" si="41"/>
        <v/>
      </c>
      <c r="F161" s="137" t="str">
        <f t="shared" ca="1" si="42"/>
        <v/>
      </c>
      <c r="G161" s="139" t="str">
        <f t="shared" ca="1" si="43"/>
        <v/>
      </c>
      <c r="H161" s="77" t="str">
        <f t="shared" ca="1" si="44"/>
        <v/>
      </c>
      <c r="I161" s="137" t="str">
        <f t="shared" ca="1" si="45"/>
        <v/>
      </c>
      <c r="J161" s="139" t="str">
        <f t="shared" ca="1" si="46"/>
        <v/>
      </c>
      <c r="K161" s="77" t="str">
        <f t="shared" ca="1" si="47"/>
        <v/>
      </c>
      <c r="L161" s="137" t="str">
        <f t="shared" ca="1" si="48"/>
        <v/>
      </c>
      <c r="M161" s="139" t="str">
        <f t="shared" ca="1" si="49"/>
        <v/>
      </c>
      <c r="N161" s="77" t="str">
        <f t="shared" ca="1" si="50"/>
        <v/>
      </c>
      <c r="O161" s="137" t="str">
        <f t="shared" ca="1" si="51"/>
        <v/>
      </c>
    </row>
    <row r="162" spans="1:15" ht="16.5" customHeight="1">
      <c r="A162" s="153">
        <v>27</v>
      </c>
      <c r="B162" s="165" t="str">
        <f>HYPERLINK("#'" &amp; TEXT(투자전략!$G$1+26, "[$-ko-KR]yyyy.mm.dd") &amp; "'!A94:O118", TEXT(투자전략!$G$1+26, "[$-ko-KR]yyyy.mm.dd"))</f>
        <v>2021.12.27</v>
      </c>
      <c r="C162" s="135" t="str">
        <f t="shared" ca="1" si="39"/>
        <v/>
      </c>
      <c r="D162" s="139" t="str">
        <f t="shared" ca="1" si="40"/>
        <v/>
      </c>
      <c r="E162" s="77" t="str">
        <f t="shared" ca="1" si="41"/>
        <v/>
      </c>
      <c r="F162" s="137" t="str">
        <f t="shared" ca="1" si="42"/>
        <v/>
      </c>
      <c r="G162" s="139" t="str">
        <f t="shared" ca="1" si="43"/>
        <v/>
      </c>
      <c r="H162" s="77" t="str">
        <f t="shared" ca="1" si="44"/>
        <v/>
      </c>
      <c r="I162" s="137" t="str">
        <f t="shared" ca="1" si="45"/>
        <v/>
      </c>
      <c r="J162" s="139" t="str">
        <f t="shared" ca="1" si="46"/>
        <v/>
      </c>
      <c r="K162" s="77" t="str">
        <f t="shared" ca="1" si="47"/>
        <v/>
      </c>
      <c r="L162" s="137" t="str">
        <f t="shared" ca="1" si="48"/>
        <v/>
      </c>
      <c r="M162" s="139" t="str">
        <f t="shared" ca="1" si="49"/>
        <v/>
      </c>
      <c r="N162" s="77" t="str">
        <f t="shared" ca="1" si="50"/>
        <v/>
      </c>
      <c r="O162" s="137" t="str">
        <f t="shared" ca="1" si="51"/>
        <v/>
      </c>
    </row>
    <row r="163" spans="1:15" ht="16.5" customHeight="1" thickBot="1">
      <c r="A163" s="155">
        <v>28</v>
      </c>
      <c r="B163" s="166" t="str">
        <f>HYPERLINK("#'" &amp; TEXT(투자전략!$G$1+27, "[$-ko-KR]yyyy.mm.dd") &amp; "'!A94:O118", TEXT(투자전략!$G$1+27, "[$-ko-KR]yyyy.mm.dd"))</f>
        <v>2021.12.28</v>
      </c>
      <c r="C163" s="136" t="str">
        <f t="shared" ca="1" si="39"/>
        <v/>
      </c>
      <c r="D163" s="140" t="str">
        <f t="shared" ca="1" si="40"/>
        <v/>
      </c>
      <c r="E163" s="79" t="str">
        <f t="shared" ca="1" si="41"/>
        <v/>
      </c>
      <c r="F163" s="138" t="str">
        <f t="shared" ca="1" si="42"/>
        <v/>
      </c>
      <c r="G163" s="140" t="str">
        <f t="shared" ca="1" si="43"/>
        <v/>
      </c>
      <c r="H163" s="79" t="str">
        <f t="shared" ca="1" si="44"/>
        <v/>
      </c>
      <c r="I163" s="138" t="str">
        <f t="shared" ca="1" si="45"/>
        <v/>
      </c>
      <c r="J163" s="140" t="str">
        <f t="shared" ca="1" si="46"/>
        <v/>
      </c>
      <c r="K163" s="79" t="str">
        <f t="shared" ca="1" si="47"/>
        <v/>
      </c>
      <c r="L163" s="138" t="str">
        <f t="shared" ca="1" si="48"/>
        <v/>
      </c>
      <c r="M163" s="140" t="str">
        <f t="shared" ca="1" si="49"/>
        <v/>
      </c>
      <c r="N163" s="79" t="str">
        <f t="shared" ca="1" si="50"/>
        <v/>
      </c>
      <c r="O163" s="138" t="str">
        <f t="shared" ca="1" si="51"/>
        <v/>
      </c>
    </row>
    <row r="164" spans="1:15" ht="16.5" customHeight="1">
      <c r="A164" s="121">
        <v>29</v>
      </c>
      <c r="B164" s="164" t="str">
        <f>HYPERLINK("#'" &amp; TEXT(투자전략!$G$1+28, "[$-ko-KR]yyyy.mm.dd") &amp; "'!A94:O118", TEXT(투자전략!$G$1+28, "[$-ko-KR]yyyy.mm.dd"))</f>
        <v>2021.12.29</v>
      </c>
      <c r="C164" s="135" t="str">
        <f t="shared" ca="1" si="39"/>
        <v/>
      </c>
      <c r="D164" s="139" t="str">
        <f t="shared" ca="1" si="40"/>
        <v/>
      </c>
      <c r="E164" s="77" t="str">
        <f t="shared" ca="1" si="41"/>
        <v/>
      </c>
      <c r="F164" s="137" t="str">
        <f t="shared" ca="1" si="42"/>
        <v/>
      </c>
      <c r="G164" s="139" t="str">
        <f t="shared" ca="1" si="43"/>
        <v/>
      </c>
      <c r="H164" s="77" t="str">
        <f t="shared" ca="1" si="44"/>
        <v/>
      </c>
      <c r="I164" s="137" t="str">
        <f t="shared" ca="1" si="45"/>
        <v/>
      </c>
      <c r="J164" s="139" t="str">
        <f t="shared" ca="1" si="46"/>
        <v/>
      </c>
      <c r="K164" s="77" t="str">
        <f t="shared" ca="1" si="47"/>
        <v/>
      </c>
      <c r="L164" s="137" t="str">
        <f t="shared" ca="1" si="48"/>
        <v/>
      </c>
      <c r="M164" s="139" t="str">
        <f t="shared" ca="1" si="49"/>
        <v/>
      </c>
      <c r="N164" s="77" t="str">
        <f t="shared" ca="1" si="50"/>
        <v/>
      </c>
      <c r="O164" s="137" t="str">
        <f t="shared" ca="1" si="51"/>
        <v/>
      </c>
    </row>
    <row r="165" spans="1:15" ht="16.5" customHeight="1">
      <c r="A165" s="121">
        <v>30</v>
      </c>
      <c r="B165" s="165" t="str">
        <f>HYPERLINK("#'" &amp; TEXT(투자전략!$G$1+29, "[$-ko-KR]yyyy.mm.dd") &amp; "'!A94:O118", TEXT(투자전략!$G$1+29, "[$-ko-KR]yyyy.mm.dd"))</f>
        <v>2021.12.30</v>
      </c>
      <c r="C165" s="135" t="str">
        <f t="shared" ca="1" si="39"/>
        <v/>
      </c>
      <c r="D165" s="139" t="str">
        <f t="shared" ca="1" si="40"/>
        <v/>
      </c>
      <c r="E165" s="77" t="str">
        <f t="shared" ca="1" si="41"/>
        <v/>
      </c>
      <c r="F165" s="137" t="str">
        <f t="shared" ca="1" si="42"/>
        <v/>
      </c>
      <c r="G165" s="139" t="str">
        <f t="shared" ca="1" si="43"/>
        <v/>
      </c>
      <c r="H165" s="77" t="str">
        <f t="shared" ca="1" si="44"/>
        <v/>
      </c>
      <c r="I165" s="137" t="str">
        <f t="shared" ca="1" si="45"/>
        <v/>
      </c>
      <c r="J165" s="139" t="str">
        <f t="shared" ca="1" si="46"/>
        <v/>
      </c>
      <c r="K165" s="77" t="str">
        <f t="shared" ca="1" si="47"/>
        <v/>
      </c>
      <c r="L165" s="137" t="str">
        <f t="shared" ca="1" si="48"/>
        <v/>
      </c>
      <c r="M165" s="139" t="str">
        <f t="shared" ca="1" si="49"/>
        <v/>
      </c>
      <c r="N165" s="77" t="str">
        <f t="shared" ca="1" si="50"/>
        <v/>
      </c>
      <c r="O165" s="137" t="str">
        <f t="shared" ca="1" si="51"/>
        <v/>
      </c>
    </row>
    <row r="166" spans="1:15" ht="16.5" customHeight="1" thickBot="1">
      <c r="A166" s="121">
        <v>31</v>
      </c>
      <c r="B166" s="165" t="str">
        <f>HYPERLINK("#'" &amp; TEXT(투자전략!$G$1+30, "[$-ko-KR]yyyy.mm.dd") &amp; "'!A94:O118", TEXT(투자전략!$G$1+30, "[$-ko-KR]yyyy.mm.dd"))</f>
        <v>2021.12.31</v>
      </c>
      <c r="C166" s="136" t="str">
        <f t="shared" ca="1" si="39"/>
        <v/>
      </c>
      <c r="D166" s="140" t="str">
        <f t="shared" ca="1" si="40"/>
        <v/>
      </c>
      <c r="E166" s="79" t="str">
        <f t="shared" ca="1" si="41"/>
        <v/>
      </c>
      <c r="F166" s="138" t="str">
        <f t="shared" ca="1" si="42"/>
        <v/>
      </c>
      <c r="G166" s="140" t="str">
        <f t="shared" ca="1" si="43"/>
        <v/>
      </c>
      <c r="H166" s="79" t="str">
        <f t="shared" ca="1" si="44"/>
        <v/>
      </c>
      <c r="I166" s="138" t="str">
        <f t="shared" ca="1" si="45"/>
        <v/>
      </c>
      <c r="J166" s="140" t="str">
        <f t="shared" ca="1" si="46"/>
        <v/>
      </c>
      <c r="K166" s="79" t="str">
        <f t="shared" ca="1" si="47"/>
        <v/>
      </c>
      <c r="L166" s="138" t="str">
        <f t="shared" ca="1" si="48"/>
        <v/>
      </c>
      <c r="M166" s="140" t="str">
        <f t="shared" ca="1" si="49"/>
        <v/>
      </c>
      <c r="N166" s="79" t="str">
        <f t="shared" ca="1" si="50"/>
        <v/>
      </c>
      <c r="O166" s="138" t="str">
        <f t="shared" ca="1" si="51"/>
        <v/>
      </c>
    </row>
    <row r="167" spans="1:15" ht="16.5" customHeight="1" thickBot="1">
      <c r="A167" s="239" t="s">
        <v>280</v>
      </c>
      <c r="B167" s="241"/>
      <c r="C167" s="132" t="s">
        <v>275</v>
      </c>
      <c r="D167" s="150" t="s">
        <v>276</v>
      </c>
      <c r="E167" s="151" t="s">
        <v>277</v>
      </c>
      <c r="F167" s="152" t="s">
        <v>278</v>
      </c>
      <c r="G167" s="150" t="s">
        <v>276</v>
      </c>
      <c r="H167" s="151" t="s">
        <v>277</v>
      </c>
      <c r="I167" s="152" t="s">
        <v>278</v>
      </c>
      <c r="J167" s="150" t="s">
        <v>276</v>
      </c>
      <c r="K167" s="151" t="s">
        <v>277</v>
      </c>
      <c r="L167" s="152" t="s">
        <v>278</v>
      </c>
      <c r="M167" s="150" t="s">
        <v>276</v>
      </c>
      <c r="N167" s="151" t="s">
        <v>277</v>
      </c>
      <c r="O167" s="152" t="s">
        <v>278</v>
      </c>
    </row>
    <row r="168" spans="1:15" ht="16.5" customHeight="1" thickBot="1">
      <c r="A168" s="245"/>
      <c r="B168" s="247"/>
      <c r="C168" s="136">
        <f ca="1">SUM(C136:C166)</f>
        <v>48000000</v>
      </c>
      <c r="D168" s="140">
        <f ca="1">SUM(D136:D166)</f>
        <v>47330840.912533268</v>
      </c>
      <c r="E168" s="79">
        <f ca="1">IFERROR(F168 / (SUM($C136:$C166) / COUNT($C136:$C166)), 0)</f>
        <v>-0.22272502327137247</v>
      </c>
      <c r="F168" s="138">
        <f ca="1">SUM(F136:F166)</f>
        <v>-668175.06981411739</v>
      </c>
      <c r="G168" s="140">
        <f ca="1">SUM(G136:G166)</f>
        <v>47233927.73713576</v>
      </c>
      <c r="H168" s="79">
        <f ca="1">IFERROR(I168 / (SUM($C136:$C166) / COUNT($C136:$C166)), 0)</f>
        <v>-0.25453155291541046</v>
      </c>
      <c r="I168" s="138">
        <f ca="1">SUM(I136:I166)</f>
        <v>-763594.65874623146</v>
      </c>
      <c r="J168" s="140">
        <f ca="1">SUM(J136:J166)</f>
        <v>47152510.87381091</v>
      </c>
      <c r="K168" s="79">
        <f ca="1">IFERROR(L168 / (SUM($C136:$C166) / COUNT($C136:$C166)), 0)</f>
        <v>-0.28219488179912117</v>
      </c>
      <c r="L168" s="138">
        <f ca="1">SUM(L136:L166)</f>
        <v>-846584.64539736346</v>
      </c>
      <c r="M168" s="140">
        <f ca="1">SUM(M136:M166)</f>
        <v>46589848.362803973</v>
      </c>
      <c r="N168" s="79">
        <f ca="1">IFERROR(O168 / (SUM($C136:$C166) / COUNT($C136:$C166)), 0)</f>
        <v>-0.46967246840446103</v>
      </c>
      <c r="O168" s="138">
        <f ca="1">SUM(O136:O166)</f>
        <v>-1409017.405213383</v>
      </c>
    </row>
    <row r="170" spans="1:15" ht="16.5" customHeight="1" thickBot="1"/>
    <row r="171" spans="1:15" ht="16.5" customHeight="1" thickBot="1">
      <c r="A171" s="230" t="str">
        <f>TEXT(투자전략!$G$1, "[$-ko-KR]yyyy년 mm월 ") &amp; "[엽전코인] 전일대비 상승률 Bottom20 월말결산"</f>
        <v>2021년 12월 [엽전코인] 전일대비 상승률 Bottom20 월말결산</v>
      </c>
      <c r="B171" s="231"/>
      <c r="C171" s="231"/>
      <c r="D171" s="231"/>
      <c r="E171" s="231"/>
      <c r="F171" s="231"/>
      <c r="G171" s="231"/>
      <c r="H171" s="231"/>
      <c r="I171" s="231"/>
      <c r="J171" s="231"/>
      <c r="K171" s="231"/>
      <c r="L171" s="231"/>
      <c r="M171" s="231"/>
      <c r="N171" s="231"/>
      <c r="O171" s="232"/>
    </row>
    <row r="172" spans="1:15" ht="16.5" customHeight="1" thickBot="1">
      <c r="A172" s="291" t="s">
        <v>281</v>
      </c>
      <c r="B172" s="245" t="s">
        <v>279</v>
      </c>
      <c r="C172" s="247"/>
      <c r="D172" s="245" t="s">
        <v>271</v>
      </c>
      <c r="E172" s="246"/>
      <c r="F172" s="247"/>
      <c r="G172" s="245" t="s">
        <v>272</v>
      </c>
      <c r="H172" s="246"/>
      <c r="I172" s="247"/>
      <c r="J172" s="245" t="s">
        <v>273</v>
      </c>
      <c r="K172" s="246"/>
      <c r="L172" s="247"/>
      <c r="M172" s="245" t="s">
        <v>274</v>
      </c>
      <c r="N172" s="246"/>
      <c r="O172" s="247"/>
    </row>
    <row r="173" spans="1:15" ht="16.5" customHeight="1" thickBot="1">
      <c r="A173" s="295"/>
      <c r="B173" s="154" t="s">
        <v>269</v>
      </c>
      <c r="C173" s="154" t="s">
        <v>42</v>
      </c>
      <c r="D173" s="121" t="s">
        <v>270</v>
      </c>
      <c r="E173" s="133" t="s">
        <v>40</v>
      </c>
      <c r="F173" s="156" t="s">
        <v>41</v>
      </c>
      <c r="G173" s="121" t="s">
        <v>270</v>
      </c>
      <c r="H173" s="133" t="s">
        <v>40</v>
      </c>
      <c r="I173" s="156" t="s">
        <v>41</v>
      </c>
      <c r="J173" s="121" t="s">
        <v>270</v>
      </c>
      <c r="K173" s="133" t="s">
        <v>40</v>
      </c>
      <c r="L173" s="156" t="s">
        <v>41</v>
      </c>
      <c r="M173" s="121" t="s">
        <v>270</v>
      </c>
      <c r="N173" s="133" t="s">
        <v>40</v>
      </c>
      <c r="O173" s="156" t="s">
        <v>41</v>
      </c>
    </row>
    <row r="174" spans="1:15" ht="16.5" customHeight="1">
      <c r="A174" s="154">
        <v>1</v>
      </c>
      <c r="B174" s="167" t="str">
        <f>HYPERLINK("#'" &amp; TEXT(투자전략!$G$1+0, "[$-ko-KR]yyyy.mm.dd") &amp; "'!A121:O145", TEXT(투자전략!$G$1+0, "[$-ko-KR]yyyy.mm.dd"))</f>
        <v>2021.12.01</v>
      </c>
      <c r="C174" s="134">
        <f ca="1">IFERROR(COUNTA(INDIRECT($B174&amp;"!A125:A144")) * INDIRECT($B174&amp;"!B145"), "")</f>
        <v>2400000</v>
      </c>
      <c r="D174" s="142">
        <f ca="1">IFERROR($C174 * (1 + E174), "")</f>
        <v>2407513.107977761</v>
      </c>
      <c r="E174" s="76">
        <f ca="1">IFERROR(INDIRECT($B174&amp;"!E145"), "")</f>
        <v>3.1304616574004919E-3</v>
      </c>
      <c r="F174" s="141">
        <f ca="1">IFERROR(INDIRECT($B174&amp;"!F145"), "")</f>
        <v>7513.1079777611812</v>
      </c>
      <c r="G174" s="142">
        <f ca="1">IFERROR($C174 * (1 + H174), "")</f>
        <v>2387208.5801658733</v>
      </c>
      <c r="H174" s="76">
        <f ca="1">IFERROR(INDIRECT($B174&amp;"!H145"), "")</f>
        <v>-5.3297582642194523E-3</v>
      </c>
      <c r="I174" s="141">
        <f ca="1">IFERROR(INDIRECT($B174&amp;"!I145"), "")</f>
        <v>-12791.419834126686</v>
      </c>
      <c r="J174" s="142">
        <f ca="1">IFERROR($C174 * (1 + K174), "")</f>
        <v>2404865.571039726</v>
      </c>
      <c r="K174" s="76">
        <f ca="1">IFERROR(INDIRECT($B174&amp;"!K145"), "")</f>
        <v>2.0273212665523903E-3</v>
      </c>
      <c r="L174" s="141">
        <f ca="1">IFERROR(INDIRECT($B174&amp;"!L145"), "")</f>
        <v>4865.5710397257371</v>
      </c>
      <c r="M174" s="142">
        <f ca="1">IFERROR($C174 * (1 + N174), "")</f>
        <v>2414464.7298402097</v>
      </c>
      <c r="N174" s="76">
        <f ca="1">IFERROR(INDIRECT($B174&amp;"!N145"), "")</f>
        <v>6.0269707667539923E-3</v>
      </c>
      <c r="O174" s="141">
        <f ca="1">IFERROR(INDIRECT($B174&amp;"!O145"), "")</f>
        <v>14464.72984020958</v>
      </c>
    </row>
    <row r="175" spans="1:15" ht="16.5" customHeight="1">
      <c r="A175" s="153">
        <v>2</v>
      </c>
      <c r="B175" s="168" t="str">
        <f>HYPERLINK("#'" &amp; TEXT(투자전략!$G$1+1, "[$-ko-KR]yyyy.mm.dd") &amp; "'!A121:O145", TEXT(투자전략!$G$1+1, "[$-ko-KR]yyyy.mm.dd"))</f>
        <v>2021.12.02</v>
      </c>
      <c r="C175" s="135">
        <f t="shared" ref="C175:C204" ca="1" si="52">IFERROR(COUNTA(INDIRECT($B175&amp;"!A125:A144")) * INDIRECT($B175&amp;"!B145"), "")</f>
        <v>2250000</v>
      </c>
      <c r="D175" s="139">
        <f t="shared" ref="D175:D204" ca="1" si="53">IFERROR($C175 * (1 + E175), "")</f>
        <v>2233998.9133650921</v>
      </c>
      <c r="E175" s="77">
        <f t="shared" ref="E175:E204" ca="1" si="54">IFERROR(INDIRECT($B175&amp;"!E145"), "")</f>
        <v>-7.1115940599589715E-3</v>
      </c>
      <c r="F175" s="137">
        <f t="shared" ref="F175:F204" ca="1" si="55">IFERROR(INDIRECT($B175&amp;"!F145"), "")</f>
        <v>-16001.08663490769</v>
      </c>
      <c r="G175" s="139">
        <f t="shared" ref="G175:G204" ca="1" si="56">IFERROR($C175 * (1 + H175), "")</f>
        <v>2236303.6181824631</v>
      </c>
      <c r="H175" s="77">
        <f t="shared" ref="H175:H204" ca="1" si="57">IFERROR(INDIRECT($B175&amp;"!H145"), "")</f>
        <v>-6.0872808077941046E-3</v>
      </c>
      <c r="I175" s="137">
        <f t="shared" ref="I175:I204" ca="1" si="58">IFERROR(INDIRECT($B175&amp;"!I145"), "")</f>
        <v>-13696.381817536734</v>
      </c>
      <c r="J175" s="139">
        <f t="shared" ref="J175:J204" ca="1" si="59">IFERROR($C175 * (1 + K175), "")</f>
        <v>2222481.3043357665</v>
      </c>
      <c r="K175" s="77">
        <f t="shared" ref="K175:K204" ca="1" si="60">IFERROR(INDIRECT($B175&amp;"!K145"), "")</f>
        <v>-1.2230531406325998E-2</v>
      </c>
      <c r="L175" s="137">
        <f t="shared" ref="L175:L204" ca="1" si="61">IFERROR(INDIRECT($B175&amp;"!L145"), "")</f>
        <v>-27518.695664233499</v>
      </c>
      <c r="M175" s="139">
        <f t="shared" ref="M175:M204" ca="1" si="62">IFERROR($C175 * (1 + N175), "")</f>
        <v>2234843.7674344834</v>
      </c>
      <c r="N175" s="77">
        <f t="shared" ref="N175:N204" ca="1" si="63">IFERROR(INDIRECT($B175&amp;"!N145"), "")</f>
        <v>-6.736103362451948E-3</v>
      </c>
      <c r="O175" s="137">
        <f t="shared" ref="O175:O204" ca="1" si="64">IFERROR(INDIRECT($B175&amp;"!O145"), "")</f>
        <v>-15156.232565516886</v>
      </c>
    </row>
    <row r="176" spans="1:15" ht="16.5" customHeight="1">
      <c r="A176" s="153">
        <v>3</v>
      </c>
      <c r="B176" s="168" t="str">
        <f>HYPERLINK("#'" &amp; TEXT(투자전략!$G$1+2, "[$-ko-KR]yyyy.mm.dd") &amp; "'!A121:O145", TEXT(투자전략!$G$1+2, "[$-ko-KR]yyyy.mm.dd"))</f>
        <v>2021.12.03</v>
      </c>
      <c r="C176" s="135">
        <f t="shared" ca="1" si="52"/>
        <v>2400000</v>
      </c>
      <c r="D176" s="139">
        <f t="shared" ca="1" si="53"/>
        <v>2418303.6209269967</v>
      </c>
      <c r="E176" s="77">
        <f t="shared" ca="1" si="54"/>
        <v>7.6265087195819181E-3</v>
      </c>
      <c r="F176" s="137">
        <f t="shared" ca="1" si="55"/>
        <v>18303.620926996602</v>
      </c>
      <c r="G176" s="139">
        <f t="shared" ca="1" si="56"/>
        <v>2415051.0819053254</v>
      </c>
      <c r="H176" s="77">
        <f t="shared" ca="1" si="57"/>
        <v>6.2712841272190246E-3</v>
      </c>
      <c r="I176" s="137">
        <f t="shared" ca="1" si="58"/>
        <v>15051.08190532566</v>
      </c>
      <c r="J176" s="139">
        <f t="shared" ca="1" si="59"/>
        <v>2408606.1000743476</v>
      </c>
      <c r="K176" s="77">
        <f t="shared" ca="1" si="60"/>
        <v>3.5858750309780479E-3</v>
      </c>
      <c r="L176" s="137">
        <f t="shared" ca="1" si="61"/>
        <v>8606.1000743473105</v>
      </c>
      <c r="M176" s="139">
        <f t="shared" ca="1" si="62"/>
        <v>2408377.2084376719</v>
      </c>
      <c r="N176" s="77">
        <f t="shared" ca="1" si="63"/>
        <v>3.490503515696592E-3</v>
      </c>
      <c r="O176" s="137">
        <f t="shared" ca="1" si="64"/>
        <v>8377.2084376718194</v>
      </c>
    </row>
    <row r="177" spans="1:15" ht="16.5" customHeight="1">
      <c r="A177" s="153">
        <v>4</v>
      </c>
      <c r="B177" s="168" t="str">
        <f>HYPERLINK("#'" &amp; TEXT(투자전략!$G$1+3, "[$-ko-KR]yyyy.mm.dd") &amp; "'!A121:O145", TEXT(투자전략!$G$1+3, "[$-ko-KR]yyyy.mm.dd"))</f>
        <v>2021.12.04</v>
      </c>
      <c r="C177" s="135">
        <f t="shared" ca="1" si="52"/>
        <v>2400000</v>
      </c>
      <c r="D177" s="139">
        <f t="shared" ca="1" si="53"/>
        <v>1850873.5978288185</v>
      </c>
      <c r="E177" s="77">
        <f t="shared" ca="1" si="54"/>
        <v>-0.22880266757132564</v>
      </c>
      <c r="F177" s="137">
        <f t="shared" ca="1" si="55"/>
        <v>-549126.40217118151</v>
      </c>
      <c r="G177" s="139">
        <f t="shared" ca="1" si="56"/>
        <v>1829900.614137802</v>
      </c>
      <c r="H177" s="77">
        <f t="shared" ca="1" si="57"/>
        <v>-0.23754141077591584</v>
      </c>
      <c r="I177" s="137">
        <f t="shared" ca="1" si="58"/>
        <v>-570099.38586219796</v>
      </c>
      <c r="J177" s="139">
        <f t="shared" ca="1" si="59"/>
        <v>1768635.1030709625</v>
      </c>
      <c r="K177" s="77">
        <f t="shared" ca="1" si="60"/>
        <v>-0.26306870705376567</v>
      </c>
      <c r="L177" s="137">
        <f t="shared" ca="1" si="61"/>
        <v>-631364.89692903764</v>
      </c>
      <c r="M177" s="139">
        <f t="shared" ca="1" si="62"/>
        <v>1853379.092121633</v>
      </c>
      <c r="N177" s="77">
        <f t="shared" ca="1" si="63"/>
        <v>-0.22775871161598621</v>
      </c>
      <c r="O177" s="137">
        <f t="shared" ca="1" si="64"/>
        <v>-546620.90787836688</v>
      </c>
    </row>
    <row r="178" spans="1:15" ht="16.5" customHeight="1">
      <c r="A178" s="153">
        <v>5</v>
      </c>
      <c r="B178" s="168" t="str">
        <f>HYPERLINK("#'" &amp; TEXT(투자전략!$G$1+4, "[$-ko-KR]yyyy.mm.dd") &amp; "'!A121:O145", TEXT(투자전략!$G$1+4, "[$-ko-KR]yyyy.mm.dd"))</f>
        <v>2021.12.05</v>
      </c>
      <c r="C178" s="135">
        <f t="shared" ca="1" si="52"/>
        <v>2850000</v>
      </c>
      <c r="D178" s="139">
        <f t="shared" ca="1" si="53"/>
        <v>2956199.9906159122</v>
      </c>
      <c r="E178" s="77">
        <f t="shared" ca="1" si="54"/>
        <v>3.7263154602074557E-2</v>
      </c>
      <c r="F178" s="137">
        <f t="shared" ca="1" si="55"/>
        <v>106199.99061591247</v>
      </c>
      <c r="G178" s="139">
        <f t="shared" ca="1" si="56"/>
        <v>2929997.9185889196</v>
      </c>
      <c r="H178" s="77">
        <f t="shared" ca="1" si="57"/>
        <v>2.8069445118919168E-2</v>
      </c>
      <c r="I178" s="137">
        <f t="shared" ca="1" si="58"/>
        <v>79997.918588919638</v>
      </c>
      <c r="J178" s="139">
        <f t="shared" ca="1" si="59"/>
        <v>2945578.4764197692</v>
      </c>
      <c r="K178" s="77">
        <f t="shared" ca="1" si="60"/>
        <v>3.353630751570854E-2</v>
      </c>
      <c r="L178" s="137">
        <f t="shared" ca="1" si="61"/>
        <v>95578.476419769344</v>
      </c>
      <c r="M178" s="139">
        <f t="shared" ca="1" si="62"/>
        <v>2678521.500089502</v>
      </c>
      <c r="N178" s="77">
        <f t="shared" ca="1" si="63"/>
        <v>-6.0167894705437888E-2</v>
      </c>
      <c r="O178" s="137">
        <f t="shared" ca="1" si="64"/>
        <v>-171478.49991049798</v>
      </c>
    </row>
    <row r="179" spans="1:15" ht="16.5" customHeight="1">
      <c r="A179" s="153">
        <v>6</v>
      </c>
      <c r="B179" s="168" t="str">
        <f>HYPERLINK("#'" &amp; TEXT(투자전략!$G$1+5, "[$-ko-KR]yyyy.mm.dd") &amp; "'!A121:O145", TEXT(투자전략!$G$1+5, "[$-ko-KR]yyyy.mm.dd"))</f>
        <v>2021.12.06</v>
      </c>
      <c r="C179" s="135">
        <f t="shared" ca="1" si="52"/>
        <v>2850000</v>
      </c>
      <c r="D179" s="139">
        <f t="shared" ca="1" si="53"/>
        <v>2856486.2553243116</v>
      </c>
      <c r="E179" s="77">
        <f t="shared" ca="1" si="54"/>
        <v>2.2758790611619368E-3</v>
      </c>
      <c r="F179" s="137">
        <f t="shared" ca="1" si="55"/>
        <v>6486.2553243115217</v>
      </c>
      <c r="G179" s="139">
        <f t="shared" ca="1" si="56"/>
        <v>2686380.9915840677</v>
      </c>
      <c r="H179" s="77">
        <f t="shared" ca="1" si="57"/>
        <v>-5.7410178391555287E-2</v>
      </c>
      <c r="I179" s="137">
        <f t="shared" ca="1" si="58"/>
        <v>-163619.00841593256</v>
      </c>
      <c r="J179" s="139">
        <f t="shared" ca="1" si="59"/>
        <v>2739904.1608445146</v>
      </c>
      <c r="K179" s="77">
        <f t="shared" ca="1" si="60"/>
        <v>-3.8630119001924701E-2</v>
      </c>
      <c r="L179" s="137">
        <f t="shared" ca="1" si="61"/>
        <v>-110095.83915548539</v>
      </c>
      <c r="M179" s="139">
        <f t="shared" ca="1" si="62"/>
        <v>2825041.2038443121</v>
      </c>
      <c r="N179" s="77">
        <f t="shared" ca="1" si="63"/>
        <v>-8.7574723353291174E-3</v>
      </c>
      <c r="O179" s="137">
        <f t="shared" ca="1" si="64"/>
        <v>-24958.796155687978</v>
      </c>
    </row>
    <row r="180" spans="1:15" ht="16.5" customHeight="1" thickBot="1">
      <c r="A180" s="155">
        <v>7</v>
      </c>
      <c r="B180" s="169" t="str">
        <f>HYPERLINK("#'" &amp; TEXT(투자전략!$G$1+6, "[$-ko-KR]yyyy.mm.dd") &amp; "'!A121:O145", TEXT(투자전략!$G$1+6, "[$-ko-KR]yyyy.mm.dd"))</f>
        <v>2021.12.07</v>
      </c>
      <c r="C180" s="135">
        <f t="shared" ca="1" si="52"/>
        <v>2850000</v>
      </c>
      <c r="D180" s="139">
        <f t="shared" ca="1" si="53"/>
        <v>3135484.8540495932</v>
      </c>
      <c r="E180" s="77">
        <f t="shared" ca="1" si="54"/>
        <v>0.10017012422792736</v>
      </c>
      <c r="F180" s="137">
        <f t="shared" ca="1" si="55"/>
        <v>285484.85404959286</v>
      </c>
      <c r="G180" s="139">
        <f t="shared" ca="1" si="56"/>
        <v>3216548.0887745479</v>
      </c>
      <c r="H180" s="77">
        <f t="shared" ca="1" si="57"/>
        <v>0.12861336448229763</v>
      </c>
      <c r="I180" s="137">
        <f t="shared" ca="1" si="58"/>
        <v>366548.0887745482</v>
      </c>
      <c r="J180" s="139">
        <f t="shared" ca="1" si="59"/>
        <v>3161996.8224185109</v>
      </c>
      <c r="K180" s="77">
        <f t="shared" ca="1" si="60"/>
        <v>0.10947256926965299</v>
      </c>
      <c r="L180" s="137">
        <f t="shared" ca="1" si="61"/>
        <v>311996.82241851103</v>
      </c>
      <c r="M180" s="139">
        <f t="shared" ca="1" si="62"/>
        <v>3224418.6499536899</v>
      </c>
      <c r="N180" s="77">
        <f t="shared" ca="1" si="63"/>
        <v>0.13137496489603173</v>
      </c>
      <c r="O180" s="137">
        <f t="shared" ca="1" si="64"/>
        <v>374418.64995369042</v>
      </c>
    </row>
    <row r="181" spans="1:15" ht="16.5" customHeight="1">
      <c r="A181" s="154">
        <v>8</v>
      </c>
      <c r="B181" s="167" t="str">
        <f>HYPERLINK("#'" &amp; TEXT(투자전략!$G$1+7, "[$-ko-KR]yyyy.mm.dd") &amp; "'!A121:O145", TEXT(투자전략!$G$1+7, "[$-ko-KR]yyyy.mm.dd"))</f>
        <v>2021.12.08</v>
      </c>
      <c r="C181" s="134">
        <f t="shared" ca="1" si="52"/>
        <v>2700000</v>
      </c>
      <c r="D181" s="142">
        <f t="shared" ca="1" si="53"/>
        <v>2657904.3434600579</v>
      </c>
      <c r="E181" s="76">
        <f t="shared" ca="1" si="54"/>
        <v>-1.559098390368235E-2</v>
      </c>
      <c r="F181" s="141">
        <f t="shared" ca="1" si="55"/>
        <v>-42095.656539942342</v>
      </c>
      <c r="G181" s="142">
        <f t="shared" ca="1" si="56"/>
        <v>2680600.5873909034</v>
      </c>
      <c r="H181" s="76">
        <f t="shared" ca="1" si="57"/>
        <v>-7.1849676329987329E-3</v>
      </c>
      <c r="I181" s="141">
        <f t="shared" ca="1" si="58"/>
        <v>-19399.412609096576</v>
      </c>
      <c r="J181" s="142">
        <f t="shared" ca="1" si="59"/>
        <v>2575585.1608532551</v>
      </c>
      <c r="K181" s="76">
        <f t="shared" ca="1" si="60"/>
        <v>-4.607957005435008E-2</v>
      </c>
      <c r="L181" s="141">
        <f t="shared" ca="1" si="61"/>
        <v>-124414.83914674525</v>
      </c>
      <c r="M181" s="142">
        <f t="shared" ca="1" si="62"/>
        <v>2692439.6274547116</v>
      </c>
      <c r="N181" s="76">
        <f t="shared" ca="1" si="63"/>
        <v>-2.8001379797364945E-3</v>
      </c>
      <c r="O181" s="141">
        <f t="shared" ca="1" si="64"/>
        <v>-7560.3725452885428</v>
      </c>
    </row>
    <row r="182" spans="1:15" ht="16.5" customHeight="1">
      <c r="A182" s="153">
        <v>9</v>
      </c>
      <c r="B182" s="168" t="str">
        <f>HYPERLINK("#'" &amp; TEXT(투자전략!$G$1+8, "[$-ko-KR]yyyy.mm.dd") &amp; "'!A121:O145", TEXT(투자전략!$G$1+8, "[$-ko-KR]yyyy.mm.dd"))</f>
        <v>2021.12.09</v>
      </c>
      <c r="C182" s="135">
        <f t="shared" ca="1" si="52"/>
        <v>2850000</v>
      </c>
      <c r="D182" s="139">
        <f t="shared" ca="1" si="53"/>
        <v>2787924.1196924248</v>
      </c>
      <c r="E182" s="77">
        <f t="shared" ca="1" si="54"/>
        <v>-2.1781010634237031E-2</v>
      </c>
      <c r="F182" s="137">
        <f t="shared" ca="1" si="55"/>
        <v>-62075.88030757552</v>
      </c>
      <c r="G182" s="139">
        <f t="shared" ca="1" si="56"/>
        <v>2744272.1047838167</v>
      </c>
      <c r="H182" s="77">
        <f t="shared" ca="1" si="57"/>
        <v>-3.7097507093397666E-2</v>
      </c>
      <c r="I182" s="137">
        <f t="shared" ca="1" si="58"/>
        <v>-105727.89521618333</v>
      </c>
      <c r="J182" s="139">
        <f t="shared" ca="1" si="59"/>
        <v>2752654.6904516327</v>
      </c>
      <c r="K182" s="77">
        <f t="shared" ca="1" si="60"/>
        <v>-3.415624896433931E-2</v>
      </c>
      <c r="L182" s="137">
        <f t="shared" ca="1" si="61"/>
        <v>-97345.309548367004</v>
      </c>
      <c r="M182" s="139">
        <f t="shared" ca="1" si="62"/>
        <v>2715457.775588531</v>
      </c>
      <c r="N182" s="77">
        <f t="shared" ca="1" si="63"/>
        <v>-4.7207798039111883E-2</v>
      </c>
      <c r="O182" s="137">
        <f t="shared" ca="1" si="64"/>
        <v>-134542.22441146887</v>
      </c>
    </row>
    <row r="183" spans="1:15" ht="16.5" customHeight="1">
      <c r="A183" s="153">
        <v>10</v>
      </c>
      <c r="B183" s="168" t="str">
        <f>HYPERLINK("#'" &amp; TEXT(투자전략!$G$1+9, "[$-ko-KR]yyyy.mm.dd") &amp; "'!A121:O145", TEXT(투자전략!$G$1+9, "[$-ko-KR]yyyy.mm.dd"))</f>
        <v>2021.12.10</v>
      </c>
      <c r="C183" s="135">
        <f t="shared" ca="1" si="52"/>
        <v>2850000</v>
      </c>
      <c r="D183" s="139">
        <f t="shared" ca="1" si="53"/>
        <v>2779572.0625848193</v>
      </c>
      <c r="E183" s="77">
        <f t="shared" ca="1" si="54"/>
        <v>-2.4711556987782685E-2</v>
      </c>
      <c r="F183" s="137">
        <f t="shared" ca="1" si="55"/>
        <v>-70427.937415180655</v>
      </c>
      <c r="G183" s="139">
        <f t="shared" ca="1" si="56"/>
        <v>2747665.3502329448</v>
      </c>
      <c r="H183" s="77">
        <f t="shared" ca="1" si="57"/>
        <v>-3.5906894655107151E-2</v>
      </c>
      <c r="I183" s="137">
        <f t="shared" ca="1" si="58"/>
        <v>-102334.64976705537</v>
      </c>
      <c r="J183" s="139">
        <f t="shared" ca="1" si="59"/>
        <v>2791010.4280859977</v>
      </c>
      <c r="K183" s="77">
        <f t="shared" ca="1" si="60"/>
        <v>-2.0698095408421845E-2</v>
      </c>
      <c r="L183" s="137">
        <f t="shared" ca="1" si="61"/>
        <v>-58989.571914002256</v>
      </c>
      <c r="M183" s="139">
        <f t="shared" ca="1" si="62"/>
        <v>2755956.7995610195</v>
      </c>
      <c r="N183" s="77">
        <f t="shared" ca="1" si="63"/>
        <v>-3.2997614189116009E-2</v>
      </c>
      <c r="O183" s="137">
        <f t="shared" ca="1" si="64"/>
        <v>-94043.200438980639</v>
      </c>
    </row>
    <row r="184" spans="1:15" ht="16.5" customHeight="1">
      <c r="A184" s="153">
        <v>11</v>
      </c>
      <c r="B184" s="168" t="str">
        <f>HYPERLINK("#'" &amp; TEXT(투자전략!$G$1+10, "[$-ko-KR]yyyy.mm.dd") &amp; "'!A121:O145", TEXT(투자전략!$G$1+10, "[$-ko-KR]yyyy.mm.dd"))</f>
        <v>2021.12.11</v>
      </c>
      <c r="C184" s="135">
        <f t="shared" ca="1" si="52"/>
        <v>2850000</v>
      </c>
      <c r="D184" s="139">
        <f t="shared" ca="1" si="53"/>
        <v>2826976.2764272327</v>
      </c>
      <c r="E184" s="77">
        <f t="shared" ca="1" si="54"/>
        <v>-8.0784994992166344E-3</v>
      </c>
      <c r="F184" s="137">
        <f t="shared" ca="1" si="55"/>
        <v>-23023.723572767412</v>
      </c>
      <c r="G184" s="139">
        <f t="shared" ca="1" si="56"/>
        <v>2831712.0572088342</v>
      </c>
      <c r="H184" s="77">
        <f t="shared" ca="1" si="57"/>
        <v>-6.4168220319879869E-3</v>
      </c>
      <c r="I184" s="137">
        <f t="shared" ca="1" si="58"/>
        <v>-18287.942791165766</v>
      </c>
      <c r="J184" s="139">
        <f t="shared" ca="1" si="59"/>
        <v>2812666.5624711355</v>
      </c>
      <c r="K184" s="77">
        <f t="shared" ca="1" si="60"/>
        <v>-1.3099451764513841E-2</v>
      </c>
      <c r="L184" s="137">
        <f t="shared" ca="1" si="61"/>
        <v>-37333.437528864451</v>
      </c>
      <c r="M184" s="139">
        <f t="shared" ca="1" si="62"/>
        <v>2819977.9323995537</v>
      </c>
      <c r="N184" s="77">
        <f t="shared" ca="1" si="63"/>
        <v>-1.0534058807174076E-2</v>
      </c>
      <c r="O184" s="137">
        <f t="shared" ca="1" si="64"/>
        <v>-30022.06760044612</v>
      </c>
    </row>
    <row r="185" spans="1:15" ht="16.5" customHeight="1">
      <c r="A185" s="153">
        <v>12</v>
      </c>
      <c r="B185" s="168" t="str">
        <f>HYPERLINK("#'" &amp; TEXT(투자전략!$G$1+11, "[$-ko-KR]yyyy.mm.dd") &amp; "'!A121:O145", TEXT(투자전략!$G$1+11, "[$-ko-KR]yyyy.mm.dd"))</f>
        <v>2021.12.12</v>
      </c>
      <c r="C185" s="135">
        <f t="shared" ca="1" si="52"/>
        <v>2850000</v>
      </c>
      <c r="D185" s="139">
        <f t="shared" ca="1" si="53"/>
        <v>2845313.0082482472</v>
      </c>
      <c r="E185" s="77">
        <f t="shared" ca="1" si="54"/>
        <v>-1.6445585093869041E-3</v>
      </c>
      <c r="F185" s="137">
        <f t="shared" ca="1" si="55"/>
        <v>-4440.3079753446409</v>
      </c>
      <c r="G185" s="139">
        <f t="shared" ca="1" si="56"/>
        <v>2818520.2416106979</v>
      </c>
      <c r="H185" s="77">
        <f t="shared" ca="1" si="57"/>
        <v>-1.1045529259404187E-2</v>
      </c>
      <c r="I185" s="137">
        <f t="shared" ca="1" si="58"/>
        <v>-29822.929000391308</v>
      </c>
      <c r="J185" s="139">
        <f t="shared" ca="1" si="59"/>
        <v>2838664.6299824691</v>
      </c>
      <c r="K185" s="77">
        <f t="shared" ca="1" si="60"/>
        <v>-3.9773228131686151E-3</v>
      </c>
      <c r="L185" s="137">
        <f t="shared" ca="1" si="61"/>
        <v>-10738.771595555261</v>
      </c>
      <c r="M185" s="139">
        <f t="shared" ca="1" si="62"/>
        <v>2845328.8478662902</v>
      </c>
      <c r="N185" s="77">
        <f t="shared" ca="1" si="63"/>
        <v>-1.6390007486700167E-3</v>
      </c>
      <c r="O185" s="137">
        <f t="shared" ca="1" si="64"/>
        <v>-4425.3020214090457</v>
      </c>
    </row>
    <row r="186" spans="1:15" ht="16.5" customHeight="1">
      <c r="A186" s="153">
        <v>13</v>
      </c>
      <c r="B186" s="168" t="str">
        <f>HYPERLINK("#'" &amp; TEXT(투자전략!$G$1+12, "[$-ko-KR]yyyy.mm.dd") &amp; "'!A121:O145", TEXT(투자전략!$G$1+12, "[$-ko-KR]yyyy.mm.dd"))</f>
        <v>2021.12.13</v>
      </c>
      <c r="C186" s="135">
        <f t="shared" ca="1" si="52"/>
        <v>2850000</v>
      </c>
      <c r="D186" s="139">
        <f t="shared" ca="1" si="53"/>
        <v>2783839.2562806895</v>
      </c>
      <c r="E186" s="77">
        <f t="shared" ca="1" si="54"/>
        <v>-2.3214296041863317E-2</v>
      </c>
      <c r="F186" s="137">
        <f t="shared" ca="1" si="55"/>
        <v>-66160.743719310471</v>
      </c>
      <c r="G186" s="139">
        <f t="shared" ca="1" si="56"/>
        <v>2734505.0563928597</v>
      </c>
      <c r="H186" s="77">
        <f t="shared" ca="1" si="57"/>
        <v>-4.0524541616540427E-2</v>
      </c>
      <c r="I186" s="137">
        <f t="shared" ca="1" si="58"/>
        <v>-115494.94360714023</v>
      </c>
      <c r="J186" s="139">
        <f t="shared" ca="1" si="59"/>
        <v>2736046.0288174208</v>
      </c>
      <c r="K186" s="77">
        <f t="shared" ca="1" si="60"/>
        <v>-3.998384953774705E-2</v>
      </c>
      <c r="L186" s="137">
        <f t="shared" ca="1" si="61"/>
        <v>-113953.97118257909</v>
      </c>
      <c r="M186" s="139">
        <f t="shared" ca="1" si="62"/>
        <v>2557837.8752268669</v>
      </c>
      <c r="N186" s="77">
        <f t="shared" ca="1" si="63"/>
        <v>-0.10251302623618705</v>
      </c>
      <c r="O186" s="137">
        <f t="shared" ca="1" si="64"/>
        <v>-292162.12477313308</v>
      </c>
    </row>
    <row r="187" spans="1:15" ht="16.5" customHeight="1" thickBot="1">
      <c r="A187" s="155">
        <v>14</v>
      </c>
      <c r="B187" s="169" t="str">
        <f>HYPERLINK("#'" &amp; TEXT(투자전략!$G$1+13, "[$-ko-KR]yyyy.mm.dd") &amp; "'!A121:O145", TEXT(투자전략!$G$1+13, "[$-ko-KR]yyyy.mm.dd"))</f>
        <v>2021.12.14</v>
      </c>
      <c r="C187" s="136">
        <f t="shared" ca="1" si="52"/>
        <v>3000000</v>
      </c>
      <c r="D187" s="140">
        <f t="shared" ca="1" si="53"/>
        <v>3000000</v>
      </c>
      <c r="E187" s="79">
        <f t="shared" ca="1" si="54"/>
        <v>0</v>
      </c>
      <c r="F187" s="138">
        <f t="shared" ca="1" si="55"/>
        <v>0</v>
      </c>
      <c r="G187" s="140">
        <f t="shared" ca="1" si="56"/>
        <v>2969142.4299306255</v>
      </c>
      <c r="H187" s="79">
        <f t="shared" ca="1" si="57"/>
        <v>-1.0285856689791576E-2</v>
      </c>
      <c r="I187" s="138">
        <f t="shared" ca="1" si="58"/>
        <v>-30857.570069374717</v>
      </c>
      <c r="J187" s="140">
        <f t="shared" ca="1" si="59"/>
        <v>3071435.0888990164</v>
      </c>
      <c r="K187" s="79">
        <f t="shared" ca="1" si="60"/>
        <v>2.3811696299672065E-2</v>
      </c>
      <c r="L187" s="138">
        <f t="shared" ca="1" si="61"/>
        <v>71435.088899016206</v>
      </c>
      <c r="M187" s="140">
        <f t="shared" ca="1" si="62"/>
        <v>3026306.8931093859</v>
      </c>
      <c r="N187" s="79">
        <f t="shared" ca="1" si="63"/>
        <v>8.7689643697952558E-3</v>
      </c>
      <c r="O187" s="138">
        <f t="shared" ca="1" si="64"/>
        <v>26306.893109385761</v>
      </c>
    </row>
    <row r="188" spans="1:15" ht="16.5" customHeight="1">
      <c r="A188" s="154">
        <v>15</v>
      </c>
      <c r="B188" s="167" t="str">
        <f>HYPERLINK("#'" &amp; TEXT(투자전략!$G$1+14, "[$-ko-KR]yyyy.mm.dd") &amp; "'!A121:O145", TEXT(투자전략!$G$1+14, "[$-ko-KR]yyyy.mm.dd"))</f>
        <v>2021.12.15</v>
      </c>
      <c r="C188" s="135">
        <f t="shared" ca="1" si="52"/>
        <v>3000000</v>
      </c>
      <c r="D188" s="139">
        <f t="shared" ca="1" si="53"/>
        <v>3013831.0961549636</v>
      </c>
      <c r="E188" s="77">
        <f t="shared" ca="1" si="54"/>
        <v>4.6103653849879217E-3</v>
      </c>
      <c r="F188" s="137">
        <f t="shared" ca="1" si="55"/>
        <v>13831.096154963765</v>
      </c>
      <c r="G188" s="139">
        <f t="shared" ca="1" si="56"/>
        <v>3019681.162968996</v>
      </c>
      <c r="H188" s="77">
        <f t="shared" ca="1" si="57"/>
        <v>6.560387656332098E-3</v>
      </c>
      <c r="I188" s="137">
        <f t="shared" ca="1" si="58"/>
        <v>19681.162968996294</v>
      </c>
      <c r="J188" s="139">
        <f t="shared" ca="1" si="59"/>
        <v>3014263.6085873842</v>
      </c>
      <c r="K188" s="77">
        <f t="shared" ca="1" si="60"/>
        <v>4.754536195794897E-3</v>
      </c>
      <c r="L188" s="137">
        <f t="shared" ca="1" si="61"/>
        <v>14263.608587384693</v>
      </c>
      <c r="M188" s="139">
        <f t="shared" ca="1" si="62"/>
        <v>2933142.2848966308</v>
      </c>
      <c r="N188" s="77">
        <f t="shared" ca="1" si="63"/>
        <v>-2.228590503445638E-2</v>
      </c>
      <c r="O188" s="137">
        <f t="shared" ca="1" si="64"/>
        <v>-66857.715103369148</v>
      </c>
    </row>
    <row r="189" spans="1:15" ht="16.5" customHeight="1">
      <c r="A189" s="153">
        <v>16</v>
      </c>
      <c r="B189" s="168" t="str">
        <f>HYPERLINK("#'" &amp; TEXT(투자전략!$G$1+15, "[$-ko-KR]yyyy.mm.dd") &amp; "'!A121:O145", TEXT(투자전략!$G$1+15, "[$-ko-KR]yyyy.mm.dd"))</f>
        <v>2021.12.16</v>
      </c>
      <c r="C189" s="135">
        <f t="shared" ca="1" si="52"/>
        <v>3000000</v>
      </c>
      <c r="D189" s="139">
        <f t="shared" ca="1" si="53"/>
        <v>3227737.6172298454</v>
      </c>
      <c r="E189" s="77">
        <f t="shared" ca="1" si="54"/>
        <v>7.5912539076614993E-2</v>
      </c>
      <c r="F189" s="137">
        <f t="shared" ca="1" si="55"/>
        <v>227737.61722984494</v>
      </c>
      <c r="G189" s="139">
        <f t="shared" ca="1" si="56"/>
        <v>3309700.8014600701</v>
      </c>
      <c r="H189" s="77">
        <f t="shared" ca="1" si="57"/>
        <v>0.10323360048669017</v>
      </c>
      <c r="I189" s="137">
        <f t="shared" ca="1" si="58"/>
        <v>309700.80146007054</v>
      </c>
      <c r="J189" s="139">
        <f t="shared" ca="1" si="59"/>
        <v>3274648.7694374528</v>
      </c>
      <c r="K189" s="77">
        <f t="shared" ca="1" si="60"/>
        <v>9.1549589812484233E-2</v>
      </c>
      <c r="L189" s="137">
        <f t="shared" ca="1" si="61"/>
        <v>274648.76943745266</v>
      </c>
      <c r="M189" s="139">
        <f t="shared" ca="1" si="62"/>
        <v>3000000</v>
      </c>
      <c r="N189" s="77">
        <f t="shared" ca="1" si="63"/>
        <v>0</v>
      </c>
      <c r="O189" s="137">
        <f t="shared" ca="1" si="64"/>
        <v>0</v>
      </c>
    </row>
    <row r="190" spans="1:15" ht="16.5" customHeight="1">
      <c r="A190" s="153">
        <v>17</v>
      </c>
      <c r="B190" s="168" t="str">
        <f>HYPERLINK("#'" &amp; TEXT(투자전략!$G$1+16, "[$-ko-KR]yyyy.mm.dd") &amp; "'!A121:O145", TEXT(투자전략!$G$1+16, "[$-ko-KR]yyyy.mm.dd"))</f>
        <v>2021.12.17</v>
      </c>
      <c r="C190" s="135" t="str">
        <f t="shared" ca="1" si="52"/>
        <v/>
      </c>
      <c r="D190" s="139" t="str">
        <f t="shared" ca="1" si="53"/>
        <v/>
      </c>
      <c r="E190" s="77" t="str">
        <f t="shared" ca="1" si="54"/>
        <v/>
      </c>
      <c r="F190" s="137" t="str">
        <f t="shared" ca="1" si="55"/>
        <v/>
      </c>
      <c r="G190" s="139" t="str">
        <f t="shared" ca="1" si="56"/>
        <v/>
      </c>
      <c r="H190" s="77" t="str">
        <f t="shared" ca="1" si="57"/>
        <v/>
      </c>
      <c r="I190" s="137" t="str">
        <f t="shared" ca="1" si="58"/>
        <v/>
      </c>
      <c r="J190" s="139" t="str">
        <f t="shared" ca="1" si="59"/>
        <v/>
      </c>
      <c r="K190" s="77" t="str">
        <f t="shared" ca="1" si="60"/>
        <v/>
      </c>
      <c r="L190" s="137" t="str">
        <f t="shared" ca="1" si="61"/>
        <v/>
      </c>
      <c r="M190" s="139" t="str">
        <f t="shared" ca="1" si="62"/>
        <v/>
      </c>
      <c r="N190" s="77" t="str">
        <f t="shared" ca="1" si="63"/>
        <v/>
      </c>
      <c r="O190" s="137" t="str">
        <f t="shared" ca="1" si="64"/>
        <v/>
      </c>
    </row>
    <row r="191" spans="1:15" ht="16.5" customHeight="1">
      <c r="A191" s="153">
        <v>18</v>
      </c>
      <c r="B191" s="168" t="str">
        <f>HYPERLINK("#'" &amp; TEXT(투자전략!$G$1+17, "[$-ko-KR]yyyy.mm.dd") &amp; "'!A121:O145", TEXT(투자전략!$G$1+17, "[$-ko-KR]yyyy.mm.dd"))</f>
        <v>2021.12.18</v>
      </c>
      <c r="C191" s="135" t="str">
        <f t="shared" ca="1" si="52"/>
        <v/>
      </c>
      <c r="D191" s="139" t="str">
        <f t="shared" ca="1" si="53"/>
        <v/>
      </c>
      <c r="E191" s="77" t="str">
        <f t="shared" ca="1" si="54"/>
        <v/>
      </c>
      <c r="F191" s="137" t="str">
        <f t="shared" ca="1" si="55"/>
        <v/>
      </c>
      <c r="G191" s="139" t="str">
        <f t="shared" ca="1" si="56"/>
        <v/>
      </c>
      <c r="H191" s="77" t="str">
        <f t="shared" ca="1" si="57"/>
        <v/>
      </c>
      <c r="I191" s="137" t="str">
        <f t="shared" ca="1" si="58"/>
        <v/>
      </c>
      <c r="J191" s="139" t="str">
        <f t="shared" ca="1" si="59"/>
        <v/>
      </c>
      <c r="K191" s="77" t="str">
        <f t="shared" ca="1" si="60"/>
        <v/>
      </c>
      <c r="L191" s="137" t="str">
        <f t="shared" ca="1" si="61"/>
        <v/>
      </c>
      <c r="M191" s="139" t="str">
        <f t="shared" ca="1" si="62"/>
        <v/>
      </c>
      <c r="N191" s="77" t="str">
        <f t="shared" ca="1" si="63"/>
        <v/>
      </c>
      <c r="O191" s="137" t="str">
        <f t="shared" ca="1" si="64"/>
        <v/>
      </c>
    </row>
    <row r="192" spans="1:15" ht="16.5" customHeight="1">
      <c r="A192" s="153">
        <v>19</v>
      </c>
      <c r="B192" s="168" t="str">
        <f>HYPERLINK("#'" &amp; TEXT(투자전략!$G$1+18, "[$-ko-KR]yyyy.mm.dd") &amp; "'!A121:O145", TEXT(투자전략!$G$1+18, "[$-ko-KR]yyyy.mm.dd"))</f>
        <v>2021.12.19</v>
      </c>
      <c r="C192" s="135" t="str">
        <f t="shared" ca="1" si="52"/>
        <v/>
      </c>
      <c r="D192" s="139" t="str">
        <f t="shared" ca="1" si="53"/>
        <v/>
      </c>
      <c r="E192" s="77" t="str">
        <f t="shared" ca="1" si="54"/>
        <v/>
      </c>
      <c r="F192" s="137" t="str">
        <f t="shared" ca="1" si="55"/>
        <v/>
      </c>
      <c r="G192" s="139" t="str">
        <f t="shared" ca="1" si="56"/>
        <v/>
      </c>
      <c r="H192" s="77" t="str">
        <f t="shared" ca="1" si="57"/>
        <v/>
      </c>
      <c r="I192" s="137" t="str">
        <f t="shared" ca="1" si="58"/>
        <v/>
      </c>
      <c r="J192" s="139" t="str">
        <f t="shared" ca="1" si="59"/>
        <v/>
      </c>
      <c r="K192" s="77" t="str">
        <f t="shared" ca="1" si="60"/>
        <v/>
      </c>
      <c r="L192" s="137" t="str">
        <f t="shared" ca="1" si="61"/>
        <v/>
      </c>
      <c r="M192" s="139" t="str">
        <f t="shared" ca="1" si="62"/>
        <v/>
      </c>
      <c r="N192" s="77" t="str">
        <f t="shared" ca="1" si="63"/>
        <v/>
      </c>
      <c r="O192" s="137" t="str">
        <f t="shared" ca="1" si="64"/>
        <v/>
      </c>
    </row>
    <row r="193" spans="1:15" ht="16.5" customHeight="1">
      <c r="A193" s="153">
        <v>20</v>
      </c>
      <c r="B193" s="168" t="str">
        <f>HYPERLINK("#'" &amp; TEXT(투자전략!$G$1+19, "[$-ko-KR]yyyy.mm.dd") &amp; "'!A121:O145", TEXT(투자전략!$G$1+19, "[$-ko-KR]yyyy.mm.dd"))</f>
        <v>2021.12.20</v>
      </c>
      <c r="C193" s="135" t="str">
        <f t="shared" ca="1" si="52"/>
        <v/>
      </c>
      <c r="D193" s="139" t="str">
        <f t="shared" ca="1" si="53"/>
        <v/>
      </c>
      <c r="E193" s="77" t="str">
        <f t="shared" ca="1" si="54"/>
        <v/>
      </c>
      <c r="F193" s="137" t="str">
        <f t="shared" ca="1" si="55"/>
        <v/>
      </c>
      <c r="G193" s="139" t="str">
        <f t="shared" ca="1" si="56"/>
        <v/>
      </c>
      <c r="H193" s="77" t="str">
        <f t="shared" ca="1" si="57"/>
        <v/>
      </c>
      <c r="I193" s="137" t="str">
        <f t="shared" ca="1" si="58"/>
        <v/>
      </c>
      <c r="J193" s="139" t="str">
        <f t="shared" ca="1" si="59"/>
        <v/>
      </c>
      <c r="K193" s="77" t="str">
        <f t="shared" ca="1" si="60"/>
        <v/>
      </c>
      <c r="L193" s="137" t="str">
        <f t="shared" ca="1" si="61"/>
        <v/>
      </c>
      <c r="M193" s="139" t="str">
        <f t="shared" ca="1" si="62"/>
        <v/>
      </c>
      <c r="N193" s="77" t="str">
        <f t="shared" ca="1" si="63"/>
        <v/>
      </c>
      <c r="O193" s="137" t="str">
        <f t="shared" ca="1" si="64"/>
        <v/>
      </c>
    </row>
    <row r="194" spans="1:15" ht="16.5" customHeight="1" thickBot="1">
      <c r="A194" s="155">
        <v>21</v>
      </c>
      <c r="B194" s="169" t="str">
        <f>HYPERLINK("#'" &amp; TEXT(투자전략!$G$1+20, "[$-ko-KR]yyyy.mm.dd") &amp; "'!A121:O145", TEXT(투자전략!$G$1+20, "[$-ko-KR]yyyy.mm.dd"))</f>
        <v>2021.12.21</v>
      </c>
      <c r="C194" s="135" t="str">
        <f t="shared" ca="1" si="52"/>
        <v/>
      </c>
      <c r="D194" s="139" t="str">
        <f t="shared" ca="1" si="53"/>
        <v/>
      </c>
      <c r="E194" s="77" t="str">
        <f t="shared" ca="1" si="54"/>
        <v/>
      </c>
      <c r="F194" s="137" t="str">
        <f t="shared" ca="1" si="55"/>
        <v/>
      </c>
      <c r="G194" s="139" t="str">
        <f t="shared" ca="1" si="56"/>
        <v/>
      </c>
      <c r="H194" s="77" t="str">
        <f t="shared" ca="1" si="57"/>
        <v/>
      </c>
      <c r="I194" s="137" t="str">
        <f t="shared" ca="1" si="58"/>
        <v/>
      </c>
      <c r="J194" s="139" t="str">
        <f t="shared" ca="1" si="59"/>
        <v/>
      </c>
      <c r="K194" s="77" t="str">
        <f t="shared" ca="1" si="60"/>
        <v/>
      </c>
      <c r="L194" s="137" t="str">
        <f t="shared" ca="1" si="61"/>
        <v/>
      </c>
      <c r="M194" s="139" t="str">
        <f t="shared" ca="1" si="62"/>
        <v/>
      </c>
      <c r="N194" s="77" t="str">
        <f t="shared" ca="1" si="63"/>
        <v/>
      </c>
      <c r="O194" s="137" t="str">
        <f t="shared" ca="1" si="64"/>
        <v/>
      </c>
    </row>
    <row r="195" spans="1:15" ht="16.5" customHeight="1">
      <c r="A195" s="154">
        <v>22</v>
      </c>
      <c r="B195" s="167" t="str">
        <f>HYPERLINK("#'" &amp; TEXT(투자전략!$G$1+21, "[$-ko-KR]yyyy.mm.dd") &amp; "'!A121:O145", TEXT(투자전략!$G$1+21, "[$-ko-KR]yyyy.mm.dd"))</f>
        <v>2021.12.22</v>
      </c>
      <c r="C195" s="134" t="str">
        <f t="shared" ca="1" si="52"/>
        <v/>
      </c>
      <c r="D195" s="142" t="str">
        <f t="shared" ca="1" si="53"/>
        <v/>
      </c>
      <c r="E195" s="76" t="str">
        <f t="shared" ca="1" si="54"/>
        <v/>
      </c>
      <c r="F195" s="141" t="str">
        <f t="shared" ca="1" si="55"/>
        <v/>
      </c>
      <c r="G195" s="142" t="str">
        <f t="shared" ca="1" si="56"/>
        <v/>
      </c>
      <c r="H195" s="76" t="str">
        <f t="shared" ca="1" si="57"/>
        <v/>
      </c>
      <c r="I195" s="141" t="str">
        <f t="shared" ca="1" si="58"/>
        <v/>
      </c>
      <c r="J195" s="142" t="str">
        <f t="shared" ca="1" si="59"/>
        <v/>
      </c>
      <c r="K195" s="76" t="str">
        <f t="shared" ca="1" si="60"/>
        <v/>
      </c>
      <c r="L195" s="141" t="str">
        <f t="shared" ca="1" si="61"/>
        <v/>
      </c>
      <c r="M195" s="142" t="str">
        <f t="shared" ca="1" si="62"/>
        <v/>
      </c>
      <c r="N195" s="76" t="str">
        <f t="shared" ca="1" si="63"/>
        <v/>
      </c>
      <c r="O195" s="141" t="str">
        <f t="shared" ca="1" si="64"/>
        <v/>
      </c>
    </row>
    <row r="196" spans="1:15" ht="16.5" customHeight="1">
      <c r="A196" s="153">
        <v>23</v>
      </c>
      <c r="B196" s="168" t="str">
        <f>HYPERLINK("#'" &amp; TEXT(투자전략!$G$1+22, "[$-ko-KR]yyyy.mm.dd") &amp; "'!A121:O145", TEXT(투자전략!$G$1+22, "[$-ko-KR]yyyy.mm.dd"))</f>
        <v>2021.12.23</v>
      </c>
      <c r="C196" s="135" t="str">
        <f t="shared" ca="1" si="52"/>
        <v/>
      </c>
      <c r="D196" s="139" t="str">
        <f t="shared" ca="1" si="53"/>
        <v/>
      </c>
      <c r="E196" s="77" t="str">
        <f t="shared" ca="1" si="54"/>
        <v/>
      </c>
      <c r="F196" s="137" t="str">
        <f t="shared" ca="1" si="55"/>
        <v/>
      </c>
      <c r="G196" s="139" t="str">
        <f t="shared" ca="1" si="56"/>
        <v/>
      </c>
      <c r="H196" s="77" t="str">
        <f t="shared" ca="1" si="57"/>
        <v/>
      </c>
      <c r="I196" s="137" t="str">
        <f t="shared" ca="1" si="58"/>
        <v/>
      </c>
      <c r="J196" s="139" t="str">
        <f t="shared" ca="1" si="59"/>
        <v/>
      </c>
      <c r="K196" s="77" t="str">
        <f t="shared" ca="1" si="60"/>
        <v/>
      </c>
      <c r="L196" s="137" t="str">
        <f t="shared" ca="1" si="61"/>
        <v/>
      </c>
      <c r="M196" s="139" t="str">
        <f t="shared" ca="1" si="62"/>
        <v/>
      </c>
      <c r="N196" s="77" t="str">
        <f t="shared" ca="1" si="63"/>
        <v/>
      </c>
      <c r="O196" s="137" t="str">
        <f t="shared" ca="1" si="64"/>
        <v/>
      </c>
    </row>
    <row r="197" spans="1:15" ht="16.5" customHeight="1">
      <c r="A197" s="153">
        <v>24</v>
      </c>
      <c r="B197" s="168" t="str">
        <f>HYPERLINK("#'" &amp; TEXT(투자전략!$G$1+23, "[$-ko-KR]yyyy.mm.dd") &amp; "'!A121:O145", TEXT(투자전략!$G$1+23, "[$-ko-KR]yyyy.mm.dd"))</f>
        <v>2021.12.24</v>
      </c>
      <c r="C197" s="135" t="str">
        <f t="shared" ca="1" si="52"/>
        <v/>
      </c>
      <c r="D197" s="139" t="str">
        <f t="shared" ca="1" si="53"/>
        <v/>
      </c>
      <c r="E197" s="77" t="str">
        <f t="shared" ca="1" si="54"/>
        <v/>
      </c>
      <c r="F197" s="137" t="str">
        <f t="shared" ca="1" si="55"/>
        <v/>
      </c>
      <c r="G197" s="139" t="str">
        <f t="shared" ca="1" si="56"/>
        <v/>
      </c>
      <c r="H197" s="77" t="str">
        <f t="shared" ca="1" si="57"/>
        <v/>
      </c>
      <c r="I197" s="137" t="str">
        <f t="shared" ca="1" si="58"/>
        <v/>
      </c>
      <c r="J197" s="139" t="str">
        <f t="shared" ca="1" si="59"/>
        <v/>
      </c>
      <c r="K197" s="77" t="str">
        <f t="shared" ca="1" si="60"/>
        <v/>
      </c>
      <c r="L197" s="137" t="str">
        <f t="shared" ca="1" si="61"/>
        <v/>
      </c>
      <c r="M197" s="139" t="str">
        <f t="shared" ca="1" si="62"/>
        <v/>
      </c>
      <c r="N197" s="77" t="str">
        <f t="shared" ca="1" si="63"/>
        <v/>
      </c>
      <c r="O197" s="137" t="str">
        <f t="shared" ca="1" si="64"/>
        <v/>
      </c>
    </row>
    <row r="198" spans="1:15" ht="16.5" customHeight="1">
      <c r="A198" s="153">
        <v>25</v>
      </c>
      <c r="B198" s="168" t="str">
        <f>HYPERLINK("#'" &amp; TEXT(투자전략!$G$1+24, "[$-ko-KR]yyyy.mm.dd") &amp; "'!A121:O145", TEXT(투자전략!$G$1+24, "[$-ko-KR]yyyy.mm.dd"))</f>
        <v>2021.12.25</v>
      </c>
      <c r="C198" s="135" t="str">
        <f t="shared" ca="1" si="52"/>
        <v/>
      </c>
      <c r="D198" s="139" t="str">
        <f t="shared" ca="1" si="53"/>
        <v/>
      </c>
      <c r="E198" s="77" t="str">
        <f t="shared" ca="1" si="54"/>
        <v/>
      </c>
      <c r="F198" s="137" t="str">
        <f t="shared" ca="1" si="55"/>
        <v/>
      </c>
      <c r="G198" s="139" t="str">
        <f t="shared" ca="1" si="56"/>
        <v/>
      </c>
      <c r="H198" s="77" t="str">
        <f t="shared" ca="1" si="57"/>
        <v/>
      </c>
      <c r="I198" s="137" t="str">
        <f t="shared" ca="1" si="58"/>
        <v/>
      </c>
      <c r="J198" s="139" t="str">
        <f t="shared" ca="1" si="59"/>
        <v/>
      </c>
      <c r="K198" s="77" t="str">
        <f t="shared" ca="1" si="60"/>
        <v/>
      </c>
      <c r="L198" s="137" t="str">
        <f t="shared" ca="1" si="61"/>
        <v/>
      </c>
      <c r="M198" s="139" t="str">
        <f t="shared" ca="1" si="62"/>
        <v/>
      </c>
      <c r="N198" s="77" t="str">
        <f t="shared" ca="1" si="63"/>
        <v/>
      </c>
      <c r="O198" s="137" t="str">
        <f t="shared" ca="1" si="64"/>
        <v/>
      </c>
    </row>
    <row r="199" spans="1:15" ht="16.5" customHeight="1">
      <c r="A199" s="153">
        <v>26</v>
      </c>
      <c r="B199" s="168" t="str">
        <f>HYPERLINK("#'" &amp; TEXT(투자전략!$G$1+25, "[$-ko-KR]yyyy.mm.dd") &amp; "'!A121:O145", TEXT(투자전략!$G$1+25, "[$-ko-KR]yyyy.mm.dd"))</f>
        <v>2021.12.26</v>
      </c>
      <c r="C199" s="135" t="str">
        <f t="shared" ca="1" si="52"/>
        <v/>
      </c>
      <c r="D199" s="139" t="str">
        <f t="shared" ca="1" si="53"/>
        <v/>
      </c>
      <c r="E199" s="77" t="str">
        <f t="shared" ca="1" si="54"/>
        <v/>
      </c>
      <c r="F199" s="137" t="str">
        <f t="shared" ca="1" si="55"/>
        <v/>
      </c>
      <c r="G199" s="139" t="str">
        <f t="shared" ca="1" si="56"/>
        <v/>
      </c>
      <c r="H199" s="77" t="str">
        <f t="shared" ca="1" si="57"/>
        <v/>
      </c>
      <c r="I199" s="137" t="str">
        <f t="shared" ca="1" si="58"/>
        <v/>
      </c>
      <c r="J199" s="139" t="str">
        <f t="shared" ca="1" si="59"/>
        <v/>
      </c>
      <c r="K199" s="77" t="str">
        <f t="shared" ca="1" si="60"/>
        <v/>
      </c>
      <c r="L199" s="137" t="str">
        <f t="shared" ca="1" si="61"/>
        <v/>
      </c>
      <c r="M199" s="139" t="str">
        <f t="shared" ca="1" si="62"/>
        <v/>
      </c>
      <c r="N199" s="77" t="str">
        <f t="shared" ca="1" si="63"/>
        <v/>
      </c>
      <c r="O199" s="137" t="str">
        <f t="shared" ca="1" si="64"/>
        <v/>
      </c>
    </row>
    <row r="200" spans="1:15" ht="16.5" customHeight="1">
      <c r="A200" s="153">
        <v>27</v>
      </c>
      <c r="B200" s="168" t="str">
        <f>HYPERLINK("#'" &amp; TEXT(투자전략!$G$1+26, "[$-ko-KR]yyyy.mm.dd") &amp; "'!A121:O145", TEXT(투자전략!$G$1+26, "[$-ko-KR]yyyy.mm.dd"))</f>
        <v>2021.12.27</v>
      </c>
      <c r="C200" s="135" t="str">
        <f t="shared" ca="1" si="52"/>
        <v/>
      </c>
      <c r="D200" s="139" t="str">
        <f t="shared" ca="1" si="53"/>
        <v/>
      </c>
      <c r="E200" s="77" t="str">
        <f t="shared" ca="1" si="54"/>
        <v/>
      </c>
      <c r="F200" s="137" t="str">
        <f t="shared" ca="1" si="55"/>
        <v/>
      </c>
      <c r="G200" s="139" t="str">
        <f t="shared" ca="1" si="56"/>
        <v/>
      </c>
      <c r="H200" s="77" t="str">
        <f t="shared" ca="1" si="57"/>
        <v/>
      </c>
      <c r="I200" s="137" t="str">
        <f t="shared" ca="1" si="58"/>
        <v/>
      </c>
      <c r="J200" s="139" t="str">
        <f t="shared" ca="1" si="59"/>
        <v/>
      </c>
      <c r="K200" s="77" t="str">
        <f t="shared" ca="1" si="60"/>
        <v/>
      </c>
      <c r="L200" s="137" t="str">
        <f t="shared" ca="1" si="61"/>
        <v/>
      </c>
      <c r="M200" s="139" t="str">
        <f t="shared" ca="1" si="62"/>
        <v/>
      </c>
      <c r="N200" s="77" t="str">
        <f t="shared" ca="1" si="63"/>
        <v/>
      </c>
      <c r="O200" s="137" t="str">
        <f t="shared" ca="1" si="64"/>
        <v/>
      </c>
    </row>
    <row r="201" spans="1:15" ht="16.5" customHeight="1" thickBot="1">
      <c r="A201" s="155">
        <v>28</v>
      </c>
      <c r="B201" s="169" t="str">
        <f>HYPERLINK("#'" &amp; TEXT(투자전략!$G$1+27, "[$-ko-KR]yyyy.mm.dd") &amp; "'!A121:O145", TEXT(투자전략!$G$1+27, "[$-ko-KR]yyyy.mm.dd"))</f>
        <v>2021.12.28</v>
      </c>
      <c r="C201" s="136" t="str">
        <f t="shared" ca="1" si="52"/>
        <v/>
      </c>
      <c r="D201" s="140" t="str">
        <f t="shared" ca="1" si="53"/>
        <v/>
      </c>
      <c r="E201" s="79" t="str">
        <f t="shared" ca="1" si="54"/>
        <v/>
      </c>
      <c r="F201" s="138" t="str">
        <f t="shared" ca="1" si="55"/>
        <v/>
      </c>
      <c r="G201" s="140" t="str">
        <f t="shared" ca="1" si="56"/>
        <v/>
      </c>
      <c r="H201" s="79" t="str">
        <f t="shared" ca="1" si="57"/>
        <v/>
      </c>
      <c r="I201" s="138" t="str">
        <f t="shared" ca="1" si="58"/>
        <v/>
      </c>
      <c r="J201" s="140" t="str">
        <f t="shared" ca="1" si="59"/>
        <v/>
      </c>
      <c r="K201" s="79" t="str">
        <f t="shared" ca="1" si="60"/>
        <v/>
      </c>
      <c r="L201" s="138" t="str">
        <f t="shared" ca="1" si="61"/>
        <v/>
      </c>
      <c r="M201" s="140" t="str">
        <f t="shared" ca="1" si="62"/>
        <v/>
      </c>
      <c r="N201" s="79" t="str">
        <f t="shared" ca="1" si="63"/>
        <v/>
      </c>
      <c r="O201" s="138" t="str">
        <f t="shared" ca="1" si="64"/>
        <v/>
      </c>
    </row>
    <row r="202" spans="1:15" ht="16.5" customHeight="1">
      <c r="A202" s="121">
        <v>29</v>
      </c>
      <c r="B202" s="167" t="str">
        <f>HYPERLINK("#'" &amp; TEXT(투자전략!$G$1+28, "[$-ko-KR]yyyy.mm.dd") &amp; "'!A121:O145", TEXT(투자전략!$G$1+28, "[$-ko-KR]yyyy.mm.dd"))</f>
        <v>2021.12.29</v>
      </c>
      <c r="C202" s="135" t="str">
        <f t="shared" ca="1" si="52"/>
        <v/>
      </c>
      <c r="D202" s="139" t="str">
        <f t="shared" ca="1" si="53"/>
        <v/>
      </c>
      <c r="E202" s="77" t="str">
        <f t="shared" ca="1" si="54"/>
        <v/>
      </c>
      <c r="F202" s="137" t="str">
        <f t="shared" ca="1" si="55"/>
        <v/>
      </c>
      <c r="G202" s="139" t="str">
        <f t="shared" ca="1" si="56"/>
        <v/>
      </c>
      <c r="H202" s="77" t="str">
        <f t="shared" ca="1" si="57"/>
        <v/>
      </c>
      <c r="I202" s="137" t="str">
        <f t="shared" ca="1" si="58"/>
        <v/>
      </c>
      <c r="J202" s="139" t="str">
        <f t="shared" ca="1" si="59"/>
        <v/>
      </c>
      <c r="K202" s="77" t="str">
        <f t="shared" ca="1" si="60"/>
        <v/>
      </c>
      <c r="L202" s="137" t="str">
        <f t="shared" ca="1" si="61"/>
        <v/>
      </c>
      <c r="M202" s="139" t="str">
        <f t="shared" ca="1" si="62"/>
        <v/>
      </c>
      <c r="N202" s="77" t="str">
        <f t="shared" ca="1" si="63"/>
        <v/>
      </c>
      <c r="O202" s="137" t="str">
        <f t="shared" ca="1" si="64"/>
        <v/>
      </c>
    </row>
    <row r="203" spans="1:15" ht="16.5" customHeight="1">
      <c r="A203" s="121">
        <v>30</v>
      </c>
      <c r="B203" s="168" t="str">
        <f>HYPERLINK("#'" &amp; TEXT(투자전략!$G$1+29, "[$-ko-KR]yyyy.mm.dd") &amp; "'!A121:O145", TEXT(투자전략!$G$1+29, "[$-ko-KR]yyyy.mm.dd"))</f>
        <v>2021.12.30</v>
      </c>
      <c r="C203" s="135" t="str">
        <f t="shared" ca="1" si="52"/>
        <v/>
      </c>
      <c r="D203" s="139" t="str">
        <f t="shared" ca="1" si="53"/>
        <v/>
      </c>
      <c r="E203" s="77" t="str">
        <f t="shared" ca="1" si="54"/>
        <v/>
      </c>
      <c r="F203" s="137" t="str">
        <f t="shared" ca="1" si="55"/>
        <v/>
      </c>
      <c r="G203" s="139" t="str">
        <f t="shared" ca="1" si="56"/>
        <v/>
      </c>
      <c r="H203" s="77" t="str">
        <f t="shared" ca="1" si="57"/>
        <v/>
      </c>
      <c r="I203" s="137" t="str">
        <f t="shared" ca="1" si="58"/>
        <v/>
      </c>
      <c r="J203" s="139" t="str">
        <f t="shared" ca="1" si="59"/>
        <v/>
      </c>
      <c r="K203" s="77" t="str">
        <f t="shared" ca="1" si="60"/>
        <v/>
      </c>
      <c r="L203" s="137" t="str">
        <f t="shared" ca="1" si="61"/>
        <v/>
      </c>
      <c r="M203" s="139" t="str">
        <f t="shared" ca="1" si="62"/>
        <v/>
      </c>
      <c r="N203" s="77" t="str">
        <f t="shared" ca="1" si="63"/>
        <v/>
      </c>
      <c r="O203" s="137" t="str">
        <f t="shared" ca="1" si="64"/>
        <v/>
      </c>
    </row>
    <row r="204" spans="1:15" ht="16.5" customHeight="1" thickBot="1">
      <c r="A204" s="121">
        <v>31</v>
      </c>
      <c r="B204" s="168" t="str">
        <f>HYPERLINK("#'" &amp; TEXT(투자전략!$G$1+30, "[$-ko-KR]yyyy.mm.dd") &amp; "'!A121:O145", TEXT(투자전략!$G$1+30, "[$-ko-KR]yyyy.mm.dd"))</f>
        <v>2021.12.31</v>
      </c>
      <c r="C204" s="136" t="str">
        <f t="shared" ca="1" si="52"/>
        <v/>
      </c>
      <c r="D204" s="140" t="str">
        <f t="shared" ca="1" si="53"/>
        <v/>
      </c>
      <c r="E204" s="79" t="str">
        <f t="shared" ca="1" si="54"/>
        <v/>
      </c>
      <c r="F204" s="138" t="str">
        <f t="shared" ca="1" si="55"/>
        <v/>
      </c>
      <c r="G204" s="140" t="str">
        <f t="shared" ca="1" si="56"/>
        <v/>
      </c>
      <c r="H204" s="79" t="str">
        <f t="shared" ca="1" si="57"/>
        <v/>
      </c>
      <c r="I204" s="138" t="str">
        <f t="shared" ca="1" si="58"/>
        <v/>
      </c>
      <c r="J204" s="140" t="str">
        <f t="shared" ca="1" si="59"/>
        <v/>
      </c>
      <c r="K204" s="79" t="str">
        <f t="shared" ca="1" si="60"/>
        <v/>
      </c>
      <c r="L204" s="138" t="str">
        <f t="shared" ca="1" si="61"/>
        <v/>
      </c>
      <c r="M204" s="140" t="str">
        <f t="shared" ca="1" si="62"/>
        <v/>
      </c>
      <c r="N204" s="79" t="str">
        <f t="shared" ca="1" si="63"/>
        <v/>
      </c>
      <c r="O204" s="138" t="str">
        <f t="shared" ca="1" si="64"/>
        <v/>
      </c>
    </row>
    <row r="205" spans="1:15" ht="16.5" customHeight="1" thickBot="1">
      <c r="A205" s="239" t="s">
        <v>280</v>
      </c>
      <c r="B205" s="241"/>
      <c r="C205" s="132" t="s">
        <v>275</v>
      </c>
      <c r="D205" s="150" t="s">
        <v>276</v>
      </c>
      <c r="E205" s="151" t="s">
        <v>277</v>
      </c>
      <c r="F205" s="152" t="s">
        <v>278</v>
      </c>
      <c r="G205" s="150" t="s">
        <v>276</v>
      </c>
      <c r="H205" s="151" t="s">
        <v>277</v>
      </c>
      <c r="I205" s="152" t="s">
        <v>278</v>
      </c>
      <c r="J205" s="150" t="s">
        <v>276</v>
      </c>
      <c r="K205" s="151" t="s">
        <v>277</v>
      </c>
      <c r="L205" s="152" t="s">
        <v>278</v>
      </c>
      <c r="M205" s="150" t="s">
        <v>276</v>
      </c>
      <c r="N205" s="151" t="s">
        <v>277</v>
      </c>
      <c r="O205" s="152" t="s">
        <v>278</v>
      </c>
    </row>
    <row r="206" spans="1:15" ht="16.5" customHeight="1" thickBot="1">
      <c r="A206" s="245"/>
      <c r="B206" s="247"/>
      <c r="C206" s="136">
        <f ca="1">SUM(C174:C204)</f>
        <v>43950000</v>
      </c>
      <c r="D206" s="140">
        <f ca="1">SUM(D174:D204)</f>
        <v>43781958.120166764</v>
      </c>
      <c r="E206" s="79">
        <f ca="1">IFERROR(F206 / (SUM($C174:$C204) / COUNT($C174:$C204)), 0)</f>
        <v>-6.1085850669151995E-2</v>
      </c>
      <c r="F206" s="138">
        <f ca="1">SUM(F174:F204)</f>
        <v>-167795.19605682688</v>
      </c>
      <c r="G206" s="140">
        <f ca="1">SUM(G174:G204)</f>
        <v>43557190.685318753</v>
      </c>
      <c r="H206" s="79">
        <f ca="1">IFERROR(I206 / (SUM($C174:$C204) / COUNT($C174:$C204)), 0)</f>
        <v>-0.14239908452053365</v>
      </c>
      <c r="I206" s="138">
        <f ca="1">SUM(I174:I204)</f>
        <v>-391152.48529234086</v>
      </c>
      <c r="J206" s="140">
        <f ca="1">SUM(J174:J204)</f>
        <v>43519042.505789362</v>
      </c>
      <c r="K206" s="79">
        <f ca="1">IFERROR(L206 / (SUM($C174:$C204) / COUNT($C174:$C204)), 0)</f>
        <v>-0.15667290859200472</v>
      </c>
      <c r="L206" s="138">
        <f ca="1">SUM(L174:L204)</f>
        <v>-430360.89578866295</v>
      </c>
      <c r="M206" s="140">
        <f ca="1">SUM(M174:M204)</f>
        <v>42985494.187824503</v>
      </c>
      <c r="N206" s="79">
        <f ca="1">IFERROR(O206 / (SUM($C174:$C204) / COUNT($C174:$C204)), 0)</f>
        <v>-0.3510388940389379</v>
      </c>
      <c r="O206" s="138">
        <f ca="1">SUM(O174:O204)</f>
        <v>-964259.96206320752</v>
      </c>
    </row>
    <row r="208" spans="1:15" ht="16.5" customHeight="1" thickBot="1"/>
    <row r="209" spans="1:15" ht="16.5" customHeight="1" thickBot="1">
      <c r="A209" s="230" t="str">
        <f>TEXT(투자전략!$G$1, "[$-ko-KR]yyyy년 mm월 ") &amp; "[동전코인] 전일대비 상승률 Bottom20 월말결산"</f>
        <v>2021년 12월 [동전코인] 전일대비 상승률 Bottom20 월말결산</v>
      </c>
      <c r="B209" s="231"/>
      <c r="C209" s="231"/>
      <c r="D209" s="231"/>
      <c r="E209" s="231"/>
      <c r="F209" s="231"/>
      <c r="G209" s="231"/>
      <c r="H209" s="231"/>
      <c r="I209" s="231"/>
      <c r="J209" s="231"/>
      <c r="K209" s="231"/>
      <c r="L209" s="231"/>
      <c r="M209" s="231"/>
      <c r="N209" s="231"/>
      <c r="O209" s="232"/>
    </row>
    <row r="210" spans="1:15" ht="16.5" customHeight="1" thickBot="1">
      <c r="A210" s="291" t="s">
        <v>281</v>
      </c>
      <c r="B210" s="245" t="s">
        <v>279</v>
      </c>
      <c r="C210" s="247"/>
      <c r="D210" s="245" t="s">
        <v>271</v>
      </c>
      <c r="E210" s="246"/>
      <c r="F210" s="247"/>
      <c r="G210" s="245" t="s">
        <v>272</v>
      </c>
      <c r="H210" s="246"/>
      <c r="I210" s="247"/>
      <c r="J210" s="245" t="s">
        <v>273</v>
      </c>
      <c r="K210" s="246"/>
      <c r="L210" s="247"/>
      <c r="M210" s="245" t="s">
        <v>274</v>
      </c>
      <c r="N210" s="246"/>
      <c r="O210" s="247"/>
    </row>
    <row r="211" spans="1:15" ht="16.5" customHeight="1" thickBot="1">
      <c r="A211" s="295"/>
      <c r="B211" s="154" t="s">
        <v>269</v>
      </c>
      <c r="C211" s="154" t="s">
        <v>42</v>
      </c>
      <c r="D211" s="121" t="s">
        <v>270</v>
      </c>
      <c r="E211" s="133" t="s">
        <v>40</v>
      </c>
      <c r="F211" s="156" t="s">
        <v>41</v>
      </c>
      <c r="G211" s="121" t="s">
        <v>270</v>
      </c>
      <c r="H211" s="133" t="s">
        <v>40</v>
      </c>
      <c r="I211" s="156" t="s">
        <v>41</v>
      </c>
      <c r="J211" s="121" t="s">
        <v>270</v>
      </c>
      <c r="K211" s="133" t="s">
        <v>40</v>
      </c>
      <c r="L211" s="156" t="s">
        <v>41</v>
      </c>
      <c r="M211" s="121" t="s">
        <v>270</v>
      </c>
      <c r="N211" s="133" t="s">
        <v>40</v>
      </c>
      <c r="O211" s="156" t="s">
        <v>41</v>
      </c>
    </row>
    <row r="212" spans="1:15" ht="16.5" customHeight="1">
      <c r="A212" s="154">
        <v>1</v>
      </c>
      <c r="B212" s="167" t="str">
        <f>HYPERLINK("#'" &amp; TEXT(투자전략!$G$1+0, "[$-ko-KR]yyyy.mm.dd") &amp; "'!A148:O172", TEXT(투자전략!$G$1+0, "[$-ko-KR]yyyy.mm.dd"))</f>
        <v>2021.12.01</v>
      </c>
      <c r="C212" s="134">
        <f ca="1">IFERROR(COUNTA(INDIRECT($B212&amp;"!A152:A171")) * INDIRECT($B212&amp;"!B172"), "")</f>
        <v>3000000</v>
      </c>
      <c r="D212" s="142">
        <f ca="1">IFERROR($C212 * (1 + E212), "")</f>
        <v>3068693.8684337619</v>
      </c>
      <c r="E212" s="76">
        <f ca="1">IFERROR(INDIRECT($B212&amp;"!E172"), "")</f>
        <v>2.2897956144587183E-2</v>
      </c>
      <c r="F212" s="141">
        <f ca="1">IFERROR(INDIRECT($B212&amp;"!F172"), "")</f>
        <v>68693.868433761541</v>
      </c>
      <c r="G212" s="142">
        <f ca="1">IFERROR($C212 * (1 + H212), "")</f>
        <v>3066253.0101370402</v>
      </c>
      <c r="H212" s="76">
        <f ca="1">IFERROR(INDIRECT($B212&amp;"!H172"), "")</f>
        <v>2.2084336712346608E-2</v>
      </c>
      <c r="I212" s="141">
        <f ca="1">IFERROR(INDIRECT($B212&amp;"!I172"), "")</f>
        <v>66253.010137039819</v>
      </c>
      <c r="J212" s="142">
        <f ca="1">IFERROR($C212 * (1 + K212), "")</f>
        <v>3079791.7691021552</v>
      </c>
      <c r="K212" s="76">
        <f ca="1">IFERROR(INDIRECT($B212&amp;"!K172"), "")</f>
        <v>2.6597256367385073E-2</v>
      </c>
      <c r="L212" s="141">
        <f ca="1">IFERROR(INDIRECT($B212&amp;"!L172"), "")</f>
        <v>79791.769102155231</v>
      </c>
      <c r="M212" s="142">
        <f ca="1">IFERROR($C212 * (1 + N212), "")</f>
        <v>3087572.5937172258</v>
      </c>
      <c r="N212" s="76">
        <f ca="1">IFERROR(INDIRECT($B212&amp;"!N172"), "")</f>
        <v>2.9190864572408642E-2</v>
      </c>
      <c r="O212" s="141">
        <f ca="1">IFERROR(INDIRECT($B212&amp;"!O172"), "")</f>
        <v>87572.593717225929</v>
      </c>
    </row>
    <row r="213" spans="1:15" ht="16.5" customHeight="1">
      <c r="A213" s="153">
        <v>2</v>
      </c>
      <c r="B213" s="168" t="str">
        <f>HYPERLINK("#'" &amp; TEXT(투자전략!$G$1+1, "[$-ko-KR]yyyy.mm.dd") &amp; "'!A148:O172", TEXT(투자전략!$G$1+1, "[$-ko-KR]yyyy.mm.dd"))</f>
        <v>2021.12.02</v>
      </c>
      <c r="C213" s="135">
        <f t="shared" ref="C213:C242" ca="1" si="65">IFERROR(COUNTA(INDIRECT($B213&amp;"!A152:A171")) * INDIRECT($B213&amp;"!B172"), "")</f>
        <v>3000000</v>
      </c>
      <c r="D213" s="139">
        <f t="shared" ref="D213:D242" ca="1" si="66">IFERROR($C213 * (1 + E213), "")</f>
        <v>2931139.4003409911</v>
      </c>
      <c r="E213" s="77">
        <f t="shared" ref="E213:E242" ca="1" si="67">IFERROR(INDIRECT($B213&amp;"!E172"), "")</f>
        <v>-2.2953533219669611E-2</v>
      </c>
      <c r="F213" s="137">
        <f t="shared" ref="F213:F242" ca="1" si="68">IFERROR(INDIRECT($B213&amp;"!F172"), "")</f>
        <v>-68860.599659008833</v>
      </c>
      <c r="G213" s="139">
        <f t="shared" ref="G213:G242" ca="1" si="69">IFERROR($C213 * (1 + H213), "")</f>
        <v>2922988.4168653735</v>
      </c>
      <c r="H213" s="77">
        <f t="shared" ref="H213:H242" ca="1" si="70">IFERROR(INDIRECT($B213&amp;"!H172"), "")</f>
        <v>-2.567052771154215E-2</v>
      </c>
      <c r="I213" s="137">
        <f t="shared" ref="I213:I242" ca="1" si="71">IFERROR(INDIRECT($B213&amp;"!I172"), "")</f>
        <v>-77011.583134626475</v>
      </c>
      <c r="J213" s="139">
        <f t="shared" ref="J213:J242" ca="1" si="72">IFERROR($C213 * (1 + K213), "")</f>
        <v>2920826.8632026021</v>
      </c>
      <c r="K213" s="77">
        <f t="shared" ref="K213:K242" ca="1" si="73">IFERROR(INDIRECT($B213&amp;"!K172"), "")</f>
        <v>-2.6391045599132589E-2</v>
      </c>
      <c r="L213" s="137">
        <f t="shared" ref="L213:L242" ca="1" si="74">IFERROR(INDIRECT($B213&amp;"!L172"), "")</f>
        <v>-79173.13679739779</v>
      </c>
      <c r="M213" s="139">
        <f t="shared" ref="M213:M242" ca="1" si="75">IFERROR($C213 * (1 + N213), "")</f>
        <v>2922000.9580816315</v>
      </c>
      <c r="N213" s="77">
        <f t="shared" ref="N213:N242" ca="1" si="76">IFERROR(INDIRECT($B213&amp;"!N172"), "")</f>
        <v>-2.5999680639456173E-2</v>
      </c>
      <c r="O213" s="137">
        <f t="shared" ref="O213:O242" ca="1" si="77">IFERROR(INDIRECT($B213&amp;"!O172"), "")</f>
        <v>-77999.041918368544</v>
      </c>
    </row>
    <row r="214" spans="1:15" ht="16.5" customHeight="1">
      <c r="A214" s="153">
        <v>3</v>
      </c>
      <c r="B214" s="168" t="str">
        <f>HYPERLINK("#'" &amp; TEXT(투자전략!$G$1+2, "[$-ko-KR]yyyy.mm.dd") &amp; "'!A148:O172", TEXT(투자전략!$G$1+2, "[$-ko-KR]yyyy.mm.dd"))</f>
        <v>2021.12.03</v>
      </c>
      <c r="C214" s="135">
        <f t="shared" ca="1" si="65"/>
        <v>3000000</v>
      </c>
      <c r="D214" s="139">
        <f t="shared" ca="1" si="66"/>
        <v>2980234.0848597633</v>
      </c>
      <c r="E214" s="77">
        <f t="shared" ca="1" si="67"/>
        <v>-6.5886383800788113E-3</v>
      </c>
      <c r="F214" s="137">
        <f t="shared" ca="1" si="68"/>
        <v>-19765.91514023643</v>
      </c>
      <c r="G214" s="139">
        <f t="shared" ca="1" si="69"/>
        <v>2996267.4872189965</v>
      </c>
      <c r="H214" s="77">
        <f t="shared" ca="1" si="70"/>
        <v>-1.2441709270011323E-3</v>
      </c>
      <c r="I214" s="137">
        <f t="shared" ca="1" si="71"/>
        <v>-3732.5127810033991</v>
      </c>
      <c r="J214" s="139">
        <f t="shared" ca="1" si="72"/>
        <v>2994928.1757634212</v>
      </c>
      <c r="K214" s="77">
        <f t="shared" ca="1" si="73"/>
        <v>-1.6906080788596108E-3</v>
      </c>
      <c r="L214" s="137">
        <f t="shared" ca="1" si="74"/>
        <v>-5071.8242365788337</v>
      </c>
      <c r="M214" s="139">
        <f t="shared" ca="1" si="75"/>
        <v>2977188.3266249984</v>
      </c>
      <c r="N214" s="77">
        <f t="shared" ca="1" si="76"/>
        <v>-7.6038911250006069E-3</v>
      </c>
      <c r="O214" s="137">
        <f t="shared" ca="1" si="77"/>
        <v>-22811.673375001825</v>
      </c>
    </row>
    <row r="215" spans="1:15" ht="16.5" customHeight="1">
      <c r="A215" s="153">
        <v>4</v>
      </c>
      <c r="B215" s="168" t="str">
        <f>HYPERLINK("#'" &amp; TEXT(투자전략!$G$1+3, "[$-ko-KR]yyyy.mm.dd") &amp; "'!A148:O172", TEXT(투자전략!$G$1+3, "[$-ko-KR]yyyy.mm.dd"))</f>
        <v>2021.12.04</v>
      </c>
      <c r="C215" s="135">
        <f t="shared" ca="1" si="65"/>
        <v>3000000</v>
      </c>
      <c r="D215" s="139">
        <f t="shared" ca="1" si="66"/>
        <v>2356620.2248812462</v>
      </c>
      <c r="E215" s="77">
        <f t="shared" ca="1" si="67"/>
        <v>-0.21445992503958472</v>
      </c>
      <c r="F215" s="137">
        <f t="shared" ca="1" si="68"/>
        <v>-643379.77511875401</v>
      </c>
      <c r="G215" s="139">
        <f t="shared" ca="1" si="69"/>
        <v>2332508.1892560632</v>
      </c>
      <c r="H215" s="77">
        <f t="shared" ca="1" si="70"/>
        <v>-0.22249727024797897</v>
      </c>
      <c r="I215" s="137">
        <f t="shared" ca="1" si="71"/>
        <v>-667491.8107439368</v>
      </c>
      <c r="J215" s="139">
        <f t="shared" ca="1" si="72"/>
        <v>2246879.3144254731</v>
      </c>
      <c r="K215" s="77">
        <f t="shared" ca="1" si="73"/>
        <v>-0.25104022852484237</v>
      </c>
      <c r="L215" s="137">
        <f t="shared" ca="1" si="74"/>
        <v>-753120.6855745269</v>
      </c>
      <c r="M215" s="139">
        <f t="shared" ca="1" si="75"/>
        <v>2379262.4560515992</v>
      </c>
      <c r="N215" s="77">
        <f t="shared" ca="1" si="76"/>
        <v>-0.20691251464946689</v>
      </c>
      <c r="O215" s="137">
        <f t="shared" ca="1" si="77"/>
        <v>-620737.54394840065</v>
      </c>
    </row>
    <row r="216" spans="1:15" ht="16.5" customHeight="1">
      <c r="A216" s="153">
        <v>5</v>
      </c>
      <c r="B216" s="168" t="str">
        <f>HYPERLINK("#'" &amp; TEXT(투자전략!$G$1+4, "[$-ko-KR]yyyy.mm.dd") &amp; "'!A148:O172", TEXT(투자전략!$G$1+4, "[$-ko-KR]yyyy.mm.dd"))</f>
        <v>2021.12.05</v>
      </c>
      <c r="C216" s="135">
        <f t="shared" ca="1" si="65"/>
        <v>3000000</v>
      </c>
      <c r="D216" s="139">
        <f t="shared" ca="1" si="66"/>
        <v>3083122.3562924652</v>
      </c>
      <c r="E216" s="77">
        <f t="shared" ca="1" si="67"/>
        <v>2.7707452097488417E-2</v>
      </c>
      <c r="F216" s="137">
        <f t="shared" ca="1" si="68"/>
        <v>83122.356292465251</v>
      </c>
      <c r="G216" s="139">
        <f t="shared" ca="1" si="69"/>
        <v>3057099.4193624691</v>
      </c>
      <c r="H216" s="77">
        <f t="shared" ca="1" si="70"/>
        <v>1.9033139787489717E-2</v>
      </c>
      <c r="I216" s="137">
        <f t="shared" ca="1" si="71"/>
        <v>57099.419362469132</v>
      </c>
      <c r="J216" s="139">
        <f t="shared" ca="1" si="72"/>
        <v>3070553.6067649638</v>
      </c>
      <c r="K216" s="77">
        <f t="shared" ca="1" si="73"/>
        <v>2.3517868921654632E-2</v>
      </c>
      <c r="L216" s="137">
        <f t="shared" ca="1" si="74"/>
        <v>70553.606764963901</v>
      </c>
      <c r="M216" s="139">
        <f t="shared" ca="1" si="75"/>
        <v>2779381.8646939313</v>
      </c>
      <c r="N216" s="77">
        <f t="shared" ca="1" si="76"/>
        <v>-7.3539378435356323E-2</v>
      </c>
      <c r="O216" s="137">
        <f t="shared" ca="1" si="77"/>
        <v>-220618.13530606905</v>
      </c>
    </row>
    <row r="217" spans="1:15" ht="16.5" customHeight="1">
      <c r="A217" s="153">
        <v>6</v>
      </c>
      <c r="B217" s="168" t="str">
        <f>HYPERLINK("#'" &amp; TEXT(투자전략!$G$1+5, "[$-ko-KR]yyyy.mm.dd") &amp; "'!A148:O172", TEXT(투자전략!$G$1+5, "[$-ko-KR]yyyy.mm.dd"))</f>
        <v>2021.12.06</v>
      </c>
      <c r="C217" s="135">
        <f t="shared" ca="1" si="65"/>
        <v>3000000</v>
      </c>
      <c r="D217" s="139">
        <f t="shared" ca="1" si="66"/>
        <v>3019493.7172413627</v>
      </c>
      <c r="E217" s="77">
        <f t="shared" ca="1" si="67"/>
        <v>6.4979057471207611E-3</v>
      </c>
      <c r="F217" s="137">
        <f t="shared" ca="1" si="68"/>
        <v>19493.717241362287</v>
      </c>
      <c r="G217" s="139">
        <f t="shared" ca="1" si="69"/>
        <v>2825859.8225408411</v>
      </c>
      <c r="H217" s="77">
        <f t="shared" ca="1" si="70"/>
        <v>-5.8046725819719633E-2</v>
      </c>
      <c r="I217" s="137">
        <f t="shared" ca="1" si="71"/>
        <v>-174140.17745915888</v>
      </c>
      <c r="J217" s="139">
        <f t="shared" ca="1" si="72"/>
        <v>2873332.5764944595</v>
      </c>
      <c r="K217" s="77">
        <f t="shared" ca="1" si="73"/>
        <v>-4.2222474501846824E-2</v>
      </c>
      <c r="L217" s="137">
        <f t="shared" ca="1" si="74"/>
        <v>-126667.42350554047</v>
      </c>
      <c r="M217" s="139">
        <f t="shared" ca="1" si="75"/>
        <v>2921314.0046584215</v>
      </c>
      <c r="N217" s="77">
        <f t="shared" ca="1" si="76"/>
        <v>-2.6228665113859566E-2</v>
      </c>
      <c r="O217" s="137">
        <f t="shared" ca="1" si="77"/>
        <v>-78685.995341578702</v>
      </c>
    </row>
    <row r="218" spans="1:15" ht="16.5" customHeight="1" thickBot="1">
      <c r="A218" s="155">
        <v>7</v>
      </c>
      <c r="B218" s="169" t="str">
        <f>HYPERLINK("#'" &amp; TEXT(투자전략!$G$1+6, "[$-ko-KR]yyyy.mm.dd") &amp; "'!A148:O172", TEXT(투자전략!$G$1+6, "[$-ko-KR]yyyy.mm.dd"))</f>
        <v>2021.12.07</v>
      </c>
      <c r="C218" s="135">
        <f t="shared" ca="1" si="65"/>
        <v>3000000</v>
      </c>
      <c r="D218" s="139">
        <f t="shared" ca="1" si="66"/>
        <v>3442109.6878698729</v>
      </c>
      <c r="E218" s="77">
        <f t="shared" ca="1" si="67"/>
        <v>0.14736989595662442</v>
      </c>
      <c r="F218" s="137">
        <f t="shared" ca="1" si="68"/>
        <v>442109.68786987331</v>
      </c>
      <c r="G218" s="139">
        <f t="shared" ca="1" si="69"/>
        <v>3497737.5930911917</v>
      </c>
      <c r="H218" s="77">
        <f t="shared" ca="1" si="70"/>
        <v>0.16591253103039727</v>
      </c>
      <c r="I218" s="137">
        <f t="shared" ca="1" si="71"/>
        <v>497737.59309119184</v>
      </c>
      <c r="J218" s="139">
        <f t="shared" ca="1" si="72"/>
        <v>3431827.5481056855</v>
      </c>
      <c r="K218" s="77">
        <f t="shared" ca="1" si="73"/>
        <v>0.14394251603522851</v>
      </c>
      <c r="L218" s="137">
        <f t="shared" ca="1" si="74"/>
        <v>431827.54810568551</v>
      </c>
      <c r="M218" s="139">
        <f t="shared" ca="1" si="75"/>
        <v>3493043.481775112</v>
      </c>
      <c r="N218" s="77">
        <f t="shared" ca="1" si="76"/>
        <v>0.16434782725837077</v>
      </c>
      <c r="O218" s="137">
        <f t="shared" ca="1" si="77"/>
        <v>493043.48177511233</v>
      </c>
    </row>
    <row r="219" spans="1:15" ht="16.5" customHeight="1">
      <c r="A219" s="154">
        <v>8</v>
      </c>
      <c r="B219" s="167" t="str">
        <f>HYPERLINK("#'" &amp; TEXT(투자전략!$G$1+7, "[$-ko-KR]yyyy.mm.dd") &amp; "'!A148:O172", TEXT(투자전략!$G$1+7, "[$-ko-KR]yyyy.mm.dd"))</f>
        <v>2021.12.08</v>
      </c>
      <c r="C219" s="134">
        <f t="shared" ca="1" si="65"/>
        <v>3000000</v>
      </c>
      <c r="D219" s="142">
        <f t="shared" ca="1" si="66"/>
        <v>2954725.820053787</v>
      </c>
      <c r="E219" s="76">
        <f t="shared" ca="1" si="67"/>
        <v>-1.5091393315404291E-2</v>
      </c>
      <c r="F219" s="141">
        <f t="shared" ca="1" si="68"/>
        <v>-45274.179946212877</v>
      </c>
      <c r="G219" s="142">
        <f t="shared" ca="1" si="69"/>
        <v>2968509.6135937558</v>
      </c>
      <c r="H219" s="76">
        <f t="shared" ca="1" si="70"/>
        <v>-1.0496795468748078E-2</v>
      </c>
      <c r="I219" s="141">
        <f t="shared" ca="1" si="71"/>
        <v>-31490.386406244234</v>
      </c>
      <c r="J219" s="142">
        <f t="shared" ca="1" si="72"/>
        <v>2868843.7352296957</v>
      </c>
      <c r="K219" s="76">
        <f t="shared" ca="1" si="73"/>
        <v>-4.3718754923434758E-2</v>
      </c>
      <c r="L219" s="141">
        <f t="shared" ca="1" si="74"/>
        <v>-131156.26477030426</v>
      </c>
      <c r="M219" s="142">
        <f t="shared" ca="1" si="75"/>
        <v>2965740.7017988563</v>
      </c>
      <c r="N219" s="76">
        <f t="shared" ca="1" si="76"/>
        <v>-1.1419766067047938E-2</v>
      </c>
      <c r="O219" s="141">
        <f t="shared" ca="1" si="77"/>
        <v>-34259.298201143822</v>
      </c>
    </row>
    <row r="220" spans="1:15" ht="16.5" customHeight="1">
      <c r="A220" s="153">
        <v>9</v>
      </c>
      <c r="B220" s="168" t="str">
        <f>HYPERLINK("#'" &amp; TEXT(투자전략!$G$1+8, "[$-ko-KR]yyyy.mm.dd") &amp; "'!A148:O172", TEXT(투자전략!$G$1+8, "[$-ko-KR]yyyy.mm.dd"))</f>
        <v>2021.12.09</v>
      </c>
      <c r="C220" s="135">
        <f t="shared" ca="1" si="65"/>
        <v>3000000</v>
      </c>
      <c r="D220" s="139">
        <f t="shared" ca="1" si="66"/>
        <v>3047119.5879773465</v>
      </c>
      <c r="E220" s="77">
        <f t="shared" ca="1" si="67"/>
        <v>1.5706529325782072E-2</v>
      </c>
      <c r="F220" s="137">
        <f t="shared" ca="1" si="68"/>
        <v>47119.587977346222</v>
      </c>
      <c r="G220" s="139">
        <f t="shared" ca="1" si="69"/>
        <v>2984992.7660702779</v>
      </c>
      <c r="H220" s="77">
        <f t="shared" ca="1" si="70"/>
        <v>-5.0024113099073359E-3</v>
      </c>
      <c r="I220" s="137">
        <f t="shared" ca="1" si="71"/>
        <v>-15007.233929722006</v>
      </c>
      <c r="J220" s="139">
        <f t="shared" ca="1" si="72"/>
        <v>2998381.9438623213</v>
      </c>
      <c r="K220" s="77">
        <f t="shared" ca="1" si="73"/>
        <v>-5.3935204589293582E-4</v>
      </c>
      <c r="L220" s="137">
        <f t="shared" ca="1" si="74"/>
        <v>-1618.0561376788064</v>
      </c>
      <c r="M220" s="139">
        <f t="shared" ca="1" si="75"/>
        <v>2947884.9646854396</v>
      </c>
      <c r="N220" s="77">
        <f t="shared" ca="1" si="76"/>
        <v>-1.737167843818687E-2</v>
      </c>
      <c r="O220" s="137">
        <f t="shared" ca="1" si="77"/>
        <v>-52115.03531456062</v>
      </c>
    </row>
    <row r="221" spans="1:15" ht="16.5" customHeight="1">
      <c r="A221" s="153">
        <v>10</v>
      </c>
      <c r="B221" s="168" t="str">
        <f>HYPERLINK("#'" &amp; TEXT(투자전략!$G$1+9, "[$-ko-KR]yyyy.mm.dd") &amp; "'!A148:O172", TEXT(투자전략!$G$1+9, "[$-ko-KR]yyyy.mm.dd"))</f>
        <v>2021.12.10</v>
      </c>
      <c r="C221" s="135">
        <f t="shared" ca="1" si="65"/>
        <v>3000000</v>
      </c>
      <c r="D221" s="139">
        <f t="shared" ca="1" si="66"/>
        <v>2925537.8859604122</v>
      </c>
      <c r="E221" s="77">
        <f t="shared" ca="1" si="67"/>
        <v>-2.4820704679862558E-2</v>
      </c>
      <c r="F221" s="137">
        <f t="shared" ca="1" si="68"/>
        <v>-74462.114039587672</v>
      </c>
      <c r="G221" s="139">
        <f t="shared" ca="1" si="69"/>
        <v>2898690.5826769923</v>
      </c>
      <c r="H221" s="77">
        <f t="shared" ca="1" si="70"/>
        <v>-3.3769805774335984E-2</v>
      </c>
      <c r="I221" s="137">
        <f t="shared" ca="1" si="71"/>
        <v>-101309.41732300795</v>
      </c>
      <c r="J221" s="139">
        <f t="shared" ca="1" si="72"/>
        <v>2948726.1048983568</v>
      </c>
      <c r="K221" s="77">
        <f t="shared" ca="1" si="73"/>
        <v>-1.7091298367214326E-2</v>
      </c>
      <c r="L221" s="137">
        <f t="shared" ca="1" si="74"/>
        <v>-51273.895101642964</v>
      </c>
      <c r="M221" s="139">
        <f t="shared" ca="1" si="75"/>
        <v>2911615.4043498756</v>
      </c>
      <c r="N221" s="77">
        <f t="shared" ca="1" si="76"/>
        <v>-2.9461531883374741E-2</v>
      </c>
      <c r="O221" s="137">
        <f t="shared" ca="1" si="77"/>
        <v>-88384.595650124204</v>
      </c>
    </row>
    <row r="222" spans="1:15" ht="16.5" customHeight="1">
      <c r="A222" s="153">
        <v>11</v>
      </c>
      <c r="B222" s="168" t="str">
        <f>HYPERLINK("#'" &amp; TEXT(투자전략!$G$1+10, "[$-ko-KR]yyyy.mm.dd") &amp; "'!A148:O172", TEXT(투자전략!$G$1+10, "[$-ko-KR]yyyy.mm.dd"))</f>
        <v>2021.12.11</v>
      </c>
      <c r="C222" s="135">
        <f t="shared" ca="1" si="65"/>
        <v>3000000</v>
      </c>
      <c r="D222" s="139">
        <f t="shared" ca="1" si="66"/>
        <v>2967129.6774871834</v>
      </c>
      <c r="E222" s="77">
        <f t="shared" ca="1" si="67"/>
        <v>-1.0956774170938903E-2</v>
      </c>
      <c r="F222" s="137">
        <f t="shared" ca="1" si="68"/>
        <v>-32870.322512816718</v>
      </c>
      <c r="G222" s="139">
        <f t="shared" ca="1" si="69"/>
        <v>2992933.6720538978</v>
      </c>
      <c r="H222" s="77">
        <f t="shared" ca="1" si="70"/>
        <v>-2.3554426487006888E-3</v>
      </c>
      <c r="I222" s="137">
        <f t="shared" ca="1" si="71"/>
        <v>-7066.3279461020675</v>
      </c>
      <c r="J222" s="139">
        <f t="shared" ca="1" si="72"/>
        <v>2981642.9632833819</v>
      </c>
      <c r="K222" s="77">
        <f t="shared" ca="1" si="73"/>
        <v>-6.1190122388727064E-3</v>
      </c>
      <c r="L222" s="137">
        <f t="shared" ca="1" si="74"/>
        <v>-18357.03671661812</v>
      </c>
      <c r="M222" s="139">
        <f t="shared" ca="1" si="75"/>
        <v>3012010.9479462709</v>
      </c>
      <c r="N222" s="77">
        <f t="shared" ca="1" si="76"/>
        <v>4.0036493154236297E-3</v>
      </c>
      <c r="O222" s="137">
        <f t="shared" ca="1" si="77"/>
        <v>12010.94794627089</v>
      </c>
    </row>
    <row r="223" spans="1:15" ht="16.5" customHeight="1">
      <c r="A223" s="153">
        <v>12</v>
      </c>
      <c r="B223" s="168" t="str">
        <f>HYPERLINK("#'" &amp; TEXT(투자전략!$G$1+11, "[$-ko-KR]yyyy.mm.dd") &amp; "'!A148:O172", TEXT(투자전략!$G$1+11, "[$-ko-KR]yyyy.mm.dd"))</f>
        <v>2021.12.12</v>
      </c>
      <c r="C223" s="135">
        <f t="shared" ca="1" si="65"/>
        <v>3000000</v>
      </c>
      <c r="D223" s="139">
        <f t="shared" ca="1" si="66"/>
        <v>3004221.5912817409</v>
      </c>
      <c r="E223" s="77">
        <f t="shared" ca="1" si="67"/>
        <v>1.4071970939136282E-3</v>
      </c>
      <c r="F223" s="137">
        <f t="shared" ca="1" si="68"/>
        <v>4221.5912817408835</v>
      </c>
      <c r="G223" s="139">
        <f t="shared" ca="1" si="69"/>
        <v>2990680.2668551691</v>
      </c>
      <c r="H223" s="77">
        <f t="shared" ca="1" si="70"/>
        <v>-3.1065777149437137E-3</v>
      </c>
      <c r="I223" s="137">
        <f t="shared" ca="1" si="71"/>
        <v>-9319.7331448311415</v>
      </c>
      <c r="J223" s="139">
        <f t="shared" ca="1" si="72"/>
        <v>3007000.9089453802</v>
      </c>
      <c r="K223" s="77">
        <f t="shared" ca="1" si="73"/>
        <v>2.3336363151267104E-3</v>
      </c>
      <c r="L223" s="137">
        <f t="shared" ca="1" si="74"/>
        <v>7000.9089453801307</v>
      </c>
      <c r="M223" s="139">
        <f t="shared" ca="1" si="75"/>
        <v>3017584.3282842631</v>
      </c>
      <c r="N223" s="77">
        <f t="shared" ca="1" si="76"/>
        <v>5.8614427614209286E-3</v>
      </c>
      <c r="O223" s="137">
        <f t="shared" ca="1" si="77"/>
        <v>17584.328284262792</v>
      </c>
    </row>
    <row r="224" spans="1:15" ht="16.5" customHeight="1">
      <c r="A224" s="153">
        <v>13</v>
      </c>
      <c r="B224" s="168" t="str">
        <f>HYPERLINK("#'" &amp; TEXT(투자전략!$G$1+12, "[$-ko-KR]yyyy.mm.dd") &amp; "'!A148:O172", TEXT(투자전략!$G$1+12, "[$-ko-KR]yyyy.mm.dd"))</f>
        <v>2021.12.13</v>
      </c>
      <c r="C224" s="135">
        <f t="shared" ca="1" si="65"/>
        <v>3000000</v>
      </c>
      <c r="D224" s="139">
        <f t="shared" ca="1" si="66"/>
        <v>2946541.8952244362</v>
      </c>
      <c r="E224" s="77">
        <f t="shared" ca="1" si="67"/>
        <v>-1.7819368258521248E-2</v>
      </c>
      <c r="F224" s="137">
        <f t="shared" ca="1" si="68"/>
        <v>-53458.104775563741</v>
      </c>
      <c r="G224" s="139">
        <f t="shared" ca="1" si="69"/>
        <v>2894765.7895296682</v>
      </c>
      <c r="H224" s="77">
        <f t="shared" ca="1" si="70"/>
        <v>-3.5078070156777177E-2</v>
      </c>
      <c r="I224" s="137">
        <f t="shared" ca="1" si="71"/>
        <v>-105234.21047033151</v>
      </c>
      <c r="J224" s="139">
        <f t="shared" ca="1" si="72"/>
        <v>2904984.5410812022</v>
      </c>
      <c r="K224" s="77">
        <f t="shared" ca="1" si="73"/>
        <v>-3.1671819639599148E-2</v>
      </c>
      <c r="L224" s="137">
        <f t="shared" ca="1" si="74"/>
        <v>-95015.458918797405</v>
      </c>
      <c r="M224" s="139">
        <f t="shared" ca="1" si="75"/>
        <v>2660336.0725330473</v>
      </c>
      <c r="N224" s="77">
        <f t="shared" ca="1" si="76"/>
        <v>-0.11322130915565087</v>
      </c>
      <c r="O224" s="137">
        <f t="shared" ca="1" si="77"/>
        <v>-339663.92746695271</v>
      </c>
    </row>
    <row r="225" spans="1:15" ht="16.5" customHeight="1" thickBot="1">
      <c r="A225" s="155">
        <v>14</v>
      </c>
      <c r="B225" s="169" t="str">
        <f>HYPERLINK("#'" &amp; TEXT(투자전략!$G$1+13, "[$-ko-KR]yyyy.mm.dd") &amp; "'!A148:O172", TEXT(투자전략!$G$1+13, "[$-ko-KR]yyyy.mm.dd"))</f>
        <v>2021.12.14</v>
      </c>
      <c r="C225" s="136">
        <f t="shared" ca="1" si="65"/>
        <v>3000000</v>
      </c>
      <c r="D225" s="140">
        <f t="shared" ca="1" si="66"/>
        <v>3000000</v>
      </c>
      <c r="E225" s="79">
        <f t="shared" ca="1" si="67"/>
        <v>0</v>
      </c>
      <c r="F225" s="138">
        <f t="shared" ca="1" si="68"/>
        <v>0</v>
      </c>
      <c r="G225" s="140">
        <f t="shared" ca="1" si="69"/>
        <v>2974942.7891647373</v>
      </c>
      <c r="H225" s="79">
        <f t="shared" ca="1" si="70"/>
        <v>-8.3524036117541504E-3</v>
      </c>
      <c r="I225" s="138">
        <f t="shared" ca="1" si="71"/>
        <v>-25057.210835262445</v>
      </c>
      <c r="J225" s="140">
        <f t="shared" ca="1" si="72"/>
        <v>3082768.620047336</v>
      </c>
      <c r="K225" s="79">
        <f t="shared" ca="1" si="73"/>
        <v>2.758954001577869E-2</v>
      </c>
      <c r="L225" s="138">
        <f t="shared" ca="1" si="74"/>
        <v>82768.620047336051</v>
      </c>
      <c r="M225" s="140">
        <f t="shared" ca="1" si="75"/>
        <v>3037266.4744758443</v>
      </c>
      <c r="N225" s="79">
        <f t="shared" ca="1" si="76"/>
        <v>1.2422158158614863E-2</v>
      </c>
      <c r="O225" s="138">
        <f t="shared" ca="1" si="77"/>
        <v>37266.474475844589</v>
      </c>
    </row>
    <row r="226" spans="1:15" ht="16.5" customHeight="1">
      <c r="A226" s="154">
        <v>15</v>
      </c>
      <c r="B226" s="167" t="str">
        <f>HYPERLINK("#'" &amp; TEXT(투자전략!$G$1+14, "[$-ko-KR]yyyy.mm.dd") &amp; "'!A148:O172", TEXT(투자전략!$G$1+14, "[$-ko-KR]yyyy.mm.dd"))</f>
        <v>2021.12.15</v>
      </c>
      <c r="C226" s="135">
        <f t="shared" ca="1" si="65"/>
        <v>3000000</v>
      </c>
      <c r="D226" s="139">
        <f t="shared" ca="1" si="66"/>
        <v>3024954.7157533313</v>
      </c>
      <c r="E226" s="77">
        <f t="shared" ca="1" si="67"/>
        <v>8.3182385844437993E-3</v>
      </c>
      <c r="F226" s="137">
        <f t="shared" ca="1" si="68"/>
        <v>24954.715753331398</v>
      </c>
      <c r="G226" s="139">
        <f t="shared" ca="1" si="69"/>
        <v>3041879.5642363359</v>
      </c>
      <c r="H226" s="77">
        <f t="shared" ca="1" si="70"/>
        <v>1.3959854745445355E-2</v>
      </c>
      <c r="I226" s="137">
        <f t="shared" ca="1" si="71"/>
        <v>41879.564236336053</v>
      </c>
      <c r="J226" s="139">
        <f t="shared" ca="1" si="72"/>
        <v>3054456.049935488</v>
      </c>
      <c r="K226" s="77">
        <f t="shared" ca="1" si="73"/>
        <v>1.8152016645162732E-2</v>
      </c>
      <c r="L226" s="137">
        <f t="shared" ca="1" si="74"/>
        <v>54456.04993548819</v>
      </c>
      <c r="M226" s="139">
        <f t="shared" ca="1" si="75"/>
        <v>2962346.2837089803</v>
      </c>
      <c r="N226" s="77">
        <f t="shared" ca="1" si="76"/>
        <v>-1.2551238763673301E-2</v>
      </c>
      <c r="O226" s="137">
        <f t="shared" ca="1" si="77"/>
        <v>-37653.716291019889</v>
      </c>
    </row>
    <row r="227" spans="1:15" ht="16.5" customHeight="1">
      <c r="A227" s="153">
        <v>16</v>
      </c>
      <c r="B227" s="168" t="str">
        <f>HYPERLINK("#'" &amp; TEXT(투자전략!$G$1+15, "[$-ko-KR]yyyy.mm.dd") &amp; "'!A148:O172", TEXT(투자전략!$G$1+15, "[$-ko-KR]yyyy.mm.dd"))</f>
        <v>2021.12.16</v>
      </c>
      <c r="C227" s="135">
        <f t="shared" ca="1" si="65"/>
        <v>3000000</v>
      </c>
      <c r="D227" s="139">
        <f t="shared" ca="1" si="66"/>
        <v>3242169.5288863038</v>
      </c>
      <c r="E227" s="77">
        <f t="shared" ca="1" si="67"/>
        <v>8.0723176295434462E-2</v>
      </c>
      <c r="F227" s="137">
        <f t="shared" ca="1" si="68"/>
        <v>242169.52888630339</v>
      </c>
      <c r="G227" s="139">
        <f t="shared" ca="1" si="69"/>
        <v>3319482.50917122</v>
      </c>
      <c r="H227" s="77">
        <f t="shared" ca="1" si="70"/>
        <v>0.10649416972374011</v>
      </c>
      <c r="I227" s="137">
        <f t="shared" ca="1" si="71"/>
        <v>319482.50917122036</v>
      </c>
      <c r="J227" s="139">
        <f t="shared" ca="1" si="72"/>
        <v>3291738.7602852271</v>
      </c>
      <c r="K227" s="77">
        <f t="shared" ca="1" si="73"/>
        <v>9.7246253428409146E-2</v>
      </c>
      <c r="L227" s="137">
        <f t="shared" ca="1" si="74"/>
        <v>291738.76028522744</v>
      </c>
      <c r="M227" s="139">
        <f t="shared" ca="1" si="75"/>
        <v>3000000</v>
      </c>
      <c r="N227" s="77">
        <f t="shared" ca="1" si="76"/>
        <v>0</v>
      </c>
      <c r="O227" s="137">
        <f t="shared" ca="1" si="77"/>
        <v>0</v>
      </c>
    </row>
    <row r="228" spans="1:15" ht="16.5" customHeight="1">
      <c r="A228" s="153">
        <v>17</v>
      </c>
      <c r="B228" s="168" t="str">
        <f>HYPERLINK("#'" &amp; TEXT(투자전략!$G$1+16, "[$-ko-KR]yyyy.mm.dd") &amp; "'!A148:O172", TEXT(투자전략!$G$1+16, "[$-ko-KR]yyyy.mm.dd"))</f>
        <v>2021.12.17</v>
      </c>
      <c r="C228" s="135" t="str">
        <f t="shared" ca="1" si="65"/>
        <v/>
      </c>
      <c r="D228" s="139" t="str">
        <f t="shared" ca="1" si="66"/>
        <v/>
      </c>
      <c r="E228" s="77" t="str">
        <f t="shared" ca="1" si="67"/>
        <v/>
      </c>
      <c r="F228" s="137" t="str">
        <f t="shared" ca="1" si="68"/>
        <v/>
      </c>
      <c r="G228" s="139" t="str">
        <f t="shared" ca="1" si="69"/>
        <v/>
      </c>
      <c r="H228" s="77" t="str">
        <f t="shared" ca="1" si="70"/>
        <v/>
      </c>
      <c r="I228" s="137" t="str">
        <f t="shared" ca="1" si="71"/>
        <v/>
      </c>
      <c r="J228" s="139" t="str">
        <f t="shared" ca="1" si="72"/>
        <v/>
      </c>
      <c r="K228" s="77" t="str">
        <f t="shared" ca="1" si="73"/>
        <v/>
      </c>
      <c r="L228" s="137" t="str">
        <f t="shared" ca="1" si="74"/>
        <v/>
      </c>
      <c r="M228" s="139" t="str">
        <f t="shared" ca="1" si="75"/>
        <v/>
      </c>
      <c r="N228" s="77" t="str">
        <f t="shared" ca="1" si="76"/>
        <v/>
      </c>
      <c r="O228" s="137" t="str">
        <f t="shared" ca="1" si="77"/>
        <v/>
      </c>
    </row>
    <row r="229" spans="1:15" ht="16.5" customHeight="1">
      <c r="A229" s="153">
        <v>18</v>
      </c>
      <c r="B229" s="168" t="str">
        <f>HYPERLINK("#'" &amp; TEXT(투자전략!$G$1+17, "[$-ko-KR]yyyy.mm.dd") &amp; "'!A148:O172", TEXT(투자전략!$G$1+17, "[$-ko-KR]yyyy.mm.dd"))</f>
        <v>2021.12.18</v>
      </c>
      <c r="C229" s="135" t="str">
        <f t="shared" ca="1" si="65"/>
        <v/>
      </c>
      <c r="D229" s="139" t="str">
        <f t="shared" ca="1" si="66"/>
        <v/>
      </c>
      <c r="E229" s="77" t="str">
        <f t="shared" ca="1" si="67"/>
        <v/>
      </c>
      <c r="F229" s="137" t="str">
        <f t="shared" ca="1" si="68"/>
        <v/>
      </c>
      <c r="G229" s="139" t="str">
        <f t="shared" ca="1" si="69"/>
        <v/>
      </c>
      <c r="H229" s="77" t="str">
        <f t="shared" ca="1" si="70"/>
        <v/>
      </c>
      <c r="I229" s="137" t="str">
        <f t="shared" ca="1" si="71"/>
        <v/>
      </c>
      <c r="J229" s="139" t="str">
        <f t="shared" ca="1" si="72"/>
        <v/>
      </c>
      <c r="K229" s="77" t="str">
        <f t="shared" ca="1" si="73"/>
        <v/>
      </c>
      <c r="L229" s="137" t="str">
        <f t="shared" ca="1" si="74"/>
        <v/>
      </c>
      <c r="M229" s="139" t="str">
        <f t="shared" ca="1" si="75"/>
        <v/>
      </c>
      <c r="N229" s="77" t="str">
        <f t="shared" ca="1" si="76"/>
        <v/>
      </c>
      <c r="O229" s="137" t="str">
        <f t="shared" ca="1" si="77"/>
        <v/>
      </c>
    </row>
    <row r="230" spans="1:15" ht="16.5" customHeight="1">
      <c r="A230" s="153">
        <v>19</v>
      </c>
      <c r="B230" s="168" t="str">
        <f>HYPERLINK("#'" &amp; TEXT(투자전략!$G$1+18, "[$-ko-KR]yyyy.mm.dd") &amp; "'!A148:O172", TEXT(투자전략!$G$1+18, "[$-ko-KR]yyyy.mm.dd"))</f>
        <v>2021.12.19</v>
      </c>
      <c r="C230" s="135" t="str">
        <f t="shared" ca="1" si="65"/>
        <v/>
      </c>
      <c r="D230" s="139" t="str">
        <f t="shared" ca="1" si="66"/>
        <v/>
      </c>
      <c r="E230" s="77" t="str">
        <f t="shared" ca="1" si="67"/>
        <v/>
      </c>
      <c r="F230" s="137" t="str">
        <f t="shared" ca="1" si="68"/>
        <v/>
      </c>
      <c r="G230" s="139" t="str">
        <f t="shared" ca="1" si="69"/>
        <v/>
      </c>
      <c r="H230" s="77" t="str">
        <f t="shared" ca="1" si="70"/>
        <v/>
      </c>
      <c r="I230" s="137" t="str">
        <f t="shared" ca="1" si="71"/>
        <v/>
      </c>
      <c r="J230" s="139" t="str">
        <f t="shared" ca="1" si="72"/>
        <v/>
      </c>
      <c r="K230" s="77" t="str">
        <f t="shared" ca="1" si="73"/>
        <v/>
      </c>
      <c r="L230" s="137" t="str">
        <f t="shared" ca="1" si="74"/>
        <v/>
      </c>
      <c r="M230" s="139" t="str">
        <f t="shared" ca="1" si="75"/>
        <v/>
      </c>
      <c r="N230" s="77" t="str">
        <f t="shared" ca="1" si="76"/>
        <v/>
      </c>
      <c r="O230" s="137" t="str">
        <f t="shared" ca="1" si="77"/>
        <v/>
      </c>
    </row>
    <row r="231" spans="1:15" ht="16.5" customHeight="1">
      <c r="A231" s="153">
        <v>20</v>
      </c>
      <c r="B231" s="168" t="str">
        <f>HYPERLINK("#'" &amp; TEXT(투자전략!$G$1+19, "[$-ko-KR]yyyy.mm.dd") &amp; "'!A148:O172", TEXT(투자전략!$G$1+19, "[$-ko-KR]yyyy.mm.dd"))</f>
        <v>2021.12.20</v>
      </c>
      <c r="C231" s="135" t="str">
        <f t="shared" ca="1" si="65"/>
        <v/>
      </c>
      <c r="D231" s="139" t="str">
        <f t="shared" ca="1" si="66"/>
        <v/>
      </c>
      <c r="E231" s="77" t="str">
        <f t="shared" ca="1" si="67"/>
        <v/>
      </c>
      <c r="F231" s="137" t="str">
        <f t="shared" ca="1" si="68"/>
        <v/>
      </c>
      <c r="G231" s="139" t="str">
        <f t="shared" ca="1" si="69"/>
        <v/>
      </c>
      <c r="H231" s="77" t="str">
        <f t="shared" ca="1" si="70"/>
        <v/>
      </c>
      <c r="I231" s="137" t="str">
        <f t="shared" ca="1" si="71"/>
        <v/>
      </c>
      <c r="J231" s="139" t="str">
        <f t="shared" ca="1" si="72"/>
        <v/>
      </c>
      <c r="K231" s="77" t="str">
        <f t="shared" ca="1" si="73"/>
        <v/>
      </c>
      <c r="L231" s="137" t="str">
        <f t="shared" ca="1" si="74"/>
        <v/>
      </c>
      <c r="M231" s="139" t="str">
        <f t="shared" ca="1" si="75"/>
        <v/>
      </c>
      <c r="N231" s="77" t="str">
        <f t="shared" ca="1" si="76"/>
        <v/>
      </c>
      <c r="O231" s="137" t="str">
        <f t="shared" ca="1" si="77"/>
        <v/>
      </c>
    </row>
    <row r="232" spans="1:15" ht="16.5" customHeight="1" thickBot="1">
      <c r="A232" s="155">
        <v>21</v>
      </c>
      <c r="B232" s="169" t="str">
        <f>HYPERLINK("#'" &amp; TEXT(투자전략!$G$1+20, "[$-ko-KR]yyyy.mm.dd") &amp; "'!A148:O172", TEXT(투자전략!$G$1+20, "[$-ko-KR]yyyy.mm.dd"))</f>
        <v>2021.12.21</v>
      </c>
      <c r="C232" s="135" t="str">
        <f t="shared" ca="1" si="65"/>
        <v/>
      </c>
      <c r="D232" s="139" t="str">
        <f t="shared" ca="1" si="66"/>
        <v/>
      </c>
      <c r="E232" s="77" t="str">
        <f t="shared" ca="1" si="67"/>
        <v/>
      </c>
      <c r="F232" s="137" t="str">
        <f t="shared" ca="1" si="68"/>
        <v/>
      </c>
      <c r="G232" s="139" t="str">
        <f t="shared" ca="1" si="69"/>
        <v/>
      </c>
      <c r="H232" s="77" t="str">
        <f t="shared" ca="1" si="70"/>
        <v/>
      </c>
      <c r="I232" s="137" t="str">
        <f t="shared" ca="1" si="71"/>
        <v/>
      </c>
      <c r="J232" s="139" t="str">
        <f t="shared" ca="1" si="72"/>
        <v/>
      </c>
      <c r="K232" s="77" t="str">
        <f t="shared" ca="1" si="73"/>
        <v/>
      </c>
      <c r="L232" s="137" t="str">
        <f t="shared" ca="1" si="74"/>
        <v/>
      </c>
      <c r="M232" s="139" t="str">
        <f t="shared" ca="1" si="75"/>
        <v/>
      </c>
      <c r="N232" s="77" t="str">
        <f t="shared" ca="1" si="76"/>
        <v/>
      </c>
      <c r="O232" s="137" t="str">
        <f t="shared" ca="1" si="77"/>
        <v/>
      </c>
    </row>
    <row r="233" spans="1:15" ht="16.5" customHeight="1">
      <c r="A233" s="154">
        <v>22</v>
      </c>
      <c r="B233" s="167" t="str">
        <f>HYPERLINK("#'" &amp; TEXT(투자전략!$G$1+21, "[$-ko-KR]yyyy.mm.dd") &amp; "'!A148:O172", TEXT(투자전략!$G$1+21, "[$-ko-KR]yyyy.mm.dd"))</f>
        <v>2021.12.22</v>
      </c>
      <c r="C233" s="134" t="str">
        <f t="shared" ca="1" si="65"/>
        <v/>
      </c>
      <c r="D233" s="142" t="str">
        <f t="shared" ca="1" si="66"/>
        <v/>
      </c>
      <c r="E233" s="76" t="str">
        <f t="shared" ca="1" si="67"/>
        <v/>
      </c>
      <c r="F233" s="141" t="str">
        <f t="shared" ca="1" si="68"/>
        <v/>
      </c>
      <c r="G233" s="142" t="str">
        <f t="shared" ca="1" si="69"/>
        <v/>
      </c>
      <c r="H233" s="76" t="str">
        <f t="shared" ca="1" si="70"/>
        <v/>
      </c>
      <c r="I233" s="141" t="str">
        <f t="shared" ca="1" si="71"/>
        <v/>
      </c>
      <c r="J233" s="142" t="str">
        <f t="shared" ca="1" si="72"/>
        <v/>
      </c>
      <c r="K233" s="76" t="str">
        <f t="shared" ca="1" si="73"/>
        <v/>
      </c>
      <c r="L233" s="141" t="str">
        <f t="shared" ca="1" si="74"/>
        <v/>
      </c>
      <c r="M233" s="142" t="str">
        <f t="shared" ca="1" si="75"/>
        <v/>
      </c>
      <c r="N233" s="76" t="str">
        <f t="shared" ca="1" si="76"/>
        <v/>
      </c>
      <c r="O233" s="141" t="str">
        <f t="shared" ca="1" si="77"/>
        <v/>
      </c>
    </row>
    <row r="234" spans="1:15" ht="16.5" customHeight="1">
      <c r="A234" s="153">
        <v>23</v>
      </c>
      <c r="B234" s="168" t="str">
        <f>HYPERLINK("#'" &amp; TEXT(투자전략!$G$1+22, "[$-ko-KR]yyyy.mm.dd") &amp; "'!A148:O172", TEXT(투자전략!$G$1+22, "[$-ko-KR]yyyy.mm.dd"))</f>
        <v>2021.12.23</v>
      </c>
      <c r="C234" s="135" t="str">
        <f t="shared" ca="1" si="65"/>
        <v/>
      </c>
      <c r="D234" s="139" t="str">
        <f t="shared" ca="1" si="66"/>
        <v/>
      </c>
      <c r="E234" s="77" t="str">
        <f t="shared" ca="1" si="67"/>
        <v/>
      </c>
      <c r="F234" s="137" t="str">
        <f t="shared" ca="1" si="68"/>
        <v/>
      </c>
      <c r="G234" s="139" t="str">
        <f t="shared" ca="1" si="69"/>
        <v/>
      </c>
      <c r="H234" s="77" t="str">
        <f t="shared" ca="1" si="70"/>
        <v/>
      </c>
      <c r="I234" s="137" t="str">
        <f t="shared" ca="1" si="71"/>
        <v/>
      </c>
      <c r="J234" s="139" t="str">
        <f t="shared" ca="1" si="72"/>
        <v/>
      </c>
      <c r="K234" s="77" t="str">
        <f t="shared" ca="1" si="73"/>
        <v/>
      </c>
      <c r="L234" s="137" t="str">
        <f t="shared" ca="1" si="74"/>
        <v/>
      </c>
      <c r="M234" s="139" t="str">
        <f t="shared" ca="1" si="75"/>
        <v/>
      </c>
      <c r="N234" s="77" t="str">
        <f t="shared" ca="1" si="76"/>
        <v/>
      </c>
      <c r="O234" s="137" t="str">
        <f t="shared" ca="1" si="77"/>
        <v/>
      </c>
    </row>
    <row r="235" spans="1:15" ht="16.5" customHeight="1">
      <c r="A235" s="153">
        <v>24</v>
      </c>
      <c r="B235" s="168" t="str">
        <f>HYPERLINK("#'" &amp; TEXT(투자전략!$G$1+23, "[$-ko-KR]yyyy.mm.dd") &amp; "'!A148:O172", TEXT(투자전략!$G$1+23, "[$-ko-KR]yyyy.mm.dd"))</f>
        <v>2021.12.24</v>
      </c>
      <c r="C235" s="135" t="str">
        <f t="shared" ca="1" si="65"/>
        <v/>
      </c>
      <c r="D235" s="139" t="str">
        <f t="shared" ca="1" si="66"/>
        <v/>
      </c>
      <c r="E235" s="77" t="str">
        <f t="shared" ca="1" si="67"/>
        <v/>
      </c>
      <c r="F235" s="137" t="str">
        <f t="shared" ca="1" si="68"/>
        <v/>
      </c>
      <c r="G235" s="139" t="str">
        <f t="shared" ca="1" si="69"/>
        <v/>
      </c>
      <c r="H235" s="77" t="str">
        <f t="shared" ca="1" si="70"/>
        <v/>
      </c>
      <c r="I235" s="137" t="str">
        <f t="shared" ca="1" si="71"/>
        <v/>
      </c>
      <c r="J235" s="139" t="str">
        <f t="shared" ca="1" si="72"/>
        <v/>
      </c>
      <c r="K235" s="77" t="str">
        <f t="shared" ca="1" si="73"/>
        <v/>
      </c>
      <c r="L235" s="137" t="str">
        <f t="shared" ca="1" si="74"/>
        <v/>
      </c>
      <c r="M235" s="139" t="str">
        <f t="shared" ca="1" si="75"/>
        <v/>
      </c>
      <c r="N235" s="77" t="str">
        <f t="shared" ca="1" si="76"/>
        <v/>
      </c>
      <c r="O235" s="137" t="str">
        <f t="shared" ca="1" si="77"/>
        <v/>
      </c>
    </row>
    <row r="236" spans="1:15" ht="16.5" customHeight="1">
      <c r="A236" s="153">
        <v>25</v>
      </c>
      <c r="B236" s="168" t="str">
        <f>HYPERLINK("#'" &amp; TEXT(투자전략!$G$1+24, "[$-ko-KR]yyyy.mm.dd") &amp; "'!A148:O172", TEXT(투자전략!$G$1+24, "[$-ko-KR]yyyy.mm.dd"))</f>
        <v>2021.12.25</v>
      </c>
      <c r="C236" s="135" t="str">
        <f t="shared" ca="1" si="65"/>
        <v/>
      </c>
      <c r="D236" s="139" t="str">
        <f t="shared" ca="1" si="66"/>
        <v/>
      </c>
      <c r="E236" s="77" t="str">
        <f t="shared" ca="1" si="67"/>
        <v/>
      </c>
      <c r="F236" s="137" t="str">
        <f t="shared" ca="1" si="68"/>
        <v/>
      </c>
      <c r="G236" s="139" t="str">
        <f t="shared" ca="1" si="69"/>
        <v/>
      </c>
      <c r="H236" s="77" t="str">
        <f t="shared" ca="1" si="70"/>
        <v/>
      </c>
      <c r="I236" s="137" t="str">
        <f t="shared" ca="1" si="71"/>
        <v/>
      </c>
      <c r="J236" s="139" t="str">
        <f t="shared" ca="1" si="72"/>
        <v/>
      </c>
      <c r="K236" s="77" t="str">
        <f t="shared" ca="1" si="73"/>
        <v/>
      </c>
      <c r="L236" s="137" t="str">
        <f t="shared" ca="1" si="74"/>
        <v/>
      </c>
      <c r="M236" s="139" t="str">
        <f t="shared" ca="1" si="75"/>
        <v/>
      </c>
      <c r="N236" s="77" t="str">
        <f t="shared" ca="1" si="76"/>
        <v/>
      </c>
      <c r="O236" s="137" t="str">
        <f t="shared" ca="1" si="77"/>
        <v/>
      </c>
    </row>
    <row r="237" spans="1:15" ht="16.5" customHeight="1">
      <c r="A237" s="153">
        <v>26</v>
      </c>
      <c r="B237" s="168" t="str">
        <f>HYPERLINK("#'" &amp; TEXT(투자전략!$G$1+25, "[$-ko-KR]yyyy.mm.dd") &amp; "'!A148:O172", TEXT(투자전략!$G$1+25, "[$-ko-KR]yyyy.mm.dd"))</f>
        <v>2021.12.26</v>
      </c>
      <c r="C237" s="135" t="str">
        <f t="shared" ca="1" si="65"/>
        <v/>
      </c>
      <c r="D237" s="139" t="str">
        <f t="shared" ca="1" si="66"/>
        <v/>
      </c>
      <c r="E237" s="77" t="str">
        <f t="shared" ca="1" si="67"/>
        <v/>
      </c>
      <c r="F237" s="137" t="str">
        <f t="shared" ca="1" si="68"/>
        <v/>
      </c>
      <c r="G237" s="139" t="str">
        <f t="shared" ca="1" si="69"/>
        <v/>
      </c>
      <c r="H237" s="77" t="str">
        <f t="shared" ca="1" si="70"/>
        <v/>
      </c>
      <c r="I237" s="137" t="str">
        <f t="shared" ca="1" si="71"/>
        <v/>
      </c>
      <c r="J237" s="139" t="str">
        <f t="shared" ca="1" si="72"/>
        <v/>
      </c>
      <c r="K237" s="77" t="str">
        <f t="shared" ca="1" si="73"/>
        <v/>
      </c>
      <c r="L237" s="137" t="str">
        <f t="shared" ca="1" si="74"/>
        <v/>
      </c>
      <c r="M237" s="139" t="str">
        <f t="shared" ca="1" si="75"/>
        <v/>
      </c>
      <c r="N237" s="77" t="str">
        <f t="shared" ca="1" si="76"/>
        <v/>
      </c>
      <c r="O237" s="137" t="str">
        <f t="shared" ca="1" si="77"/>
        <v/>
      </c>
    </row>
    <row r="238" spans="1:15" ht="16.5" customHeight="1">
      <c r="A238" s="153">
        <v>27</v>
      </c>
      <c r="B238" s="168" t="str">
        <f>HYPERLINK("#'" &amp; TEXT(투자전략!$G$1+26, "[$-ko-KR]yyyy.mm.dd") &amp; "'!A148:O172", TEXT(투자전략!$G$1+26, "[$-ko-KR]yyyy.mm.dd"))</f>
        <v>2021.12.27</v>
      </c>
      <c r="C238" s="135" t="str">
        <f t="shared" ca="1" si="65"/>
        <v/>
      </c>
      <c r="D238" s="139" t="str">
        <f t="shared" ca="1" si="66"/>
        <v/>
      </c>
      <c r="E238" s="77" t="str">
        <f t="shared" ca="1" si="67"/>
        <v/>
      </c>
      <c r="F238" s="137" t="str">
        <f t="shared" ca="1" si="68"/>
        <v/>
      </c>
      <c r="G238" s="139" t="str">
        <f t="shared" ca="1" si="69"/>
        <v/>
      </c>
      <c r="H238" s="77" t="str">
        <f t="shared" ca="1" si="70"/>
        <v/>
      </c>
      <c r="I238" s="137" t="str">
        <f t="shared" ca="1" si="71"/>
        <v/>
      </c>
      <c r="J238" s="139" t="str">
        <f t="shared" ca="1" si="72"/>
        <v/>
      </c>
      <c r="K238" s="77" t="str">
        <f t="shared" ca="1" si="73"/>
        <v/>
      </c>
      <c r="L238" s="137" t="str">
        <f t="shared" ca="1" si="74"/>
        <v/>
      </c>
      <c r="M238" s="139" t="str">
        <f t="shared" ca="1" si="75"/>
        <v/>
      </c>
      <c r="N238" s="77" t="str">
        <f t="shared" ca="1" si="76"/>
        <v/>
      </c>
      <c r="O238" s="137" t="str">
        <f t="shared" ca="1" si="77"/>
        <v/>
      </c>
    </row>
    <row r="239" spans="1:15" ht="16.5" customHeight="1" thickBot="1">
      <c r="A239" s="155">
        <v>28</v>
      </c>
      <c r="B239" s="169" t="str">
        <f>HYPERLINK("#'" &amp; TEXT(투자전략!$G$1+27, "[$-ko-KR]yyyy.mm.dd") &amp; "'!A148:O172", TEXT(투자전략!$G$1+27, "[$-ko-KR]yyyy.mm.dd"))</f>
        <v>2021.12.28</v>
      </c>
      <c r="C239" s="136" t="str">
        <f t="shared" ca="1" si="65"/>
        <v/>
      </c>
      <c r="D239" s="140" t="str">
        <f t="shared" ca="1" si="66"/>
        <v/>
      </c>
      <c r="E239" s="79" t="str">
        <f t="shared" ca="1" si="67"/>
        <v/>
      </c>
      <c r="F239" s="138" t="str">
        <f t="shared" ca="1" si="68"/>
        <v/>
      </c>
      <c r="G239" s="140" t="str">
        <f t="shared" ca="1" si="69"/>
        <v/>
      </c>
      <c r="H239" s="79" t="str">
        <f t="shared" ca="1" si="70"/>
        <v/>
      </c>
      <c r="I239" s="138" t="str">
        <f t="shared" ca="1" si="71"/>
        <v/>
      </c>
      <c r="J239" s="140" t="str">
        <f t="shared" ca="1" si="72"/>
        <v/>
      </c>
      <c r="K239" s="79" t="str">
        <f t="shared" ca="1" si="73"/>
        <v/>
      </c>
      <c r="L239" s="138" t="str">
        <f t="shared" ca="1" si="74"/>
        <v/>
      </c>
      <c r="M239" s="140" t="str">
        <f t="shared" ca="1" si="75"/>
        <v/>
      </c>
      <c r="N239" s="79" t="str">
        <f t="shared" ca="1" si="76"/>
        <v/>
      </c>
      <c r="O239" s="138" t="str">
        <f t="shared" ca="1" si="77"/>
        <v/>
      </c>
    </row>
    <row r="240" spans="1:15" ht="16.5" customHeight="1">
      <c r="A240" s="121">
        <v>29</v>
      </c>
      <c r="B240" s="167" t="str">
        <f>HYPERLINK("#'" &amp; TEXT(투자전략!$G$1+28, "[$-ko-KR]yyyy.mm.dd") &amp; "'!A148:O172", TEXT(투자전략!$G$1+28, "[$-ko-KR]yyyy.mm.dd"))</f>
        <v>2021.12.29</v>
      </c>
      <c r="C240" s="135" t="str">
        <f t="shared" ca="1" si="65"/>
        <v/>
      </c>
      <c r="D240" s="139" t="str">
        <f t="shared" ca="1" si="66"/>
        <v/>
      </c>
      <c r="E240" s="77" t="str">
        <f t="shared" ca="1" si="67"/>
        <v/>
      </c>
      <c r="F240" s="137" t="str">
        <f t="shared" ca="1" si="68"/>
        <v/>
      </c>
      <c r="G240" s="139" t="str">
        <f t="shared" ca="1" si="69"/>
        <v/>
      </c>
      <c r="H240" s="77" t="str">
        <f t="shared" ca="1" si="70"/>
        <v/>
      </c>
      <c r="I240" s="137" t="str">
        <f t="shared" ca="1" si="71"/>
        <v/>
      </c>
      <c r="J240" s="139" t="str">
        <f t="shared" ca="1" si="72"/>
        <v/>
      </c>
      <c r="K240" s="77" t="str">
        <f t="shared" ca="1" si="73"/>
        <v/>
      </c>
      <c r="L240" s="137" t="str">
        <f t="shared" ca="1" si="74"/>
        <v/>
      </c>
      <c r="M240" s="139" t="str">
        <f t="shared" ca="1" si="75"/>
        <v/>
      </c>
      <c r="N240" s="77" t="str">
        <f t="shared" ca="1" si="76"/>
        <v/>
      </c>
      <c r="O240" s="137" t="str">
        <f t="shared" ca="1" si="77"/>
        <v/>
      </c>
    </row>
    <row r="241" spans="1:15" ht="16.5" customHeight="1">
      <c r="A241" s="121">
        <v>30</v>
      </c>
      <c r="B241" s="168" t="str">
        <f>HYPERLINK("#'" &amp; TEXT(투자전략!$G$1+29, "[$-ko-KR]yyyy.mm.dd") &amp; "'!A148:O172", TEXT(투자전략!$G$1+29, "[$-ko-KR]yyyy.mm.dd"))</f>
        <v>2021.12.30</v>
      </c>
      <c r="C241" s="135" t="str">
        <f t="shared" ca="1" si="65"/>
        <v/>
      </c>
      <c r="D241" s="139" t="str">
        <f t="shared" ca="1" si="66"/>
        <v/>
      </c>
      <c r="E241" s="77" t="str">
        <f t="shared" ca="1" si="67"/>
        <v/>
      </c>
      <c r="F241" s="137" t="str">
        <f t="shared" ca="1" si="68"/>
        <v/>
      </c>
      <c r="G241" s="139" t="str">
        <f t="shared" ca="1" si="69"/>
        <v/>
      </c>
      <c r="H241" s="77" t="str">
        <f t="shared" ca="1" si="70"/>
        <v/>
      </c>
      <c r="I241" s="137" t="str">
        <f t="shared" ca="1" si="71"/>
        <v/>
      </c>
      <c r="J241" s="139" t="str">
        <f t="shared" ca="1" si="72"/>
        <v/>
      </c>
      <c r="K241" s="77" t="str">
        <f t="shared" ca="1" si="73"/>
        <v/>
      </c>
      <c r="L241" s="137" t="str">
        <f t="shared" ca="1" si="74"/>
        <v/>
      </c>
      <c r="M241" s="139" t="str">
        <f t="shared" ca="1" si="75"/>
        <v/>
      </c>
      <c r="N241" s="77" t="str">
        <f t="shared" ca="1" si="76"/>
        <v/>
      </c>
      <c r="O241" s="137" t="str">
        <f t="shared" ca="1" si="77"/>
        <v/>
      </c>
    </row>
    <row r="242" spans="1:15" ht="16.5" customHeight="1" thickBot="1">
      <c r="A242" s="121">
        <v>31</v>
      </c>
      <c r="B242" s="168" t="str">
        <f>HYPERLINK("#'" &amp; TEXT(투자전략!$G$1+30, "[$-ko-KR]yyyy.mm.dd") &amp; "'!A148:O172", TEXT(투자전략!$G$1+30, "[$-ko-KR]yyyy.mm.dd"))</f>
        <v>2021.12.31</v>
      </c>
      <c r="C242" s="136" t="str">
        <f t="shared" ca="1" si="65"/>
        <v/>
      </c>
      <c r="D242" s="140" t="str">
        <f t="shared" ca="1" si="66"/>
        <v/>
      </c>
      <c r="E242" s="79" t="str">
        <f t="shared" ca="1" si="67"/>
        <v/>
      </c>
      <c r="F242" s="138" t="str">
        <f t="shared" ca="1" si="68"/>
        <v/>
      </c>
      <c r="G242" s="140" t="str">
        <f t="shared" ca="1" si="69"/>
        <v/>
      </c>
      <c r="H242" s="79" t="str">
        <f t="shared" ca="1" si="70"/>
        <v/>
      </c>
      <c r="I242" s="138" t="str">
        <f t="shared" ca="1" si="71"/>
        <v/>
      </c>
      <c r="J242" s="140" t="str">
        <f t="shared" ca="1" si="72"/>
        <v/>
      </c>
      <c r="K242" s="79" t="str">
        <f t="shared" ca="1" si="73"/>
        <v/>
      </c>
      <c r="L242" s="138" t="str">
        <f t="shared" ca="1" si="74"/>
        <v/>
      </c>
      <c r="M242" s="140" t="str">
        <f t="shared" ca="1" si="75"/>
        <v/>
      </c>
      <c r="N242" s="79" t="str">
        <f t="shared" ca="1" si="76"/>
        <v/>
      </c>
      <c r="O242" s="138" t="str">
        <f t="shared" ca="1" si="77"/>
        <v/>
      </c>
    </row>
    <row r="243" spans="1:15" ht="16.5" customHeight="1" thickBot="1">
      <c r="A243" s="239" t="s">
        <v>280</v>
      </c>
      <c r="B243" s="241"/>
      <c r="C243" s="132" t="s">
        <v>275</v>
      </c>
      <c r="D243" s="150" t="s">
        <v>276</v>
      </c>
      <c r="E243" s="151" t="s">
        <v>277</v>
      </c>
      <c r="F243" s="152" t="s">
        <v>278</v>
      </c>
      <c r="G243" s="150" t="s">
        <v>276</v>
      </c>
      <c r="H243" s="151" t="s">
        <v>277</v>
      </c>
      <c r="I243" s="152" t="s">
        <v>278</v>
      </c>
      <c r="J243" s="150" t="s">
        <v>276</v>
      </c>
      <c r="K243" s="151" t="s">
        <v>277</v>
      </c>
      <c r="L243" s="152" t="s">
        <v>278</v>
      </c>
      <c r="M243" s="150" t="s">
        <v>276</v>
      </c>
      <c r="N243" s="151" t="s">
        <v>277</v>
      </c>
      <c r="O243" s="152" t="s">
        <v>278</v>
      </c>
    </row>
    <row r="244" spans="1:15" ht="16.5" customHeight="1" thickBot="1">
      <c r="A244" s="245"/>
      <c r="B244" s="247"/>
      <c r="C244" s="136">
        <f ca="1">SUM(C212:C242)</f>
        <v>48000000</v>
      </c>
      <c r="D244" s="140">
        <f ca="1">SUM(D212:D242)</f>
        <v>47993814.042544007</v>
      </c>
      <c r="E244" s="79">
        <f ca="1">IFERROR(F244 / (SUM($C212:$C242) / COUNT($C212:$C242)), 0)</f>
        <v>-2.0619858186653388E-3</v>
      </c>
      <c r="F244" s="138">
        <f ca="1">SUM(F212:F242)</f>
        <v>-6185.9574559960165</v>
      </c>
      <c r="G244" s="140">
        <f ca="1">SUM(G212:G242)</f>
        <v>47765591.491824023</v>
      </c>
      <c r="H244" s="79">
        <f ca="1">IFERROR(I244 / (SUM($C212:$C242) / COUNT($C212:$C242)), 0)</f>
        <v>-7.8136169391989946E-2</v>
      </c>
      <c r="I244" s="138">
        <f ca="1">SUM(I212:I242)</f>
        <v>-234408.50817596982</v>
      </c>
      <c r="J244" s="140">
        <f ca="1">SUM(J212:J242)</f>
        <v>47756683.481427163</v>
      </c>
      <c r="K244" s="79">
        <f ca="1">IFERROR(L244 / (SUM($C212:$C242) / COUNT($C212:$C242)), 0)</f>
        <v>-8.1105506190949708E-2</v>
      </c>
      <c r="L244" s="138">
        <f ca="1">SUM(L212:L242)</f>
        <v>-243316.51857284911</v>
      </c>
      <c r="M244" s="140">
        <f ca="1">SUM(M212:M242)</f>
        <v>47074548.863385499</v>
      </c>
      <c r="N244" s="79">
        <f ca="1">IFERROR(O244 / (SUM($C212:$C242) / COUNT($C212:$C242)), 0)</f>
        <v>-0.3084837122048345</v>
      </c>
      <c r="O244" s="138">
        <f ca="1">SUM(O212:O242)</f>
        <v>-925451.13661450357</v>
      </c>
    </row>
    <row r="246" spans="1:15" ht="16.5" customHeight="1" thickBot="1"/>
    <row r="247" spans="1:15" ht="16.5" customHeight="1" thickBot="1">
      <c r="A247" s="230" t="str">
        <f>TEXT(투자전략!$G$1, "[$-ko-KR]yyyy년 mm월 ") &amp; "전일대비 상승률 Bottom20 월말결산"</f>
        <v>2021년 12월 전일대비 상승률 Bottom20 월말결산</v>
      </c>
      <c r="B247" s="231"/>
      <c r="C247" s="231"/>
      <c r="D247" s="231"/>
      <c r="E247" s="231"/>
      <c r="F247" s="231"/>
      <c r="G247" s="231"/>
      <c r="H247" s="231"/>
      <c r="I247" s="231"/>
      <c r="J247" s="231"/>
      <c r="K247" s="231"/>
      <c r="L247" s="231"/>
      <c r="M247" s="231"/>
      <c r="N247" s="231"/>
      <c r="O247" s="232"/>
    </row>
    <row r="248" spans="1:15" ht="16.5" customHeight="1" thickBot="1">
      <c r="A248" s="291" t="s">
        <v>281</v>
      </c>
      <c r="B248" s="245" t="s">
        <v>279</v>
      </c>
      <c r="C248" s="247"/>
      <c r="D248" s="245" t="s">
        <v>271</v>
      </c>
      <c r="E248" s="246"/>
      <c r="F248" s="247"/>
      <c r="G248" s="245" t="s">
        <v>272</v>
      </c>
      <c r="H248" s="246"/>
      <c r="I248" s="247"/>
      <c r="J248" s="245" t="s">
        <v>273</v>
      </c>
      <c r="K248" s="246"/>
      <c r="L248" s="247"/>
      <c r="M248" s="245" t="s">
        <v>274</v>
      </c>
      <c r="N248" s="246"/>
      <c r="O248" s="247"/>
    </row>
    <row r="249" spans="1:15" ht="16.5" customHeight="1" thickBot="1">
      <c r="A249" s="295"/>
      <c r="B249" s="154" t="s">
        <v>269</v>
      </c>
      <c r="C249" s="154" t="s">
        <v>42</v>
      </c>
      <c r="D249" s="121" t="s">
        <v>270</v>
      </c>
      <c r="E249" s="133" t="s">
        <v>40</v>
      </c>
      <c r="F249" s="156" t="s">
        <v>41</v>
      </c>
      <c r="G249" s="121" t="s">
        <v>270</v>
      </c>
      <c r="H249" s="133" t="s">
        <v>40</v>
      </c>
      <c r="I249" s="156" t="s">
        <v>41</v>
      </c>
      <c r="J249" s="121" t="s">
        <v>270</v>
      </c>
      <c r="K249" s="133" t="s">
        <v>40</v>
      </c>
      <c r="L249" s="156" t="s">
        <v>41</v>
      </c>
      <c r="M249" s="121" t="s">
        <v>270</v>
      </c>
      <c r="N249" s="133" t="s">
        <v>40</v>
      </c>
      <c r="O249" s="156" t="s">
        <v>41</v>
      </c>
    </row>
    <row r="250" spans="1:15" ht="16.5" customHeight="1">
      <c r="A250" s="154">
        <v>1</v>
      </c>
      <c r="B250" s="167" t="str">
        <f>HYPERLINK("#'" &amp; TEXT(투자전략!$G$1+0, "[$-ko-KR]yyyy.mm.dd") &amp; "'!A175:O199", TEXT(투자전략!$G$1+0, "[$-ko-KR]yyyy.mm.dd"))</f>
        <v>2021.12.01</v>
      </c>
      <c r="C250" s="134">
        <f ca="1">IFERROR(COUNTA(INDIRECT($B250&amp;"!A179:A198")) * INDIRECT($B250&amp;"!B199"), "")</f>
        <v>3000000</v>
      </c>
      <c r="D250" s="142">
        <f ca="1">IFERROR($C250 * (1 + E250), "")</f>
        <v>3070534.161858391</v>
      </c>
      <c r="E250" s="76">
        <f ca="1">IFERROR(INDIRECT($B250&amp;"!E199"), "")</f>
        <v>2.3511387286130295E-2</v>
      </c>
      <c r="F250" s="141">
        <f ca="1">IFERROR(INDIRECT($B250&amp;"!F199"), "")</f>
        <v>70534.161858390871</v>
      </c>
      <c r="G250" s="142">
        <f ca="1">IFERROR($C250 * (1 + H250), "")</f>
        <v>3045812.0096446103</v>
      </c>
      <c r="H250" s="76">
        <f ca="1">IFERROR(INDIRECT($B250&amp;"!H199"), "")</f>
        <v>1.5270669881536775E-2</v>
      </c>
      <c r="I250" s="141">
        <f ca="1">IFERROR(INDIRECT($B250&amp;"!I199"), "")</f>
        <v>45812.00964461032</v>
      </c>
      <c r="J250" s="142">
        <f ca="1">IFERROR($C250 * (1 + K250), "")</f>
        <v>3062054.3156998605</v>
      </c>
      <c r="K250" s="76">
        <f ca="1">IFERROR(INDIRECT($B250&amp;"!K199"), "")</f>
        <v>2.0684771899953335E-2</v>
      </c>
      <c r="L250" s="141">
        <f ca="1">IFERROR(INDIRECT($B250&amp;"!L199"), "")</f>
        <v>62054.315699860017</v>
      </c>
      <c r="M250" s="142">
        <f ca="1">IFERROR($C250 * (1 + N250), "")</f>
        <v>3067804.4335022061</v>
      </c>
      <c r="N250" s="76">
        <f ca="1">IFERROR(INDIRECT($B250&amp;"!N199"), "")</f>
        <v>2.2601477834068677E-2</v>
      </c>
      <c r="O250" s="141">
        <f ca="1">IFERROR(INDIRECT($B250&amp;"!O199"), "")</f>
        <v>67804.433502206026</v>
      </c>
    </row>
    <row r="251" spans="1:15" ht="16.5" customHeight="1">
      <c r="A251" s="153">
        <v>2</v>
      </c>
      <c r="B251" s="168" t="str">
        <f>HYPERLINK("#'" &amp; TEXT(투자전략!$G$1+1, "[$-ko-KR]yyyy.mm.dd") &amp; "'!A175:O199", TEXT(투자전략!$G$1+1, "[$-ko-KR]yyyy.mm.dd"))</f>
        <v>2021.12.02</v>
      </c>
      <c r="C251" s="135">
        <f t="shared" ref="C251:C280" ca="1" si="78">IFERROR(COUNTA(INDIRECT($B251&amp;"!A179:A198")) * INDIRECT($B251&amp;"!B199"), "")</f>
        <v>3000000</v>
      </c>
      <c r="D251" s="139">
        <f t="shared" ref="D251:D280" ca="1" si="79">IFERROR($C251 * (1 + E251), "")</f>
        <v>2939761.5048002801</v>
      </c>
      <c r="E251" s="77">
        <f t="shared" ref="E251:E280" ca="1" si="80">IFERROR(INDIRECT($B251&amp;"!E199"), "")</f>
        <v>-2.0079498399906588E-2</v>
      </c>
      <c r="F251" s="137">
        <f t="shared" ref="F251:F280" ca="1" si="81">IFERROR(INDIRECT($B251&amp;"!F199"), "")</f>
        <v>-60238.495199719757</v>
      </c>
      <c r="G251" s="139">
        <f t="shared" ref="G251:G280" ca="1" si="82">IFERROR($C251 * (1 + H251), "")</f>
        <v>2940835.4770635976</v>
      </c>
      <c r="H251" s="77">
        <f t="shared" ref="H251:H280" ca="1" si="83">IFERROR(INDIRECT($B251&amp;"!H199"), "")</f>
        <v>-1.9721507645467481E-2</v>
      </c>
      <c r="I251" s="137">
        <f t="shared" ref="I251:I280" ca="1" si="84">IFERROR(INDIRECT($B251&amp;"!I199"), "")</f>
        <v>-59164.522936402442</v>
      </c>
      <c r="J251" s="139">
        <f t="shared" ref="J251:J280" ca="1" si="85">IFERROR($C251 * (1 + K251), "")</f>
        <v>2934512.1450859839</v>
      </c>
      <c r="K251" s="77">
        <f t="shared" ref="K251:K280" ca="1" si="86">IFERROR(INDIRECT($B251&amp;"!K199"), "")</f>
        <v>-2.1829284971338646E-2</v>
      </c>
      <c r="L251" s="137">
        <f t="shared" ref="L251:L280" ca="1" si="87">IFERROR(INDIRECT($B251&amp;"!L199"), "")</f>
        <v>-65487.854914015938</v>
      </c>
      <c r="M251" s="139">
        <f t="shared" ref="M251:M280" ca="1" si="88">IFERROR($C251 * (1 + N251), "")</f>
        <v>2948307.3654420194</v>
      </c>
      <c r="N251" s="77">
        <f t="shared" ref="N251:N280" ca="1" si="89">IFERROR(INDIRECT($B251&amp;"!N199"), "")</f>
        <v>-1.7230878185993524E-2</v>
      </c>
      <c r="O251" s="137">
        <f t="shared" ref="O251:O280" ca="1" si="90">IFERROR(INDIRECT($B251&amp;"!O199"), "")</f>
        <v>-51692.634557980571</v>
      </c>
    </row>
    <row r="252" spans="1:15" ht="16.5" customHeight="1">
      <c r="A252" s="153">
        <v>3</v>
      </c>
      <c r="B252" s="168" t="str">
        <f>HYPERLINK("#'" &amp; TEXT(투자전략!$G$1+2, "[$-ko-KR]yyyy.mm.dd") &amp; "'!A175:O199", TEXT(투자전략!$G$1+2, "[$-ko-KR]yyyy.mm.dd"))</f>
        <v>2021.12.03</v>
      </c>
      <c r="C252" s="135">
        <f t="shared" ca="1" si="78"/>
        <v>3000000</v>
      </c>
      <c r="D252" s="139">
        <f t="shared" ca="1" si="79"/>
        <v>2963242.8766964804</v>
      </c>
      <c r="E252" s="77">
        <f t="shared" ca="1" si="80"/>
        <v>-1.2252374434506575E-2</v>
      </c>
      <c r="F252" s="137">
        <f t="shared" ca="1" si="81"/>
        <v>-36757.123303519722</v>
      </c>
      <c r="G252" s="139">
        <f t="shared" ca="1" si="82"/>
        <v>2987076.9991442915</v>
      </c>
      <c r="H252" s="77">
        <f t="shared" ca="1" si="83"/>
        <v>-4.3076669519029028E-3</v>
      </c>
      <c r="I252" s="137">
        <f t="shared" ca="1" si="84"/>
        <v>-12923.000855708709</v>
      </c>
      <c r="J252" s="139">
        <f t="shared" ca="1" si="85"/>
        <v>2978042.799521381</v>
      </c>
      <c r="K252" s="77">
        <f t="shared" ca="1" si="86"/>
        <v>-7.3190668262063368E-3</v>
      </c>
      <c r="L252" s="137">
        <f t="shared" ca="1" si="87"/>
        <v>-21957.200478619012</v>
      </c>
      <c r="M252" s="139">
        <f t="shared" ca="1" si="88"/>
        <v>2952704.5440645744</v>
      </c>
      <c r="N252" s="77">
        <f t="shared" ca="1" si="89"/>
        <v>-1.5765151978475174E-2</v>
      </c>
      <c r="O252" s="137">
        <f t="shared" ca="1" si="90"/>
        <v>-47295.455935425525</v>
      </c>
    </row>
    <row r="253" spans="1:15" ht="16.5" customHeight="1">
      <c r="A253" s="153">
        <v>4</v>
      </c>
      <c r="B253" s="168" t="str">
        <f>HYPERLINK("#'" &amp; TEXT(투자전략!$G$1+3, "[$-ko-KR]yyyy.mm.dd") &amp; "'!A175:O199", TEXT(투자전략!$G$1+3, "[$-ko-KR]yyyy.mm.dd"))</f>
        <v>2021.12.04</v>
      </c>
      <c r="C253" s="135">
        <f t="shared" ca="1" si="78"/>
        <v>3000000</v>
      </c>
      <c r="D253" s="139">
        <f t="shared" ca="1" si="79"/>
        <v>2327868.9695455567</v>
      </c>
      <c r="E253" s="77">
        <f t="shared" ca="1" si="80"/>
        <v>-0.22404367681814774</v>
      </c>
      <c r="F253" s="137">
        <f t="shared" ca="1" si="81"/>
        <v>-672131.03045444342</v>
      </c>
      <c r="G253" s="139">
        <f t="shared" ca="1" si="82"/>
        <v>2325794.1520436849</v>
      </c>
      <c r="H253" s="77">
        <f t="shared" ca="1" si="83"/>
        <v>-0.2247352826521051</v>
      </c>
      <c r="I253" s="137">
        <f t="shared" ca="1" si="84"/>
        <v>-674205.84795631527</v>
      </c>
      <c r="J253" s="139">
        <f t="shared" ca="1" si="85"/>
        <v>2240838.5428935536</v>
      </c>
      <c r="K253" s="77">
        <f t="shared" ca="1" si="86"/>
        <v>-0.25305381903548219</v>
      </c>
      <c r="L253" s="137">
        <f t="shared" ca="1" si="87"/>
        <v>-759161.45710644638</v>
      </c>
      <c r="M253" s="139">
        <f t="shared" ca="1" si="88"/>
        <v>2396902.2615640378</v>
      </c>
      <c r="N253" s="77">
        <f t="shared" ca="1" si="89"/>
        <v>-0.20103257947865405</v>
      </c>
      <c r="O253" s="137">
        <f t="shared" ca="1" si="90"/>
        <v>-603097.73843596212</v>
      </c>
    </row>
    <row r="254" spans="1:15" ht="16.5" customHeight="1">
      <c r="A254" s="153">
        <v>5</v>
      </c>
      <c r="B254" s="168" t="str">
        <f>HYPERLINK("#'" &amp; TEXT(투자전략!$G$1+4, "[$-ko-KR]yyyy.mm.dd") &amp; "'!A175:O199", TEXT(투자전략!$G$1+4, "[$-ko-KR]yyyy.mm.dd"))</f>
        <v>2021.12.05</v>
      </c>
      <c r="C254" s="135">
        <f t="shared" ca="1" si="78"/>
        <v>3000000</v>
      </c>
      <c r="D254" s="139">
        <f t="shared" ca="1" si="79"/>
        <v>3063911.6776201753</v>
      </c>
      <c r="E254" s="77">
        <f t="shared" ca="1" si="80"/>
        <v>2.1303892540058437E-2</v>
      </c>
      <c r="F254" s="137">
        <f t="shared" ca="1" si="81"/>
        <v>63911.677620175316</v>
      </c>
      <c r="G254" s="139">
        <f t="shared" ca="1" si="82"/>
        <v>3026982.4657326415</v>
      </c>
      <c r="H254" s="77">
        <f t="shared" ca="1" si="83"/>
        <v>8.9941552442137761E-3</v>
      </c>
      <c r="I254" s="137">
        <f t="shared" ca="1" si="84"/>
        <v>26982.465732641325</v>
      </c>
      <c r="J254" s="139">
        <f t="shared" ca="1" si="85"/>
        <v>3038664.579355713</v>
      </c>
      <c r="K254" s="77">
        <f t="shared" ca="1" si="86"/>
        <v>1.2888193118570965E-2</v>
      </c>
      <c r="L254" s="137">
        <f t="shared" ca="1" si="87"/>
        <v>38664.579355712878</v>
      </c>
      <c r="M254" s="139">
        <f t="shared" ca="1" si="88"/>
        <v>2722529.0085185901</v>
      </c>
      <c r="N254" s="77">
        <f t="shared" ca="1" si="89"/>
        <v>-9.2490330493803299E-2</v>
      </c>
      <c r="O254" s="137">
        <f t="shared" ca="1" si="90"/>
        <v>-277470.99148140993</v>
      </c>
    </row>
    <row r="255" spans="1:15" ht="16.5" customHeight="1">
      <c r="A255" s="153">
        <v>6</v>
      </c>
      <c r="B255" s="168" t="str">
        <f>HYPERLINK("#'" &amp; TEXT(투자전략!$G$1+5, "[$-ko-KR]yyyy.mm.dd") &amp; "'!A175:O199", TEXT(투자전략!$G$1+5, "[$-ko-KR]yyyy.mm.dd"))</f>
        <v>2021.12.06</v>
      </c>
      <c r="C255" s="135">
        <f t="shared" ca="1" si="78"/>
        <v>3000000</v>
      </c>
      <c r="D255" s="139">
        <f t="shared" ca="1" si="79"/>
        <v>3023283.0756417601</v>
      </c>
      <c r="E255" s="77">
        <f t="shared" ca="1" si="80"/>
        <v>7.7610252139199516E-3</v>
      </c>
      <c r="F255" s="137">
        <f t="shared" ca="1" si="81"/>
        <v>23283.075641759853</v>
      </c>
      <c r="G255" s="139">
        <f t="shared" ca="1" si="82"/>
        <v>2845760.2285633557</v>
      </c>
      <c r="H255" s="77">
        <f t="shared" ca="1" si="83"/>
        <v>-5.1413257145547987E-2</v>
      </c>
      <c r="I255" s="137">
        <f t="shared" ca="1" si="84"/>
        <v>-154239.77143664396</v>
      </c>
      <c r="J255" s="139">
        <f t="shared" ca="1" si="85"/>
        <v>2889956.6981477346</v>
      </c>
      <c r="K255" s="77">
        <f t="shared" ca="1" si="86"/>
        <v>-3.6681100617421802E-2</v>
      </c>
      <c r="L255" s="137">
        <f t="shared" ca="1" si="87"/>
        <v>-110043.30185226542</v>
      </c>
      <c r="M255" s="139">
        <f t="shared" ca="1" si="88"/>
        <v>2931403.7217104551</v>
      </c>
      <c r="N255" s="77">
        <f t="shared" ca="1" si="89"/>
        <v>-2.2865426096515019E-2</v>
      </c>
      <c r="O255" s="137">
        <f t="shared" ca="1" si="90"/>
        <v>-68596.278289545065</v>
      </c>
    </row>
    <row r="256" spans="1:15" ht="16.5" customHeight="1" thickBot="1">
      <c r="A256" s="155">
        <v>7</v>
      </c>
      <c r="B256" s="169" t="str">
        <f>HYPERLINK("#'" &amp; TEXT(투자전략!$G$1+6, "[$-ko-KR]yyyy.mm.dd") &amp; "'!A175:O199", TEXT(투자전략!$G$1+6, "[$-ko-KR]yyyy.mm.dd"))</f>
        <v>2021.12.07</v>
      </c>
      <c r="C256" s="135">
        <f t="shared" ca="1" si="78"/>
        <v>3000000</v>
      </c>
      <c r="D256" s="139">
        <f t="shared" ca="1" si="79"/>
        <v>3428814.2958614458</v>
      </c>
      <c r="E256" s="77">
        <f t="shared" ca="1" si="80"/>
        <v>0.14293809862048198</v>
      </c>
      <c r="F256" s="137">
        <f t="shared" ca="1" si="81"/>
        <v>428814.29586144607</v>
      </c>
      <c r="G256" s="139">
        <f t="shared" ca="1" si="82"/>
        <v>3502097.6145233302</v>
      </c>
      <c r="H256" s="77">
        <f t="shared" ca="1" si="83"/>
        <v>0.16736587150777671</v>
      </c>
      <c r="I256" s="137">
        <f t="shared" ca="1" si="84"/>
        <v>502097.61452333012</v>
      </c>
      <c r="J256" s="139">
        <f t="shared" ca="1" si="85"/>
        <v>3419114.0658502486</v>
      </c>
      <c r="K256" s="77">
        <f t="shared" ca="1" si="86"/>
        <v>0.1397046886167494</v>
      </c>
      <c r="L256" s="137">
        <f t="shared" ca="1" si="87"/>
        <v>419114.06585024809</v>
      </c>
      <c r="M256" s="139">
        <f t="shared" ca="1" si="88"/>
        <v>3490740.1428723861</v>
      </c>
      <c r="N256" s="77">
        <f t="shared" ca="1" si="89"/>
        <v>0.16358004762412862</v>
      </c>
      <c r="O256" s="137">
        <f t="shared" ca="1" si="90"/>
        <v>490740.14287238597</v>
      </c>
    </row>
    <row r="257" spans="1:15" ht="16.5" customHeight="1">
      <c r="A257" s="154">
        <v>8</v>
      </c>
      <c r="B257" s="167" t="str">
        <f>HYPERLINK("#'" &amp; TEXT(투자전략!$G$1+7, "[$-ko-KR]yyyy.mm.dd") &amp; "'!A175:O199", TEXT(투자전략!$G$1+7, "[$-ko-KR]yyyy.mm.dd"))</f>
        <v>2021.12.08</v>
      </c>
      <c r="C257" s="134">
        <f t="shared" ca="1" si="78"/>
        <v>3000000</v>
      </c>
      <c r="D257" s="142">
        <f t="shared" ca="1" si="79"/>
        <v>2921538.7202004734</v>
      </c>
      <c r="E257" s="76">
        <f t="shared" ca="1" si="80"/>
        <v>-2.6153759933175601E-2</v>
      </c>
      <c r="F257" s="141">
        <f t="shared" ca="1" si="81"/>
        <v>-78461.27979952679</v>
      </c>
      <c r="G257" s="142">
        <f t="shared" ca="1" si="82"/>
        <v>2964880.0358022321</v>
      </c>
      <c r="H257" s="76">
        <f t="shared" ca="1" si="83"/>
        <v>-1.1706654732589274E-2</v>
      </c>
      <c r="I257" s="141">
        <f t="shared" ca="1" si="84"/>
        <v>-35119.964197767826</v>
      </c>
      <c r="J257" s="142">
        <f t="shared" ca="1" si="85"/>
        <v>2867677.9009566535</v>
      </c>
      <c r="K257" s="76">
        <f t="shared" ca="1" si="86"/>
        <v>-4.4107366347782118E-2</v>
      </c>
      <c r="L257" s="141">
        <f t="shared" ca="1" si="87"/>
        <v>-132322.09904334633</v>
      </c>
      <c r="M257" s="142">
        <f t="shared" ca="1" si="88"/>
        <v>2961300.7893890855</v>
      </c>
      <c r="N257" s="76">
        <f t="shared" ca="1" si="89"/>
        <v>-1.2899736870304754E-2</v>
      </c>
      <c r="O257" s="141">
        <f t="shared" ca="1" si="90"/>
        <v>-38699.21061091427</v>
      </c>
    </row>
    <row r="258" spans="1:15" ht="16.5" customHeight="1">
      <c r="A258" s="153">
        <v>9</v>
      </c>
      <c r="B258" s="168" t="str">
        <f>HYPERLINK("#'" &amp; TEXT(투자전략!$G$1+8, "[$-ko-KR]yyyy.mm.dd") &amp; "'!A175:O199", TEXT(투자전략!$G$1+8, "[$-ko-KR]yyyy.mm.dd"))</f>
        <v>2021.12.09</v>
      </c>
      <c r="C258" s="135">
        <f t="shared" ca="1" si="78"/>
        <v>3000000</v>
      </c>
      <c r="D258" s="139">
        <f t="shared" ca="1" si="79"/>
        <v>2993397.2587645869</v>
      </c>
      <c r="E258" s="77">
        <f t="shared" ca="1" si="80"/>
        <v>-2.2009137451376756E-3</v>
      </c>
      <c r="F258" s="137">
        <f t="shared" ca="1" si="81"/>
        <v>-6602.741235413032</v>
      </c>
      <c r="G258" s="139">
        <f t="shared" ca="1" si="82"/>
        <v>2921580.0599202141</v>
      </c>
      <c r="H258" s="77">
        <f t="shared" ca="1" si="83"/>
        <v>-2.6139980026595306E-2</v>
      </c>
      <c r="I258" s="137">
        <f t="shared" ca="1" si="84"/>
        <v>-78419.940079785913</v>
      </c>
      <c r="J258" s="139">
        <f t="shared" ca="1" si="85"/>
        <v>2938706.2909542029</v>
      </c>
      <c r="K258" s="77">
        <f t="shared" ca="1" si="86"/>
        <v>-2.0431236348599148E-2</v>
      </c>
      <c r="L258" s="137">
        <f t="shared" ca="1" si="87"/>
        <v>-61293.709045797441</v>
      </c>
      <c r="M258" s="139">
        <f t="shared" ca="1" si="88"/>
        <v>2883804.0706128418</v>
      </c>
      <c r="N258" s="77">
        <f t="shared" ca="1" si="89"/>
        <v>-3.8731976462385978E-2</v>
      </c>
      <c r="O258" s="137">
        <f t="shared" ca="1" si="90"/>
        <v>-116195.92938715794</v>
      </c>
    </row>
    <row r="259" spans="1:15" ht="16.5" customHeight="1">
      <c r="A259" s="153">
        <v>10</v>
      </c>
      <c r="B259" s="168" t="str">
        <f>HYPERLINK("#'" &amp; TEXT(투자전략!$G$1+9, "[$-ko-KR]yyyy.mm.dd") &amp; "'!A175:O199", TEXT(투자전략!$G$1+9, "[$-ko-KR]yyyy.mm.dd"))</f>
        <v>2021.12.10</v>
      </c>
      <c r="C259" s="135">
        <f t="shared" ca="1" si="78"/>
        <v>3000000</v>
      </c>
      <c r="D259" s="139">
        <f t="shared" ca="1" si="79"/>
        <v>2888862.1253123069</v>
      </c>
      <c r="E259" s="77">
        <f t="shared" ca="1" si="80"/>
        <v>-3.7045958229231062E-2</v>
      </c>
      <c r="F259" s="137">
        <f t="shared" ca="1" si="81"/>
        <v>-111137.8746876932</v>
      </c>
      <c r="G259" s="139">
        <f t="shared" ca="1" si="82"/>
        <v>2854927.0838279668</v>
      </c>
      <c r="H259" s="77">
        <f t="shared" ca="1" si="83"/>
        <v>-4.8357638724011144E-2</v>
      </c>
      <c r="I259" s="137">
        <f t="shared" ca="1" si="84"/>
        <v>-145072.91617203341</v>
      </c>
      <c r="J259" s="139">
        <f t="shared" ca="1" si="85"/>
        <v>2907974.6059646923</v>
      </c>
      <c r="K259" s="77">
        <f t="shared" ca="1" si="86"/>
        <v>-3.0675131345102614E-2</v>
      </c>
      <c r="L259" s="137">
        <f t="shared" ca="1" si="87"/>
        <v>-92025.394035307836</v>
      </c>
      <c r="M259" s="139">
        <f t="shared" ca="1" si="88"/>
        <v>2860220.3082252173</v>
      </c>
      <c r="N259" s="77">
        <f t="shared" ca="1" si="89"/>
        <v>-4.659323059159428E-2</v>
      </c>
      <c r="O259" s="137">
        <f t="shared" ca="1" si="90"/>
        <v>-139779.69177478281</v>
      </c>
    </row>
    <row r="260" spans="1:15" ht="16.5" customHeight="1">
      <c r="A260" s="153">
        <v>11</v>
      </c>
      <c r="B260" s="168" t="str">
        <f>HYPERLINK("#'" &amp; TEXT(투자전략!$G$1+10, "[$-ko-KR]yyyy.mm.dd") &amp; "'!A175:O199", TEXT(투자전략!$G$1+10, "[$-ko-KR]yyyy.mm.dd"))</f>
        <v>2021.12.11</v>
      </c>
      <c r="C260" s="135">
        <f t="shared" ca="1" si="78"/>
        <v>3000000</v>
      </c>
      <c r="D260" s="139">
        <f t="shared" ca="1" si="79"/>
        <v>2959164.1681281235</v>
      </c>
      <c r="E260" s="77">
        <f t="shared" ca="1" si="80"/>
        <v>-1.3611943957292139E-2</v>
      </c>
      <c r="F260" s="137">
        <f t="shared" ca="1" si="81"/>
        <v>-40835.831871876413</v>
      </c>
      <c r="G260" s="139">
        <f t="shared" ca="1" si="82"/>
        <v>2973293.6670868006</v>
      </c>
      <c r="H260" s="77">
        <f t="shared" ca="1" si="83"/>
        <v>-8.9021109710665548E-3</v>
      </c>
      <c r="I260" s="137">
        <f t="shared" ca="1" si="84"/>
        <v>-26706.332913199658</v>
      </c>
      <c r="J260" s="139">
        <f t="shared" ca="1" si="85"/>
        <v>2956368.1560708932</v>
      </c>
      <c r="K260" s="77">
        <f t="shared" ca="1" si="86"/>
        <v>-1.4543947976368876E-2</v>
      </c>
      <c r="L260" s="137">
        <f t="shared" ca="1" si="87"/>
        <v>-43631.843929106624</v>
      </c>
      <c r="M260" s="139">
        <f t="shared" ca="1" si="88"/>
        <v>2970476.6504323212</v>
      </c>
      <c r="N260" s="77">
        <f t="shared" ca="1" si="89"/>
        <v>-9.8411165225596106E-3</v>
      </c>
      <c r="O260" s="137">
        <f t="shared" ca="1" si="90"/>
        <v>-29523.34956767883</v>
      </c>
    </row>
    <row r="261" spans="1:15" ht="16.5" customHeight="1">
      <c r="A261" s="153">
        <v>12</v>
      </c>
      <c r="B261" s="168" t="str">
        <f>HYPERLINK("#'" &amp; TEXT(투자전략!$G$1+11, "[$-ko-KR]yyyy.mm.dd") &amp; "'!A175:O199", TEXT(투자전략!$G$1+11, "[$-ko-KR]yyyy.mm.dd"))</f>
        <v>2021.12.12</v>
      </c>
      <c r="C261" s="135">
        <f t="shared" ca="1" si="78"/>
        <v>3000000</v>
      </c>
      <c r="D261" s="139">
        <f t="shared" ca="1" si="79"/>
        <v>2985744.0857240455</v>
      </c>
      <c r="E261" s="77">
        <f t="shared" ca="1" si="80"/>
        <v>-4.7519714253181165E-3</v>
      </c>
      <c r="F261" s="137">
        <f t="shared" ca="1" si="81"/>
        <v>-14255.914275954348</v>
      </c>
      <c r="G261" s="139">
        <f t="shared" ca="1" si="82"/>
        <v>2958561.0089151412</v>
      </c>
      <c r="H261" s="77">
        <f t="shared" ca="1" si="83"/>
        <v>-1.3812997028286325E-2</v>
      </c>
      <c r="I261" s="137">
        <f t="shared" ca="1" si="84"/>
        <v>-41438.991084858979</v>
      </c>
      <c r="J261" s="139">
        <f t="shared" ca="1" si="85"/>
        <v>2981114.3750308198</v>
      </c>
      <c r="K261" s="77">
        <f t="shared" ca="1" si="86"/>
        <v>-6.2952083230600779E-3</v>
      </c>
      <c r="L261" s="137">
        <f t="shared" ca="1" si="87"/>
        <v>-18885.624969180233</v>
      </c>
      <c r="M261" s="139">
        <f t="shared" ca="1" si="88"/>
        <v>2980039.6229142193</v>
      </c>
      <c r="N261" s="77">
        <f t="shared" ca="1" si="89"/>
        <v>-6.6534590285936088E-3</v>
      </c>
      <c r="O261" s="137">
        <f t="shared" ca="1" si="90"/>
        <v>-19960.377085780819</v>
      </c>
    </row>
    <row r="262" spans="1:15" ht="16.5" customHeight="1">
      <c r="A262" s="153">
        <v>13</v>
      </c>
      <c r="B262" s="168" t="str">
        <f>HYPERLINK("#'" &amp; TEXT(투자전략!$G$1+12, "[$-ko-KR]yyyy.mm.dd") &amp; "'!A175:O199", TEXT(투자전략!$G$1+12, "[$-ko-KR]yyyy.mm.dd"))</f>
        <v>2021.12.13</v>
      </c>
      <c r="C262" s="135">
        <f t="shared" ca="1" si="78"/>
        <v>3000000</v>
      </c>
      <c r="D262" s="139">
        <f t="shared" ca="1" si="79"/>
        <v>2923315.4873442706</v>
      </c>
      <c r="E262" s="77">
        <f t="shared" ca="1" si="80"/>
        <v>-2.5561504218576524E-2</v>
      </c>
      <c r="F262" s="137">
        <f t="shared" ca="1" si="81"/>
        <v>-76684.512655729573</v>
      </c>
      <c r="G262" s="139">
        <f t="shared" ca="1" si="82"/>
        <v>2886540.8678650218</v>
      </c>
      <c r="H262" s="77">
        <f t="shared" ca="1" si="83"/>
        <v>-3.7819710711659474E-2</v>
      </c>
      <c r="I262" s="137">
        <f t="shared" ca="1" si="84"/>
        <v>-113459.13213497846</v>
      </c>
      <c r="J262" s="139">
        <f t="shared" ca="1" si="85"/>
        <v>2889843.6021450371</v>
      </c>
      <c r="K262" s="77">
        <f t="shared" ca="1" si="86"/>
        <v>-3.6718799284987606E-2</v>
      </c>
      <c r="L262" s="137">
        <f t="shared" ca="1" si="87"/>
        <v>-110156.39785496282</v>
      </c>
      <c r="M262" s="139">
        <f t="shared" ca="1" si="88"/>
        <v>2672261.6396874981</v>
      </c>
      <c r="N262" s="77">
        <f t="shared" ca="1" si="89"/>
        <v>-0.10924612010416734</v>
      </c>
      <c r="O262" s="137">
        <f t="shared" ca="1" si="90"/>
        <v>-327738.36031250202</v>
      </c>
    </row>
    <row r="263" spans="1:15" ht="16.5" customHeight="1" thickBot="1">
      <c r="A263" s="155">
        <v>14</v>
      </c>
      <c r="B263" s="169" t="str">
        <f>HYPERLINK("#'" &amp; TEXT(투자전략!$G$1+13, "[$-ko-KR]yyyy.mm.dd") &amp; "'!A175:O199", TEXT(투자전략!$G$1+13, "[$-ko-KR]yyyy.mm.dd"))</f>
        <v>2021.12.14</v>
      </c>
      <c r="C263" s="136">
        <f t="shared" ca="1" si="78"/>
        <v>3000000</v>
      </c>
      <c r="D263" s="140">
        <f t="shared" ca="1" si="79"/>
        <v>3000000</v>
      </c>
      <c r="E263" s="79">
        <f t="shared" ca="1" si="80"/>
        <v>0</v>
      </c>
      <c r="F263" s="138">
        <f t="shared" ca="1" si="81"/>
        <v>0</v>
      </c>
      <c r="G263" s="140">
        <f t="shared" ca="1" si="82"/>
        <v>2977381.4099560468</v>
      </c>
      <c r="H263" s="79">
        <f t="shared" ca="1" si="83"/>
        <v>-7.5395300146509749E-3</v>
      </c>
      <c r="I263" s="138">
        <f t="shared" ca="1" si="84"/>
        <v>-22618.590043952929</v>
      </c>
      <c r="J263" s="140">
        <f t="shared" ca="1" si="85"/>
        <v>3084959.9758183751</v>
      </c>
      <c r="K263" s="79">
        <f t="shared" ca="1" si="86"/>
        <v>2.8319991939458285E-2</v>
      </c>
      <c r="L263" s="138">
        <f t="shared" ca="1" si="87"/>
        <v>84959.975818374834</v>
      </c>
      <c r="M263" s="140">
        <f t="shared" ca="1" si="88"/>
        <v>3034406.2268623784</v>
      </c>
      <c r="N263" s="79">
        <f t="shared" ca="1" si="89"/>
        <v>1.1468742287459529E-2</v>
      </c>
      <c r="O263" s="138">
        <f t="shared" ca="1" si="90"/>
        <v>34406.226862378586</v>
      </c>
    </row>
    <row r="264" spans="1:15" ht="16.5" customHeight="1">
      <c r="A264" s="154">
        <v>15</v>
      </c>
      <c r="B264" s="167" t="str">
        <f>HYPERLINK("#'" &amp; TEXT(투자전략!$G$1+14, "[$-ko-KR]yyyy.mm.dd") &amp; "'!A175:O199", TEXT(투자전략!$G$1+14, "[$-ko-KR]yyyy.mm.dd"))</f>
        <v>2021.12.15</v>
      </c>
      <c r="C264" s="135">
        <f t="shared" ca="1" si="78"/>
        <v>3000000</v>
      </c>
      <c r="D264" s="139">
        <f t="shared" ca="1" si="79"/>
        <v>3027487.4755290411</v>
      </c>
      <c r="E264" s="77">
        <f t="shared" ca="1" si="80"/>
        <v>9.1624918430138411E-3</v>
      </c>
      <c r="F264" s="137">
        <f t="shared" ca="1" si="81"/>
        <v>27487.475529041516</v>
      </c>
      <c r="G264" s="139">
        <f t="shared" ca="1" si="82"/>
        <v>3046174.9505104469</v>
      </c>
      <c r="H264" s="77">
        <f t="shared" ca="1" si="83"/>
        <v>1.5391650170149035E-2</v>
      </c>
      <c r="I264" s="137">
        <f t="shared" ca="1" si="84"/>
        <v>46174.950510447081</v>
      </c>
      <c r="J264" s="139">
        <f t="shared" ca="1" si="85"/>
        <v>3061683.1777439183</v>
      </c>
      <c r="K264" s="77">
        <f t="shared" ca="1" si="86"/>
        <v>2.0561059247972767E-2</v>
      </c>
      <c r="L264" s="137">
        <f t="shared" ca="1" si="87"/>
        <v>61683.177743918299</v>
      </c>
      <c r="M264" s="139">
        <f t="shared" ca="1" si="88"/>
        <v>2961453.3054332542</v>
      </c>
      <c r="N264" s="77">
        <f t="shared" ca="1" si="89"/>
        <v>-1.2848898188915372E-2</v>
      </c>
      <c r="O264" s="137">
        <f t="shared" ca="1" si="90"/>
        <v>-38546.694566746119</v>
      </c>
    </row>
    <row r="265" spans="1:15" ht="16.5" customHeight="1">
      <c r="A265" s="153">
        <v>16</v>
      </c>
      <c r="B265" s="168" t="str">
        <f>HYPERLINK("#'" &amp; TEXT(투자전략!$G$1+15, "[$-ko-KR]yyyy.mm.dd") &amp; "'!A175:O199", TEXT(투자전략!$G$1+15, "[$-ko-KR]yyyy.mm.dd"))</f>
        <v>2021.12.16</v>
      </c>
      <c r="C265" s="135">
        <f t="shared" ca="1" si="78"/>
        <v>3000000</v>
      </c>
      <c r="D265" s="139">
        <f t="shared" ca="1" si="79"/>
        <v>3279091.3077507676</v>
      </c>
      <c r="E265" s="77">
        <f t="shared" ca="1" si="80"/>
        <v>9.3030435916922574E-2</v>
      </c>
      <c r="F265" s="137">
        <f t="shared" ca="1" si="81"/>
        <v>279091.30775076762</v>
      </c>
      <c r="G265" s="139">
        <f t="shared" ca="1" si="82"/>
        <v>3366546.3582774252</v>
      </c>
      <c r="H265" s="77">
        <f t="shared" ca="1" si="83"/>
        <v>0.12218211942580834</v>
      </c>
      <c r="I265" s="137">
        <f t="shared" ca="1" si="84"/>
        <v>366546.35827742505</v>
      </c>
      <c r="J265" s="139">
        <f t="shared" ca="1" si="85"/>
        <v>3346055.4913754701</v>
      </c>
      <c r="K265" s="77">
        <f t="shared" ca="1" si="86"/>
        <v>0.11535183045849004</v>
      </c>
      <c r="L265" s="137">
        <f t="shared" ca="1" si="87"/>
        <v>346055.49137547007</v>
      </c>
      <c r="M265" s="139">
        <f t="shared" ca="1" si="88"/>
        <v>3000000</v>
      </c>
      <c r="N265" s="77">
        <f t="shared" ca="1" si="89"/>
        <v>0</v>
      </c>
      <c r="O265" s="137">
        <f t="shared" ca="1" si="90"/>
        <v>0</v>
      </c>
    </row>
    <row r="266" spans="1:15" ht="16.5" customHeight="1">
      <c r="A266" s="153">
        <v>17</v>
      </c>
      <c r="B266" s="168" t="str">
        <f>HYPERLINK("#'" &amp; TEXT(투자전략!$G$1+16, "[$-ko-KR]yyyy.mm.dd") &amp; "'!A175:O199", TEXT(투자전략!$G$1+16, "[$-ko-KR]yyyy.mm.dd"))</f>
        <v>2021.12.17</v>
      </c>
      <c r="C266" s="135" t="str">
        <f t="shared" ca="1" si="78"/>
        <v/>
      </c>
      <c r="D266" s="139" t="str">
        <f t="shared" ca="1" si="79"/>
        <v/>
      </c>
      <c r="E266" s="77" t="str">
        <f t="shared" ca="1" si="80"/>
        <v/>
      </c>
      <c r="F266" s="137" t="str">
        <f t="shared" ca="1" si="81"/>
        <v/>
      </c>
      <c r="G266" s="139" t="str">
        <f t="shared" ca="1" si="82"/>
        <v/>
      </c>
      <c r="H266" s="77" t="str">
        <f t="shared" ca="1" si="83"/>
        <v/>
      </c>
      <c r="I266" s="137" t="str">
        <f t="shared" ca="1" si="84"/>
        <v/>
      </c>
      <c r="J266" s="139" t="str">
        <f t="shared" ca="1" si="85"/>
        <v/>
      </c>
      <c r="K266" s="77" t="str">
        <f t="shared" ca="1" si="86"/>
        <v/>
      </c>
      <c r="L266" s="137" t="str">
        <f t="shared" ca="1" si="87"/>
        <v/>
      </c>
      <c r="M266" s="139" t="str">
        <f t="shared" ca="1" si="88"/>
        <v/>
      </c>
      <c r="N266" s="77" t="str">
        <f t="shared" ca="1" si="89"/>
        <v/>
      </c>
      <c r="O266" s="137" t="str">
        <f t="shared" ca="1" si="90"/>
        <v/>
      </c>
    </row>
    <row r="267" spans="1:15" ht="16.5" customHeight="1">
      <c r="A267" s="153">
        <v>18</v>
      </c>
      <c r="B267" s="168" t="str">
        <f>HYPERLINK("#'" &amp; TEXT(투자전략!$G$1+17, "[$-ko-KR]yyyy.mm.dd") &amp; "'!A175:O199", TEXT(투자전략!$G$1+17, "[$-ko-KR]yyyy.mm.dd"))</f>
        <v>2021.12.18</v>
      </c>
      <c r="C267" s="135" t="str">
        <f t="shared" ca="1" si="78"/>
        <v/>
      </c>
      <c r="D267" s="139" t="str">
        <f t="shared" ca="1" si="79"/>
        <v/>
      </c>
      <c r="E267" s="77" t="str">
        <f t="shared" ca="1" si="80"/>
        <v/>
      </c>
      <c r="F267" s="137" t="str">
        <f t="shared" ca="1" si="81"/>
        <v/>
      </c>
      <c r="G267" s="139" t="str">
        <f t="shared" ca="1" si="82"/>
        <v/>
      </c>
      <c r="H267" s="77" t="str">
        <f t="shared" ca="1" si="83"/>
        <v/>
      </c>
      <c r="I267" s="137" t="str">
        <f t="shared" ca="1" si="84"/>
        <v/>
      </c>
      <c r="J267" s="139" t="str">
        <f t="shared" ca="1" si="85"/>
        <v/>
      </c>
      <c r="K267" s="77" t="str">
        <f t="shared" ca="1" si="86"/>
        <v/>
      </c>
      <c r="L267" s="137" t="str">
        <f t="shared" ca="1" si="87"/>
        <v/>
      </c>
      <c r="M267" s="139" t="str">
        <f t="shared" ca="1" si="88"/>
        <v/>
      </c>
      <c r="N267" s="77" t="str">
        <f t="shared" ca="1" si="89"/>
        <v/>
      </c>
      <c r="O267" s="137" t="str">
        <f t="shared" ca="1" si="90"/>
        <v/>
      </c>
    </row>
    <row r="268" spans="1:15" ht="16.5" customHeight="1">
      <c r="A268" s="153">
        <v>19</v>
      </c>
      <c r="B268" s="168" t="str">
        <f>HYPERLINK("#'" &amp; TEXT(투자전략!$G$1+18, "[$-ko-KR]yyyy.mm.dd") &amp; "'!A175:O199", TEXT(투자전략!$G$1+18, "[$-ko-KR]yyyy.mm.dd"))</f>
        <v>2021.12.19</v>
      </c>
      <c r="C268" s="135" t="str">
        <f t="shared" ca="1" si="78"/>
        <v/>
      </c>
      <c r="D268" s="139" t="str">
        <f t="shared" ca="1" si="79"/>
        <v/>
      </c>
      <c r="E268" s="77" t="str">
        <f t="shared" ca="1" si="80"/>
        <v/>
      </c>
      <c r="F268" s="137" t="str">
        <f t="shared" ca="1" si="81"/>
        <v/>
      </c>
      <c r="G268" s="139" t="str">
        <f t="shared" ca="1" si="82"/>
        <v/>
      </c>
      <c r="H268" s="77" t="str">
        <f t="shared" ca="1" si="83"/>
        <v/>
      </c>
      <c r="I268" s="137" t="str">
        <f t="shared" ca="1" si="84"/>
        <v/>
      </c>
      <c r="J268" s="139" t="str">
        <f t="shared" ca="1" si="85"/>
        <v/>
      </c>
      <c r="K268" s="77" t="str">
        <f t="shared" ca="1" si="86"/>
        <v/>
      </c>
      <c r="L268" s="137" t="str">
        <f t="shared" ca="1" si="87"/>
        <v/>
      </c>
      <c r="M268" s="139" t="str">
        <f t="shared" ca="1" si="88"/>
        <v/>
      </c>
      <c r="N268" s="77" t="str">
        <f t="shared" ca="1" si="89"/>
        <v/>
      </c>
      <c r="O268" s="137" t="str">
        <f t="shared" ca="1" si="90"/>
        <v/>
      </c>
    </row>
    <row r="269" spans="1:15" ht="16.5" customHeight="1">
      <c r="A269" s="153">
        <v>20</v>
      </c>
      <c r="B269" s="168" t="str">
        <f>HYPERLINK("#'" &amp; TEXT(투자전략!$G$1+19, "[$-ko-KR]yyyy.mm.dd") &amp; "'!A175:O199", TEXT(투자전략!$G$1+19, "[$-ko-KR]yyyy.mm.dd"))</f>
        <v>2021.12.20</v>
      </c>
      <c r="C269" s="135" t="str">
        <f t="shared" ca="1" si="78"/>
        <v/>
      </c>
      <c r="D269" s="139" t="str">
        <f t="shared" ca="1" si="79"/>
        <v/>
      </c>
      <c r="E269" s="77" t="str">
        <f t="shared" ca="1" si="80"/>
        <v/>
      </c>
      <c r="F269" s="137" t="str">
        <f t="shared" ca="1" si="81"/>
        <v/>
      </c>
      <c r="G269" s="139" t="str">
        <f t="shared" ca="1" si="82"/>
        <v/>
      </c>
      <c r="H269" s="77" t="str">
        <f t="shared" ca="1" si="83"/>
        <v/>
      </c>
      <c r="I269" s="137" t="str">
        <f t="shared" ca="1" si="84"/>
        <v/>
      </c>
      <c r="J269" s="139" t="str">
        <f t="shared" ca="1" si="85"/>
        <v/>
      </c>
      <c r="K269" s="77" t="str">
        <f t="shared" ca="1" si="86"/>
        <v/>
      </c>
      <c r="L269" s="137" t="str">
        <f t="shared" ca="1" si="87"/>
        <v/>
      </c>
      <c r="M269" s="139" t="str">
        <f t="shared" ca="1" si="88"/>
        <v/>
      </c>
      <c r="N269" s="77" t="str">
        <f t="shared" ca="1" si="89"/>
        <v/>
      </c>
      <c r="O269" s="137" t="str">
        <f t="shared" ca="1" si="90"/>
        <v/>
      </c>
    </row>
    <row r="270" spans="1:15" ht="16.5" customHeight="1" thickBot="1">
      <c r="A270" s="155">
        <v>21</v>
      </c>
      <c r="B270" s="169" t="str">
        <f>HYPERLINK("#'" &amp; TEXT(투자전략!$G$1+20, "[$-ko-KR]yyyy.mm.dd") &amp; "'!A175:O199", TEXT(투자전략!$G$1+20, "[$-ko-KR]yyyy.mm.dd"))</f>
        <v>2021.12.21</v>
      </c>
      <c r="C270" s="135" t="str">
        <f t="shared" ca="1" si="78"/>
        <v/>
      </c>
      <c r="D270" s="139" t="str">
        <f t="shared" ca="1" si="79"/>
        <v/>
      </c>
      <c r="E270" s="77" t="str">
        <f t="shared" ca="1" si="80"/>
        <v/>
      </c>
      <c r="F270" s="137" t="str">
        <f t="shared" ca="1" si="81"/>
        <v/>
      </c>
      <c r="G270" s="139" t="str">
        <f t="shared" ca="1" si="82"/>
        <v/>
      </c>
      <c r="H270" s="77" t="str">
        <f t="shared" ca="1" si="83"/>
        <v/>
      </c>
      <c r="I270" s="137" t="str">
        <f t="shared" ca="1" si="84"/>
        <v/>
      </c>
      <c r="J270" s="139" t="str">
        <f t="shared" ca="1" si="85"/>
        <v/>
      </c>
      <c r="K270" s="77" t="str">
        <f t="shared" ca="1" si="86"/>
        <v/>
      </c>
      <c r="L270" s="137" t="str">
        <f t="shared" ca="1" si="87"/>
        <v/>
      </c>
      <c r="M270" s="139" t="str">
        <f t="shared" ca="1" si="88"/>
        <v/>
      </c>
      <c r="N270" s="77" t="str">
        <f t="shared" ca="1" si="89"/>
        <v/>
      </c>
      <c r="O270" s="137" t="str">
        <f t="shared" ca="1" si="90"/>
        <v/>
      </c>
    </row>
    <row r="271" spans="1:15" ht="16.5" customHeight="1">
      <c r="A271" s="154">
        <v>22</v>
      </c>
      <c r="B271" s="167" t="str">
        <f>HYPERLINK("#'" &amp; TEXT(투자전략!$G$1+21, "[$-ko-KR]yyyy.mm.dd") &amp; "'!A175:O199", TEXT(투자전략!$G$1+21, "[$-ko-KR]yyyy.mm.dd"))</f>
        <v>2021.12.22</v>
      </c>
      <c r="C271" s="134" t="str">
        <f t="shared" ca="1" si="78"/>
        <v/>
      </c>
      <c r="D271" s="142" t="str">
        <f t="shared" ca="1" si="79"/>
        <v/>
      </c>
      <c r="E271" s="76" t="str">
        <f t="shared" ca="1" si="80"/>
        <v/>
      </c>
      <c r="F271" s="141" t="str">
        <f t="shared" ca="1" si="81"/>
        <v/>
      </c>
      <c r="G271" s="142" t="str">
        <f t="shared" ca="1" si="82"/>
        <v/>
      </c>
      <c r="H271" s="76" t="str">
        <f t="shared" ca="1" si="83"/>
        <v/>
      </c>
      <c r="I271" s="141" t="str">
        <f t="shared" ca="1" si="84"/>
        <v/>
      </c>
      <c r="J271" s="142" t="str">
        <f t="shared" ca="1" si="85"/>
        <v/>
      </c>
      <c r="K271" s="76" t="str">
        <f t="shared" ca="1" si="86"/>
        <v/>
      </c>
      <c r="L271" s="141" t="str">
        <f t="shared" ca="1" si="87"/>
        <v/>
      </c>
      <c r="M271" s="142" t="str">
        <f t="shared" ca="1" si="88"/>
        <v/>
      </c>
      <c r="N271" s="76" t="str">
        <f t="shared" ca="1" si="89"/>
        <v/>
      </c>
      <c r="O271" s="141" t="str">
        <f t="shared" ca="1" si="90"/>
        <v/>
      </c>
    </row>
    <row r="272" spans="1:15" ht="16.5" customHeight="1">
      <c r="A272" s="153">
        <v>23</v>
      </c>
      <c r="B272" s="168" t="str">
        <f>HYPERLINK("#'" &amp; TEXT(투자전략!$G$1+22, "[$-ko-KR]yyyy.mm.dd") &amp; "'!A175:O199", TEXT(투자전략!$G$1+22, "[$-ko-KR]yyyy.mm.dd"))</f>
        <v>2021.12.23</v>
      </c>
      <c r="C272" s="135" t="str">
        <f t="shared" ca="1" si="78"/>
        <v/>
      </c>
      <c r="D272" s="139" t="str">
        <f t="shared" ca="1" si="79"/>
        <v/>
      </c>
      <c r="E272" s="77" t="str">
        <f t="shared" ca="1" si="80"/>
        <v/>
      </c>
      <c r="F272" s="137" t="str">
        <f t="shared" ca="1" si="81"/>
        <v/>
      </c>
      <c r="G272" s="139" t="str">
        <f t="shared" ca="1" si="82"/>
        <v/>
      </c>
      <c r="H272" s="77" t="str">
        <f t="shared" ca="1" si="83"/>
        <v/>
      </c>
      <c r="I272" s="137" t="str">
        <f t="shared" ca="1" si="84"/>
        <v/>
      </c>
      <c r="J272" s="139" t="str">
        <f t="shared" ca="1" si="85"/>
        <v/>
      </c>
      <c r="K272" s="77" t="str">
        <f t="shared" ca="1" si="86"/>
        <v/>
      </c>
      <c r="L272" s="137" t="str">
        <f t="shared" ca="1" si="87"/>
        <v/>
      </c>
      <c r="M272" s="139" t="str">
        <f t="shared" ca="1" si="88"/>
        <v/>
      </c>
      <c r="N272" s="77" t="str">
        <f t="shared" ca="1" si="89"/>
        <v/>
      </c>
      <c r="O272" s="137" t="str">
        <f t="shared" ca="1" si="90"/>
        <v/>
      </c>
    </row>
    <row r="273" spans="1:15" ht="16.5" customHeight="1">
      <c r="A273" s="153">
        <v>24</v>
      </c>
      <c r="B273" s="168" t="str">
        <f>HYPERLINK("#'" &amp; TEXT(투자전략!$G$1+23, "[$-ko-KR]yyyy.mm.dd") &amp; "'!A175:O199", TEXT(투자전략!$G$1+23, "[$-ko-KR]yyyy.mm.dd"))</f>
        <v>2021.12.24</v>
      </c>
      <c r="C273" s="135" t="str">
        <f t="shared" ca="1" si="78"/>
        <v/>
      </c>
      <c r="D273" s="139" t="str">
        <f t="shared" ca="1" si="79"/>
        <v/>
      </c>
      <c r="E273" s="77" t="str">
        <f t="shared" ca="1" si="80"/>
        <v/>
      </c>
      <c r="F273" s="137" t="str">
        <f t="shared" ca="1" si="81"/>
        <v/>
      </c>
      <c r="G273" s="139" t="str">
        <f t="shared" ca="1" si="82"/>
        <v/>
      </c>
      <c r="H273" s="77" t="str">
        <f t="shared" ca="1" si="83"/>
        <v/>
      </c>
      <c r="I273" s="137" t="str">
        <f t="shared" ca="1" si="84"/>
        <v/>
      </c>
      <c r="J273" s="139" t="str">
        <f t="shared" ca="1" si="85"/>
        <v/>
      </c>
      <c r="K273" s="77" t="str">
        <f t="shared" ca="1" si="86"/>
        <v/>
      </c>
      <c r="L273" s="137" t="str">
        <f t="shared" ca="1" si="87"/>
        <v/>
      </c>
      <c r="M273" s="139" t="str">
        <f t="shared" ca="1" si="88"/>
        <v/>
      </c>
      <c r="N273" s="77" t="str">
        <f t="shared" ca="1" si="89"/>
        <v/>
      </c>
      <c r="O273" s="137" t="str">
        <f t="shared" ca="1" si="90"/>
        <v/>
      </c>
    </row>
    <row r="274" spans="1:15" ht="16.5" customHeight="1">
      <c r="A274" s="153">
        <v>25</v>
      </c>
      <c r="B274" s="168" t="str">
        <f>HYPERLINK("#'" &amp; TEXT(투자전략!$G$1+24, "[$-ko-KR]yyyy.mm.dd") &amp; "'!A175:O199", TEXT(투자전략!$G$1+24, "[$-ko-KR]yyyy.mm.dd"))</f>
        <v>2021.12.25</v>
      </c>
      <c r="C274" s="135" t="str">
        <f t="shared" ca="1" si="78"/>
        <v/>
      </c>
      <c r="D274" s="139" t="str">
        <f t="shared" ca="1" si="79"/>
        <v/>
      </c>
      <c r="E274" s="77" t="str">
        <f t="shared" ca="1" si="80"/>
        <v/>
      </c>
      <c r="F274" s="137" t="str">
        <f t="shared" ca="1" si="81"/>
        <v/>
      </c>
      <c r="G274" s="139" t="str">
        <f t="shared" ca="1" si="82"/>
        <v/>
      </c>
      <c r="H274" s="77" t="str">
        <f t="shared" ca="1" si="83"/>
        <v/>
      </c>
      <c r="I274" s="137" t="str">
        <f t="shared" ca="1" si="84"/>
        <v/>
      </c>
      <c r="J274" s="139" t="str">
        <f t="shared" ca="1" si="85"/>
        <v/>
      </c>
      <c r="K274" s="77" t="str">
        <f t="shared" ca="1" si="86"/>
        <v/>
      </c>
      <c r="L274" s="137" t="str">
        <f t="shared" ca="1" si="87"/>
        <v/>
      </c>
      <c r="M274" s="139" t="str">
        <f t="shared" ca="1" si="88"/>
        <v/>
      </c>
      <c r="N274" s="77" t="str">
        <f t="shared" ca="1" si="89"/>
        <v/>
      </c>
      <c r="O274" s="137" t="str">
        <f t="shared" ca="1" si="90"/>
        <v/>
      </c>
    </row>
    <row r="275" spans="1:15" ht="16.5" customHeight="1">
      <c r="A275" s="153">
        <v>26</v>
      </c>
      <c r="B275" s="168" t="str">
        <f>HYPERLINK("#'" &amp; TEXT(투자전략!$G$1+25, "[$-ko-KR]yyyy.mm.dd") &amp; "'!A175:O199", TEXT(투자전략!$G$1+25, "[$-ko-KR]yyyy.mm.dd"))</f>
        <v>2021.12.26</v>
      </c>
      <c r="C275" s="135" t="str">
        <f t="shared" ca="1" si="78"/>
        <v/>
      </c>
      <c r="D275" s="139" t="str">
        <f t="shared" ca="1" si="79"/>
        <v/>
      </c>
      <c r="E275" s="77" t="str">
        <f t="shared" ca="1" si="80"/>
        <v/>
      </c>
      <c r="F275" s="137" t="str">
        <f t="shared" ca="1" si="81"/>
        <v/>
      </c>
      <c r="G275" s="139" t="str">
        <f t="shared" ca="1" si="82"/>
        <v/>
      </c>
      <c r="H275" s="77" t="str">
        <f t="shared" ca="1" si="83"/>
        <v/>
      </c>
      <c r="I275" s="137" t="str">
        <f t="shared" ca="1" si="84"/>
        <v/>
      </c>
      <c r="J275" s="139" t="str">
        <f t="shared" ca="1" si="85"/>
        <v/>
      </c>
      <c r="K275" s="77" t="str">
        <f t="shared" ca="1" si="86"/>
        <v/>
      </c>
      <c r="L275" s="137" t="str">
        <f t="shared" ca="1" si="87"/>
        <v/>
      </c>
      <c r="M275" s="139" t="str">
        <f t="shared" ca="1" si="88"/>
        <v/>
      </c>
      <c r="N275" s="77" t="str">
        <f t="shared" ca="1" si="89"/>
        <v/>
      </c>
      <c r="O275" s="137" t="str">
        <f t="shared" ca="1" si="90"/>
        <v/>
      </c>
    </row>
    <row r="276" spans="1:15" ht="16.5" customHeight="1">
      <c r="A276" s="153">
        <v>27</v>
      </c>
      <c r="B276" s="168" t="str">
        <f>HYPERLINK("#'" &amp; TEXT(투자전략!$G$1+26, "[$-ko-KR]yyyy.mm.dd") &amp; "'!A175:O199", TEXT(투자전략!$G$1+26, "[$-ko-KR]yyyy.mm.dd"))</f>
        <v>2021.12.27</v>
      </c>
      <c r="C276" s="135" t="str">
        <f t="shared" ca="1" si="78"/>
        <v/>
      </c>
      <c r="D276" s="139" t="str">
        <f t="shared" ca="1" si="79"/>
        <v/>
      </c>
      <c r="E276" s="77" t="str">
        <f t="shared" ca="1" si="80"/>
        <v/>
      </c>
      <c r="F276" s="137" t="str">
        <f t="shared" ca="1" si="81"/>
        <v/>
      </c>
      <c r="G276" s="139" t="str">
        <f t="shared" ca="1" si="82"/>
        <v/>
      </c>
      <c r="H276" s="77" t="str">
        <f t="shared" ca="1" si="83"/>
        <v/>
      </c>
      <c r="I276" s="137" t="str">
        <f t="shared" ca="1" si="84"/>
        <v/>
      </c>
      <c r="J276" s="139" t="str">
        <f t="shared" ca="1" si="85"/>
        <v/>
      </c>
      <c r="K276" s="77" t="str">
        <f t="shared" ca="1" si="86"/>
        <v/>
      </c>
      <c r="L276" s="137" t="str">
        <f t="shared" ca="1" si="87"/>
        <v/>
      </c>
      <c r="M276" s="139" t="str">
        <f t="shared" ca="1" si="88"/>
        <v/>
      </c>
      <c r="N276" s="77" t="str">
        <f t="shared" ca="1" si="89"/>
        <v/>
      </c>
      <c r="O276" s="137" t="str">
        <f t="shared" ca="1" si="90"/>
        <v/>
      </c>
    </row>
    <row r="277" spans="1:15" ht="16.5" customHeight="1" thickBot="1">
      <c r="A277" s="155">
        <v>28</v>
      </c>
      <c r="B277" s="169" t="str">
        <f>HYPERLINK("#'" &amp; TEXT(투자전략!$G$1+27, "[$-ko-KR]yyyy.mm.dd") &amp; "'!A175:O199", TEXT(투자전략!$G$1+27, "[$-ko-KR]yyyy.mm.dd"))</f>
        <v>2021.12.28</v>
      </c>
      <c r="C277" s="136" t="str">
        <f t="shared" ca="1" si="78"/>
        <v/>
      </c>
      <c r="D277" s="140" t="str">
        <f t="shared" ca="1" si="79"/>
        <v/>
      </c>
      <c r="E277" s="79" t="str">
        <f t="shared" ca="1" si="80"/>
        <v/>
      </c>
      <c r="F277" s="138" t="str">
        <f t="shared" ca="1" si="81"/>
        <v/>
      </c>
      <c r="G277" s="140" t="str">
        <f t="shared" ca="1" si="82"/>
        <v/>
      </c>
      <c r="H277" s="79" t="str">
        <f t="shared" ca="1" si="83"/>
        <v/>
      </c>
      <c r="I277" s="138" t="str">
        <f t="shared" ca="1" si="84"/>
        <v/>
      </c>
      <c r="J277" s="140" t="str">
        <f t="shared" ca="1" si="85"/>
        <v/>
      </c>
      <c r="K277" s="79" t="str">
        <f t="shared" ca="1" si="86"/>
        <v/>
      </c>
      <c r="L277" s="138" t="str">
        <f t="shared" ca="1" si="87"/>
        <v/>
      </c>
      <c r="M277" s="140" t="str">
        <f t="shared" ca="1" si="88"/>
        <v/>
      </c>
      <c r="N277" s="79" t="str">
        <f t="shared" ca="1" si="89"/>
        <v/>
      </c>
      <c r="O277" s="138" t="str">
        <f t="shared" ca="1" si="90"/>
        <v/>
      </c>
    </row>
    <row r="278" spans="1:15" ht="16.5" customHeight="1">
      <c r="A278" s="121">
        <v>29</v>
      </c>
      <c r="B278" s="167" t="str">
        <f>HYPERLINK("#'" &amp; TEXT(투자전략!$G$1+28, "[$-ko-KR]yyyy.mm.dd") &amp; "'!A175:O199", TEXT(투자전략!$G$1+28, "[$-ko-KR]yyyy.mm.dd"))</f>
        <v>2021.12.29</v>
      </c>
      <c r="C278" s="135" t="str">
        <f t="shared" ca="1" si="78"/>
        <v/>
      </c>
      <c r="D278" s="139" t="str">
        <f t="shared" ca="1" si="79"/>
        <v/>
      </c>
      <c r="E278" s="77" t="str">
        <f t="shared" ca="1" si="80"/>
        <v/>
      </c>
      <c r="F278" s="137" t="str">
        <f t="shared" ca="1" si="81"/>
        <v/>
      </c>
      <c r="G278" s="139" t="str">
        <f t="shared" ca="1" si="82"/>
        <v/>
      </c>
      <c r="H278" s="77" t="str">
        <f t="shared" ca="1" si="83"/>
        <v/>
      </c>
      <c r="I278" s="137" t="str">
        <f t="shared" ca="1" si="84"/>
        <v/>
      </c>
      <c r="J278" s="139" t="str">
        <f t="shared" ca="1" si="85"/>
        <v/>
      </c>
      <c r="K278" s="77" t="str">
        <f t="shared" ca="1" si="86"/>
        <v/>
      </c>
      <c r="L278" s="137" t="str">
        <f t="shared" ca="1" si="87"/>
        <v/>
      </c>
      <c r="M278" s="139" t="str">
        <f t="shared" ca="1" si="88"/>
        <v/>
      </c>
      <c r="N278" s="77" t="str">
        <f t="shared" ca="1" si="89"/>
        <v/>
      </c>
      <c r="O278" s="137" t="str">
        <f t="shared" ca="1" si="90"/>
        <v/>
      </c>
    </row>
    <row r="279" spans="1:15" ht="16.5" customHeight="1">
      <c r="A279" s="121">
        <v>30</v>
      </c>
      <c r="B279" s="168" t="str">
        <f>HYPERLINK("#'" &amp; TEXT(투자전략!$G$1+29, "[$-ko-KR]yyyy.mm.dd") &amp; "'!A175:O199", TEXT(투자전략!$G$1+29, "[$-ko-KR]yyyy.mm.dd"))</f>
        <v>2021.12.30</v>
      </c>
      <c r="C279" s="135" t="str">
        <f t="shared" ca="1" si="78"/>
        <v/>
      </c>
      <c r="D279" s="139" t="str">
        <f t="shared" ca="1" si="79"/>
        <v/>
      </c>
      <c r="E279" s="77" t="str">
        <f t="shared" ca="1" si="80"/>
        <v/>
      </c>
      <c r="F279" s="137" t="str">
        <f t="shared" ca="1" si="81"/>
        <v/>
      </c>
      <c r="G279" s="139" t="str">
        <f t="shared" ca="1" si="82"/>
        <v/>
      </c>
      <c r="H279" s="77" t="str">
        <f t="shared" ca="1" si="83"/>
        <v/>
      </c>
      <c r="I279" s="137" t="str">
        <f t="shared" ca="1" si="84"/>
        <v/>
      </c>
      <c r="J279" s="139" t="str">
        <f t="shared" ca="1" si="85"/>
        <v/>
      </c>
      <c r="K279" s="77" t="str">
        <f t="shared" ca="1" si="86"/>
        <v/>
      </c>
      <c r="L279" s="137" t="str">
        <f t="shared" ca="1" si="87"/>
        <v/>
      </c>
      <c r="M279" s="139" t="str">
        <f t="shared" ca="1" si="88"/>
        <v/>
      </c>
      <c r="N279" s="77" t="str">
        <f t="shared" ca="1" si="89"/>
        <v/>
      </c>
      <c r="O279" s="137" t="str">
        <f t="shared" ca="1" si="90"/>
        <v/>
      </c>
    </row>
    <row r="280" spans="1:15" ht="16.5" customHeight="1" thickBot="1">
      <c r="A280" s="121">
        <v>31</v>
      </c>
      <c r="B280" s="168" t="str">
        <f>HYPERLINK("#'" &amp; TEXT(투자전략!$G$1+30, "[$-ko-KR]yyyy.mm.dd") &amp; "'!A175:O199", TEXT(투자전략!$G$1+30, "[$-ko-KR]yyyy.mm.dd"))</f>
        <v>2021.12.31</v>
      </c>
      <c r="C280" s="136" t="str">
        <f t="shared" ca="1" si="78"/>
        <v/>
      </c>
      <c r="D280" s="140" t="str">
        <f t="shared" ca="1" si="79"/>
        <v/>
      </c>
      <c r="E280" s="79" t="str">
        <f t="shared" ca="1" si="80"/>
        <v/>
      </c>
      <c r="F280" s="138" t="str">
        <f t="shared" ca="1" si="81"/>
        <v/>
      </c>
      <c r="G280" s="140" t="str">
        <f t="shared" ca="1" si="82"/>
        <v/>
      </c>
      <c r="H280" s="79" t="str">
        <f t="shared" ca="1" si="83"/>
        <v/>
      </c>
      <c r="I280" s="138" t="str">
        <f t="shared" ca="1" si="84"/>
        <v/>
      </c>
      <c r="J280" s="140" t="str">
        <f t="shared" ca="1" si="85"/>
        <v/>
      </c>
      <c r="K280" s="79" t="str">
        <f t="shared" ca="1" si="86"/>
        <v/>
      </c>
      <c r="L280" s="138" t="str">
        <f t="shared" ca="1" si="87"/>
        <v/>
      </c>
      <c r="M280" s="140" t="str">
        <f t="shared" ca="1" si="88"/>
        <v/>
      </c>
      <c r="N280" s="79" t="str">
        <f t="shared" ca="1" si="89"/>
        <v/>
      </c>
      <c r="O280" s="138" t="str">
        <f t="shared" ca="1" si="90"/>
        <v/>
      </c>
    </row>
    <row r="281" spans="1:15" ht="16.5" customHeight="1" thickBot="1">
      <c r="A281" s="239" t="s">
        <v>280</v>
      </c>
      <c r="B281" s="241"/>
      <c r="C281" s="132" t="s">
        <v>275</v>
      </c>
      <c r="D281" s="150" t="s">
        <v>276</v>
      </c>
      <c r="E281" s="151" t="s">
        <v>277</v>
      </c>
      <c r="F281" s="152" t="s">
        <v>278</v>
      </c>
      <c r="G281" s="150" t="s">
        <v>276</v>
      </c>
      <c r="H281" s="151" t="s">
        <v>277</v>
      </c>
      <c r="I281" s="152" t="s">
        <v>278</v>
      </c>
      <c r="J281" s="150" t="s">
        <v>276</v>
      </c>
      <c r="K281" s="151" t="s">
        <v>277</v>
      </c>
      <c r="L281" s="152" t="s">
        <v>278</v>
      </c>
      <c r="M281" s="150" t="s">
        <v>276</v>
      </c>
      <c r="N281" s="151" t="s">
        <v>277</v>
      </c>
      <c r="O281" s="152" t="s">
        <v>278</v>
      </c>
    </row>
    <row r="282" spans="1:15" ht="16.5" customHeight="1" thickBot="1">
      <c r="A282" s="245"/>
      <c r="B282" s="247"/>
      <c r="C282" s="136">
        <f ca="1">SUM(C250:C280)</f>
        <v>48000000</v>
      </c>
      <c r="D282" s="140">
        <f ca="1">SUM(D250:D280)</f>
        <v>47796017.190777712</v>
      </c>
      <c r="E282" s="79">
        <f ca="1">IFERROR(F282 / (SUM($C250:$C280) / COUNT($C250:$C280)), 0)</f>
        <v>-6.7994269740765001E-2</v>
      </c>
      <c r="F282" s="138">
        <f ca="1">SUM(F250:F280)</f>
        <v>-203982.80922229501</v>
      </c>
      <c r="G282" s="140">
        <f ca="1">SUM(G250:G280)</f>
        <v>47624244.388876803</v>
      </c>
      <c r="H282" s="79">
        <f ca="1">IFERROR(I282 / (SUM($C250:$C280) / COUNT($C250:$C280)), 0)</f>
        <v>-0.12525187037439794</v>
      </c>
      <c r="I282" s="138">
        <f ca="1">SUM(I250:I280)</f>
        <v>-375755.61112319387</v>
      </c>
      <c r="J282" s="140">
        <f ca="1">SUM(J250:J280)</f>
        <v>47597566.722614534</v>
      </c>
      <c r="K282" s="79">
        <f ca="1">IFERROR(L282 / (SUM($C250:$C280) / COUNT($C250:$C280)), 0)</f>
        <v>-0.13414442579515465</v>
      </c>
      <c r="L282" s="138">
        <f ca="1">SUM(L250:L280)</f>
        <v>-402433.27738546394</v>
      </c>
      <c r="M282" s="140">
        <f ca="1">SUM(M250:M280)</f>
        <v>46834354.091231085</v>
      </c>
      <c r="N282" s="79">
        <f ca="1">IFERROR(O282 / (SUM($C250:$C280) / COUNT($C250:$C280)), 0)</f>
        <v>-0.38854863625630509</v>
      </c>
      <c r="O282" s="138">
        <f ca="1">SUM(O250:O280)</f>
        <v>-1165645.9087689153</v>
      </c>
    </row>
  </sheetData>
  <mergeCells count="139">
    <mergeCell ref="B14:C14"/>
    <mergeCell ref="B15:C15"/>
    <mergeCell ref="B16:C16"/>
    <mergeCell ref="D16:F16"/>
    <mergeCell ref="G16:I16"/>
    <mergeCell ref="J16:L16"/>
    <mergeCell ref="M16:O16"/>
    <mergeCell ref="D2:F2"/>
    <mergeCell ref="G2:I2"/>
    <mergeCell ref="J2:L2"/>
    <mergeCell ref="M2:O2"/>
    <mergeCell ref="A3:A4"/>
    <mergeCell ref="A5:A6"/>
    <mergeCell ref="A7:A8"/>
    <mergeCell ref="A9:A10"/>
    <mergeCell ref="A11:A12"/>
    <mergeCell ref="B11:C11"/>
    <mergeCell ref="J11:L11"/>
    <mergeCell ref="J12:L12"/>
    <mergeCell ref="M11:O11"/>
    <mergeCell ref="M12:O12"/>
    <mergeCell ref="D8:F8"/>
    <mergeCell ref="D9:F9"/>
    <mergeCell ref="D10:F10"/>
    <mergeCell ref="D11:F11"/>
    <mergeCell ref="D12:F12"/>
    <mergeCell ref="B12:C12"/>
    <mergeCell ref="A1:O1"/>
    <mergeCell ref="B3:C3"/>
    <mergeCell ref="B4:C4"/>
    <mergeCell ref="B5:C5"/>
    <mergeCell ref="B6:C6"/>
    <mergeCell ref="B7:C7"/>
    <mergeCell ref="B8:C8"/>
    <mergeCell ref="B9:C9"/>
    <mergeCell ref="B10:C10"/>
    <mergeCell ref="A2:C2"/>
    <mergeCell ref="J10:L10"/>
    <mergeCell ref="M3:O3"/>
    <mergeCell ref="M4:O4"/>
    <mergeCell ref="M5:O5"/>
    <mergeCell ref="M6:O6"/>
    <mergeCell ref="M7:O7"/>
    <mergeCell ref="M8:O8"/>
    <mergeCell ref="M9:O9"/>
    <mergeCell ref="M10:O10"/>
    <mergeCell ref="J5:L5"/>
    <mergeCell ref="J6:L6"/>
    <mergeCell ref="J7:L7"/>
    <mergeCell ref="J8:L8"/>
    <mergeCell ref="J9:L9"/>
    <mergeCell ref="A281:B282"/>
    <mergeCell ref="A243:B244"/>
    <mergeCell ref="A247:O247"/>
    <mergeCell ref="A248:A249"/>
    <mergeCell ref="B248:C248"/>
    <mergeCell ref="D248:F248"/>
    <mergeCell ref="G248:I248"/>
    <mergeCell ref="J248:L248"/>
    <mergeCell ref="M248:O248"/>
    <mergeCell ref="A205:B206"/>
    <mergeCell ref="A209:O209"/>
    <mergeCell ref="A210:A211"/>
    <mergeCell ref="B210:C210"/>
    <mergeCell ref="D210:F210"/>
    <mergeCell ref="G210:I210"/>
    <mergeCell ref="J210:L210"/>
    <mergeCell ref="M210:O210"/>
    <mergeCell ref="A167:B168"/>
    <mergeCell ref="A171:O171"/>
    <mergeCell ref="A172:A173"/>
    <mergeCell ref="B172:C172"/>
    <mergeCell ref="D172:F172"/>
    <mergeCell ref="G172:I172"/>
    <mergeCell ref="J172:L172"/>
    <mergeCell ref="M172:O172"/>
    <mergeCell ref="A133:O133"/>
    <mergeCell ref="A134:A135"/>
    <mergeCell ref="B134:C134"/>
    <mergeCell ref="D134:F134"/>
    <mergeCell ref="G134:I134"/>
    <mergeCell ref="J134:L134"/>
    <mergeCell ref="M134:O134"/>
    <mergeCell ref="A91:B92"/>
    <mergeCell ref="A95:O95"/>
    <mergeCell ref="A96:A97"/>
    <mergeCell ref="B96:C96"/>
    <mergeCell ref="D96:F96"/>
    <mergeCell ref="G96:I96"/>
    <mergeCell ref="J96:L96"/>
    <mergeCell ref="M96:O96"/>
    <mergeCell ref="A20:A21"/>
    <mergeCell ref="G12:I12"/>
    <mergeCell ref="M20:O20"/>
    <mergeCell ref="B20:C20"/>
    <mergeCell ref="G11:I11"/>
    <mergeCell ref="G10:I10"/>
    <mergeCell ref="D20:F20"/>
    <mergeCell ref="G20:I20"/>
    <mergeCell ref="A129:B130"/>
    <mergeCell ref="A13:A14"/>
    <mergeCell ref="D15:F15"/>
    <mergeCell ref="G15:I15"/>
    <mergeCell ref="J15:L15"/>
    <mergeCell ref="M15:O15"/>
    <mergeCell ref="A15:A16"/>
    <mergeCell ref="D14:F14"/>
    <mergeCell ref="G14:I14"/>
    <mergeCell ref="J14:L14"/>
    <mergeCell ref="M14:O14"/>
    <mergeCell ref="D13:F13"/>
    <mergeCell ref="G13:I13"/>
    <mergeCell ref="J13:L13"/>
    <mergeCell ref="M13:O13"/>
    <mergeCell ref="B13:C13"/>
    <mergeCell ref="A57:O57"/>
    <mergeCell ref="A58:A59"/>
    <mergeCell ref="B58:C58"/>
    <mergeCell ref="D58:F58"/>
    <mergeCell ref="G58:I58"/>
    <mergeCell ref="J58:L58"/>
    <mergeCell ref="M58:O58"/>
    <mergeCell ref="G5:I5"/>
    <mergeCell ref="G3:I3"/>
    <mergeCell ref="G4:I4"/>
    <mergeCell ref="D3:F3"/>
    <mergeCell ref="D4:F4"/>
    <mergeCell ref="D5:F5"/>
    <mergeCell ref="J3:L3"/>
    <mergeCell ref="J4:L4"/>
    <mergeCell ref="J20:L20"/>
    <mergeCell ref="G7:I7"/>
    <mergeCell ref="G8:I8"/>
    <mergeCell ref="G9:I9"/>
    <mergeCell ref="G6:I6"/>
    <mergeCell ref="D6:F6"/>
    <mergeCell ref="D7:F7"/>
    <mergeCell ref="A53:B54"/>
    <mergeCell ref="A19:O19"/>
  </mergeCells>
  <phoneticPr fontId="1" type="noConversion"/>
  <conditionalFormatting sqref="D20:F21 E54:F54">
    <cfRule type="expression" dxfId="3099" priority="323">
      <formula>$E$54 &gt; 0</formula>
    </cfRule>
    <cfRule type="expression" dxfId="3098" priority="324">
      <formula>$E$54 = 0</formula>
    </cfRule>
    <cfRule type="expression" dxfId="3097" priority="325">
      <formula>$E$54 &lt; 0</formula>
    </cfRule>
  </conditionalFormatting>
  <conditionalFormatting sqref="G20:I21 H54:I54">
    <cfRule type="expression" dxfId="3096" priority="320">
      <formula>$H$54 &gt; 0</formula>
    </cfRule>
    <cfRule type="expression" dxfId="3095" priority="321">
      <formula>$H$54 = 0</formula>
    </cfRule>
    <cfRule type="expression" dxfId="3094" priority="322">
      <formula>$H$54 &lt; 0</formula>
    </cfRule>
  </conditionalFormatting>
  <conditionalFormatting sqref="J20:L21 K54:L54">
    <cfRule type="expression" dxfId="3093" priority="317">
      <formula>$K$54 &gt; 0</formula>
    </cfRule>
    <cfRule type="expression" dxfId="3092" priority="318">
      <formula>$K$54 = 0</formula>
    </cfRule>
    <cfRule type="expression" dxfId="3091" priority="319">
      <formula>$K$54 &lt; 0</formula>
    </cfRule>
  </conditionalFormatting>
  <conditionalFormatting sqref="M20:O21 N54:O54">
    <cfRule type="expression" dxfId="3090" priority="314">
      <formula>$N$54 &gt; 0</formula>
    </cfRule>
    <cfRule type="expression" dxfId="3089" priority="315">
      <formula>$N$54 = 0</formula>
    </cfRule>
    <cfRule type="expression" dxfId="3088" priority="316">
      <formula>$N$54 &lt; 0</formula>
    </cfRule>
  </conditionalFormatting>
  <conditionalFormatting sqref="D22:F52">
    <cfRule type="expression" dxfId="3087" priority="299">
      <formula>AND($E22 &gt; 0, ISNUMBER($E22))</formula>
    </cfRule>
    <cfRule type="expression" dxfId="3086" priority="300">
      <formula>AND($E22 = 0, ISNUMBER($E22))</formula>
    </cfRule>
    <cfRule type="expression" dxfId="3085" priority="301">
      <formula>AND($E22 &lt; 0, ISNUMBER($E22))</formula>
    </cfRule>
  </conditionalFormatting>
  <conditionalFormatting sqref="G22:I52">
    <cfRule type="expression" dxfId="3084" priority="296">
      <formula>AND($H22 &gt; 0, ISNUMBER($H22))</formula>
    </cfRule>
    <cfRule type="expression" dxfId="3083" priority="297">
      <formula>AND($H22 = 0, ISNUMBER($H22))</formula>
    </cfRule>
    <cfRule type="expression" dxfId="3082" priority="298">
      <formula>AND($H22 &lt; 0, ISNUMBER($H22))</formula>
    </cfRule>
  </conditionalFormatting>
  <conditionalFormatting sqref="J22:L52">
    <cfRule type="expression" dxfId="3081" priority="293">
      <formula>AND($K22 &gt; 0, ISNUMBER($K22))</formula>
    </cfRule>
    <cfRule type="expression" dxfId="3080" priority="294">
      <formula>AND($K22 = 0, ISNUMBER($K22))</formula>
    </cfRule>
    <cfRule type="expression" dxfId="3079" priority="295">
      <formula>AND($K22 &lt; 0, ISNUMBER($K22))</formula>
    </cfRule>
  </conditionalFormatting>
  <conditionalFormatting sqref="M22:O52">
    <cfRule type="expression" dxfId="3078" priority="290">
      <formula>AND($N22 &gt; 0, ISNUMBER($N22))</formula>
    </cfRule>
    <cfRule type="expression" dxfId="3077" priority="291">
      <formula>AND($N22 = 0, ISNUMBER($N22))</formula>
    </cfRule>
    <cfRule type="expression" dxfId="3076" priority="292">
      <formula>AND($N22 &lt; 0, ISNUMBER($N22))</formula>
    </cfRule>
  </conditionalFormatting>
  <conditionalFormatting sqref="D58:F59 E92:F92">
    <cfRule type="expression" dxfId="3075" priority="287">
      <formula>$E$92 &gt; 0</formula>
    </cfRule>
    <cfRule type="expression" dxfId="3074" priority="288">
      <formula>$E$92 = 0</formula>
    </cfRule>
    <cfRule type="expression" dxfId="3073" priority="289">
      <formula>$E$92 &lt; 0</formula>
    </cfRule>
  </conditionalFormatting>
  <conditionalFormatting sqref="G58:I59 H92:I92">
    <cfRule type="expression" dxfId="3072" priority="284">
      <formula>$H$92 &gt; 0</formula>
    </cfRule>
    <cfRule type="expression" dxfId="3071" priority="285">
      <formula>$H$92 = 0</formula>
    </cfRule>
    <cfRule type="expression" dxfId="3070" priority="286">
      <formula>$H$92 &lt; 0</formula>
    </cfRule>
  </conditionalFormatting>
  <conditionalFormatting sqref="J58:L59 K92:L92">
    <cfRule type="expression" dxfId="3069" priority="281">
      <formula>$K$92 &gt; 0</formula>
    </cfRule>
    <cfRule type="expression" dxfId="3068" priority="282">
      <formula>$K$92 = 0</formula>
    </cfRule>
    <cfRule type="expression" dxfId="3067" priority="283">
      <formula>$K$92 &lt; 0</formula>
    </cfRule>
  </conditionalFormatting>
  <conditionalFormatting sqref="M58:O59 N92:O92">
    <cfRule type="expression" dxfId="3066" priority="278">
      <formula>$N$92 &gt; 0</formula>
    </cfRule>
    <cfRule type="expression" dxfId="3065" priority="279">
      <formula>$N$92 = 0</formula>
    </cfRule>
    <cfRule type="expression" dxfId="3064" priority="280">
      <formula>$N$92 &lt; 0</formula>
    </cfRule>
  </conditionalFormatting>
  <conditionalFormatting sqref="D60:F90">
    <cfRule type="expression" dxfId="3063" priority="275">
      <formula>AND($E60 &gt; 0, ISNUMBER($E60))</formula>
    </cfRule>
    <cfRule type="expression" dxfId="3062" priority="276">
      <formula>AND($E60 = 0, ISNUMBER($E60))</formula>
    </cfRule>
    <cfRule type="expression" dxfId="3061" priority="277">
      <formula>AND($E60 &lt; 0, ISNUMBER($E60))</formula>
    </cfRule>
  </conditionalFormatting>
  <conditionalFormatting sqref="G60:I90">
    <cfRule type="expression" dxfId="3060" priority="272">
      <formula>AND($H60 &gt; 0, ISNUMBER($H60))</formula>
    </cfRule>
    <cfRule type="expression" dxfId="3059" priority="273">
      <formula>AND($H60 = 0, ISNUMBER($H60))</formula>
    </cfRule>
    <cfRule type="expression" dxfId="3058" priority="274">
      <formula>AND($H60 &lt; 0, ISNUMBER($H60))</formula>
    </cfRule>
  </conditionalFormatting>
  <conditionalFormatting sqref="J60:L90">
    <cfRule type="expression" dxfId="3057" priority="269">
      <formula>AND($K60 &gt; 0, ISNUMBER($K60))</formula>
    </cfRule>
    <cfRule type="expression" dxfId="3056" priority="270">
      <formula>AND($K60 = 0, ISNUMBER($K60))</formula>
    </cfRule>
    <cfRule type="expression" dxfId="3055" priority="271">
      <formula>AND($K60 &lt; 0, ISNUMBER($K60))</formula>
    </cfRule>
  </conditionalFormatting>
  <conditionalFormatting sqref="M60:O90">
    <cfRule type="expression" dxfId="3054" priority="266">
      <formula>AND($N60 &gt; 0, ISNUMBER($N60))</formula>
    </cfRule>
    <cfRule type="expression" dxfId="3053" priority="267">
      <formula>AND($N60 = 0, ISNUMBER($N60))</formula>
    </cfRule>
    <cfRule type="expression" dxfId="3052" priority="268">
      <formula>AND($N60 &lt; 0, ISNUMBER($N60))</formula>
    </cfRule>
  </conditionalFormatting>
  <conditionalFormatting sqref="D96:F97 E130:F130">
    <cfRule type="expression" dxfId="3051" priority="263">
      <formula>$E$130 &gt; 0</formula>
    </cfRule>
    <cfRule type="expression" dxfId="3050" priority="264">
      <formula>$E$130 = 0</formula>
    </cfRule>
    <cfRule type="expression" dxfId="3049" priority="265">
      <formula>$E$130 &lt; 0</formula>
    </cfRule>
  </conditionalFormatting>
  <conditionalFormatting sqref="G96:I97 H130:I130">
    <cfRule type="expression" dxfId="3048" priority="260">
      <formula>$H$130 &gt; 0</formula>
    </cfRule>
    <cfRule type="expression" dxfId="3047" priority="261">
      <formula>$H$130 = 0</formula>
    </cfRule>
    <cfRule type="expression" dxfId="3046" priority="262">
      <formula>$H$130 &lt; 0</formula>
    </cfRule>
  </conditionalFormatting>
  <conditionalFormatting sqref="J96:L97 K130:L130">
    <cfRule type="expression" dxfId="3045" priority="257">
      <formula>$K$130 &gt; 0</formula>
    </cfRule>
    <cfRule type="expression" dxfId="3044" priority="258">
      <formula>$K$130 = 0</formula>
    </cfRule>
    <cfRule type="expression" dxfId="3043" priority="259">
      <formula>$K$130 &lt; 0</formula>
    </cfRule>
  </conditionalFormatting>
  <conditionalFormatting sqref="M96:O97 N130:O130">
    <cfRule type="expression" dxfId="3042" priority="254">
      <formula>$N$130 &gt; 0</formula>
    </cfRule>
    <cfRule type="expression" dxfId="3041" priority="255">
      <formula>$N$130 = 0</formula>
    </cfRule>
    <cfRule type="expression" dxfId="3040" priority="256">
      <formula>$N$130 &lt; 0</formula>
    </cfRule>
  </conditionalFormatting>
  <conditionalFormatting sqref="D98:F128">
    <cfRule type="expression" dxfId="3039" priority="251">
      <formula>AND($E98 &gt; 0, ISNUMBER($E98))</formula>
    </cfRule>
    <cfRule type="expression" dxfId="3038" priority="252">
      <formula>AND($E98 = 0, ISNUMBER($E98))</formula>
    </cfRule>
    <cfRule type="expression" dxfId="3037" priority="253">
      <formula>AND($E98 &lt; 0, ISNUMBER($E98))</formula>
    </cfRule>
  </conditionalFormatting>
  <conditionalFormatting sqref="G98:I128">
    <cfRule type="expression" dxfId="3036" priority="248">
      <formula>AND($H98 &gt; 0, ISNUMBER($H98))</formula>
    </cfRule>
    <cfRule type="expression" dxfId="3035" priority="249">
      <formula>AND($H98 = 0, ISNUMBER($H98))</formula>
    </cfRule>
    <cfRule type="expression" dxfId="3034" priority="250">
      <formula>AND($H98 &lt; 0, ISNUMBER($H98))</formula>
    </cfRule>
  </conditionalFormatting>
  <conditionalFormatting sqref="J98:L128">
    <cfRule type="expression" dxfId="3033" priority="245">
      <formula>AND($K98 &gt; 0, ISNUMBER($K98))</formula>
    </cfRule>
    <cfRule type="expression" dxfId="3032" priority="246">
      <formula>AND($K98 = 0, ISNUMBER($K98))</formula>
    </cfRule>
    <cfRule type="expression" dxfId="3031" priority="247">
      <formula>AND($K98 &lt; 0, ISNUMBER($K98))</formula>
    </cfRule>
  </conditionalFormatting>
  <conditionalFormatting sqref="M98:O128">
    <cfRule type="expression" dxfId="3030" priority="242">
      <formula>AND($N98 &gt; 0, ISNUMBER($N98))</formula>
    </cfRule>
    <cfRule type="expression" dxfId="3029" priority="243">
      <formula>AND($N98 = 0, ISNUMBER($N98))</formula>
    </cfRule>
    <cfRule type="expression" dxfId="3028" priority="244">
      <formula>AND($N98 &lt; 0, ISNUMBER($N98))</formula>
    </cfRule>
  </conditionalFormatting>
  <conditionalFormatting sqref="D134:F135 E168:F168">
    <cfRule type="expression" dxfId="3027" priority="239">
      <formula>$E$168 &gt; 0</formula>
    </cfRule>
    <cfRule type="expression" dxfId="3026" priority="240">
      <formula>$E$168 = 0</formula>
    </cfRule>
    <cfRule type="expression" dxfId="3025" priority="241">
      <formula>$E$168 &lt; 0</formula>
    </cfRule>
  </conditionalFormatting>
  <conditionalFormatting sqref="G134:I135 H168:I168">
    <cfRule type="expression" dxfId="3024" priority="236">
      <formula>$H$168 &gt; 0</formula>
    </cfRule>
    <cfRule type="expression" dxfId="3023" priority="237">
      <formula>$H$168 = 0</formula>
    </cfRule>
    <cfRule type="expression" dxfId="3022" priority="238">
      <formula>$H$168 &lt; 0</formula>
    </cfRule>
  </conditionalFormatting>
  <conditionalFormatting sqref="J134:L135 K168:L168">
    <cfRule type="expression" dxfId="3021" priority="233">
      <formula>$K$168 &gt; 0</formula>
    </cfRule>
    <cfRule type="expression" dxfId="3020" priority="234">
      <formula>$K$168 = 0</formula>
    </cfRule>
    <cfRule type="expression" dxfId="3019" priority="235">
      <formula>$K$168 &lt; 0</formula>
    </cfRule>
  </conditionalFormatting>
  <conditionalFormatting sqref="M134:O135 N168:O168">
    <cfRule type="expression" dxfId="3018" priority="230">
      <formula>$N$168 &gt; 0</formula>
    </cfRule>
    <cfRule type="expression" dxfId="3017" priority="231">
      <formula>$N$168 = 0</formula>
    </cfRule>
    <cfRule type="expression" dxfId="3016" priority="232">
      <formula>$N$168 &lt; 0</formula>
    </cfRule>
  </conditionalFormatting>
  <conditionalFormatting sqref="D136:F166">
    <cfRule type="expression" dxfId="3015" priority="227">
      <formula>AND($E136 &gt; 0, ISNUMBER($E136))</formula>
    </cfRule>
    <cfRule type="expression" dxfId="3014" priority="228">
      <formula>AND($E136 = 0, ISNUMBER($E136))</formula>
    </cfRule>
    <cfRule type="expression" dxfId="3013" priority="229">
      <formula>AND($E136 &lt; 0, ISNUMBER($E136))</formula>
    </cfRule>
  </conditionalFormatting>
  <conditionalFormatting sqref="G136:I166">
    <cfRule type="expression" dxfId="3012" priority="224">
      <formula>AND($H136 &gt; 0, ISNUMBER($H136))</formula>
    </cfRule>
    <cfRule type="expression" dxfId="3011" priority="225">
      <formula>AND($H136 = 0, ISNUMBER($H136))</formula>
    </cfRule>
    <cfRule type="expression" dxfId="3010" priority="226">
      <formula>AND($H136 &lt; 0, ISNUMBER($H136))</formula>
    </cfRule>
  </conditionalFormatting>
  <conditionalFormatting sqref="J136:L166">
    <cfRule type="expression" dxfId="3009" priority="221">
      <formula>AND($K136 &gt; 0, ISNUMBER($K136))</formula>
    </cfRule>
    <cfRule type="expression" dxfId="3008" priority="222">
      <formula>AND($K136 = 0, ISNUMBER($K136))</formula>
    </cfRule>
    <cfRule type="expression" dxfId="3007" priority="223">
      <formula>AND($K136 &lt; 0, ISNUMBER($K136))</formula>
    </cfRule>
  </conditionalFormatting>
  <conditionalFormatting sqref="M136:O166">
    <cfRule type="expression" dxfId="3006" priority="218">
      <formula>AND($N136 &gt; 0, ISNUMBER($N136))</formula>
    </cfRule>
    <cfRule type="expression" dxfId="3005" priority="219">
      <formula>AND($N136 = 0, ISNUMBER($N136))</formula>
    </cfRule>
    <cfRule type="expression" dxfId="3004" priority="220">
      <formula>AND($N136 &lt; 0, ISNUMBER($N136))</formula>
    </cfRule>
  </conditionalFormatting>
  <conditionalFormatting sqref="D172:F173 E206:F206">
    <cfRule type="expression" dxfId="3003" priority="215">
      <formula>$E$206 &gt; 0</formula>
    </cfRule>
    <cfRule type="expression" dxfId="3002" priority="216">
      <formula>$E$206 = 0</formula>
    </cfRule>
    <cfRule type="expression" dxfId="3001" priority="217">
      <formula>$E$206 &lt; 0</formula>
    </cfRule>
  </conditionalFormatting>
  <conditionalFormatting sqref="G172:I173 H206:I206">
    <cfRule type="expression" dxfId="3000" priority="212">
      <formula>$H$206 &gt; 0</formula>
    </cfRule>
    <cfRule type="expression" dxfId="2999" priority="213">
      <formula>$H$206 = 0</formula>
    </cfRule>
    <cfRule type="expression" dxfId="2998" priority="214">
      <formula>$H$206 &lt; 0</formula>
    </cfRule>
  </conditionalFormatting>
  <conditionalFormatting sqref="J172:L173 K206:L206">
    <cfRule type="expression" dxfId="2997" priority="209">
      <formula>$K$206 &gt; 0</formula>
    </cfRule>
    <cfRule type="expression" dxfId="2996" priority="210">
      <formula>$K$206 = 0</formula>
    </cfRule>
    <cfRule type="expression" dxfId="2995" priority="211">
      <formula>$K$206 &lt; 0</formula>
    </cfRule>
  </conditionalFormatting>
  <conditionalFormatting sqref="M172:O173 N206:O206">
    <cfRule type="expression" dxfId="2994" priority="206">
      <formula>$N$206 &gt; 0</formula>
    </cfRule>
    <cfRule type="expression" dxfId="2993" priority="207">
      <formula>$N$206 = 0</formula>
    </cfRule>
    <cfRule type="expression" dxfId="2992" priority="208">
      <formula>$N$206 &lt; 0</formula>
    </cfRule>
  </conditionalFormatting>
  <conditionalFormatting sqref="D174:F204">
    <cfRule type="expression" dxfId="2991" priority="203">
      <formula>AND($E174 &gt; 0, ISNUMBER($E174))</formula>
    </cfRule>
    <cfRule type="expression" dxfId="2990" priority="204">
      <formula>AND($E174 = 0, ISNUMBER($E174))</formula>
    </cfRule>
    <cfRule type="expression" dxfId="2989" priority="205">
      <formula>AND($E174 &lt; 0, ISNUMBER($E174))</formula>
    </cfRule>
  </conditionalFormatting>
  <conditionalFormatting sqref="G174:I204">
    <cfRule type="expression" dxfId="2988" priority="200">
      <formula>AND($H174 &gt; 0, ISNUMBER($H174))</formula>
    </cfRule>
    <cfRule type="expression" dxfId="2987" priority="201">
      <formula>AND($H174 = 0, ISNUMBER($H174))</formula>
    </cfRule>
    <cfRule type="expression" dxfId="2986" priority="202">
      <formula>AND($H174 &lt; 0, ISNUMBER($H174))</formula>
    </cfRule>
  </conditionalFormatting>
  <conditionalFormatting sqref="J174:L204">
    <cfRule type="expression" dxfId="2985" priority="197">
      <formula>AND($K174 &gt; 0, ISNUMBER($K174))</formula>
    </cfRule>
    <cfRule type="expression" dxfId="2984" priority="198">
      <formula>AND($K174 = 0, ISNUMBER($K174))</formula>
    </cfRule>
    <cfRule type="expression" dxfId="2983" priority="199">
      <formula>AND($K174 &lt; 0, ISNUMBER($K174))</formula>
    </cfRule>
  </conditionalFormatting>
  <conditionalFormatting sqref="M174:O204">
    <cfRule type="expression" dxfId="2982" priority="194">
      <formula>AND($N174 &gt; 0, ISNUMBER($N174))</formula>
    </cfRule>
    <cfRule type="expression" dxfId="2981" priority="195">
      <formula>AND($N174 = 0, ISNUMBER($N174))</formula>
    </cfRule>
    <cfRule type="expression" dxfId="2980" priority="196">
      <formula>AND($N174 &lt; 0, ISNUMBER($N174))</formula>
    </cfRule>
  </conditionalFormatting>
  <conditionalFormatting sqref="D210:F211 E244:F244">
    <cfRule type="expression" dxfId="2979" priority="191">
      <formula>$E$244 &gt; 0</formula>
    </cfRule>
    <cfRule type="expression" dxfId="2978" priority="192">
      <formula>$E$244 = 0</formula>
    </cfRule>
    <cfRule type="expression" dxfId="2977" priority="193">
      <formula>$E$244 &lt; 0</formula>
    </cfRule>
  </conditionalFormatting>
  <conditionalFormatting sqref="G210:I211 H244:I244">
    <cfRule type="expression" dxfId="2976" priority="188">
      <formula>$H$244 &gt; 0</formula>
    </cfRule>
    <cfRule type="expression" dxfId="2975" priority="189">
      <formula>$H$244 = 0</formula>
    </cfRule>
    <cfRule type="expression" dxfId="2974" priority="190">
      <formula>$H$244 &lt; 0</formula>
    </cfRule>
  </conditionalFormatting>
  <conditionalFormatting sqref="J210:L211 K244:L244">
    <cfRule type="expression" dxfId="2973" priority="185">
      <formula>$K$244 &gt; 0</formula>
    </cfRule>
    <cfRule type="expression" dxfId="2972" priority="186">
      <formula>$K$244 = 0</formula>
    </cfRule>
    <cfRule type="expression" dxfId="2971" priority="187">
      <formula>$K$244 &lt; 0</formula>
    </cfRule>
  </conditionalFormatting>
  <conditionalFormatting sqref="M210:O211 N244:O244">
    <cfRule type="expression" dxfId="2970" priority="182">
      <formula>$N$244 &gt; 0</formula>
    </cfRule>
    <cfRule type="expression" dxfId="2969" priority="183">
      <formula>$N$244 = 0</formula>
    </cfRule>
    <cfRule type="expression" dxfId="2968" priority="184">
      <formula>$N$244 &lt; 0</formula>
    </cfRule>
  </conditionalFormatting>
  <conditionalFormatting sqref="D212:F242">
    <cfRule type="expression" dxfId="2967" priority="179">
      <formula>AND($E212 &gt; 0, ISNUMBER($E212))</formula>
    </cfRule>
    <cfRule type="expression" dxfId="2966" priority="180">
      <formula>AND($E212 = 0, ISNUMBER($E212))</formula>
    </cfRule>
    <cfRule type="expression" dxfId="2965" priority="181">
      <formula>AND($E212 &lt; 0, ISNUMBER($E212))</formula>
    </cfRule>
  </conditionalFormatting>
  <conditionalFormatting sqref="G212:I242">
    <cfRule type="expression" dxfId="2964" priority="176">
      <formula>AND($H212 &gt; 0, ISNUMBER($H212))</formula>
    </cfRule>
    <cfRule type="expression" dxfId="2963" priority="177">
      <formula>AND($H212 = 0, ISNUMBER($H212))</formula>
    </cfRule>
    <cfRule type="expression" dxfId="2962" priority="178">
      <formula>AND($H212 &lt; 0, ISNUMBER($H212))</formula>
    </cfRule>
  </conditionalFormatting>
  <conditionalFormatting sqref="J212:L242">
    <cfRule type="expression" dxfId="2961" priority="173">
      <formula>AND($K212 &gt; 0, ISNUMBER($K212))</formula>
    </cfRule>
    <cfRule type="expression" dxfId="2960" priority="174">
      <formula>AND($K212 = 0, ISNUMBER($K212))</formula>
    </cfRule>
    <cfRule type="expression" dxfId="2959" priority="175">
      <formula>AND($K212 &lt; 0, ISNUMBER($K212))</formula>
    </cfRule>
  </conditionalFormatting>
  <conditionalFormatting sqref="M212:O242">
    <cfRule type="expression" dxfId="2958" priority="170">
      <formula>AND($N212 &gt; 0, ISNUMBER($N212))</formula>
    </cfRule>
    <cfRule type="expression" dxfId="2957" priority="171">
      <formula>AND($N212 = 0, ISNUMBER($N212))</formula>
    </cfRule>
    <cfRule type="expression" dxfId="2956" priority="172">
      <formula>AND($N212 &lt; 0, ISNUMBER($N212))</formula>
    </cfRule>
  </conditionalFormatting>
  <conditionalFormatting sqref="D248:F249 E282:F282">
    <cfRule type="expression" dxfId="2955" priority="167">
      <formula>$E$282 &gt; 0</formula>
    </cfRule>
    <cfRule type="expression" dxfId="2954" priority="168">
      <formula>$E$282 = 0</formula>
    </cfRule>
    <cfRule type="expression" dxfId="2953" priority="169">
      <formula>$E$282 &lt; 0</formula>
    </cfRule>
  </conditionalFormatting>
  <conditionalFormatting sqref="G248:I249 H282:I282">
    <cfRule type="expression" dxfId="2952" priority="164">
      <formula>$H$282 &gt; 0</formula>
    </cfRule>
    <cfRule type="expression" dxfId="2951" priority="165">
      <formula>$H$282 = 0</formula>
    </cfRule>
    <cfRule type="expression" dxfId="2950" priority="166">
      <formula>$H$282 &lt; 0</formula>
    </cfRule>
  </conditionalFormatting>
  <conditionalFormatting sqref="J248:L249 K282:L282">
    <cfRule type="expression" dxfId="2949" priority="161">
      <formula>$K$282 &gt; 0</formula>
    </cfRule>
    <cfRule type="expression" dxfId="2948" priority="162">
      <formula>$K$282 = 0</formula>
    </cfRule>
    <cfRule type="expression" dxfId="2947" priority="163">
      <formula>$K$282 &lt; 0</formula>
    </cfRule>
  </conditionalFormatting>
  <conditionalFormatting sqref="M248:O249 N282:O282">
    <cfRule type="expression" dxfId="2946" priority="158">
      <formula>$N$282 &gt; 0</formula>
    </cfRule>
    <cfRule type="expression" dxfId="2945" priority="159">
      <formula>$N$282 = 0</formula>
    </cfRule>
    <cfRule type="expression" dxfId="2944" priority="160">
      <formula>$N$282 &lt; 0</formula>
    </cfRule>
  </conditionalFormatting>
  <conditionalFormatting sqref="D250:F280">
    <cfRule type="expression" dxfId="2943" priority="155">
      <formula>AND($E250 &gt; 0, ISNUMBER($E250))</formula>
    </cfRule>
    <cfRule type="expression" dxfId="2942" priority="156">
      <formula>AND($E250 = 0, ISNUMBER($E250))</formula>
    </cfRule>
    <cfRule type="expression" dxfId="2941" priority="157">
      <formula>AND($E250 &lt; 0, ISNUMBER($E250))</formula>
    </cfRule>
  </conditionalFormatting>
  <conditionalFormatting sqref="G250:I280">
    <cfRule type="expression" dxfId="2940" priority="152">
      <formula>AND($H250 &gt; 0, ISNUMBER($H250))</formula>
    </cfRule>
    <cfRule type="expression" dxfId="2939" priority="153">
      <formula>AND($H250 = 0, ISNUMBER($H250))</formula>
    </cfRule>
    <cfRule type="expression" dxfId="2938" priority="154">
      <formula>AND($H250 &lt; 0, ISNUMBER($H250))</formula>
    </cfRule>
  </conditionalFormatting>
  <conditionalFormatting sqref="J250:L280">
    <cfRule type="expression" dxfId="2937" priority="149">
      <formula>AND($K250 &gt; 0, ISNUMBER($K250))</formula>
    </cfRule>
    <cfRule type="expression" dxfId="2936" priority="150">
      <formula>AND($K250 = 0, ISNUMBER($K250))</formula>
    </cfRule>
    <cfRule type="expression" dxfId="2935" priority="151">
      <formula>AND($K250 &lt; 0, ISNUMBER($K250))</formula>
    </cfRule>
  </conditionalFormatting>
  <conditionalFormatting sqref="M250:O280">
    <cfRule type="expression" dxfId="2934" priority="146">
      <formula>AND($N250 &gt; 0, ISNUMBER($N250))</formula>
    </cfRule>
    <cfRule type="expression" dxfId="2933" priority="147">
      <formula>AND($N250 = 0, ISNUMBER($N250))</formula>
    </cfRule>
    <cfRule type="expression" dxfId="2932" priority="148">
      <formula>AND($N250 &lt; 0, ISNUMBER($N250))</formula>
    </cfRule>
  </conditionalFormatting>
  <conditionalFormatting sqref="D5:F6">
    <cfRule type="expression" dxfId="2931" priority="143">
      <formula>$F$130 &gt; 0</formula>
    </cfRule>
    <cfRule type="expression" dxfId="2930" priority="144">
      <formula>$F$130 = 0</formula>
    </cfRule>
    <cfRule type="expression" dxfId="2929" priority="145">
      <formula>$F$130 &lt; 0</formula>
    </cfRule>
  </conditionalFormatting>
  <conditionalFormatting sqref="D7:F8">
    <cfRule type="expression" dxfId="2928" priority="140">
      <formula>$F$206 &gt; 0</formula>
    </cfRule>
    <cfRule type="expression" dxfId="2927" priority="141">
      <formula>$F$206 = 0</formula>
    </cfRule>
    <cfRule type="expression" dxfId="2926" priority="142">
      <formula>$F$206 &lt; 0</formula>
    </cfRule>
  </conditionalFormatting>
  <conditionalFormatting sqref="D9:F10">
    <cfRule type="expression" dxfId="2925" priority="137">
      <formula>$F$244 &gt; 0</formula>
    </cfRule>
    <cfRule type="expression" dxfId="2924" priority="138">
      <formula>$F$244 = 0</formula>
    </cfRule>
    <cfRule type="expression" dxfId="2923" priority="139">
      <formula>$F$244 &lt; 0</formula>
    </cfRule>
  </conditionalFormatting>
  <conditionalFormatting sqref="D11:F12">
    <cfRule type="expression" dxfId="2922" priority="134">
      <formula>$F$168 &gt; 0</formula>
    </cfRule>
    <cfRule type="expression" dxfId="2921" priority="135">
      <formula>$F$168 = 0</formula>
    </cfRule>
    <cfRule type="expression" dxfId="2920" priority="136">
      <formula>$F$168 &lt; 0</formula>
    </cfRule>
  </conditionalFormatting>
  <conditionalFormatting sqref="D13:F14">
    <cfRule type="expression" dxfId="2919" priority="92">
      <formula>$F$282 &gt; 0</formula>
    </cfRule>
    <cfRule type="expression" dxfId="2918" priority="93">
      <formula>$F$282 = 0</formula>
    </cfRule>
    <cfRule type="expression" dxfId="2917" priority="94">
      <formula>$F$282 &lt; 0</formula>
    </cfRule>
  </conditionalFormatting>
  <conditionalFormatting sqref="D15:F16">
    <cfRule type="expression" dxfId="2916" priority="77">
      <formula>$F$54 &gt; 0</formula>
    </cfRule>
    <cfRule type="expression" dxfId="2915" priority="78">
      <formula>$F$54 = 0</formula>
    </cfRule>
    <cfRule type="expression" dxfId="2914" priority="79">
      <formula>$F$54 &lt; 0</formula>
    </cfRule>
  </conditionalFormatting>
  <conditionalFormatting sqref="G5:I6">
    <cfRule type="expression" dxfId="2913" priority="65">
      <formula>$I$130 &gt; 0</formula>
    </cfRule>
    <cfRule type="expression" dxfId="2912" priority="66">
      <formula>$I$130 = 0</formula>
    </cfRule>
    <cfRule type="expression" dxfId="2911" priority="67">
      <formula>$I$130 &lt; 0</formula>
    </cfRule>
  </conditionalFormatting>
  <conditionalFormatting sqref="G7:I8">
    <cfRule type="expression" dxfId="2910" priority="62">
      <formula>$I$206 &gt; 0</formula>
    </cfRule>
    <cfRule type="expression" dxfId="2909" priority="63">
      <formula>$I$206 = 0</formula>
    </cfRule>
    <cfRule type="expression" dxfId="2908" priority="64">
      <formula>$I$206 &lt; 0</formula>
    </cfRule>
  </conditionalFormatting>
  <conditionalFormatting sqref="G9:I10">
    <cfRule type="expression" dxfId="2907" priority="59">
      <formula>$I$244 &gt; 0</formula>
    </cfRule>
    <cfRule type="expression" dxfId="2906" priority="60">
      <formula>$I$244 = 0</formula>
    </cfRule>
    <cfRule type="expression" dxfId="2905" priority="61">
      <formula>$I$244 &lt; 0</formula>
    </cfRule>
  </conditionalFormatting>
  <conditionalFormatting sqref="G11:I12">
    <cfRule type="expression" dxfId="2904" priority="56">
      <formula>$I$168 &gt; 0</formula>
    </cfRule>
    <cfRule type="expression" dxfId="2903" priority="57">
      <formula>$I$168 = 0</formula>
    </cfRule>
    <cfRule type="expression" dxfId="2902" priority="58">
      <formula>$I$168 &lt; 0</formula>
    </cfRule>
  </conditionalFormatting>
  <conditionalFormatting sqref="G13:I14">
    <cfRule type="expression" dxfId="2901" priority="53">
      <formula>$I$282 &gt; 0</formula>
    </cfRule>
    <cfRule type="expression" dxfId="2900" priority="54">
      <formula>$I$282 = 0</formula>
    </cfRule>
    <cfRule type="expression" dxfId="2899" priority="55">
      <formula>$I$282 &lt; 0</formula>
    </cfRule>
  </conditionalFormatting>
  <conditionalFormatting sqref="G15:I16">
    <cfRule type="expression" dxfId="2898" priority="50">
      <formula>$I$54 &gt; 0</formula>
    </cfRule>
    <cfRule type="expression" dxfId="2897" priority="51">
      <formula>$I$54 = 0</formula>
    </cfRule>
    <cfRule type="expression" dxfId="2896" priority="52">
      <formula>$I$54 &lt; 0</formula>
    </cfRule>
  </conditionalFormatting>
  <conditionalFormatting sqref="J5:L6">
    <cfRule type="expression" dxfId="2895" priority="47">
      <formula>$L$130 &gt; 0</formula>
    </cfRule>
    <cfRule type="expression" dxfId="2894" priority="48">
      <formula>$L$130 = 0</formula>
    </cfRule>
    <cfRule type="expression" dxfId="2893" priority="49">
      <formula>$L$130 &lt; 0</formula>
    </cfRule>
  </conditionalFormatting>
  <conditionalFormatting sqref="J7:L8">
    <cfRule type="expression" dxfId="2892" priority="44">
      <formula>$L$206 &gt; 0</formula>
    </cfRule>
    <cfRule type="expression" dxfId="2891" priority="45">
      <formula>$L$206 = 0</formula>
    </cfRule>
    <cfRule type="expression" dxfId="2890" priority="46">
      <formula>$L$206 &lt; 0</formula>
    </cfRule>
  </conditionalFormatting>
  <conditionalFormatting sqref="J9:L10">
    <cfRule type="expression" dxfId="2889" priority="41">
      <formula>$L$244 &gt; 0</formula>
    </cfRule>
    <cfRule type="expression" dxfId="2888" priority="42">
      <formula>$L$244 = 0</formula>
    </cfRule>
    <cfRule type="expression" dxfId="2887" priority="43">
      <formula>$L$244 &lt; 0</formula>
    </cfRule>
  </conditionalFormatting>
  <conditionalFormatting sqref="J11:L12">
    <cfRule type="expression" dxfId="2886" priority="38">
      <formula>$L$168 &gt; 0</formula>
    </cfRule>
    <cfRule type="expression" dxfId="2885" priority="39">
      <formula>$L$168 = 0</formula>
    </cfRule>
    <cfRule type="expression" dxfId="2884" priority="40">
      <formula>$L$168 &lt; 0</formula>
    </cfRule>
  </conditionalFormatting>
  <conditionalFormatting sqref="J13:L14">
    <cfRule type="expression" dxfId="2883" priority="35">
      <formula>$L$282 &gt; 0</formula>
    </cfRule>
    <cfRule type="expression" dxfId="2882" priority="36">
      <formula>$L$282 = 0</formula>
    </cfRule>
    <cfRule type="expression" dxfId="2881" priority="37">
      <formula>$L$282 &lt; 0</formula>
    </cfRule>
  </conditionalFormatting>
  <conditionalFormatting sqref="J15:L16">
    <cfRule type="expression" dxfId="2880" priority="32">
      <formula>$L$54 &gt; 0</formula>
    </cfRule>
    <cfRule type="expression" dxfId="2879" priority="33">
      <formula>$L$54 = 0</formula>
    </cfRule>
    <cfRule type="expression" dxfId="2878" priority="34">
      <formula>$L$54 &lt; 0</formula>
    </cfRule>
  </conditionalFormatting>
  <conditionalFormatting sqref="M5:O6">
    <cfRule type="expression" dxfId="2877" priority="29">
      <formula>$O$130 &gt; 0</formula>
    </cfRule>
    <cfRule type="expression" dxfId="2876" priority="30">
      <formula>$O$130 = 0</formula>
    </cfRule>
    <cfRule type="expression" dxfId="2875" priority="31">
      <formula>$O$130 &lt; 0</formula>
    </cfRule>
  </conditionalFormatting>
  <conditionalFormatting sqref="M7:O8">
    <cfRule type="expression" dxfId="2874" priority="26">
      <formula>$O$206 &gt; 0</formula>
    </cfRule>
    <cfRule type="expression" dxfId="2873" priority="27">
      <formula>$O$206 = 0</formula>
    </cfRule>
    <cfRule type="expression" dxfId="2872" priority="28">
      <formula>$O$206 &lt; 0</formula>
    </cfRule>
  </conditionalFormatting>
  <conditionalFormatting sqref="M9:O10">
    <cfRule type="expression" dxfId="2871" priority="23">
      <formula>$O$244 &gt; 0</formula>
    </cfRule>
    <cfRule type="expression" dxfId="2870" priority="24">
      <formula>$O$244 = 0</formula>
    </cfRule>
    <cfRule type="expression" dxfId="2869" priority="25">
      <formula>$O$244 &lt; 0</formula>
    </cfRule>
  </conditionalFormatting>
  <conditionalFormatting sqref="M11:O12">
    <cfRule type="expression" dxfId="2868" priority="20">
      <formula>$O$168 &gt; 0</formula>
    </cfRule>
    <cfRule type="expression" dxfId="2867" priority="21">
      <formula>$O$168 = 0</formula>
    </cfRule>
    <cfRule type="expression" dxfId="2866" priority="22">
      <formula>$O$168 &lt; 0</formula>
    </cfRule>
  </conditionalFormatting>
  <conditionalFormatting sqref="M13:O14">
    <cfRule type="expression" dxfId="2865" priority="17">
      <formula>$O$282 &gt; 0</formula>
    </cfRule>
    <cfRule type="expression" dxfId="2864" priority="18">
      <formula>$O$282 = 0</formula>
    </cfRule>
    <cfRule type="expression" dxfId="2863" priority="19">
      <formula>$O$282 &lt; 0</formula>
    </cfRule>
  </conditionalFormatting>
  <conditionalFormatting sqref="M15:O16">
    <cfRule type="expression" dxfId="2862" priority="14">
      <formula>$O$54 &gt; 0</formula>
    </cfRule>
    <cfRule type="expression" dxfId="2861" priority="15">
      <formula>$O$54 = 0</formula>
    </cfRule>
    <cfRule type="expression" dxfId="2860" priority="16">
      <formula>$O$54 &lt; 0</formula>
    </cfRule>
  </conditionalFormatting>
  <conditionalFormatting sqref="D3:F4">
    <cfRule type="expression" dxfId="2859" priority="13">
      <formula>$F$92 &lt; 0</formula>
    </cfRule>
    <cfRule type="expression" dxfId="2858" priority="12">
      <formula>$F$92 = 0</formula>
    </cfRule>
    <cfRule type="expression" dxfId="2857" priority="11">
      <formula>$F$92 &gt; 0</formula>
    </cfRule>
  </conditionalFormatting>
  <conditionalFormatting sqref="G3:I4">
    <cfRule type="expression" dxfId="2856" priority="10">
      <formula>$I$92 &lt; 0</formula>
    </cfRule>
    <cfRule type="expression" dxfId="2855" priority="9">
      <formula>$I$92 = 0</formula>
    </cfRule>
    <cfRule type="expression" dxfId="2854" priority="8">
      <formula>$I$92 &gt; 0</formula>
    </cfRule>
  </conditionalFormatting>
  <conditionalFormatting sqref="J3:L4">
    <cfRule type="expression" dxfId="2853" priority="5">
      <formula>$L$92 &gt; 0</formula>
    </cfRule>
    <cfRule type="expression" dxfId="2852" priority="6">
      <formula>$L$92 = 0</formula>
    </cfRule>
    <cfRule type="expression" dxfId="2851" priority="7">
      <formula>$L$92 &lt; 0</formula>
    </cfRule>
  </conditionalFormatting>
  <conditionalFormatting sqref="M3:O4">
    <cfRule type="expression" dxfId="2850" priority="2">
      <formula>$O$92 &gt; 0</formula>
    </cfRule>
    <cfRule type="expression" dxfId="2849" priority="3">
      <formula>$O$92 = 0</formula>
    </cfRule>
    <cfRule type="expression" dxfId="2848" priority="4">
      <formula>$O$92 &lt; 0</formula>
    </cfRule>
  </conditionalFormatting>
  <conditionalFormatting sqref="A3:A16">
    <cfRule type="colorScale" priority="1">
      <colorScale>
        <cfvo type="min"/>
        <cfvo type="max"/>
        <color rgb="FFFF0000"/>
        <color rgb="FF0070C0"/>
      </colorScale>
    </cfRule>
  </conditionalFormatting>
  <pageMargins left="0.7" right="0.7" top="0.75" bottom="0.75" header="0.3" footer="0.3"/>
  <pageSetup paperSize="9" orientation="portrait" r:id="rId1"/>
  <ignoredErrors>
    <ignoredError sqref="A18:P18 A21:XFD21 B19:P19 P3:XFD13 P1:XFD1 S18:XFD18 S19:XFD19 A20:P20 S20:XFD20 B3:C14 B15 A53:XFD59 A22:A52 C22:XFD52 A91:XFD97 A60:A90 C60:XFD90 A129:XFD135 A98:A128 C98:XFD128 A167:XFD173 A136:A166 C136:XFD166 A205:XFD211 A174:A204 C174:XFD204 A243:XFD249 A212:A242 C212:XFD242 A281:XFD1048576 A250:A280 C250:XFD280" formula="1"/>
  </ignoredError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5841" r:id="rId4" name="Button 1">
              <controlPr defaultSize="0" print="0" autoFill="0" autoPict="0" macro="[0]!셀이동_월말결산_실거래종목">
                <anchor moveWithCells="1" sizeWithCells="1">
                  <from>
                    <xdr:col>15</xdr:col>
                    <xdr:colOff>685800</xdr:colOff>
                    <xdr:row>23</xdr:row>
                    <xdr:rowOff>0</xdr:rowOff>
                  </from>
                  <to>
                    <xdr:col>18</xdr:col>
                    <xdr:colOff>923925</xdr:colOff>
                    <xdr:row>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42" r:id="rId5" name="Button 2">
              <controlPr defaultSize="0" print="0" autoFill="0" autoPict="0" macro="[0]!셀이동_월말결산_엽전코인Top20">
                <anchor moveWithCells="1" sizeWithCells="1">
                  <from>
                    <xdr:col>15</xdr:col>
                    <xdr:colOff>685800</xdr:colOff>
                    <xdr:row>26</xdr:row>
                    <xdr:rowOff>0</xdr:rowOff>
                  </from>
                  <to>
                    <xdr:col>16</xdr:col>
                    <xdr:colOff>923925</xdr:colOff>
                    <xdr:row>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43" r:id="rId6" name="Button 3">
              <controlPr defaultSize="0" print="0" autoFill="0" autoPict="0" macro="[0]!셀이동_월말결산_동전코인Top20">
                <anchor moveWithCells="1" sizeWithCells="1">
                  <from>
                    <xdr:col>16</xdr:col>
                    <xdr:colOff>923925</xdr:colOff>
                    <xdr:row>26</xdr:row>
                    <xdr:rowOff>0</xdr:rowOff>
                  </from>
                  <to>
                    <xdr:col>17</xdr:col>
                    <xdr:colOff>923925</xdr:colOff>
                    <xdr:row>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44" r:id="rId7" name="Button 4">
              <controlPr defaultSize="0" print="0" autoFill="0" autoPict="0" macro="[0]!셀이동_월말결산_엽전코인Bottom20">
                <anchor moveWithCells="1" sizeWithCells="1">
                  <from>
                    <xdr:col>15</xdr:col>
                    <xdr:colOff>685800</xdr:colOff>
                    <xdr:row>29</xdr:row>
                    <xdr:rowOff>0</xdr:rowOff>
                  </from>
                  <to>
                    <xdr:col>16</xdr:col>
                    <xdr:colOff>923925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45" r:id="rId8" name="Button 5">
              <controlPr defaultSize="0" print="0" autoFill="0" autoPict="0" macro="[0]!셀이동_월말결산_동전코인Bottom20">
                <anchor moveWithCells="1" sizeWithCells="1">
                  <from>
                    <xdr:col>16</xdr:col>
                    <xdr:colOff>923925</xdr:colOff>
                    <xdr:row>29</xdr:row>
                    <xdr:rowOff>0</xdr:rowOff>
                  </from>
                  <to>
                    <xdr:col>17</xdr:col>
                    <xdr:colOff>923925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46" r:id="rId9" name="Button 6">
              <controlPr defaultSize="0" print="0" autoFill="0" autoPict="0" macro="[0]!셀이동_월말결산_전일대비상승률Top20">
                <anchor moveWithCells="1" sizeWithCells="1">
                  <from>
                    <xdr:col>17</xdr:col>
                    <xdr:colOff>923925</xdr:colOff>
                    <xdr:row>26</xdr:row>
                    <xdr:rowOff>0</xdr:rowOff>
                  </from>
                  <to>
                    <xdr:col>18</xdr:col>
                    <xdr:colOff>923925</xdr:colOff>
                    <xdr:row>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47" r:id="rId10" name="Button 7">
              <controlPr defaultSize="0" print="0" autoFill="0" autoPict="0" macro="[0]!셀이동_월말결산_전일대비상승률Bottom20">
                <anchor moveWithCells="1" sizeWithCells="1">
                  <from>
                    <xdr:col>17</xdr:col>
                    <xdr:colOff>923925</xdr:colOff>
                    <xdr:row>29</xdr:row>
                    <xdr:rowOff>0</xdr:rowOff>
                  </from>
                  <to>
                    <xdr:col>18</xdr:col>
                    <xdr:colOff>923925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48" r:id="rId11" name="Button 8">
              <controlPr defaultSize="0" print="0" autoFill="0" autoPict="0" macro="[0]!셀이동_월말결산_처음으로">
                <anchor moveWithCells="1" sizeWithCells="1">
                  <from>
                    <xdr:col>15</xdr:col>
                    <xdr:colOff>685800</xdr:colOff>
                    <xdr:row>32</xdr:row>
                    <xdr:rowOff>0</xdr:rowOff>
                  </from>
                  <to>
                    <xdr:col>18</xdr:col>
                    <xdr:colOff>923925</xdr:colOff>
                    <xdr:row>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49" r:id="rId12" name="Button 9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37</xdr:row>
                    <xdr:rowOff>0</xdr:rowOff>
                  </from>
                  <to>
                    <xdr:col>19</xdr:col>
                    <xdr:colOff>0</xdr:colOff>
                    <xdr:row>40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50" r:id="rId13" name="Button 10">
              <controlPr defaultSize="0" print="0" autoFill="0" autoPict="0" macro="[0]!시트이동_현재가테이블">
                <anchor moveWithCells="1" sizeWithCells="1">
                  <from>
                    <xdr:col>16</xdr:col>
                    <xdr:colOff>0</xdr:colOff>
                    <xdr:row>40</xdr:row>
                    <xdr:rowOff>0</xdr:rowOff>
                  </from>
                  <to>
                    <xdr:col>19</xdr:col>
                    <xdr:colOff>0</xdr:colOff>
                    <xdr:row>43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51" r:id="rId14" name="Button 11">
              <controlPr defaultSize="0" print="0" autoFill="0" autoPict="0" macro="[0]!시트이동_종목선정">
                <anchor moveWithCells="1" sizeWithCells="1">
                  <from>
                    <xdr:col>16</xdr:col>
                    <xdr:colOff>0</xdr:colOff>
                    <xdr:row>43</xdr:row>
                    <xdr:rowOff>0</xdr:rowOff>
                  </from>
                  <to>
                    <xdr:col>19</xdr:col>
                    <xdr:colOff>0</xdr:colOff>
                    <xdr:row>46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53" r:id="rId15" name="Button 13">
              <controlPr defaultSize="0" print="0" autoFill="0" autoPict="0" macro="[0]!시트이동_월말결산">
                <anchor moveWithCells="1" sizeWithCells="1">
                  <from>
                    <xdr:col>16</xdr:col>
                    <xdr:colOff>0</xdr:colOff>
                    <xdr:row>46</xdr:row>
                    <xdr:rowOff>0</xdr:rowOff>
                  </from>
                  <to>
                    <xdr:col>19</xdr:col>
                    <xdr:colOff>0</xdr:colOff>
                    <xdr:row>49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52" r:id="rId16" name="Button 12">
              <controlPr defaultSize="0" print="0" autoFill="0" autoPict="0" macro="[0]!시트이동_오늘날짜">
                <anchor moveWithCells="1" sizeWithCells="1">
                  <from>
                    <xdr:col>16</xdr:col>
                    <xdr:colOff>0</xdr:colOff>
                    <xdr:row>49</xdr:row>
                    <xdr:rowOff>0</xdr:rowOff>
                  </from>
                  <to>
                    <xdr:col>19</xdr:col>
                    <xdr:colOff>0</xdr:colOff>
                    <xdr:row>52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54" r:id="rId17" name="Button 14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0</xdr:row>
                    <xdr:rowOff>0</xdr:rowOff>
                  </from>
                  <to>
                    <xdr:col>19</xdr:col>
                    <xdr:colOff>0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55" r:id="rId18" name="Button 15">
              <controlPr defaultSize="0" print="0" autoFill="0" autoPict="0" macro="[0]!시트이동_현재가테이블">
                <anchor moveWithCells="1" sizeWithCells="1">
                  <from>
                    <xdr:col>16</xdr:col>
                    <xdr:colOff>0</xdr:colOff>
                    <xdr:row>3</xdr:row>
                    <xdr:rowOff>219075</xdr:rowOff>
                  </from>
                  <to>
                    <xdr:col>19</xdr:col>
                    <xdr:colOff>0</xdr:colOff>
                    <xdr:row>6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56" r:id="rId19" name="Button 16">
              <controlPr defaultSize="0" print="0" autoFill="0" autoPict="0" macro="[0]!시트이동_종목선정">
                <anchor moveWithCells="1" sizeWithCells="1">
                  <from>
                    <xdr:col>16</xdr:col>
                    <xdr:colOff>0</xdr:colOff>
                    <xdr:row>7</xdr:row>
                    <xdr:rowOff>0</xdr:rowOff>
                  </from>
                  <to>
                    <xdr:col>19</xdr:col>
                    <xdr:colOff>0</xdr:colOff>
                    <xdr:row>10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58" r:id="rId20" name="Button 18">
              <controlPr defaultSize="0" print="0" autoFill="0" autoPict="0" macro="[0]!시트이동_오늘날짜">
                <anchor moveWithCells="1" sizeWithCells="1">
                  <from>
                    <xdr:col>16</xdr:col>
                    <xdr:colOff>0</xdr:colOff>
                    <xdr:row>10</xdr:row>
                    <xdr:rowOff>0</xdr:rowOff>
                  </from>
                  <to>
                    <xdr:col>19</xdr:col>
                    <xdr:colOff>0</xdr:colOff>
                    <xdr:row>13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19" r:id="rId21" name="Button 79">
              <controlPr defaultSize="0" print="0" autoFill="0" autoPict="0" macro="[0]!셀이동_월말결산_실거래종목">
                <anchor moveWithCells="1" sizeWithCells="1">
                  <from>
                    <xdr:col>16</xdr:col>
                    <xdr:colOff>0</xdr:colOff>
                    <xdr:row>61</xdr:row>
                    <xdr:rowOff>0</xdr:rowOff>
                  </from>
                  <to>
                    <xdr:col>19</xdr:col>
                    <xdr:colOff>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20" r:id="rId22" name="Button 80">
              <controlPr defaultSize="0" print="0" autoFill="0" autoPict="0" macro="[0]!셀이동_월말결산_엽전코인Top20">
                <anchor moveWithCells="1" sizeWithCells="1">
                  <from>
                    <xdr:col>16</xdr:col>
                    <xdr:colOff>0</xdr:colOff>
                    <xdr:row>63</xdr:row>
                    <xdr:rowOff>209550</xdr:rowOff>
                  </from>
                  <to>
                    <xdr:col>17</xdr:col>
                    <xdr:colOff>0</xdr:colOff>
                    <xdr:row>66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21" r:id="rId23" name="Button 81">
              <controlPr defaultSize="0" print="0" autoFill="0" autoPict="0" macro="[0]!셀이동_월말결산_동전코인Top20">
                <anchor moveWithCells="1" sizeWithCells="1">
                  <from>
                    <xdr:col>17</xdr:col>
                    <xdr:colOff>0</xdr:colOff>
                    <xdr:row>63</xdr:row>
                    <xdr:rowOff>209550</xdr:rowOff>
                  </from>
                  <to>
                    <xdr:col>18</xdr:col>
                    <xdr:colOff>0</xdr:colOff>
                    <xdr:row>66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22" r:id="rId24" name="Button 82">
              <controlPr defaultSize="0" print="0" autoFill="0" autoPict="0" macro="[0]!셀이동_월말결산_엽전코인Bottom20">
                <anchor moveWithCells="1" sizeWithCells="1">
                  <from>
                    <xdr:col>16</xdr:col>
                    <xdr:colOff>0</xdr:colOff>
                    <xdr:row>66</xdr:row>
                    <xdr:rowOff>209550</xdr:rowOff>
                  </from>
                  <to>
                    <xdr:col>17</xdr:col>
                    <xdr:colOff>0</xdr:colOff>
                    <xdr:row>69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23" r:id="rId25" name="Button 83">
              <controlPr defaultSize="0" print="0" autoFill="0" autoPict="0" macro="[0]!셀이동_월말결산_동전코인Bottom20">
                <anchor moveWithCells="1" sizeWithCells="1">
                  <from>
                    <xdr:col>17</xdr:col>
                    <xdr:colOff>0</xdr:colOff>
                    <xdr:row>66</xdr:row>
                    <xdr:rowOff>209550</xdr:rowOff>
                  </from>
                  <to>
                    <xdr:col>18</xdr:col>
                    <xdr:colOff>0</xdr:colOff>
                    <xdr:row>69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24" r:id="rId26" name="Button 84">
              <controlPr defaultSize="0" print="0" autoFill="0" autoPict="0" macro="[0]!셀이동_월말결산_전일대비상승률Top20">
                <anchor moveWithCells="1" sizeWithCells="1">
                  <from>
                    <xdr:col>18</xdr:col>
                    <xdr:colOff>0</xdr:colOff>
                    <xdr:row>63</xdr:row>
                    <xdr:rowOff>209550</xdr:rowOff>
                  </from>
                  <to>
                    <xdr:col>19</xdr:col>
                    <xdr:colOff>0</xdr:colOff>
                    <xdr:row>66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25" r:id="rId27" name="Button 85">
              <controlPr defaultSize="0" print="0" autoFill="0" autoPict="0" macro="[0]!셀이동_월말결산_전일대비상승률Bottom20">
                <anchor moveWithCells="1" sizeWithCells="1">
                  <from>
                    <xdr:col>18</xdr:col>
                    <xdr:colOff>0</xdr:colOff>
                    <xdr:row>66</xdr:row>
                    <xdr:rowOff>209550</xdr:rowOff>
                  </from>
                  <to>
                    <xdr:col>19</xdr:col>
                    <xdr:colOff>0</xdr:colOff>
                    <xdr:row>69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26" r:id="rId28" name="Button 86">
              <controlPr defaultSize="0" print="0" autoFill="0" autoPict="0" macro="[0]!셀이동_월말결산_처음으로">
                <anchor moveWithCells="1" sizeWithCells="1">
                  <from>
                    <xdr:col>16</xdr:col>
                    <xdr:colOff>0</xdr:colOff>
                    <xdr:row>70</xdr:row>
                    <xdr:rowOff>0</xdr:rowOff>
                  </from>
                  <to>
                    <xdr:col>19</xdr:col>
                    <xdr:colOff>0</xdr:colOff>
                    <xdr:row>73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27" r:id="rId29" name="Button 87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74</xdr:row>
                    <xdr:rowOff>209550</xdr:rowOff>
                  </from>
                  <to>
                    <xdr:col>19</xdr:col>
                    <xdr:colOff>0</xdr:colOff>
                    <xdr:row>77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28" r:id="rId30" name="Button 88">
              <controlPr defaultSize="0" print="0" autoFill="0" autoPict="0" macro="[0]!시트이동_현재가테이블">
                <anchor moveWithCells="1" sizeWithCells="1">
                  <from>
                    <xdr:col>16</xdr:col>
                    <xdr:colOff>0</xdr:colOff>
                    <xdr:row>77</xdr:row>
                    <xdr:rowOff>209550</xdr:rowOff>
                  </from>
                  <to>
                    <xdr:col>19</xdr:col>
                    <xdr:colOff>0</xdr:colOff>
                    <xdr:row>80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29" r:id="rId31" name="Button 89">
              <controlPr defaultSize="0" print="0" autoFill="0" autoPict="0" macro="[0]!시트이동_종목선정">
                <anchor moveWithCells="1" sizeWithCells="1">
                  <from>
                    <xdr:col>16</xdr:col>
                    <xdr:colOff>0</xdr:colOff>
                    <xdr:row>80</xdr:row>
                    <xdr:rowOff>209550</xdr:rowOff>
                  </from>
                  <to>
                    <xdr:col>19</xdr:col>
                    <xdr:colOff>0</xdr:colOff>
                    <xdr:row>83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30" r:id="rId32" name="Button 90">
              <controlPr defaultSize="0" print="0" autoFill="0" autoPict="0" macro="[0]!시트이동_월말결산">
                <anchor moveWithCells="1" sizeWithCells="1">
                  <from>
                    <xdr:col>16</xdr:col>
                    <xdr:colOff>0</xdr:colOff>
                    <xdr:row>83</xdr:row>
                    <xdr:rowOff>209550</xdr:rowOff>
                  </from>
                  <to>
                    <xdr:col>19</xdr:col>
                    <xdr:colOff>0</xdr:colOff>
                    <xdr:row>86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31" r:id="rId33" name="Button 91">
              <controlPr defaultSize="0" print="0" autoFill="0" autoPict="0" macro="[0]!시트이동_오늘날짜">
                <anchor moveWithCells="1" sizeWithCells="1">
                  <from>
                    <xdr:col>16</xdr:col>
                    <xdr:colOff>0</xdr:colOff>
                    <xdr:row>86</xdr:row>
                    <xdr:rowOff>209550</xdr:rowOff>
                  </from>
                  <to>
                    <xdr:col>19</xdr:col>
                    <xdr:colOff>0</xdr:colOff>
                    <xdr:row>89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32" r:id="rId34" name="Button 92">
              <controlPr defaultSize="0" print="0" autoFill="0" autoPict="0" macro="[0]!셀이동_월말결산_실거래종목">
                <anchor moveWithCells="1" sizeWithCells="1">
                  <from>
                    <xdr:col>16</xdr:col>
                    <xdr:colOff>0</xdr:colOff>
                    <xdr:row>99</xdr:row>
                    <xdr:rowOff>0</xdr:rowOff>
                  </from>
                  <to>
                    <xdr:col>19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33" r:id="rId35" name="Button 93">
              <controlPr defaultSize="0" print="0" autoFill="0" autoPict="0" macro="[0]!셀이동_월말결산_엽전코인Top20">
                <anchor moveWithCells="1" sizeWithCells="1">
                  <from>
                    <xdr:col>16</xdr:col>
                    <xdr:colOff>0</xdr:colOff>
                    <xdr:row>101</xdr:row>
                    <xdr:rowOff>209550</xdr:rowOff>
                  </from>
                  <to>
                    <xdr:col>17</xdr:col>
                    <xdr:colOff>0</xdr:colOff>
                    <xdr:row>104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34" r:id="rId36" name="Button 94">
              <controlPr defaultSize="0" print="0" autoFill="0" autoPict="0" macro="[0]!셀이동_월말결산_동전코인Top20">
                <anchor moveWithCells="1" sizeWithCells="1">
                  <from>
                    <xdr:col>17</xdr:col>
                    <xdr:colOff>0</xdr:colOff>
                    <xdr:row>101</xdr:row>
                    <xdr:rowOff>209550</xdr:rowOff>
                  </from>
                  <to>
                    <xdr:col>18</xdr:col>
                    <xdr:colOff>0</xdr:colOff>
                    <xdr:row>104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35" r:id="rId37" name="Button 95">
              <controlPr defaultSize="0" print="0" autoFill="0" autoPict="0" macro="[0]!셀이동_월말결산_엽전코인Bottom20">
                <anchor moveWithCells="1" sizeWithCells="1">
                  <from>
                    <xdr:col>16</xdr:col>
                    <xdr:colOff>0</xdr:colOff>
                    <xdr:row>104</xdr:row>
                    <xdr:rowOff>209550</xdr:rowOff>
                  </from>
                  <to>
                    <xdr:col>17</xdr:col>
                    <xdr:colOff>0</xdr:colOff>
                    <xdr:row>107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36" r:id="rId38" name="Button 96">
              <controlPr defaultSize="0" print="0" autoFill="0" autoPict="0" macro="[0]!셀이동_월말결산_동전코인Bottom20">
                <anchor moveWithCells="1" sizeWithCells="1">
                  <from>
                    <xdr:col>17</xdr:col>
                    <xdr:colOff>0</xdr:colOff>
                    <xdr:row>104</xdr:row>
                    <xdr:rowOff>209550</xdr:rowOff>
                  </from>
                  <to>
                    <xdr:col>18</xdr:col>
                    <xdr:colOff>0</xdr:colOff>
                    <xdr:row>107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37" r:id="rId39" name="Button 97">
              <controlPr defaultSize="0" print="0" autoFill="0" autoPict="0" macro="[0]!셀이동_월말결산_전일대비상승률Top20">
                <anchor moveWithCells="1" sizeWithCells="1">
                  <from>
                    <xdr:col>18</xdr:col>
                    <xdr:colOff>0</xdr:colOff>
                    <xdr:row>101</xdr:row>
                    <xdr:rowOff>209550</xdr:rowOff>
                  </from>
                  <to>
                    <xdr:col>19</xdr:col>
                    <xdr:colOff>0</xdr:colOff>
                    <xdr:row>104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38" r:id="rId40" name="Button 98">
              <controlPr defaultSize="0" print="0" autoFill="0" autoPict="0" macro="[0]!셀이동_월말결산_전일대비상승률Bottom20">
                <anchor moveWithCells="1" sizeWithCells="1">
                  <from>
                    <xdr:col>18</xdr:col>
                    <xdr:colOff>0</xdr:colOff>
                    <xdr:row>104</xdr:row>
                    <xdr:rowOff>209550</xdr:rowOff>
                  </from>
                  <to>
                    <xdr:col>19</xdr:col>
                    <xdr:colOff>0</xdr:colOff>
                    <xdr:row>107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39" r:id="rId41" name="Button 99">
              <controlPr defaultSize="0" print="0" autoFill="0" autoPict="0" macro="[0]!셀이동_월말결산_처음으로">
                <anchor moveWithCells="1" sizeWithCells="1">
                  <from>
                    <xdr:col>16</xdr:col>
                    <xdr:colOff>0</xdr:colOff>
                    <xdr:row>108</xdr:row>
                    <xdr:rowOff>0</xdr:rowOff>
                  </from>
                  <to>
                    <xdr:col>19</xdr:col>
                    <xdr:colOff>0</xdr:colOff>
                    <xdr:row>111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40" r:id="rId42" name="Button 100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112</xdr:row>
                    <xdr:rowOff>209550</xdr:rowOff>
                  </from>
                  <to>
                    <xdr:col>19</xdr:col>
                    <xdr:colOff>0</xdr:colOff>
                    <xdr:row>115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41" r:id="rId43" name="Button 101">
              <controlPr defaultSize="0" print="0" autoFill="0" autoPict="0" macro="[0]!시트이동_현재가테이블">
                <anchor moveWithCells="1" sizeWithCells="1">
                  <from>
                    <xdr:col>16</xdr:col>
                    <xdr:colOff>0</xdr:colOff>
                    <xdr:row>115</xdr:row>
                    <xdr:rowOff>209550</xdr:rowOff>
                  </from>
                  <to>
                    <xdr:col>19</xdr:col>
                    <xdr:colOff>0</xdr:colOff>
                    <xdr:row>118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42" r:id="rId44" name="Button 102">
              <controlPr defaultSize="0" print="0" autoFill="0" autoPict="0" macro="[0]!시트이동_종목선정">
                <anchor moveWithCells="1" sizeWithCells="1">
                  <from>
                    <xdr:col>16</xdr:col>
                    <xdr:colOff>0</xdr:colOff>
                    <xdr:row>118</xdr:row>
                    <xdr:rowOff>209550</xdr:rowOff>
                  </from>
                  <to>
                    <xdr:col>19</xdr:col>
                    <xdr:colOff>0</xdr:colOff>
                    <xdr:row>121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43" r:id="rId45" name="Button 103">
              <controlPr defaultSize="0" print="0" autoFill="0" autoPict="0" macro="[0]!시트이동_월말결산">
                <anchor moveWithCells="1" sizeWithCells="1">
                  <from>
                    <xdr:col>16</xdr:col>
                    <xdr:colOff>0</xdr:colOff>
                    <xdr:row>121</xdr:row>
                    <xdr:rowOff>209550</xdr:rowOff>
                  </from>
                  <to>
                    <xdr:col>19</xdr:col>
                    <xdr:colOff>0</xdr:colOff>
                    <xdr:row>124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44" r:id="rId46" name="Button 104">
              <controlPr defaultSize="0" print="0" autoFill="0" autoPict="0" macro="[0]!시트이동_오늘날짜">
                <anchor moveWithCells="1" sizeWithCells="1">
                  <from>
                    <xdr:col>16</xdr:col>
                    <xdr:colOff>0</xdr:colOff>
                    <xdr:row>124</xdr:row>
                    <xdr:rowOff>209550</xdr:rowOff>
                  </from>
                  <to>
                    <xdr:col>19</xdr:col>
                    <xdr:colOff>0</xdr:colOff>
                    <xdr:row>127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45" r:id="rId47" name="Button 105">
              <controlPr defaultSize="0" print="0" autoFill="0" autoPict="0" macro="[0]!셀이동_월말결산_실거래종목">
                <anchor moveWithCells="1" sizeWithCells="1">
                  <from>
                    <xdr:col>16</xdr:col>
                    <xdr:colOff>0</xdr:colOff>
                    <xdr:row>137</xdr:row>
                    <xdr:rowOff>0</xdr:rowOff>
                  </from>
                  <to>
                    <xdr:col>19</xdr:col>
                    <xdr:colOff>0</xdr:colOff>
                    <xdr:row>140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46" r:id="rId48" name="Button 106">
              <controlPr defaultSize="0" print="0" autoFill="0" autoPict="0" macro="[0]!셀이동_월말결산_엽전코인Top20">
                <anchor moveWithCells="1" sizeWithCells="1">
                  <from>
                    <xdr:col>16</xdr:col>
                    <xdr:colOff>0</xdr:colOff>
                    <xdr:row>139</xdr:row>
                    <xdr:rowOff>209550</xdr:rowOff>
                  </from>
                  <to>
                    <xdr:col>17</xdr:col>
                    <xdr:colOff>0</xdr:colOff>
                    <xdr:row>142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47" r:id="rId49" name="Button 107">
              <controlPr defaultSize="0" print="0" autoFill="0" autoPict="0" macro="[0]!셀이동_월말결산_동전코인Top20">
                <anchor moveWithCells="1" sizeWithCells="1">
                  <from>
                    <xdr:col>17</xdr:col>
                    <xdr:colOff>0</xdr:colOff>
                    <xdr:row>139</xdr:row>
                    <xdr:rowOff>209550</xdr:rowOff>
                  </from>
                  <to>
                    <xdr:col>18</xdr:col>
                    <xdr:colOff>0</xdr:colOff>
                    <xdr:row>142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48" r:id="rId50" name="Button 108">
              <controlPr defaultSize="0" print="0" autoFill="0" autoPict="0" macro="[0]!셀이동_월말결산_엽전코인Bottom20">
                <anchor moveWithCells="1" sizeWithCells="1">
                  <from>
                    <xdr:col>16</xdr:col>
                    <xdr:colOff>0</xdr:colOff>
                    <xdr:row>142</xdr:row>
                    <xdr:rowOff>209550</xdr:rowOff>
                  </from>
                  <to>
                    <xdr:col>17</xdr:col>
                    <xdr:colOff>0</xdr:colOff>
                    <xdr:row>145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49" r:id="rId51" name="Button 109">
              <controlPr defaultSize="0" print="0" autoFill="0" autoPict="0" macro="[0]!셀이동_월말결산_동전코인Bottom20">
                <anchor moveWithCells="1" sizeWithCells="1">
                  <from>
                    <xdr:col>17</xdr:col>
                    <xdr:colOff>0</xdr:colOff>
                    <xdr:row>142</xdr:row>
                    <xdr:rowOff>209550</xdr:rowOff>
                  </from>
                  <to>
                    <xdr:col>18</xdr:col>
                    <xdr:colOff>0</xdr:colOff>
                    <xdr:row>145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50" r:id="rId52" name="Button 110">
              <controlPr defaultSize="0" print="0" autoFill="0" autoPict="0" macro="[0]!셀이동_월말결산_전일대비상승률Top20">
                <anchor moveWithCells="1" sizeWithCells="1">
                  <from>
                    <xdr:col>18</xdr:col>
                    <xdr:colOff>0</xdr:colOff>
                    <xdr:row>139</xdr:row>
                    <xdr:rowOff>209550</xdr:rowOff>
                  </from>
                  <to>
                    <xdr:col>19</xdr:col>
                    <xdr:colOff>0</xdr:colOff>
                    <xdr:row>142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51" r:id="rId53" name="Button 111">
              <controlPr defaultSize="0" print="0" autoFill="0" autoPict="0" macro="[0]!셀이동_월말결산_전일대비상승률Bottom20">
                <anchor moveWithCells="1" sizeWithCells="1">
                  <from>
                    <xdr:col>18</xdr:col>
                    <xdr:colOff>0</xdr:colOff>
                    <xdr:row>142</xdr:row>
                    <xdr:rowOff>209550</xdr:rowOff>
                  </from>
                  <to>
                    <xdr:col>19</xdr:col>
                    <xdr:colOff>0</xdr:colOff>
                    <xdr:row>145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52" r:id="rId54" name="Button 112">
              <controlPr defaultSize="0" print="0" autoFill="0" autoPict="0" macro="[0]!셀이동_월말결산_처음으로">
                <anchor moveWithCells="1" sizeWithCells="1">
                  <from>
                    <xdr:col>16</xdr:col>
                    <xdr:colOff>0</xdr:colOff>
                    <xdr:row>146</xdr:row>
                    <xdr:rowOff>0</xdr:rowOff>
                  </from>
                  <to>
                    <xdr:col>19</xdr:col>
                    <xdr:colOff>0</xdr:colOff>
                    <xdr:row>149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53" r:id="rId55" name="Button 113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150</xdr:row>
                    <xdr:rowOff>209550</xdr:rowOff>
                  </from>
                  <to>
                    <xdr:col>19</xdr:col>
                    <xdr:colOff>0</xdr:colOff>
                    <xdr:row>153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54" r:id="rId56" name="Button 114">
              <controlPr defaultSize="0" print="0" autoFill="0" autoPict="0" macro="[0]!시트이동_현재가테이블">
                <anchor moveWithCells="1" sizeWithCells="1">
                  <from>
                    <xdr:col>16</xdr:col>
                    <xdr:colOff>0</xdr:colOff>
                    <xdr:row>153</xdr:row>
                    <xdr:rowOff>209550</xdr:rowOff>
                  </from>
                  <to>
                    <xdr:col>19</xdr:col>
                    <xdr:colOff>0</xdr:colOff>
                    <xdr:row>156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55" r:id="rId57" name="Button 115">
              <controlPr defaultSize="0" print="0" autoFill="0" autoPict="0" macro="[0]!시트이동_종목선정">
                <anchor moveWithCells="1" sizeWithCells="1">
                  <from>
                    <xdr:col>16</xdr:col>
                    <xdr:colOff>0</xdr:colOff>
                    <xdr:row>156</xdr:row>
                    <xdr:rowOff>209550</xdr:rowOff>
                  </from>
                  <to>
                    <xdr:col>19</xdr:col>
                    <xdr:colOff>0</xdr:colOff>
                    <xdr:row>159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56" r:id="rId58" name="Button 116">
              <controlPr defaultSize="0" print="0" autoFill="0" autoPict="0" macro="[0]!시트이동_월말결산">
                <anchor moveWithCells="1" sizeWithCells="1">
                  <from>
                    <xdr:col>16</xdr:col>
                    <xdr:colOff>0</xdr:colOff>
                    <xdr:row>159</xdr:row>
                    <xdr:rowOff>209550</xdr:rowOff>
                  </from>
                  <to>
                    <xdr:col>19</xdr:col>
                    <xdr:colOff>0</xdr:colOff>
                    <xdr:row>162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57" r:id="rId59" name="Button 117">
              <controlPr defaultSize="0" print="0" autoFill="0" autoPict="0" macro="[0]!시트이동_오늘날짜">
                <anchor moveWithCells="1" sizeWithCells="1">
                  <from>
                    <xdr:col>16</xdr:col>
                    <xdr:colOff>0</xdr:colOff>
                    <xdr:row>162</xdr:row>
                    <xdr:rowOff>209550</xdr:rowOff>
                  </from>
                  <to>
                    <xdr:col>19</xdr:col>
                    <xdr:colOff>0</xdr:colOff>
                    <xdr:row>165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58" r:id="rId60" name="Button 118">
              <controlPr defaultSize="0" print="0" autoFill="0" autoPict="0" macro="[0]!셀이동_월말결산_실거래종목">
                <anchor moveWithCells="1" sizeWithCells="1">
                  <from>
                    <xdr:col>16</xdr:col>
                    <xdr:colOff>0</xdr:colOff>
                    <xdr:row>175</xdr:row>
                    <xdr:rowOff>0</xdr:rowOff>
                  </from>
                  <to>
                    <xdr:col>19</xdr:col>
                    <xdr:colOff>0</xdr:colOff>
                    <xdr:row>178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59" r:id="rId61" name="Button 119">
              <controlPr defaultSize="0" print="0" autoFill="0" autoPict="0" macro="[0]!셀이동_월말결산_엽전코인Top20">
                <anchor moveWithCells="1" sizeWithCells="1">
                  <from>
                    <xdr:col>16</xdr:col>
                    <xdr:colOff>0</xdr:colOff>
                    <xdr:row>177</xdr:row>
                    <xdr:rowOff>209550</xdr:rowOff>
                  </from>
                  <to>
                    <xdr:col>17</xdr:col>
                    <xdr:colOff>0</xdr:colOff>
                    <xdr:row>180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60" r:id="rId62" name="Button 120">
              <controlPr defaultSize="0" print="0" autoFill="0" autoPict="0" macro="[0]!셀이동_월말결산_동전코인Top20">
                <anchor moveWithCells="1" sizeWithCells="1">
                  <from>
                    <xdr:col>17</xdr:col>
                    <xdr:colOff>0</xdr:colOff>
                    <xdr:row>177</xdr:row>
                    <xdr:rowOff>209550</xdr:rowOff>
                  </from>
                  <to>
                    <xdr:col>18</xdr:col>
                    <xdr:colOff>0</xdr:colOff>
                    <xdr:row>180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61" r:id="rId63" name="Button 121">
              <controlPr defaultSize="0" print="0" autoFill="0" autoPict="0" macro="[0]!셀이동_월말결산_엽전코인Bottom20">
                <anchor moveWithCells="1" sizeWithCells="1">
                  <from>
                    <xdr:col>16</xdr:col>
                    <xdr:colOff>0</xdr:colOff>
                    <xdr:row>180</xdr:row>
                    <xdr:rowOff>209550</xdr:rowOff>
                  </from>
                  <to>
                    <xdr:col>17</xdr:col>
                    <xdr:colOff>0</xdr:colOff>
                    <xdr:row>183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62" r:id="rId64" name="Button 122">
              <controlPr defaultSize="0" print="0" autoFill="0" autoPict="0" macro="[0]!셀이동_월말결산_동전코인Bottom20">
                <anchor moveWithCells="1" sizeWithCells="1">
                  <from>
                    <xdr:col>17</xdr:col>
                    <xdr:colOff>0</xdr:colOff>
                    <xdr:row>180</xdr:row>
                    <xdr:rowOff>209550</xdr:rowOff>
                  </from>
                  <to>
                    <xdr:col>18</xdr:col>
                    <xdr:colOff>0</xdr:colOff>
                    <xdr:row>183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63" r:id="rId65" name="Button 123">
              <controlPr defaultSize="0" print="0" autoFill="0" autoPict="0" macro="[0]!셀이동_월말결산_전일대비상승률Top20">
                <anchor moveWithCells="1" sizeWithCells="1">
                  <from>
                    <xdr:col>18</xdr:col>
                    <xdr:colOff>0</xdr:colOff>
                    <xdr:row>177</xdr:row>
                    <xdr:rowOff>209550</xdr:rowOff>
                  </from>
                  <to>
                    <xdr:col>19</xdr:col>
                    <xdr:colOff>0</xdr:colOff>
                    <xdr:row>180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64" r:id="rId66" name="Button 124">
              <controlPr defaultSize="0" print="0" autoFill="0" autoPict="0" macro="[0]!셀이동_월말결산_전일대비상승률Bottom20">
                <anchor moveWithCells="1" sizeWithCells="1">
                  <from>
                    <xdr:col>18</xdr:col>
                    <xdr:colOff>0</xdr:colOff>
                    <xdr:row>180</xdr:row>
                    <xdr:rowOff>209550</xdr:rowOff>
                  </from>
                  <to>
                    <xdr:col>19</xdr:col>
                    <xdr:colOff>0</xdr:colOff>
                    <xdr:row>183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65" r:id="rId67" name="Button 125">
              <controlPr defaultSize="0" print="0" autoFill="0" autoPict="0" macro="[0]!셀이동_월말결산_처음으로">
                <anchor moveWithCells="1" sizeWithCells="1">
                  <from>
                    <xdr:col>16</xdr:col>
                    <xdr:colOff>0</xdr:colOff>
                    <xdr:row>184</xdr:row>
                    <xdr:rowOff>0</xdr:rowOff>
                  </from>
                  <to>
                    <xdr:col>19</xdr:col>
                    <xdr:colOff>0</xdr:colOff>
                    <xdr:row>187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66" r:id="rId68" name="Button 12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188</xdr:row>
                    <xdr:rowOff>209550</xdr:rowOff>
                  </from>
                  <to>
                    <xdr:col>19</xdr:col>
                    <xdr:colOff>0</xdr:colOff>
                    <xdr:row>191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67" r:id="rId69" name="Button 127">
              <controlPr defaultSize="0" print="0" autoFill="0" autoPict="0" macro="[0]!시트이동_현재가테이블">
                <anchor moveWithCells="1" sizeWithCells="1">
                  <from>
                    <xdr:col>16</xdr:col>
                    <xdr:colOff>0</xdr:colOff>
                    <xdr:row>191</xdr:row>
                    <xdr:rowOff>209550</xdr:rowOff>
                  </from>
                  <to>
                    <xdr:col>19</xdr:col>
                    <xdr:colOff>0</xdr:colOff>
                    <xdr:row>194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68" r:id="rId70" name="Button 128">
              <controlPr defaultSize="0" print="0" autoFill="0" autoPict="0" macro="[0]!시트이동_종목선정">
                <anchor moveWithCells="1" sizeWithCells="1">
                  <from>
                    <xdr:col>16</xdr:col>
                    <xdr:colOff>0</xdr:colOff>
                    <xdr:row>194</xdr:row>
                    <xdr:rowOff>209550</xdr:rowOff>
                  </from>
                  <to>
                    <xdr:col>19</xdr:col>
                    <xdr:colOff>0</xdr:colOff>
                    <xdr:row>197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69" r:id="rId71" name="Button 129">
              <controlPr defaultSize="0" print="0" autoFill="0" autoPict="0" macro="[0]!시트이동_월말결산">
                <anchor moveWithCells="1" sizeWithCells="1">
                  <from>
                    <xdr:col>16</xdr:col>
                    <xdr:colOff>0</xdr:colOff>
                    <xdr:row>197</xdr:row>
                    <xdr:rowOff>209550</xdr:rowOff>
                  </from>
                  <to>
                    <xdr:col>19</xdr:col>
                    <xdr:colOff>0</xdr:colOff>
                    <xdr:row>200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70" r:id="rId72" name="Button 130">
              <controlPr defaultSize="0" print="0" autoFill="0" autoPict="0" macro="[0]!시트이동_오늘날짜">
                <anchor moveWithCells="1" sizeWithCells="1">
                  <from>
                    <xdr:col>16</xdr:col>
                    <xdr:colOff>0</xdr:colOff>
                    <xdr:row>200</xdr:row>
                    <xdr:rowOff>209550</xdr:rowOff>
                  </from>
                  <to>
                    <xdr:col>19</xdr:col>
                    <xdr:colOff>0</xdr:colOff>
                    <xdr:row>203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71" r:id="rId73" name="Button 131">
              <controlPr defaultSize="0" print="0" autoFill="0" autoPict="0" macro="[0]!셀이동_월말결산_실거래종목">
                <anchor moveWithCells="1" sizeWithCells="1">
                  <from>
                    <xdr:col>16</xdr:col>
                    <xdr:colOff>0</xdr:colOff>
                    <xdr:row>213</xdr:row>
                    <xdr:rowOff>0</xdr:rowOff>
                  </from>
                  <to>
                    <xdr:col>19</xdr:col>
                    <xdr:colOff>0</xdr:colOff>
                    <xdr:row>216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72" r:id="rId74" name="Button 132">
              <controlPr defaultSize="0" print="0" autoFill="0" autoPict="0" macro="[0]!셀이동_월말결산_엽전코인Top20">
                <anchor moveWithCells="1" sizeWithCells="1">
                  <from>
                    <xdr:col>16</xdr:col>
                    <xdr:colOff>0</xdr:colOff>
                    <xdr:row>215</xdr:row>
                    <xdr:rowOff>209550</xdr:rowOff>
                  </from>
                  <to>
                    <xdr:col>17</xdr:col>
                    <xdr:colOff>0</xdr:colOff>
                    <xdr:row>218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73" r:id="rId75" name="Button 133">
              <controlPr defaultSize="0" print="0" autoFill="0" autoPict="0" macro="[0]!셀이동_월말결산_동전코인Top20">
                <anchor moveWithCells="1" sizeWithCells="1">
                  <from>
                    <xdr:col>17</xdr:col>
                    <xdr:colOff>0</xdr:colOff>
                    <xdr:row>215</xdr:row>
                    <xdr:rowOff>209550</xdr:rowOff>
                  </from>
                  <to>
                    <xdr:col>18</xdr:col>
                    <xdr:colOff>0</xdr:colOff>
                    <xdr:row>218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74" r:id="rId76" name="Button 134">
              <controlPr defaultSize="0" print="0" autoFill="0" autoPict="0" macro="[0]!셀이동_월말결산_엽전코인Bottom20">
                <anchor moveWithCells="1" sizeWithCells="1">
                  <from>
                    <xdr:col>16</xdr:col>
                    <xdr:colOff>0</xdr:colOff>
                    <xdr:row>218</xdr:row>
                    <xdr:rowOff>209550</xdr:rowOff>
                  </from>
                  <to>
                    <xdr:col>17</xdr:col>
                    <xdr:colOff>0</xdr:colOff>
                    <xdr:row>221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75" r:id="rId77" name="Button 135">
              <controlPr defaultSize="0" print="0" autoFill="0" autoPict="0" macro="[0]!셀이동_월말결산_동전코인Bottom20">
                <anchor moveWithCells="1" sizeWithCells="1">
                  <from>
                    <xdr:col>17</xdr:col>
                    <xdr:colOff>0</xdr:colOff>
                    <xdr:row>218</xdr:row>
                    <xdr:rowOff>209550</xdr:rowOff>
                  </from>
                  <to>
                    <xdr:col>18</xdr:col>
                    <xdr:colOff>0</xdr:colOff>
                    <xdr:row>221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76" r:id="rId78" name="Button 136">
              <controlPr defaultSize="0" print="0" autoFill="0" autoPict="0" macro="[0]!셀이동_월말결산_전일대비상승률Top20">
                <anchor moveWithCells="1" sizeWithCells="1">
                  <from>
                    <xdr:col>18</xdr:col>
                    <xdr:colOff>0</xdr:colOff>
                    <xdr:row>215</xdr:row>
                    <xdr:rowOff>209550</xdr:rowOff>
                  </from>
                  <to>
                    <xdr:col>19</xdr:col>
                    <xdr:colOff>0</xdr:colOff>
                    <xdr:row>218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77" r:id="rId79" name="Button 137">
              <controlPr defaultSize="0" print="0" autoFill="0" autoPict="0" macro="[0]!셀이동_월말결산_전일대비상승률Bottom20">
                <anchor moveWithCells="1" sizeWithCells="1">
                  <from>
                    <xdr:col>18</xdr:col>
                    <xdr:colOff>0</xdr:colOff>
                    <xdr:row>218</xdr:row>
                    <xdr:rowOff>209550</xdr:rowOff>
                  </from>
                  <to>
                    <xdr:col>19</xdr:col>
                    <xdr:colOff>0</xdr:colOff>
                    <xdr:row>221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78" r:id="rId80" name="Button 138">
              <controlPr defaultSize="0" print="0" autoFill="0" autoPict="0" macro="[0]!셀이동_월말결산_처음으로">
                <anchor moveWithCells="1" sizeWithCells="1">
                  <from>
                    <xdr:col>16</xdr:col>
                    <xdr:colOff>0</xdr:colOff>
                    <xdr:row>222</xdr:row>
                    <xdr:rowOff>0</xdr:rowOff>
                  </from>
                  <to>
                    <xdr:col>19</xdr:col>
                    <xdr:colOff>0</xdr:colOff>
                    <xdr:row>225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79" r:id="rId81" name="Button 139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226</xdr:row>
                    <xdr:rowOff>209550</xdr:rowOff>
                  </from>
                  <to>
                    <xdr:col>19</xdr:col>
                    <xdr:colOff>0</xdr:colOff>
                    <xdr:row>229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80" r:id="rId82" name="Button 140">
              <controlPr defaultSize="0" print="0" autoFill="0" autoPict="0" macro="[0]!시트이동_현재가테이블">
                <anchor moveWithCells="1" sizeWithCells="1">
                  <from>
                    <xdr:col>16</xdr:col>
                    <xdr:colOff>0</xdr:colOff>
                    <xdr:row>229</xdr:row>
                    <xdr:rowOff>209550</xdr:rowOff>
                  </from>
                  <to>
                    <xdr:col>19</xdr:col>
                    <xdr:colOff>0</xdr:colOff>
                    <xdr:row>232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81" r:id="rId83" name="Button 141">
              <controlPr defaultSize="0" print="0" autoFill="0" autoPict="0" macro="[0]!시트이동_종목선정">
                <anchor moveWithCells="1" sizeWithCells="1">
                  <from>
                    <xdr:col>16</xdr:col>
                    <xdr:colOff>0</xdr:colOff>
                    <xdr:row>232</xdr:row>
                    <xdr:rowOff>209550</xdr:rowOff>
                  </from>
                  <to>
                    <xdr:col>19</xdr:col>
                    <xdr:colOff>0</xdr:colOff>
                    <xdr:row>235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82" r:id="rId84" name="Button 142">
              <controlPr defaultSize="0" print="0" autoFill="0" autoPict="0" macro="[0]!시트이동_월말결산">
                <anchor moveWithCells="1" sizeWithCells="1">
                  <from>
                    <xdr:col>16</xdr:col>
                    <xdr:colOff>0</xdr:colOff>
                    <xdr:row>235</xdr:row>
                    <xdr:rowOff>209550</xdr:rowOff>
                  </from>
                  <to>
                    <xdr:col>19</xdr:col>
                    <xdr:colOff>0</xdr:colOff>
                    <xdr:row>238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83" r:id="rId85" name="Button 143">
              <controlPr defaultSize="0" print="0" autoFill="0" autoPict="0" macro="[0]!시트이동_오늘날짜">
                <anchor moveWithCells="1" sizeWithCells="1">
                  <from>
                    <xdr:col>16</xdr:col>
                    <xdr:colOff>0</xdr:colOff>
                    <xdr:row>238</xdr:row>
                    <xdr:rowOff>209550</xdr:rowOff>
                  </from>
                  <to>
                    <xdr:col>19</xdr:col>
                    <xdr:colOff>0</xdr:colOff>
                    <xdr:row>241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84" r:id="rId86" name="Button 144">
              <controlPr defaultSize="0" print="0" autoFill="0" autoPict="0" macro="[0]!셀이동_월말결산_실거래종목">
                <anchor moveWithCells="1" sizeWithCells="1">
                  <from>
                    <xdr:col>16</xdr:col>
                    <xdr:colOff>0</xdr:colOff>
                    <xdr:row>251</xdr:row>
                    <xdr:rowOff>0</xdr:rowOff>
                  </from>
                  <to>
                    <xdr:col>19</xdr:col>
                    <xdr:colOff>0</xdr:colOff>
                    <xdr:row>254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85" r:id="rId87" name="Button 145">
              <controlPr defaultSize="0" print="0" autoFill="0" autoPict="0" macro="[0]!셀이동_월말결산_엽전코인Top20">
                <anchor moveWithCells="1" sizeWithCells="1">
                  <from>
                    <xdr:col>16</xdr:col>
                    <xdr:colOff>0</xdr:colOff>
                    <xdr:row>253</xdr:row>
                    <xdr:rowOff>209550</xdr:rowOff>
                  </from>
                  <to>
                    <xdr:col>17</xdr:col>
                    <xdr:colOff>0</xdr:colOff>
                    <xdr:row>256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86" r:id="rId88" name="Button 146">
              <controlPr defaultSize="0" print="0" autoFill="0" autoPict="0" macro="[0]!셀이동_월말결산_동전코인Top20">
                <anchor moveWithCells="1" sizeWithCells="1">
                  <from>
                    <xdr:col>17</xdr:col>
                    <xdr:colOff>0</xdr:colOff>
                    <xdr:row>253</xdr:row>
                    <xdr:rowOff>209550</xdr:rowOff>
                  </from>
                  <to>
                    <xdr:col>18</xdr:col>
                    <xdr:colOff>0</xdr:colOff>
                    <xdr:row>256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87" r:id="rId89" name="Button 147">
              <controlPr defaultSize="0" print="0" autoFill="0" autoPict="0" macro="[0]!셀이동_월말결산_엽전코인Bottom20">
                <anchor moveWithCells="1" sizeWithCells="1">
                  <from>
                    <xdr:col>16</xdr:col>
                    <xdr:colOff>0</xdr:colOff>
                    <xdr:row>256</xdr:row>
                    <xdr:rowOff>209550</xdr:rowOff>
                  </from>
                  <to>
                    <xdr:col>17</xdr:col>
                    <xdr:colOff>0</xdr:colOff>
                    <xdr:row>259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88" r:id="rId90" name="Button 148">
              <controlPr defaultSize="0" print="0" autoFill="0" autoPict="0" macro="[0]!셀이동_월말결산_동전코인Bottom20">
                <anchor moveWithCells="1" sizeWithCells="1">
                  <from>
                    <xdr:col>17</xdr:col>
                    <xdr:colOff>0</xdr:colOff>
                    <xdr:row>256</xdr:row>
                    <xdr:rowOff>209550</xdr:rowOff>
                  </from>
                  <to>
                    <xdr:col>18</xdr:col>
                    <xdr:colOff>0</xdr:colOff>
                    <xdr:row>259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89" r:id="rId91" name="Button 149">
              <controlPr defaultSize="0" print="0" autoFill="0" autoPict="0" macro="[0]!셀이동_월말결산_전일대비상승률Top20">
                <anchor moveWithCells="1" sizeWithCells="1">
                  <from>
                    <xdr:col>18</xdr:col>
                    <xdr:colOff>0</xdr:colOff>
                    <xdr:row>253</xdr:row>
                    <xdr:rowOff>209550</xdr:rowOff>
                  </from>
                  <to>
                    <xdr:col>19</xdr:col>
                    <xdr:colOff>0</xdr:colOff>
                    <xdr:row>256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90" r:id="rId92" name="Button 150">
              <controlPr defaultSize="0" print="0" autoFill="0" autoPict="0" macro="[0]!셀이동_월말결산_전일대비상승률Bottom20">
                <anchor moveWithCells="1" sizeWithCells="1">
                  <from>
                    <xdr:col>18</xdr:col>
                    <xdr:colOff>0</xdr:colOff>
                    <xdr:row>256</xdr:row>
                    <xdr:rowOff>209550</xdr:rowOff>
                  </from>
                  <to>
                    <xdr:col>19</xdr:col>
                    <xdr:colOff>0</xdr:colOff>
                    <xdr:row>259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91" r:id="rId93" name="Button 151">
              <controlPr defaultSize="0" print="0" autoFill="0" autoPict="0" macro="[0]!셀이동_월말결산_처음으로">
                <anchor moveWithCells="1" sizeWithCells="1">
                  <from>
                    <xdr:col>16</xdr:col>
                    <xdr:colOff>0</xdr:colOff>
                    <xdr:row>260</xdr:row>
                    <xdr:rowOff>0</xdr:rowOff>
                  </from>
                  <to>
                    <xdr:col>19</xdr:col>
                    <xdr:colOff>0</xdr:colOff>
                    <xdr:row>263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92" r:id="rId94" name="Button 152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264</xdr:row>
                    <xdr:rowOff>209550</xdr:rowOff>
                  </from>
                  <to>
                    <xdr:col>19</xdr:col>
                    <xdr:colOff>0</xdr:colOff>
                    <xdr:row>267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93" r:id="rId95" name="Button 153">
              <controlPr defaultSize="0" print="0" autoFill="0" autoPict="0" macro="[0]!시트이동_현재가테이블">
                <anchor moveWithCells="1" sizeWithCells="1">
                  <from>
                    <xdr:col>16</xdr:col>
                    <xdr:colOff>0</xdr:colOff>
                    <xdr:row>267</xdr:row>
                    <xdr:rowOff>209550</xdr:rowOff>
                  </from>
                  <to>
                    <xdr:col>19</xdr:col>
                    <xdr:colOff>0</xdr:colOff>
                    <xdr:row>270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94" r:id="rId96" name="Button 154">
              <controlPr defaultSize="0" print="0" autoFill="0" autoPict="0" macro="[0]!시트이동_종목선정">
                <anchor moveWithCells="1" sizeWithCells="1">
                  <from>
                    <xdr:col>16</xdr:col>
                    <xdr:colOff>0</xdr:colOff>
                    <xdr:row>270</xdr:row>
                    <xdr:rowOff>209550</xdr:rowOff>
                  </from>
                  <to>
                    <xdr:col>19</xdr:col>
                    <xdr:colOff>0</xdr:colOff>
                    <xdr:row>273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95" r:id="rId97" name="Button 155">
              <controlPr defaultSize="0" print="0" autoFill="0" autoPict="0" macro="[0]!시트이동_월말결산">
                <anchor moveWithCells="1" sizeWithCells="1">
                  <from>
                    <xdr:col>16</xdr:col>
                    <xdr:colOff>0</xdr:colOff>
                    <xdr:row>273</xdr:row>
                    <xdr:rowOff>209550</xdr:rowOff>
                  </from>
                  <to>
                    <xdr:col>19</xdr:col>
                    <xdr:colOff>0</xdr:colOff>
                    <xdr:row>276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96" r:id="rId98" name="Button 156">
              <controlPr defaultSize="0" print="0" autoFill="0" autoPict="0" macro="[0]!시트이동_오늘날짜">
                <anchor moveWithCells="1" sizeWithCells="1">
                  <from>
                    <xdr:col>16</xdr:col>
                    <xdr:colOff>0</xdr:colOff>
                    <xdr:row>276</xdr:row>
                    <xdr:rowOff>209550</xdr:rowOff>
                  </from>
                  <to>
                    <xdr:col>19</xdr:col>
                    <xdr:colOff>0</xdr:colOff>
                    <xdr:row>279</xdr:row>
                    <xdr:rowOff>209550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6CCC532-1404-4F59-A27A-5CC0A4AECFB7}">
  <sheetPr codeName="Sheet6"/>
  <dimension ref="A1:S199"/>
  <sheetViews>
    <sheetView topLeftCell="A9" zoomScaleNormal="100" workbookViewId="0">
      <selection activeCell="A13" sqref="A13:O37"/>
    </sheetView>
  </sheetViews>
  <sheetFormatPr defaultRowHeight="16.5"/>
  <cols>
    <col min="1" max="1" width="13" style="120" bestFit="1" customWidth="1"/>
    <col min="2" max="2" width="14.25" style="120" bestFit="1" customWidth="1"/>
    <col min="3" max="3" width="9.25" style="120" bestFit="1" customWidth="1"/>
    <col min="4" max="4" width="14.25" bestFit="1" customWidth="1"/>
    <col min="5" max="5" width="8.875" bestFit="1" customWidth="1"/>
    <col min="6" max="6" width="14.375" bestFit="1" customWidth="1"/>
    <col min="7" max="7" width="14.25" bestFit="1" customWidth="1"/>
    <col min="8" max="8" width="8.875" customWidth="1"/>
    <col min="9" max="9" width="11.625" customWidth="1"/>
    <col min="10" max="10" width="14.25" bestFit="1" customWidth="1"/>
    <col min="11" max="11" width="9.25" bestFit="1" customWidth="1"/>
    <col min="12" max="12" width="11.625" bestFit="1" customWidth="1"/>
    <col min="13" max="13" width="14.25" bestFit="1" customWidth="1"/>
    <col min="14" max="14" width="8.5" bestFit="1" customWidth="1"/>
    <col min="15" max="15" width="11.625" bestFit="1" customWidth="1"/>
    <col min="17" max="17" width="12.125" customWidth="1"/>
    <col min="18" max="18" width="12.125" bestFit="1" customWidth="1"/>
    <col min="19" max="19" width="12.125" customWidth="1"/>
  </cols>
  <sheetData>
    <row r="1" spans="1:19" ht="17.25" customHeight="1" thickBot="1">
      <c r="A1" s="230" t="s">
        <v>0</v>
      </c>
      <c r="B1" s="231"/>
      <c r="C1" s="231"/>
      <c r="D1" s="231"/>
      <c r="E1" s="231"/>
      <c r="F1" s="232"/>
      <c r="G1" s="233">
        <v>44531</v>
      </c>
      <c r="H1" s="234"/>
      <c r="I1" s="235"/>
      <c r="J1" s="230" t="s">
        <v>1</v>
      </c>
      <c r="K1" s="231"/>
      <c r="L1" s="231"/>
      <c r="M1" s="231"/>
      <c r="N1" s="231"/>
      <c r="O1" s="232"/>
      <c r="Q1" s="230" t="s">
        <v>2</v>
      </c>
      <c r="R1" s="232"/>
    </row>
    <row r="2" spans="1:19" ht="17.25" customHeight="1">
      <c r="A2" s="117" t="s">
        <v>3</v>
      </c>
      <c r="B2" s="236" t="s">
        <v>8</v>
      </c>
      <c r="C2" s="237"/>
      <c r="D2" s="237"/>
      <c r="E2" s="237"/>
      <c r="F2" s="238"/>
      <c r="G2" s="239" t="s">
        <v>46</v>
      </c>
      <c r="H2" s="240"/>
      <c r="I2" s="241"/>
      <c r="J2" s="1" t="s">
        <v>3</v>
      </c>
      <c r="K2" s="236" t="s">
        <v>317</v>
      </c>
      <c r="L2" s="237"/>
      <c r="M2" s="237"/>
      <c r="N2" s="237"/>
      <c r="O2" s="238"/>
      <c r="Q2" s="2" t="s">
        <v>6</v>
      </c>
      <c r="R2" s="3">
        <v>0.375</v>
      </c>
    </row>
    <row r="3" spans="1:19" ht="17.25" customHeight="1" thickBot="1">
      <c r="A3" s="118" t="s">
        <v>7</v>
      </c>
      <c r="B3" s="242" t="s">
        <v>325</v>
      </c>
      <c r="C3" s="243"/>
      <c r="D3" s="243"/>
      <c r="E3" s="243"/>
      <c r="F3" s="244"/>
      <c r="G3" s="245" t="str">
        <f>TEXT(IF(CHOOSE(8,$E$118,$F$118,$H$118,$I$118,$K$118,$L$118,$N$118,$O$118)&lt;&gt;0,CHOOSE(8,$E$118,$F$118,$H$118,$I$118,$K$118,$L$118,$N$118,$O$118),
IF(CHOOSE(6,$E$118,$F$118,$H$118,$I$118,$K$118,$L$118,$N$118,$O$118)&lt;&gt;0,CHOOSE(6,$E$118,$F$118,$H$118,$I$118,$K$118,$L$118,$N$118,$O$118),
IF(CHOOSE(4,$E$118,$F$118,$H$118,$I$118,$K$118,$L$118,$N$118,$O$118)&lt;&gt;0,CHOOSE(4,$E$118,$F$118,$H$118,$I$118,$K$118,$L$118,$N$118,$O$118),
CHOOSE(2,$E$118,$F$118,$H$118,$I$118,$K$118,$L$118,$N$118,$O$118)))), "#,##0") &amp; " KRW (" &amp;
TEXT(IF(CHOOSE(7,$E$118,$F$118,$H$118,$I$118,$K$118,$L$118,$N$118,$O$118)&lt;&gt;0,CHOOSE(7,$E$118,$F$118,$H$118,$I$118,$K$118,$L$118,$N$118,$O$118),
IF(CHOOSE(5,$E$118,$F$118,$H$118,$I$118,$K$118,$L$118,$N$118,$O$118)&lt;&gt;0,CHOOSE(5,$E$118,$F$118,$H$118,$I$118,$K$118,$L$118,$N$118,$O$118),
IF(CHOOSE(3,$E$118,$F$118,$H$118,$I$118,$K$118,$L$118,$N$118,$O$118)&lt;&gt;0,CHOOSE(3,$E$118,$F$118,$H$118,$I$118,$K$118,$L$118,$N$118,$O$118),
CHOOSE(1,$E$118,$F$118,$H$118,$I$118,$K$118,$L$118,$N$118,$O$118)))), "0.00%") &amp; ")"</f>
        <v>22,751 KRW (0.76%)</v>
      </c>
      <c r="H3" s="246"/>
      <c r="I3" s="247"/>
      <c r="J3" s="4" t="s">
        <v>7</v>
      </c>
      <c r="K3" s="242" t="s">
        <v>318</v>
      </c>
      <c r="L3" s="243"/>
      <c r="M3" s="243"/>
      <c r="N3" s="243"/>
      <c r="O3" s="244"/>
      <c r="Q3" s="2" t="s">
        <v>10</v>
      </c>
      <c r="R3" s="3">
        <v>0.79166666666666663</v>
      </c>
    </row>
    <row r="4" spans="1:19" ht="17.25" customHeight="1" thickBot="1">
      <c r="A4" s="118" t="s">
        <v>11</v>
      </c>
      <c r="B4" s="242" t="s">
        <v>16</v>
      </c>
      <c r="C4" s="243"/>
      <c r="D4" s="243"/>
      <c r="E4" s="243"/>
      <c r="F4" s="244"/>
      <c r="G4" s="239" t="s">
        <v>44</v>
      </c>
      <c r="H4" s="240"/>
      <c r="I4" s="241"/>
      <c r="J4" s="4" t="s">
        <v>11</v>
      </c>
      <c r="K4" s="242" t="s">
        <v>319</v>
      </c>
      <c r="L4" s="243"/>
      <c r="M4" s="243"/>
      <c r="N4" s="243"/>
      <c r="O4" s="244"/>
      <c r="Q4" s="65" t="s">
        <v>14</v>
      </c>
      <c r="R4" s="5">
        <v>0.95833333333333337</v>
      </c>
    </row>
    <row r="5" spans="1:19" ht="17.25" customHeight="1" thickBot="1">
      <c r="A5" s="118" t="s">
        <v>15</v>
      </c>
      <c r="B5" s="242" t="s">
        <v>316</v>
      </c>
      <c r="C5" s="243"/>
      <c r="D5" s="243"/>
      <c r="E5" s="243"/>
      <c r="F5" s="244"/>
      <c r="G5" s="245" t="str">
        <f>TEXT(IF(CHOOSE(8,$E$64,$F$64,$H$64,$I$64,$K$64,$L$64,$N$64,$O$64)&lt;&gt;0,CHOOSE(8,$E$64,$F$64,$H$64,$I$64,$K$64,$L$64,$N$64,$O$64),
IF(CHOOSE(6,$E$64,$F$64,$H$64,$I$64,$K$64,$L$64,$N$64,$O$64)&lt;&gt;0,CHOOSE(6,$E$64,$F$64,$H$64,$I$64,$K$64,$L$64,$N$64,$O$64),
IF(CHOOSE(4,$E$64,$F$64,$H$64,$I$64,$K$64,$L$64,$N$64,$O$64)&lt;&gt;0,CHOOSE(4,$E$64,$F$64,$H$64,$I$64,$K$64,$L$64,$N$64,$O$64),
CHOOSE(2,$E$64,$F$64,$H$64,$I$64,$K$64,$L$64,$N$64,$O$64)))), "#,##0") &amp; " KRW (" &amp;
TEXT(IF(CHOOSE(7,$E$64,$F$64,$H$64,$I$64,$K$64,$L$64,$N$64,$O$64)&lt;&gt;0,CHOOSE(7,$E$64,$F$64,$H$64,$I$64,$K$64,$L$64,$N$64,$O$64),
IF(CHOOSE(5,$E$64,$F$64,$H$64,$I$64,$K$64,$L$64,$N$64,$O$64)&lt;&gt;0,CHOOSE(5,$E$64,$F$64,$H$64,$I$64,$K$64,$L$64,$N$64,$O$64),
IF(CHOOSE(3,$E$64,$F$64,$H$64,$I$64,$K$64,$L$64,$N$64,$O$64)&lt;&gt;0,CHOOSE(3,$E$64,$F$64,$H$64,$I$64,$K$64,$L$64,$N$64,$O$64),
CHOOSE(1,$E$64,$F$64,$H$64,$I$64,$K$64,$L$64,$N$64,$O$64)))), "0.00%") &amp; ")"</f>
        <v>14,465 KRW (0.60%)</v>
      </c>
      <c r="H5" s="246"/>
      <c r="I5" s="247"/>
      <c r="J5" s="4" t="s">
        <v>15</v>
      </c>
      <c r="K5" s="242" t="s">
        <v>320</v>
      </c>
      <c r="L5" s="243"/>
      <c r="M5" s="243"/>
      <c r="N5" s="243"/>
      <c r="O5" s="244"/>
    </row>
    <row r="6" spans="1:19">
      <c r="A6" s="118" t="s">
        <v>18</v>
      </c>
      <c r="B6" s="242"/>
      <c r="C6" s="243"/>
      <c r="D6" s="243"/>
      <c r="E6" s="243"/>
      <c r="F6" s="244"/>
      <c r="G6" s="239" t="s">
        <v>45</v>
      </c>
      <c r="H6" s="240"/>
      <c r="I6" s="241"/>
      <c r="J6" s="4" t="s">
        <v>18</v>
      </c>
      <c r="K6" s="242" t="s">
        <v>321</v>
      </c>
      <c r="L6" s="243"/>
      <c r="M6" s="243"/>
      <c r="N6" s="243"/>
      <c r="O6" s="244"/>
    </row>
    <row r="7" spans="1:19" ht="17.25" thickBot="1">
      <c r="A7" s="118" t="s">
        <v>21</v>
      </c>
      <c r="B7" s="242"/>
      <c r="C7" s="243"/>
      <c r="D7" s="243"/>
      <c r="E7" s="243"/>
      <c r="F7" s="244"/>
      <c r="G7" s="245" t="str">
        <f>TEXT(IF(CHOOSE(8,$E$91,$F$91,$H$91,$I$91,$K$91,$L$91,$N$91,$O$91)&lt;&gt;0,CHOOSE(8,$E$91,$F$91,$H$91,$I$91,$K$91,$L$91,$N$91,$O$91),
IF(CHOOSE(6,$E$91,$F$91,$H$91,$I$91,$K$91,$L$91,$N$91,$O$91)&lt;&gt;0,CHOOSE(6,$E$91,$F$91,$H$91,$I$91,$K$91,$L$91,$N$91,$O$91),
IF(CHOOSE(4,$E$91,$F$91,$H$91,$I$91,$K$91,$L$91,$N$91,$O$91)&lt;&gt;0,CHOOSE(4,$E$91,$F$91,$H$91,$I$91,$K$91,$L$91,$N$91,$O$91),
CHOOSE(2,$E$91,$F$91,$H$91,$I$91,$K$91,$L$91,$N$91,$O$91)))), "#,##0") &amp; " KRW (" &amp;
TEXT(IF(CHOOSE(7,$E$91,$F$91,$H$91,$I$91,$K$91,$L$91,$N$91,$O$91)&lt;&gt;0,CHOOSE(7,$E$91,$F$91,$H$91,$I$91,$K$91,$L$91,$N$91,$O$91),
IF(CHOOSE(5,$E$91,$F$91,$H$91,$I$91,$K$91,$L$91,$N$91,$O$91)&lt;&gt;0,CHOOSE(5,$E$91,$F$91,$H$91,$I$91,$K$91,$L$91,$N$91,$O$91),
IF(CHOOSE(3,$E$91,$F$91,$H$91,$I$91,$K$91,$L$91,$N$91,$O$91)&lt;&gt;0,CHOOSE(3,$E$91,$F$91,$H$91,$I$91,$K$91,$L$91,$N$91,$O$91),
CHOOSE(1,$E$91,$F$91,$H$91,$I$91,$K$91,$L$91,$N$91,$O$91)))), "0.00%") &amp; ")"</f>
        <v>32,534 KRW (1.08%)</v>
      </c>
      <c r="H7" s="246"/>
      <c r="I7" s="247"/>
      <c r="J7" s="4" t="s">
        <v>21</v>
      </c>
      <c r="K7" s="242" t="s">
        <v>322</v>
      </c>
      <c r="L7" s="243"/>
      <c r="M7" s="243"/>
      <c r="N7" s="243"/>
      <c r="O7" s="244"/>
    </row>
    <row r="8" spans="1:19" ht="17.25" thickBot="1">
      <c r="A8" s="118" t="s">
        <v>24</v>
      </c>
      <c r="B8" s="242"/>
      <c r="C8" s="243"/>
      <c r="D8" s="243"/>
      <c r="E8" s="243"/>
      <c r="F8" s="244"/>
      <c r="G8" s="239" t="s">
        <v>252</v>
      </c>
      <c r="H8" s="240"/>
      <c r="I8" s="241"/>
      <c r="J8" s="4" t="s">
        <v>24</v>
      </c>
      <c r="K8" s="242"/>
      <c r="L8" s="243"/>
      <c r="M8" s="243"/>
      <c r="N8" s="243"/>
      <c r="O8" s="244"/>
      <c r="Q8" s="230" t="s">
        <v>27</v>
      </c>
      <c r="R8" s="232"/>
    </row>
    <row r="9" spans="1:19" ht="17.25" thickBot="1">
      <c r="A9" s="118" t="s">
        <v>28</v>
      </c>
      <c r="B9" s="242"/>
      <c r="C9" s="243"/>
      <c r="D9" s="243"/>
      <c r="E9" s="243"/>
      <c r="F9" s="244"/>
      <c r="G9" s="245" t="str">
        <f>TEXT(IF(CHOOSE(8,$E$199,$F$199,$H$199,$I$199,$K$199,$L$199,$N$199,$O$199)&lt;&gt;0,CHOOSE(8,$E$199,$F$199,$H$199,$I$199,$K$199,$L$199,$N$199,$O$199),
IF(CHOOSE(6,$E$199,$F$199,$H$199,$I$199,$K$199,$L$199,$N$199,$O$199)&lt;&gt;0,CHOOSE(6,$E$199,$F$199,$H$199,$I$199,$K$199,$L$199,$N$199,$O$199),
IF(CHOOSE(4,$E$199,$F$199,$H$199,$I$199,$K$199,$L$199,$N$199,$O$199)&lt;&gt;0,CHOOSE(4,$E$199,$F$199,$H$199,$I$199,$K$199,$L$199,$N$199,$O$199),
CHOOSE(2,$E$199,$F$199,$H$199,$I$199,$K$199,$L$199,$N$199,$O$199)))), "#,##0") &amp; " KRW (" &amp;
TEXT(IF(CHOOSE(7,$E$199,$F$199,$H$199,$I$199,$K$199,$L$199,$N$199,$O$199)&lt;&gt;0,CHOOSE(7,$E$199,$F$199,$H$199,$I$199,$K$199,$L$199,$N$199,$O$199),
IF(CHOOSE(5,$E$199,$F$199,$H$199,$I$199,$K$199,$L$199,$N$199,$O$199)&lt;&gt;0,CHOOSE(5,$E$199,$F$199,$H$199,$I$199,$K$199,$L$199,$N$199,$O$199),
IF(CHOOSE(3,$E$199,$F$199,$H$199,$I$199,$K$199,$L$199,$N$199,$O$199)&lt;&gt;0,CHOOSE(3,$E$199,$F$199,$H$199,$I$199,$K$199,$L$199,$N$199,$O$199),
CHOOSE(1,$E$199,$F$199,$H$199,$I$199,$K$199,$L$199,$N$199,$O$199)))), "0.00%") &amp; ")"</f>
        <v>67,804 KRW (2.26%)</v>
      </c>
      <c r="H9" s="246"/>
      <c r="I9" s="247"/>
      <c r="J9" s="4" t="s">
        <v>28</v>
      </c>
      <c r="K9" s="242"/>
      <c r="L9" s="243"/>
      <c r="M9" s="243"/>
      <c r="N9" s="243"/>
      <c r="O9" s="244"/>
      <c r="Q9" s="2" t="s">
        <v>29</v>
      </c>
      <c r="R9" s="6">
        <v>10</v>
      </c>
    </row>
    <row r="10" spans="1:19">
      <c r="A10" s="118" t="s">
        <v>30</v>
      </c>
      <c r="B10" s="242"/>
      <c r="C10" s="243"/>
      <c r="D10" s="243"/>
      <c r="E10" s="243"/>
      <c r="F10" s="244"/>
      <c r="G10" s="239" t="s">
        <v>47</v>
      </c>
      <c r="H10" s="240"/>
      <c r="I10" s="241"/>
      <c r="J10" s="4" t="s">
        <v>30</v>
      </c>
      <c r="K10" s="242" t="s">
        <v>323</v>
      </c>
      <c r="L10" s="243"/>
      <c r="M10" s="243"/>
      <c r="N10" s="243"/>
      <c r="O10" s="244"/>
      <c r="Q10" s="2" t="s">
        <v>31</v>
      </c>
      <c r="R10" s="6">
        <v>100</v>
      </c>
    </row>
    <row r="11" spans="1:19" ht="17.25" thickBot="1">
      <c r="A11" s="119" t="s">
        <v>32</v>
      </c>
      <c r="B11" s="248" t="s">
        <v>324</v>
      </c>
      <c r="C11" s="249"/>
      <c r="D11" s="249"/>
      <c r="E11" s="249"/>
      <c r="F11" s="250"/>
      <c r="G11" s="245" t="str">
        <f>TEXT(IF(CHOOSE(8,$E$37,$F$37,$H$37,$I$37,$K$37,$L$37,$N$37,$O$37)&lt;&gt;0,CHOOSE(8,$E$37,$F$37,$H$37,$I$37,$K$37,$L$37,$N$37,$O$37),
IF(CHOOSE(6,$E$37,$F$37,$H$37,$I$37,$K$37,$L$37,$N$37,$O$37)&lt;&gt;0,CHOOSE(6,$E$37,$F$37,$H$37,$I$37,$K$37,$L$37,$N$37,$O$37),
IF(CHOOSE(4,$E$37,$F$37,$H$37,$I$37,$K$37,$L$37,$N$37,$O$37)&lt;&gt;0,CHOOSE(4,$E$37,$F$37,$H$37,$I$37,$K$37,$L$37,$N$37,$O$37),
CHOOSE(2,$E$37,$F$37,$H$37,$I$37,$K$37,$L$37,$N$37,$O$37)))), "#,##0") &amp; " KRW (" &amp;
TEXT(IF(CHOOSE(7,$E$37,$F$37,$H$37,$I$37,$K$37,$L$37,$N$37,$O$37)&lt;&gt;0,CHOOSE(7,$E$37,$F$37,$H$37,$I$37,$K$37,$L$37,$N$37,$O$37),
IF(CHOOSE(5,$E$37,$F$37,$H$37,$I$37,$K$37,$L$37,$N$37,$O$37)&lt;&gt;0,CHOOSE(5,$E$37,$F$37,$H$37,$I$37,$K$37,$L$37,$N$37,$O$37),
IF(CHOOSE(3,$E$37,$F$37,$H$37,$I$37,$K$37,$L$37,$N$37,$O$37)&lt;&gt;0,CHOOSE(3,$E$37,$F$37,$H$37,$I$37,$K$37,$L$37,$N$37,$O$37),
CHOOSE(1,$E$37,$F$37,$H$37,$I$37,$K$37,$L$37,$N$37,$O$37)))), "0.00%") &amp; ")"</f>
        <v>0 KRW (0.00%)</v>
      </c>
      <c r="H11" s="246"/>
      <c r="I11" s="247"/>
      <c r="J11" s="7" t="s">
        <v>32</v>
      </c>
      <c r="K11" s="248" t="s">
        <v>315</v>
      </c>
      <c r="L11" s="249"/>
      <c r="M11" s="249"/>
      <c r="N11" s="249"/>
      <c r="O11" s="250"/>
      <c r="Q11" s="65" t="s">
        <v>33</v>
      </c>
      <c r="R11" s="8">
        <v>1000</v>
      </c>
    </row>
    <row r="12" spans="1:19" ht="17.25" thickBot="1"/>
    <row r="13" spans="1:19" ht="17.25" customHeight="1" thickBot="1">
      <c r="A13" s="230" t="s">
        <v>34</v>
      </c>
      <c r="B13" s="231"/>
      <c r="C13" s="231"/>
      <c r="D13" s="231"/>
      <c r="E13" s="231"/>
      <c r="F13" s="231"/>
      <c r="G13" s="231"/>
      <c r="H13" s="231"/>
      <c r="I13" s="231"/>
      <c r="J13" s="231"/>
      <c r="K13" s="231"/>
      <c r="L13" s="231"/>
      <c r="M13" s="231"/>
      <c r="N13" s="231"/>
      <c r="O13" s="232"/>
      <c r="Q13" s="251"/>
      <c r="R13" s="251"/>
      <c r="S13" s="251"/>
    </row>
    <row r="14" spans="1:19" ht="17.25" customHeight="1" thickBot="1">
      <c r="A14" s="157" t="s">
        <v>35</v>
      </c>
      <c r="B14" s="230" t="s">
        <v>36</v>
      </c>
      <c r="C14" s="232"/>
      <c r="D14" s="230" t="s">
        <v>37</v>
      </c>
      <c r="E14" s="231"/>
      <c r="F14" s="232"/>
      <c r="G14" s="257">
        <f>_xlfn.IFNA(VLOOKUP(B14, 현재가테이블!$B$2:$D$200, 2, FALSE), "-")</f>
        <v>60715000</v>
      </c>
      <c r="H14" s="258"/>
      <c r="I14" s="259"/>
      <c r="J14" s="230" t="s">
        <v>38</v>
      </c>
      <c r="K14" s="231"/>
      <c r="L14" s="232"/>
      <c r="M14" s="260">
        <f>_xlfn.IFNA(VLOOKUP(B14, 현재가테이블!$B$2:$D$200, 3, FALSE), "-")</f>
        <v>-7.8924148000000006E-3</v>
      </c>
      <c r="N14" s="261"/>
      <c r="O14" s="262"/>
      <c r="Q14" s="251"/>
      <c r="R14" s="251"/>
      <c r="S14" s="251"/>
    </row>
    <row r="15" spans="1:19" ht="17.25" customHeight="1" thickBot="1">
      <c r="A15" s="295" t="s">
        <v>39</v>
      </c>
      <c r="B15" s="296" t="str">
        <f>TEXT($G$1, "[$-ko-KR]yyyy-mm-dd(ddd) ") &amp; "오전 00:00"</f>
        <v>2021-12-01(수) 오전 00:00</v>
      </c>
      <c r="C15" s="297"/>
      <c r="D15" s="253" t="str">
        <f>TEXT($G$1, "[$-ko-KR]yyyy-mm-dd(ddd) ") &amp; "오후 14:00"</f>
        <v>2021-12-01(수) 오후 14:00</v>
      </c>
      <c r="E15" s="254"/>
      <c r="F15" s="255"/>
      <c r="G15" s="253" t="str">
        <f>TEXT($G$1, "[$-ko-KR]yyyy-mm-dd(ddd) ") &amp; "오후 19:00"</f>
        <v>2021-12-01(수) 오후 19:00</v>
      </c>
      <c r="H15" s="254"/>
      <c r="I15" s="255"/>
      <c r="J15" s="253" t="str">
        <f>TEXT($G$1, "[$-ko-KR]yyyy-mm-dd(ddd) ") &amp; "오후 21:00"</f>
        <v>2021-12-01(수) 오후 21:00</v>
      </c>
      <c r="K15" s="254"/>
      <c r="L15" s="255"/>
      <c r="M15" s="253" t="str">
        <f>TEXT($G$1+1, "[$-ko-KR]yyyy-mm-dd(ddd) ") &amp; "오전 00:00"</f>
        <v>2021-12-02(목) 오전 00:00</v>
      </c>
      <c r="N15" s="254"/>
      <c r="O15" s="255"/>
      <c r="Q15" s="251"/>
      <c r="R15" s="251"/>
      <c r="S15" s="251"/>
    </row>
    <row r="16" spans="1:19" ht="17.25" customHeight="1" thickBot="1">
      <c r="A16" s="295"/>
      <c r="B16" s="121" t="s">
        <v>37</v>
      </c>
      <c r="C16" s="122" t="s">
        <v>38</v>
      </c>
      <c r="D16" s="2" t="s">
        <v>37</v>
      </c>
      <c r="E16" s="10" t="s">
        <v>40</v>
      </c>
      <c r="F16" s="11" t="s">
        <v>41</v>
      </c>
      <c r="G16" s="158" t="s">
        <v>37</v>
      </c>
      <c r="H16" s="159" t="s">
        <v>40</v>
      </c>
      <c r="I16" s="160" t="s">
        <v>41</v>
      </c>
      <c r="J16" s="10" t="s">
        <v>37</v>
      </c>
      <c r="K16" s="10" t="s">
        <v>40</v>
      </c>
      <c r="L16" s="115" t="s">
        <v>41</v>
      </c>
      <c r="M16" s="2" t="s">
        <v>37</v>
      </c>
      <c r="N16" s="10" t="s">
        <v>40</v>
      </c>
      <c r="O16" s="66" t="s">
        <v>41</v>
      </c>
      <c r="Q16" s="256"/>
      <c r="R16" s="256"/>
      <c r="S16" s="256"/>
    </row>
    <row r="17" spans="1:19" ht="17.25" customHeight="1" thickBot="1">
      <c r="A17" s="123"/>
      <c r="B17" s="124" t="str">
        <f>IF(NOT(ISBLANK(_xlfn.IFNA(VLOOKUP($A17, $A$40:$O$199, 2, FALSE), ))), _xlfn.IFNA(VLOOKUP($A17, $A$40:$O$199, 2, FALSE), ), "")</f>
        <v/>
      </c>
      <c r="C17" s="76" t="str">
        <f>IF(NOT(ISBLANK(_xlfn.IFNA(VLOOKUP($A17, $A$40:$O$199, 3, FALSE), ))), _xlfn.IFNA(VLOOKUP($A17, $A$40:$O$199, 3, FALSE), ), "")</f>
        <v/>
      </c>
      <c r="D17" s="13" t="str">
        <f>IF(NOT(ISBLANK(_xlfn.IFNA(VLOOKUP($A17, $A$40:$O$199, 4, FALSE), ))), _xlfn.IFNA(VLOOKUP($A17, $A$40:$O$199, 4, FALSE), ), "")</f>
        <v/>
      </c>
      <c r="E17" s="14" t="str">
        <f>IF(NOT(ISBLANK(_xlfn.IFNA(VLOOKUP($A17, $A$40:$O$199, 5, FALSE), ))), _xlfn.IFNA(VLOOKUP($A17, $A$40:$O$199, 5, FALSE), ), "")</f>
        <v/>
      </c>
      <c r="F17" s="16" t="str">
        <f>IF(NOT(ISBLANK(_xlfn.IFNA(VLOOKUP($A17, $A$40:$O$199, 6, FALSE), ))), _xlfn.IFNA(VLOOKUP($A17, $A$40:$O$199, 6, FALSE), ), "")</f>
        <v/>
      </c>
      <c r="G17" s="29" t="str">
        <f>IF(NOT(ISBLANK(_xlfn.IFNA(VLOOKUP($A17, $A$40:$O$199, 7, FALSE), ))), _xlfn.IFNA(VLOOKUP($A17, $A$40:$O$199, 7, FALSE), ), "")</f>
        <v/>
      </c>
      <c r="H17" s="14" t="str">
        <f>IF(NOT(ISBLANK(_xlfn.IFNA(VLOOKUP($A17, $A$40:$O$199, 8, FALSE), ))), _xlfn.IFNA(VLOOKUP($A17, $A$40:$O$199, 8, FALSE), ), "")</f>
        <v/>
      </c>
      <c r="I17" s="100" t="str">
        <f>IF(NOT(ISBLANK(_xlfn.IFNA(VLOOKUP($A17, $A$40:$O$199, 9, FALSE), ))), _xlfn.IFNA(VLOOKUP($A17, $A$40:$O$199, 9, FALSE), ), "")</f>
        <v/>
      </c>
      <c r="J17" s="13" t="str">
        <f>IF(NOT(ISBLANK(_xlfn.IFNA(VLOOKUP($A17, $A$40:$O$199, 10, FALSE), ))), _xlfn.IFNA(VLOOKUP($A17, $A$40:$O$199, 10, FALSE), ), "")</f>
        <v/>
      </c>
      <c r="K17" s="14" t="str">
        <f>IF(NOT(ISBLANK(_xlfn.IFNA(VLOOKUP($A17, $A$40:$O$199, 11, FALSE), ))), _xlfn.IFNA(VLOOKUP($A17, $A$40:$O$199, 11, FALSE), ), "")</f>
        <v/>
      </c>
      <c r="L17" s="16" t="str">
        <f>IF(NOT(ISBLANK(_xlfn.IFNA(VLOOKUP($A17, $A$40:$O$199, 12, FALSE), ))), _xlfn.IFNA(VLOOKUP($A17, $A$40:$O$199, 12, FALSE), ), "")</f>
        <v/>
      </c>
      <c r="M17" s="29" t="str">
        <f>IF(NOT(ISBLANK(_xlfn.IFNA(VLOOKUP($A17, $A$40:$O$199, 13, FALSE), ))), _xlfn.IFNA(VLOOKUP($A17, $A$40:$O$199, 13, FALSE), ), "")</f>
        <v/>
      </c>
      <c r="N17" s="14" t="str">
        <f>IF(NOT(ISBLANK(_xlfn.IFNA(VLOOKUP($A17, $A$40:$O$199, 14, FALSE), ))), _xlfn.IFNA(VLOOKUP($A17, $A$40:$O$199, 14, FALSE), ), "")</f>
        <v/>
      </c>
      <c r="O17" s="16" t="str">
        <f>IF(NOT(ISBLANK(_xlfn.IFNA(VLOOKUP($A17, $A$40:$O$199, 15, FALSE), ))), _xlfn.IFNA(VLOOKUP($A17, $A$40:$O$199, 15, FALSE), ), "")</f>
        <v/>
      </c>
      <c r="Q17" s="251"/>
      <c r="R17" s="251"/>
      <c r="S17" s="251"/>
    </row>
    <row r="18" spans="1:19" ht="17.25" customHeight="1" thickBot="1">
      <c r="A18" s="125"/>
      <c r="B18" s="126" t="str">
        <f t="shared" ref="B18:B36" si="0">IF(NOT(ISBLANK(_xlfn.IFNA(VLOOKUP($A18, $A$40:$O$199, 2, FALSE), ))), _xlfn.IFNA(VLOOKUP($A18, $A$40:$O$199, 2, FALSE), ), "")</f>
        <v/>
      </c>
      <c r="C18" s="77" t="str">
        <f t="shared" ref="C18:C36" si="1">IF(NOT(ISBLANK(_xlfn.IFNA(VLOOKUP($A18, $A$40:$O$199, 3, FALSE), ))), _xlfn.IFNA(VLOOKUP($A18, $A$40:$O$199, 3, FALSE), ), "")</f>
        <v/>
      </c>
      <c r="D18" s="15" t="str">
        <f t="shared" ref="D18:D36" si="2">IF(NOT(ISBLANK(_xlfn.IFNA(VLOOKUP($A18, $A$40:$O$199, 4, FALSE), ))), _xlfn.IFNA(VLOOKUP($A18, $A$40:$O$199, 4, FALSE), ), "")</f>
        <v/>
      </c>
      <c r="E18" s="32" t="str">
        <f t="shared" ref="E18:E36" si="3">IF(NOT(ISBLANK(_xlfn.IFNA(VLOOKUP($A18, $A$40:$O$199, 5, FALSE), ))), _xlfn.IFNA(VLOOKUP($A18, $A$40:$O$199, 5, FALSE), ), "")</f>
        <v/>
      </c>
      <c r="F18" s="18" t="str">
        <f t="shared" ref="F18:F36" si="4">IF(NOT(ISBLANK(_xlfn.IFNA(VLOOKUP($A18, $A$40:$O$199, 6, FALSE), ))), _xlfn.IFNA(VLOOKUP($A18, $A$40:$O$199, 6, FALSE), ), "")</f>
        <v/>
      </c>
      <c r="G18" s="31" t="str">
        <f t="shared" ref="G18:G36" si="5">IF(NOT(ISBLANK(_xlfn.IFNA(VLOOKUP($A18, $A$40:$O$199, 7, FALSE), ))), _xlfn.IFNA(VLOOKUP($A18, $A$40:$O$199, 7, FALSE), ), "")</f>
        <v/>
      </c>
      <c r="H18" s="32" t="str">
        <f t="shared" ref="H18:H36" si="6">IF(NOT(ISBLANK(_xlfn.IFNA(VLOOKUP($A18, $A$40:$O$199, 8, FALSE), ))), _xlfn.IFNA(VLOOKUP($A18, $A$40:$O$199, 8, FALSE), ), "")</f>
        <v/>
      </c>
      <c r="I18" s="101" t="str">
        <f t="shared" ref="I18:I36" si="7">IF(NOT(ISBLANK(_xlfn.IFNA(VLOOKUP($A18, $A$40:$O$199, 9, FALSE), ))), _xlfn.IFNA(VLOOKUP($A18, $A$40:$O$199, 9, FALSE), ), "")</f>
        <v/>
      </c>
      <c r="J18" s="15" t="str">
        <f t="shared" ref="J18:J36" si="8">IF(NOT(ISBLANK(_xlfn.IFNA(VLOOKUP($A18, $A$40:$O$199, 10, FALSE), ))), _xlfn.IFNA(VLOOKUP($A18, $A$40:$O$199, 10, FALSE), ), "")</f>
        <v/>
      </c>
      <c r="K18" s="32" t="str">
        <f t="shared" ref="K18:K36" si="9">IF(NOT(ISBLANK(_xlfn.IFNA(VLOOKUP($A18, $A$40:$O$199, 11, FALSE), ))), _xlfn.IFNA(VLOOKUP($A18, $A$40:$O$199, 11, FALSE), ), "")</f>
        <v/>
      </c>
      <c r="L18" s="18" t="str">
        <f t="shared" ref="L18:L36" si="10">IF(NOT(ISBLANK(_xlfn.IFNA(VLOOKUP($A18, $A$40:$O$199, 12, FALSE), ))), _xlfn.IFNA(VLOOKUP($A18, $A$40:$O$199, 12, FALSE), ), "")</f>
        <v/>
      </c>
      <c r="M18" s="31" t="str">
        <f t="shared" ref="M18:M36" si="11">IF(NOT(ISBLANK(_xlfn.IFNA(VLOOKUP($A18, $A$40:$O$199, 13, FALSE), ))), _xlfn.IFNA(VLOOKUP($A18, $A$40:$O$199, 13, FALSE), ), "")</f>
        <v/>
      </c>
      <c r="N18" s="32" t="str">
        <f t="shared" ref="N18:N36" si="12">IF(NOT(ISBLANK(_xlfn.IFNA(VLOOKUP($A18, $A$40:$O$199, 14, FALSE), ))), _xlfn.IFNA(VLOOKUP($A18, $A$40:$O$199, 14, FALSE), ), "")</f>
        <v/>
      </c>
      <c r="O18" s="18" t="str">
        <f t="shared" ref="O18:O36" si="13">IF(NOT(ISBLANK(_xlfn.IFNA(VLOOKUP($A18, $A$40:$O$199, 15, FALSE), ))), _xlfn.IFNA(VLOOKUP($A18, $A$40:$O$199, 15, FALSE), ), "")</f>
        <v/>
      </c>
      <c r="Q18" s="251"/>
      <c r="R18" s="251"/>
      <c r="S18" s="251"/>
    </row>
    <row r="19" spans="1:19" ht="17.25" customHeight="1" thickBot="1">
      <c r="A19" s="125"/>
      <c r="B19" s="126" t="str">
        <f t="shared" si="0"/>
        <v/>
      </c>
      <c r="C19" s="77" t="str">
        <f t="shared" si="1"/>
        <v/>
      </c>
      <c r="D19" s="15" t="str">
        <f t="shared" si="2"/>
        <v/>
      </c>
      <c r="E19" s="32" t="str">
        <f t="shared" si="3"/>
        <v/>
      </c>
      <c r="F19" s="18" t="str">
        <f t="shared" si="4"/>
        <v/>
      </c>
      <c r="G19" s="31" t="str">
        <f t="shared" si="5"/>
        <v/>
      </c>
      <c r="H19" s="32" t="str">
        <f t="shared" si="6"/>
        <v/>
      </c>
      <c r="I19" s="101" t="str">
        <f t="shared" si="7"/>
        <v/>
      </c>
      <c r="J19" s="15" t="str">
        <f t="shared" si="8"/>
        <v/>
      </c>
      <c r="K19" s="32" t="str">
        <f t="shared" si="9"/>
        <v/>
      </c>
      <c r="L19" s="18" t="str">
        <f t="shared" si="10"/>
        <v/>
      </c>
      <c r="M19" s="31" t="str">
        <f t="shared" si="11"/>
        <v/>
      </c>
      <c r="N19" s="32" t="str">
        <f t="shared" si="12"/>
        <v/>
      </c>
      <c r="O19" s="18" t="str">
        <f t="shared" si="13"/>
        <v/>
      </c>
      <c r="Q19" s="256"/>
      <c r="R19" s="256"/>
      <c r="S19" s="256"/>
    </row>
    <row r="20" spans="1:19" ht="17.25" customHeight="1" thickBot="1">
      <c r="A20" s="125"/>
      <c r="B20" s="126" t="str">
        <f t="shared" si="0"/>
        <v/>
      </c>
      <c r="C20" s="77" t="str">
        <f t="shared" si="1"/>
        <v/>
      </c>
      <c r="D20" s="15" t="str">
        <f t="shared" si="2"/>
        <v/>
      </c>
      <c r="E20" s="32" t="str">
        <f t="shared" si="3"/>
        <v/>
      </c>
      <c r="F20" s="18" t="str">
        <f t="shared" si="4"/>
        <v/>
      </c>
      <c r="G20" s="31" t="str">
        <f t="shared" si="5"/>
        <v/>
      </c>
      <c r="H20" s="32" t="str">
        <f t="shared" si="6"/>
        <v/>
      </c>
      <c r="I20" s="101" t="str">
        <f t="shared" si="7"/>
        <v/>
      </c>
      <c r="J20" s="15" t="str">
        <f t="shared" si="8"/>
        <v/>
      </c>
      <c r="K20" s="32" t="str">
        <f t="shared" si="9"/>
        <v/>
      </c>
      <c r="L20" s="18" t="str">
        <f t="shared" si="10"/>
        <v/>
      </c>
      <c r="M20" s="31" t="str">
        <f t="shared" si="11"/>
        <v/>
      </c>
      <c r="N20" s="32" t="str">
        <f t="shared" si="12"/>
        <v/>
      </c>
      <c r="O20" s="18" t="str">
        <f t="shared" si="13"/>
        <v/>
      </c>
      <c r="Q20" s="256"/>
      <c r="R20" s="256"/>
      <c r="S20" s="256"/>
    </row>
    <row r="21" spans="1:19" ht="17.25" customHeight="1" thickBot="1">
      <c r="A21" s="127"/>
      <c r="B21" s="128" t="str">
        <f t="shared" si="0"/>
        <v/>
      </c>
      <c r="C21" s="78" t="str">
        <f t="shared" si="1"/>
        <v/>
      </c>
      <c r="D21" s="20" t="str">
        <f t="shared" si="2"/>
        <v/>
      </c>
      <c r="E21" s="21" t="str">
        <f t="shared" si="3"/>
        <v/>
      </c>
      <c r="F21" s="22" t="str">
        <f t="shared" si="4"/>
        <v/>
      </c>
      <c r="G21" s="30" t="str">
        <f t="shared" si="5"/>
        <v/>
      </c>
      <c r="H21" s="21" t="str">
        <f t="shared" si="6"/>
        <v/>
      </c>
      <c r="I21" s="105" t="str">
        <f t="shared" si="7"/>
        <v/>
      </c>
      <c r="J21" s="20" t="str">
        <f t="shared" si="8"/>
        <v/>
      </c>
      <c r="K21" s="21" t="str">
        <f t="shared" si="9"/>
        <v/>
      </c>
      <c r="L21" s="22" t="str">
        <f t="shared" si="10"/>
        <v/>
      </c>
      <c r="M21" s="30" t="str">
        <f t="shared" si="11"/>
        <v/>
      </c>
      <c r="N21" s="21" t="str">
        <f t="shared" si="12"/>
        <v/>
      </c>
      <c r="O21" s="22" t="str">
        <f t="shared" si="13"/>
        <v/>
      </c>
      <c r="Q21" s="256"/>
      <c r="R21" s="256"/>
      <c r="S21" s="256"/>
    </row>
    <row r="22" spans="1:19" ht="17.25" customHeight="1" thickBot="1">
      <c r="A22" s="125"/>
      <c r="B22" s="129" t="str">
        <f t="shared" si="0"/>
        <v/>
      </c>
      <c r="C22" s="80" t="str">
        <f t="shared" si="1"/>
        <v/>
      </c>
      <c r="D22" s="106" t="str">
        <f t="shared" si="2"/>
        <v/>
      </c>
      <c r="E22" s="107" t="str">
        <f t="shared" si="3"/>
        <v/>
      </c>
      <c r="F22" s="108" t="str">
        <f t="shared" si="4"/>
        <v/>
      </c>
      <c r="G22" s="109" t="str">
        <f t="shared" si="5"/>
        <v/>
      </c>
      <c r="H22" s="107" t="str">
        <f t="shared" si="6"/>
        <v/>
      </c>
      <c r="I22" s="110" t="str">
        <f t="shared" si="7"/>
        <v/>
      </c>
      <c r="J22" s="106" t="str">
        <f t="shared" si="8"/>
        <v/>
      </c>
      <c r="K22" s="107" t="str">
        <f t="shared" si="9"/>
        <v/>
      </c>
      <c r="L22" s="108" t="str">
        <f t="shared" si="10"/>
        <v/>
      </c>
      <c r="M22" s="109" t="str">
        <f t="shared" si="11"/>
        <v/>
      </c>
      <c r="N22" s="107" t="str">
        <f t="shared" si="12"/>
        <v/>
      </c>
      <c r="O22" s="108" t="str">
        <f t="shared" si="13"/>
        <v/>
      </c>
      <c r="Q22" s="256"/>
      <c r="R22" s="256"/>
      <c r="S22" s="256"/>
    </row>
    <row r="23" spans="1:19" ht="17.25" customHeight="1" thickBot="1">
      <c r="A23" s="125"/>
      <c r="B23" s="126" t="str">
        <f t="shared" si="0"/>
        <v/>
      </c>
      <c r="C23" s="77" t="str">
        <f t="shared" si="1"/>
        <v/>
      </c>
      <c r="D23" s="15" t="str">
        <f t="shared" si="2"/>
        <v/>
      </c>
      <c r="E23" s="32" t="str">
        <f t="shared" si="3"/>
        <v/>
      </c>
      <c r="F23" s="18" t="str">
        <f t="shared" si="4"/>
        <v/>
      </c>
      <c r="G23" s="31" t="str">
        <f t="shared" si="5"/>
        <v/>
      </c>
      <c r="H23" s="32" t="str">
        <f t="shared" si="6"/>
        <v/>
      </c>
      <c r="I23" s="101" t="str">
        <f t="shared" si="7"/>
        <v/>
      </c>
      <c r="J23" s="15" t="str">
        <f t="shared" si="8"/>
        <v/>
      </c>
      <c r="K23" s="32" t="str">
        <f t="shared" si="9"/>
        <v/>
      </c>
      <c r="L23" s="18" t="str">
        <f t="shared" si="10"/>
        <v/>
      </c>
      <c r="M23" s="31" t="str">
        <f t="shared" si="11"/>
        <v/>
      </c>
      <c r="N23" s="32" t="str">
        <f t="shared" si="12"/>
        <v/>
      </c>
      <c r="O23" s="18" t="str">
        <f t="shared" si="13"/>
        <v/>
      </c>
      <c r="Q23" s="256"/>
      <c r="R23" s="256"/>
      <c r="S23" s="256"/>
    </row>
    <row r="24" spans="1:19" ht="17.25" customHeight="1" thickBot="1">
      <c r="A24" s="125"/>
      <c r="B24" s="126" t="str">
        <f t="shared" si="0"/>
        <v/>
      </c>
      <c r="C24" s="77" t="str">
        <f t="shared" si="1"/>
        <v/>
      </c>
      <c r="D24" s="15" t="str">
        <f t="shared" si="2"/>
        <v/>
      </c>
      <c r="E24" s="32" t="str">
        <f t="shared" si="3"/>
        <v/>
      </c>
      <c r="F24" s="18" t="str">
        <f t="shared" si="4"/>
        <v/>
      </c>
      <c r="G24" s="31" t="str">
        <f t="shared" si="5"/>
        <v/>
      </c>
      <c r="H24" s="32" t="str">
        <f t="shared" si="6"/>
        <v/>
      </c>
      <c r="I24" s="101" t="str">
        <f t="shared" si="7"/>
        <v/>
      </c>
      <c r="J24" s="15" t="str">
        <f t="shared" si="8"/>
        <v/>
      </c>
      <c r="K24" s="32" t="str">
        <f t="shared" si="9"/>
        <v/>
      </c>
      <c r="L24" s="18" t="str">
        <f t="shared" si="10"/>
        <v/>
      </c>
      <c r="M24" s="31" t="str">
        <f t="shared" si="11"/>
        <v/>
      </c>
      <c r="N24" s="32" t="str">
        <f t="shared" si="12"/>
        <v/>
      </c>
      <c r="O24" s="18" t="str">
        <f t="shared" si="13"/>
        <v/>
      </c>
      <c r="Q24" s="256"/>
      <c r="R24" s="256"/>
      <c r="S24" s="256"/>
    </row>
    <row r="25" spans="1:19" ht="17.25" customHeight="1" thickBot="1">
      <c r="A25" s="125"/>
      <c r="B25" s="126" t="str">
        <f t="shared" si="0"/>
        <v/>
      </c>
      <c r="C25" s="77" t="str">
        <f t="shared" si="1"/>
        <v/>
      </c>
      <c r="D25" s="15" t="str">
        <f t="shared" si="2"/>
        <v/>
      </c>
      <c r="E25" s="32" t="str">
        <f t="shared" si="3"/>
        <v/>
      </c>
      <c r="F25" s="18" t="str">
        <f t="shared" si="4"/>
        <v/>
      </c>
      <c r="G25" s="31" t="str">
        <f t="shared" si="5"/>
        <v/>
      </c>
      <c r="H25" s="32" t="str">
        <f t="shared" si="6"/>
        <v/>
      </c>
      <c r="I25" s="101" t="str">
        <f t="shared" si="7"/>
        <v/>
      </c>
      <c r="J25" s="15" t="str">
        <f t="shared" si="8"/>
        <v/>
      </c>
      <c r="K25" s="32" t="str">
        <f t="shared" si="9"/>
        <v/>
      </c>
      <c r="L25" s="18" t="str">
        <f t="shared" si="10"/>
        <v/>
      </c>
      <c r="M25" s="31" t="str">
        <f t="shared" si="11"/>
        <v/>
      </c>
      <c r="N25" s="32" t="str">
        <f t="shared" si="12"/>
        <v/>
      </c>
      <c r="O25" s="18" t="str">
        <f t="shared" si="13"/>
        <v/>
      </c>
      <c r="Q25" s="33"/>
      <c r="R25" s="33"/>
    </row>
    <row r="26" spans="1:19" ht="17.25" customHeight="1" thickBot="1">
      <c r="A26" s="130"/>
      <c r="B26" s="131" t="str">
        <f t="shared" si="0"/>
        <v/>
      </c>
      <c r="C26" s="79" t="str">
        <f t="shared" si="1"/>
        <v/>
      </c>
      <c r="D26" s="24" t="str">
        <f t="shared" si="2"/>
        <v/>
      </c>
      <c r="E26" s="25" t="str">
        <f t="shared" si="3"/>
        <v/>
      </c>
      <c r="F26" s="104" t="str">
        <f t="shared" si="4"/>
        <v/>
      </c>
      <c r="G26" s="102" t="str">
        <f t="shared" si="5"/>
        <v/>
      </c>
      <c r="H26" s="25" t="str">
        <f t="shared" si="6"/>
        <v/>
      </c>
      <c r="I26" s="103" t="str">
        <f t="shared" si="7"/>
        <v/>
      </c>
      <c r="J26" s="24" t="str">
        <f t="shared" si="8"/>
        <v/>
      </c>
      <c r="K26" s="25" t="str">
        <f t="shared" si="9"/>
        <v/>
      </c>
      <c r="L26" s="104" t="str">
        <f t="shared" si="10"/>
        <v/>
      </c>
      <c r="M26" s="102" t="str">
        <f t="shared" si="11"/>
        <v/>
      </c>
      <c r="N26" s="25" t="str">
        <f t="shared" si="12"/>
        <v/>
      </c>
      <c r="O26" s="104" t="str">
        <f t="shared" si="13"/>
        <v/>
      </c>
      <c r="Q26" s="265"/>
      <c r="R26" s="266"/>
      <c r="S26" s="267"/>
    </row>
    <row r="27" spans="1:19" ht="17.25" customHeight="1">
      <c r="A27" s="123"/>
      <c r="B27" s="124" t="str">
        <f t="shared" si="0"/>
        <v/>
      </c>
      <c r="C27" s="76" t="str">
        <f t="shared" si="1"/>
        <v/>
      </c>
      <c r="D27" s="13" t="str">
        <f t="shared" si="2"/>
        <v/>
      </c>
      <c r="E27" s="14" t="str">
        <f t="shared" si="3"/>
        <v/>
      </c>
      <c r="F27" s="16" t="str">
        <f t="shared" si="4"/>
        <v/>
      </c>
      <c r="G27" s="29" t="str">
        <f t="shared" si="5"/>
        <v/>
      </c>
      <c r="H27" s="14" t="str">
        <f t="shared" si="6"/>
        <v/>
      </c>
      <c r="I27" s="100" t="str">
        <f t="shared" si="7"/>
        <v/>
      </c>
      <c r="J27" s="13" t="str">
        <f t="shared" si="8"/>
        <v/>
      </c>
      <c r="K27" s="14" t="str">
        <f t="shared" si="9"/>
        <v/>
      </c>
      <c r="L27" s="16" t="str">
        <f t="shared" si="10"/>
        <v/>
      </c>
      <c r="M27" s="29" t="str">
        <f t="shared" si="11"/>
        <v/>
      </c>
      <c r="N27" s="14" t="str">
        <f t="shared" si="12"/>
        <v/>
      </c>
      <c r="O27" s="16" t="str">
        <f t="shared" si="13"/>
        <v/>
      </c>
      <c r="Q27" s="268"/>
      <c r="R27" s="269"/>
      <c r="S27" s="270"/>
    </row>
    <row r="28" spans="1:19" ht="17.25" customHeight="1" thickBot="1">
      <c r="A28" s="125"/>
      <c r="B28" s="126" t="str">
        <f t="shared" si="0"/>
        <v/>
      </c>
      <c r="C28" s="77" t="str">
        <f t="shared" si="1"/>
        <v/>
      </c>
      <c r="D28" s="15" t="str">
        <f t="shared" si="2"/>
        <v/>
      </c>
      <c r="E28" s="32" t="str">
        <f t="shared" si="3"/>
        <v/>
      </c>
      <c r="F28" s="18" t="str">
        <f t="shared" si="4"/>
        <v/>
      </c>
      <c r="G28" s="31" t="str">
        <f t="shared" si="5"/>
        <v/>
      </c>
      <c r="H28" s="32" t="str">
        <f t="shared" si="6"/>
        <v/>
      </c>
      <c r="I28" s="101" t="str">
        <f t="shared" si="7"/>
        <v/>
      </c>
      <c r="J28" s="15" t="str">
        <f t="shared" si="8"/>
        <v/>
      </c>
      <c r="K28" s="32" t="str">
        <f t="shared" si="9"/>
        <v/>
      </c>
      <c r="L28" s="18" t="str">
        <f t="shared" si="10"/>
        <v/>
      </c>
      <c r="M28" s="31" t="str">
        <f t="shared" si="11"/>
        <v/>
      </c>
      <c r="N28" s="32" t="str">
        <f t="shared" si="12"/>
        <v/>
      </c>
      <c r="O28" s="18" t="str">
        <f t="shared" si="13"/>
        <v/>
      </c>
      <c r="Q28" s="271"/>
      <c r="R28" s="272"/>
      <c r="S28" s="273"/>
    </row>
    <row r="29" spans="1:19" ht="17.25" customHeight="1" thickBot="1">
      <c r="A29" s="125"/>
      <c r="B29" s="126" t="str">
        <f t="shared" si="0"/>
        <v/>
      </c>
      <c r="C29" s="77" t="str">
        <f t="shared" si="1"/>
        <v/>
      </c>
      <c r="D29" s="15" t="str">
        <f t="shared" si="2"/>
        <v/>
      </c>
      <c r="E29" s="32" t="str">
        <f t="shared" si="3"/>
        <v/>
      </c>
      <c r="F29" s="18" t="str">
        <f t="shared" si="4"/>
        <v/>
      </c>
      <c r="G29" s="31" t="str">
        <f t="shared" si="5"/>
        <v/>
      </c>
      <c r="H29" s="32" t="str">
        <f t="shared" si="6"/>
        <v/>
      </c>
      <c r="I29" s="101" t="str">
        <f t="shared" si="7"/>
        <v/>
      </c>
      <c r="J29" s="15" t="str">
        <f t="shared" si="8"/>
        <v/>
      </c>
      <c r="K29" s="32" t="str">
        <f t="shared" si="9"/>
        <v/>
      </c>
      <c r="L29" s="18" t="str">
        <f t="shared" si="10"/>
        <v/>
      </c>
      <c r="M29" s="31" t="str">
        <f t="shared" si="11"/>
        <v/>
      </c>
      <c r="N29" s="32" t="str">
        <f t="shared" si="12"/>
        <v/>
      </c>
      <c r="O29" s="18" t="str">
        <f t="shared" si="13"/>
        <v/>
      </c>
      <c r="Q29" s="256"/>
      <c r="R29" s="256"/>
      <c r="S29" s="256"/>
    </row>
    <row r="30" spans="1:19" ht="17.25" customHeight="1" thickBot="1">
      <c r="A30" s="125"/>
      <c r="B30" s="126" t="str">
        <f t="shared" si="0"/>
        <v/>
      </c>
      <c r="C30" s="77" t="str">
        <f t="shared" si="1"/>
        <v/>
      </c>
      <c r="D30" s="15" t="str">
        <f t="shared" si="2"/>
        <v/>
      </c>
      <c r="E30" s="32" t="str">
        <f t="shared" si="3"/>
        <v/>
      </c>
      <c r="F30" s="18" t="str">
        <f t="shared" si="4"/>
        <v/>
      </c>
      <c r="G30" s="31" t="str">
        <f t="shared" si="5"/>
        <v/>
      </c>
      <c r="H30" s="32" t="str">
        <f t="shared" si="6"/>
        <v/>
      </c>
      <c r="I30" s="101" t="str">
        <f t="shared" si="7"/>
        <v/>
      </c>
      <c r="J30" s="15" t="str">
        <f t="shared" si="8"/>
        <v/>
      </c>
      <c r="K30" s="32" t="str">
        <f t="shared" si="9"/>
        <v/>
      </c>
      <c r="L30" s="18" t="str">
        <f t="shared" si="10"/>
        <v/>
      </c>
      <c r="M30" s="31" t="str">
        <f t="shared" si="11"/>
        <v/>
      </c>
      <c r="N30" s="32" t="str">
        <f t="shared" si="12"/>
        <v/>
      </c>
      <c r="O30" s="18" t="str">
        <f t="shared" si="13"/>
        <v/>
      </c>
      <c r="Q30" s="251"/>
      <c r="R30" s="251"/>
      <c r="S30" s="251"/>
    </row>
    <row r="31" spans="1:19" ht="17.25" customHeight="1" thickBot="1">
      <c r="A31" s="127"/>
      <c r="B31" s="128" t="str">
        <f t="shared" si="0"/>
        <v/>
      </c>
      <c r="C31" s="78" t="str">
        <f t="shared" si="1"/>
        <v/>
      </c>
      <c r="D31" s="20" t="str">
        <f t="shared" si="2"/>
        <v/>
      </c>
      <c r="E31" s="21" t="str">
        <f t="shared" si="3"/>
        <v/>
      </c>
      <c r="F31" s="22" t="str">
        <f t="shared" si="4"/>
        <v/>
      </c>
      <c r="G31" s="30" t="str">
        <f t="shared" si="5"/>
        <v/>
      </c>
      <c r="H31" s="21" t="str">
        <f t="shared" si="6"/>
        <v/>
      </c>
      <c r="I31" s="105" t="str">
        <f t="shared" si="7"/>
        <v/>
      </c>
      <c r="J31" s="20" t="str">
        <f t="shared" si="8"/>
        <v/>
      </c>
      <c r="K31" s="21" t="str">
        <f t="shared" si="9"/>
        <v/>
      </c>
      <c r="L31" s="22" t="str">
        <f t="shared" si="10"/>
        <v/>
      </c>
      <c r="M31" s="30" t="str">
        <f t="shared" si="11"/>
        <v/>
      </c>
      <c r="N31" s="21" t="str">
        <f t="shared" si="12"/>
        <v/>
      </c>
      <c r="O31" s="22" t="str">
        <f t="shared" si="13"/>
        <v/>
      </c>
      <c r="Q31" s="251"/>
      <c r="R31" s="251"/>
      <c r="S31" s="251"/>
    </row>
    <row r="32" spans="1:19" ht="17.25" customHeight="1" thickBot="1">
      <c r="A32" s="125"/>
      <c r="B32" s="129" t="str">
        <f t="shared" si="0"/>
        <v/>
      </c>
      <c r="C32" s="80" t="str">
        <f t="shared" si="1"/>
        <v/>
      </c>
      <c r="D32" s="106" t="str">
        <f t="shared" si="2"/>
        <v/>
      </c>
      <c r="E32" s="107" t="str">
        <f t="shared" si="3"/>
        <v/>
      </c>
      <c r="F32" s="108" t="str">
        <f t="shared" si="4"/>
        <v/>
      </c>
      <c r="G32" s="109" t="str">
        <f t="shared" si="5"/>
        <v/>
      </c>
      <c r="H32" s="107" t="str">
        <f t="shared" si="6"/>
        <v/>
      </c>
      <c r="I32" s="110" t="str">
        <f t="shared" si="7"/>
        <v/>
      </c>
      <c r="J32" s="106" t="str">
        <f t="shared" si="8"/>
        <v/>
      </c>
      <c r="K32" s="107" t="str">
        <f t="shared" si="9"/>
        <v/>
      </c>
      <c r="L32" s="108" t="str">
        <f t="shared" si="10"/>
        <v/>
      </c>
      <c r="M32" s="109" t="str">
        <f t="shared" si="11"/>
        <v/>
      </c>
      <c r="N32" s="107" t="str">
        <f t="shared" si="12"/>
        <v/>
      </c>
      <c r="O32" s="108" t="str">
        <f t="shared" si="13"/>
        <v/>
      </c>
      <c r="Q32" s="256"/>
      <c r="R32" s="256"/>
      <c r="S32" s="256"/>
    </row>
    <row r="33" spans="1:19" ht="17.25" customHeight="1" thickBot="1">
      <c r="A33" s="125"/>
      <c r="B33" s="126" t="str">
        <f t="shared" si="0"/>
        <v/>
      </c>
      <c r="C33" s="77" t="str">
        <f t="shared" si="1"/>
        <v/>
      </c>
      <c r="D33" s="15" t="str">
        <f t="shared" si="2"/>
        <v/>
      </c>
      <c r="E33" s="32" t="str">
        <f t="shared" si="3"/>
        <v/>
      </c>
      <c r="F33" s="18" t="str">
        <f t="shared" si="4"/>
        <v/>
      </c>
      <c r="G33" s="31" t="str">
        <f t="shared" si="5"/>
        <v/>
      </c>
      <c r="H33" s="32" t="str">
        <f t="shared" si="6"/>
        <v/>
      </c>
      <c r="I33" s="101" t="str">
        <f t="shared" si="7"/>
        <v/>
      </c>
      <c r="J33" s="15" t="str">
        <f t="shared" si="8"/>
        <v/>
      </c>
      <c r="K33" s="32" t="str">
        <f t="shared" si="9"/>
        <v/>
      </c>
      <c r="L33" s="18" t="str">
        <f t="shared" si="10"/>
        <v/>
      </c>
      <c r="M33" s="31" t="str">
        <f t="shared" si="11"/>
        <v/>
      </c>
      <c r="N33" s="32" t="str">
        <f t="shared" si="12"/>
        <v/>
      </c>
      <c r="O33" s="18" t="str">
        <f t="shared" si="13"/>
        <v/>
      </c>
      <c r="Q33" s="256"/>
      <c r="R33" s="256"/>
      <c r="S33" s="256"/>
    </row>
    <row r="34" spans="1:19" ht="17.25" customHeight="1" thickBot="1">
      <c r="A34" s="125"/>
      <c r="B34" s="126" t="str">
        <f t="shared" si="0"/>
        <v/>
      </c>
      <c r="C34" s="77" t="str">
        <f t="shared" si="1"/>
        <v/>
      </c>
      <c r="D34" s="15" t="str">
        <f t="shared" si="2"/>
        <v/>
      </c>
      <c r="E34" s="32" t="str">
        <f t="shared" si="3"/>
        <v/>
      </c>
      <c r="F34" s="18" t="str">
        <f t="shared" si="4"/>
        <v/>
      </c>
      <c r="G34" s="31" t="str">
        <f t="shared" si="5"/>
        <v/>
      </c>
      <c r="H34" s="32" t="str">
        <f t="shared" si="6"/>
        <v/>
      </c>
      <c r="I34" s="101" t="str">
        <f t="shared" si="7"/>
        <v/>
      </c>
      <c r="J34" s="15" t="str">
        <f t="shared" si="8"/>
        <v/>
      </c>
      <c r="K34" s="32" t="str">
        <f t="shared" si="9"/>
        <v/>
      </c>
      <c r="L34" s="18" t="str">
        <f t="shared" si="10"/>
        <v/>
      </c>
      <c r="M34" s="31" t="str">
        <f t="shared" si="11"/>
        <v/>
      </c>
      <c r="N34" s="32" t="str">
        <f t="shared" si="12"/>
        <v/>
      </c>
      <c r="O34" s="18" t="str">
        <f t="shared" si="13"/>
        <v/>
      </c>
      <c r="Q34" s="256"/>
      <c r="R34" s="256"/>
      <c r="S34" s="256"/>
    </row>
    <row r="35" spans="1:19" ht="17.25" customHeight="1">
      <c r="A35" s="125"/>
      <c r="B35" s="126" t="str">
        <f t="shared" si="0"/>
        <v/>
      </c>
      <c r="C35" s="77" t="str">
        <f t="shared" si="1"/>
        <v/>
      </c>
      <c r="D35" s="15" t="str">
        <f t="shared" si="2"/>
        <v/>
      </c>
      <c r="E35" s="32" t="str">
        <f t="shared" si="3"/>
        <v/>
      </c>
      <c r="F35" s="18" t="str">
        <f t="shared" si="4"/>
        <v/>
      </c>
      <c r="G35" s="31" t="str">
        <f t="shared" si="5"/>
        <v/>
      </c>
      <c r="H35" s="32" t="str">
        <f t="shared" si="6"/>
        <v/>
      </c>
      <c r="I35" s="101" t="str">
        <f t="shared" si="7"/>
        <v/>
      </c>
      <c r="J35" s="15" t="str">
        <f t="shared" si="8"/>
        <v/>
      </c>
      <c r="K35" s="32" t="str">
        <f t="shared" si="9"/>
        <v/>
      </c>
      <c r="L35" s="18" t="str">
        <f t="shared" si="10"/>
        <v/>
      </c>
      <c r="M35" s="31" t="str">
        <f t="shared" si="11"/>
        <v/>
      </c>
      <c r="N35" s="32" t="str">
        <f t="shared" si="12"/>
        <v/>
      </c>
      <c r="O35" s="18" t="str">
        <f t="shared" si="13"/>
        <v/>
      </c>
      <c r="Q35" s="278"/>
      <c r="R35" s="279"/>
      <c r="S35" s="280"/>
    </row>
    <row r="36" spans="1:19" ht="17.25" customHeight="1" thickBot="1">
      <c r="A36" s="130"/>
      <c r="B36" s="131" t="str">
        <f t="shared" si="0"/>
        <v/>
      </c>
      <c r="C36" s="79" t="str">
        <f t="shared" si="1"/>
        <v/>
      </c>
      <c r="D36" s="24" t="str">
        <f t="shared" si="2"/>
        <v/>
      </c>
      <c r="E36" s="25" t="str">
        <f t="shared" si="3"/>
        <v/>
      </c>
      <c r="F36" s="104" t="str">
        <f t="shared" si="4"/>
        <v/>
      </c>
      <c r="G36" s="102" t="str">
        <f t="shared" si="5"/>
        <v/>
      </c>
      <c r="H36" s="25" t="str">
        <f t="shared" si="6"/>
        <v/>
      </c>
      <c r="I36" s="103" t="str">
        <f t="shared" si="7"/>
        <v/>
      </c>
      <c r="J36" s="24" t="str">
        <f t="shared" si="8"/>
        <v/>
      </c>
      <c r="K36" s="25" t="str">
        <f t="shared" si="9"/>
        <v/>
      </c>
      <c r="L36" s="104" t="str">
        <f t="shared" si="10"/>
        <v/>
      </c>
      <c r="M36" s="102" t="str">
        <f t="shared" si="11"/>
        <v/>
      </c>
      <c r="N36" s="25" t="str">
        <f t="shared" si="12"/>
        <v/>
      </c>
      <c r="O36" s="104" t="str">
        <f t="shared" si="13"/>
        <v/>
      </c>
      <c r="Q36" s="281"/>
      <c r="R36" s="282"/>
      <c r="S36" s="283"/>
    </row>
    <row r="37" spans="1:19" ht="17.25" customHeight="1" thickBot="1">
      <c r="A37" s="132" t="s">
        <v>42</v>
      </c>
      <c r="B37" s="289">
        <v>150000</v>
      </c>
      <c r="C37" s="290"/>
      <c r="D37" s="26" t="s">
        <v>43</v>
      </c>
      <c r="E37" s="27">
        <f>IF(COUNT(E17:E36), SUM(E17:E36) / COUNT(E17:E36), 0)</f>
        <v>0</v>
      </c>
      <c r="F37" s="28">
        <f>SUM(F17:F36)</f>
        <v>0</v>
      </c>
      <c r="G37" s="26" t="s">
        <v>43</v>
      </c>
      <c r="H37" s="27">
        <f>IF(COUNT(H17:H36), SUM(H17:H36) / COUNT(H17:H36), 0)</f>
        <v>0</v>
      </c>
      <c r="I37" s="28">
        <f>SUM(I17:I36)</f>
        <v>0</v>
      </c>
      <c r="J37" s="26" t="s">
        <v>43</v>
      </c>
      <c r="K37" s="27">
        <f>IF(COUNT(K17:K36), SUM(K17:K36) / COUNT(K17:K36), 0)</f>
        <v>0</v>
      </c>
      <c r="L37" s="28">
        <f>SUM(L17:L36)</f>
        <v>0</v>
      </c>
      <c r="M37" s="26" t="s">
        <v>43</v>
      </c>
      <c r="N37" s="27">
        <f>IF(COUNT(N17:N36), SUM(N17:N36) / COUNT(N17:N36), 0)</f>
        <v>0</v>
      </c>
      <c r="O37" s="28">
        <f>SUM(O17:O36)</f>
        <v>0</v>
      </c>
      <c r="Q37" s="284"/>
      <c r="R37" s="285"/>
      <c r="S37" s="286"/>
    </row>
    <row r="38" spans="1:19" ht="17.25" customHeight="1"/>
    <row r="39" spans="1:19" ht="17.25" customHeight="1" thickBot="1"/>
    <row r="40" spans="1:19" ht="17.25" customHeight="1" thickBot="1">
      <c r="A40" s="230" t="s">
        <v>44</v>
      </c>
      <c r="B40" s="231"/>
      <c r="C40" s="231"/>
      <c r="D40" s="231"/>
      <c r="E40" s="231"/>
      <c r="F40" s="231"/>
      <c r="G40" s="231"/>
      <c r="H40" s="231"/>
      <c r="I40" s="231"/>
      <c r="J40" s="231"/>
      <c r="K40" s="231"/>
      <c r="L40" s="231"/>
      <c r="M40" s="231"/>
      <c r="N40" s="231"/>
      <c r="O40" s="232"/>
      <c r="Q40" s="251"/>
      <c r="R40" s="251"/>
      <c r="S40" s="251"/>
    </row>
    <row r="41" spans="1:19" ht="17.25" customHeight="1" thickBot="1">
      <c r="A41" s="157" t="s">
        <v>264</v>
      </c>
      <c r="B41" s="230" t="s">
        <v>49</v>
      </c>
      <c r="C41" s="232"/>
      <c r="D41" s="230" t="s">
        <v>57</v>
      </c>
      <c r="E41" s="231"/>
      <c r="F41" s="232"/>
      <c r="G41" s="257">
        <f>_xlfn.IFNA(VLOOKUP(B41, 현재가테이블!$B$2:$D$200, 2, FALSE), "-")</f>
        <v>60715000</v>
      </c>
      <c r="H41" s="258"/>
      <c r="I41" s="259"/>
      <c r="J41" s="230" t="s">
        <v>58</v>
      </c>
      <c r="K41" s="231"/>
      <c r="L41" s="232"/>
      <c r="M41" s="260">
        <f>_xlfn.IFNA(VLOOKUP(B41, 현재가테이블!$B$2:$D$200, 3, FALSE), "-")</f>
        <v>-7.8924148000000006E-3</v>
      </c>
      <c r="N41" s="261"/>
      <c r="O41" s="262"/>
      <c r="Q41" s="251"/>
      <c r="R41" s="251"/>
      <c r="S41" s="251"/>
    </row>
    <row r="42" spans="1:19" ht="17.25" customHeight="1" thickBot="1">
      <c r="A42" s="291" t="s">
        <v>54</v>
      </c>
      <c r="B42" s="293" t="str">
        <f>TEXT($G$1, "[$-ko-KR]yyyy-mm-dd(ddd) ") &amp; "오전 00:00"</f>
        <v>2021-12-01(수) 오전 00:00</v>
      </c>
      <c r="C42" s="294"/>
      <c r="D42" s="253" t="str">
        <f>TEXT($G$1, "[$-ko-KR]yyyy-mm-dd(ddd) ") &amp; "오후 14:00"</f>
        <v>2021-12-01(수) 오후 14:00</v>
      </c>
      <c r="E42" s="254"/>
      <c r="F42" s="255"/>
      <c r="G42" s="253" t="str">
        <f>TEXT($G$1, "[$-ko-KR]yyyy-mm-dd(ddd) ") &amp; "오후 19:00"</f>
        <v>2021-12-01(수) 오후 19:00</v>
      </c>
      <c r="H42" s="254"/>
      <c r="I42" s="255"/>
      <c r="J42" s="253" t="str">
        <f>TEXT($G$1, "[$-ko-KR]yyyy-mm-dd(ddd) ") &amp; "오후 21:00"</f>
        <v>2021-12-01(수) 오후 21:00</v>
      </c>
      <c r="K42" s="254"/>
      <c r="L42" s="255"/>
      <c r="M42" s="253" t="str">
        <f>TEXT($G$1+1, "[$-ko-KR]yyyy-mm-dd(ddd) ") &amp; "오전 00:00"</f>
        <v>2021-12-02(목) 오전 00:00</v>
      </c>
      <c r="N42" s="254"/>
      <c r="O42" s="255"/>
      <c r="Q42" s="251"/>
      <c r="R42" s="251"/>
      <c r="S42" s="251"/>
    </row>
    <row r="43" spans="1:19" ht="17.25" customHeight="1" thickBot="1">
      <c r="A43" s="292"/>
      <c r="B43" s="121" t="s">
        <v>57</v>
      </c>
      <c r="C43" s="122" t="s">
        <v>58</v>
      </c>
      <c r="D43" s="2" t="s">
        <v>57</v>
      </c>
      <c r="E43" s="10" t="s">
        <v>265</v>
      </c>
      <c r="F43" s="11" t="s">
        <v>266</v>
      </c>
      <c r="G43" s="158" t="s">
        <v>57</v>
      </c>
      <c r="H43" s="159" t="s">
        <v>265</v>
      </c>
      <c r="I43" s="160" t="s">
        <v>266</v>
      </c>
      <c r="J43" s="10" t="s">
        <v>57</v>
      </c>
      <c r="K43" s="10" t="s">
        <v>265</v>
      </c>
      <c r="L43" s="115" t="s">
        <v>266</v>
      </c>
      <c r="M43" s="2" t="s">
        <v>57</v>
      </c>
      <c r="N43" s="10" t="s">
        <v>265</v>
      </c>
      <c r="O43" s="66" t="s">
        <v>266</v>
      </c>
      <c r="Q43" s="256"/>
      <c r="R43" s="256"/>
      <c r="S43" s="256"/>
    </row>
    <row r="44" spans="1:19" ht="17.25" customHeight="1" thickBot="1">
      <c r="A44" s="123" t="s">
        <v>185</v>
      </c>
      <c r="B44" s="124">
        <v>21.9</v>
      </c>
      <c r="C44" s="76">
        <v>2.3364486E-2</v>
      </c>
      <c r="D44" s="13">
        <v>22.7</v>
      </c>
      <c r="E44" s="14">
        <f>IF(ISNUMBER(D44), (D44 - $B44) / $B44, "")</f>
        <v>3.6529680365296836E-2</v>
      </c>
      <c r="F44" s="16">
        <f>IF(ISNUMBER(D44), $B64 * E44, "")</f>
        <v>5479.4520547945258</v>
      </c>
      <c r="G44" s="29">
        <v>21.7</v>
      </c>
      <c r="H44" s="14">
        <f>IF(ISNUMBER(G44), (G44 - $B44) / $B44, "")</f>
        <v>-9.1324200913241692E-3</v>
      </c>
      <c r="I44" s="100">
        <f>IF(ISNUMBER(G44), $B64 * H44, "")</f>
        <v>-1369.8630136986253</v>
      </c>
      <c r="J44" s="13">
        <v>22</v>
      </c>
      <c r="K44" s="14">
        <f>IF(ISNUMBER(J44), (J44 - $B44) / $B44, "")</f>
        <v>4.5662100456621653E-3</v>
      </c>
      <c r="L44" s="16">
        <f>IF(ISNUMBER(J44), $B64 * K44, "")</f>
        <v>684.93150684932482</v>
      </c>
      <c r="M44" s="29">
        <v>22</v>
      </c>
      <c r="N44" s="14">
        <f>IF(ISNUMBER(M44), (M44 - $B44) / $B44, "")</f>
        <v>4.5662100456621653E-3</v>
      </c>
      <c r="O44" s="16">
        <f>IF(ISNUMBER(M44), $B64 * N44, "")</f>
        <v>684.93150684932482</v>
      </c>
      <c r="Q44" s="251"/>
      <c r="R44" s="251"/>
      <c r="S44" s="251"/>
    </row>
    <row r="45" spans="1:19" ht="17.25" customHeight="1" thickBot="1">
      <c r="A45" s="125" t="s">
        <v>205</v>
      </c>
      <c r="B45" s="126">
        <v>18</v>
      </c>
      <c r="C45" s="77">
        <v>1.12359551E-2</v>
      </c>
      <c r="D45" s="15">
        <v>17.2</v>
      </c>
      <c r="E45" s="32">
        <f t="shared" ref="E45:E48" si="14">IF(ISNUMBER(D45), (D45 - $B45) / $B45, "")</f>
        <v>-4.4444444444444481E-2</v>
      </c>
      <c r="F45" s="18">
        <f>IF(ISNUMBER(D45), $B64 * E45, "")</f>
        <v>-6666.6666666666724</v>
      </c>
      <c r="G45" s="31">
        <v>17.2</v>
      </c>
      <c r="H45" s="32">
        <f t="shared" ref="H45:H48" si="15">IF(ISNUMBER(G45), (G45 - $B45) / $B45, "")</f>
        <v>-4.4444444444444481E-2</v>
      </c>
      <c r="I45" s="101">
        <f>IF(ISNUMBER(G45), $B64 * H45, "")</f>
        <v>-6666.6666666666724</v>
      </c>
      <c r="J45" s="15">
        <v>17.100000000000001</v>
      </c>
      <c r="K45" s="32">
        <f t="shared" ref="K45:K48" si="16">IF(ISNUMBER(J45), (J45 - $B45) / $B45, "")</f>
        <v>-4.999999999999992E-2</v>
      </c>
      <c r="L45" s="18">
        <f>IF(ISNUMBER(J45), $B64 * K45, "")</f>
        <v>-7499.9999999999882</v>
      </c>
      <c r="M45" s="31">
        <v>17</v>
      </c>
      <c r="N45" s="32">
        <f t="shared" ref="N45:N48" si="17">IF(ISNUMBER(M45), (M45 - $B45) / $B45, "")</f>
        <v>-5.5555555555555552E-2</v>
      </c>
      <c r="O45" s="18">
        <f>IF(ISNUMBER(M45), $B64 * N45, "")</f>
        <v>-8333.3333333333321</v>
      </c>
      <c r="Q45" s="251"/>
      <c r="R45" s="251"/>
      <c r="S45" s="251"/>
    </row>
    <row r="46" spans="1:19" ht="17.25" customHeight="1" thickBot="1">
      <c r="A46" s="125" t="s">
        <v>119</v>
      </c>
      <c r="B46" s="126">
        <v>37.799999999999997</v>
      </c>
      <c r="C46" s="77">
        <v>1.0695187199999999E-2</v>
      </c>
      <c r="D46" s="15">
        <v>37.9</v>
      </c>
      <c r="E46" s="32">
        <f t="shared" si="14"/>
        <v>2.6455026455026831E-3</v>
      </c>
      <c r="F46" s="18">
        <f>IF(ISNUMBER(D46), $B64 * E46, "")</f>
        <v>396.82539682540244</v>
      </c>
      <c r="G46" s="31">
        <v>37.700000000000003</v>
      </c>
      <c r="H46" s="32">
        <f t="shared" si="15"/>
        <v>-2.6455026455024953E-3</v>
      </c>
      <c r="I46" s="101">
        <f>IF(ISNUMBER(G46), $B64 * H46, "")</f>
        <v>-396.8253968253743</v>
      </c>
      <c r="J46" s="15">
        <v>37.9</v>
      </c>
      <c r="K46" s="32">
        <f t="shared" si="16"/>
        <v>2.6455026455026831E-3</v>
      </c>
      <c r="L46" s="18">
        <f>IF(ISNUMBER(J46), $B64 * K46, "")</f>
        <v>396.82539682540244</v>
      </c>
      <c r="M46" s="31">
        <v>38.1</v>
      </c>
      <c r="N46" s="32">
        <f t="shared" si="17"/>
        <v>7.9365079365080506E-3</v>
      </c>
      <c r="O46" s="18">
        <f>IF(ISNUMBER(M46), $B64 * N46, "")</f>
        <v>1190.4761904762076</v>
      </c>
      <c r="Q46" s="256"/>
      <c r="R46" s="256"/>
      <c r="S46" s="256"/>
    </row>
    <row r="47" spans="1:19" ht="17.25" customHeight="1" thickBot="1">
      <c r="A47" s="125" t="s">
        <v>175</v>
      </c>
      <c r="B47" s="126">
        <v>22.8</v>
      </c>
      <c r="C47" s="77">
        <v>8.8495575000000007E-3</v>
      </c>
      <c r="D47" s="15">
        <v>22.8</v>
      </c>
      <c r="E47" s="32">
        <f t="shared" si="14"/>
        <v>0</v>
      </c>
      <c r="F47" s="18">
        <f>IF(ISNUMBER(D47), $B64 * E47, "")</f>
        <v>0</v>
      </c>
      <c r="G47" s="31">
        <v>22.6</v>
      </c>
      <c r="H47" s="32">
        <f t="shared" si="15"/>
        <v>-8.7719298245613718E-3</v>
      </c>
      <c r="I47" s="101">
        <f>IF(ISNUMBER(G47), $B64 * H47, "")</f>
        <v>-1315.7894736842059</v>
      </c>
      <c r="J47" s="15">
        <v>22.7</v>
      </c>
      <c r="K47" s="32">
        <f t="shared" si="16"/>
        <v>-4.385964912280764E-3</v>
      </c>
      <c r="L47" s="18">
        <f>IF(ISNUMBER(J47), $B64 * K47, "")</f>
        <v>-657.89473684211464</v>
      </c>
      <c r="M47" s="31">
        <v>22.8</v>
      </c>
      <c r="N47" s="32">
        <f t="shared" si="17"/>
        <v>0</v>
      </c>
      <c r="O47" s="18">
        <f>IF(ISNUMBER(M47), $B64 * N47, "")</f>
        <v>0</v>
      </c>
      <c r="Q47" s="256"/>
      <c r="R47" s="256"/>
      <c r="S47" s="256"/>
    </row>
    <row r="48" spans="1:19" ht="17.25" customHeight="1" thickBot="1">
      <c r="A48" s="127" t="s">
        <v>338</v>
      </c>
      <c r="B48" s="128">
        <v>0.186</v>
      </c>
      <c r="C48" s="78">
        <v>5.4054054000000004E-3</v>
      </c>
      <c r="D48" s="20">
        <v>0.187</v>
      </c>
      <c r="E48" s="21">
        <f t="shared" si="14"/>
        <v>5.3763440860215101E-3</v>
      </c>
      <c r="F48" s="22">
        <f>IF(ISNUMBER(D48), $B64 * E48, "")</f>
        <v>806.45161290322653</v>
      </c>
      <c r="G48" s="30">
        <v>0.185</v>
      </c>
      <c r="H48" s="21">
        <f t="shared" si="15"/>
        <v>-5.3763440860215101E-3</v>
      </c>
      <c r="I48" s="105">
        <f>IF(ISNUMBER(G48), $B64 * H48, "")</f>
        <v>-806.45161290322653</v>
      </c>
      <c r="J48" s="20">
        <v>0.187</v>
      </c>
      <c r="K48" s="21">
        <f t="shared" si="16"/>
        <v>5.3763440860215101E-3</v>
      </c>
      <c r="L48" s="22">
        <f>IF(ISNUMBER(J48), $B64 * K48, "")</f>
        <v>806.45161290322653</v>
      </c>
      <c r="M48" s="30">
        <v>0.188</v>
      </c>
      <c r="N48" s="21">
        <f t="shared" si="17"/>
        <v>1.075268817204302E-2</v>
      </c>
      <c r="O48" s="22">
        <f>IF(ISNUMBER(M48), $B64 * N48, "")</f>
        <v>1612.9032258064531</v>
      </c>
      <c r="Q48" s="256"/>
      <c r="R48" s="256"/>
      <c r="S48" s="256"/>
    </row>
    <row r="49" spans="1:19" ht="17.25" customHeight="1" thickBot="1">
      <c r="A49" s="125" t="s">
        <v>247</v>
      </c>
      <c r="B49" s="129">
        <v>92.9</v>
      </c>
      <c r="C49" s="80">
        <v>3.2397407999999999E-3</v>
      </c>
      <c r="D49" s="106">
        <v>93.2</v>
      </c>
      <c r="E49" s="107">
        <f>IF(ISNUMBER(D49), (D49 - $B49) / $B49, "")</f>
        <v>3.2292787944025528E-3</v>
      </c>
      <c r="F49" s="108">
        <f>IF(ISNUMBER(D49), $B64 * E49, "")</f>
        <v>484.39181916038291</v>
      </c>
      <c r="G49" s="109">
        <v>93.1</v>
      </c>
      <c r="H49" s="107">
        <f>IF(ISNUMBER(G49), (G49 - $B49) / $B49, "")</f>
        <v>2.1528525296015998E-3</v>
      </c>
      <c r="I49" s="110">
        <f>IF(ISNUMBER(G49), $B64 * H49, "")</f>
        <v>322.92787944023996</v>
      </c>
      <c r="J49" s="106">
        <v>94.2</v>
      </c>
      <c r="K49" s="107">
        <f>IF(ISNUMBER(J49), (J49 - $B49) / $B49, "")</f>
        <v>1.3993541442411163E-2</v>
      </c>
      <c r="L49" s="108">
        <f>IF(ISNUMBER(J49), $B64 * K49, "")</f>
        <v>2099.0312163616745</v>
      </c>
      <c r="M49" s="109">
        <v>94.7</v>
      </c>
      <c r="N49" s="107">
        <f>IF(ISNUMBER(M49), (M49 - $B49) / $B49, "")</f>
        <v>1.9375672766415469E-2</v>
      </c>
      <c r="O49" s="108">
        <f>IF(ISNUMBER(M49), $B64 * N49, "")</f>
        <v>2906.3509149623205</v>
      </c>
      <c r="Q49" s="256"/>
      <c r="R49" s="256"/>
      <c r="S49" s="256"/>
    </row>
    <row r="50" spans="1:19" ht="17.25" customHeight="1" thickBot="1">
      <c r="A50" s="125" t="s">
        <v>64</v>
      </c>
      <c r="B50" s="126">
        <v>49.9</v>
      </c>
      <c r="C50" s="77">
        <v>2.0080320999999999E-3</v>
      </c>
      <c r="D50" s="15">
        <v>50</v>
      </c>
      <c r="E50" s="32">
        <f t="shared" ref="E50:E53" si="18">IF(ISNUMBER(D50), (D50 - $B50) / $B50, "")</f>
        <v>2.0040080160320926E-3</v>
      </c>
      <c r="F50" s="18">
        <f>IF(ISNUMBER(D50), $B64 * E50, "")</f>
        <v>300.60120240481388</v>
      </c>
      <c r="G50" s="31">
        <v>50.4</v>
      </c>
      <c r="H50" s="32">
        <f t="shared" ref="H50:H53" si="19">IF(ISNUMBER(G50), (G50 - $B50) / $B50, "")</f>
        <v>1.002004008016032E-2</v>
      </c>
      <c r="I50" s="101">
        <f>IF(ISNUMBER(G50), $B64 * H50, "")</f>
        <v>1503.006012024048</v>
      </c>
      <c r="J50" s="15">
        <v>50.3</v>
      </c>
      <c r="K50" s="32">
        <f t="shared" ref="K50:K53" si="20">IF(ISNUMBER(J50), (J50 - $B50) / $B50, "")</f>
        <v>8.0160320641282281E-3</v>
      </c>
      <c r="L50" s="18">
        <f>IF(ISNUMBER(J50), $B64 * K50, "")</f>
        <v>1202.4048096192341</v>
      </c>
      <c r="M50" s="31">
        <v>50.8</v>
      </c>
      <c r="N50" s="32">
        <f t="shared" ref="N50:N53" si="21">IF(ISNUMBER(M50), (M50 - $B50) / $B50, "")</f>
        <v>1.803607214428855E-2</v>
      </c>
      <c r="O50" s="18">
        <f>IF(ISNUMBER(M50), $B64 * N50, "")</f>
        <v>2705.4108216432824</v>
      </c>
      <c r="Q50" s="256"/>
      <c r="R50" s="256"/>
      <c r="S50" s="256"/>
    </row>
    <row r="51" spans="1:19" ht="17.25" customHeight="1" thickBot="1">
      <c r="A51" s="125" t="s">
        <v>97</v>
      </c>
      <c r="B51" s="126">
        <v>3.93</v>
      </c>
      <c r="C51" s="77">
        <v>0</v>
      </c>
      <c r="D51" s="15">
        <v>3.94</v>
      </c>
      <c r="E51" s="32">
        <f t="shared" si="18"/>
        <v>2.5445292620864595E-3</v>
      </c>
      <c r="F51" s="18">
        <f>IF(ISNUMBER(D51), $B64 * E51, "")</f>
        <v>381.67938931296891</v>
      </c>
      <c r="G51" s="31">
        <v>3.93</v>
      </c>
      <c r="H51" s="32">
        <f t="shared" si="19"/>
        <v>0</v>
      </c>
      <c r="I51" s="101">
        <f>IF(ISNUMBER(G51), $B64 * H51, "")</f>
        <v>0</v>
      </c>
      <c r="J51" s="15">
        <v>3.94</v>
      </c>
      <c r="K51" s="32">
        <f t="shared" si="20"/>
        <v>2.5445292620864595E-3</v>
      </c>
      <c r="L51" s="18">
        <f>IF(ISNUMBER(J51), $B64 * K51, "")</f>
        <v>381.67938931296891</v>
      </c>
      <c r="M51" s="31">
        <v>3.96</v>
      </c>
      <c r="N51" s="32">
        <f t="shared" si="21"/>
        <v>7.6335877862594922E-3</v>
      </c>
      <c r="O51" s="18">
        <f>IF(ISNUMBER(M51), $B64 * N51, "")</f>
        <v>1145.0381679389238</v>
      </c>
      <c r="Q51" s="256"/>
      <c r="R51" s="256"/>
      <c r="S51" s="256"/>
    </row>
    <row r="52" spans="1:19" ht="17.25" customHeight="1" thickBot="1">
      <c r="A52" s="125" t="s">
        <v>71</v>
      </c>
      <c r="B52" s="126">
        <v>37.4</v>
      </c>
      <c r="C52" s="77">
        <v>-2.6666667000000001E-3</v>
      </c>
      <c r="D52" s="15">
        <v>37.700000000000003</v>
      </c>
      <c r="E52" s="32">
        <f t="shared" si="18"/>
        <v>8.0213903743316644E-3</v>
      </c>
      <c r="F52" s="18">
        <f>IF(ISNUMBER(D52), $B64 * E52, "")</f>
        <v>1203.2085561497497</v>
      </c>
      <c r="G52" s="31">
        <v>37.5</v>
      </c>
      <c r="H52" s="32">
        <f t="shared" si="19"/>
        <v>2.6737967914438883E-3</v>
      </c>
      <c r="I52" s="101">
        <f>IF(ISNUMBER(G52), $B64 * H52, "")</f>
        <v>401.06951871658322</v>
      </c>
      <c r="J52" s="15">
        <v>37.700000000000003</v>
      </c>
      <c r="K52" s="32">
        <f t="shared" si="20"/>
        <v>8.0213903743316644E-3</v>
      </c>
      <c r="L52" s="18">
        <f>IF(ISNUMBER(J52), $B64 * K52, "")</f>
        <v>1203.2085561497497</v>
      </c>
      <c r="M52" s="31">
        <v>38.200000000000003</v>
      </c>
      <c r="N52" s="32">
        <f t="shared" si="21"/>
        <v>2.1390374331550915E-2</v>
      </c>
      <c r="O52" s="18">
        <f>IF(ISNUMBER(M52), $B64 * N52, "")</f>
        <v>3208.5561497326371</v>
      </c>
      <c r="Q52" s="33"/>
      <c r="R52" s="33"/>
    </row>
    <row r="53" spans="1:19" ht="17.25" customHeight="1" thickBot="1">
      <c r="A53" s="130" t="s">
        <v>187</v>
      </c>
      <c r="B53" s="131">
        <v>20.100000000000001</v>
      </c>
      <c r="C53" s="79">
        <v>-4.9504950000000001E-3</v>
      </c>
      <c r="D53" s="24">
        <v>20.3</v>
      </c>
      <c r="E53" s="25">
        <f t="shared" si="18"/>
        <v>9.9502487562188689E-3</v>
      </c>
      <c r="F53" s="104">
        <f>IF(ISNUMBER(D53), $B64 * E53, "")</f>
        <v>1492.5373134328304</v>
      </c>
      <c r="G53" s="102">
        <v>20.100000000000001</v>
      </c>
      <c r="H53" s="25">
        <f t="shared" si="19"/>
        <v>0</v>
      </c>
      <c r="I53" s="103">
        <f>IF(ISNUMBER(G53), $B64 * H53, "")</f>
        <v>0</v>
      </c>
      <c r="J53" s="24">
        <v>20.2</v>
      </c>
      <c r="K53" s="25">
        <f t="shared" si="20"/>
        <v>4.975124378109346E-3</v>
      </c>
      <c r="L53" s="104">
        <f>IF(ISNUMBER(J53), $B64 * K53, "")</f>
        <v>746.26865671640189</v>
      </c>
      <c r="M53" s="102">
        <v>20.3</v>
      </c>
      <c r="N53" s="25">
        <f t="shared" si="21"/>
        <v>9.9502487562188689E-3</v>
      </c>
      <c r="O53" s="104">
        <f>IF(ISNUMBER(M53), $B64 * N53, "")</f>
        <v>1492.5373134328304</v>
      </c>
      <c r="Q53" s="265"/>
      <c r="R53" s="266"/>
      <c r="S53" s="267"/>
    </row>
    <row r="54" spans="1:19" ht="17.25" customHeight="1">
      <c r="A54" s="123" t="s">
        <v>145</v>
      </c>
      <c r="B54" s="124">
        <v>28.7</v>
      </c>
      <c r="C54" s="76">
        <v>-1.3745704500000001E-2</v>
      </c>
      <c r="D54" s="13">
        <v>28.6</v>
      </c>
      <c r="E54" s="14">
        <f>IF(ISNUMBER(D54), (D54 - $B54) / $B54, "")</f>
        <v>-3.484320557491215E-3</v>
      </c>
      <c r="F54" s="16">
        <f>IF(ISNUMBER(D54), $B64 * E54, "")</f>
        <v>-522.64808362368228</v>
      </c>
      <c r="G54" s="29">
        <v>28.2</v>
      </c>
      <c r="H54" s="14">
        <f>IF(ISNUMBER(G54), (G54 - $B54) / $B54, "")</f>
        <v>-1.7421602787456445E-2</v>
      </c>
      <c r="I54" s="100">
        <f>IF(ISNUMBER(G54), $B64 * H54, "")</f>
        <v>-2613.2404181184666</v>
      </c>
      <c r="J54" s="13">
        <v>28.6</v>
      </c>
      <c r="K54" s="14">
        <f>IF(ISNUMBER(J54), (J54 - $B54) / $B54, "")</f>
        <v>-3.484320557491215E-3</v>
      </c>
      <c r="L54" s="16">
        <f>IF(ISNUMBER(J54), $B64 * K54, "")</f>
        <v>-522.64808362368228</v>
      </c>
      <c r="M54" s="29">
        <v>28.9</v>
      </c>
      <c r="N54" s="14">
        <f>IF(ISNUMBER(M54), (M54 - $B54) / $B54, "")</f>
        <v>6.9686411149825541E-3</v>
      </c>
      <c r="O54" s="16">
        <f>IF(ISNUMBER(M54), $B64 * N54, "")</f>
        <v>1045.2961672473832</v>
      </c>
      <c r="Q54" s="268"/>
      <c r="R54" s="269"/>
      <c r="S54" s="270"/>
    </row>
    <row r="55" spans="1:19" ht="17.25" customHeight="1" thickBot="1">
      <c r="A55" s="125" t="s">
        <v>199</v>
      </c>
      <c r="B55" s="126">
        <v>99.4</v>
      </c>
      <c r="C55" s="77">
        <v>-1.5841584200000002E-2</v>
      </c>
      <c r="D55" s="15">
        <v>101</v>
      </c>
      <c r="E55" s="32">
        <f t="shared" ref="E55:E58" si="22">IF(ISNUMBER(D55), (D55 - $B55) / $B55, "")</f>
        <v>1.6096579476861109E-2</v>
      </c>
      <c r="F55" s="18">
        <f>IF(ISNUMBER(D55), $B64 * E55, "")</f>
        <v>2414.4869215291665</v>
      </c>
      <c r="G55" s="31">
        <v>99.7</v>
      </c>
      <c r="H55" s="32">
        <f t="shared" ref="H55:H58" si="23">IF(ISNUMBER(G55), (G55 - $B55) / $B55, "")</f>
        <v>3.01810865191144E-3</v>
      </c>
      <c r="I55" s="101">
        <f>IF(ISNUMBER(G55), $B64 * H55, "")</f>
        <v>452.71629778671598</v>
      </c>
      <c r="J55" s="15">
        <v>100</v>
      </c>
      <c r="K55" s="32">
        <f t="shared" ref="K55:K58" si="24">IF(ISNUMBER(J55), (J55 - $B55) / $B55, "")</f>
        <v>6.03621730382288E-3</v>
      </c>
      <c r="L55" s="18">
        <f>IF(ISNUMBER(J55), $B64 * K55, "")</f>
        <v>905.43259557343197</v>
      </c>
      <c r="M55" s="31">
        <v>100</v>
      </c>
      <c r="N55" s="32">
        <f t="shared" ref="N55:N58" si="25">IF(ISNUMBER(M55), (M55 - $B55) / $B55, "")</f>
        <v>6.03621730382288E-3</v>
      </c>
      <c r="O55" s="18">
        <f>IF(ISNUMBER(M55), $B64 * N55, "")</f>
        <v>905.43259557343197</v>
      </c>
      <c r="Q55" s="271"/>
      <c r="R55" s="272"/>
      <c r="S55" s="273"/>
    </row>
    <row r="56" spans="1:19" ht="17.25" customHeight="1" thickBot="1">
      <c r="A56" s="125" t="s">
        <v>201</v>
      </c>
      <c r="B56" s="126">
        <v>22.8</v>
      </c>
      <c r="C56" s="77">
        <v>-1.7241379300000002E-2</v>
      </c>
      <c r="D56" s="15">
        <v>22.8</v>
      </c>
      <c r="E56" s="32">
        <f t="shared" si="22"/>
        <v>0</v>
      </c>
      <c r="F56" s="18">
        <f>IF(ISNUMBER(D56), $B64 * E56, "")</f>
        <v>0</v>
      </c>
      <c r="G56" s="31">
        <v>22.6</v>
      </c>
      <c r="H56" s="32">
        <f t="shared" si="23"/>
        <v>-8.7719298245613718E-3</v>
      </c>
      <c r="I56" s="101">
        <f>IF(ISNUMBER(G56), $B64 * H56, "")</f>
        <v>-1315.7894736842059</v>
      </c>
      <c r="J56" s="15">
        <v>22.8</v>
      </c>
      <c r="K56" s="32">
        <f t="shared" si="24"/>
        <v>0</v>
      </c>
      <c r="L56" s="18">
        <f>IF(ISNUMBER(J56), $B64 * K56, "")</f>
        <v>0</v>
      </c>
      <c r="M56" s="31">
        <v>22.8</v>
      </c>
      <c r="N56" s="32">
        <f t="shared" si="25"/>
        <v>0</v>
      </c>
      <c r="O56" s="18">
        <f>IF(ISNUMBER(M56), $B64 * N56, "")</f>
        <v>0</v>
      </c>
      <c r="Q56" s="256"/>
      <c r="R56" s="256"/>
      <c r="S56" s="256"/>
    </row>
    <row r="57" spans="1:19" ht="17.25" customHeight="1" thickBot="1">
      <c r="A57" s="125" t="s">
        <v>207</v>
      </c>
      <c r="B57" s="126">
        <v>23.1</v>
      </c>
      <c r="C57" s="77">
        <v>-2.11864407E-2</v>
      </c>
      <c r="D57" s="15">
        <v>23.1</v>
      </c>
      <c r="E57" s="32">
        <f t="shared" si="22"/>
        <v>0</v>
      </c>
      <c r="F57" s="18">
        <f>IF(ISNUMBER(D57), $B64 * E57, "")</f>
        <v>0</v>
      </c>
      <c r="G57" s="31">
        <v>22.8</v>
      </c>
      <c r="H57" s="32">
        <f t="shared" si="23"/>
        <v>-1.2987012987013017E-2</v>
      </c>
      <c r="I57" s="101">
        <f>IF(ISNUMBER(G57), $B64 * H57, "")</f>
        <v>-1948.0519480519526</v>
      </c>
      <c r="J57" s="15">
        <v>23</v>
      </c>
      <c r="K57" s="32">
        <f t="shared" si="24"/>
        <v>-4.3290043290043906E-3</v>
      </c>
      <c r="L57" s="18">
        <f>IF(ISNUMBER(J57), $B64 * K57, "")</f>
        <v>-649.35064935065861</v>
      </c>
      <c r="M57" s="31">
        <v>23</v>
      </c>
      <c r="N57" s="32">
        <f t="shared" si="25"/>
        <v>-4.3290043290043906E-3</v>
      </c>
      <c r="O57" s="18">
        <f>IF(ISNUMBER(M57), $B64 * N57, "")</f>
        <v>-649.35064935065861</v>
      </c>
      <c r="Q57" s="251"/>
      <c r="R57" s="251"/>
      <c r="S57" s="251"/>
    </row>
    <row r="58" spans="1:19" ht="17.25" customHeight="1" thickBot="1">
      <c r="A58" s="127" t="s">
        <v>147</v>
      </c>
      <c r="B58" s="128">
        <v>19.2</v>
      </c>
      <c r="C58" s="78">
        <v>-3.0303030299999999E-2</v>
      </c>
      <c r="D58" s="20">
        <v>19.3</v>
      </c>
      <c r="E58" s="21">
        <f t="shared" si="22"/>
        <v>5.2083333333334076E-3</v>
      </c>
      <c r="F58" s="22">
        <f>IF(ISNUMBER(D58), $B64 * E58, "")</f>
        <v>781.25000000001114</v>
      </c>
      <c r="G58" s="30">
        <v>19.2</v>
      </c>
      <c r="H58" s="21">
        <f t="shared" si="23"/>
        <v>0</v>
      </c>
      <c r="I58" s="105">
        <f>IF(ISNUMBER(G58), $B64 * H58, "")</f>
        <v>0</v>
      </c>
      <c r="J58" s="20">
        <v>19.2</v>
      </c>
      <c r="K58" s="21">
        <f t="shared" si="24"/>
        <v>0</v>
      </c>
      <c r="L58" s="22">
        <f>IF(ISNUMBER(J58), $B64 * K58, "")</f>
        <v>0</v>
      </c>
      <c r="M58" s="30">
        <v>19.3</v>
      </c>
      <c r="N58" s="21">
        <f t="shared" si="25"/>
        <v>5.2083333333334076E-3</v>
      </c>
      <c r="O58" s="22">
        <f>IF(ISNUMBER(M58), $B64 * N58, "")</f>
        <v>781.25000000001114</v>
      </c>
      <c r="Q58" s="251"/>
      <c r="R58" s="251"/>
      <c r="S58" s="251"/>
    </row>
    <row r="59" spans="1:19" ht="17.25" customHeight="1" thickBot="1">
      <c r="A59" s="125" t="s">
        <v>213</v>
      </c>
      <c r="B59" s="129">
        <v>15.6</v>
      </c>
      <c r="C59" s="80">
        <v>-3.7037037000000002E-2</v>
      </c>
      <c r="D59" s="106">
        <v>15.7</v>
      </c>
      <c r="E59" s="107">
        <f>IF(ISNUMBER(D59), (D59 - $B59) / $B59, "")</f>
        <v>6.4102564102563875E-3</v>
      </c>
      <c r="F59" s="108">
        <f>IF(ISNUMBER(D59), $B64 * E59, "")</f>
        <v>961.53846153845814</v>
      </c>
      <c r="G59" s="109">
        <v>15.7</v>
      </c>
      <c r="H59" s="107">
        <f>IF(ISNUMBER(G59), (G59 - $B59) / $B59, "")</f>
        <v>6.4102564102563875E-3</v>
      </c>
      <c r="I59" s="110">
        <f>IF(ISNUMBER(G59), $B64 * H59, "")</f>
        <v>961.53846153845814</v>
      </c>
      <c r="J59" s="106">
        <v>16.2</v>
      </c>
      <c r="K59" s="107">
        <f>IF(ISNUMBER(J59), (J59 - $B59) / $B59, "")</f>
        <v>3.8461538461538443E-2</v>
      </c>
      <c r="L59" s="108">
        <f>IF(ISNUMBER(J59), $B64 * K59, "")</f>
        <v>5769.2307692307668</v>
      </c>
      <c r="M59" s="109">
        <v>16.2</v>
      </c>
      <c r="N59" s="107">
        <f>IF(ISNUMBER(M59), (M59 - $B59) / $B59, "")</f>
        <v>3.8461538461538443E-2</v>
      </c>
      <c r="O59" s="108">
        <f>IF(ISNUMBER(M59), $B64 * N59, "")</f>
        <v>5769.2307692307668</v>
      </c>
      <c r="Q59" s="256"/>
      <c r="R59" s="256"/>
      <c r="S59" s="256"/>
    </row>
    <row r="60" spans="1:19" ht="17.25" customHeight="1" thickBot="1">
      <c r="A60" s="125"/>
      <c r="B60" s="126"/>
      <c r="C60" s="77"/>
      <c r="D60" s="15" t="s">
        <v>341</v>
      </c>
      <c r="E60" s="32" t="str">
        <f t="shared" ref="E60:E63" si="26">IF(ISNUMBER(D60), (D60 - $B60) / $B60, "")</f>
        <v/>
      </c>
      <c r="F60" s="18" t="str">
        <f>IF(ISNUMBER(D60), $B64 * E60, "")</f>
        <v/>
      </c>
      <c r="G60" s="31" t="s">
        <v>341</v>
      </c>
      <c r="H60" s="32" t="str">
        <f t="shared" ref="H60:H63" si="27">IF(ISNUMBER(G60), (G60 - $B60) / $B60, "")</f>
        <v/>
      </c>
      <c r="I60" s="101" t="str">
        <f>IF(ISNUMBER(G60), $B64 * H60, "")</f>
        <v/>
      </c>
      <c r="J60" s="15" t="s">
        <v>341</v>
      </c>
      <c r="K60" s="32" t="str">
        <f t="shared" ref="K60:K63" si="28">IF(ISNUMBER(J60), (J60 - $B60) / $B60, "")</f>
        <v/>
      </c>
      <c r="L60" s="18" t="str">
        <f>IF(ISNUMBER(J60), $B64 * K60, "")</f>
        <v/>
      </c>
      <c r="M60" s="31" t="s">
        <v>341</v>
      </c>
      <c r="N60" s="32" t="str">
        <f t="shared" ref="N60:N63" si="29">IF(ISNUMBER(M60), (M60 - $B60) / $B60, "")</f>
        <v/>
      </c>
      <c r="O60" s="18" t="str">
        <f>IF(ISNUMBER(M60), $B64 * N60, "")</f>
        <v/>
      </c>
      <c r="Q60" s="256"/>
      <c r="R60" s="256"/>
      <c r="S60" s="256"/>
    </row>
    <row r="61" spans="1:19" ht="17.25" customHeight="1" thickBot="1">
      <c r="A61" s="125"/>
      <c r="B61" s="126"/>
      <c r="C61" s="77"/>
      <c r="D61" s="15" t="s">
        <v>341</v>
      </c>
      <c r="E61" s="32" t="str">
        <f t="shared" si="26"/>
        <v/>
      </c>
      <c r="F61" s="18" t="str">
        <f>IF(ISNUMBER(D61), $B64 * E61, "")</f>
        <v/>
      </c>
      <c r="G61" s="31" t="s">
        <v>341</v>
      </c>
      <c r="H61" s="32" t="str">
        <f t="shared" si="27"/>
        <v/>
      </c>
      <c r="I61" s="101" t="str">
        <f>IF(ISNUMBER(G61), $B64 * H61, "")</f>
        <v/>
      </c>
      <c r="J61" s="15" t="s">
        <v>341</v>
      </c>
      <c r="K61" s="32" t="str">
        <f t="shared" si="28"/>
        <v/>
      </c>
      <c r="L61" s="18" t="str">
        <f>IF(ISNUMBER(J61), $B64 * K61, "")</f>
        <v/>
      </c>
      <c r="M61" s="31" t="s">
        <v>341</v>
      </c>
      <c r="N61" s="32" t="str">
        <f t="shared" si="29"/>
        <v/>
      </c>
      <c r="O61" s="18" t="str">
        <f>IF(ISNUMBER(M61), $B64 * N61, "")</f>
        <v/>
      </c>
      <c r="Q61" s="256"/>
      <c r="R61" s="256"/>
      <c r="S61" s="256"/>
    </row>
    <row r="62" spans="1:19" ht="17.25" customHeight="1">
      <c r="A62" s="125"/>
      <c r="B62" s="126"/>
      <c r="C62" s="77"/>
      <c r="D62" s="15" t="s">
        <v>341</v>
      </c>
      <c r="E62" s="32" t="str">
        <f t="shared" si="26"/>
        <v/>
      </c>
      <c r="F62" s="18" t="str">
        <f>IF(ISNUMBER(D62), $B64 * E62, "")</f>
        <v/>
      </c>
      <c r="G62" s="31" t="s">
        <v>341</v>
      </c>
      <c r="H62" s="32" t="str">
        <f t="shared" si="27"/>
        <v/>
      </c>
      <c r="I62" s="101" t="str">
        <f>IF(ISNUMBER(G62), $B64 * H62, "")</f>
        <v/>
      </c>
      <c r="J62" s="15" t="s">
        <v>341</v>
      </c>
      <c r="K62" s="32" t="str">
        <f t="shared" si="28"/>
        <v/>
      </c>
      <c r="L62" s="18" t="str">
        <f>IF(ISNUMBER(J62), $B64 * K62, "")</f>
        <v/>
      </c>
      <c r="M62" s="31" t="s">
        <v>341</v>
      </c>
      <c r="N62" s="32" t="str">
        <f t="shared" si="29"/>
        <v/>
      </c>
      <c r="O62" s="18" t="str">
        <f>IF(ISNUMBER(M62), $B64 * N62, "")</f>
        <v/>
      </c>
      <c r="Q62" s="278"/>
      <c r="R62" s="279"/>
      <c r="S62" s="280"/>
    </row>
    <row r="63" spans="1:19" ht="17.25" customHeight="1" thickBot="1">
      <c r="A63" s="130"/>
      <c r="B63" s="131"/>
      <c r="C63" s="79"/>
      <c r="D63" s="24" t="s">
        <v>341</v>
      </c>
      <c r="E63" s="25" t="str">
        <f t="shared" si="26"/>
        <v/>
      </c>
      <c r="F63" s="104" t="str">
        <f>IF(ISNUMBER(D63), $B64 * E63, "")</f>
        <v/>
      </c>
      <c r="G63" s="102" t="s">
        <v>341</v>
      </c>
      <c r="H63" s="25" t="str">
        <f t="shared" si="27"/>
        <v/>
      </c>
      <c r="I63" s="103" t="str">
        <f>IF(ISNUMBER(G63), $B64 * H63, "")</f>
        <v/>
      </c>
      <c r="J63" s="24" t="s">
        <v>341</v>
      </c>
      <c r="K63" s="25" t="str">
        <f t="shared" si="28"/>
        <v/>
      </c>
      <c r="L63" s="104" t="str">
        <f>IF(ISNUMBER(J63), $B64 * K63, "")</f>
        <v/>
      </c>
      <c r="M63" s="102" t="s">
        <v>341</v>
      </c>
      <c r="N63" s="25" t="str">
        <f t="shared" si="29"/>
        <v/>
      </c>
      <c r="O63" s="104" t="str">
        <f>IF(ISNUMBER(M63), $B64 * N63, "")</f>
        <v/>
      </c>
      <c r="Q63" s="281"/>
      <c r="R63" s="282"/>
      <c r="S63" s="283"/>
    </row>
    <row r="64" spans="1:19" ht="17.25" customHeight="1" thickBot="1">
      <c r="A64" s="132" t="s">
        <v>267</v>
      </c>
      <c r="B64" s="289">
        <f>$B$37</f>
        <v>150000</v>
      </c>
      <c r="C64" s="290"/>
      <c r="D64" s="26" t="s">
        <v>268</v>
      </c>
      <c r="E64" s="27">
        <f>IF(COUNT(E44:E63), SUM(E44:E63) / COUNT(E44:E63), 0)</f>
        <v>3.1304616574004919E-3</v>
      </c>
      <c r="F64" s="28">
        <f>SUM(F44:F63)</f>
        <v>7513.1079777611812</v>
      </c>
      <c r="G64" s="26" t="s">
        <v>268</v>
      </c>
      <c r="H64" s="27">
        <f>IF(COUNT(H44:H63), SUM(H44:H63) / COUNT(H44:H63), 0)</f>
        <v>-5.3297582642194523E-3</v>
      </c>
      <c r="I64" s="28">
        <f>SUM(I44:I63)</f>
        <v>-12791.419834126686</v>
      </c>
      <c r="J64" s="26" t="s">
        <v>268</v>
      </c>
      <c r="K64" s="27">
        <f>IF(COUNT(K44:K63), SUM(K44:K63) / COUNT(K44:K63), 0)</f>
        <v>2.0273212665523903E-3</v>
      </c>
      <c r="L64" s="28">
        <f>SUM(L44:L63)</f>
        <v>4865.5710397257371</v>
      </c>
      <c r="M64" s="26" t="s">
        <v>268</v>
      </c>
      <c r="N64" s="27">
        <f>IF(COUNT(N44:N63), SUM(N44:N63) / COUNT(N44:N63), 0)</f>
        <v>6.0269707667539923E-3</v>
      </c>
      <c r="O64" s="28">
        <f>SUM(O44:O63)</f>
        <v>14464.72984020958</v>
      </c>
      <c r="Q64" s="284"/>
      <c r="R64" s="285"/>
      <c r="S64" s="286"/>
    </row>
    <row r="65" spans="1:19" ht="17.25" customHeight="1"/>
    <row r="66" spans="1:19" ht="17.25" customHeight="1" thickBot="1"/>
    <row r="67" spans="1:19" ht="17.25" thickBot="1">
      <c r="A67" s="230" t="s">
        <v>45</v>
      </c>
      <c r="B67" s="231"/>
      <c r="C67" s="231"/>
      <c r="D67" s="231"/>
      <c r="E67" s="231"/>
      <c r="F67" s="231"/>
      <c r="G67" s="231"/>
      <c r="H67" s="231"/>
      <c r="I67" s="231"/>
      <c r="J67" s="231"/>
      <c r="K67" s="231"/>
      <c r="L67" s="231"/>
      <c r="M67" s="231"/>
      <c r="N67" s="231"/>
      <c r="O67" s="232"/>
      <c r="Q67" s="251"/>
      <c r="R67" s="251"/>
      <c r="S67" s="251"/>
    </row>
    <row r="68" spans="1:19" ht="17.25" thickBot="1">
      <c r="A68" s="157" t="s">
        <v>264</v>
      </c>
      <c r="B68" s="230" t="s">
        <v>49</v>
      </c>
      <c r="C68" s="232"/>
      <c r="D68" s="230" t="s">
        <v>57</v>
      </c>
      <c r="E68" s="231"/>
      <c r="F68" s="232"/>
      <c r="G68" s="257">
        <f>_xlfn.IFNA(VLOOKUP(B68, 현재가테이블!$B$2:$D$200, 2, FALSE), "-")</f>
        <v>60715000</v>
      </c>
      <c r="H68" s="258"/>
      <c r="I68" s="259"/>
      <c r="J68" s="230" t="s">
        <v>58</v>
      </c>
      <c r="K68" s="231"/>
      <c r="L68" s="232"/>
      <c r="M68" s="260">
        <f>_xlfn.IFNA(VLOOKUP(B68, 현재가테이블!$B$2:$D$200, 3, FALSE), "-")</f>
        <v>-7.8924148000000006E-3</v>
      </c>
      <c r="N68" s="261"/>
      <c r="O68" s="262"/>
      <c r="Q68" s="251"/>
      <c r="R68" s="251"/>
      <c r="S68" s="251"/>
    </row>
    <row r="69" spans="1:19" ht="17.25" thickBot="1">
      <c r="A69" s="291" t="s">
        <v>54</v>
      </c>
      <c r="B69" s="293" t="str">
        <f>TEXT($G$1, "[$-ko-KR]yyyy-mm-dd(ddd) ") &amp; "오전 00:00"</f>
        <v>2021-12-01(수) 오전 00:00</v>
      </c>
      <c r="C69" s="294"/>
      <c r="D69" s="253" t="str">
        <f>TEXT($G$1, "[$-ko-KR]yyyy-mm-dd(ddd) ") &amp; "오후 14:00"</f>
        <v>2021-12-01(수) 오후 14:00</v>
      </c>
      <c r="E69" s="254"/>
      <c r="F69" s="255"/>
      <c r="G69" s="253" t="str">
        <f>TEXT($G$1, "[$-ko-KR]yyyy-mm-dd(ddd) ") &amp; "오후 19:00"</f>
        <v>2021-12-01(수) 오후 19:00</v>
      </c>
      <c r="H69" s="254"/>
      <c r="I69" s="255"/>
      <c r="J69" s="253" t="str">
        <f>TEXT($G$1, "[$-ko-KR]yyyy-mm-dd(ddd) ") &amp; "오후 21:00"</f>
        <v>2021-12-01(수) 오후 21:00</v>
      </c>
      <c r="K69" s="254"/>
      <c r="L69" s="255"/>
      <c r="M69" s="253" t="str">
        <f>TEXT($G$1+1, "[$-ko-KR]yyyy-mm-dd(ddd) ") &amp; "오전 00:00"</f>
        <v>2021-12-02(목) 오전 00:00</v>
      </c>
      <c r="N69" s="254"/>
      <c r="O69" s="255"/>
      <c r="Q69" s="251"/>
      <c r="R69" s="251"/>
      <c r="S69" s="251"/>
    </row>
    <row r="70" spans="1:19" ht="17.25" thickBot="1">
      <c r="A70" s="292"/>
      <c r="B70" s="121" t="s">
        <v>57</v>
      </c>
      <c r="C70" s="122" t="s">
        <v>58</v>
      </c>
      <c r="D70" s="2" t="s">
        <v>57</v>
      </c>
      <c r="E70" s="10" t="s">
        <v>265</v>
      </c>
      <c r="F70" s="11" t="s">
        <v>266</v>
      </c>
      <c r="G70" s="158" t="s">
        <v>57</v>
      </c>
      <c r="H70" s="159" t="s">
        <v>265</v>
      </c>
      <c r="I70" s="160" t="s">
        <v>266</v>
      </c>
      <c r="J70" s="10" t="s">
        <v>57</v>
      </c>
      <c r="K70" s="10" t="s">
        <v>265</v>
      </c>
      <c r="L70" s="115" t="s">
        <v>266</v>
      </c>
      <c r="M70" s="2" t="s">
        <v>57</v>
      </c>
      <c r="N70" s="10" t="s">
        <v>265</v>
      </c>
      <c r="O70" s="66" t="s">
        <v>266</v>
      </c>
      <c r="Q70" s="256"/>
      <c r="R70" s="256"/>
      <c r="S70" s="256"/>
    </row>
    <row r="71" spans="1:19" ht="17.25" thickBot="1">
      <c r="A71" s="123" t="s">
        <v>191</v>
      </c>
      <c r="B71" s="124">
        <v>203</v>
      </c>
      <c r="C71" s="76">
        <v>0.1032608696</v>
      </c>
      <c r="D71" s="13">
        <v>213</v>
      </c>
      <c r="E71" s="14">
        <f>IF(ISNUMBER(D71), (D71 - $B71) / $B71, "")</f>
        <v>4.9261083743842367E-2</v>
      </c>
      <c r="F71" s="16">
        <f>IF(ISNUMBER(D71), $B91 * E71, "")</f>
        <v>7389.1625615763551</v>
      </c>
      <c r="G71" s="29">
        <v>213</v>
      </c>
      <c r="H71" s="14">
        <f>IF(ISNUMBER(G71), (G71 - $B71) / $B71, "")</f>
        <v>4.9261083743842367E-2</v>
      </c>
      <c r="I71" s="100">
        <f>IF(ISNUMBER(G71), $B91 * H71, "")</f>
        <v>7389.1625615763551</v>
      </c>
      <c r="J71" s="13">
        <v>208</v>
      </c>
      <c r="K71" s="14">
        <f>IF(ISNUMBER(J71), (J71 - $B71) / $B71, "")</f>
        <v>2.4630541871921183E-2</v>
      </c>
      <c r="L71" s="16">
        <f>IF(ISNUMBER(J71), $B91 * K71, "")</f>
        <v>3694.5812807881775</v>
      </c>
      <c r="M71" s="29">
        <v>207</v>
      </c>
      <c r="N71" s="14">
        <f>IF(ISNUMBER(M71), (M71 - $B71) / $B71, "")</f>
        <v>1.9704433497536946E-2</v>
      </c>
      <c r="O71" s="16">
        <f>IF(ISNUMBER(M71), $B91 * N71, "")</f>
        <v>2955.6650246305421</v>
      </c>
      <c r="Q71" s="251"/>
      <c r="R71" s="251"/>
      <c r="S71" s="251"/>
    </row>
    <row r="72" spans="1:19" ht="17.25" thickBot="1">
      <c r="A72" s="125" t="s">
        <v>239</v>
      </c>
      <c r="B72" s="126">
        <v>942</v>
      </c>
      <c r="C72" s="77">
        <v>6.9239500600000004E-2</v>
      </c>
      <c r="D72" s="15">
        <v>917</v>
      </c>
      <c r="E72" s="32">
        <f t="shared" ref="E72:E75" si="30">IF(ISNUMBER(D72), (D72 - $B72) / $B72, "")</f>
        <v>-2.6539278131634821E-2</v>
      </c>
      <c r="F72" s="18">
        <f>IF(ISNUMBER(D72), $B91 * E72, "")</f>
        <v>-3980.8917197452229</v>
      </c>
      <c r="G72" s="31">
        <v>900</v>
      </c>
      <c r="H72" s="32">
        <f t="shared" ref="H72:H75" si="31">IF(ISNUMBER(G72), (G72 - $B72) / $B72, "")</f>
        <v>-4.4585987261146494E-2</v>
      </c>
      <c r="I72" s="101">
        <f>IF(ISNUMBER(G72), $B91 * H72, "")</f>
        <v>-6687.8980891719739</v>
      </c>
      <c r="J72" s="15">
        <v>894</v>
      </c>
      <c r="K72" s="32">
        <f t="shared" ref="K72:K75" si="32">IF(ISNUMBER(J72), (J72 - $B72) / $B72, "")</f>
        <v>-5.0955414012738856E-2</v>
      </c>
      <c r="L72" s="18">
        <f>IF(ISNUMBER(J72), $B91 * K72, "")</f>
        <v>-7643.3121019108285</v>
      </c>
      <c r="M72" s="31">
        <v>902</v>
      </c>
      <c r="N72" s="32">
        <f t="shared" ref="N72:N75" si="33">IF(ISNUMBER(M72), (M72 - $B72) / $B72, "")</f>
        <v>-4.2462845010615709E-2</v>
      </c>
      <c r="O72" s="18">
        <f>IF(ISNUMBER(M72), $B91 * N72, "")</f>
        <v>-6369.4267515923566</v>
      </c>
      <c r="Q72" s="251"/>
      <c r="R72" s="251"/>
      <c r="S72" s="251"/>
    </row>
    <row r="73" spans="1:19" ht="17.25" thickBot="1">
      <c r="A73" s="125" t="s">
        <v>219</v>
      </c>
      <c r="B73" s="126">
        <v>426</v>
      </c>
      <c r="C73" s="77">
        <v>3.3980582500000002E-2</v>
      </c>
      <c r="D73" s="15">
        <v>436</v>
      </c>
      <c r="E73" s="32">
        <f t="shared" si="30"/>
        <v>2.3474178403755867E-2</v>
      </c>
      <c r="F73" s="18">
        <f>IF(ISNUMBER(D73), $B91 * E73, "")</f>
        <v>3521.1267605633802</v>
      </c>
      <c r="G73" s="31">
        <v>430</v>
      </c>
      <c r="H73" s="32">
        <f t="shared" si="31"/>
        <v>9.3896713615023476E-3</v>
      </c>
      <c r="I73" s="101">
        <f>IF(ISNUMBER(G73), $B91 * H73, "")</f>
        <v>1408.4507042253522</v>
      </c>
      <c r="J73" s="15">
        <v>426</v>
      </c>
      <c r="K73" s="32">
        <f t="shared" si="32"/>
        <v>0</v>
      </c>
      <c r="L73" s="18">
        <f>IF(ISNUMBER(J73), $B91 * K73, "")</f>
        <v>0</v>
      </c>
      <c r="M73" s="31">
        <v>425</v>
      </c>
      <c r="N73" s="32">
        <f t="shared" si="33"/>
        <v>-2.3474178403755869E-3</v>
      </c>
      <c r="O73" s="18">
        <f>IF(ISNUMBER(M73), $B91 * N73, "")</f>
        <v>-352.11267605633805</v>
      </c>
      <c r="Q73" s="256"/>
      <c r="R73" s="256"/>
      <c r="S73" s="256"/>
    </row>
    <row r="74" spans="1:19" ht="17.25" thickBot="1">
      <c r="A74" s="125" t="s">
        <v>51</v>
      </c>
      <c r="B74" s="126">
        <v>428</v>
      </c>
      <c r="C74" s="77">
        <v>2.88461538E-2</v>
      </c>
      <c r="D74" s="15">
        <v>423</v>
      </c>
      <c r="E74" s="32">
        <f t="shared" si="30"/>
        <v>-1.1682242990654205E-2</v>
      </c>
      <c r="F74" s="18">
        <f>IF(ISNUMBER(D74), $B91 * E74, "")</f>
        <v>-1752.3364485981308</v>
      </c>
      <c r="G74" s="31">
        <v>416</v>
      </c>
      <c r="H74" s="32">
        <f t="shared" si="31"/>
        <v>-2.8037383177570093E-2</v>
      </c>
      <c r="I74" s="101">
        <f>IF(ISNUMBER(G74), $B91 * H74, "")</f>
        <v>-4205.6074766355141</v>
      </c>
      <c r="J74" s="15">
        <v>422</v>
      </c>
      <c r="K74" s="32">
        <f t="shared" si="32"/>
        <v>-1.4018691588785047E-2</v>
      </c>
      <c r="L74" s="18">
        <f>IF(ISNUMBER(J74), $B91 * K74, "")</f>
        <v>-2102.8037383177571</v>
      </c>
      <c r="M74" s="31">
        <v>420</v>
      </c>
      <c r="N74" s="32">
        <f t="shared" si="33"/>
        <v>-1.8691588785046728E-2</v>
      </c>
      <c r="O74" s="18">
        <f>IF(ISNUMBER(M74), $B91 * N74, "")</f>
        <v>-2803.7383177570091</v>
      </c>
      <c r="Q74" s="256"/>
      <c r="R74" s="256"/>
      <c r="S74" s="256"/>
    </row>
    <row r="75" spans="1:19" ht="17.25" thickBot="1">
      <c r="A75" s="127" t="s">
        <v>237</v>
      </c>
      <c r="B75" s="128">
        <v>183</v>
      </c>
      <c r="C75" s="78">
        <v>2.8089887599999998E-2</v>
      </c>
      <c r="D75" s="20">
        <v>186</v>
      </c>
      <c r="E75" s="21">
        <f t="shared" si="30"/>
        <v>1.6393442622950821E-2</v>
      </c>
      <c r="F75" s="22">
        <f>IF(ISNUMBER(D75), $B91 * E75, "")</f>
        <v>2459.0163934426232</v>
      </c>
      <c r="G75" s="30">
        <v>187</v>
      </c>
      <c r="H75" s="21">
        <f t="shared" si="31"/>
        <v>2.185792349726776E-2</v>
      </c>
      <c r="I75" s="105">
        <f>IF(ISNUMBER(G75), $B91 * H75, "")</f>
        <v>3278.688524590164</v>
      </c>
      <c r="J75" s="20">
        <v>184</v>
      </c>
      <c r="K75" s="21">
        <f t="shared" si="32"/>
        <v>5.4644808743169399E-3</v>
      </c>
      <c r="L75" s="22">
        <f>IF(ISNUMBER(J75), $B91 * K75, "")</f>
        <v>819.67213114754099</v>
      </c>
      <c r="M75" s="30">
        <v>187</v>
      </c>
      <c r="N75" s="21">
        <f t="shared" si="33"/>
        <v>2.185792349726776E-2</v>
      </c>
      <c r="O75" s="22">
        <f>IF(ISNUMBER(M75), $B91 * N75, "")</f>
        <v>3278.688524590164</v>
      </c>
      <c r="Q75" s="256"/>
      <c r="R75" s="256"/>
      <c r="S75" s="256"/>
    </row>
    <row r="76" spans="1:19" ht="17.25" thickBot="1">
      <c r="A76" s="125" t="s">
        <v>121</v>
      </c>
      <c r="B76" s="129">
        <v>683</v>
      </c>
      <c r="C76" s="80">
        <v>2.55255255E-2</v>
      </c>
      <c r="D76" s="106">
        <v>687</v>
      </c>
      <c r="E76" s="107">
        <f>IF(ISNUMBER(D76), (D76 - $B76) / $B76, "")</f>
        <v>5.8565153733528552E-3</v>
      </c>
      <c r="F76" s="108">
        <f>IF(ISNUMBER(D76), $B91 * E76, "")</f>
        <v>878.47730600292823</v>
      </c>
      <c r="G76" s="109">
        <v>686</v>
      </c>
      <c r="H76" s="107">
        <f>IF(ISNUMBER(G76), (G76 - $B76) / $B76, "")</f>
        <v>4.3923865300146414E-3</v>
      </c>
      <c r="I76" s="110">
        <f>IF(ISNUMBER(G76), $B91 * H76, "")</f>
        <v>658.85797950219626</v>
      </c>
      <c r="J76" s="106">
        <v>695</v>
      </c>
      <c r="K76" s="107">
        <f>IF(ISNUMBER(J76), (J76 - $B76) / $B76, "")</f>
        <v>1.7569546120058566E-2</v>
      </c>
      <c r="L76" s="108">
        <f>IF(ISNUMBER(J76), $B91 * K76, "")</f>
        <v>2635.431918008785</v>
      </c>
      <c r="M76" s="109">
        <v>700</v>
      </c>
      <c r="N76" s="107">
        <f>IF(ISNUMBER(M76), (M76 - $B76) / $B76, "")</f>
        <v>2.4890190336749635E-2</v>
      </c>
      <c r="O76" s="108">
        <f>IF(ISNUMBER(M76), $B91 * N76, "")</f>
        <v>3733.5285505124452</v>
      </c>
      <c r="Q76" s="256"/>
      <c r="R76" s="256"/>
      <c r="S76" s="256"/>
    </row>
    <row r="77" spans="1:19" ht="17.25" thickBot="1">
      <c r="A77" s="125" t="s">
        <v>336</v>
      </c>
      <c r="B77" s="126">
        <v>438</v>
      </c>
      <c r="C77" s="77">
        <v>1.38888889E-2</v>
      </c>
      <c r="D77" s="15">
        <v>437</v>
      </c>
      <c r="E77" s="32">
        <f t="shared" ref="E77:E80" si="34">IF(ISNUMBER(D77), (D77 - $B77) / $B77, "")</f>
        <v>-2.2831050228310501E-3</v>
      </c>
      <c r="F77" s="18">
        <f>IF(ISNUMBER(D77), $B91 * E77, "")</f>
        <v>-342.46575342465752</v>
      </c>
      <c r="G77" s="31">
        <v>438</v>
      </c>
      <c r="H77" s="32">
        <f t="shared" ref="H77:H80" si="35">IF(ISNUMBER(G77), (G77 - $B77) / $B77, "")</f>
        <v>0</v>
      </c>
      <c r="I77" s="101">
        <f>IF(ISNUMBER(G77), $B91 * H77, "")</f>
        <v>0</v>
      </c>
      <c r="J77" s="15">
        <v>441</v>
      </c>
      <c r="K77" s="32">
        <f t="shared" ref="K77:K80" si="36">IF(ISNUMBER(J77), (J77 - $B77) / $B77, "")</f>
        <v>6.8493150684931503E-3</v>
      </c>
      <c r="L77" s="18">
        <f>IF(ISNUMBER(J77), $B91 * K77, "")</f>
        <v>1027.3972602739725</v>
      </c>
      <c r="M77" s="31">
        <v>440</v>
      </c>
      <c r="N77" s="32">
        <f t="shared" ref="N77:N80" si="37">IF(ISNUMBER(M77), (M77 - $B77) / $B77, "")</f>
        <v>4.5662100456621002E-3</v>
      </c>
      <c r="O77" s="18">
        <f>IF(ISNUMBER(M77), $B91 * N77, "")</f>
        <v>684.93150684931504</v>
      </c>
      <c r="Q77" s="256"/>
      <c r="R77" s="256"/>
      <c r="S77" s="256"/>
    </row>
    <row r="78" spans="1:19" ht="17.25" thickBot="1">
      <c r="A78" s="125" t="s">
        <v>217</v>
      </c>
      <c r="B78" s="126">
        <v>254</v>
      </c>
      <c r="C78" s="77">
        <v>1.19521912E-2</v>
      </c>
      <c r="D78" s="15">
        <v>256</v>
      </c>
      <c r="E78" s="32">
        <f t="shared" si="34"/>
        <v>7.874015748031496E-3</v>
      </c>
      <c r="F78" s="18">
        <f>IF(ISNUMBER(D78), $B91 * E78, "")</f>
        <v>1181.1023622047244</v>
      </c>
      <c r="G78" s="31">
        <v>255</v>
      </c>
      <c r="H78" s="32">
        <f t="shared" si="35"/>
        <v>3.937007874015748E-3</v>
      </c>
      <c r="I78" s="101">
        <f>IF(ISNUMBER(G78), $B91 * H78, "")</f>
        <v>590.55118110236219</v>
      </c>
      <c r="J78" s="15">
        <v>255</v>
      </c>
      <c r="K78" s="32">
        <f t="shared" si="36"/>
        <v>3.937007874015748E-3</v>
      </c>
      <c r="L78" s="18">
        <f>IF(ISNUMBER(J78), $B91 * K78, "")</f>
        <v>590.55118110236219</v>
      </c>
      <c r="M78" s="31">
        <v>258</v>
      </c>
      <c r="N78" s="32">
        <f t="shared" si="37"/>
        <v>1.5748031496062992E-2</v>
      </c>
      <c r="O78" s="18">
        <f>IF(ISNUMBER(M78), $B91 * N78, "")</f>
        <v>2362.2047244094488</v>
      </c>
      <c r="Q78" s="256"/>
      <c r="R78" s="256"/>
      <c r="S78" s="256"/>
    </row>
    <row r="79" spans="1:19" ht="17.25" thickBot="1">
      <c r="A79" s="125" t="s">
        <v>141</v>
      </c>
      <c r="B79" s="126">
        <v>186</v>
      </c>
      <c r="C79" s="77">
        <v>1.08695652E-2</v>
      </c>
      <c r="D79" s="15">
        <v>190</v>
      </c>
      <c r="E79" s="32">
        <f t="shared" si="34"/>
        <v>2.1505376344086023E-2</v>
      </c>
      <c r="F79" s="18">
        <f>IF(ISNUMBER(D79), $B91 * E79, "")</f>
        <v>3225.8064516129034</v>
      </c>
      <c r="G79" s="31">
        <v>185</v>
      </c>
      <c r="H79" s="32">
        <f t="shared" si="35"/>
        <v>-5.3763440860215058E-3</v>
      </c>
      <c r="I79" s="101">
        <f>IF(ISNUMBER(G79), $B91 * H79, "")</f>
        <v>-806.45161290322585</v>
      </c>
      <c r="J79" s="15">
        <v>185</v>
      </c>
      <c r="K79" s="32">
        <f t="shared" si="36"/>
        <v>-5.3763440860215058E-3</v>
      </c>
      <c r="L79" s="18">
        <f>IF(ISNUMBER(J79), $B91 * K79, "")</f>
        <v>-806.45161290322585</v>
      </c>
      <c r="M79" s="31">
        <v>186</v>
      </c>
      <c r="N79" s="32">
        <f t="shared" si="37"/>
        <v>0</v>
      </c>
      <c r="O79" s="18">
        <f>IF(ISNUMBER(M79), $B91 * N79, "")</f>
        <v>0</v>
      </c>
      <c r="Q79" s="33"/>
      <c r="R79" s="33"/>
    </row>
    <row r="80" spans="1:19" ht="17.25" thickBot="1">
      <c r="A80" s="130" t="s">
        <v>56</v>
      </c>
      <c r="B80" s="131">
        <v>214</v>
      </c>
      <c r="C80" s="79">
        <v>4.6948357000000003E-3</v>
      </c>
      <c r="D80" s="24">
        <v>214</v>
      </c>
      <c r="E80" s="25">
        <f t="shared" si="34"/>
        <v>0</v>
      </c>
      <c r="F80" s="104">
        <f>IF(ISNUMBER(D80), $B91 * E80, "")</f>
        <v>0</v>
      </c>
      <c r="G80" s="102">
        <v>212</v>
      </c>
      <c r="H80" s="25">
        <f t="shared" si="35"/>
        <v>-9.3457943925233638E-3</v>
      </c>
      <c r="I80" s="103">
        <f>IF(ISNUMBER(G80), $B91 * H80, "")</f>
        <v>-1401.8691588785045</v>
      </c>
      <c r="J80" s="24">
        <v>213</v>
      </c>
      <c r="K80" s="25">
        <f t="shared" si="36"/>
        <v>-4.6728971962616819E-3</v>
      </c>
      <c r="L80" s="104">
        <f>IF(ISNUMBER(J80), $B91 * K80, "")</f>
        <v>-700.93457943925227</v>
      </c>
      <c r="M80" s="102">
        <v>215</v>
      </c>
      <c r="N80" s="25">
        <f t="shared" si="37"/>
        <v>4.6728971962616819E-3</v>
      </c>
      <c r="O80" s="104">
        <f>IF(ISNUMBER(M80), $B91 * N80, "")</f>
        <v>700.93457943925227</v>
      </c>
      <c r="Q80" s="265"/>
      <c r="R80" s="266"/>
      <c r="S80" s="267"/>
    </row>
    <row r="81" spans="1:19">
      <c r="A81" s="123" t="s">
        <v>161</v>
      </c>
      <c r="B81" s="124">
        <v>664</v>
      </c>
      <c r="C81" s="76">
        <v>4.5385779000000001E-3</v>
      </c>
      <c r="D81" s="13">
        <v>663</v>
      </c>
      <c r="E81" s="14">
        <f>IF(ISNUMBER(D81), (D81 - $B81) / $B81, "")</f>
        <v>-1.5060240963855422E-3</v>
      </c>
      <c r="F81" s="16">
        <f>IF(ISNUMBER(D81), $B91 * E81, "")</f>
        <v>-225.90361445783134</v>
      </c>
      <c r="G81" s="29">
        <v>660</v>
      </c>
      <c r="H81" s="14">
        <f>IF(ISNUMBER(G81), (G81 - $B81) / $B81, "")</f>
        <v>-6.024096385542169E-3</v>
      </c>
      <c r="I81" s="100">
        <f>IF(ISNUMBER(G81), $B91 * H81, "")</f>
        <v>-903.61445783132535</v>
      </c>
      <c r="J81" s="13">
        <v>663</v>
      </c>
      <c r="K81" s="14">
        <f>IF(ISNUMBER(J81), (J81 - $B81) / $B81, "")</f>
        <v>-1.5060240963855422E-3</v>
      </c>
      <c r="L81" s="16">
        <f>IF(ISNUMBER(J81), $B91 * K81, "")</f>
        <v>-225.90361445783134</v>
      </c>
      <c r="M81" s="29">
        <v>669</v>
      </c>
      <c r="N81" s="14">
        <f>IF(ISNUMBER(M81), (M81 - $B81) / $B81, "")</f>
        <v>7.5301204819277108E-3</v>
      </c>
      <c r="O81" s="16">
        <f>IF(ISNUMBER(M81), $B91 * N81, "")</f>
        <v>1129.5180722891566</v>
      </c>
      <c r="Q81" s="268"/>
      <c r="R81" s="269"/>
      <c r="S81" s="270"/>
    </row>
    <row r="82" spans="1:19" ht="17.25" thickBot="1">
      <c r="A82" s="125" t="s">
        <v>115</v>
      </c>
      <c r="B82" s="126">
        <v>854</v>
      </c>
      <c r="C82" s="77">
        <v>2.3474177999999999E-3</v>
      </c>
      <c r="D82" s="15">
        <v>912</v>
      </c>
      <c r="E82" s="32">
        <f t="shared" ref="E82:E85" si="38">IF(ISNUMBER(D82), (D82 - $B82) / $B82, "")</f>
        <v>6.7915690866510545E-2</v>
      </c>
      <c r="F82" s="18">
        <f>IF(ISNUMBER(D82), $B91 * E82, "")</f>
        <v>10187.353629976582</v>
      </c>
      <c r="G82" s="31">
        <v>919</v>
      </c>
      <c r="H82" s="32">
        <f t="shared" ref="H82:H85" si="39">IF(ISNUMBER(G82), (G82 - $B82) / $B82, "")</f>
        <v>7.611241217798595E-2</v>
      </c>
      <c r="I82" s="101">
        <f>IF(ISNUMBER(G82), $B91 * H82, "")</f>
        <v>11416.861826697892</v>
      </c>
      <c r="J82" s="15">
        <v>925</v>
      </c>
      <c r="K82" s="32">
        <f t="shared" ref="K82:K85" si="40">IF(ISNUMBER(J82), (J82 - $B82) / $B82, "")</f>
        <v>8.3138173302107723E-2</v>
      </c>
      <c r="L82" s="18">
        <f>IF(ISNUMBER(J82), $B91 * K82, "")</f>
        <v>12470.725995316159</v>
      </c>
      <c r="M82" s="31">
        <v>945</v>
      </c>
      <c r="N82" s="32">
        <f t="shared" ref="N82:N85" si="41">IF(ISNUMBER(M82), (M82 - $B82) / $B82, "")</f>
        <v>0.10655737704918032</v>
      </c>
      <c r="O82" s="18">
        <f>IF(ISNUMBER(M82), $B91 * N82, "")</f>
        <v>15983.606557377048</v>
      </c>
      <c r="Q82" s="271"/>
      <c r="R82" s="272"/>
      <c r="S82" s="273"/>
    </row>
    <row r="83" spans="1:19" ht="17.25" thickBot="1">
      <c r="A83" s="125" t="s">
        <v>85</v>
      </c>
      <c r="B83" s="126">
        <v>545</v>
      </c>
      <c r="C83" s="77">
        <v>1.8382353E-3</v>
      </c>
      <c r="D83" s="15">
        <v>548</v>
      </c>
      <c r="E83" s="32">
        <f t="shared" si="38"/>
        <v>5.5045871559633031E-3</v>
      </c>
      <c r="F83" s="18">
        <f>IF(ISNUMBER(D83), $B91 * E83, "")</f>
        <v>825.6880733944954</v>
      </c>
      <c r="G83" s="31">
        <v>546</v>
      </c>
      <c r="H83" s="32">
        <f t="shared" si="39"/>
        <v>1.834862385321101E-3</v>
      </c>
      <c r="I83" s="101">
        <f>IF(ISNUMBER(G83), $B91 * H83, "")</f>
        <v>275.22935779816515</v>
      </c>
      <c r="J83" s="15">
        <v>547</v>
      </c>
      <c r="K83" s="32">
        <f t="shared" si="40"/>
        <v>3.669724770642202E-3</v>
      </c>
      <c r="L83" s="18">
        <f>IF(ISNUMBER(J83), $B91 * K83, "")</f>
        <v>550.45871559633031</v>
      </c>
      <c r="M83" s="31">
        <v>548</v>
      </c>
      <c r="N83" s="32">
        <f t="shared" si="41"/>
        <v>5.5045871559633031E-3</v>
      </c>
      <c r="O83" s="18">
        <f>IF(ISNUMBER(M83), $B91 * N83, "")</f>
        <v>825.6880733944954</v>
      </c>
      <c r="Q83" s="256"/>
      <c r="R83" s="256"/>
      <c r="S83" s="256"/>
    </row>
    <row r="84" spans="1:19" ht="17.25" thickBot="1">
      <c r="A84" s="125" t="s">
        <v>149</v>
      </c>
      <c r="B84" s="126">
        <v>121</v>
      </c>
      <c r="C84" s="77">
        <v>0</v>
      </c>
      <c r="D84" s="15">
        <v>121</v>
      </c>
      <c r="E84" s="32">
        <f t="shared" si="38"/>
        <v>0</v>
      </c>
      <c r="F84" s="18">
        <f>IF(ISNUMBER(D84), $B91 * E84, "")</f>
        <v>0</v>
      </c>
      <c r="G84" s="31">
        <v>122</v>
      </c>
      <c r="H84" s="32">
        <f t="shared" si="39"/>
        <v>8.2644628099173556E-3</v>
      </c>
      <c r="I84" s="101">
        <f>IF(ISNUMBER(G84), $B91 * H84, "")</f>
        <v>1239.6694214876034</v>
      </c>
      <c r="J84" s="15">
        <v>123</v>
      </c>
      <c r="K84" s="32">
        <f t="shared" si="40"/>
        <v>1.6528925619834711E-2</v>
      </c>
      <c r="L84" s="18">
        <f>IF(ISNUMBER(J84), $B91 * K84, "")</f>
        <v>2479.3388429752067</v>
      </c>
      <c r="M84" s="31">
        <v>124</v>
      </c>
      <c r="N84" s="32">
        <f t="shared" si="41"/>
        <v>2.4793388429752067E-2</v>
      </c>
      <c r="O84" s="18">
        <f>IF(ISNUMBER(M84), $B91 * N84, "")</f>
        <v>3719.0082644628101</v>
      </c>
      <c r="Q84" s="251"/>
      <c r="R84" s="251"/>
      <c r="S84" s="251"/>
    </row>
    <row r="85" spans="1:19" ht="17.25" thickBot="1">
      <c r="A85" s="127" t="s">
        <v>129</v>
      </c>
      <c r="B85" s="128">
        <v>109</v>
      </c>
      <c r="C85" s="78">
        <v>0</v>
      </c>
      <c r="D85" s="20">
        <v>109</v>
      </c>
      <c r="E85" s="21">
        <f t="shared" si="38"/>
        <v>0</v>
      </c>
      <c r="F85" s="22">
        <f>IF(ISNUMBER(D85), $B91 * E85, "")</f>
        <v>0</v>
      </c>
      <c r="G85" s="30">
        <v>109</v>
      </c>
      <c r="H85" s="21">
        <f t="shared" si="39"/>
        <v>0</v>
      </c>
      <c r="I85" s="105">
        <f>IF(ISNUMBER(G85), $B91 * H85, "")</f>
        <v>0</v>
      </c>
      <c r="J85" s="20">
        <v>111</v>
      </c>
      <c r="K85" s="21">
        <f t="shared" si="40"/>
        <v>1.834862385321101E-2</v>
      </c>
      <c r="L85" s="22">
        <f>IF(ISNUMBER(J85), $B91 * K85, "")</f>
        <v>2752.2935779816517</v>
      </c>
      <c r="M85" s="30">
        <v>110</v>
      </c>
      <c r="N85" s="21">
        <f t="shared" si="41"/>
        <v>9.1743119266055051E-3</v>
      </c>
      <c r="O85" s="22">
        <f>IF(ISNUMBER(M85), $B91 * N85, "")</f>
        <v>1376.1467889908258</v>
      </c>
      <c r="Q85" s="251"/>
      <c r="R85" s="251"/>
      <c r="S85" s="251"/>
    </row>
    <row r="86" spans="1:19" ht="17.25" thickBot="1">
      <c r="A86" s="125" t="s">
        <v>235</v>
      </c>
      <c r="B86" s="129">
        <v>143</v>
      </c>
      <c r="C86" s="80">
        <v>0</v>
      </c>
      <c r="D86" s="106">
        <v>146</v>
      </c>
      <c r="E86" s="107">
        <f>IF(ISNUMBER(D86), (D86 - $B86) / $B86, "")</f>
        <v>2.097902097902098E-2</v>
      </c>
      <c r="F86" s="108">
        <f>IF(ISNUMBER(D86), $B91 * E86, "")</f>
        <v>3146.8531468531469</v>
      </c>
      <c r="G86" s="109">
        <v>145</v>
      </c>
      <c r="H86" s="107">
        <f>IF(ISNUMBER(G86), (G86 - $B86) / $B86, "")</f>
        <v>1.3986013986013986E-2</v>
      </c>
      <c r="I86" s="110">
        <f>IF(ISNUMBER(G86), $B91 * H86, "")</f>
        <v>2097.9020979020979</v>
      </c>
      <c r="J86" s="106">
        <v>145</v>
      </c>
      <c r="K86" s="107">
        <f>IF(ISNUMBER(J86), (J86 - $B86) / $B86, "")</f>
        <v>1.3986013986013986E-2</v>
      </c>
      <c r="L86" s="108">
        <f>IF(ISNUMBER(J86), $B91 * K86, "")</f>
        <v>2097.9020979020979</v>
      </c>
      <c r="M86" s="109">
        <v>145</v>
      </c>
      <c r="N86" s="107">
        <f>IF(ISNUMBER(M86), (M86 - $B86) / $B86, "")</f>
        <v>1.3986013986013986E-2</v>
      </c>
      <c r="O86" s="108">
        <f>IF(ISNUMBER(M86), $B91 * N86, "")</f>
        <v>2097.9020979020979</v>
      </c>
      <c r="Q86" s="256"/>
      <c r="R86" s="256"/>
      <c r="S86" s="256"/>
    </row>
    <row r="87" spans="1:19" ht="17.25" thickBot="1">
      <c r="A87" s="125" t="s">
        <v>135</v>
      </c>
      <c r="B87" s="126">
        <v>380</v>
      </c>
      <c r="C87" s="77">
        <v>0</v>
      </c>
      <c r="D87" s="15">
        <v>383</v>
      </c>
      <c r="E87" s="32">
        <f t="shared" ref="E87:E90" si="42">IF(ISNUMBER(D87), (D87 - $B87) / $B87, "")</f>
        <v>7.8947368421052634E-3</v>
      </c>
      <c r="F87" s="18">
        <f>IF(ISNUMBER(D87), $B91 * E87, "")</f>
        <v>1184.2105263157896</v>
      </c>
      <c r="G87" s="31">
        <v>380</v>
      </c>
      <c r="H87" s="32">
        <f t="shared" ref="H87:H90" si="43">IF(ISNUMBER(G87), (G87 - $B87) / $B87, "")</f>
        <v>0</v>
      </c>
      <c r="I87" s="101">
        <f>IF(ISNUMBER(G87), $B91 * H87, "")</f>
        <v>0</v>
      </c>
      <c r="J87" s="15">
        <v>383</v>
      </c>
      <c r="K87" s="32">
        <f t="shared" ref="K87:K90" si="44">IF(ISNUMBER(J87), (J87 - $B87) / $B87, "")</f>
        <v>7.8947368421052634E-3</v>
      </c>
      <c r="L87" s="18">
        <f>IF(ISNUMBER(J87), $B91 * K87, "")</f>
        <v>1184.2105263157896</v>
      </c>
      <c r="M87" s="31">
        <v>383</v>
      </c>
      <c r="N87" s="32">
        <f t="shared" ref="N87:N90" si="45">IF(ISNUMBER(M87), (M87 - $B87) / $B87, "")</f>
        <v>7.8947368421052634E-3</v>
      </c>
      <c r="O87" s="18">
        <f>IF(ISNUMBER(M87), $B91 * N87, "")</f>
        <v>1184.2105263157896</v>
      </c>
      <c r="Q87" s="256"/>
      <c r="R87" s="256"/>
      <c r="S87" s="256"/>
    </row>
    <row r="88" spans="1:19" ht="17.25" thickBot="1">
      <c r="A88" s="125" t="s">
        <v>127</v>
      </c>
      <c r="B88" s="126">
        <v>141</v>
      </c>
      <c r="C88" s="77">
        <v>0</v>
      </c>
      <c r="D88" s="15">
        <v>142</v>
      </c>
      <c r="E88" s="32">
        <f t="shared" si="42"/>
        <v>7.0921985815602835E-3</v>
      </c>
      <c r="F88" s="18">
        <f>IF(ISNUMBER(D88), $B91 * E88, "")</f>
        <v>1063.8297872340424</v>
      </c>
      <c r="G88" s="31">
        <v>140</v>
      </c>
      <c r="H88" s="32">
        <f t="shared" si="43"/>
        <v>-7.0921985815602835E-3</v>
      </c>
      <c r="I88" s="101">
        <f>IF(ISNUMBER(G88), $B91 * H88, "")</f>
        <v>-1063.8297872340424</v>
      </c>
      <c r="J88" s="15">
        <v>141</v>
      </c>
      <c r="K88" s="32">
        <f t="shared" si="44"/>
        <v>0</v>
      </c>
      <c r="L88" s="18">
        <f>IF(ISNUMBER(J88), $B91 * K88, "")</f>
        <v>0</v>
      </c>
      <c r="M88" s="31">
        <v>141</v>
      </c>
      <c r="N88" s="32">
        <f t="shared" si="45"/>
        <v>0</v>
      </c>
      <c r="O88" s="18">
        <f>IF(ISNUMBER(M88), $B91 * N88, "")</f>
        <v>0</v>
      </c>
      <c r="Q88" s="256"/>
      <c r="R88" s="256"/>
      <c r="S88" s="256"/>
    </row>
    <row r="89" spans="1:19">
      <c r="A89" s="125" t="s">
        <v>125</v>
      </c>
      <c r="B89" s="126">
        <v>148</v>
      </c>
      <c r="C89" s="77">
        <v>0</v>
      </c>
      <c r="D89" s="15">
        <v>152</v>
      </c>
      <c r="E89" s="32">
        <f t="shared" si="42"/>
        <v>2.7027027027027029E-2</v>
      </c>
      <c r="F89" s="18">
        <f>IF(ISNUMBER(D89), $B91 * E89, "")</f>
        <v>4054.0540540540542</v>
      </c>
      <c r="G89" s="31">
        <v>149</v>
      </c>
      <c r="H89" s="32">
        <f t="shared" si="43"/>
        <v>6.7567567567567571E-3</v>
      </c>
      <c r="I89" s="101">
        <f>IF(ISNUMBER(G89), $B91 * H89, "")</f>
        <v>1013.5135135135135</v>
      </c>
      <c r="J89" s="15">
        <v>150</v>
      </c>
      <c r="K89" s="32">
        <f t="shared" si="44"/>
        <v>1.3513513513513514E-2</v>
      </c>
      <c r="L89" s="18">
        <f>IF(ISNUMBER(J89), $B91 * K89, "")</f>
        <v>2027.0270270270271</v>
      </c>
      <c r="M89" s="31">
        <v>150</v>
      </c>
      <c r="N89" s="32">
        <f t="shared" si="45"/>
        <v>1.3513513513513514E-2</v>
      </c>
      <c r="O89" s="18">
        <f>IF(ISNUMBER(M89), $B91 * N89, "")</f>
        <v>2027.0270270270271</v>
      </c>
      <c r="Q89" s="278"/>
      <c r="R89" s="279"/>
      <c r="S89" s="280"/>
    </row>
    <row r="90" spans="1:19" ht="17.25" thickBot="1">
      <c r="A90" s="130" t="s">
        <v>263</v>
      </c>
      <c r="B90" s="131">
        <v>267</v>
      </c>
      <c r="C90" s="79">
        <v>0</v>
      </c>
      <c r="D90" s="24">
        <v>267</v>
      </c>
      <c r="E90" s="25">
        <f t="shared" si="42"/>
        <v>0</v>
      </c>
      <c r="F90" s="104">
        <f>IF(ISNUMBER(D90), $B91 * E90, "")</f>
        <v>0</v>
      </c>
      <c r="G90" s="102">
        <v>266</v>
      </c>
      <c r="H90" s="25">
        <f t="shared" si="43"/>
        <v>-3.7453183520599251E-3</v>
      </c>
      <c r="I90" s="103">
        <f>IF(ISNUMBER(G90), $B91 * H90, "")</f>
        <v>-561.79775280898878</v>
      </c>
      <c r="J90" s="24">
        <v>265</v>
      </c>
      <c r="K90" s="25">
        <f t="shared" si="44"/>
        <v>-7.4906367041198503E-3</v>
      </c>
      <c r="L90" s="104">
        <f>IF(ISNUMBER(J90), $B91 * K90, "")</f>
        <v>-1123.5955056179776</v>
      </c>
      <c r="M90" s="102">
        <v>267</v>
      </c>
      <c r="N90" s="25">
        <f t="shared" si="45"/>
        <v>0</v>
      </c>
      <c r="O90" s="104">
        <f>IF(ISNUMBER(M90), $B91 * N90, "")</f>
        <v>0</v>
      </c>
      <c r="Q90" s="281"/>
      <c r="R90" s="282"/>
      <c r="S90" s="283"/>
    </row>
    <row r="91" spans="1:19" ht="17.25" thickBot="1">
      <c r="A91" s="132" t="s">
        <v>267</v>
      </c>
      <c r="B91" s="289">
        <f>$B$37</f>
        <v>150000</v>
      </c>
      <c r="C91" s="290"/>
      <c r="D91" s="26" t="s">
        <v>268</v>
      </c>
      <c r="E91" s="27">
        <f>IF(COUNT(E71:E90), SUM(E71:E90) / COUNT(E71:E90), 0)</f>
        <v>1.093836117233506E-2</v>
      </c>
      <c r="F91" s="28">
        <f>SUM(F71:F90)</f>
        <v>32815.083517005187</v>
      </c>
      <c r="G91" s="26" t="s">
        <v>268</v>
      </c>
      <c r="H91" s="27">
        <f>IF(COUNT(H71:H90), SUM(H71:H90) / COUNT(H71:H90), 0)</f>
        <v>4.5792729443107092E-3</v>
      </c>
      <c r="I91" s="28">
        <f>SUM(I71:I90)</f>
        <v>13737.818832932127</v>
      </c>
      <c r="J91" s="26" t="s">
        <v>268</v>
      </c>
      <c r="K91" s="27">
        <f>IF(COUNT(K71:K90), SUM(K71:K90) / COUNT(K71:K90), 0)</f>
        <v>6.5755298005960765E-3</v>
      </c>
      <c r="L91" s="28">
        <f>SUM(L71:L90)</f>
        <v>19726.589401788227</v>
      </c>
      <c r="M91" s="26" t="s">
        <v>268</v>
      </c>
      <c r="N91" s="27">
        <f>IF(COUNT(N71:N90), SUM(N71:N90) / COUNT(N71:N90), 0)</f>
        <v>1.0844594190928238E-2</v>
      </c>
      <c r="O91" s="28">
        <f>SUM(O71:O90)</f>
        <v>32533.782572784716</v>
      </c>
      <c r="Q91" s="284"/>
      <c r="R91" s="285"/>
      <c r="S91" s="286"/>
    </row>
    <row r="93" spans="1:19" ht="17.25" thickBot="1"/>
    <row r="94" spans="1:19" ht="17.25" thickBot="1">
      <c r="A94" s="230" t="s">
        <v>46</v>
      </c>
      <c r="B94" s="231"/>
      <c r="C94" s="231"/>
      <c r="D94" s="231"/>
      <c r="E94" s="231"/>
      <c r="F94" s="231"/>
      <c r="G94" s="231"/>
      <c r="H94" s="231"/>
      <c r="I94" s="231"/>
      <c r="J94" s="231"/>
      <c r="K94" s="231"/>
      <c r="L94" s="231"/>
      <c r="M94" s="231"/>
      <c r="N94" s="231"/>
      <c r="O94" s="232"/>
      <c r="Q94" s="251"/>
      <c r="R94" s="251"/>
      <c r="S94" s="251"/>
    </row>
    <row r="95" spans="1:19" ht="17.25" thickBot="1">
      <c r="A95" s="157" t="s">
        <v>264</v>
      </c>
      <c r="B95" s="230" t="s">
        <v>49</v>
      </c>
      <c r="C95" s="232"/>
      <c r="D95" s="230" t="s">
        <v>57</v>
      </c>
      <c r="E95" s="231"/>
      <c r="F95" s="232"/>
      <c r="G95" s="257">
        <f>_xlfn.IFNA(VLOOKUP(B95, 현재가테이블!$B$2:$D$200, 2, FALSE), "-")</f>
        <v>60715000</v>
      </c>
      <c r="H95" s="258"/>
      <c r="I95" s="259"/>
      <c r="J95" s="230" t="s">
        <v>58</v>
      </c>
      <c r="K95" s="231"/>
      <c r="L95" s="232"/>
      <c r="M95" s="260">
        <f>_xlfn.IFNA(VLOOKUP(B95, 현재가테이블!$B$2:$D$200, 3, FALSE), "-")</f>
        <v>-7.8924148000000006E-3</v>
      </c>
      <c r="N95" s="261"/>
      <c r="O95" s="262"/>
      <c r="Q95" s="251"/>
      <c r="R95" s="251"/>
      <c r="S95" s="251"/>
    </row>
    <row r="96" spans="1:19" ht="17.25" thickBot="1">
      <c r="A96" s="291" t="s">
        <v>54</v>
      </c>
      <c r="B96" s="293" t="str">
        <f>TEXT($G$1, "[$-ko-KR]yyyy-mm-dd(ddd) ") &amp; "오전 00:00"</f>
        <v>2021-12-01(수) 오전 00:00</v>
      </c>
      <c r="C96" s="294"/>
      <c r="D96" s="253" t="str">
        <f>TEXT($G$1, "[$-ko-KR]yyyy-mm-dd(ddd) ") &amp; "오후 14:00"</f>
        <v>2021-12-01(수) 오후 14:00</v>
      </c>
      <c r="E96" s="254"/>
      <c r="F96" s="255"/>
      <c r="G96" s="253" t="str">
        <f>TEXT($G$1, "[$-ko-KR]yyyy-mm-dd(ddd) ") &amp; "오후 19:00"</f>
        <v>2021-12-01(수) 오후 19:00</v>
      </c>
      <c r="H96" s="254"/>
      <c r="I96" s="255"/>
      <c r="J96" s="253" t="str">
        <f>TEXT($G$1, "[$-ko-KR]yyyy-mm-dd(ddd) ") &amp; "오후 21:00"</f>
        <v>2021-12-01(수) 오후 21:00</v>
      </c>
      <c r="K96" s="254"/>
      <c r="L96" s="255"/>
      <c r="M96" s="253" t="str">
        <f>TEXT($G$1+1, "[$-ko-KR]yyyy-mm-dd(ddd) ") &amp; "오전 00:00"</f>
        <v>2021-12-02(목) 오전 00:00</v>
      </c>
      <c r="N96" s="254"/>
      <c r="O96" s="255"/>
      <c r="Q96" s="251"/>
      <c r="R96" s="251"/>
      <c r="S96" s="251"/>
    </row>
    <row r="97" spans="1:19" ht="17.25" thickBot="1">
      <c r="A97" s="292"/>
      <c r="B97" s="121" t="s">
        <v>57</v>
      </c>
      <c r="C97" s="122" t="s">
        <v>58</v>
      </c>
      <c r="D97" s="2" t="s">
        <v>57</v>
      </c>
      <c r="E97" s="10" t="s">
        <v>265</v>
      </c>
      <c r="F97" s="11" t="s">
        <v>266</v>
      </c>
      <c r="G97" s="158" t="s">
        <v>57</v>
      </c>
      <c r="H97" s="159" t="s">
        <v>265</v>
      </c>
      <c r="I97" s="160" t="s">
        <v>266</v>
      </c>
      <c r="J97" s="10" t="s">
        <v>57</v>
      </c>
      <c r="K97" s="10" t="s">
        <v>265</v>
      </c>
      <c r="L97" s="115" t="s">
        <v>266</v>
      </c>
      <c r="M97" s="2" t="s">
        <v>57</v>
      </c>
      <c r="N97" s="10" t="s">
        <v>265</v>
      </c>
      <c r="O97" s="66" t="s">
        <v>266</v>
      </c>
      <c r="Q97" s="256"/>
      <c r="R97" s="256"/>
      <c r="S97" s="256"/>
    </row>
    <row r="98" spans="1:19" ht="17.25" thickBot="1">
      <c r="A98" s="123" t="s">
        <v>165</v>
      </c>
      <c r="B98" s="124">
        <v>3905</v>
      </c>
      <c r="C98" s="76">
        <v>0.1451612903</v>
      </c>
      <c r="D98" s="13">
        <v>3700</v>
      </c>
      <c r="E98" s="14">
        <f>IF(ISNUMBER(D98), (D98 - $B98) / $B98, "")</f>
        <v>-5.2496798975672214E-2</v>
      </c>
      <c r="F98" s="16">
        <f>IF(ISNUMBER(D98), $B118 * E98, "")</f>
        <v>-7874.5198463508323</v>
      </c>
      <c r="G98" s="29">
        <v>3695</v>
      </c>
      <c r="H98" s="14">
        <f>IF(ISNUMBER(G98), (G98 - $B98) / $B98, "")</f>
        <v>-5.3777208706786171E-2</v>
      </c>
      <c r="I98" s="100">
        <f>IF(ISNUMBER(G98), $B118 * H98, "")</f>
        <v>-8066.5813060179253</v>
      </c>
      <c r="J98" s="13">
        <v>3530</v>
      </c>
      <c r="K98" s="14">
        <f>IF(ISNUMBER(J98), (J98 - $B98) / $B98, "")</f>
        <v>-9.6030729833546741E-2</v>
      </c>
      <c r="L98" s="16">
        <f>IF(ISNUMBER(J98), $B118 * K98, "")</f>
        <v>-14404.609475032012</v>
      </c>
      <c r="M98" s="29">
        <v>3510</v>
      </c>
      <c r="N98" s="14">
        <f>IF(ISNUMBER(M98), (M98 - $B98) / $B98, "")</f>
        <v>-0.10115236875800256</v>
      </c>
      <c r="O98" s="16">
        <f>IF(ISNUMBER(M98), $B118 * N98, "")</f>
        <v>-15172.855313700384</v>
      </c>
      <c r="Q98" s="251"/>
      <c r="R98" s="251"/>
      <c r="S98" s="251"/>
    </row>
    <row r="99" spans="1:19" ht="17.25" thickBot="1">
      <c r="A99" s="125" t="s">
        <v>191</v>
      </c>
      <c r="B99" s="126">
        <v>203</v>
      </c>
      <c r="C99" s="77">
        <v>0.1032608696</v>
      </c>
      <c r="D99" s="15">
        <v>213</v>
      </c>
      <c r="E99" s="32">
        <f t="shared" ref="E99:E102" si="46">IF(ISNUMBER(D99), (D99 - $B99) / $B99, "")</f>
        <v>4.9261083743842367E-2</v>
      </c>
      <c r="F99" s="18">
        <f>IF(ISNUMBER(D99), $B118 * E99, "")</f>
        <v>7389.1625615763551</v>
      </c>
      <c r="G99" s="31">
        <v>213</v>
      </c>
      <c r="H99" s="32">
        <f t="shared" ref="H99:H102" si="47">IF(ISNUMBER(G99), (G99 - $B99) / $B99, "")</f>
        <v>4.9261083743842367E-2</v>
      </c>
      <c r="I99" s="101">
        <f>IF(ISNUMBER(G99), $B118 * H99, "")</f>
        <v>7389.1625615763551</v>
      </c>
      <c r="J99" s="15">
        <v>208</v>
      </c>
      <c r="K99" s="32">
        <f t="shared" ref="K99:K102" si="48">IF(ISNUMBER(J99), (J99 - $B99) / $B99, "")</f>
        <v>2.4630541871921183E-2</v>
      </c>
      <c r="L99" s="18">
        <f>IF(ISNUMBER(J99), $B118 * K99, "")</f>
        <v>3694.5812807881775</v>
      </c>
      <c r="M99" s="31">
        <v>207</v>
      </c>
      <c r="N99" s="32">
        <f t="shared" ref="N99:N102" si="49">IF(ISNUMBER(M99), (M99 - $B99) / $B99, "")</f>
        <v>1.9704433497536946E-2</v>
      </c>
      <c r="O99" s="18">
        <f>IF(ISNUMBER(M99), $B118 * N99, "")</f>
        <v>2955.6650246305421</v>
      </c>
      <c r="Q99" s="251"/>
      <c r="R99" s="251"/>
      <c r="S99" s="251"/>
    </row>
    <row r="100" spans="1:19" ht="17.25" thickBot="1">
      <c r="A100" s="125" t="s">
        <v>79</v>
      </c>
      <c r="B100" s="126">
        <v>1970</v>
      </c>
      <c r="C100" s="77">
        <v>9.1412742399999997E-2</v>
      </c>
      <c r="D100" s="15">
        <v>1915</v>
      </c>
      <c r="E100" s="32">
        <f t="shared" si="46"/>
        <v>-2.7918781725888325E-2</v>
      </c>
      <c r="F100" s="18">
        <f>IF(ISNUMBER(D100), $B118 * E100, "")</f>
        <v>-4187.8172588832485</v>
      </c>
      <c r="G100" s="31">
        <v>1905</v>
      </c>
      <c r="H100" s="32">
        <f t="shared" si="47"/>
        <v>-3.2994923857868022E-2</v>
      </c>
      <c r="I100" s="101">
        <f>IF(ISNUMBER(G100), $B118 * H100, "")</f>
        <v>-4949.2385786802033</v>
      </c>
      <c r="J100" s="15">
        <v>1885</v>
      </c>
      <c r="K100" s="32">
        <f t="shared" si="48"/>
        <v>-4.3147208121827409E-2</v>
      </c>
      <c r="L100" s="18">
        <f>IF(ISNUMBER(J100), $B118 * K100, "")</f>
        <v>-6472.0812182741111</v>
      </c>
      <c r="M100" s="31">
        <v>1890</v>
      </c>
      <c r="N100" s="32">
        <f t="shared" si="49"/>
        <v>-4.060913705583756E-2</v>
      </c>
      <c r="O100" s="18">
        <f>IF(ISNUMBER(M100), $B118 * N100, "")</f>
        <v>-6091.3705583756337</v>
      </c>
      <c r="Q100" s="256"/>
      <c r="R100" s="256"/>
      <c r="S100" s="256"/>
    </row>
    <row r="101" spans="1:19" ht="17.25" thickBot="1">
      <c r="A101" s="125" t="s">
        <v>327</v>
      </c>
      <c r="B101" s="126">
        <v>1220</v>
      </c>
      <c r="C101" s="77">
        <v>8.4444444399999999E-2</v>
      </c>
      <c r="D101" s="15">
        <v>1185</v>
      </c>
      <c r="E101" s="32">
        <f t="shared" si="46"/>
        <v>-2.8688524590163935E-2</v>
      </c>
      <c r="F101" s="18">
        <f>IF(ISNUMBER(D101), $B118 * E101, "")</f>
        <v>-4303.2786885245905</v>
      </c>
      <c r="G101" s="31">
        <v>1150</v>
      </c>
      <c r="H101" s="32">
        <f t="shared" si="47"/>
        <v>-5.737704918032787E-2</v>
      </c>
      <c r="I101" s="101">
        <f>IF(ISNUMBER(G101), $B118 * H101, "")</f>
        <v>-8606.557377049181</v>
      </c>
      <c r="J101" s="15">
        <v>1170</v>
      </c>
      <c r="K101" s="32">
        <f t="shared" si="48"/>
        <v>-4.0983606557377046E-2</v>
      </c>
      <c r="L101" s="18">
        <f>IF(ISNUMBER(J101), $B118 * K101, "")</f>
        <v>-6147.5409836065573</v>
      </c>
      <c r="M101" s="31">
        <v>1160</v>
      </c>
      <c r="N101" s="32">
        <f t="shared" si="49"/>
        <v>-4.9180327868852458E-2</v>
      </c>
      <c r="O101" s="18">
        <f>IF(ISNUMBER(M101), $B118 * N101, "")</f>
        <v>-7377.0491803278683</v>
      </c>
      <c r="Q101" s="256"/>
      <c r="R101" s="256"/>
      <c r="S101" s="256"/>
    </row>
    <row r="102" spans="1:19" ht="17.25" thickBot="1">
      <c r="A102" s="127" t="s">
        <v>239</v>
      </c>
      <c r="B102" s="128">
        <v>942</v>
      </c>
      <c r="C102" s="78">
        <v>6.9239500600000004E-2</v>
      </c>
      <c r="D102" s="20">
        <v>917</v>
      </c>
      <c r="E102" s="21">
        <f t="shared" si="46"/>
        <v>-2.6539278131634821E-2</v>
      </c>
      <c r="F102" s="22">
        <f>IF(ISNUMBER(D102), $B118 * E102, "")</f>
        <v>-3980.8917197452229</v>
      </c>
      <c r="G102" s="30">
        <v>900</v>
      </c>
      <c r="H102" s="21">
        <f t="shared" si="47"/>
        <v>-4.4585987261146494E-2</v>
      </c>
      <c r="I102" s="105">
        <f>IF(ISNUMBER(G102), $B118 * H102, "")</f>
        <v>-6687.8980891719739</v>
      </c>
      <c r="J102" s="20">
        <v>894</v>
      </c>
      <c r="K102" s="21">
        <f t="shared" si="48"/>
        <v>-5.0955414012738856E-2</v>
      </c>
      <c r="L102" s="22">
        <f>IF(ISNUMBER(J102), $B118 * K102, "")</f>
        <v>-7643.3121019108285</v>
      </c>
      <c r="M102" s="30">
        <v>902</v>
      </c>
      <c r="N102" s="21">
        <f t="shared" si="49"/>
        <v>-4.2462845010615709E-2</v>
      </c>
      <c r="O102" s="22">
        <f>IF(ISNUMBER(M102), $B118 * N102, "")</f>
        <v>-6369.4267515923566</v>
      </c>
      <c r="Q102" s="256"/>
      <c r="R102" s="256"/>
      <c r="S102" s="256"/>
    </row>
    <row r="103" spans="1:19" ht="17.25" thickBot="1">
      <c r="A103" s="125" t="s">
        <v>155</v>
      </c>
      <c r="B103" s="129">
        <v>27750</v>
      </c>
      <c r="C103" s="80">
        <v>4.6380090499999999E-2</v>
      </c>
      <c r="D103" s="106">
        <v>26940</v>
      </c>
      <c r="E103" s="107">
        <f>IF(ISNUMBER(D103), (D103 - $B103) / $B103, "")</f>
        <v>-2.9189189189189189E-2</v>
      </c>
      <c r="F103" s="108">
        <f>IF(ISNUMBER(D103), $B118 * E103, "")</f>
        <v>-4378.3783783783783</v>
      </c>
      <c r="G103" s="109">
        <v>27510</v>
      </c>
      <c r="H103" s="107">
        <f>IF(ISNUMBER(G103), (G103 - $B103) / $B103, "")</f>
        <v>-8.6486486486486488E-3</v>
      </c>
      <c r="I103" s="110">
        <f>IF(ISNUMBER(G103), $B118 * H103, "")</f>
        <v>-1297.2972972972973</v>
      </c>
      <c r="J103" s="106">
        <v>27640</v>
      </c>
      <c r="K103" s="107">
        <f>IF(ISNUMBER(J103), (J103 - $B103) / $B103, "")</f>
        <v>-3.9639639639639642E-3</v>
      </c>
      <c r="L103" s="108">
        <f>IF(ISNUMBER(J103), $B118 * K103, "")</f>
        <v>-594.59459459459458</v>
      </c>
      <c r="M103" s="109">
        <v>27320</v>
      </c>
      <c r="N103" s="107">
        <f>IF(ISNUMBER(M103), (M103 - $B103) / $B103, "")</f>
        <v>-1.5495495495495495E-2</v>
      </c>
      <c r="O103" s="108">
        <f>IF(ISNUMBER(M103), $B118 * N103, "")</f>
        <v>-2324.3243243243242</v>
      </c>
      <c r="Q103" s="256"/>
      <c r="R103" s="256"/>
      <c r="S103" s="256"/>
    </row>
    <row r="104" spans="1:19" ht="17.25" thickBot="1">
      <c r="A104" s="125" t="s">
        <v>66</v>
      </c>
      <c r="B104" s="126">
        <v>5770</v>
      </c>
      <c r="C104" s="77">
        <v>4.5289855099999998E-2</v>
      </c>
      <c r="D104" s="15">
        <v>5865</v>
      </c>
      <c r="E104" s="32">
        <f t="shared" ref="E104:E107" si="50">IF(ISNUMBER(D104), (D104 - $B104) / $B104, "")</f>
        <v>1.6464471403812825E-2</v>
      </c>
      <c r="F104" s="18">
        <f>IF(ISNUMBER(D104), $B118 * E104, "")</f>
        <v>2469.6707105719238</v>
      </c>
      <c r="G104" s="31">
        <v>5800</v>
      </c>
      <c r="H104" s="32">
        <f t="shared" ref="H104:H107" si="51">IF(ISNUMBER(G104), (G104 - $B104) / $B104, "")</f>
        <v>5.1993067590987872E-3</v>
      </c>
      <c r="I104" s="101">
        <f>IF(ISNUMBER(G104), $B118 * H104, "")</f>
        <v>779.89601386481809</v>
      </c>
      <c r="J104" s="15">
        <v>5790</v>
      </c>
      <c r="K104" s="32">
        <f t="shared" ref="K104:K107" si="52">IF(ISNUMBER(J104), (J104 - $B104) / $B104, "")</f>
        <v>3.4662045060658577E-3</v>
      </c>
      <c r="L104" s="18">
        <f>IF(ISNUMBER(J104), $B118 * K104, "")</f>
        <v>519.93067590987869</v>
      </c>
      <c r="M104" s="31">
        <v>5880</v>
      </c>
      <c r="N104" s="32">
        <f t="shared" ref="N104:N107" si="53">IF(ISNUMBER(M104), (M104 - $B104) / $B104, "")</f>
        <v>1.9064124783362217E-2</v>
      </c>
      <c r="O104" s="18">
        <f>IF(ISNUMBER(M104), $B118 * N104, "")</f>
        <v>2859.6187175043324</v>
      </c>
      <c r="Q104" s="256"/>
      <c r="R104" s="256"/>
      <c r="S104" s="256"/>
    </row>
    <row r="105" spans="1:19" ht="17.25" thickBot="1">
      <c r="A105" s="125" t="s">
        <v>329</v>
      </c>
      <c r="B105" s="126">
        <v>2305</v>
      </c>
      <c r="C105" s="77">
        <v>4.2986425299999999E-2</v>
      </c>
      <c r="D105" s="15">
        <v>2365</v>
      </c>
      <c r="E105" s="32">
        <f t="shared" si="50"/>
        <v>2.6030368763557483E-2</v>
      </c>
      <c r="F105" s="18">
        <f>IF(ISNUMBER(D105), $B118 * E105, "")</f>
        <v>3904.5553145336225</v>
      </c>
      <c r="G105" s="31">
        <v>2345</v>
      </c>
      <c r="H105" s="32">
        <f t="shared" si="51"/>
        <v>1.735357917570499E-2</v>
      </c>
      <c r="I105" s="101">
        <f>IF(ISNUMBER(G105), $B118 * H105, "")</f>
        <v>2603.0368763557485</v>
      </c>
      <c r="J105" s="15">
        <v>2515</v>
      </c>
      <c r="K105" s="32">
        <f t="shared" si="52"/>
        <v>9.1106290672451198E-2</v>
      </c>
      <c r="L105" s="18">
        <f>IF(ISNUMBER(J105), $B118 * K105, "")</f>
        <v>13665.94360086768</v>
      </c>
      <c r="M105" s="31">
        <v>2550</v>
      </c>
      <c r="N105" s="32">
        <f t="shared" si="53"/>
        <v>0.10629067245119306</v>
      </c>
      <c r="O105" s="18">
        <f>IF(ISNUMBER(M105), $B118 * N105, "")</f>
        <v>15943.600867678959</v>
      </c>
      <c r="Q105" s="256"/>
      <c r="R105" s="256"/>
      <c r="S105" s="256"/>
    </row>
    <row r="106" spans="1:19" ht="17.25" thickBot="1">
      <c r="A106" s="125" t="s">
        <v>219</v>
      </c>
      <c r="B106" s="126">
        <v>426</v>
      </c>
      <c r="C106" s="77">
        <v>3.3980582500000002E-2</v>
      </c>
      <c r="D106" s="15">
        <v>436</v>
      </c>
      <c r="E106" s="32">
        <f t="shared" si="50"/>
        <v>2.3474178403755867E-2</v>
      </c>
      <c r="F106" s="18">
        <f>IF(ISNUMBER(D106), $B118 * E106, "")</f>
        <v>3521.1267605633802</v>
      </c>
      <c r="G106" s="31">
        <v>430</v>
      </c>
      <c r="H106" s="32">
        <f t="shared" si="51"/>
        <v>9.3896713615023476E-3</v>
      </c>
      <c r="I106" s="101">
        <f>IF(ISNUMBER(G106), $B118 * H106, "")</f>
        <v>1408.4507042253522</v>
      </c>
      <c r="J106" s="15">
        <v>426</v>
      </c>
      <c r="K106" s="32">
        <f t="shared" si="52"/>
        <v>0</v>
      </c>
      <c r="L106" s="18">
        <f>IF(ISNUMBER(J106), $B118 * K106, "")</f>
        <v>0</v>
      </c>
      <c r="M106" s="31">
        <v>425</v>
      </c>
      <c r="N106" s="32">
        <f t="shared" si="53"/>
        <v>-2.3474178403755869E-3</v>
      </c>
      <c r="O106" s="18">
        <f>IF(ISNUMBER(M106), $B118 * N106, "")</f>
        <v>-352.11267605633805</v>
      </c>
      <c r="Q106" s="33"/>
      <c r="R106" s="33"/>
    </row>
    <row r="107" spans="1:19" ht="17.25" thickBot="1">
      <c r="A107" s="130" t="s">
        <v>143</v>
      </c>
      <c r="B107" s="131">
        <v>2920</v>
      </c>
      <c r="C107" s="79">
        <v>2.9982363299999999E-2</v>
      </c>
      <c r="D107" s="24">
        <v>2900</v>
      </c>
      <c r="E107" s="25">
        <f t="shared" si="50"/>
        <v>-6.8493150684931503E-3</v>
      </c>
      <c r="F107" s="104">
        <f>IF(ISNUMBER(D107), $B118 * E107, "")</f>
        <v>-1027.3972602739725</v>
      </c>
      <c r="G107" s="102">
        <v>2900</v>
      </c>
      <c r="H107" s="25">
        <f t="shared" si="51"/>
        <v>-6.8493150684931503E-3</v>
      </c>
      <c r="I107" s="103">
        <f>IF(ISNUMBER(G107), $B118 * H107, "")</f>
        <v>-1027.3972602739725</v>
      </c>
      <c r="J107" s="24">
        <v>2930</v>
      </c>
      <c r="K107" s="25">
        <f t="shared" si="52"/>
        <v>3.4246575342465752E-3</v>
      </c>
      <c r="L107" s="104">
        <f>IF(ISNUMBER(J107), $B118 * K107, "")</f>
        <v>513.69863013698625</v>
      </c>
      <c r="M107" s="102">
        <v>2960</v>
      </c>
      <c r="N107" s="25">
        <f t="shared" si="53"/>
        <v>1.3698630136986301E-2</v>
      </c>
      <c r="O107" s="104">
        <f>IF(ISNUMBER(M107), $B118 * N107, "")</f>
        <v>2054.794520547945</v>
      </c>
      <c r="Q107" s="265"/>
      <c r="R107" s="266"/>
      <c r="S107" s="267"/>
    </row>
    <row r="108" spans="1:19">
      <c r="A108" s="123" t="s">
        <v>51</v>
      </c>
      <c r="B108" s="124">
        <v>428</v>
      </c>
      <c r="C108" s="76">
        <v>2.88461538E-2</v>
      </c>
      <c r="D108" s="13">
        <v>423</v>
      </c>
      <c r="E108" s="14">
        <f>IF(ISNUMBER(D108), (D108 - $B108) / $B108, "")</f>
        <v>-1.1682242990654205E-2</v>
      </c>
      <c r="F108" s="16">
        <f>IF(ISNUMBER(D108), $B118 * E108, "")</f>
        <v>-1752.3364485981308</v>
      </c>
      <c r="G108" s="29">
        <v>416</v>
      </c>
      <c r="H108" s="14">
        <f>IF(ISNUMBER(G108), (G108 - $B108) / $B108, "")</f>
        <v>-2.8037383177570093E-2</v>
      </c>
      <c r="I108" s="100">
        <f>IF(ISNUMBER(G108), $B118 * H108, "")</f>
        <v>-4205.6074766355141</v>
      </c>
      <c r="J108" s="13">
        <v>422</v>
      </c>
      <c r="K108" s="14">
        <f>IF(ISNUMBER(J108), (J108 - $B108) / $B108, "")</f>
        <v>-1.4018691588785047E-2</v>
      </c>
      <c r="L108" s="16">
        <f>IF(ISNUMBER(J108), $B118 * K108, "")</f>
        <v>-2102.8037383177571</v>
      </c>
      <c r="M108" s="29">
        <v>420</v>
      </c>
      <c r="N108" s="14">
        <f>IF(ISNUMBER(M108), (M108 - $B108) / $B108, "")</f>
        <v>-1.8691588785046728E-2</v>
      </c>
      <c r="O108" s="16">
        <f>IF(ISNUMBER(M108), $B118 * N108, "")</f>
        <v>-2803.7383177570091</v>
      </c>
      <c r="Q108" s="268"/>
      <c r="R108" s="269"/>
      <c r="S108" s="270"/>
    </row>
    <row r="109" spans="1:19" ht="17.25" thickBot="1">
      <c r="A109" s="125" t="s">
        <v>237</v>
      </c>
      <c r="B109" s="126">
        <v>183</v>
      </c>
      <c r="C109" s="77">
        <v>2.8089887599999998E-2</v>
      </c>
      <c r="D109" s="15">
        <v>186</v>
      </c>
      <c r="E109" s="32">
        <f t="shared" ref="E109:E112" si="54">IF(ISNUMBER(D109), (D109 - $B109) / $B109, "")</f>
        <v>1.6393442622950821E-2</v>
      </c>
      <c r="F109" s="18">
        <f>IF(ISNUMBER(D109), $B118 * E109, "")</f>
        <v>2459.0163934426232</v>
      </c>
      <c r="G109" s="31">
        <v>187</v>
      </c>
      <c r="H109" s="32">
        <f t="shared" ref="H109:H112" si="55">IF(ISNUMBER(G109), (G109 - $B109) / $B109, "")</f>
        <v>2.185792349726776E-2</v>
      </c>
      <c r="I109" s="101">
        <f>IF(ISNUMBER(G109), $B118 * H109, "")</f>
        <v>3278.688524590164</v>
      </c>
      <c r="J109" s="15">
        <v>184</v>
      </c>
      <c r="K109" s="32">
        <f t="shared" ref="K109:K112" si="56">IF(ISNUMBER(J109), (J109 - $B109) / $B109, "")</f>
        <v>5.4644808743169399E-3</v>
      </c>
      <c r="L109" s="18">
        <f>IF(ISNUMBER(J109), $B118 * K109, "")</f>
        <v>819.67213114754099</v>
      </c>
      <c r="M109" s="31">
        <v>187</v>
      </c>
      <c r="N109" s="32">
        <f t="shared" ref="N109:N112" si="57">IF(ISNUMBER(M109), (M109 - $B109) / $B109, "")</f>
        <v>2.185792349726776E-2</v>
      </c>
      <c r="O109" s="18">
        <f>IF(ISNUMBER(M109), $B118 * N109, "")</f>
        <v>3278.688524590164</v>
      </c>
      <c r="Q109" s="271"/>
      <c r="R109" s="272"/>
      <c r="S109" s="273"/>
    </row>
    <row r="110" spans="1:19" ht="17.25" thickBot="1">
      <c r="A110" s="125" t="s">
        <v>121</v>
      </c>
      <c r="B110" s="126">
        <v>683</v>
      </c>
      <c r="C110" s="77">
        <v>2.55255255E-2</v>
      </c>
      <c r="D110" s="15">
        <v>687</v>
      </c>
      <c r="E110" s="32">
        <f t="shared" si="54"/>
        <v>5.8565153733528552E-3</v>
      </c>
      <c r="F110" s="18">
        <f>IF(ISNUMBER(D110), $B118 * E110, "")</f>
        <v>878.47730600292823</v>
      </c>
      <c r="G110" s="31">
        <v>686</v>
      </c>
      <c r="H110" s="32">
        <f t="shared" si="55"/>
        <v>4.3923865300146414E-3</v>
      </c>
      <c r="I110" s="101">
        <f>IF(ISNUMBER(G110), $B118 * H110, "")</f>
        <v>658.85797950219626</v>
      </c>
      <c r="J110" s="15">
        <v>695</v>
      </c>
      <c r="K110" s="32">
        <f t="shared" si="56"/>
        <v>1.7569546120058566E-2</v>
      </c>
      <c r="L110" s="18">
        <f>IF(ISNUMBER(J110), $B118 * K110, "")</f>
        <v>2635.431918008785</v>
      </c>
      <c r="M110" s="31">
        <v>700</v>
      </c>
      <c r="N110" s="32">
        <f t="shared" si="57"/>
        <v>2.4890190336749635E-2</v>
      </c>
      <c r="O110" s="18">
        <f>IF(ISNUMBER(M110), $B118 * N110, "")</f>
        <v>3733.5285505124452</v>
      </c>
      <c r="Q110" s="256"/>
      <c r="R110" s="256"/>
      <c r="S110" s="256"/>
    </row>
    <row r="111" spans="1:19" ht="17.25" thickBot="1">
      <c r="A111" s="125" t="s">
        <v>185</v>
      </c>
      <c r="B111" s="126">
        <v>21.9</v>
      </c>
      <c r="C111" s="77">
        <v>2.3364486E-2</v>
      </c>
      <c r="D111" s="15">
        <v>22.7</v>
      </c>
      <c r="E111" s="32">
        <f t="shared" si="54"/>
        <v>3.6529680365296836E-2</v>
      </c>
      <c r="F111" s="18">
        <f>IF(ISNUMBER(D111), $B118 * E111, "")</f>
        <v>5479.4520547945258</v>
      </c>
      <c r="G111" s="31">
        <v>21.7</v>
      </c>
      <c r="H111" s="32">
        <f t="shared" si="55"/>
        <v>-9.1324200913241692E-3</v>
      </c>
      <c r="I111" s="101">
        <f>IF(ISNUMBER(G111), $B118 * H111, "")</f>
        <v>-1369.8630136986253</v>
      </c>
      <c r="J111" s="15">
        <v>22</v>
      </c>
      <c r="K111" s="32">
        <f t="shared" si="56"/>
        <v>4.5662100456621653E-3</v>
      </c>
      <c r="L111" s="18">
        <f>IF(ISNUMBER(J111), $B118 * K111, "")</f>
        <v>684.93150684932482</v>
      </c>
      <c r="M111" s="31">
        <v>22</v>
      </c>
      <c r="N111" s="32">
        <f t="shared" si="57"/>
        <v>4.5662100456621653E-3</v>
      </c>
      <c r="O111" s="18">
        <f>IF(ISNUMBER(M111), $B118 * N111, "")</f>
        <v>684.93150684932482</v>
      </c>
      <c r="Q111" s="251"/>
      <c r="R111" s="251"/>
      <c r="S111" s="251"/>
    </row>
    <row r="112" spans="1:19" ht="17.25" thickBot="1">
      <c r="A112" s="127" t="s">
        <v>331</v>
      </c>
      <c r="B112" s="128">
        <v>2300</v>
      </c>
      <c r="C112" s="78">
        <v>2.2222222199999999E-2</v>
      </c>
      <c r="D112" s="20">
        <v>2355</v>
      </c>
      <c r="E112" s="21">
        <f t="shared" si="54"/>
        <v>2.391304347826087E-2</v>
      </c>
      <c r="F112" s="22">
        <f>IF(ISNUMBER(D112), $B118 * E112, "")</f>
        <v>3586.9565217391305</v>
      </c>
      <c r="G112" s="30">
        <v>2405</v>
      </c>
      <c r="H112" s="21">
        <f t="shared" si="55"/>
        <v>4.5652173913043478E-2</v>
      </c>
      <c r="I112" s="105">
        <f>IF(ISNUMBER(G112), $B118 * H112, "")</f>
        <v>6847.826086956522</v>
      </c>
      <c r="J112" s="20">
        <v>2385</v>
      </c>
      <c r="K112" s="21">
        <f t="shared" si="56"/>
        <v>3.6956521739130437E-2</v>
      </c>
      <c r="L112" s="22">
        <f>IF(ISNUMBER(J112), $B118 * K112, "")</f>
        <v>5543.4782608695659</v>
      </c>
      <c r="M112" s="30">
        <v>2410</v>
      </c>
      <c r="N112" s="21">
        <f t="shared" si="57"/>
        <v>4.7826086956521741E-2</v>
      </c>
      <c r="O112" s="22">
        <f>IF(ISNUMBER(M112), $B118 * N112, "")</f>
        <v>7173.913043478261</v>
      </c>
      <c r="Q112" s="251"/>
      <c r="R112" s="251"/>
      <c r="S112" s="251"/>
    </row>
    <row r="113" spans="1:19" ht="17.25" thickBot="1">
      <c r="A113" s="125" t="s">
        <v>333</v>
      </c>
      <c r="B113" s="129">
        <v>263700</v>
      </c>
      <c r="C113" s="80">
        <v>2.07083414E-2</v>
      </c>
      <c r="D113" s="106">
        <v>270200</v>
      </c>
      <c r="E113" s="107">
        <f>IF(ISNUMBER(D113), (D113 - $B113) / $B113, "")</f>
        <v>2.4649222601441031E-2</v>
      </c>
      <c r="F113" s="108">
        <f>IF(ISNUMBER(D113), $B118 * E113, "")</f>
        <v>3697.3833902161546</v>
      </c>
      <c r="G113" s="109">
        <v>277350</v>
      </c>
      <c r="H113" s="107">
        <f>IF(ISNUMBER(G113), (G113 - $B113) / $B113, "")</f>
        <v>5.1763367463026164E-2</v>
      </c>
      <c r="I113" s="110">
        <f>IF(ISNUMBER(G113), $B118 * H113, "")</f>
        <v>7764.5051194539246</v>
      </c>
      <c r="J113" s="106">
        <v>277700</v>
      </c>
      <c r="K113" s="107">
        <f>IF(ISNUMBER(J113), (J113 - $B113) / $B113, "")</f>
        <v>5.309063329541145E-2</v>
      </c>
      <c r="L113" s="108">
        <f>IF(ISNUMBER(J113), $B118 * K113, "")</f>
        <v>7963.5949943117175</v>
      </c>
      <c r="M113" s="109">
        <v>282000</v>
      </c>
      <c r="N113" s="107">
        <f>IF(ISNUMBER(M113), (M113 - $B113) / $B113, "")</f>
        <v>6.9397042093287828E-2</v>
      </c>
      <c r="O113" s="108">
        <f>IF(ISNUMBER(M113), $B118 * N113, "")</f>
        <v>10409.556313993175</v>
      </c>
      <c r="Q113" s="256"/>
      <c r="R113" s="256"/>
      <c r="S113" s="256"/>
    </row>
    <row r="114" spans="1:19" ht="17.25" thickBot="1">
      <c r="A114" s="125" t="s">
        <v>335</v>
      </c>
      <c r="B114" s="126">
        <v>324050</v>
      </c>
      <c r="C114" s="77">
        <v>1.7585178199999999E-2</v>
      </c>
      <c r="D114" s="15">
        <v>330000</v>
      </c>
      <c r="E114" s="32">
        <f t="shared" ref="E114:E117" si="58">IF(ISNUMBER(D114), (D114 - $B114) / $B114, "")</f>
        <v>1.8361363987039036E-2</v>
      </c>
      <c r="F114" s="18">
        <f>IF(ISNUMBER(D114), $B118 * E114, "")</f>
        <v>2754.2045980558555</v>
      </c>
      <c r="G114" s="31">
        <v>327750</v>
      </c>
      <c r="H114" s="32">
        <f t="shared" ref="H114:H117" si="59">IF(ISNUMBER(G114), (G114 - $B114) / $B114, "")</f>
        <v>1.1417991050763771E-2</v>
      </c>
      <c r="I114" s="101">
        <f>IF(ISNUMBER(G114), $B118 * H114, "")</f>
        <v>1712.6986576145655</v>
      </c>
      <c r="J114" s="15">
        <v>329400</v>
      </c>
      <c r="K114" s="32">
        <f t="shared" ref="K114:K117" si="60">IF(ISNUMBER(J114), (J114 - $B114) / $B114, "")</f>
        <v>1.6509797870698967E-2</v>
      </c>
      <c r="L114" s="18">
        <f>IF(ISNUMBER(J114), $B118 * K114, "")</f>
        <v>2476.4696806048451</v>
      </c>
      <c r="M114" s="31">
        <v>331050</v>
      </c>
      <c r="N114" s="32">
        <f t="shared" ref="N114:N117" si="61">IF(ISNUMBER(M114), (M114 - $B114) / $B114, "")</f>
        <v>2.1601604690634161E-2</v>
      </c>
      <c r="O114" s="18">
        <f>IF(ISNUMBER(M114), $B118 * N114, "")</f>
        <v>3240.2407035951242</v>
      </c>
      <c r="Q114" s="256"/>
      <c r="R114" s="256"/>
      <c r="S114" s="256"/>
    </row>
    <row r="115" spans="1:19" ht="17.25" thickBot="1">
      <c r="A115" s="125" t="s">
        <v>193</v>
      </c>
      <c r="B115" s="126">
        <v>3790</v>
      </c>
      <c r="C115" s="77">
        <v>1.47255689E-2</v>
      </c>
      <c r="D115" s="15">
        <v>3820</v>
      </c>
      <c r="E115" s="32">
        <f t="shared" si="58"/>
        <v>7.9155672823219003E-3</v>
      </c>
      <c r="F115" s="18">
        <f>IF(ISNUMBER(D115), $B118 * E115, "")</f>
        <v>1187.3350923482851</v>
      </c>
      <c r="G115" s="31">
        <v>3845</v>
      </c>
      <c r="H115" s="32">
        <f t="shared" si="59"/>
        <v>1.4511873350923483E-2</v>
      </c>
      <c r="I115" s="101">
        <f>IF(ISNUMBER(G115), $B118 * H115, "")</f>
        <v>2176.7810026385223</v>
      </c>
      <c r="J115" s="15">
        <v>3905</v>
      </c>
      <c r="K115" s="32">
        <f t="shared" si="60"/>
        <v>3.0343007915567283E-2</v>
      </c>
      <c r="L115" s="18">
        <f>IF(ISNUMBER(J115), $B118 * K115, "")</f>
        <v>4551.4511873350921</v>
      </c>
      <c r="M115" s="31">
        <v>3955</v>
      </c>
      <c r="N115" s="32">
        <f t="shared" si="61"/>
        <v>4.3535620052770452E-2</v>
      </c>
      <c r="O115" s="18">
        <f>IF(ISNUMBER(M115), $B118 * N115, "")</f>
        <v>6530.3430079155678</v>
      </c>
      <c r="Q115" s="256"/>
      <c r="R115" s="256"/>
      <c r="S115" s="256"/>
    </row>
    <row r="116" spans="1:19">
      <c r="A116" s="125" t="s">
        <v>68</v>
      </c>
      <c r="B116" s="126">
        <v>7110</v>
      </c>
      <c r="C116" s="77">
        <v>1.42653352E-2</v>
      </c>
      <c r="D116" s="15">
        <v>7135</v>
      </c>
      <c r="E116" s="32">
        <f t="shared" si="58"/>
        <v>3.5161744022503515E-3</v>
      </c>
      <c r="F116" s="18">
        <f>IF(ISNUMBER(D116), $B118 * E116, "")</f>
        <v>527.42616033755269</v>
      </c>
      <c r="G116" s="31">
        <v>7290</v>
      </c>
      <c r="H116" s="32">
        <f t="shared" si="59"/>
        <v>2.5316455696202531E-2</v>
      </c>
      <c r="I116" s="101">
        <f>IF(ISNUMBER(G116), $B118 * H116, "")</f>
        <v>3797.4683544303798</v>
      </c>
      <c r="J116" s="15">
        <v>7205</v>
      </c>
      <c r="K116" s="32">
        <f t="shared" si="60"/>
        <v>1.3361462728551337E-2</v>
      </c>
      <c r="L116" s="18">
        <f>IF(ISNUMBER(J116), $B118 * K116, "")</f>
        <v>2004.2194092827006</v>
      </c>
      <c r="M116" s="31">
        <v>7285</v>
      </c>
      <c r="N116" s="32">
        <f t="shared" si="61"/>
        <v>2.461322081575246E-2</v>
      </c>
      <c r="O116" s="18">
        <f>IF(ISNUMBER(M116), $B118 * N116, "")</f>
        <v>3691.9831223628689</v>
      </c>
      <c r="Q116" s="278"/>
      <c r="R116" s="279"/>
      <c r="S116" s="280"/>
    </row>
    <row r="117" spans="1:19" ht="17.25" thickBot="1">
      <c r="A117" s="130" t="s">
        <v>336</v>
      </c>
      <c r="B117" s="131">
        <v>438</v>
      </c>
      <c r="C117" s="79">
        <v>1.38888889E-2</v>
      </c>
      <c r="D117" s="24">
        <v>437</v>
      </c>
      <c r="E117" s="25">
        <f t="shared" si="58"/>
        <v>-2.2831050228310501E-3</v>
      </c>
      <c r="F117" s="104">
        <f>IF(ISNUMBER(D117), $B118 * E117, "")</f>
        <v>-342.46575342465752</v>
      </c>
      <c r="G117" s="102">
        <v>438</v>
      </c>
      <c r="H117" s="25">
        <f t="shared" si="59"/>
        <v>0</v>
      </c>
      <c r="I117" s="103">
        <f>IF(ISNUMBER(G117), $B118 * H117, "")</f>
        <v>0</v>
      </c>
      <c r="J117" s="24">
        <v>441</v>
      </c>
      <c r="K117" s="25">
        <f t="shared" si="60"/>
        <v>6.8493150684931503E-3</v>
      </c>
      <c r="L117" s="104">
        <f>IF(ISNUMBER(J117), $B118 * K117, "")</f>
        <v>1027.3972602739725</v>
      </c>
      <c r="M117" s="102">
        <v>440</v>
      </c>
      <c r="N117" s="25">
        <f t="shared" si="61"/>
        <v>4.5662100456621002E-3</v>
      </c>
      <c r="O117" s="104">
        <f>IF(ISNUMBER(M117), $B118 * N117, "")</f>
        <v>684.93150684931504</v>
      </c>
      <c r="Q117" s="281"/>
      <c r="R117" s="282"/>
      <c r="S117" s="283"/>
    </row>
    <row r="118" spans="1:19" ht="17.25" thickBot="1">
      <c r="A118" s="132" t="s">
        <v>267</v>
      </c>
      <c r="B118" s="289">
        <f>$B$37</f>
        <v>150000</v>
      </c>
      <c r="C118" s="290"/>
      <c r="D118" s="26" t="s">
        <v>268</v>
      </c>
      <c r="E118" s="27">
        <f>IF(COUNT(E98:E117), SUM(E98:E117) / COUNT(E98:E117), 0)</f>
        <v>3.3358938366677671E-3</v>
      </c>
      <c r="F118" s="28">
        <f>SUM(F98:F117)</f>
        <v>10007.681510003302</v>
      </c>
      <c r="G118" s="26" t="s">
        <v>268</v>
      </c>
      <c r="H118" s="27">
        <f>IF(COUNT(H98:H117), SUM(H98:H117) / COUNT(H98:H117), 0)</f>
        <v>7.3564382746128495E-4</v>
      </c>
      <c r="I118" s="28">
        <f>SUM(I98:I117)</f>
        <v>2206.9314823838604</v>
      </c>
      <c r="J118" s="26" t="s">
        <v>268</v>
      </c>
      <c r="K118" s="27">
        <f>IF(COUNT(K98:K117), SUM(K98:K117) / COUNT(K98:K117), 0)</f>
        <v>2.9119528082168031E-3</v>
      </c>
      <c r="L118" s="28">
        <f>SUM(L98:L117)</f>
        <v>8735.8584246504088</v>
      </c>
      <c r="M118" s="26" t="s">
        <v>268</v>
      </c>
      <c r="N118" s="27">
        <f>IF(COUNT(N98:N117), SUM(N98:N117) / COUNT(N98:N117), 0)</f>
        <v>7.5836394294580365E-3</v>
      </c>
      <c r="O118" s="28">
        <f>SUM(O98:O117)</f>
        <v>22750.918288374105</v>
      </c>
      <c r="Q118" s="284"/>
      <c r="R118" s="285"/>
      <c r="S118" s="286"/>
    </row>
    <row r="120" spans="1:19" ht="17.25" thickBot="1"/>
    <row r="121" spans="1:19" ht="17.25" thickBot="1">
      <c r="A121" s="230" t="s">
        <v>255</v>
      </c>
      <c r="B121" s="231"/>
      <c r="C121" s="231"/>
      <c r="D121" s="231"/>
      <c r="E121" s="231"/>
      <c r="F121" s="231"/>
      <c r="G121" s="231"/>
      <c r="H121" s="231"/>
      <c r="I121" s="231"/>
      <c r="J121" s="231"/>
      <c r="K121" s="231"/>
      <c r="L121" s="231"/>
      <c r="M121" s="231"/>
      <c r="N121" s="231"/>
      <c r="O121" s="232"/>
      <c r="Q121" s="251"/>
      <c r="R121" s="251"/>
      <c r="S121" s="251"/>
    </row>
    <row r="122" spans="1:19" ht="17.25" thickBot="1">
      <c r="A122" s="157" t="s">
        <v>264</v>
      </c>
      <c r="B122" s="230" t="s">
        <v>49</v>
      </c>
      <c r="C122" s="232"/>
      <c r="D122" s="230" t="s">
        <v>57</v>
      </c>
      <c r="E122" s="231"/>
      <c r="F122" s="232"/>
      <c r="G122" s="257">
        <f>_xlfn.IFNA(VLOOKUP(B122, 현재가테이블!$B$2:$D$200, 2, FALSE), "-")</f>
        <v>60715000</v>
      </c>
      <c r="H122" s="258"/>
      <c r="I122" s="259"/>
      <c r="J122" s="230" t="s">
        <v>58</v>
      </c>
      <c r="K122" s="231"/>
      <c r="L122" s="232"/>
      <c r="M122" s="260">
        <f>_xlfn.IFNA(VLOOKUP(B122, 현재가테이블!$B$2:$D$200, 3, FALSE), "-")</f>
        <v>-7.8924148000000006E-3</v>
      </c>
      <c r="N122" s="261"/>
      <c r="O122" s="262"/>
      <c r="Q122" s="251"/>
      <c r="R122" s="251"/>
      <c r="S122" s="251"/>
    </row>
    <row r="123" spans="1:19" ht="17.25" thickBot="1">
      <c r="A123" s="291" t="s">
        <v>54</v>
      </c>
      <c r="B123" s="293" t="str">
        <f>TEXT($G$1, "[$-ko-KR]yyyy-mm-dd(ddd) ") &amp; "오전 00:00"</f>
        <v>2021-12-01(수) 오전 00:00</v>
      </c>
      <c r="C123" s="294"/>
      <c r="D123" s="253" t="str">
        <f>TEXT($G$1, "[$-ko-KR]yyyy-mm-dd(ddd) ") &amp; "오후 14:00"</f>
        <v>2021-12-01(수) 오후 14:00</v>
      </c>
      <c r="E123" s="254"/>
      <c r="F123" s="255"/>
      <c r="G123" s="253" t="str">
        <f>TEXT($G$1, "[$-ko-KR]yyyy-mm-dd(ddd) ") &amp; "오후 19:00"</f>
        <v>2021-12-01(수) 오후 19:00</v>
      </c>
      <c r="H123" s="254"/>
      <c r="I123" s="255"/>
      <c r="J123" s="253" t="str">
        <f>TEXT($G$1, "[$-ko-KR]yyyy-mm-dd(ddd) ") &amp; "오후 21:00"</f>
        <v>2021-12-01(수) 오후 21:00</v>
      </c>
      <c r="K123" s="254"/>
      <c r="L123" s="255"/>
      <c r="M123" s="253" t="str">
        <f>TEXT($G$1+1, "[$-ko-KR]yyyy-mm-dd(ddd) ") &amp; "오전 00:00"</f>
        <v>2021-12-02(목) 오전 00:00</v>
      </c>
      <c r="N123" s="254"/>
      <c r="O123" s="255"/>
      <c r="Q123" s="251"/>
      <c r="R123" s="251"/>
      <c r="S123" s="251"/>
    </row>
    <row r="124" spans="1:19" ht="17.25" thickBot="1">
      <c r="A124" s="292"/>
      <c r="B124" s="121" t="s">
        <v>57</v>
      </c>
      <c r="C124" s="122" t="s">
        <v>58</v>
      </c>
      <c r="D124" s="2" t="s">
        <v>57</v>
      </c>
      <c r="E124" s="10" t="s">
        <v>265</v>
      </c>
      <c r="F124" s="11" t="s">
        <v>266</v>
      </c>
      <c r="G124" s="158" t="s">
        <v>57</v>
      </c>
      <c r="H124" s="159" t="s">
        <v>265</v>
      </c>
      <c r="I124" s="160" t="s">
        <v>266</v>
      </c>
      <c r="J124" s="10" t="s">
        <v>57</v>
      </c>
      <c r="K124" s="10" t="s">
        <v>265</v>
      </c>
      <c r="L124" s="115" t="s">
        <v>266</v>
      </c>
      <c r="M124" s="2" t="s">
        <v>57</v>
      </c>
      <c r="N124" s="10" t="s">
        <v>265</v>
      </c>
      <c r="O124" s="66" t="s">
        <v>266</v>
      </c>
      <c r="Q124" s="256"/>
      <c r="R124" s="256"/>
      <c r="S124" s="256"/>
    </row>
    <row r="125" spans="1:19" ht="17.25" thickBot="1">
      <c r="A125" s="123" t="s">
        <v>185</v>
      </c>
      <c r="B125" s="124">
        <v>21.9</v>
      </c>
      <c r="C125" s="76">
        <v>2.3364486E-2</v>
      </c>
      <c r="D125" s="13">
        <v>22.7</v>
      </c>
      <c r="E125" s="14">
        <f>IF(ISNUMBER(D125), (D125 - $B125) / $B125, "")</f>
        <v>3.6529680365296836E-2</v>
      </c>
      <c r="F125" s="16">
        <f>IF(ISNUMBER(D125), $B145 * E125, "")</f>
        <v>5479.4520547945258</v>
      </c>
      <c r="G125" s="29">
        <v>21.7</v>
      </c>
      <c r="H125" s="14">
        <f>IF(ISNUMBER(G125), (G125 - $B125) / $B125, "")</f>
        <v>-9.1324200913241692E-3</v>
      </c>
      <c r="I125" s="100">
        <f>IF(ISNUMBER(G125), $B145 * H125, "")</f>
        <v>-1369.8630136986253</v>
      </c>
      <c r="J125" s="13">
        <v>22</v>
      </c>
      <c r="K125" s="14">
        <f>IF(ISNUMBER(J125), (J125 - $B125) / $B125, "")</f>
        <v>4.5662100456621653E-3</v>
      </c>
      <c r="L125" s="16">
        <f>IF(ISNUMBER(J125), $B145 * K125, "")</f>
        <v>684.93150684932482</v>
      </c>
      <c r="M125" s="29">
        <v>22</v>
      </c>
      <c r="N125" s="14">
        <f>IF(ISNUMBER(M125), (M125 - $B125) / $B125, "")</f>
        <v>4.5662100456621653E-3</v>
      </c>
      <c r="O125" s="16">
        <f>IF(ISNUMBER(M125), $B145 * N125, "")</f>
        <v>684.93150684932482</v>
      </c>
      <c r="Q125" s="251"/>
      <c r="R125" s="251"/>
      <c r="S125" s="251"/>
    </row>
    <row r="126" spans="1:19" ht="17.25" thickBot="1">
      <c r="A126" s="125" t="s">
        <v>205</v>
      </c>
      <c r="B126" s="126">
        <v>18</v>
      </c>
      <c r="C126" s="77">
        <v>1.12359551E-2</v>
      </c>
      <c r="D126" s="15">
        <v>17.2</v>
      </c>
      <c r="E126" s="32">
        <f t="shared" ref="E126:E129" si="62">IF(ISNUMBER(D126), (D126 - $B126) / $B126, "")</f>
        <v>-4.4444444444444481E-2</v>
      </c>
      <c r="F126" s="18">
        <f>IF(ISNUMBER(D126), $B145 * E126, "")</f>
        <v>-6666.6666666666724</v>
      </c>
      <c r="G126" s="31">
        <v>17.2</v>
      </c>
      <c r="H126" s="32">
        <f t="shared" ref="H126:H129" si="63">IF(ISNUMBER(G126), (G126 - $B126) / $B126, "")</f>
        <v>-4.4444444444444481E-2</v>
      </c>
      <c r="I126" s="101">
        <f>IF(ISNUMBER(G126), $B145 * H126, "")</f>
        <v>-6666.6666666666724</v>
      </c>
      <c r="J126" s="15">
        <v>17.100000000000001</v>
      </c>
      <c r="K126" s="32">
        <f t="shared" ref="K126:K129" si="64">IF(ISNUMBER(J126), (J126 - $B126) / $B126, "")</f>
        <v>-4.999999999999992E-2</v>
      </c>
      <c r="L126" s="18">
        <f>IF(ISNUMBER(J126), $B145 * K126, "")</f>
        <v>-7499.9999999999882</v>
      </c>
      <c r="M126" s="31">
        <v>17</v>
      </c>
      <c r="N126" s="32">
        <f t="shared" ref="N126:N129" si="65">IF(ISNUMBER(M126), (M126 - $B126) / $B126, "")</f>
        <v>-5.5555555555555552E-2</v>
      </c>
      <c r="O126" s="18">
        <f>IF(ISNUMBER(M126), $B145 * N126, "")</f>
        <v>-8333.3333333333321</v>
      </c>
      <c r="Q126" s="251"/>
      <c r="R126" s="251"/>
      <c r="S126" s="251"/>
    </row>
    <row r="127" spans="1:19" ht="17.25" thickBot="1">
      <c r="A127" s="125" t="s">
        <v>119</v>
      </c>
      <c r="B127" s="126">
        <v>37.799999999999997</v>
      </c>
      <c r="C127" s="77">
        <v>1.0695187199999999E-2</v>
      </c>
      <c r="D127" s="15">
        <v>37.9</v>
      </c>
      <c r="E127" s="32">
        <f t="shared" si="62"/>
        <v>2.6455026455026831E-3</v>
      </c>
      <c r="F127" s="18">
        <f>IF(ISNUMBER(D127), $B145 * E127, "")</f>
        <v>396.82539682540244</v>
      </c>
      <c r="G127" s="31">
        <v>37.700000000000003</v>
      </c>
      <c r="H127" s="32">
        <f t="shared" si="63"/>
        <v>-2.6455026455024953E-3</v>
      </c>
      <c r="I127" s="101">
        <f>IF(ISNUMBER(G127), $B145 * H127, "")</f>
        <v>-396.8253968253743</v>
      </c>
      <c r="J127" s="15">
        <v>37.9</v>
      </c>
      <c r="K127" s="32">
        <f t="shared" si="64"/>
        <v>2.6455026455026831E-3</v>
      </c>
      <c r="L127" s="18">
        <f>IF(ISNUMBER(J127), $B145 * K127, "")</f>
        <v>396.82539682540244</v>
      </c>
      <c r="M127" s="31">
        <v>38.1</v>
      </c>
      <c r="N127" s="32">
        <f t="shared" si="65"/>
        <v>7.9365079365080506E-3</v>
      </c>
      <c r="O127" s="18">
        <f>IF(ISNUMBER(M127), $B145 * N127, "")</f>
        <v>1190.4761904762076</v>
      </c>
      <c r="Q127" s="256"/>
      <c r="R127" s="256"/>
      <c r="S127" s="256"/>
    </row>
    <row r="128" spans="1:19" ht="17.25" thickBot="1">
      <c r="A128" s="125" t="s">
        <v>175</v>
      </c>
      <c r="B128" s="126">
        <v>22.8</v>
      </c>
      <c r="C128" s="77">
        <v>8.8495575000000007E-3</v>
      </c>
      <c r="D128" s="15">
        <v>22.8</v>
      </c>
      <c r="E128" s="32">
        <f t="shared" si="62"/>
        <v>0</v>
      </c>
      <c r="F128" s="18">
        <f>IF(ISNUMBER(D128), $B145 * E128, "")</f>
        <v>0</v>
      </c>
      <c r="G128" s="31">
        <v>22.6</v>
      </c>
      <c r="H128" s="32">
        <f t="shared" si="63"/>
        <v>-8.7719298245613718E-3</v>
      </c>
      <c r="I128" s="101">
        <f>IF(ISNUMBER(G128), $B145 * H128, "")</f>
        <v>-1315.7894736842059</v>
      </c>
      <c r="J128" s="15">
        <v>22.7</v>
      </c>
      <c r="K128" s="32">
        <f t="shared" si="64"/>
        <v>-4.385964912280764E-3</v>
      </c>
      <c r="L128" s="18">
        <f>IF(ISNUMBER(J128), $B145 * K128, "")</f>
        <v>-657.89473684211464</v>
      </c>
      <c r="M128" s="31">
        <v>22.8</v>
      </c>
      <c r="N128" s="32">
        <f t="shared" si="65"/>
        <v>0</v>
      </c>
      <c r="O128" s="18">
        <f>IF(ISNUMBER(M128), $B145 * N128, "")</f>
        <v>0</v>
      </c>
      <c r="Q128" s="256"/>
      <c r="R128" s="256"/>
      <c r="S128" s="256"/>
    </row>
    <row r="129" spans="1:19" ht="17.25" thickBot="1">
      <c r="A129" s="127" t="s">
        <v>338</v>
      </c>
      <c r="B129" s="128">
        <v>0.186</v>
      </c>
      <c r="C129" s="78">
        <v>5.4054054000000004E-3</v>
      </c>
      <c r="D129" s="20">
        <v>0.187</v>
      </c>
      <c r="E129" s="21">
        <f t="shared" si="62"/>
        <v>5.3763440860215101E-3</v>
      </c>
      <c r="F129" s="22">
        <f>IF(ISNUMBER(D129), $B145 * E129, "")</f>
        <v>806.45161290322653</v>
      </c>
      <c r="G129" s="30">
        <v>0.185</v>
      </c>
      <c r="H129" s="21">
        <f t="shared" si="63"/>
        <v>-5.3763440860215101E-3</v>
      </c>
      <c r="I129" s="105">
        <f>IF(ISNUMBER(G129), $B145 * H129, "")</f>
        <v>-806.45161290322653</v>
      </c>
      <c r="J129" s="20">
        <v>0.187</v>
      </c>
      <c r="K129" s="21">
        <f t="shared" si="64"/>
        <v>5.3763440860215101E-3</v>
      </c>
      <c r="L129" s="22">
        <f>IF(ISNUMBER(J129), $B145 * K129, "")</f>
        <v>806.45161290322653</v>
      </c>
      <c r="M129" s="30">
        <v>0.188</v>
      </c>
      <c r="N129" s="21">
        <f t="shared" si="65"/>
        <v>1.075268817204302E-2</v>
      </c>
      <c r="O129" s="22">
        <f>IF(ISNUMBER(M129), $B145 * N129, "")</f>
        <v>1612.9032258064531</v>
      </c>
      <c r="Q129" s="256"/>
      <c r="R129" s="256"/>
      <c r="S129" s="256"/>
    </row>
    <row r="130" spans="1:19" ht="17.25" thickBot="1">
      <c r="A130" s="125" t="s">
        <v>247</v>
      </c>
      <c r="B130" s="129">
        <v>92.9</v>
      </c>
      <c r="C130" s="80">
        <v>3.2397407999999999E-3</v>
      </c>
      <c r="D130" s="106">
        <v>93.2</v>
      </c>
      <c r="E130" s="107">
        <f>IF(ISNUMBER(D130), (D130 - $B130) / $B130, "")</f>
        <v>3.2292787944025528E-3</v>
      </c>
      <c r="F130" s="108">
        <f>IF(ISNUMBER(D130), $B145 * E130, "")</f>
        <v>484.39181916038291</v>
      </c>
      <c r="G130" s="109">
        <v>93.1</v>
      </c>
      <c r="H130" s="107">
        <f>IF(ISNUMBER(G130), (G130 - $B130) / $B130, "")</f>
        <v>2.1528525296015998E-3</v>
      </c>
      <c r="I130" s="110">
        <f>IF(ISNUMBER(G130), $B145 * H130, "")</f>
        <v>322.92787944023996</v>
      </c>
      <c r="J130" s="106">
        <v>94.2</v>
      </c>
      <c r="K130" s="107">
        <f>IF(ISNUMBER(J130), (J130 - $B130) / $B130, "")</f>
        <v>1.3993541442411163E-2</v>
      </c>
      <c r="L130" s="108">
        <f>IF(ISNUMBER(J130), $B145 * K130, "")</f>
        <v>2099.0312163616745</v>
      </c>
      <c r="M130" s="109">
        <v>94.7</v>
      </c>
      <c r="N130" s="107">
        <f>IF(ISNUMBER(M130), (M130 - $B130) / $B130, "")</f>
        <v>1.9375672766415469E-2</v>
      </c>
      <c r="O130" s="108">
        <f>IF(ISNUMBER(M130), $B145 * N130, "")</f>
        <v>2906.3509149623205</v>
      </c>
      <c r="Q130" s="256"/>
      <c r="R130" s="256"/>
      <c r="S130" s="256"/>
    </row>
    <row r="131" spans="1:19" ht="17.25" thickBot="1">
      <c r="A131" s="125" t="s">
        <v>64</v>
      </c>
      <c r="B131" s="126">
        <v>49.9</v>
      </c>
      <c r="C131" s="77">
        <v>2.0080320999999999E-3</v>
      </c>
      <c r="D131" s="15">
        <v>50</v>
      </c>
      <c r="E131" s="32">
        <f t="shared" ref="E131:E134" si="66">IF(ISNUMBER(D131), (D131 - $B131) / $B131, "")</f>
        <v>2.0040080160320926E-3</v>
      </c>
      <c r="F131" s="18">
        <f>IF(ISNUMBER(D131), $B145 * E131, "")</f>
        <v>300.60120240481388</v>
      </c>
      <c r="G131" s="31">
        <v>50.4</v>
      </c>
      <c r="H131" s="32">
        <f t="shared" ref="H131:H134" si="67">IF(ISNUMBER(G131), (G131 - $B131) / $B131, "")</f>
        <v>1.002004008016032E-2</v>
      </c>
      <c r="I131" s="101">
        <f>IF(ISNUMBER(G131), $B145 * H131, "")</f>
        <v>1503.006012024048</v>
      </c>
      <c r="J131" s="15">
        <v>50.3</v>
      </c>
      <c r="K131" s="32">
        <f t="shared" ref="K131:K134" si="68">IF(ISNUMBER(J131), (J131 - $B131) / $B131, "")</f>
        <v>8.0160320641282281E-3</v>
      </c>
      <c r="L131" s="18">
        <f>IF(ISNUMBER(J131), $B145 * K131, "")</f>
        <v>1202.4048096192341</v>
      </c>
      <c r="M131" s="31">
        <v>50.8</v>
      </c>
      <c r="N131" s="32">
        <f t="shared" ref="N131:N134" si="69">IF(ISNUMBER(M131), (M131 - $B131) / $B131, "")</f>
        <v>1.803607214428855E-2</v>
      </c>
      <c r="O131" s="18">
        <f>IF(ISNUMBER(M131), $B145 * N131, "")</f>
        <v>2705.4108216432824</v>
      </c>
      <c r="Q131" s="256"/>
      <c r="R131" s="256"/>
      <c r="S131" s="256"/>
    </row>
    <row r="132" spans="1:19" ht="17.25" thickBot="1">
      <c r="A132" s="125" t="s">
        <v>97</v>
      </c>
      <c r="B132" s="126">
        <v>3.93</v>
      </c>
      <c r="C132" s="77">
        <v>0</v>
      </c>
      <c r="D132" s="15">
        <v>3.94</v>
      </c>
      <c r="E132" s="32">
        <f t="shared" si="66"/>
        <v>2.5445292620864595E-3</v>
      </c>
      <c r="F132" s="18">
        <f>IF(ISNUMBER(D132), $B145 * E132, "")</f>
        <v>381.67938931296891</v>
      </c>
      <c r="G132" s="31">
        <v>3.93</v>
      </c>
      <c r="H132" s="32">
        <f t="shared" si="67"/>
        <v>0</v>
      </c>
      <c r="I132" s="101">
        <f>IF(ISNUMBER(G132), $B145 * H132, "")</f>
        <v>0</v>
      </c>
      <c r="J132" s="15">
        <v>3.94</v>
      </c>
      <c r="K132" s="32">
        <f t="shared" si="68"/>
        <v>2.5445292620864595E-3</v>
      </c>
      <c r="L132" s="18">
        <f>IF(ISNUMBER(J132), $B145 * K132, "")</f>
        <v>381.67938931296891</v>
      </c>
      <c r="M132" s="31">
        <v>3.96</v>
      </c>
      <c r="N132" s="32">
        <f t="shared" si="69"/>
        <v>7.6335877862594922E-3</v>
      </c>
      <c r="O132" s="18">
        <f>IF(ISNUMBER(M132), $B145 * N132, "")</f>
        <v>1145.0381679389238</v>
      </c>
      <c r="Q132" s="256"/>
      <c r="R132" s="256"/>
      <c r="S132" s="256"/>
    </row>
    <row r="133" spans="1:19" ht="17.25" thickBot="1">
      <c r="A133" s="125" t="s">
        <v>71</v>
      </c>
      <c r="B133" s="126">
        <v>37.4</v>
      </c>
      <c r="C133" s="77">
        <v>-2.6666667000000001E-3</v>
      </c>
      <c r="D133" s="15">
        <v>37.700000000000003</v>
      </c>
      <c r="E133" s="32">
        <f t="shared" si="66"/>
        <v>8.0213903743316644E-3</v>
      </c>
      <c r="F133" s="18">
        <f>IF(ISNUMBER(D133), $B145 * E133, "")</f>
        <v>1203.2085561497497</v>
      </c>
      <c r="G133" s="31">
        <v>37.5</v>
      </c>
      <c r="H133" s="32">
        <f t="shared" si="67"/>
        <v>2.6737967914438883E-3</v>
      </c>
      <c r="I133" s="101">
        <f>IF(ISNUMBER(G133), $B145 * H133, "")</f>
        <v>401.06951871658322</v>
      </c>
      <c r="J133" s="15">
        <v>37.700000000000003</v>
      </c>
      <c r="K133" s="32">
        <f t="shared" si="68"/>
        <v>8.0213903743316644E-3</v>
      </c>
      <c r="L133" s="18">
        <f>IF(ISNUMBER(J133), $B145 * K133, "")</f>
        <v>1203.2085561497497</v>
      </c>
      <c r="M133" s="31">
        <v>38.200000000000003</v>
      </c>
      <c r="N133" s="32">
        <f t="shared" si="69"/>
        <v>2.1390374331550915E-2</v>
      </c>
      <c r="O133" s="18">
        <f>IF(ISNUMBER(M133), $B145 * N133, "")</f>
        <v>3208.5561497326371</v>
      </c>
      <c r="Q133" s="33"/>
      <c r="R133" s="33"/>
    </row>
    <row r="134" spans="1:19" ht="17.25" thickBot="1">
      <c r="A134" s="130" t="s">
        <v>187</v>
      </c>
      <c r="B134" s="131">
        <v>20.100000000000001</v>
      </c>
      <c r="C134" s="79">
        <v>-4.9504950000000001E-3</v>
      </c>
      <c r="D134" s="24">
        <v>20.3</v>
      </c>
      <c r="E134" s="25">
        <f t="shared" si="66"/>
        <v>9.9502487562188689E-3</v>
      </c>
      <c r="F134" s="104">
        <f>IF(ISNUMBER(D134), $B145 * E134, "")</f>
        <v>1492.5373134328304</v>
      </c>
      <c r="G134" s="102">
        <v>20.100000000000001</v>
      </c>
      <c r="H134" s="25">
        <f t="shared" si="67"/>
        <v>0</v>
      </c>
      <c r="I134" s="103">
        <f>IF(ISNUMBER(G134), $B145 * H134, "")</f>
        <v>0</v>
      </c>
      <c r="J134" s="24">
        <v>20.2</v>
      </c>
      <c r="K134" s="25">
        <f t="shared" si="68"/>
        <v>4.975124378109346E-3</v>
      </c>
      <c r="L134" s="104">
        <f>IF(ISNUMBER(J134), $B145 * K134, "")</f>
        <v>746.26865671640189</v>
      </c>
      <c r="M134" s="102">
        <v>20.3</v>
      </c>
      <c r="N134" s="25">
        <f t="shared" si="69"/>
        <v>9.9502487562188689E-3</v>
      </c>
      <c r="O134" s="104">
        <f>IF(ISNUMBER(M134), $B145 * N134, "")</f>
        <v>1492.5373134328304</v>
      </c>
      <c r="Q134" s="265"/>
      <c r="R134" s="266"/>
      <c r="S134" s="267"/>
    </row>
    <row r="135" spans="1:19">
      <c r="A135" s="123" t="s">
        <v>145</v>
      </c>
      <c r="B135" s="124">
        <v>28.7</v>
      </c>
      <c r="C135" s="76">
        <v>-1.3745704500000001E-2</v>
      </c>
      <c r="D135" s="13">
        <v>28.6</v>
      </c>
      <c r="E135" s="14">
        <f>IF(ISNUMBER(D135), (D135 - $B135) / $B135, "")</f>
        <v>-3.484320557491215E-3</v>
      </c>
      <c r="F135" s="16">
        <f>IF(ISNUMBER(D135), $B145 * E135, "")</f>
        <v>-522.64808362368228</v>
      </c>
      <c r="G135" s="29">
        <v>28.2</v>
      </c>
      <c r="H135" s="14">
        <f>IF(ISNUMBER(G135), (G135 - $B135) / $B135, "")</f>
        <v>-1.7421602787456445E-2</v>
      </c>
      <c r="I135" s="100">
        <f>IF(ISNUMBER(G135), $B145 * H135, "")</f>
        <v>-2613.2404181184666</v>
      </c>
      <c r="J135" s="13">
        <v>28.6</v>
      </c>
      <c r="K135" s="14">
        <f>IF(ISNUMBER(J135), (J135 - $B135) / $B135, "")</f>
        <v>-3.484320557491215E-3</v>
      </c>
      <c r="L135" s="16">
        <f>IF(ISNUMBER(J135), $B145 * K135, "")</f>
        <v>-522.64808362368228</v>
      </c>
      <c r="M135" s="29">
        <v>28.9</v>
      </c>
      <c r="N135" s="14">
        <f>IF(ISNUMBER(M135), (M135 - $B135) / $B135, "")</f>
        <v>6.9686411149825541E-3</v>
      </c>
      <c r="O135" s="16">
        <f>IF(ISNUMBER(M135), $B145 * N135, "")</f>
        <v>1045.2961672473832</v>
      </c>
      <c r="Q135" s="268"/>
      <c r="R135" s="269"/>
      <c r="S135" s="270"/>
    </row>
    <row r="136" spans="1:19" ht="17.25" thickBot="1">
      <c r="A136" s="125" t="s">
        <v>199</v>
      </c>
      <c r="B136" s="126">
        <v>99.4</v>
      </c>
      <c r="C136" s="77">
        <v>-1.5841584200000002E-2</v>
      </c>
      <c r="D136" s="15">
        <v>101</v>
      </c>
      <c r="E136" s="32">
        <f t="shared" ref="E136:E139" si="70">IF(ISNUMBER(D136), (D136 - $B136) / $B136, "")</f>
        <v>1.6096579476861109E-2</v>
      </c>
      <c r="F136" s="18">
        <f>IF(ISNUMBER(D136), $B145 * E136, "")</f>
        <v>2414.4869215291665</v>
      </c>
      <c r="G136" s="31">
        <v>99.7</v>
      </c>
      <c r="H136" s="32">
        <f t="shared" ref="H136:H139" si="71">IF(ISNUMBER(G136), (G136 - $B136) / $B136, "")</f>
        <v>3.01810865191144E-3</v>
      </c>
      <c r="I136" s="101">
        <f>IF(ISNUMBER(G136), $B145 * H136, "")</f>
        <v>452.71629778671598</v>
      </c>
      <c r="J136" s="15">
        <v>100</v>
      </c>
      <c r="K136" s="32">
        <f t="shared" ref="K136:K139" si="72">IF(ISNUMBER(J136), (J136 - $B136) / $B136, "")</f>
        <v>6.03621730382288E-3</v>
      </c>
      <c r="L136" s="18">
        <f>IF(ISNUMBER(J136), $B145 * K136, "")</f>
        <v>905.43259557343197</v>
      </c>
      <c r="M136" s="31">
        <v>100</v>
      </c>
      <c r="N136" s="32">
        <f t="shared" ref="N136:N139" si="73">IF(ISNUMBER(M136), (M136 - $B136) / $B136, "")</f>
        <v>6.03621730382288E-3</v>
      </c>
      <c r="O136" s="18">
        <f>IF(ISNUMBER(M136), $B145 * N136, "")</f>
        <v>905.43259557343197</v>
      </c>
      <c r="Q136" s="271"/>
      <c r="R136" s="272"/>
      <c r="S136" s="273"/>
    </row>
    <row r="137" spans="1:19" ht="17.25" thickBot="1">
      <c r="A137" s="125" t="s">
        <v>201</v>
      </c>
      <c r="B137" s="126">
        <v>22.8</v>
      </c>
      <c r="C137" s="77">
        <v>-1.7241379300000002E-2</v>
      </c>
      <c r="D137" s="15">
        <v>22.8</v>
      </c>
      <c r="E137" s="32">
        <f t="shared" si="70"/>
        <v>0</v>
      </c>
      <c r="F137" s="18">
        <f>IF(ISNUMBER(D137), $B145 * E137, "")</f>
        <v>0</v>
      </c>
      <c r="G137" s="31">
        <v>22.6</v>
      </c>
      <c r="H137" s="32">
        <f t="shared" si="71"/>
        <v>-8.7719298245613718E-3</v>
      </c>
      <c r="I137" s="101">
        <f>IF(ISNUMBER(G137), $B145 * H137, "")</f>
        <v>-1315.7894736842059</v>
      </c>
      <c r="J137" s="15">
        <v>22.8</v>
      </c>
      <c r="K137" s="32">
        <f t="shared" si="72"/>
        <v>0</v>
      </c>
      <c r="L137" s="18">
        <f>IF(ISNUMBER(J137), $B145 * K137, "")</f>
        <v>0</v>
      </c>
      <c r="M137" s="31">
        <v>22.8</v>
      </c>
      <c r="N137" s="32">
        <f t="shared" si="73"/>
        <v>0</v>
      </c>
      <c r="O137" s="18">
        <f>IF(ISNUMBER(M137), $B145 * N137, "")</f>
        <v>0</v>
      </c>
      <c r="Q137" s="256"/>
      <c r="R137" s="256"/>
      <c r="S137" s="256"/>
    </row>
    <row r="138" spans="1:19" ht="17.25" thickBot="1">
      <c r="A138" s="125" t="s">
        <v>207</v>
      </c>
      <c r="B138" s="126">
        <v>23.1</v>
      </c>
      <c r="C138" s="77">
        <v>-2.11864407E-2</v>
      </c>
      <c r="D138" s="15">
        <v>23.1</v>
      </c>
      <c r="E138" s="32">
        <f t="shared" si="70"/>
        <v>0</v>
      </c>
      <c r="F138" s="18">
        <f>IF(ISNUMBER(D138), $B145 * E138, "")</f>
        <v>0</v>
      </c>
      <c r="G138" s="31">
        <v>22.8</v>
      </c>
      <c r="H138" s="32">
        <f t="shared" si="71"/>
        <v>-1.2987012987013017E-2</v>
      </c>
      <c r="I138" s="101">
        <f>IF(ISNUMBER(G138), $B145 * H138, "")</f>
        <v>-1948.0519480519526</v>
      </c>
      <c r="J138" s="15">
        <v>23</v>
      </c>
      <c r="K138" s="32">
        <f t="shared" si="72"/>
        <v>-4.3290043290043906E-3</v>
      </c>
      <c r="L138" s="18">
        <f>IF(ISNUMBER(J138), $B145 * K138, "")</f>
        <v>-649.35064935065861</v>
      </c>
      <c r="M138" s="31">
        <v>23</v>
      </c>
      <c r="N138" s="32">
        <f t="shared" si="73"/>
        <v>-4.3290043290043906E-3</v>
      </c>
      <c r="O138" s="18">
        <f>IF(ISNUMBER(M138), $B145 * N138, "")</f>
        <v>-649.35064935065861</v>
      </c>
      <c r="Q138" s="251"/>
      <c r="R138" s="251"/>
      <c r="S138" s="251"/>
    </row>
    <row r="139" spans="1:19" ht="17.25" thickBot="1">
      <c r="A139" s="127" t="s">
        <v>147</v>
      </c>
      <c r="B139" s="128">
        <v>19.2</v>
      </c>
      <c r="C139" s="78">
        <v>-3.0303030299999999E-2</v>
      </c>
      <c r="D139" s="20">
        <v>19.3</v>
      </c>
      <c r="E139" s="21">
        <f t="shared" si="70"/>
        <v>5.2083333333334076E-3</v>
      </c>
      <c r="F139" s="22">
        <f>IF(ISNUMBER(D139), $B145 * E139, "")</f>
        <v>781.25000000001114</v>
      </c>
      <c r="G139" s="30">
        <v>19.2</v>
      </c>
      <c r="H139" s="21">
        <f t="shared" si="71"/>
        <v>0</v>
      </c>
      <c r="I139" s="105">
        <f>IF(ISNUMBER(G139), $B145 * H139, "")</f>
        <v>0</v>
      </c>
      <c r="J139" s="20">
        <v>19.2</v>
      </c>
      <c r="K139" s="21">
        <f t="shared" si="72"/>
        <v>0</v>
      </c>
      <c r="L139" s="22">
        <f>IF(ISNUMBER(J139), $B145 * K139, "")</f>
        <v>0</v>
      </c>
      <c r="M139" s="30">
        <v>19.3</v>
      </c>
      <c r="N139" s="21">
        <f t="shared" si="73"/>
        <v>5.2083333333334076E-3</v>
      </c>
      <c r="O139" s="22">
        <f>IF(ISNUMBER(M139), $B145 * N139, "")</f>
        <v>781.25000000001114</v>
      </c>
      <c r="Q139" s="251"/>
      <c r="R139" s="251"/>
      <c r="S139" s="251"/>
    </row>
    <row r="140" spans="1:19" ht="17.25" thickBot="1">
      <c r="A140" s="125" t="s">
        <v>213</v>
      </c>
      <c r="B140" s="129">
        <v>15.6</v>
      </c>
      <c r="C140" s="80">
        <v>-3.7037037000000002E-2</v>
      </c>
      <c r="D140" s="106">
        <v>15.7</v>
      </c>
      <c r="E140" s="107">
        <f>IF(ISNUMBER(D140), (D140 - $B140) / $B140, "")</f>
        <v>6.4102564102563875E-3</v>
      </c>
      <c r="F140" s="108">
        <f>IF(ISNUMBER(D140), $B145 * E140, "")</f>
        <v>961.53846153845814</v>
      </c>
      <c r="G140" s="109">
        <v>15.7</v>
      </c>
      <c r="H140" s="107">
        <f>IF(ISNUMBER(G140), (G140 - $B140) / $B140, "")</f>
        <v>6.4102564102563875E-3</v>
      </c>
      <c r="I140" s="110">
        <f>IF(ISNUMBER(G140), $B145 * H140, "")</f>
        <v>961.53846153845814</v>
      </c>
      <c r="J140" s="106">
        <v>16.2</v>
      </c>
      <c r="K140" s="107">
        <f>IF(ISNUMBER(J140), (J140 - $B140) / $B140, "")</f>
        <v>3.8461538461538443E-2</v>
      </c>
      <c r="L140" s="108">
        <f>IF(ISNUMBER(J140), $B145 * K140, "")</f>
        <v>5769.2307692307668</v>
      </c>
      <c r="M140" s="109">
        <v>16.2</v>
      </c>
      <c r="N140" s="107">
        <f>IF(ISNUMBER(M140), (M140 - $B140) / $B140, "")</f>
        <v>3.8461538461538443E-2</v>
      </c>
      <c r="O140" s="108">
        <f>IF(ISNUMBER(M140), $B145 * N140, "")</f>
        <v>5769.2307692307668</v>
      </c>
      <c r="Q140" s="256"/>
      <c r="R140" s="256"/>
      <c r="S140" s="256"/>
    </row>
    <row r="141" spans="1:19" ht="17.25" thickBot="1">
      <c r="A141" s="125"/>
      <c r="B141" s="126"/>
      <c r="C141" s="77"/>
      <c r="D141" s="15" t="s">
        <v>341</v>
      </c>
      <c r="E141" s="32" t="str">
        <f t="shared" ref="E141:E144" si="74">IF(ISNUMBER(D141), (D141 - $B141) / $B141, "")</f>
        <v/>
      </c>
      <c r="F141" s="18" t="str">
        <f>IF(ISNUMBER(D141), $B145 * E141, "")</f>
        <v/>
      </c>
      <c r="G141" s="31" t="s">
        <v>341</v>
      </c>
      <c r="H141" s="32" t="str">
        <f t="shared" ref="H141:H144" si="75">IF(ISNUMBER(G141), (G141 - $B141) / $B141, "")</f>
        <v/>
      </c>
      <c r="I141" s="101" t="str">
        <f>IF(ISNUMBER(G141), $B145 * H141, "")</f>
        <v/>
      </c>
      <c r="J141" s="15" t="s">
        <v>341</v>
      </c>
      <c r="K141" s="32" t="str">
        <f t="shared" ref="K141:K144" si="76">IF(ISNUMBER(J141), (J141 - $B141) / $B141, "")</f>
        <v/>
      </c>
      <c r="L141" s="18" t="str">
        <f>IF(ISNUMBER(J141), $B145 * K141, "")</f>
        <v/>
      </c>
      <c r="M141" s="31" t="s">
        <v>341</v>
      </c>
      <c r="N141" s="32" t="str">
        <f t="shared" ref="N141:N144" si="77">IF(ISNUMBER(M141), (M141 - $B141) / $B141, "")</f>
        <v/>
      </c>
      <c r="O141" s="18" t="str">
        <f>IF(ISNUMBER(M141), $B145 * N141, "")</f>
        <v/>
      </c>
      <c r="Q141" s="256"/>
      <c r="R141" s="256"/>
      <c r="S141" s="256"/>
    </row>
    <row r="142" spans="1:19" ht="17.25" thickBot="1">
      <c r="A142" s="125"/>
      <c r="B142" s="126"/>
      <c r="C142" s="77"/>
      <c r="D142" s="15" t="s">
        <v>341</v>
      </c>
      <c r="E142" s="32" t="str">
        <f t="shared" si="74"/>
        <v/>
      </c>
      <c r="F142" s="18" t="str">
        <f>IF(ISNUMBER(D142), $B145 * E142, "")</f>
        <v/>
      </c>
      <c r="G142" s="31" t="s">
        <v>341</v>
      </c>
      <c r="H142" s="32" t="str">
        <f t="shared" si="75"/>
        <v/>
      </c>
      <c r="I142" s="101" t="str">
        <f>IF(ISNUMBER(G142), $B145 * H142, "")</f>
        <v/>
      </c>
      <c r="J142" s="15" t="s">
        <v>341</v>
      </c>
      <c r="K142" s="32" t="str">
        <f t="shared" si="76"/>
        <v/>
      </c>
      <c r="L142" s="18" t="str">
        <f>IF(ISNUMBER(J142), $B145 * K142, "")</f>
        <v/>
      </c>
      <c r="M142" s="31" t="s">
        <v>341</v>
      </c>
      <c r="N142" s="32" t="str">
        <f t="shared" si="77"/>
        <v/>
      </c>
      <c r="O142" s="18" t="str">
        <f>IF(ISNUMBER(M142), $B145 * N142, "")</f>
        <v/>
      </c>
      <c r="Q142" s="256"/>
      <c r="R142" s="256"/>
      <c r="S142" s="256"/>
    </row>
    <row r="143" spans="1:19">
      <c r="A143" s="125"/>
      <c r="B143" s="126"/>
      <c r="C143" s="77"/>
      <c r="D143" s="15" t="s">
        <v>341</v>
      </c>
      <c r="E143" s="32" t="str">
        <f t="shared" si="74"/>
        <v/>
      </c>
      <c r="F143" s="18" t="str">
        <f>IF(ISNUMBER(D143), $B145 * E143, "")</f>
        <v/>
      </c>
      <c r="G143" s="31" t="s">
        <v>341</v>
      </c>
      <c r="H143" s="32" t="str">
        <f t="shared" si="75"/>
        <v/>
      </c>
      <c r="I143" s="101" t="str">
        <f>IF(ISNUMBER(G143), $B145 * H143, "")</f>
        <v/>
      </c>
      <c r="J143" s="15" t="s">
        <v>341</v>
      </c>
      <c r="K143" s="32" t="str">
        <f t="shared" si="76"/>
        <v/>
      </c>
      <c r="L143" s="18" t="str">
        <f>IF(ISNUMBER(J143), $B145 * K143, "")</f>
        <v/>
      </c>
      <c r="M143" s="31" t="s">
        <v>341</v>
      </c>
      <c r="N143" s="32" t="str">
        <f t="shared" si="77"/>
        <v/>
      </c>
      <c r="O143" s="18" t="str">
        <f>IF(ISNUMBER(M143), $B145 * N143, "")</f>
        <v/>
      </c>
      <c r="Q143" s="278"/>
      <c r="R143" s="279"/>
      <c r="S143" s="280"/>
    </row>
    <row r="144" spans="1:19" ht="17.25" thickBot="1">
      <c r="A144" s="130"/>
      <c r="B144" s="131"/>
      <c r="C144" s="79"/>
      <c r="D144" s="24" t="s">
        <v>341</v>
      </c>
      <c r="E144" s="25" t="str">
        <f t="shared" si="74"/>
        <v/>
      </c>
      <c r="F144" s="104" t="str">
        <f>IF(ISNUMBER(D144), $B145 * E144, "")</f>
        <v/>
      </c>
      <c r="G144" s="102" t="s">
        <v>341</v>
      </c>
      <c r="H144" s="25" t="str">
        <f t="shared" si="75"/>
        <v/>
      </c>
      <c r="I144" s="103" t="str">
        <f>IF(ISNUMBER(G144), $B145 * H144, "")</f>
        <v/>
      </c>
      <c r="J144" s="24" t="s">
        <v>341</v>
      </c>
      <c r="K144" s="25" t="str">
        <f t="shared" si="76"/>
        <v/>
      </c>
      <c r="L144" s="104" t="str">
        <f>IF(ISNUMBER(J144), $B145 * K144, "")</f>
        <v/>
      </c>
      <c r="M144" s="102" t="s">
        <v>341</v>
      </c>
      <c r="N144" s="25" t="str">
        <f t="shared" si="77"/>
        <v/>
      </c>
      <c r="O144" s="104" t="str">
        <f>IF(ISNUMBER(M144), $B145 * N144, "")</f>
        <v/>
      </c>
      <c r="Q144" s="281"/>
      <c r="R144" s="282"/>
      <c r="S144" s="283"/>
    </row>
    <row r="145" spans="1:19" ht="17.25" thickBot="1">
      <c r="A145" s="132" t="s">
        <v>267</v>
      </c>
      <c r="B145" s="289">
        <f>$B$37</f>
        <v>150000</v>
      </c>
      <c r="C145" s="290"/>
      <c r="D145" s="26" t="s">
        <v>268</v>
      </c>
      <c r="E145" s="27">
        <f>IF(COUNT(E125:E144), SUM(E125:E144) / COUNT(E125:E144), 0)</f>
        <v>3.1304616574004919E-3</v>
      </c>
      <c r="F145" s="28">
        <f>SUM(F125:F144)</f>
        <v>7513.1079777611812</v>
      </c>
      <c r="G145" s="26" t="s">
        <v>268</v>
      </c>
      <c r="H145" s="27">
        <f>IF(COUNT(H125:H144), SUM(H125:H144) / COUNT(H125:H144), 0)</f>
        <v>-5.3297582642194523E-3</v>
      </c>
      <c r="I145" s="28">
        <f>SUM(I125:I144)</f>
        <v>-12791.419834126686</v>
      </c>
      <c r="J145" s="26" t="s">
        <v>268</v>
      </c>
      <c r="K145" s="27">
        <f>IF(COUNT(K125:K144), SUM(K125:K144) / COUNT(K125:K144), 0)</f>
        <v>2.0273212665523903E-3</v>
      </c>
      <c r="L145" s="28">
        <f>SUM(L125:L144)</f>
        <v>4865.5710397257371</v>
      </c>
      <c r="M145" s="26" t="s">
        <v>268</v>
      </c>
      <c r="N145" s="27">
        <f>IF(COUNT(N125:N144), SUM(N125:N144) / COUNT(N125:N144), 0)</f>
        <v>6.0269707667539923E-3</v>
      </c>
      <c r="O145" s="28">
        <f>SUM(O125:O144)</f>
        <v>14464.72984020958</v>
      </c>
      <c r="Q145" s="284"/>
      <c r="R145" s="285"/>
      <c r="S145" s="286"/>
    </row>
    <row r="147" spans="1:19" ht="17.25" thickBot="1"/>
    <row r="148" spans="1:19" ht="17.25" thickBot="1">
      <c r="A148" s="230" t="s">
        <v>256</v>
      </c>
      <c r="B148" s="231"/>
      <c r="C148" s="231"/>
      <c r="D148" s="231"/>
      <c r="E148" s="231"/>
      <c r="F148" s="231"/>
      <c r="G148" s="231"/>
      <c r="H148" s="231"/>
      <c r="I148" s="231"/>
      <c r="J148" s="231"/>
      <c r="K148" s="231"/>
      <c r="L148" s="231"/>
      <c r="M148" s="231"/>
      <c r="N148" s="231"/>
      <c r="O148" s="232"/>
      <c r="Q148" s="251"/>
      <c r="R148" s="251"/>
      <c r="S148" s="251"/>
    </row>
    <row r="149" spans="1:19" ht="17.25" thickBot="1">
      <c r="A149" s="157" t="s">
        <v>264</v>
      </c>
      <c r="B149" s="230" t="s">
        <v>49</v>
      </c>
      <c r="C149" s="232"/>
      <c r="D149" s="230" t="s">
        <v>57</v>
      </c>
      <c r="E149" s="231"/>
      <c r="F149" s="232"/>
      <c r="G149" s="257">
        <f>_xlfn.IFNA(VLOOKUP(B149, 현재가테이블!$B$2:$D$200, 2, FALSE), "-")</f>
        <v>60715000</v>
      </c>
      <c r="H149" s="258"/>
      <c r="I149" s="259"/>
      <c r="J149" s="230" t="s">
        <v>58</v>
      </c>
      <c r="K149" s="231"/>
      <c r="L149" s="232"/>
      <c r="M149" s="260">
        <f>_xlfn.IFNA(VLOOKUP(B149, 현재가테이블!$B$2:$D$200, 3, FALSE), "-")</f>
        <v>-7.8924148000000006E-3</v>
      </c>
      <c r="N149" s="261"/>
      <c r="O149" s="262"/>
      <c r="Q149" s="251"/>
      <c r="R149" s="251"/>
      <c r="S149" s="251"/>
    </row>
    <row r="150" spans="1:19" ht="17.25" thickBot="1">
      <c r="A150" s="291" t="s">
        <v>54</v>
      </c>
      <c r="B150" s="293" t="str">
        <f>TEXT($G$1, "[$-ko-KR]yyyy-mm-dd(ddd) ") &amp; "오전 00:00"</f>
        <v>2021-12-01(수) 오전 00:00</v>
      </c>
      <c r="C150" s="294"/>
      <c r="D150" s="253" t="str">
        <f>TEXT($G$1, "[$-ko-KR]yyyy-mm-dd(ddd) ") &amp; "오후 14:00"</f>
        <v>2021-12-01(수) 오후 14:00</v>
      </c>
      <c r="E150" s="254"/>
      <c r="F150" s="255"/>
      <c r="G150" s="253" t="str">
        <f>TEXT($G$1, "[$-ko-KR]yyyy-mm-dd(ddd) ") &amp; "오후 19:00"</f>
        <v>2021-12-01(수) 오후 19:00</v>
      </c>
      <c r="H150" s="254"/>
      <c r="I150" s="255"/>
      <c r="J150" s="253" t="str">
        <f>TEXT($G$1, "[$-ko-KR]yyyy-mm-dd(ddd) ") &amp; "오후 21:00"</f>
        <v>2021-12-01(수) 오후 21:00</v>
      </c>
      <c r="K150" s="254"/>
      <c r="L150" s="255"/>
      <c r="M150" s="253" t="str">
        <f>TEXT($G$1+1, "[$-ko-KR]yyyy-mm-dd(ddd) ") &amp; "오전 00:00"</f>
        <v>2021-12-02(목) 오전 00:00</v>
      </c>
      <c r="N150" s="254"/>
      <c r="O150" s="255"/>
      <c r="Q150" s="251"/>
      <c r="R150" s="251"/>
      <c r="S150" s="251"/>
    </row>
    <row r="151" spans="1:19" ht="17.25" thickBot="1">
      <c r="A151" s="292"/>
      <c r="B151" s="121" t="s">
        <v>57</v>
      </c>
      <c r="C151" s="122" t="s">
        <v>58</v>
      </c>
      <c r="D151" s="2" t="s">
        <v>57</v>
      </c>
      <c r="E151" s="10" t="s">
        <v>265</v>
      </c>
      <c r="F151" s="11" t="s">
        <v>266</v>
      </c>
      <c r="G151" s="158" t="s">
        <v>57</v>
      </c>
      <c r="H151" s="159" t="s">
        <v>265</v>
      </c>
      <c r="I151" s="160" t="s">
        <v>266</v>
      </c>
      <c r="J151" s="10" t="s">
        <v>57</v>
      </c>
      <c r="K151" s="10" t="s">
        <v>265</v>
      </c>
      <c r="L151" s="115" t="s">
        <v>266</v>
      </c>
      <c r="M151" s="2" t="s">
        <v>57</v>
      </c>
      <c r="N151" s="10" t="s">
        <v>265</v>
      </c>
      <c r="O151" s="66" t="s">
        <v>266</v>
      </c>
      <c r="Q151" s="256"/>
      <c r="R151" s="256"/>
      <c r="S151" s="256"/>
    </row>
    <row r="152" spans="1:19" ht="17.25" thickBot="1">
      <c r="A152" s="123" t="s">
        <v>115</v>
      </c>
      <c r="B152" s="124">
        <v>854</v>
      </c>
      <c r="C152" s="76">
        <v>2.3474177999999999E-3</v>
      </c>
      <c r="D152" s="13">
        <v>912</v>
      </c>
      <c r="E152" s="14">
        <f>IF(ISNUMBER(D152), (D152 - $B152) / $B152, "")</f>
        <v>6.7915690866510545E-2</v>
      </c>
      <c r="F152" s="16">
        <f>IF(ISNUMBER(D152), $B172 * E152, "")</f>
        <v>10187.353629976582</v>
      </c>
      <c r="G152" s="29">
        <v>919</v>
      </c>
      <c r="H152" s="14">
        <f>IF(ISNUMBER(G152), (G152 - $B152) / $B152, "")</f>
        <v>7.611241217798595E-2</v>
      </c>
      <c r="I152" s="100">
        <f>IF(ISNUMBER(G152), $B172 * H152, "")</f>
        <v>11416.861826697892</v>
      </c>
      <c r="J152" s="13">
        <v>925</v>
      </c>
      <c r="K152" s="14">
        <f>IF(ISNUMBER(J152), (J152 - $B152) / $B152, "")</f>
        <v>8.3138173302107723E-2</v>
      </c>
      <c r="L152" s="16">
        <f>IF(ISNUMBER(J152), $B172 * K152, "")</f>
        <v>12470.725995316159</v>
      </c>
      <c r="M152" s="29">
        <v>945</v>
      </c>
      <c r="N152" s="14">
        <f>IF(ISNUMBER(M152), (M152 - $B152) / $B152, "")</f>
        <v>0.10655737704918032</v>
      </c>
      <c r="O152" s="16">
        <f>IF(ISNUMBER(M152), $B172 * N152, "")</f>
        <v>15983.606557377048</v>
      </c>
      <c r="Q152" s="251"/>
      <c r="R152" s="251"/>
      <c r="S152" s="251"/>
    </row>
    <row r="153" spans="1:19" ht="17.25" thickBot="1">
      <c r="A153" s="125" t="s">
        <v>85</v>
      </c>
      <c r="B153" s="126">
        <v>545</v>
      </c>
      <c r="C153" s="77">
        <v>1.8382353E-3</v>
      </c>
      <c r="D153" s="15">
        <v>548</v>
      </c>
      <c r="E153" s="32">
        <f t="shared" ref="E153:E156" si="78">IF(ISNUMBER(D153), (D153 - $B153) / $B153, "")</f>
        <v>5.5045871559633031E-3</v>
      </c>
      <c r="F153" s="18">
        <f>IF(ISNUMBER(D153), $B172 * E153, "")</f>
        <v>825.6880733944954</v>
      </c>
      <c r="G153" s="31">
        <v>546</v>
      </c>
      <c r="H153" s="32">
        <f t="shared" ref="H153:H156" si="79">IF(ISNUMBER(G153), (G153 - $B153) / $B153, "")</f>
        <v>1.834862385321101E-3</v>
      </c>
      <c r="I153" s="101">
        <f>IF(ISNUMBER(G153), $B172 * H153, "")</f>
        <v>275.22935779816515</v>
      </c>
      <c r="J153" s="15">
        <v>547</v>
      </c>
      <c r="K153" s="32">
        <f t="shared" ref="K153:K156" si="80">IF(ISNUMBER(J153), (J153 - $B153) / $B153, "")</f>
        <v>3.669724770642202E-3</v>
      </c>
      <c r="L153" s="18">
        <f>IF(ISNUMBER(J153), $B172 * K153, "")</f>
        <v>550.45871559633031</v>
      </c>
      <c r="M153" s="31">
        <v>548</v>
      </c>
      <c r="N153" s="32">
        <f t="shared" ref="N153:N156" si="81">IF(ISNUMBER(M153), (M153 - $B153) / $B153, "")</f>
        <v>5.5045871559633031E-3</v>
      </c>
      <c r="O153" s="18">
        <f>IF(ISNUMBER(M153), $B172 * N153, "")</f>
        <v>825.6880733944954</v>
      </c>
      <c r="Q153" s="251"/>
      <c r="R153" s="251"/>
      <c r="S153" s="251"/>
    </row>
    <row r="154" spans="1:19" ht="17.25" thickBot="1">
      <c r="A154" s="125" t="s">
        <v>149</v>
      </c>
      <c r="B154" s="126">
        <v>121</v>
      </c>
      <c r="C154" s="77">
        <v>0</v>
      </c>
      <c r="D154" s="15">
        <v>121</v>
      </c>
      <c r="E154" s="32">
        <f t="shared" si="78"/>
        <v>0</v>
      </c>
      <c r="F154" s="18">
        <f>IF(ISNUMBER(D154), $B172 * E154, "")</f>
        <v>0</v>
      </c>
      <c r="G154" s="31">
        <v>122</v>
      </c>
      <c r="H154" s="32">
        <f t="shared" si="79"/>
        <v>8.2644628099173556E-3</v>
      </c>
      <c r="I154" s="101">
        <f>IF(ISNUMBER(G154), $B172 * H154, "")</f>
        <v>1239.6694214876034</v>
      </c>
      <c r="J154" s="15">
        <v>123</v>
      </c>
      <c r="K154" s="32">
        <f t="shared" si="80"/>
        <v>1.6528925619834711E-2</v>
      </c>
      <c r="L154" s="18">
        <f>IF(ISNUMBER(J154), $B172 * K154, "")</f>
        <v>2479.3388429752067</v>
      </c>
      <c r="M154" s="31">
        <v>124</v>
      </c>
      <c r="N154" s="32">
        <f t="shared" si="81"/>
        <v>2.4793388429752067E-2</v>
      </c>
      <c r="O154" s="18">
        <f>IF(ISNUMBER(M154), $B172 * N154, "")</f>
        <v>3719.0082644628101</v>
      </c>
      <c r="Q154" s="256"/>
      <c r="R154" s="256"/>
      <c r="S154" s="256"/>
    </row>
    <row r="155" spans="1:19" ht="17.25" thickBot="1">
      <c r="A155" s="125" t="s">
        <v>129</v>
      </c>
      <c r="B155" s="126">
        <v>109</v>
      </c>
      <c r="C155" s="77">
        <v>0</v>
      </c>
      <c r="D155" s="15">
        <v>109</v>
      </c>
      <c r="E155" s="32">
        <f t="shared" si="78"/>
        <v>0</v>
      </c>
      <c r="F155" s="18">
        <f>IF(ISNUMBER(D155), $B172 * E155, "")</f>
        <v>0</v>
      </c>
      <c r="G155" s="31">
        <v>109</v>
      </c>
      <c r="H155" s="32">
        <f t="shared" si="79"/>
        <v>0</v>
      </c>
      <c r="I155" s="101">
        <f>IF(ISNUMBER(G155), $B172 * H155, "")</f>
        <v>0</v>
      </c>
      <c r="J155" s="15">
        <v>111</v>
      </c>
      <c r="K155" s="32">
        <f t="shared" si="80"/>
        <v>1.834862385321101E-2</v>
      </c>
      <c r="L155" s="18">
        <f>IF(ISNUMBER(J155), $B172 * K155, "")</f>
        <v>2752.2935779816517</v>
      </c>
      <c r="M155" s="31">
        <v>110</v>
      </c>
      <c r="N155" s="32">
        <f t="shared" si="81"/>
        <v>9.1743119266055051E-3</v>
      </c>
      <c r="O155" s="18">
        <f>IF(ISNUMBER(M155), $B172 * N155, "")</f>
        <v>1376.1467889908258</v>
      </c>
      <c r="Q155" s="256"/>
      <c r="R155" s="256"/>
      <c r="S155" s="256"/>
    </row>
    <row r="156" spans="1:19" ht="17.25" thickBot="1">
      <c r="A156" s="127" t="s">
        <v>235</v>
      </c>
      <c r="B156" s="128">
        <v>143</v>
      </c>
      <c r="C156" s="78">
        <v>0</v>
      </c>
      <c r="D156" s="20">
        <v>146</v>
      </c>
      <c r="E156" s="21">
        <f t="shared" si="78"/>
        <v>2.097902097902098E-2</v>
      </c>
      <c r="F156" s="22">
        <f>IF(ISNUMBER(D156), $B172 * E156, "")</f>
        <v>3146.8531468531469</v>
      </c>
      <c r="G156" s="30">
        <v>145</v>
      </c>
      <c r="H156" s="21">
        <f t="shared" si="79"/>
        <v>1.3986013986013986E-2</v>
      </c>
      <c r="I156" s="105">
        <f>IF(ISNUMBER(G156), $B172 * H156, "")</f>
        <v>2097.9020979020979</v>
      </c>
      <c r="J156" s="20">
        <v>145</v>
      </c>
      <c r="K156" s="21">
        <f t="shared" si="80"/>
        <v>1.3986013986013986E-2</v>
      </c>
      <c r="L156" s="22">
        <f>IF(ISNUMBER(J156), $B172 * K156, "")</f>
        <v>2097.9020979020979</v>
      </c>
      <c r="M156" s="30">
        <v>145</v>
      </c>
      <c r="N156" s="21">
        <f t="shared" si="81"/>
        <v>1.3986013986013986E-2</v>
      </c>
      <c r="O156" s="22">
        <f>IF(ISNUMBER(M156), $B172 * N156, "")</f>
        <v>2097.9020979020979</v>
      </c>
      <c r="Q156" s="256"/>
      <c r="R156" s="256"/>
      <c r="S156" s="256"/>
    </row>
    <row r="157" spans="1:19" ht="17.25" thickBot="1">
      <c r="A157" s="125" t="s">
        <v>135</v>
      </c>
      <c r="B157" s="129">
        <v>380</v>
      </c>
      <c r="C157" s="80">
        <v>0</v>
      </c>
      <c r="D157" s="106">
        <v>383</v>
      </c>
      <c r="E157" s="107">
        <f>IF(ISNUMBER(D157), (D157 - $B157) / $B157, "")</f>
        <v>7.8947368421052634E-3</v>
      </c>
      <c r="F157" s="108">
        <f>IF(ISNUMBER(D157), $B172 * E157, "")</f>
        <v>1184.2105263157896</v>
      </c>
      <c r="G157" s="109">
        <v>380</v>
      </c>
      <c r="H157" s="107">
        <f>IF(ISNUMBER(G157), (G157 - $B157) / $B157, "")</f>
        <v>0</v>
      </c>
      <c r="I157" s="110">
        <f>IF(ISNUMBER(G157), $B172 * H157, "")</f>
        <v>0</v>
      </c>
      <c r="J157" s="106">
        <v>383</v>
      </c>
      <c r="K157" s="107">
        <f>IF(ISNUMBER(J157), (J157 - $B157) / $B157, "")</f>
        <v>7.8947368421052634E-3</v>
      </c>
      <c r="L157" s="108">
        <f>IF(ISNUMBER(J157), $B172 * K157, "")</f>
        <v>1184.2105263157896</v>
      </c>
      <c r="M157" s="109">
        <v>383</v>
      </c>
      <c r="N157" s="107">
        <f>IF(ISNUMBER(M157), (M157 - $B157) / $B157, "")</f>
        <v>7.8947368421052634E-3</v>
      </c>
      <c r="O157" s="108">
        <f>IF(ISNUMBER(M157), $B172 * N157, "")</f>
        <v>1184.2105263157896</v>
      </c>
      <c r="Q157" s="256"/>
      <c r="R157" s="256"/>
      <c r="S157" s="256"/>
    </row>
    <row r="158" spans="1:19" ht="17.25" thickBot="1">
      <c r="A158" s="125" t="s">
        <v>127</v>
      </c>
      <c r="B158" s="126">
        <v>141</v>
      </c>
      <c r="C158" s="77">
        <v>0</v>
      </c>
      <c r="D158" s="15">
        <v>142</v>
      </c>
      <c r="E158" s="32">
        <f t="shared" ref="E158:E161" si="82">IF(ISNUMBER(D158), (D158 - $B158) / $B158, "")</f>
        <v>7.0921985815602835E-3</v>
      </c>
      <c r="F158" s="18">
        <f>IF(ISNUMBER(D158), $B172 * E158, "")</f>
        <v>1063.8297872340424</v>
      </c>
      <c r="G158" s="31">
        <v>140</v>
      </c>
      <c r="H158" s="32">
        <f t="shared" ref="H158:H161" si="83">IF(ISNUMBER(G158), (G158 - $B158) / $B158, "")</f>
        <v>-7.0921985815602835E-3</v>
      </c>
      <c r="I158" s="101">
        <f>IF(ISNUMBER(G158), $B172 * H158, "")</f>
        <v>-1063.8297872340424</v>
      </c>
      <c r="J158" s="15">
        <v>141</v>
      </c>
      <c r="K158" s="32">
        <f t="shared" ref="K158:K161" si="84">IF(ISNUMBER(J158), (J158 - $B158) / $B158, "")</f>
        <v>0</v>
      </c>
      <c r="L158" s="18">
        <f>IF(ISNUMBER(J158), $B172 * K158, "")</f>
        <v>0</v>
      </c>
      <c r="M158" s="31">
        <v>141</v>
      </c>
      <c r="N158" s="32">
        <f t="shared" ref="N158:N161" si="85">IF(ISNUMBER(M158), (M158 - $B158) / $B158, "")</f>
        <v>0</v>
      </c>
      <c r="O158" s="18">
        <f>IF(ISNUMBER(M158), $B172 * N158, "")</f>
        <v>0</v>
      </c>
      <c r="Q158" s="256"/>
      <c r="R158" s="256"/>
      <c r="S158" s="256"/>
    </row>
    <row r="159" spans="1:19" ht="17.25" thickBot="1">
      <c r="A159" s="125" t="s">
        <v>125</v>
      </c>
      <c r="B159" s="126">
        <v>148</v>
      </c>
      <c r="C159" s="77">
        <v>0</v>
      </c>
      <c r="D159" s="15">
        <v>152</v>
      </c>
      <c r="E159" s="32">
        <f t="shared" si="82"/>
        <v>2.7027027027027029E-2</v>
      </c>
      <c r="F159" s="18">
        <f>IF(ISNUMBER(D159), $B172 * E159, "")</f>
        <v>4054.0540540540542</v>
      </c>
      <c r="G159" s="31">
        <v>149</v>
      </c>
      <c r="H159" s="32">
        <f t="shared" si="83"/>
        <v>6.7567567567567571E-3</v>
      </c>
      <c r="I159" s="101">
        <f>IF(ISNUMBER(G159), $B172 * H159, "")</f>
        <v>1013.5135135135135</v>
      </c>
      <c r="J159" s="15">
        <v>150</v>
      </c>
      <c r="K159" s="32">
        <f t="shared" si="84"/>
        <v>1.3513513513513514E-2</v>
      </c>
      <c r="L159" s="18">
        <f>IF(ISNUMBER(J159), $B172 * K159, "")</f>
        <v>2027.0270270270271</v>
      </c>
      <c r="M159" s="31">
        <v>150</v>
      </c>
      <c r="N159" s="32">
        <f t="shared" si="85"/>
        <v>1.3513513513513514E-2</v>
      </c>
      <c r="O159" s="18">
        <f>IF(ISNUMBER(M159), $B172 * N159, "")</f>
        <v>2027.0270270270271</v>
      </c>
      <c r="Q159" s="256"/>
      <c r="R159" s="256"/>
      <c r="S159" s="256"/>
    </row>
    <row r="160" spans="1:19" ht="17.25" thickBot="1">
      <c r="A160" s="125" t="s">
        <v>263</v>
      </c>
      <c r="B160" s="126">
        <v>267</v>
      </c>
      <c r="C160" s="77">
        <v>0</v>
      </c>
      <c r="D160" s="15">
        <v>267</v>
      </c>
      <c r="E160" s="32">
        <f t="shared" si="82"/>
        <v>0</v>
      </c>
      <c r="F160" s="18">
        <f>IF(ISNUMBER(D160), $B172 * E160, "")</f>
        <v>0</v>
      </c>
      <c r="G160" s="31">
        <v>266</v>
      </c>
      <c r="H160" s="32">
        <f t="shared" si="83"/>
        <v>-3.7453183520599251E-3</v>
      </c>
      <c r="I160" s="101">
        <f>IF(ISNUMBER(G160), $B172 * H160, "")</f>
        <v>-561.79775280898878</v>
      </c>
      <c r="J160" s="15">
        <v>265</v>
      </c>
      <c r="K160" s="32">
        <f t="shared" si="84"/>
        <v>-7.4906367041198503E-3</v>
      </c>
      <c r="L160" s="18">
        <f>IF(ISNUMBER(J160), $B172 * K160, "")</f>
        <v>-1123.5955056179776</v>
      </c>
      <c r="M160" s="31">
        <v>267</v>
      </c>
      <c r="N160" s="32">
        <f t="shared" si="85"/>
        <v>0</v>
      </c>
      <c r="O160" s="18">
        <f>IF(ISNUMBER(M160), $B172 * N160, "")</f>
        <v>0</v>
      </c>
      <c r="Q160" s="33"/>
      <c r="R160" s="33"/>
    </row>
    <row r="161" spans="1:19" ht="17.25" thickBot="1">
      <c r="A161" s="130" t="s">
        <v>107</v>
      </c>
      <c r="B161" s="131">
        <v>196</v>
      </c>
      <c r="C161" s="79">
        <v>-5.0761421000000001E-3</v>
      </c>
      <c r="D161" s="24">
        <v>195</v>
      </c>
      <c r="E161" s="25">
        <f t="shared" si="82"/>
        <v>-5.1020408163265302E-3</v>
      </c>
      <c r="F161" s="104">
        <f>IF(ISNUMBER(D161), $B172 * E161, "")</f>
        <v>-765.30612244897952</v>
      </c>
      <c r="G161" s="102">
        <v>196</v>
      </c>
      <c r="H161" s="25">
        <f t="shared" si="83"/>
        <v>0</v>
      </c>
      <c r="I161" s="103">
        <f>IF(ISNUMBER(G161), $B172 * H161, "")</f>
        <v>0</v>
      </c>
      <c r="J161" s="24">
        <v>196</v>
      </c>
      <c r="K161" s="25">
        <f t="shared" si="84"/>
        <v>0</v>
      </c>
      <c r="L161" s="104">
        <f>IF(ISNUMBER(J161), $B172 * K161, "")</f>
        <v>0</v>
      </c>
      <c r="M161" s="102">
        <v>198</v>
      </c>
      <c r="N161" s="25">
        <f t="shared" si="85"/>
        <v>1.020408163265306E-2</v>
      </c>
      <c r="O161" s="104">
        <f>IF(ISNUMBER(M161), $B172 * N161, "")</f>
        <v>1530.612244897959</v>
      </c>
      <c r="Q161" s="265"/>
      <c r="R161" s="266"/>
      <c r="S161" s="267"/>
    </row>
    <row r="162" spans="1:19">
      <c r="A162" s="123" t="s">
        <v>233</v>
      </c>
      <c r="B162" s="124">
        <v>799</v>
      </c>
      <c r="C162" s="76">
        <v>-7.4534160999999996E-3</v>
      </c>
      <c r="D162" s="13">
        <v>810</v>
      </c>
      <c r="E162" s="14">
        <f>IF(ISNUMBER(D162), (D162 - $B162) / $B162, "")</f>
        <v>1.3767209011264081E-2</v>
      </c>
      <c r="F162" s="16">
        <f>IF(ISNUMBER(D162), $B172 * E162, "")</f>
        <v>2065.0813516896119</v>
      </c>
      <c r="G162" s="29">
        <v>810</v>
      </c>
      <c r="H162" s="14">
        <f>IF(ISNUMBER(G162), (G162 - $B162) / $B162, "")</f>
        <v>1.3767209011264081E-2</v>
      </c>
      <c r="I162" s="100">
        <f>IF(ISNUMBER(G162), $B172 * H162, "")</f>
        <v>2065.0813516896119</v>
      </c>
      <c r="J162" s="13">
        <v>811</v>
      </c>
      <c r="K162" s="14">
        <f>IF(ISNUMBER(J162), (J162 - $B162) / $B162, "")</f>
        <v>1.5018773466833541E-2</v>
      </c>
      <c r="L162" s="16">
        <f>IF(ISNUMBER(J162), $B172 * K162, "")</f>
        <v>2252.8160200250313</v>
      </c>
      <c r="M162" s="29">
        <v>821</v>
      </c>
      <c r="N162" s="14">
        <f>IF(ISNUMBER(M162), (M162 - $B162) / $B162, "")</f>
        <v>2.7534418022528161E-2</v>
      </c>
      <c r="O162" s="16">
        <f>IF(ISNUMBER(M162), $B172 * N162, "")</f>
        <v>4130.1627033792238</v>
      </c>
      <c r="Q162" s="268"/>
      <c r="R162" s="269"/>
      <c r="S162" s="270"/>
    </row>
    <row r="163" spans="1:19" ht="17.25" thickBot="1">
      <c r="A163" s="125" t="s">
        <v>189</v>
      </c>
      <c r="B163" s="126">
        <v>494</v>
      </c>
      <c r="C163" s="77">
        <v>-8.0321284999999992E-3</v>
      </c>
      <c r="D163" s="15">
        <v>499</v>
      </c>
      <c r="E163" s="32">
        <f t="shared" ref="E163:E166" si="86">IF(ISNUMBER(D163), (D163 - $B163) / $B163, "")</f>
        <v>1.0121457489878543E-2</v>
      </c>
      <c r="F163" s="18">
        <f>IF(ISNUMBER(D163), $B172 * E163, "")</f>
        <v>1518.2186234817814</v>
      </c>
      <c r="G163" s="31">
        <v>503</v>
      </c>
      <c r="H163" s="32">
        <f t="shared" ref="H163:H166" si="87">IF(ISNUMBER(G163), (G163 - $B163) / $B163, "")</f>
        <v>1.8218623481781375E-2</v>
      </c>
      <c r="I163" s="101">
        <f>IF(ISNUMBER(G163), $B172 * H163, "")</f>
        <v>2732.7935222672063</v>
      </c>
      <c r="J163" s="15">
        <v>515</v>
      </c>
      <c r="K163" s="32">
        <f t="shared" ref="K163:K166" si="88">IF(ISNUMBER(J163), (J163 - $B163) / $B163, "")</f>
        <v>4.2510121457489877E-2</v>
      </c>
      <c r="L163" s="18">
        <f>IF(ISNUMBER(J163), $B172 * K163, "")</f>
        <v>6376.5182186234815</v>
      </c>
      <c r="M163" s="31">
        <v>515</v>
      </c>
      <c r="N163" s="32">
        <f t="shared" ref="N163:N166" si="89">IF(ISNUMBER(M163), (M163 - $B163) / $B163, "")</f>
        <v>4.2510121457489877E-2</v>
      </c>
      <c r="O163" s="18">
        <f>IF(ISNUMBER(M163), $B172 * N163, "")</f>
        <v>6376.5182186234815</v>
      </c>
      <c r="Q163" s="271"/>
      <c r="R163" s="272"/>
      <c r="S163" s="273"/>
    </row>
    <row r="164" spans="1:19" ht="17.25" thickBot="1">
      <c r="A164" s="125" t="s">
        <v>251</v>
      </c>
      <c r="B164" s="126">
        <v>445</v>
      </c>
      <c r="C164" s="77">
        <v>-1.33037694E-2</v>
      </c>
      <c r="D164" s="15">
        <v>447</v>
      </c>
      <c r="E164" s="32">
        <f t="shared" si="86"/>
        <v>4.4943820224719105E-3</v>
      </c>
      <c r="F164" s="18">
        <f>IF(ISNUMBER(D164), $B172 * E164, "")</f>
        <v>674.15730337078662</v>
      </c>
      <c r="G164" s="31">
        <v>450</v>
      </c>
      <c r="H164" s="32">
        <f t="shared" si="87"/>
        <v>1.1235955056179775E-2</v>
      </c>
      <c r="I164" s="101">
        <f>IF(ISNUMBER(G164), $B172 * H164, "")</f>
        <v>1685.3932584269662</v>
      </c>
      <c r="J164" s="15">
        <v>446</v>
      </c>
      <c r="K164" s="32">
        <f t="shared" si="88"/>
        <v>2.2471910112359553E-3</v>
      </c>
      <c r="L164" s="18">
        <f>IF(ISNUMBER(J164), $B172 * K164, "")</f>
        <v>337.07865168539331</v>
      </c>
      <c r="M164" s="31">
        <v>451</v>
      </c>
      <c r="N164" s="32">
        <f t="shared" si="89"/>
        <v>1.3483146067415731E-2</v>
      </c>
      <c r="O164" s="18">
        <f>IF(ISNUMBER(M164), $B172 * N164, "")</f>
        <v>2022.4719101123596</v>
      </c>
      <c r="Q164" s="256"/>
      <c r="R164" s="256"/>
      <c r="S164" s="256"/>
    </row>
    <row r="165" spans="1:19" ht="17.25" thickBot="1">
      <c r="A165" s="125" t="s">
        <v>203</v>
      </c>
      <c r="B165" s="126">
        <v>938</v>
      </c>
      <c r="C165" s="77">
        <v>-1.47058824E-2</v>
      </c>
      <c r="D165" s="15">
        <v>954</v>
      </c>
      <c r="E165" s="32">
        <f t="shared" si="86"/>
        <v>1.7057569296375266E-2</v>
      </c>
      <c r="F165" s="18">
        <f>IF(ISNUMBER(D165), $B172 * E165, "")</f>
        <v>2558.6353944562898</v>
      </c>
      <c r="G165" s="31">
        <v>941</v>
      </c>
      <c r="H165" s="32">
        <f t="shared" si="87"/>
        <v>3.1982942430703624E-3</v>
      </c>
      <c r="I165" s="101">
        <f>IF(ISNUMBER(G165), $B172 * H165, "")</f>
        <v>479.74413646055439</v>
      </c>
      <c r="J165" s="15">
        <v>952</v>
      </c>
      <c r="K165" s="32">
        <f t="shared" si="88"/>
        <v>1.4925373134328358E-2</v>
      </c>
      <c r="L165" s="18">
        <f>IF(ISNUMBER(J165), $B172 * K165, "")</f>
        <v>2238.8059701492539</v>
      </c>
      <c r="M165" s="31">
        <v>954</v>
      </c>
      <c r="N165" s="32">
        <f t="shared" si="89"/>
        <v>1.7057569296375266E-2</v>
      </c>
      <c r="O165" s="18">
        <f>IF(ISNUMBER(M165), $B172 * N165, "")</f>
        <v>2558.6353944562898</v>
      </c>
      <c r="Q165" s="251"/>
      <c r="R165" s="251"/>
      <c r="S165" s="251"/>
    </row>
    <row r="166" spans="1:19" ht="17.25" thickBot="1">
      <c r="A166" s="127" t="s">
        <v>197</v>
      </c>
      <c r="B166" s="128">
        <v>254</v>
      </c>
      <c r="C166" s="78">
        <v>-2.3076923100000001E-2</v>
      </c>
      <c r="D166" s="20">
        <v>257</v>
      </c>
      <c r="E166" s="21">
        <f t="shared" si="86"/>
        <v>1.1811023622047244E-2</v>
      </c>
      <c r="F166" s="22">
        <f>IF(ISNUMBER(D166), $B172 * E166, "")</f>
        <v>1771.6535433070867</v>
      </c>
      <c r="G166" s="30">
        <v>255</v>
      </c>
      <c r="H166" s="21">
        <f t="shared" si="87"/>
        <v>3.937007874015748E-3</v>
      </c>
      <c r="I166" s="105">
        <f>IF(ISNUMBER(G166), $B172 * H166, "")</f>
        <v>590.55118110236219</v>
      </c>
      <c r="J166" s="20">
        <v>261</v>
      </c>
      <c r="K166" s="21">
        <f t="shared" si="88"/>
        <v>2.7559055118110236E-2</v>
      </c>
      <c r="L166" s="22">
        <f>IF(ISNUMBER(J166), $B172 * K166, "")</f>
        <v>4133.858267716535</v>
      </c>
      <c r="M166" s="30">
        <v>259</v>
      </c>
      <c r="N166" s="21">
        <f t="shared" si="89"/>
        <v>1.968503937007874E-2</v>
      </c>
      <c r="O166" s="22">
        <f>IF(ISNUMBER(M166), $B172 * N166, "")</f>
        <v>2952.7559055118109</v>
      </c>
      <c r="Q166" s="251"/>
      <c r="R166" s="251"/>
      <c r="S166" s="251"/>
    </row>
    <row r="167" spans="1:19" ht="17.25" thickBot="1">
      <c r="A167" s="125" t="s">
        <v>231</v>
      </c>
      <c r="B167" s="129">
        <v>112</v>
      </c>
      <c r="C167" s="80">
        <v>-2.6086956500000001E-2</v>
      </c>
      <c r="D167" s="106">
        <v>114</v>
      </c>
      <c r="E167" s="107">
        <f>IF(ISNUMBER(D167), (D167 - $B167) / $B167, "")</f>
        <v>1.7857142857142856E-2</v>
      </c>
      <c r="F167" s="108">
        <f>IF(ISNUMBER(D167), $B172 * E167, "")</f>
        <v>2678.5714285714284</v>
      </c>
      <c r="G167" s="109">
        <v>113</v>
      </c>
      <c r="H167" s="107">
        <f>IF(ISNUMBER(G167), (G167 - $B167) / $B167, "")</f>
        <v>8.9285714285714281E-3</v>
      </c>
      <c r="I167" s="110">
        <f>IF(ISNUMBER(G167), $B172 * H167, "")</f>
        <v>1339.2857142857142</v>
      </c>
      <c r="J167" s="106">
        <v>112</v>
      </c>
      <c r="K167" s="107">
        <f>IF(ISNUMBER(J167), (J167 - $B167) / $B167, "")</f>
        <v>0</v>
      </c>
      <c r="L167" s="108">
        <f>IF(ISNUMBER(J167), $B172 * K167, "")</f>
        <v>0</v>
      </c>
      <c r="M167" s="109">
        <v>113</v>
      </c>
      <c r="N167" s="107">
        <f>IF(ISNUMBER(M167), (M167 - $B167) / $B167, "")</f>
        <v>8.9285714285714281E-3</v>
      </c>
      <c r="O167" s="108">
        <f>IF(ISNUMBER(M167), $B172 * N167, "")</f>
        <v>1339.2857142857142</v>
      </c>
      <c r="Q167" s="256"/>
      <c r="R167" s="256"/>
      <c r="S167" s="256"/>
    </row>
    <row r="168" spans="1:19" ht="17.25" thickBot="1">
      <c r="A168" s="125" t="s">
        <v>227</v>
      </c>
      <c r="B168" s="126">
        <v>819</v>
      </c>
      <c r="C168" s="77">
        <v>-3.1914893600000001E-2</v>
      </c>
      <c r="D168" s="15">
        <v>832</v>
      </c>
      <c r="E168" s="32">
        <f t="shared" ref="E168:E171" si="90">IF(ISNUMBER(D168), (D168 - $B168) / $B168, "")</f>
        <v>1.5873015873015872E-2</v>
      </c>
      <c r="F168" s="18">
        <f>IF(ISNUMBER(D168), $B172 * E168, "")</f>
        <v>2380.9523809523807</v>
      </c>
      <c r="G168" s="31">
        <v>818</v>
      </c>
      <c r="H168" s="32">
        <f t="shared" ref="H168:H171" si="91">IF(ISNUMBER(G168), (G168 - $B168) / $B168, "")</f>
        <v>-1.221001221001221E-3</v>
      </c>
      <c r="I168" s="101">
        <f>IF(ISNUMBER(G168), $B172 * H168, "")</f>
        <v>-183.15018315018315</v>
      </c>
      <c r="J168" s="15">
        <v>816</v>
      </c>
      <c r="K168" s="32">
        <f t="shared" ref="K168:K171" si="92">IF(ISNUMBER(J168), (J168 - $B168) / $B168, "")</f>
        <v>-3.663003663003663E-3</v>
      </c>
      <c r="L168" s="18">
        <f>IF(ISNUMBER(J168), $B172 * K168, "")</f>
        <v>-549.45054945054949</v>
      </c>
      <c r="M168" s="31">
        <v>812</v>
      </c>
      <c r="N168" s="32">
        <f t="shared" ref="N168:N171" si="93">IF(ISNUMBER(M168), (M168 - $B168) / $B168, "")</f>
        <v>-8.5470085470085479E-3</v>
      </c>
      <c r="O168" s="18">
        <f>IF(ISNUMBER(M168), $B172 * N168, "")</f>
        <v>-1282.0512820512822</v>
      </c>
      <c r="Q168" s="256"/>
      <c r="R168" s="256"/>
      <c r="S168" s="256"/>
    </row>
    <row r="169" spans="1:19" ht="17.25" thickBot="1">
      <c r="A169" s="125" t="s">
        <v>171</v>
      </c>
      <c r="B169" s="126">
        <v>725</v>
      </c>
      <c r="C169" s="77">
        <v>-3.7184595000000001E-2</v>
      </c>
      <c r="D169" s="15">
        <v>744</v>
      </c>
      <c r="E169" s="32">
        <f t="shared" si="90"/>
        <v>2.6206896551724139E-2</v>
      </c>
      <c r="F169" s="18">
        <f>IF(ISNUMBER(D169), $B172 * E169, "")</f>
        <v>3931.0344827586209</v>
      </c>
      <c r="G169" s="31">
        <v>736</v>
      </c>
      <c r="H169" s="32">
        <f t="shared" si="91"/>
        <v>1.5172413793103448E-2</v>
      </c>
      <c r="I169" s="101">
        <f>IF(ISNUMBER(G169), $B172 * H169, "")</f>
        <v>2275.8620689655172</v>
      </c>
      <c r="J169" s="15">
        <v>740</v>
      </c>
      <c r="K169" s="32">
        <f t="shared" si="92"/>
        <v>2.0689655172413793E-2</v>
      </c>
      <c r="L169" s="18">
        <f>IF(ISNUMBER(J169), $B172 * K169, "")</f>
        <v>3103.4482758620688</v>
      </c>
      <c r="M169" s="31">
        <v>744</v>
      </c>
      <c r="N169" s="32">
        <f t="shared" si="93"/>
        <v>2.6206896551724139E-2</v>
      </c>
      <c r="O169" s="18">
        <f>IF(ISNUMBER(M169), $B172 * N169, "")</f>
        <v>3931.0344827586209</v>
      </c>
      <c r="Q169" s="256"/>
      <c r="R169" s="256"/>
      <c r="S169" s="256"/>
    </row>
    <row r="170" spans="1:19">
      <c r="A170" s="125" t="s">
        <v>159</v>
      </c>
      <c r="B170" s="126">
        <v>118</v>
      </c>
      <c r="C170" s="77">
        <v>-4.06504065E-2</v>
      </c>
      <c r="D170" s="15">
        <v>121</v>
      </c>
      <c r="E170" s="32">
        <f t="shared" si="90"/>
        <v>2.5423728813559324E-2</v>
      </c>
      <c r="F170" s="18">
        <f>IF(ISNUMBER(D170), $B172 * E170, "")</f>
        <v>3813.5593220338988</v>
      </c>
      <c r="G170" s="31">
        <v>119</v>
      </c>
      <c r="H170" s="32">
        <f t="shared" si="91"/>
        <v>8.4745762711864406E-3</v>
      </c>
      <c r="I170" s="101">
        <f>IF(ISNUMBER(G170), $B172 * H170, "")</f>
        <v>1271.1864406779662</v>
      </c>
      <c r="J170" s="15">
        <v>120</v>
      </c>
      <c r="K170" s="32">
        <f t="shared" si="92"/>
        <v>1.6949152542372881E-2</v>
      </c>
      <c r="L170" s="18">
        <f>IF(ISNUMBER(J170), $B172 * K170, "")</f>
        <v>2542.3728813559323</v>
      </c>
      <c r="M170" s="31">
        <v>120</v>
      </c>
      <c r="N170" s="32">
        <f t="shared" si="93"/>
        <v>1.6949152542372881E-2</v>
      </c>
      <c r="O170" s="18">
        <f>IF(ISNUMBER(M170), $B172 * N170, "")</f>
        <v>2542.3728813559323</v>
      </c>
      <c r="Q170" s="278"/>
      <c r="R170" s="279"/>
      <c r="S170" s="280"/>
    </row>
    <row r="171" spans="1:19" ht="17.25" thickBot="1">
      <c r="A171" s="130" t="s">
        <v>215</v>
      </c>
      <c r="B171" s="131">
        <v>451</v>
      </c>
      <c r="C171" s="79">
        <v>-6.8181818199999994E-2</v>
      </c>
      <c r="D171" s="24">
        <v>534</v>
      </c>
      <c r="E171" s="25">
        <f t="shared" si="90"/>
        <v>0.18403547671840353</v>
      </c>
      <c r="F171" s="104">
        <f>IF(ISNUMBER(D171), $B172 * E171, "")</f>
        <v>27605.321507760531</v>
      </c>
      <c r="G171" s="102">
        <v>570</v>
      </c>
      <c r="H171" s="25">
        <f t="shared" si="91"/>
        <v>0.26385809312638581</v>
      </c>
      <c r="I171" s="103">
        <f>IF(ISNUMBER(G171), $B172 * H171, "")</f>
        <v>39578.713968957869</v>
      </c>
      <c r="J171" s="24">
        <v>562</v>
      </c>
      <c r="K171" s="25">
        <f t="shared" si="92"/>
        <v>0.24611973392461198</v>
      </c>
      <c r="L171" s="104">
        <f>IF(ISNUMBER(J171), $B172 * K171, "")</f>
        <v>36917.960088691798</v>
      </c>
      <c r="M171" s="102">
        <v>554</v>
      </c>
      <c r="N171" s="25">
        <f t="shared" si="93"/>
        <v>0.22838137472283815</v>
      </c>
      <c r="O171" s="104">
        <f>IF(ISNUMBER(M171), $B172 * N171, "")</f>
        <v>34257.20620842572</v>
      </c>
      <c r="Q171" s="281"/>
      <c r="R171" s="282"/>
      <c r="S171" s="283"/>
    </row>
    <row r="172" spans="1:19" ht="17.25" thickBot="1">
      <c r="A172" s="132" t="s">
        <v>267</v>
      </c>
      <c r="B172" s="289">
        <f>$B$37</f>
        <v>150000</v>
      </c>
      <c r="C172" s="290"/>
      <c r="D172" s="26" t="s">
        <v>268</v>
      </c>
      <c r="E172" s="27">
        <f>IF(COUNT(E152:E171), SUM(E152:E171) / COUNT(E152:E171), 0)</f>
        <v>2.2897956144587183E-2</v>
      </c>
      <c r="F172" s="28">
        <f>SUM(F152:F171)</f>
        <v>68693.868433761541</v>
      </c>
      <c r="G172" s="26" t="s">
        <v>268</v>
      </c>
      <c r="H172" s="27">
        <f>IF(COUNT(H152:H171), SUM(H152:H171) / COUNT(H152:H171), 0)</f>
        <v>2.2084336712346608E-2</v>
      </c>
      <c r="I172" s="28">
        <f>SUM(I152:I171)</f>
        <v>66253.010137039819</v>
      </c>
      <c r="J172" s="26" t="s">
        <v>268</v>
      </c>
      <c r="K172" s="27">
        <f>IF(COUNT(K152:K171), SUM(K152:K171) / COUNT(K152:K171), 0)</f>
        <v>2.6597256367385073E-2</v>
      </c>
      <c r="L172" s="28">
        <f>SUM(L152:L171)</f>
        <v>79791.769102155231</v>
      </c>
      <c r="M172" s="26" t="s">
        <v>268</v>
      </c>
      <c r="N172" s="27">
        <f>IF(COUNT(N152:N171), SUM(N152:N171) / COUNT(N152:N171), 0)</f>
        <v>2.9190864572408642E-2</v>
      </c>
      <c r="O172" s="28">
        <f>SUM(O152:O171)</f>
        <v>87572.593717225929</v>
      </c>
      <c r="Q172" s="284"/>
      <c r="R172" s="285"/>
      <c r="S172" s="286"/>
    </row>
    <row r="174" spans="1:19" ht="17.25" thickBot="1"/>
    <row r="175" spans="1:19" ht="17.25" thickBot="1">
      <c r="A175" s="230" t="s">
        <v>252</v>
      </c>
      <c r="B175" s="231"/>
      <c r="C175" s="231"/>
      <c r="D175" s="231"/>
      <c r="E175" s="231"/>
      <c r="F175" s="231"/>
      <c r="G175" s="231"/>
      <c r="H175" s="231"/>
      <c r="I175" s="231"/>
      <c r="J175" s="231"/>
      <c r="K175" s="231"/>
      <c r="L175" s="231"/>
      <c r="M175" s="231"/>
      <c r="N175" s="231"/>
      <c r="O175" s="232"/>
      <c r="Q175" s="251"/>
      <c r="R175" s="251"/>
      <c r="S175" s="251"/>
    </row>
    <row r="176" spans="1:19" ht="17.25" thickBot="1">
      <c r="A176" s="157" t="s">
        <v>264</v>
      </c>
      <c r="B176" s="230" t="s">
        <v>49</v>
      </c>
      <c r="C176" s="232"/>
      <c r="D176" s="230" t="s">
        <v>57</v>
      </c>
      <c r="E176" s="231"/>
      <c r="F176" s="232"/>
      <c r="G176" s="257">
        <f>_xlfn.IFNA(VLOOKUP(B176, 현재가테이블!$B$2:$D$200, 2, FALSE), "-")</f>
        <v>60715000</v>
      </c>
      <c r="H176" s="258"/>
      <c r="I176" s="259"/>
      <c r="J176" s="230" t="s">
        <v>58</v>
      </c>
      <c r="K176" s="231"/>
      <c r="L176" s="232"/>
      <c r="M176" s="260">
        <f>_xlfn.IFNA(VLOOKUP(B176, 현재가테이블!$B$2:$D$200, 3, FALSE), "-")</f>
        <v>-7.8924148000000006E-3</v>
      </c>
      <c r="N176" s="261"/>
      <c r="O176" s="262"/>
      <c r="Q176" s="251"/>
      <c r="R176" s="251"/>
      <c r="S176" s="251"/>
    </row>
    <row r="177" spans="1:19" ht="17.25" thickBot="1">
      <c r="A177" s="291" t="s">
        <v>54</v>
      </c>
      <c r="B177" s="293" t="str">
        <f>TEXT($G$1, "[$-ko-KR]yyyy-mm-dd(ddd) ") &amp; "오전 00:00"</f>
        <v>2021-12-01(수) 오전 00:00</v>
      </c>
      <c r="C177" s="294"/>
      <c r="D177" s="253" t="str">
        <f>TEXT($G$1, "[$-ko-KR]yyyy-mm-dd(ddd) ") &amp; "오후 14:00"</f>
        <v>2021-12-01(수) 오후 14:00</v>
      </c>
      <c r="E177" s="254"/>
      <c r="F177" s="255"/>
      <c r="G177" s="253" t="str">
        <f>TEXT($G$1, "[$-ko-KR]yyyy-mm-dd(ddd) ") &amp; "오후 19:00"</f>
        <v>2021-12-01(수) 오후 19:00</v>
      </c>
      <c r="H177" s="254"/>
      <c r="I177" s="255"/>
      <c r="J177" s="253" t="str">
        <f>TEXT($G$1, "[$-ko-KR]yyyy-mm-dd(ddd) ") &amp; "오후 21:00"</f>
        <v>2021-12-01(수) 오후 21:00</v>
      </c>
      <c r="K177" s="254"/>
      <c r="L177" s="255"/>
      <c r="M177" s="253" t="str">
        <f>TEXT($G$1+1, "[$-ko-KR]yyyy-mm-dd(ddd) ") &amp; "오전 00:00"</f>
        <v>2021-12-02(목) 오전 00:00</v>
      </c>
      <c r="N177" s="254"/>
      <c r="O177" s="255"/>
      <c r="Q177" s="251"/>
      <c r="R177" s="251"/>
      <c r="S177" s="251"/>
    </row>
    <row r="178" spans="1:19" ht="17.25" thickBot="1">
      <c r="A178" s="292"/>
      <c r="B178" s="121" t="s">
        <v>57</v>
      </c>
      <c r="C178" s="122" t="s">
        <v>58</v>
      </c>
      <c r="D178" s="2" t="s">
        <v>57</v>
      </c>
      <c r="E178" s="10" t="s">
        <v>265</v>
      </c>
      <c r="F178" s="11" t="s">
        <v>266</v>
      </c>
      <c r="G178" s="158" t="s">
        <v>57</v>
      </c>
      <c r="H178" s="159" t="s">
        <v>265</v>
      </c>
      <c r="I178" s="160" t="s">
        <v>266</v>
      </c>
      <c r="J178" s="10" t="s">
        <v>57</v>
      </c>
      <c r="K178" s="10" t="s">
        <v>265</v>
      </c>
      <c r="L178" s="115" t="s">
        <v>266</v>
      </c>
      <c r="M178" s="2" t="s">
        <v>57</v>
      </c>
      <c r="N178" s="10" t="s">
        <v>265</v>
      </c>
      <c r="O178" s="66" t="s">
        <v>266</v>
      </c>
      <c r="Q178" s="256"/>
      <c r="R178" s="256"/>
      <c r="S178" s="256"/>
    </row>
    <row r="179" spans="1:19" ht="17.25" thickBot="1">
      <c r="A179" s="123" t="s">
        <v>199</v>
      </c>
      <c r="B179" s="124">
        <v>99.4</v>
      </c>
      <c r="C179" s="76">
        <v>-1.5841584200000002E-2</v>
      </c>
      <c r="D179" s="13">
        <v>101</v>
      </c>
      <c r="E179" s="14">
        <f>IF(ISNUMBER(D179), (D179 - $B179) / $B179, "")</f>
        <v>1.6096579476861109E-2</v>
      </c>
      <c r="F179" s="16">
        <f>IF(ISNUMBER(D179), $B199 * E179, "")</f>
        <v>2414.4869215291665</v>
      </c>
      <c r="G179" s="29">
        <v>99.7</v>
      </c>
      <c r="H179" s="14">
        <f>IF(ISNUMBER(G179), (G179 - $B179) / $B179, "")</f>
        <v>3.01810865191144E-3</v>
      </c>
      <c r="I179" s="100">
        <f>IF(ISNUMBER(G179), $B199 * H179, "")</f>
        <v>452.71629778671598</v>
      </c>
      <c r="J179" s="13">
        <v>100</v>
      </c>
      <c r="K179" s="14">
        <f>IF(ISNUMBER(J179), (J179 - $B179) / $B179, "")</f>
        <v>6.03621730382288E-3</v>
      </c>
      <c r="L179" s="16">
        <f>IF(ISNUMBER(J179), $B199 * K179, "")</f>
        <v>905.43259557343197</v>
      </c>
      <c r="M179" s="29">
        <v>100</v>
      </c>
      <c r="N179" s="14">
        <f>IF(ISNUMBER(M179), (M179 - $B179) / $B179, "")</f>
        <v>6.03621730382288E-3</v>
      </c>
      <c r="O179" s="16">
        <f>IF(ISNUMBER(M179), $B199 * N179, "")</f>
        <v>905.43259557343197</v>
      </c>
      <c r="Q179" s="251"/>
      <c r="R179" s="251"/>
      <c r="S179" s="251"/>
    </row>
    <row r="180" spans="1:19" ht="17.25" thickBot="1">
      <c r="A180" s="125" t="s">
        <v>201</v>
      </c>
      <c r="B180" s="126">
        <v>22.8</v>
      </c>
      <c r="C180" s="77">
        <v>-1.7241379300000002E-2</v>
      </c>
      <c r="D180" s="15">
        <v>22.8</v>
      </c>
      <c r="E180" s="32">
        <f t="shared" ref="E180:E183" si="94">IF(ISNUMBER(D180), (D180 - $B180) / $B180, "")</f>
        <v>0</v>
      </c>
      <c r="F180" s="18">
        <f>IF(ISNUMBER(D180), $B199 * E180, "")</f>
        <v>0</v>
      </c>
      <c r="G180" s="31">
        <v>22.6</v>
      </c>
      <c r="H180" s="32">
        <f t="shared" ref="H180:H183" si="95">IF(ISNUMBER(G180), (G180 - $B180) / $B180, "")</f>
        <v>-8.7719298245613718E-3</v>
      </c>
      <c r="I180" s="101">
        <f>IF(ISNUMBER(G180), $B199 * H180, "")</f>
        <v>-1315.7894736842059</v>
      </c>
      <c r="J180" s="15">
        <v>22.8</v>
      </c>
      <c r="K180" s="32">
        <f t="shared" ref="K180:K183" si="96">IF(ISNUMBER(J180), (J180 - $B180) / $B180, "")</f>
        <v>0</v>
      </c>
      <c r="L180" s="18">
        <f>IF(ISNUMBER(J180), $B199 * K180, "")</f>
        <v>0</v>
      </c>
      <c r="M180" s="31">
        <v>22.8</v>
      </c>
      <c r="N180" s="32">
        <f t="shared" ref="N180:N183" si="97">IF(ISNUMBER(M180), (M180 - $B180) / $B180, "")</f>
        <v>0</v>
      </c>
      <c r="O180" s="18">
        <f>IF(ISNUMBER(M180), $B199 * N180, "")</f>
        <v>0</v>
      </c>
      <c r="Q180" s="251"/>
      <c r="R180" s="251"/>
      <c r="S180" s="251"/>
    </row>
    <row r="181" spans="1:19" ht="17.25" thickBot="1">
      <c r="A181" s="125" t="s">
        <v>157</v>
      </c>
      <c r="B181" s="126">
        <v>3225</v>
      </c>
      <c r="C181" s="77">
        <v>-1.82648402E-2</v>
      </c>
      <c r="D181" s="15">
        <v>3245</v>
      </c>
      <c r="E181" s="32">
        <f t="shared" si="94"/>
        <v>6.2015503875968991E-3</v>
      </c>
      <c r="F181" s="18">
        <f>IF(ISNUMBER(D181), $B199 * E181, "")</f>
        <v>930.23255813953483</v>
      </c>
      <c r="G181" s="31">
        <v>3150</v>
      </c>
      <c r="H181" s="32">
        <f t="shared" si="95"/>
        <v>-2.3255813953488372E-2</v>
      </c>
      <c r="I181" s="101">
        <f>IF(ISNUMBER(G181), $B199 * H181, "")</f>
        <v>-3488.3720930232557</v>
      </c>
      <c r="J181" s="15">
        <v>3145</v>
      </c>
      <c r="K181" s="32">
        <f t="shared" si="96"/>
        <v>-2.4806201550387597E-2</v>
      </c>
      <c r="L181" s="18">
        <f>IF(ISNUMBER(J181), $B199 * K181, "")</f>
        <v>-3720.9302325581393</v>
      </c>
      <c r="M181" s="31">
        <v>3160</v>
      </c>
      <c r="N181" s="32">
        <f t="shared" si="97"/>
        <v>-2.0155038759689922E-2</v>
      </c>
      <c r="O181" s="18">
        <f>IF(ISNUMBER(M181), $B199 * N181, "")</f>
        <v>-3023.2558139534885</v>
      </c>
      <c r="Q181" s="256"/>
      <c r="R181" s="256"/>
      <c r="S181" s="256"/>
    </row>
    <row r="182" spans="1:19" ht="17.25" thickBot="1">
      <c r="A182" s="125" t="s">
        <v>243</v>
      </c>
      <c r="B182" s="126">
        <v>8490</v>
      </c>
      <c r="C182" s="77">
        <v>-1.9630485E-2</v>
      </c>
      <c r="D182" s="15">
        <v>8530</v>
      </c>
      <c r="E182" s="32">
        <f t="shared" si="94"/>
        <v>4.7114252061248524E-3</v>
      </c>
      <c r="F182" s="18">
        <f>IF(ISNUMBER(D182), $B199 * E182, "")</f>
        <v>706.71378091872782</v>
      </c>
      <c r="G182" s="31">
        <v>8525</v>
      </c>
      <c r="H182" s="32">
        <f t="shared" si="95"/>
        <v>4.122497055359246E-3</v>
      </c>
      <c r="I182" s="101">
        <f>IF(ISNUMBER(G182), $B199 * H182, "")</f>
        <v>618.37455830388694</v>
      </c>
      <c r="J182" s="15">
        <v>8545</v>
      </c>
      <c r="K182" s="32">
        <f t="shared" si="96"/>
        <v>6.4782096584216726E-3</v>
      </c>
      <c r="L182" s="18">
        <f>IF(ISNUMBER(J182), $B199 * K182, "")</f>
        <v>971.73144876325091</v>
      </c>
      <c r="M182" s="31">
        <v>8560</v>
      </c>
      <c r="N182" s="32">
        <f t="shared" si="97"/>
        <v>8.2449941107184919E-3</v>
      </c>
      <c r="O182" s="18">
        <f>IF(ISNUMBER(M182), $B199 * N182, "")</f>
        <v>1236.7491166077739</v>
      </c>
      <c r="Q182" s="256"/>
      <c r="R182" s="256"/>
      <c r="S182" s="256"/>
    </row>
    <row r="183" spans="1:19" ht="17.25" thickBot="1">
      <c r="A183" s="127" t="s">
        <v>207</v>
      </c>
      <c r="B183" s="128">
        <v>23.1</v>
      </c>
      <c r="C183" s="78">
        <v>-2.11864407E-2</v>
      </c>
      <c r="D183" s="20">
        <v>23.1</v>
      </c>
      <c r="E183" s="21">
        <f t="shared" si="94"/>
        <v>0</v>
      </c>
      <c r="F183" s="22">
        <f>IF(ISNUMBER(D183), $B199 * E183, "")</f>
        <v>0</v>
      </c>
      <c r="G183" s="30">
        <v>22.8</v>
      </c>
      <c r="H183" s="21">
        <f t="shared" si="95"/>
        <v>-1.2987012987013017E-2</v>
      </c>
      <c r="I183" s="105">
        <f>IF(ISNUMBER(G183), $B199 * H183, "")</f>
        <v>-1948.0519480519526</v>
      </c>
      <c r="J183" s="20">
        <v>23</v>
      </c>
      <c r="K183" s="21">
        <f t="shared" si="96"/>
        <v>-4.3290043290043906E-3</v>
      </c>
      <c r="L183" s="22">
        <f>IF(ISNUMBER(J183), $B199 * K183, "")</f>
        <v>-649.35064935065861</v>
      </c>
      <c r="M183" s="30">
        <v>23</v>
      </c>
      <c r="N183" s="21">
        <f t="shared" si="97"/>
        <v>-4.3290043290043906E-3</v>
      </c>
      <c r="O183" s="22">
        <f>IF(ISNUMBER(M183), $B199 * N183, "")</f>
        <v>-649.35064935065861</v>
      </c>
      <c r="Q183" s="256"/>
      <c r="R183" s="256"/>
      <c r="S183" s="256"/>
    </row>
    <row r="184" spans="1:19" ht="17.25" thickBot="1">
      <c r="A184" s="125" t="s">
        <v>197</v>
      </c>
      <c r="B184" s="129">
        <v>254</v>
      </c>
      <c r="C184" s="80">
        <v>-2.3076923100000001E-2</v>
      </c>
      <c r="D184" s="106">
        <v>257</v>
      </c>
      <c r="E184" s="107">
        <f>IF(ISNUMBER(D184), (D184 - $B184) / $B184, "")</f>
        <v>1.1811023622047244E-2</v>
      </c>
      <c r="F184" s="108">
        <f>IF(ISNUMBER(D184), $B199 * E184, "")</f>
        <v>1771.6535433070867</v>
      </c>
      <c r="G184" s="109">
        <v>255</v>
      </c>
      <c r="H184" s="107">
        <f>IF(ISNUMBER(G184), (G184 - $B184) / $B184, "")</f>
        <v>3.937007874015748E-3</v>
      </c>
      <c r="I184" s="110">
        <f>IF(ISNUMBER(G184), $B199 * H184, "")</f>
        <v>590.55118110236219</v>
      </c>
      <c r="J184" s="106">
        <v>261</v>
      </c>
      <c r="K184" s="107">
        <f>IF(ISNUMBER(J184), (J184 - $B184) / $B184, "")</f>
        <v>2.7559055118110236E-2</v>
      </c>
      <c r="L184" s="108">
        <f>IF(ISNUMBER(J184), $B199 * K184, "")</f>
        <v>4133.858267716535</v>
      </c>
      <c r="M184" s="109">
        <v>259</v>
      </c>
      <c r="N184" s="107">
        <f>IF(ISNUMBER(M184), (M184 - $B184) / $B184, "")</f>
        <v>1.968503937007874E-2</v>
      </c>
      <c r="O184" s="108">
        <f>IF(ISNUMBER(M184), $B199 * N184, "")</f>
        <v>2952.7559055118109</v>
      </c>
      <c r="Q184" s="256"/>
      <c r="R184" s="256"/>
      <c r="S184" s="256"/>
    </row>
    <row r="185" spans="1:19" ht="17.25" thickBot="1">
      <c r="A185" s="125" t="s">
        <v>60</v>
      </c>
      <c r="B185" s="126">
        <v>5630</v>
      </c>
      <c r="C185" s="77">
        <v>-2.3417172600000001E-2</v>
      </c>
      <c r="D185" s="15">
        <v>5690</v>
      </c>
      <c r="E185" s="32">
        <f t="shared" ref="E185:E188" si="98">IF(ISNUMBER(D185), (D185 - $B185) / $B185, "")</f>
        <v>1.0657193605683837E-2</v>
      </c>
      <c r="F185" s="18">
        <f>IF(ISNUMBER(D185), $B199 * E185, "")</f>
        <v>1598.5790408525756</v>
      </c>
      <c r="G185" s="31">
        <v>5580</v>
      </c>
      <c r="H185" s="32">
        <f t="shared" ref="H185:H188" si="99">IF(ISNUMBER(G185), (G185 - $B185) / $B185, "")</f>
        <v>-8.8809946714031966E-3</v>
      </c>
      <c r="I185" s="101">
        <f>IF(ISNUMBER(G185), $B199 * H185, "")</f>
        <v>-1332.1492007104796</v>
      </c>
      <c r="J185" s="15">
        <v>5590</v>
      </c>
      <c r="K185" s="32">
        <f t="shared" ref="K185:K188" si="100">IF(ISNUMBER(J185), (J185 - $B185) / $B185, "")</f>
        <v>-7.104795737122558E-3</v>
      </c>
      <c r="L185" s="18">
        <f>IF(ISNUMBER(J185), $B199 * K185, "")</f>
        <v>-1065.7193605683838</v>
      </c>
      <c r="M185" s="31">
        <v>5570</v>
      </c>
      <c r="N185" s="32">
        <f t="shared" ref="N185:N188" si="101">IF(ISNUMBER(M185), (M185 - $B185) / $B185, "")</f>
        <v>-1.0657193605683837E-2</v>
      </c>
      <c r="O185" s="18">
        <f>IF(ISNUMBER(M185), $B199 * N185, "")</f>
        <v>-1598.5790408525756</v>
      </c>
      <c r="Q185" s="256"/>
      <c r="R185" s="256"/>
      <c r="S185" s="256"/>
    </row>
    <row r="186" spans="1:19" ht="17.25" thickBot="1">
      <c r="A186" s="125" t="s">
        <v>209</v>
      </c>
      <c r="B186" s="126">
        <v>1855</v>
      </c>
      <c r="C186" s="77">
        <v>-2.36842105E-2</v>
      </c>
      <c r="D186" s="15">
        <v>1915</v>
      </c>
      <c r="E186" s="32">
        <f t="shared" si="98"/>
        <v>3.2345013477088951E-2</v>
      </c>
      <c r="F186" s="18">
        <f>IF(ISNUMBER(D186), $B199 * E186, "")</f>
        <v>4851.7520215633422</v>
      </c>
      <c r="G186" s="31">
        <v>1895</v>
      </c>
      <c r="H186" s="32">
        <f t="shared" si="99"/>
        <v>2.15633423180593E-2</v>
      </c>
      <c r="I186" s="101">
        <f>IF(ISNUMBER(G186), $B199 * H186, "")</f>
        <v>3234.5013477088951</v>
      </c>
      <c r="J186" s="15">
        <v>1925</v>
      </c>
      <c r="K186" s="32">
        <f t="shared" si="100"/>
        <v>3.7735849056603772E-2</v>
      </c>
      <c r="L186" s="18">
        <f>IF(ISNUMBER(J186), $B199 * K186, "")</f>
        <v>5660.3773584905657</v>
      </c>
      <c r="M186" s="31">
        <v>1935</v>
      </c>
      <c r="N186" s="32">
        <f t="shared" si="101"/>
        <v>4.3126684636118601E-2</v>
      </c>
      <c r="O186" s="18">
        <f>IF(ISNUMBER(M186), $B199 * N186, "")</f>
        <v>6469.0026954177902</v>
      </c>
      <c r="Q186" s="256"/>
      <c r="R186" s="256"/>
      <c r="S186" s="256"/>
    </row>
    <row r="187" spans="1:19" ht="17.25" thickBot="1">
      <c r="A187" s="125" t="s">
        <v>95</v>
      </c>
      <c r="B187" s="126">
        <v>6630</v>
      </c>
      <c r="C187" s="77">
        <v>-2.4282560700000001E-2</v>
      </c>
      <c r="D187" s="15">
        <v>6695</v>
      </c>
      <c r="E187" s="32">
        <f t="shared" si="98"/>
        <v>9.8039215686274508E-3</v>
      </c>
      <c r="F187" s="18">
        <f>IF(ISNUMBER(D187), $B199 * E187, "")</f>
        <v>1470.5882352941176</v>
      </c>
      <c r="G187" s="31">
        <v>6610</v>
      </c>
      <c r="H187" s="32">
        <f t="shared" si="99"/>
        <v>-3.0165912518853697E-3</v>
      </c>
      <c r="I187" s="101">
        <f>IF(ISNUMBER(G187), $B199 * H187, "")</f>
        <v>-452.48868778280547</v>
      </c>
      <c r="J187" s="15">
        <v>6690</v>
      </c>
      <c r="K187" s="32">
        <f t="shared" si="100"/>
        <v>9.0497737556561094E-3</v>
      </c>
      <c r="L187" s="18">
        <f>IF(ISNUMBER(J187), $B199 * K187, "")</f>
        <v>1357.4660633484164</v>
      </c>
      <c r="M187" s="31">
        <v>6710</v>
      </c>
      <c r="N187" s="32">
        <f t="shared" si="101"/>
        <v>1.2066365007541479E-2</v>
      </c>
      <c r="O187" s="18">
        <f>IF(ISNUMBER(M187), $B199 * N187, "")</f>
        <v>1809.9547511312219</v>
      </c>
      <c r="Q187" s="33"/>
      <c r="R187" s="33"/>
    </row>
    <row r="188" spans="1:19" ht="17.25" thickBot="1">
      <c r="A188" s="130" t="s">
        <v>231</v>
      </c>
      <c r="B188" s="131">
        <v>112</v>
      </c>
      <c r="C188" s="79">
        <v>-2.6086956500000001E-2</v>
      </c>
      <c r="D188" s="24">
        <v>114</v>
      </c>
      <c r="E188" s="25">
        <f t="shared" si="98"/>
        <v>1.7857142857142856E-2</v>
      </c>
      <c r="F188" s="104">
        <f>IF(ISNUMBER(D188), $B199 * E188, "")</f>
        <v>2678.5714285714284</v>
      </c>
      <c r="G188" s="102">
        <v>113</v>
      </c>
      <c r="H188" s="25">
        <f t="shared" si="99"/>
        <v>8.9285714285714281E-3</v>
      </c>
      <c r="I188" s="103">
        <f>IF(ISNUMBER(G188), $B199 * H188, "")</f>
        <v>1339.2857142857142</v>
      </c>
      <c r="J188" s="24">
        <v>112</v>
      </c>
      <c r="K188" s="25">
        <f t="shared" si="100"/>
        <v>0</v>
      </c>
      <c r="L188" s="104">
        <f>IF(ISNUMBER(J188), $B199 * K188, "")</f>
        <v>0</v>
      </c>
      <c r="M188" s="102">
        <v>113</v>
      </c>
      <c r="N188" s="25">
        <f t="shared" si="101"/>
        <v>8.9285714285714281E-3</v>
      </c>
      <c r="O188" s="104">
        <f>IF(ISNUMBER(M188), $B199 * N188, "")</f>
        <v>1339.2857142857142</v>
      </c>
      <c r="Q188" s="265"/>
      <c r="R188" s="266"/>
      <c r="S188" s="267"/>
    </row>
    <row r="189" spans="1:19">
      <c r="A189" s="123" t="s">
        <v>147</v>
      </c>
      <c r="B189" s="124">
        <v>19.2</v>
      </c>
      <c r="C189" s="76">
        <v>-3.0303030299999999E-2</v>
      </c>
      <c r="D189" s="13">
        <v>19.3</v>
      </c>
      <c r="E189" s="14">
        <f>IF(ISNUMBER(D189), (D189 - $B189) / $B189, "")</f>
        <v>5.2083333333334076E-3</v>
      </c>
      <c r="F189" s="16">
        <f>IF(ISNUMBER(D189), $B199 * E189, "")</f>
        <v>781.25000000001114</v>
      </c>
      <c r="G189" s="29">
        <v>19.2</v>
      </c>
      <c r="H189" s="14">
        <f>IF(ISNUMBER(G189), (G189 - $B189) / $B189, "")</f>
        <v>0</v>
      </c>
      <c r="I189" s="100">
        <f>IF(ISNUMBER(G189), $B199 * H189, "")</f>
        <v>0</v>
      </c>
      <c r="J189" s="13">
        <v>19.2</v>
      </c>
      <c r="K189" s="14">
        <f>IF(ISNUMBER(J189), (J189 - $B189) / $B189, "")</f>
        <v>0</v>
      </c>
      <c r="L189" s="16">
        <f>IF(ISNUMBER(J189), $B199 * K189, "")</f>
        <v>0</v>
      </c>
      <c r="M189" s="29">
        <v>19.3</v>
      </c>
      <c r="N189" s="14">
        <f>IF(ISNUMBER(M189), (M189 - $B189) / $B189, "")</f>
        <v>5.2083333333334076E-3</v>
      </c>
      <c r="O189" s="16">
        <f>IF(ISNUMBER(M189), $B199 * N189, "")</f>
        <v>781.25000000001114</v>
      </c>
      <c r="Q189" s="268"/>
      <c r="R189" s="269"/>
      <c r="S189" s="270"/>
    </row>
    <row r="190" spans="1:19" ht="17.25" thickBot="1">
      <c r="A190" s="125" t="s">
        <v>227</v>
      </c>
      <c r="B190" s="126">
        <v>819</v>
      </c>
      <c r="C190" s="77">
        <v>-3.1914893600000001E-2</v>
      </c>
      <c r="D190" s="15">
        <v>832</v>
      </c>
      <c r="E190" s="32">
        <f t="shared" ref="E190:E193" si="102">IF(ISNUMBER(D190), (D190 - $B190) / $B190, "")</f>
        <v>1.5873015873015872E-2</v>
      </c>
      <c r="F190" s="18">
        <f>IF(ISNUMBER(D190), $B199 * E190, "")</f>
        <v>2380.9523809523807</v>
      </c>
      <c r="G190" s="31">
        <v>818</v>
      </c>
      <c r="H190" s="32">
        <f t="shared" ref="H190:H193" si="103">IF(ISNUMBER(G190), (G190 - $B190) / $B190, "")</f>
        <v>-1.221001221001221E-3</v>
      </c>
      <c r="I190" s="101">
        <f>IF(ISNUMBER(G190), $B199 * H190, "")</f>
        <v>-183.15018315018315</v>
      </c>
      <c r="J190" s="15">
        <v>816</v>
      </c>
      <c r="K190" s="32">
        <f t="shared" ref="K190:K193" si="104">IF(ISNUMBER(J190), (J190 - $B190) / $B190, "")</f>
        <v>-3.663003663003663E-3</v>
      </c>
      <c r="L190" s="18">
        <f>IF(ISNUMBER(J190), $B199 * K190, "")</f>
        <v>-549.45054945054949</v>
      </c>
      <c r="M190" s="31">
        <v>812</v>
      </c>
      <c r="N190" s="32">
        <f t="shared" ref="N190:N193" si="105">IF(ISNUMBER(M190), (M190 - $B190) / $B190, "")</f>
        <v>-8.5470085470085479E-3</v>
      </c>
      <c r="O190" s="18">
        <f>IF(ISNUMBER(M190), $B199 * N190, "")</f>
        <v>-1282.0512820512822</v>
      </c>
      <c r="Q190" s="271"/>
      <c r="R190" s="272"/>
      <c r="S190" s="273"/>
    </row>
    <row r="191" spans="1:19" ht="17.25" thickBot="1">
      <c r="A191" s="125" t="s">
        <v>213</v>
      </c>
      <c r="B191" s="126">
        <v>15.6</v>
      </c>
      <c r="C191" s="77">
        <v>-3.7037037000000002E-2</v>
      </c>
      <c r="D191" s="15">
        <v>15.7</v>
      </c>
      <c r="E191" s="32">
        <f t="shared" si="102"/>
        <v>6.4102564102563875E-3</v>
      </c>
      <c r="F191" s="18">
        <f>IF(ISNUMBER(D191), $B199 * E191, "")</f>
        <v>961.53846153845814</v>
      </c>
      <c r="G191" s="31">
        <v>15.7</v>
      </c>
      <c r="H191" s="32">
        <f t="shared" si="103"/>
        <v>6.4102564102563875E-3</v>
      </c>
      <c r="I191" s="101">
        <f>IF(ISNUMBER(G191), $B199 * H191, "")</f>
        <v>961.53846153845814</v>
      </c>
      <c r="J191" s="15">
        <v>16.2</v>
      </c>
      <c r="K191" s="32">
        <f t="shared" si="104"/>
        <v>3.8461538461538443E-2</v>
      </c>
      <c r="L191" s="18">
        <f>IF(ISNUMBER(J191), $B199 * K191, "")</f>
        <v>5769.2307692307668</v>
      </c>
      <c r="M191" s="31">
        <v>16.2</v>
      </c>
      <c r="N191" s="32">
        <f t="shared" si="105"/>
        <v>3.8461538461538443E-2</v>
      </c>
      <c r="O191" s="18">
        <f>IF(ISNUMBER(M191), $B199 * N191, "")</f>
        <v>5769.2307692307668</v>
      </c>
      <c r="Q191" s="256"/>
      <c r="R191" s="256"/>
      <c r="S191" s="256"/>
    </row>
    <row r="192" spans="1:19" ht="17.25" thickBot="1">
      <c r="A192" s="125" t="s">
        <v>171</v>
      </c>
      <c r="B192" s="126">
        <v>725</v>
      </c>
      <c r="C192" s="77">
        <v>-3.7184595000000001E-2</v>
      </c>
      <c r="D192" s="15">
        <v>744</v>
      </c>
      <c r="E192" s="32">
        <f t="shared" si="102"/>
        <v>2.6206896551724139E-2</v>
      </c>
      <c r="F192" s="18">
        <f>IF(ISNUMBER(D192), $B199 * E192, "")</f>
        <v>3931.0344827586209</v>
      </c>
      <c r="G192" s="31">
        <v>736</v>
      </c>
      <c r="H192" s="32">
        <f t="shared" si="103"/>
        <v>1.5172413793103448E-2</v>
      </c>
      <c r="I192" s="101">
        <f>IF(ISNUMBER(G192), $B199 * H192, "")</f>
        <v>2275.8620689655172</v>
      </c>
      <c r="J192" s="15">
        <v>740</v>
      </c>
      <c r="K192" s="32">
        <f t="shared" si="104"/>
        <v>2.0689655172413793E-2</v>
      </c>
      <c r="L192" s="18">
        <f>IF(ISNUMBER(J192), $B199 * K192, "")</f>
        <v>3103.4482758620688</v>
      </c>
      <c r="M192" s="31">
        <v>744</v>
      </c>
      <c r="N192" s="32">
        <f t="shared" si="105"/>
        <v>2.6206896551724139E-2</v>
      </c>
      <c r="O192" s="18">
        <f>IF(ISNUMBER(M192), $B199 * N192, "")</f>
        <v>3931.0344827586209</v>
      </c>
      <c r="Q192" s="251"/>
      <c r="R192" s="251"/>
      <c r="S192" s="251"/>
    </row>
    <row r="193" spans="1:19" ht="17.25" thickBot="1">
      <c r="A193" s="127" t="s">
        <v>159</v>
      </c>
      <c r="B193" s="128">
        <v>118</v>
      </c>
      <c r="C193" s="78">
        <v>-4.06504065E-2</v>
      </c>
      <c r="D193" s="20">
        <v>121</v>
      </c>
      <c r="E193" s="21">
        <f t="shared" si="102"/>
        <v>2.5423728813559324E-2</v>
      </c>
      <c r="F193" s="22">
        <f>IF(ISNUMBER(D193), $B199 * E193, "")</f>
        <v>3813.5593220338988</v>
      </c>
      <c r="G193" s="30">
        <v>119</v>
      </c>
      <c r="H193" s="21">
        <f t="shared" si="103"/>
        <v>8.4745762711864406E-3</v>
      </c>
      <c r="I193" s="105">
        <f>IF(ISNUMBER(G193), $B199 * H193, "")</f>
        <v>1271.1864406779662</v>
      </c>
      <c r="J193" s="20">
        <v>120</v>
      </c>
      <c r="K193" s="21">
        <f t="shared" si="104"/>
        <v>1.6949152542372881E-2</v>
      </c>
      <c r="L193" s="22">
        <f>IF(ISNUMBER(J193), $B199 * K193, "")</f>
        <v>2542.3728813559323</v>
      </c>
      <c r="M193" s="30">
        <v>120</v>
      </c>
      <c r="N193" s="21">
        <f t="shared" si="105"/>
        <v>1.6949152542372881E-2</v>
      </c>
      <c r="O193" s="22">
        <f>IF(ISNUMBER(M193), $B199 * N193, "")</f>
        <v>2542.3728813559323</v>
      </c>
      <c r="Q193" s="251"/>
      <c r="R193" s="251"/>
      <c r="S193" s="251"/>
    </row>
    <row r="194" spans="1:19" ht="17.25" thickBot="1">
      <c r="A194" s="125" t="s">
        <v>117</v>
      </c>
      <c r="B194" s="129">
        <v>6815</v>
      </c>
      <c r="C194" s="80">
        <v>-4.6853146900000003E-2</v>
      </c>
      <c r="D194" s="106">
        <v>6930</v>
      </c>
      <c r="E194" s="107">
        <f>IF(ISNUMBER(D194), (D194 - $B194) / $B194, "")</f>
        <v>1.6874541452677916E-2</v>
      </c>
      <c r="F194" s="108">
        <f>IF(ISNUMBER(D194), $B199 * E194, "")</f>
        <v>2531.1812179016874</v>
      </c>
      <c r="G194" s="109">
        <v>6825</v>
      </c>
      <c r="H194" s="107">
        <f>IF(ISNUMBER(G194), (G194 - $B194) / $B194, "")</f>
        <v>1.467351430667645E-3</v>
      </c>
      <c r="I194" s="110">
        <f>IF(ISNUMBER(G194), $B199 * H194, "")</f>
        <v>220.10271460014675</v>
      </c>
      <c r="J194" s="106">
        <v>6830</v>
      </c>
      <c r="K194" s="107">
        <f>IF(ISNUMBER(J194), (J194 - $B194) / $B194, "")</f>
        <v>2.2010271460014674E-3</v>
      </c>
      <c r="L194" s="108">
        <f>IF(ISNUMBER(J194), $B199 * K194, "")</f>
        <v>330.15407190022012</v>
      </c>
      <c r="M194" s="109">
        <v>6860</v>
      </c>
      <c r="N194" s="107">
        <f>IF(ISNUMBER(M194), (M194 - $B194) / $B194, "")</f>
        <v>6.6030814380044021E-3</v>
      </c>
      <c r="O194" s="108">
        <f>IF(ISNUMBER(M194), $B199 * N194, "")</f>
        <v>990.46221570066029</v>
      </c>
      <c r="Q194" s="256"/>
      <c r="R194" s="256"/>
      <c r="S194" s="256"/>
    </row>
    <row r="195" spans="1:19" ht="17.25" thickBot="1">
      <c r="A195" s="125" t="s">
        <v>163</v>
      </c>
      <c r="B195" s="126">
        <v>1360</v>
      </c>
      <c r="C195" s="77">
        <v>-5.2264808400000001E-2</v>
      </c>
      <c r="D195" s="15">
        <v>1400</v>
      </c>
      <c r="E195" s="32">
        <f t="shared" ref="E195:E198" si="106">IF(ISNUMBER(D195), (D195 - $B195) / $B195, "")</f>
        <v>2.9411764705882353E-2</v>
      </c>
      <c r="F195" s="18">
        <f>IF(ISNUMBER(D195), $B199 * E195, "")</f>
        <v>4411.7647058823532</v>
      </c>
      <c r="G195" s="31">
        <v>1380</v>
      </c>
      <c r="H195" s="32">
        <f t="shared" ref="H195:H198" si="107">IF(ISNUMBER(G195), (G195 - $B195) / $B195, "")</f>
        <v>1.4705882352941176E-2</v>
      </c>
      <c r="I195" s="101">
        <f>IF(ISNUMBER(G195), $B199 * H195, "")</f>
        <v>2205.8823529411766</v>
      </c>
      <c r="J195" s="15">
        <v>1385</v>
      </c>
      <c r="K195" s="32">
        <f t="shared" ref="K195:K198" si="108">IF(ISNUMBER(J195), (J195 - $B195) / $B195, "")</f>
        <v>1.8382352941176471E-2</v>
      </c>
      <c r="L195" s="18">
        <f>IF(ISNUMBER(J195), $B199 * K195, "")</f>
        <v>2757.3529411764707</v>
      </c>
      <c r="M195" s="31">
        <v>1400</v>
      </c>
      <c r="N195" s="32">
        <f t="shared" ref="N195:N198" si="109">IF(ISNUMBER(M195), (M195 - $B195) / $B195, "")</f>
        <v>2.9411764705882353E-2</v>
      </c>
      <c r="O195" s="18">
        <f>IF(ISNUMBER(M195), $B199 * N195, "")</f>
        <v>4411.7647058823532</v>
      </c>
      <c r="Q195" s="256"/>
      <c r="R195" s="256"/>
      <c r="S195" s="256"/>
    </row>
    <row r="196" spans="1:19" ht="17.25" thickBot="1">
      <c r="A196" s="125" t="s">
        <v>215</v>
      </c>
      <c r="B196" s="126">
        <v>451</v>
      </c>
      <c r="C196" s="77">
        <v>-6.8181818199999994E-2</v>
      </c>
      <c r="D196" s="15">
        <v>534</v>
      </c>
      <c r="E196" s="32">
        <f t="shared" si="106"/>
        <v>0.18403547671840353</v>
      </c>
      <c r="F196" s="18">
        <f>IF(ISNUMBER(D196), $B199 * E196, "")</f>
        <v>27605.321507760531</v>
      </c>
      <c r="G196" s="31">
        <v>570</v>
      </c>
      <c r="H196" s="32">
        <f t="shared" si="107"/>
        <v>0.26385809312638581</v>
      </c>
      <c r="I196" s="101">
        <f>IF(ISNUMBER(G196), $B199 * H196, "")</f>
        <v>39578.713968957869</v>
      </c>
      <c r="J196" s="15">
        <v>562</v>
      </c>
      <c r="K196" s="32">
        <f t="shared" si="108"/>
        <v>0.24611973392461198</v>
      </c>
      <c r="L196" s="18">
        <f>IF(ISNUMBER(J196), $B199 * K196, "")</f>
        <v>36917.960088691798</v>
      </c>
      <c r="M196" s="31">
        <v>554</v>
      </c>
      <c r="N196" s="32">
        <f t="shared" si="109"/>
        <v>0.22838137472283815</v>
      </c>
      <c r="O196" s="18">
        <f>IF(ISNUMBER(M196), $B199 * N196, "")</f>
        <v>34257.20620842572</v>
      </c>
      <c r="Q196" s="256"/>
      <c r="R196" s="256"/>
      <c r="S196" s="256"/>
    </row>
    <row r="197" spans="1:19">
      <c r="A197" s="125" t="s">
        <v>229</v>
      </c>
      <c r="B197" s="126">
        <v>3070</v>
      </c>
      <c r="C197" s="77">
        <v>-7.6691729299999997E-2</v>
      </c>
      <c r="D197" s="15">
        <v>3170</v>
      </c>
      <c r="E197" s="32">
        <f t="shared" si="106"/>
        <v>3.2573289902280131E-2</v>
      </c>
      <c r="F197" s="18">
        <f>IF(ISNUMBER(D197), $B199 * E197, "")</f>
        <v>4885.99348534202</v>
      </c>
      <c r="G197" s="31">
        <v>3095</v>
      </c>
      <c r="H197" s="32">
        <f t="shared" si="107"/>
        <v>8.1433224755700327E-3</v>
      </c>
      <c r="I197" s="101">
        <f>IF(ISNUMBER(G197), $B199 * H197, "")</f>
        <v>1221.498371335505</v>
      </c>
      <c r="J197" s="15">
        <v>3040</v>
      </c>
      <c r="K197" s="32">
        <f t="shared" si="108"/>
        <v>-9.7719869706840382E-3</v>
      </c>
      <c r="L197" s="18">
        <f>IF(ISNUMBER(J197), $B199 * K197, "")</f>
        <v>-1465.7980456026057</v>
      </c>
      <c r="M197" s="31">
        <v>3040</v>
      </c>
      <c r="N197" s="32">
        <f t="shared" si="109"/>
        <v>-9.7719869706840382E-3</v>
      </c>
      <c r="O197" s="18">
        <f>IF(ISNUMBER(M197), $B199 * N197, "")</f>
        <v>-1465.7980456026057</v>
      </c>
      <c r="Q197" s="278"/>
      <c r="R197" s="279"/>
      <c r="S197" s="280"/>
    </row>
    <row r="198" spans="1:19" ht="17.25" thickBot="1">
      <c r="A198" s="130" t="s">
        <v>225</v>
      </c>
      <c r="B198" s="131">
        <v>1335</v>
      </c>
      <c r="C198" s="79">
        <v>-8.2474226799999995E-2</v>
      </c>
      <c r="D198" s="24">
        <v>1360</v>
      </c>
      <c r="E198" s="25">
        <f t="shared" si="106"/>
        <v>1.8726591760299626E-2</v>
      </c>
      <c r="F198" s="104">
        <f>IF(ISNUMBER(D198), $B199 * E198, "")</f>
        <v>2808.9887640449438</v>
      </c>
      <c r="G198" s="102">
        <v>1340</v>
      </c>
      <c r="H198" s="25">
        <f t="shared" si="107"/>
        <v>3.7453183520599251E-3</v>
      </c>
      <c r="I198" s="103">
        <f>IF(ISNUMBER(G198), $B199 * H198, "")</f>
        <v>561.79775280898878</v>
      </c>
      <c r="J198" s="24">
        <v>1380</v>
      </c>
      <c r="K198" s="25">
        <f t="shared" si="108"/>
        <v>3.3707865168539325E-2</v>
      </c>
      <c r="L198" s="104">
        <f>IF(ISNUMBER(J198), $B199 * K198, "")</f>
        <v>5056.1797752808989</v>
      </c>
      <c r="M198" s="102">
        <v>1410</v>
      </c>
      <c r="N198" s="25">
        <f t="shared" si="109"/>
        <v>5.6179775280898875E-2</v>
      </c>
      <c r="O198" s="104">
        <f>IF(ISNUMBER(M198), $B199 * N198, "")</f>
        <v>8426.9662921348317</v>
      </c>
      <c r="Q198" s="281"/>
      <c r="R198" s="282"/>
      <c r="S198" s="283"/>
    </row>
    <row r="199" spans="1:19" ht="17.25" thickBot="1">
      <c r="A199" s="132" t="s">
        <v>267</v>
      </c>
      <c r="B199" s="289">
        <f>$B$37</f>
        <v>150000</v>
      </c>
      <c r="C199" s="290"/>
      <c r="D199" s="26" t="s">
        <v>268</v>
      </c>
      <c r="E199" s="27">
        <f>IF(COUNT(E179:E198), SUM(E179:E198) / COUNT(E179:E198), 0)</f>
        <v>2.3511387286130295E-2</v>
      </c>
      <c r="F199" s="28">
        <f>SUM(F179:F198)</f>
        <v>70534.161858390871</v>
      </c>
      <c r="G199" s="26" t="s">
        <v>268</v>
      </c>
      <c r="H199" s="27">
        <f>IF(COUNT(H179:H198), SUM(H179:H198) / COUNT(H179:H198), 0)</f>
        <v>1.5270669881536775E-2</v>
      </c>
      <c r="I199" s="28">
        <f>SUM(I179:I198)</f>
        <v>45812.00964461032</v>
      </c>
      <c r="J199" s="26" t="s">
        <v>268</v>
      </c>
      <c r="K199" s="27">
        <f>IF(COUNT(K179:K198), SUM(K179:K198) / COUNT(K179:K198), 0)</f>
        <v>2.0684771899953335E-2</v>
      </c>
      <c r="L199" s="28">
        <f>SUM(L179:L198)</f>
        <v>62054.315699860017</v>
      </c>
      <c r="M199" s="26" t="s">
        <v>268</v>
      </c>
      <c r="N199" s="27">
        <f>IF(COUNT(N179:N198), SUM(N179:N198) / COUNT(N179:N198), 0)</f>
        <v>2.2601477834068677E-2</v>
      </c>
      <c r="O199" s="28">
        <f>SUM(O179:O198)</f>
        <v>67804.433502206026</v>
      </c>
      <c r="Q199" s="284"/>
      <c r="R199" s="285"/>
      <c r="S199" s="286"/>
    </row>
  </sheetData>
  <mergeCells count="266">
    <mergeCell ref="Q197:S199"/>
    <mergeCell ref="B199:C199"/>
    <mergeCell ref="Q184:Q186"/>
    <mergeCell ref="R184:R186"/>
    <mergeCell ref="S184:S186"/>
    <mergeCell ref="Q188:S190"/>
    <mergeCell ref="Q191:Q193"/>
    <mergeCell ref="R191:R193"/>
    <mergeCell ref="S191:S193"/>
    <mergeCell ref="Q181:Q183"/>
    <mergeCell ref="R181:R183"/>
    <mergeCell ref="S181:S183"/>
    <mergeCell ref="D176:F176"/>
    <mergeCell ref="G176:I176"/>
    <mergeCell ref="J176:L176"/>
    <mergeCell ref="M176:O176"/>
    <mergeCell ref="Q194:Q196"/>
    <mergeCell ref="R194:R196"/>
    <mergeCell ref="S194:S196"/>
    <mergeCell ref="A177:A178"/>
    <mergeCell ref="B177:C177"/>
    <mergeCell ref="D177:F177"/>
    <mergeCell ref="G177:I177"/>
    <mergeCell ref="J177:L177"/>
    <mergeCell ref="M177:O177"/>
    <mergeCell ref="Q167:Q169"/>
    <mergeCell ref="R167:R169"/>
    <mergeCell ref="S167:S169"/>
    <mergeCell ref="Q170:S172"/>
    <mergeCell ref="B172:C172"/>
    <mergeCell ref="A175:O175"/>
    <mergeCell ref="Q175:Q177"/>
    <mergeCell ref="R175:R177"/>
    <mergeCell ref="S175:S177"/>
    <mergeCell ref="B176:C176"/>
    <mergeCell ref="Q178:Q180"/>
    <mergeCell ref="R178:R180"/>
    <mergeCell ref="S178:S180"/>
    <mergeCell ref="Q157:Q159"/>
    <mergeCell ref="R157:R159"/>
    <mergeCell ref="S157:S159"/>
    <mergeCell ref="Q161:S163"/>
    <mergeCell ref="Q164:Q166"/>
    <mergeCell ref="R164:R166"/>
    <mergeCell ref="S164:S166"/>
    <mergeCell ref="Q151:Q153"/>
    <mergeCell ref="R151:R153"/>
    <mergeCell ref="S151:S153"/>
    <mergeCell ref="Q154:Q156"/>
    <mergeCell ref="R154:R156"/>
    <mergeCell ref="S154:S156"/>
    <mergeCell ref="Q140:Q142"/>
    <mergeCell ref="R140:R142"/>
    <mergeCell ref="S140:S142"/>
    <mergeCell ref="Q143:S145"/>
    <mergeCell ref="B145:C145"/>
    <mergeCell ref="A148:O148"/>
    <mergeCell ref="Q148:Q150"/>
    <mergeCell ref="R148:R150"/>
    <mergeCell ref="S148:S150"/>
    <mergeCell ref="B149:C149"/>
    <mergeCell ref="D149:F149"/>
    <mergeCell ref="G149:I149"/>
    <mergeCell ref="J149:L149"/>
    <mergeCell ref="M149:O149"/>
    <mergeCell ref="A150:A151"/>
    <mergeCell ref="B150:C150"/>
    <mergeCell ref="D150:F150"/>
    <mergeCell ref="G150:I150"/>
    <mergeCell ref="J150:L150"/>
    <mergeCell ref="M150:O150"/>
    <mergeCell ref="Q130:Q132"/>
    <mergeCell ref="R130:R132"/>
    <mergeCell ref="S130:S132"/>
    <mergeCell ref="Q134:S136"/>
    <mergeCell ref="Q137:Q139"/>
    <mergeCell ref="R137:R139"/>
    <mergeCell ref="S137:S139"/>
    <mergeCell ref="Q124:Q126"/>
    <mergeCell ref="R124:R126"/>
    <mergeCell ref="S124:S126"/>
    <mergeCell ref="Q127:Q129"/>
    <mergeCell ref="R127:R129"/>
    <mergeCell ref="S127:S129"/>
    <mergeCell ref="Q113:Q115"/>
    <mergeCell ref="R113:R115"/>
    <mergeCell ref="S113:S115"/>
    <mergeCell ref="Q116:S118"/>
    <mergeCell ref="B118:C118"/>
    <mergeCell ref="A121:O121"/>
    <mergeCell ref="Q121:Q123"/>
    <mergeCell ref="R121:R123"/>
    <mergeCell ref="S121:S123"/>
    <mergeCell ref="B122:C122"/>
    <mergeCell ref="D122:F122"/>
    <mergeCell ref="G122:I122"/>
    <mergeCell ref="J122:L122"/>
    <mergeCell ref="M122:O122"/>
    <mergeCell ref="A123:A124"/>
    <mergeCell ref="B123:C123"/>
    <mergeCell ref="D123:F123"/>
    <mergeCell ref="G123:I123"/>
    <mergeCell ref="J123:L123"/>
    <mergeCell ref="M123:O123"/>
    <mergeCell ref="Q103:Q105"/>
    <mergeCell ref="R103:R105"/>
    <mergeCell ref="S103:S105"/>
    <mergeCell ref="Q107:S109"/>
    <mergeCell ref="Q110:Q112"/>
    <mergeCell ref="R110:R112"/>
    <mergeCell ref="S110:S112"/>
    <mergeCell ref="Q97:Q99"/>
    <mergeCell ref="R97:R99"/>
    <mergeCell ref="S97:S99"/>
    <mergeCell ref="Q100:Q102"/>
    <mergeCell ref="R100:R102"/>
    <mergeCell ref="S100:S102"/>
    <mergeCell ref="Q86:Q88"/>
    <mergeCell ref="R86:R88"/>
    <mergeCell ref="S86:S88"/>
    <mergeCell ref="Q89:S91"/>
    <mergeCell ref="B91:C91"/>
    <mergeCell ref="A94:O94"/>
    <mergeCell ref="Q94:Q96"/>
    <mergeCell ref="R94:R96"/>
    <mergeCell ref="S94:S96"/>
    <mergeCell ref="B95:C95"/>
    <mergeCell ref="D95:F95"/>
    <mergeCell ref="G95:I95"/>
    <mergeCell ref="J95:L95"/>
    <mergeCell ref="M95:O95"/>
    <mergeCell ref="A96:A97"/>
    <mergeCell ref="B96:C96"/>
    <mergeCell ref="D96:F96"/>
    <mergeCell ref="G96:I96"/>
    <mergeCell ref="J96:L96"/>
    <mergeCell ref="M96:O96"/>
    <mergeCell ref="Q76:Q78"/>
    <mergeCell ref="R76:R78"/>
    <mergeCell ref="S76:S78"/>
    <mergeCell ref="Q80:S82"/>
    <mergeCell ref="Q83:Q85"/>
    <mergeCell ref="R83:R85"/>
    <mergeCell ref="S83:S85"/>
    <mergeCell ref="Q70:Q72"/>
    <mergeCell ref="R70:R72"/>
    <mergeCell ref="S70:S72"/>
    <mergeCell ref="Q73:Q75"/>
    <mergeCell ref="R73:R75"/>
    <mergeCell ref="S73:S75"/>
    <mergeCell ref="Q59:Q61"/>
    <mergeCell ref="R59:R61"/>
    <mergeCell ref="S59:S61"/>
    <mergeCell ref="Q62:S64"/>
    <mergeCell ref="B64:C64"/>
    <mergeCell ref="A67:O67"/>
    <mergeCell ref="Q67:Q69"/>
    <mergeCell ref="R67:R69"/>
    <mergeCell ref="S67:S69"/>
    <mergeCell ref="B68:C68"/>
    <mergeCell ref="D68:F68"/>
    <mergeCell ref="G68:I68"/>
    <mergeCell ref="J68:L68"/>
    <mergeCell ref="M68:O68"/>
    <mergeCell ref="A69:A70"/>
    <mergeCell ref="B69:C69"/>
    <mergeCell ref="D69:F69"/>
    <mergeCell ref="G69:I69"/>
    <mergeCell ref="J69:L69"/>
    <mergeCell ref="M69:O69"/>
    <mergeCell ref="Q49:Q51"/>
    <mergeCell ref="R49:R51"/>
    <mergeCell ref="S49:S51"/>
    <mergeCell ref="Q53:S55"/>
    <mergeCell ref="Q56:Q58"/>
    <mergeCell ref="R56:R58"/>
    <mergeCell ref="S56:S58"/>
    <mergeCell ref="Q43:Q45"/>
    <mergeCell ref="R43:R45"/>
    <mergeCell ref="S43:S45"/>
    <mergeCell ref="Q46:Q48"/>
    <mergeCell ref="R46:R48"/>
    <mergeCell ref="S46:S48"/>
    <mergeCell ref="M41:O41"/>
    <mergeCell ref="A42:A43"/>
    <mergeCell ref="B42:C42"/>
    <mergeCell ref="D42:F42"/>
    <mergeCell ref="G42:I42"/>
    <mergeCell ref="J42:L42"/>
    <mergeCell ref="M42:O42"/>
    <mergeCell ref="Q35:S37"/>
    <mergeCell ref="B37:C37"/>
    <mergeCell ref="A40:O40"/>
    <mergeCell ref="Q40:Q42"/>
    <mergeCell ref="R40:R42"/>
    <mergeCell ref="S40:S42"/>
    <mergeCell ref="B41:C41"/>
    <mergeCell ref="D41:F41"/>
    <mergeCell ref="G41:I41"/>
    <mergeCell ref="J41:L41"/>
    <mergeCell ref="Q26:S28"/>
    <mergeCell ref="Q29:Q31"/>
    <mergeCell ref="R29:R31"/>
    <mergeCell ref="S29:S31"/>
    <mergeCell ref="Q32:Q34"/>
    <mergeCell ref="R32:R34"/>
    <mergeCell ref="S32:S34"/>
    <mergeCell ref="S16:S18"/>
    <mergeCell ref="Q19:Q21"/>
    <mergeCell ref="R19:R21"/>
    <mergeCell ref="S19:S21"/>
    <mergeCell ref="Q22:Q24"/>
    <mergeCell ref="R22:R24"/>
    <mergeCell ref="S22:S24"/>
    <mergeCell ref="S13:S15"/>
    <mergeCell ref="B14:C14"/>
    <mergeCell ref="D14:F14"/>
    <mergeCell ref="G14:I14"/>
    <mergeCell ref="J14:L14"/>
    <mergeCell ref="M14:O14"/>
    <mergeCell ref="B15:C15"/>
    <mergeCell ref="D15:F15"/>
    <mergeCell ref="G15:I15"/>
    <mergeCell ref="J15:L15"/>
    <mergeCell ref="B11:F11"/>
    <mergeCell ref="G11:I11"/>
    <mergeCell ref="K11:O11"/>
    <mergeCell ref="A13:O13"/>
    <mergeCell ref="Q13:Q15"/>
    <mergeCell ref="R13:R15"/>
    <mergeCell ref="A15:A16"/>
    <mergeCell ref="M15:O15"/>
    <mergeCell ref="Q16:Q18"/>
    <mergeCell ref="R16:R18"/>
    <mergeCell ref="Q8:R8"/>
    <mergeCell ref="B9:F9"/>
    <mergeCell ref="G9:I9"/>
    <mergeCell ref="K9:O9"/>
    <mergeCell ref="B10:F10"/>
    <mergeCell ref="G10:I10"/>
    <mergeCell ref="K10:O10"/>
    <mergeCell ref="B7:F7"/>
    <mergeCell ref="G7:I7"/>
    <mergeCell ref="K7:O7"/>
    <mergeCell ref="B8:F8"/>
    <mergeCell ref="G8:I8"/>
    <mergeCell ref="K8:O8"/>
    <mergeCell ref="B6:F6"/>
    <mergeCell ref="G6:I6"/>
    <mergeCell ref="K6:O6"/>
    <mergeCell ref="B3:F3"/>
    <mergeCell ref="G3:I3"/>
    <mergeCell ref="K3:O3"/>
    <mergeCell ref="B4:F4"/>
    <mergeCell ref="G4:I4"/>
    <mergeCell ref="K4:O4"/>
    <mergeCell ref="A1:F1"/>
    <mergeCell ref="G1:I1"/>
    <mergeCell ref="J1:O1"/>
    <mergeCell ref="Q1:R1"/>
    <mergeCell ref="B2:F2"/>
    <mergeCell ref="G2:I2"/>
    <mergeCell ref="K2:O2"/>
    <mergeCell ref="B5:F5"/>
    <mergeCell ref="G5:I5"/>
    <mergeCell ref="K5:O5"/>
  </mergeCells>
  <phoneticPr fontId="1" type="noConversion"/>
  <conditionalFormatting sqref="G2:I3">
    <cfRule type="expression" dxfId="2847" priority="177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CHOOSE(2,$E$118,$F$118,$H$118,$I$118,$K$118,$L$118,$N$118,$O$118))))&gt;0</formula>
    </cfRule>
    <cfRule type="expression" dxfId="2846" priority="178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CHOOSE(2,$E$118,$F$118,$H$118,$I$118,$K$118,$L$118,$N$118,$O$118))))&lt;0</formula>
    </cfRule>
  </conditionalFormatting>
  <conditionalFormatting sqref="G4:I5">
    <cfRule type="expression" dxfId="2845" priority="175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CHOOSE(2,$E$64,$F$64,$H$64,$I$64,$K$64,$L$64,$N$64,$O$64))))&gt;0</formula>
    </cfRule>
    <cfRule type="expression" dxfId="2844" priority="176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CHOOSE(2,$E$64,$F$64,$H$64,$I$64,$K$64,$L$64,$N$64,$O$64))))&lt;0</formula>
    </cfRule>
  </conditionalFormatting>
  <conditionalFormatting sqref="G6:I7">
    <cfRule type="expression" dxfId="2843" priority="173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CHOOSE(2,$E$91,$F$91,$H$91,$I$91,$K$91,$L$91,$N$91,$O$91))))&gt;0</formula>
    </cfRule>
    <cfRule type="expression" dxfId="2842" priority="174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CHOOSE(2,$E$91,$F$91,$H$91,$I$91,$K$91,$L$91,$N$91,$O$91))))&lt;0</formula>
    </cfRule>
  </conditionalFormatting>
  <conditionalFormatting sqref="G8:I9">
    <cfRule type="expression" dxfId="2841" priority="171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CHOOSE(2,$E$199,$F$199,$H$199,$I$199,$K$199,$L$199,$N$199,$O$199))))&gt;0</formula>
    </cfRule>
    <cfRule type="expression" dxfId="2840" priority="172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CHOOSE(2,$E$199,$F$199,$H$199,$I$199,$K$199,$L$199,$N$199,$O$199))))&lt;0</formula>
    </cfRule>
  </conditionalFormatting>
  <conditionalFormatting sqref="G10:I11">
    <cfRule type="expression" dxfId="2839" priority="169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CHOOSE(2,$E$37,$F$37,$H$37,$I$37,$K$37,$L$37,$N$37,$O$37))))&gt;0</formula>
    </cfRule>
    <cfRule type="expression" dxfId="2838" priority="170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CHOOSE(2,$E$37,$F$37,$H$37,$I$37,$K$37,$L$37,$N$37,$O$37))))&lt;0</formula>
    </cfRule>
  </conditionalFormatting>
  <conditionalFormatting sqref="A17:C36 M17:O36">
    <cfRule type="expression" dxfId="2837" priority="157">
      <formula>AND($N17 &gt; 0, ISNUMBER($N17))</formula>
    </cfRule>
    <cfRule type="expression" dxfId="2836" priority="158">
      <formula>AND($N17 = 0 * ISNUMBER($N17))</formula>
    </cfRule>
    <cfRule type="expression" dxfId="2835" priority="159">
      <formula>AND($N17 &lt; 0, ISNUMBER($N17))</formula>
    </cfRule>
  </conditionalFormatting>
  <conditionalFormatting sqref="A17:F36">
    <cfRule type="expression" dxfId="2834" priority="166">
      <formula>AND($E17 &gt; 0, ISNUMBER($E17))</formula>
    </cfRule>
    <cfRule type="expression" dxfId="2833" priority="167">
      <formula>AND($E17 = 0 * ISNUMBER($E17))</formula>
    </cfRule>
    <cfRule type="expression" dxfId="2832" priority="168">
      <formula>AND($E17 &lt; 0, ISNUMBER($E17))</formula>
    </cfRule>
  </conditionalFormatting>
  <conditionalFormatting sqref="A17:C36 G17:I36">
    <cfRule type="expression" dxfId="2831" priority="163">
      <formula>AND($H17 &gt; 0, ISNUMBER($H17))</formula>
    </cfRule>
    <cfRule type="expression" dxfId="2830" priority="164">
      <formula>AND($H17 = 0 * ISNUMBER($H17))</formula>
    </cfRule>
    <cfRule type="expression" dxfId="2829" priority="165">
      <formula>AND($H17 &lt; 0, ISNUMBER($H17))</formula>
    </cfRule>
  </conditionalFormatting>
  <conditionalFormatting sqref="A17:C36 J17:L36">
    <cfRule type="expression" dxfId="2828" priority="160">
      <formula>AND($K17 &gt; 0, ISNUMBER($K17))</formula>
    </cfRule>
    <cfRule type="expression" dxfId="2827" priority="161">
      <formula>AND($K17 = 0 * ISNUMBER($K17))</formula>
    </cfRule>
    <cfRule type="expression" dxfId="2826" priority="162">
      <formula>AND($K17 &lt; 0, ISNUMBER($K17))</formula>
    </cfRule>
  </conditionalFormatting>
  <conditionalFormatting sqref="D15:F16 E37:F37">
    <cfRule type="expression" dxfId="2825" priority="154">
      <formula>$E$37 &gt; 0</formula>
    </cfRule>
    <cfRule type="expression" dxfId="2824" priority="155">
      <formula>$E$37 = 0</formula>
    </cfRule>
    <cfRule type="expression" dxfId="2823" priority="156">
      <formula>$E$37 &lt; 0</formula>
    </cfRule>
  </conditionalFormatting>
  <conditionalFormatting sqref="G15:I16 H37:I37">
    <cfRule type="expression" dxfId="2822" priority="151">
      <formula>$H$37 &gt; 0</formula>
    </cfRule>
    <cfRule type="expression" dxfId="2821" priority="152">
      <formula>$H$37 = 0</formula>
    </cfRule>
    <cfRule type="expression" dxfId="2820" priority="153">
      <formula>$H$37 &lt; 0</formula>
    </cfRule>
  </conditionalFormatting>
  <conditionalFormatting sqref="J15:L16 K37:L37">
    <cfRule type="expression" dxfId="2819" priority="148">
      <formula>$K$37 &gt; 0</formula>
    </cfRule>
    <cfRule type="expression" dxfId="2818" priority="149">
      <formula>$K$37 = 0</formula>
    </cfRule>
    <cfRule type="expression" dxfId="2817" priority="150">
      <formula>$K$37 &lt; 0</formula>
    </cfRule>
  </conditionalFormatting>
  <conditionalFormatting sqref="M15:O16 N37:O37">
    <cfRule type="expression" dxfId="2816" priority="145">
      <formula>$N$37 &gt; 0</formula>
    </cfRule>
    <cfRule type="expression" dxfId="2815" priority="146">
      <formula>$N$37 = 0</formula>
    </cfRule>
    <cfRule type="expression" dxfId="2814" priority="147">
      <formula>$N$37 &lt; 0</formula>
    </cfRule>
  </conditionalFormatting>
  <conditionalFormatting sqref="A44:C63 M44:O63">
    <cfRule type="expression" dxfId="2813" priority="133">
      <formula>AND($N44 &gt; 0, ISNUMBER($N44))</formula>
    </cfRule>
    <cfRule type="expression" dxfId="2812" priority="134">
      <formula>AND($N44 = 0 * ISNUMBER($N44))</formula>
    </cfRule>
    <cfRule type="expression" dxfId="2811" priority="135">
      <formula>AND($N44 &lt; 0, ISNUMBER($N44))</formula>
    </cfRule>
  </conditionalFormatting>
  <conditionalFormatting sqref="A44:F63">
    <cfRule type="expression" dxfId="2810" priority="142">
      <formula>AND($E44 &gt; 0, ISNUMBER($E44))</formula>
    </cfRule>
    <cfRule type="expression" dxfId="2809" priority="143">
      <formula>AND($E44 = 0 * ISNUMBER($E44))</formula>
    </cfRule>
    <cfRule type="expression" dxfId="2808" priority="144">
      <formula>AND($E44 &lt; 0, ISNUMBER($E44))</formula>
    </cfRule>
  </conditionalFormatting>
  <conditionalFormatting sqref="A44:C63 G44:I63">
    <cfRule type="expression" dxfId="2807" priority="139">
      <formula>AND($H44 &gt; 0, ISNUMBER($H44))</formula>
    </cfRule>
    <cfRule type="expression" dxfId="2806" priority="140">
      <formula>AND($H44 = 0 * ISNUMBER($H44))</formula>
    </cfRule>
    <cfRule type="expression" dxfId="2805" priority="141">
      <formula>AND($H44 &lt; 0, ISNUMBER($H44))</formula>
    </cfRule>
  </conditionalFormatting>
  <conditionalFormatting sqref="A44:C63 J44:L63">
    <cfRule type="expression" dxfId="2804" priority="136">
      <formula>AND($K44 &gt; 0, ISNUMBER($K44))</formula>
    </cfRule>
    <cfRule type="expression" dxfId="2803" priority="137">
      <formula>AND($K44 = 0 * ISNUMBER($K44))</formula>
    </cfRule>
    <cfRule type="expression" dxfId="2802" priority="138">
      <formula>AND($K44 &lt; 0, ISNUMBER($K44))</formula>
    </cfRule>
  </conditionalFormatting>
  <conditionalFormatting sqref="D42:F43 E64:F64">
    <cfRule type="expression" dxfId="2801" priority="130">
      <formula>$E$64 &gt; 0</formula>
    </cfRule>
    <cfRule type="expression" dxfId="2800" priority="131">
      <formula>$E$64 = 0</formula>
    </cfRule>
    <cfRule type="expression" dxfId="2799" priority="132">
      <formula>$E$64 &lt; 0</formula>
    </cfRule>
  </conditionalFormatting>
  <conditionalFormatting sqref="G42:I43 H64:I64">
    <cfRule type="expression" dxfId="2798" priority="127">
      <formula>$H$64 &gt; 0</formula>
    </cfRule>
    <cfRule type="expression" dxfId="2797" priority="128">
      <formula>$H$64 = 0</formula>
    </cfRule>
    <cfRule type="expression" dxfId="2796" priority="129">
      <formula>$H$64 &lt; 0</formula>
    </cfRule>
  </conditionalFormatting>
  <conditionalFormatting sqref="J42:L43 K64:L64">
    <cfRule type="expression" dxfId="2795" priority="124">
      <formula>$K$64 &gt; 0</formula>
    </cfRule>
    <cfRule type="expression" dxfId="2794" priority="125">
      <formula>$K$64 = 0</formula>
    </cfRule>
    <cfRule type="expression" dxfId="2793" priority="126">
      <formula>$K$64 &lt; 0</formula>
    </cfRule>
  </conditionalFormatting>
  <conditionalFormatting sqref="M42:O43 N64:O64">
    <cfRule type="expression" dxfId="2792" priority="121">
      <formula>$N$64 &gt; 0</formula>
    </cfRule>
    <cfRule type="expression" dxfId="2791" priority="122">
      <formula>$N$64 = 0</formula>
    </cfRule>
    <cfRule type="expression" dxfId="2790" priority="123">
      <formula>$N$64 &lt; 0</formula>
    </cfRule>
  </conditionalFormatting>
  <conditionalFormatting sqref="A71:C90 M71:O90">
    <cfRule type="expression" dxfId="2789" priority="109">
      <formula>AND($N71 &gt; 0, ISNUMBER($N71))</formula>
    </cfRule>
    <cfRule type="expression" dxfId="2788" priority="110">
      <formula>AND($N71 = 0 * ISNUMBER($N71))</formula>
    </cfRule>
    <cfRule type="expression" dxfId="2787" priority="111">
      <formula>AND($N71 &lt; 0, ISNUMBER($N71))</formula>
    </cfRule>
  </conditionalFormatting>
  <conditionalFormatting sqref="A71:F90">
    <cfRule type="expression" dxfId="2786" priority="118">
      <formula>AND($E71 &gt; 0, ISNUMBER($E71))</formula>
    </cfRule>
    <cfRule type="expression" dxfId="2785" priority="119">
      <formula>AND($E71 = 0 * ISNUMBER($E71))</formula>
    </cfRule>
    <cfRule type="expression" dxfId="2784" priority="120">
      <formula>AND($E71 &lt; 0, ISNUMBER($E71))</formula>
    </cfRule>
  </conditionalFormatting>
  <conditionalFormatting sqref="A71:C90 G71:I90">
    <cfRule type="expression" dxfId="2783" priority="115">
      <formula>AND($H71 &gt; 0, ISNUMBER($H71))</formula>
    </cfRule>
    <cfRule type="expression" dxfId="2782" priority="116">
      <formula>AND($H71 = 0 * ISNUMBER($H71))</formula>
    </cfRule>
    <cfRule type="expression" dxfId="2781" priority="117">
      <formula>AND($H71 &lt; 0, ISNUMBER($H71))</formula>
    </cfRule>
  </conditionalFormatting>
  <conditionalFormatting sqref="A71:C90 J71:L90">
    <cfRule type="expression" dxfId="2780" priority="112">
      <formula>AND($K71 &gt; 0, ISNUMBER($K71))</formula>
    </cfRule>
    <cfRule type="expression" dxfId="2779" priority="113">
      <formula>AND($K71 = 0 * ISNUMBER($K71))</formula>
    </cfRule>
    <cfRule type="expression" dxfId="2778" priority="114">
      <formula>AND($K71 &lt; 0, ISNUMBER($K71))</formula>
    </cfRule>
  </conditionalFormatting>
  <conditionalFormatting sqref="D69:F70 E91:F91">
    <cfRule type="expression" dxfId="2777" priority="106">
      <formula>$E$91 &gt; 0</formula>
    </cfRule>
    <cfRule type="expression" dxfId="2776" priority="107">
      <formula>$E$91 = 0</formula>
    </cfRule>
    <cfRule type="expression" dxfId="2775" priority="108">
      <formula>$E$91 &lt; 0</formula>
    </cfRule>
  </conditionalFormatting>
  <conditionalFormatting sqref="G69:I70 H91:I91">
    <cfRule type="expression" dxfId="2774" priority="103">
      <formula>$H$91 &gt; 0</formula>
    </cfRule>
    <cfRule type="expression" dxfId="2773" priority="104">
      <formula>$H$91 = 0</formula>
    </cfRule>
    <cfRule type="expression" dxfId="2772" priority="105">
      <formula>$H$91 &lt; 0</formula>
    </cfRule>
  </conditionalFormatting>
  <conditionalFormatting sqref="J69:L70 K91:L91">
    <cfRule type="expression" dxfId="2771" priority="100">
      <formula>$K$91 &gt; 0</formula>
    </cfRule>
    <cfRule type="expression" dxfId="2770" priority="101">
      <formula>$K$91 = 0</formula>
    </cfRule>
    <cfRule type="expression" dxfId="2769" priority="102">
      <formula>$K$91 &lt; 0</formula>
    </cfRule>
  </conditionalFormatting>
  <conditionalFormatting sqref="M69:O70 N91:O91">
    <cfRule type="expression" dxfId="2768" priority="97">
      <formula>$N$91 &gt; 0</formula>
    </cfRule>
    <cfRule type="expression" dxfId="2767" priority="98">
      <formula>$N$91 = 0</formula>
    </cfRule>
    <cfRule type="expression" dxfId="2766" priority="99">
      <formula>$N$91 &lt; 0</formula>
    </cfRule>
  </conditionalFormatting>
  <conditionalFormatting sqref="A98:C117 M98:O117">
    <cfRule type="expression" dxfId="2765" priority="85">
      <formula>AND($N98 &gt; 0, ISNUMBER($N98))</formula>
    </cfRule>
    <cfRule type="expression" dxfId="2764" priority="86">
      <formula>AND($N98 = 0 * ISNUMBER($N98))</formula>
    </cfRule>
    <cfRule type="expression" dxfId="2763" priority="87">
      <formula>AND($N98 &lt; 0, ISNUMBER($N98))</formula>
    </cfRule>
  </conditionalFormatting>
  <conditionalFormatting sqref="A98:F117">
    <cfRule type="expression" dxfId="2762" priority="94">
      <formula>AND($E98 &gt; 0, ISNUMBER($E98))</formula>
    </cfRule>
    <cfRule type="expression" dxfId="2761" priority="95">
      <formula>AND($E98 = 0 * ISNUMBER($E98))</formula>
    </cfRule>
    <cfRule type="expression" dxfId="2760" priority="96">
      <formula>AND($E98 &lt; 0, ISNUMBER($E98))</formula>
    </cfRule>
  </conditionalFormatting>
  <conditionalFormatting sqref="A98:C117 G98:I117">
    <cfRule type="expression" dxfId="2759" priority="91">
      <formula>AND($H98 &gt; 0, ISNUMBER($H98))</formula>
    </cfRule>
    <cfRule type="expression" dxfId="2758" priority="92">
      <formula>AND($H98 = 0 * ISNUMBER($H98))</formula>
    </cfRule>
    <cfRule type="expression" dxfId="2757" priority="93">
      <formula>AND($H98 &lt; 0, ISNUMBER($H98))</formula>
    </cfRule>
  </conditionalFormatting>
  <conditionalFormatting sqref="A98:C117 J98:L117">
    <cfRule type="expression" dxfId="2756" priority="88">
      <formula>AND($K98 &gt; 0, ISNUMBER($K98))</formula>
    </cfRule>
    <cfRule type="expression" dxfId="2755" priority="89">
      <formula>AND($K98 = 0 * ISNUMBER($K98))</formula>
    </cfRule>
    <cfRule type="expression" dxfId="2754" priority="90">
      <formula>AND($K98 &lt; 0, ISNUMBER($K98))</formula>
    </cfRule>
  </conditionalFormatting>
  <conditionalFormatting sqref="D96:F97 E118:F118">
    <cfRule type="expression" dxfId="2753" priority="82">
      <formula>$E$118 &gt; 0</formula>
    </cfRule>
    <cfRule type="expression" dxfId="2752" priority="83">
      <formula>$E$118 = 0</formula>
    </cfRule>
    <cfRule type="expression" dxfId="2751" priority="84">
      <formula>$E$118 &lt; 0</formula>
    </cfRule>
  </conditionalFormatting>
  <conditionalFormatting sqref="G96:I97 H118:I118">
    <cfRule type="expression" dxfId="2750" priority="79">
      <formula>$H$118 &gt; 0</formula>
    </cfRule>
    <cfRule type="expression" dxfId="2749" priority="80">
      <formula>$H$118 = 0</formula>
    </cfRule>
    <cfRule type="expression" dxfId="2748" priority="81">
      <formula>$H$118 &lt; 0</formula>
    </cfRule>
  </conditionalFormatting>
  <conditionalFormatting sqref="J96:L97 K118:L118">
    <cfRule type="expression" dxfId="2747" priority="76">
      <formula>$K$118 &gt; 0</formula>
    </cfRule>
    <cfRule type="expression" dxfId="2746" priority="77">
      <formula>$K$118 = 0</formula>
    </cfRule>
    <cfRule type="expression" dxfId="2745" priority="78">
      <formula>$K$118 &lt; 0</formula>
    </cfRule>
  </conditionalFormatting>
  <conditionalFormatting sqref="M96:O97 N118:O118">
    <cfRule type="expression" dxfId="2744" priority="73">
      <formula>$N$118 &gt; 0</formula>
    </cfRule>
    <cfRule type="expression" dxfId="2743" priority="74">
      <formula>$N$118 = 0</formula>
    </cfRule>
    <cfRule type="expression" dxfId="2742" priority="75">
      <formula>$N$118 &lt; 0</formula>
    </cfRule>
  </conditionalFormatting>
  <conditionalFormatting sqref="A125:C144 M125:O144">
    <cfRule type="expression" dxfId="2741" priority="61">
      <formula>AND($N125 &gt; 0, ISNUMBER($N125))</formula>
    </cfRule>
    <cfRule type="expression" dxfId="2740" priority="62">
      <formula>AND($N125 = 0 * ISNUMBER($N125))</formula>
    </cfRule>
    <cfRule type="expression" dxfId="2739" priority="63">
      <formula>AND($N125 &lt; 0, ISNUMBER($N125))</formula>
    </cfRule>
  </conditionalFormatting>
  <conditionalFormatting sqref="A125:F144">
    <cfRule type="expression" dxfId="2738" priority="70">
      <formula>AND($E125 &gt; 0, ISNUMBER($E125))</formula>
    </cfRule>
    <cfRule type="expression" dxfId="2737" priority="71">
      <formula>AND($E125 = 0 * ISNUMBER($E125))</formula>
    </cfRule>
    <cfRule type="expression" dxfId="2736" priority="72">
      <formula>AND($E125 &lt; 0, ISNUMBER($E125))</formula>
    </cfRule>
  </conditionalFormatting>
  <conditionalFormatting sqref="A125:C144 G125:I144">
    <cfRule type="expression" dxfId="2735" priority="67">
      <formula>AND($H125 &gt; 0, ISNUMBER($H125))</formula>
    </cfRule>
    <cfRule type="expression" dxfId="2734" priority="68">
      <formula>AND($H125 = 0 * ISNUMBER($H125))</formula>
    </cfRule>
    <cfRule type="expression" dxfId="2733" priority="69">
      <formula>AND($H125 &lt; 0, ISNUMBER($H125))</formula>
    </cfRule>
  </conditionalFormatting>
  <conditionalFormatting sqref="A125:C144 J125:L144">
    <cfRule type="expression" dxfId="2732" priority="64">
      <formula>AND($K125 &gt; 0, ISNUMBER($K125))</formula>
    </cfRule>
    <cfRule type="expression" dxfId="2731" priority="65">
      <formula>AND($K125 = 0 * ISNUMBER($K125))</formula>
    </cfRule>
    <cfRule type="expression" dxfId="2730" priority="66">
      <formula>AND($K125 &lt; 0, ISNUMBER($K125))</formula>
    </cfRule>
  </conditionalFormatting>
  <conditionalFormatting sqref="D123:F124 E145:F145">
    <cfRule type="expression" dxfId="2729" priority="58">
      <formula>$E$145 &gt; 0</formula>
    </cfRule>
    <cfRule type="expression" dxfId="2728" priority="59">
      <formula>$E$145 = 0</formula>
    </cfRule>
    <cfRule type="expression" dxfId="2727" priority="60">
      <formula>$E$145 &lt; 0</formula>
    </cfRule>
  </conditionalFormatting>
  <conditionalFormatting sqref="G123:I124 H145:I145">
    <cfRule type="expression" dxfId="2726" priority="55">
      <formula>$H$145 &gt; 0</formula>
    </cfRule>
    <cfRule type="expression" dxfId="2725" priority="56">
      <formula>$H$145 = 0</formula>
    </cfRule>
    <cfRule type="expression" dxfId="2724" priority="57">
      <formula>$H$145 &lt; 0</formula>
    </cfRule>
  </conditionalFormatting>
  <conditionalFormatting sqref="J123:L124 K145:L145">
    <cfRule type="expression" dxfId="2723" priority="52">
      <formula>$K$145 &gt; 0</formula>
    </cfRule>
    <cfRule type="expression" dxfId="2722" priority="53">
      <formula>$K$145 = 0</formula>
    </cfRule>
    <cfRule type="expression" dxfId="2721" priority="54">
      <formula>$K$145 &lt; 0</formula>
    </cfRule>
  </conditionalFormatting>
  <conditionalFormatting sqref="M123:O124 N145:O145">
    <cfRule type="expression" dxfId="2720" priority="49">
      <formula>$N$145 &gt; 0</formula>
    </cfRule>
    <cfRule type="expression" dxfId="2719" priority="50">
      <formula>$N$145 = 0</formula>
    </cfRule>
    <cfRule type="expression" dxfId="2718" priority="51">
      <formula>$N$145 &lt; 0</formula>
    </cfRule>
  </conditionalFormatting>
  <conditionalFormatting sqref="A152:C171 M152:O171">
    <cfRule type="expression" dxfId="2717" priority="37">
      <formula>AND($N152 &gt; 0, ISNUMBER($N152))</formula>
    </cfRule>
    <cfRule type="expression" dxfId="2716" priority="38">
      <formula>AND($N152 = 0 * ISNUMBER($N152))</formula>
    </cfRule>
    <cfRule type="expression" dxfId="2715" priority="39">
      <formula>AND($N152 &lt; 0, ISNUMBER($N152))</formula>
    </cfRule>
  </conditionalFormatting>
  <conditionalFormatting sqref="A152:F171">
    <cfRule type="expression" dxfId="2714" priority="46">
      <formula>AND($E152 &gt; 0, ISNUMBER($E152))</formula>
    </cfRule>
    <cfRule type="expression" dxfId="2713" priority="47">
      <formula>AND($E152 = 0 * ISNUMBER($E152))</formula>
    </cfRule>
    <cfRule type="expression" dxfId="2712" priority="48">
      <formula>AND($E152 &lt; 0, ISNUMBER($E152))</formula>
    </cfRule>
  </conditionalFormatting>
  <conditionalFormatting sqref="A152:C171 G152:I171">
    <cfRule type="expression" dxfId="2711" priority="43">
      <formula>AND($H152 &gt; 0, ISNUMBER($H152))</formula>
    </cfRule>
    <cfRule type="expression" dxfId="2710" priority="44">
      <formula>AND($H152 = 0 * ISNUMBER($H152))</formula>
    </cfRule>
    <cfRule type="expression" dxfId="2709" priority="45">
      <formula>AND($H152 &lt; 0, ISNUMBER($H152))</formula>
    </cfRule>
  </conditionalFormatting>
  <conditionalFormatting sqref="A152:C171 J152:L171">
    <cfRule type="expression" dxfId="2708" priority="40">
      <formula>AND($K152 &gt; 0, ISNUMBER($K152))</formula>
    </cfRule>
    <cfRule type="expression" dxfId="2707" priority="41">
      <formula>AND($K152 = 0 * ISNUMBER($K152))</formula>
    </cfRule>
    <cfRule type="expression" dxfId="2706" priority="42">
      <formula>AND($K152 &lt; 0, ISNUMBER($K152))</formula>
    </cfRule>
  </conditionalFormatting>
  <conditionalFormatting sqref="D150:F151 E172:F172">
    <cfRule type="expression" dxfId="2705" priority="34">
      <formula>$E$172 &gt; 0</formula>
    </cfRule>
    <cfRule type="expression" dxfId="2704" priority="35">
      <formula>$E$172 = 0</formula>
    </cfRule>
    <cfRule type="expression" dxfId="2703" priority="36">
      <formula>$E$172 &lt; 0</formula>
    </cfRule>
  </conditionalFormatting>
  <conditionalFormatting sqref="G150:I151 H172:I172">
    <cfRule type="expression" dxfId="2702" priority="31">
      <formula>$H$172 &gt; 0</formula>
    </cfRule>
    <cfRule type="expression" dxfId="2701" priority="32">
      <formula>$H$172 = 0</formula>
    </cfRule>
    <cfRule type="expression" dxfId="2700" priority="33">
      <formula>$H$172 &lt; 0</formula>
    </cfRule>
  </conditionalFormatting>
  <conditionalFormatting sqref="J150:L151 K172:L172">
    <cfRule type="expression" dxfId="2699" priority="28">
      <formula>$K$172 &gt; 0</formula>
    </cfRule>
    <cfRule type="expression" dxfId="2698" priority="29">
      <formula>$K$172 = 0</formula>
    </cfRule>
    <cfRule type="expression" dxfId="2697" priority="30">
      <formula>$K$172 &lt; 0</formula>
    </cfRule>
  </conditionalFormatting>
  <conditionalFormatting sqref="M150:O151 N172:O172">
    <cfRule type="expression" dxfId="2696" priority="25">
      <formula>$N$172 &gt; 0</formula>
    </cfRule>
    <cfRule type="expression" dxfId="2695" priority="26">
      <formula>$N$172 = 0</formula>
    </cfRule>
    <cfRule type="expression" dxfId="2694" priority="27">
      <formula>$N$172 &lt; 0</formula>
    </cfRule>
  </conditionalFormatting>
  <conditionalFormatting sqref="A179:C198 M179:O198">
    <cfRule type="expression" dxfId="2693" priority="13">
      <formula>AND($N179 &gt; 0, ISNUMBER($N179))</formula>
    </cfRule>
    <cfRule type="expression" dxfId="2692" priority="14">
      <formula>AND($N179 = 0 * ISNUMBER($N179))</formula>
    </cfRule>
    <cfRule type="expression" dxfId="2691" priority="15">
      <formula>AND($N179 &lt; 0, ISNUMBER($N179))</formula>
    </cfRule>
  </conditionalFormatting>
  <conditionalFormatting sqref="A179:F198">
    <cfRule type="expression" dxfId="2690" priority="22">
      <formula>AND($E179 &gt; 0, ISNUMBER($E179))</formula>
    </cfRule>
    <cfRule type="expression" dxfId="2689" priority="23">
      <formula>AND($E179 = 0 * ISNUMBER($E179))</formula>
    </cfRule>
    <cfRule type="expression" dxfId="2688" priority="24">
      <formula>AND($E179 &lt; 0, ISNUMBER($E179))</formula>
    </cfRule>
  </conditionalFormatting>
  <conditionalFormatting sqref="A179:C198 G179:I198">
    <cfRule type="expression" dxfId="2687" priority="19">
      <formula>AND($H179 &gt; 0, ISNUMBER($H179))</formula>
    </cfRule>
    <cfRule type="expression" dxfId="2686" priority="20">
      <formula>AND($H179 = 0 * ISNUMBER($H179))</formula>
    </cfRule>
    <cfRule type="expression" dxfId="2685" priority="21">
      <formula>AND($H179 &lt; 0, ISNUMBER($H179))</formula>
    </cfRule>
  </conditionalFormatting>
  <conditionalFormatting sqref="A179:C198 J179:L198">
    <cfRule type="expression" dxfId="2684" priority="16">
      <formula>AND($K179 &gt; 0, ISNUMBER($K179))</formula>
    </cfRule>
    <cfRule type="expression" dxfId="2683" priority="17">
      <formula>AND($K179 = 0 * ISNUMBER($K179))</formula>
    </cfRule>
    <cfRule type="expression" dxfId="2682" priority="18">
      <formula>AND($K179 &lt; 0, ISNUMBER($K179))</formula>
    </cfRule>
  </conditionalFormatting>
  <conditionalFormatting sqref="D177:F178 E199:F199">
    <cfRule type="expression" dxfId="2681" priority="10">
      <formula>$E$199 &gt; 0</formula>
    </cfRule>
    <cfRule type="expression" dxfId="2680" priority="11">
      <formula>$E$199 = 0</formula>
    </cfRule>
    <cfRule type="expression" dxfId="2679" priority="12">
      <formula>$E$199 &lt; 0</formula>
    </cfRule>
  </conditionalFormatting>
  <conditionalFormatting sqref="G177:I178 H199:I199">
    <cfRule type="expression" dxfId="2678" priority="7">
      <formula>$H$199 &gt; 0</formula>
    </cfRule>
    <cfRule type="expression" dxfId="2677" priority="8">
      <formula>$H$199 = 0</formula>
    </cfRule>
    <cfRule type="expression" dxfId="2676" priority="9">
      <formula>$H$199 &lt; 0</formula>
    </cfRule>
  </conditionalFormatting>
  <conditionalFormatting sqref="J177:L178 K199:L199">
    <cfRule type="expression" dxfId="2675" priority="4">
      <formula>$K$199 &gt; 0</formula>
    </cfRule>
    <cfRule type="expression" dxfId="2674" priority="5">
      <formula>$K$199 = 0</formula>
    </cfRule>
    <cfRule type="expression" dxfId="2673" priority="6">
      <formula>$K$199 &lt; 0</formula>
    </cfRule>
  </conditionalFormatting>
  <conditionalFormatting sqref="M177:O178 N199:O199">
    <cfRule type="expression" dxfId="2672" priority="1">
      <formula>$N$199 &gt; 0</formula>
    </cfRule>
    <cfRule type="expression" dxfId="2671" priority="2">
      <formula>$N$199 = 0</formula>
    </cfRule>
    <cfRule type="expression" dxfId="2670" priority="3">
      <formula>$N$199 &lt; 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6865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25</xdr:row>
                    <xdr:rowOff>0</xdr:rowOff>
                  </from>
                  <to>
                    <xdr:col>19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66" r:id="rId5" name="Button 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17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67" r:id="rId6" name="Button 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28</xdr:row>
                    <xdr:rowOff>0</xdr:rowOff>
                  </from>
                  <to>
                    <xdr:col>18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68" r:id="rId7" name="Button 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17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69" r:id="rId8" name="Button 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31</xdr:row>
                    <xdr:rowOff>0</xdr:rowOff>
                  </from>
                  <to>
                    <xdr:col>18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70" r:id="rId9" name="Button 6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28</xdr:row>
                    <xdr:rowOff>0</xdr:rowOff>
                  </from>
                  <to>
                    <xdr:col>19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71" r:id="rId10" name="Button 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31</xdr:row>
                    <xdr:rowOff>0</xdr:rowOff>
                  </from>
                  <to>
                    <xdr:col>19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72" r:id="rId11" name="Button 8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19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73" r:id="rId12" name="Button 9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17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74" r:id="rId13" name="Button 10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75" r:id="rId14" name="Button 11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</xdr:row>
                    <xdr:rowOff>0</xdr:rowOff>
                  </from>
                  <to>
                    <xdr:col>19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76" r:id="rId15" name="Button 12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</xdr:row>
                    <xdr:rowOff>0</xdr:rowOff>
                  </from>
                  <to>
                    <xdr:col>17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77" r:id="rId16" name="Button 13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</xdr:row>
                    <xdr:rowOff>0</xdr:rowOff>
                  </from>
                  <to>
                    <xdr:col>18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78" r:id="rId17" name="Button 14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</xdr:row>
                    <xdr:rowOff>0</xdr:rowOff>
                  </from>
                  <to>
                    <xdr:col>19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79" r:id="rId18" name="Button 15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</xdr:row>
                    <xdr:rowOff>0</xdr:rowOff>
                  </from>
                  <to>
                    <xdr:col>17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80" r:id="rId19" name="Button 16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</xdr:row>
                    <xdr:rowOff>0</xdr:rowOff>
                  </from>
                  <to>
                    <xdr:col>18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81" r:id="rId20" name="Button 17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</xdr:row>
                    <xdr:rowOff>0</xdr:rowOff>
                  </from>
                  <to>
                    <xdr:col>19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82" r:id="rId21" name="Button 18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21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83" r:id="rId22" name="Button 19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21</xdr:row>
                    <xdr:rowOff>0</xdr:rowOff>
                  </from>
                  <to>
                    <xdr:col>18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84" r:id="rId23" name="Button 20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21</xdr:row>
                    <xdr:rowOff>0</xdr:rowOff>
                  </from>
                  <to>
                    <xdr:col>19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85" r:id="rId24" name="Button 2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52</xdr:row>
                    <xdr:rowOff>0</xdr:rowOff>
                  </from>
                  <to>
                    <xdr:col>19</xdr:col>
                    <xdr:colOff>0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86" r:id="rId25" name="Button 2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55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87" r:id="rId26" name="Button 2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55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88" r:id="rId27" name="Button 2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17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89" r:id="rId28" name="Button 2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90" r:id="rId29" name="Button 26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79</xdr:row>
                    <xdr:rowOff>0</xdr:rowOff>
                  </from>
                  <to>
                    <xdr:col>19</xdr:col>
                    <xdr:colOff>0</xdr:colOff>
                    <xdr:row>82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91" r:id="rId30" name="Button 27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82</xdr:row>
                    <xdr:rowOff>9525</xdr:rowOff>
                  </from>
                  <to>
                    <xdr:col>17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92" r:id="rId31" name="Button 28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82</xdr:row>
                    <xdr:rowOff>9525</xdr:rowOff>
                  </from>
                  <to>
                    <xdr:col>18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93" r:id="rId32" name="Button 29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85</xdr:row>
                    <xdr:rowOff>9525</xdr:rowOff>
                  </from>
                  <to>
                    <xdr:col>17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94" r:id="rId33" name="Button 30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85</xdr:row>
                    <xdr:rowOff>9525</xdr:rowOff>
                  </from>
                  <to>
                    <xdr:col>18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95" r:id="rId34" name="Button 3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106</xdr:row>
                    <xdr:rowOff>0</xdr:rowOff>
                  </from>
                  <to>
                    <xdr:col>19</xdr:col>
                    <xdr:colOff>0</xdr:colOff>
                    <xdr:row>109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96" r:id="rId35" name="Button 3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109</xdr:row>
                    <xdr:rowOff>9525</xdr:rowOff>
                  </from>
                  <to>
                    <xdr:col>17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97" r:id="rId36" name="Button 3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109</xdr:row>
                    <xdr:rowOff>9525</xdr:rowOff>
                  </from>
                  <to>
                    <xdr:col>18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98" r:id="rId37" name="Button 3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112</xdr:row>
                    <xdr:rowOff>9525</xdr:rowOff>
                  </from>
                  <to>
                    <xdr:col>17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99" r:id="rId38" name="Button 3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112</xdr:row>
                    <xdr:rowOff>9525</xdr:rowOff>
                  </from>
                  <to>
                    <xdr:col>18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00" r:id="rId39" name="Button 3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93</xdr:row>
                    <xdr:rowOff>0</xdr:rowOff>
                  </from>
                  <to>
                    <xdr:col>17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01" r:id="rId40" name="Button 3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133</xdr:row>
                    <xdr:rowOff>0</xdr:rowOff>
                  </from>
                  <to>
                    <xdr:col>19</xdr:col>
                    <xdr:colOff>0</xdr:colOff>
                    <xdr:row>136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02" r:id="rId41" name="Button 3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136</xdr:row>
                    <xdr:rowOff>9525</xdr:rowOff>
                  </from>
                  <to>
                    <xdr:col>17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03" r:id="rId42" name="Button 3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136</xdr:row>
                    <xdr:rowOff>9525</xdr:rowOff>
                  </from>
                  <to>
                    <xdr:col>18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04" r:id="rId43" name="Button 4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139</xdr:row>
                    <xdr:rowOff>9525</xdr:rowOff>
                  </from>
                  <to>
                    <xdr:col>17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05" r:id="rId44" name="Button 4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139</xdr:row>
                    <xdr:rowOff>9525</xdr:rowOff>
                  </from>
                  <to>
                    <xdr:col>18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06" r:id="rId45" name="Button 42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160</xdr:row>
                    <xdr:rowOff>0</xdr:rowOff>
                  </from>
                  <to>
                    <xdr:col>19</xdr:col>
                    <xdr:colOff>0</xdr:colOff>
                    <xdr:row>163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07" r:id="rId46" name="Button 43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163</xdr:row>
                    <xdr:rowOff>9525</xdr:rowOff>
                  </from>
                  <to>
                    <xdr:col>17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08" r:id="rId47" name="Button 44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163</xdr:row>
                    <xdr:rowOff>9525</xdr:rowOff>
                  </from>
                  <to>
                    <xdr:col>18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09" r:id="rId48" name="Button 45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166</xdr:row>
                    <xdr:rowOff>9525</xdr:rowOff>
                  </from>
                  <to>
                    <xdr:col>17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10" r:id="rId49" name="Button 46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166</xdr:row>
                    <xdr:rowOff>9525</xdr:rowOff>
                  </from>
                  <to>
                    <xdr:col>18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11" r:id="rId50" name="Button 4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187</xdr:row>
                    <xdr:rowOff>0</xdr:rowOff>
                  </from>
                  <to>
                    <xdr:col>19</xdr:col>
                    <xdr:colOff>0</xdr:colOff>
                    <xdr:row>190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12" r:id="rId51" name="Button 4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190</xdr:row>
                    <xdr:rowOff>9525</xdr:rowOff>
                  </from>
                  <to>
                    <xdr:col>17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13" r:id="rId52" name="Button 4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190</xdr:row>
                    <xdr:rowOff>9525</xdr:rowOff>
                  </from>
                  <to>
                    <xdr:col>18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14" r:id="rId53" name="Button 5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193</xdr:row>
                    <xdr:rowOff>9525</xdr:rowOff>
                  </from>
                  <to>
                    <xdr:col>17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15" r:id="rId54" name="Button 5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193</xdr:row>
                    <xdr:rowOff>9525</xdr:rowOff>
                  </from>
                  <to>
                    <xdr:col>18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16" r:id="rId55" name="Button 52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39</xdr:row>
                    <xdr:rowOff>0</xdr:rowOff>
                  </from>
                  <to>
                    <xdr:col>17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17" r:id="rId56" name="Button 53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39</xdr:row>
                    <xdr:rowOff>0</xdr:rowOff>
                  </from>
                  <to>
                    <xdr:col>18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18" r:id="rId57" name="Button 54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39</xdr:row>
                    <xdr:rowOff>0</xdr:rowOff>
                  </from>
                  <to>
                    <xdr:col>19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19" r:id="rId58" name="Button 55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42</xdr:row>
                    <xdr:rowOff>0</xdr:rowOff>
                  </from>
                  <to>
                    <xdr:col>17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20" r:id="rId59" name="Button 56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42</xdr:row>
                    <xdr:rowOff>0</xdr:rowOff>
                  </from>
                  <to>
                    <xdr:col>18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21" r:id="rId60" name="Button 57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42</xdr:row>
                    <xdr:rowOff>0</xdr:rowOff>
                  </from>
                  <to>
                    <xdr:col>19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22" r:id="rId61" name="Button 5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45</xdr:row>
                    <xdr:rowOff>0</xdr:rowOff>
                  </from>
                  <to>
                    <xdr:col>17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23" r:id="rId62" name="Button 5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45</xdr:row>
                    <xdr:rowOff>0</xdr:rowOff>
                  </from>
                  <to>
                    <xdr:col>18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24" r:id="rId63" name="Button 6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45</xdr:row>
                    <xdr:rowOff>0</xdr:rowOff>
                  </from>
                  <to>
                    <xdr:col>19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25" r:id="rId64" name="Button 61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48</xdr:row>
                    <xdr:rowOff>0</xdr:rowOff>
                  </from>
                  <to>
                    <xdr:col>17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26" r:id="rId65" name="Button 62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48</xdr:row>
                    <xdr:rowOff>0</xdr:rowOff>
                  </from>
                  <to>
                    <xdr:col>18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27" r:id="rId66" name="Button 63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48</xdr:row>
                    <xdr:rowOff>0</xdr:rowOff>
                  </from>
                  <to>
                    <xdr:col>19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28" r:id="rId67" name="Button 6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55</xdr:row>
                    <xdr:rowOff>0</xdr:rowOff>
                  </from>
                  <to>
                    <xdr:col>19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29" r:id="rId68" name="Button 65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58</xdr:row>
                    <xdr:rowOff>0</xdr:rowOff>
                  </from>
                  <to>
                    <xdr:col>19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30" r:id="rId69" name="Button 6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61</xdr:row>
                    <xdr:rowOff>0</xdr:rowOff>
                  </from>
                  <to>
                    <xdr:col>19</xdr:col>
                    <xdr:colOff>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31" r:id="rId70" name="Button 67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66</xdr:row>
                    <xdr:rowOff>0</xdr:rowOff>
                  </from>
                  <to>
                    <xdr:col>17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32" r:id="rId71" name="Button 68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66</xdr:row>
                    <xdr:rowOff>0</xdr:rowOff>
                  </from>
                  <to>
                    <xdr:col>18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33" r:id="rId72" name="Button 69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66</xdr:row>
                    <xdr:rowOff>0</xdr:rowOff>
                  </from>
                  <to>
                    <xdr:col>19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34" r:id="rId73" name="Button 70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69</xdr:row>
                    <xdr:rowOff>0</xdr:rowOff>
                  </from>
                  <to>
                    <xdr:col>17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35" r:id="rId74" name="Button 71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69</xdr:row>
                    <xdr:rowOff>0</xdr:rowOff>
                  </from>
                  <to>
                    <xdr:col>18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36" r:id="rId75" name="Button 72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69</xdr:row>
                    <xdr:rowOff>0</xdr:rowOff>
                  </from>
                  <to>
                    <xdr:col>19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37" r:id="rId76" name="Button 73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72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38" r:id="rId77" name="Button 74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72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39" r:id="rId78" name="Button 75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72</xdr:row>
                    <xdr:rowOff>0</xdr:rowOff>
                  </from>
                  <to>
                    <xdr:col>19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40" r:id="rId79" name="Button 76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17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41" r:id="rId80" name="Button 77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42" r:id="rId81" name="Button 78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75</xdr:row>
                    <xdr:rowOff>0</xdr:rowOff>
                  </from>
                  <to>
                    <xdr:col>19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43" r:id="rId82" name="Button 79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82</xdr:row>
                    <xdr:rowOff>9525</xdr:rowOff>
                  </from>
                  <to>
                    <xdr:col>19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44" r:id="rId83" name="Button 80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85</xdr:row>
                    <xdr:rowOff>9525</xdr:rowOff>
                  </from>
                  <to>
                    <xdr:col>19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45" r:id="rId84" name="Button 81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88</xdr:row>
                    <xdr:rowOff>9525</xdr:rowOff>
                  </from>
                  <to>
                    <xdr:col>19</xdr:col>
                    <xdr:colOff>0</xdr:colOff>
                    <xdr:row>91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46" r:id="rId85" name="Button 8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93</xdr:row>
                    <xdr:rowOff>0</xdr:rowOff>
                  </from>
                  <to>
                    <xdr:col>18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47" r:id="rId86" name="Button 8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93</xdr:row>
                    <xdr:rowOff>0</xdr:rowOff>
                  </from>
                  <to>
                    <xdr:col>19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48" r:id="rId87" name="Button 8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96</xdr:row>
                    <xdr:rowOff>0</xdr:rowOff>
                  </from>
                  <to>
                    <xdr:col>17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49" r:id="rId88" name="Button 8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96</xdr:row>
                    <xdr:rowOff>0</xdr:rowOff>
                  </from>
                  <to>
                    <xdr:col>18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50" r:id="rId89" name="Button 8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96</xdr:row>
                    <xdr:rowOff>0</xdr:rowOff>
                  </from>
                  <to>
                    <xdr:col>19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51" r:id="rId90" name="Button 8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99</xdr:row>
                    <xdr:rowOff>0</xdr:rowOff>
                  </from>
                  <to>
                    <xdr:col>17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52" r:id="rId91" name="Button 8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99</xdr:row>
                    <xdr:rowOff>0</xdr:rowOff>
                  </from>
                  <to>
                    <xdr:col>18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53" r:id="rId92" name="Button 8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99</xdr:row>
                    <xdr:rowOff>0</xdr:rowOff>
                  </from>
                  <to>
                    <xdr:col>19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54" r:id="rId93" name="Button 9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102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55" r:id="rId94" name="Button 9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102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56" r:id="rId95" name="Button 9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102</xdr:row>
                    <xdr:rowOff>0</xdr:rowOff>
                  </from>
                  <to>
                    <xdr:col>19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57" r:id="rId96" name="Button 9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109</xdr:row>
                    <xdr:rowOff>9525</xdr:rowOff>
                  </from>
                  <to>
                    <xdr:col>19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58" r:id="rId97" name="Button 9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112</xdr:row>
                    <xdr:rowOff>9525</xdr:rowOff>
                  </from>
                  <to>
                    <xdr:col>19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59" r:id="rId98" name="Button 9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115</xdr:row>
                    <xdr:rowOff>9525</xdr:rowOff>
                  </from>
                  <to>
                    <xdr:col>19</xdr:col>
                    <xdr:colOff>0</xdr:colOff>
                    <xdr:row>118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60" r:id="rId99" name="Button 9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120</xdr:row>
                    <xdr:rowOff>0</xdr:rowOff>
                  </from>
                  <to>
                    <xdr:col>17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61" r:id="rId100" name="Button 9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120</xdr:row>
                    <xdr:rowOff>0</xdr:rowOff>
                  </from>
                  <to>
                    <xdr:col>18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62" r:id="rId101" name="Button 9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120</xdr:row>
                    <xdr:rowOff>0</xdr:rowOff>
                  </from>
                  <to>
                    <xdr:col>19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63" r:id="rId102" name="Button 9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123</xdr:row>
                    <xdr:rowOff>0</xdr:rowOff>
                  </from>
                  <to>
                    <xdr:col>17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64" r:id="rId103" name="Button 10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123</xdr:row>
                    <xdr:rowOff>0</xdr:rowOff>
                  </from>
                  <to>
                    <xdr:col>18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65" r:id="rId104" name="Button 10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123</xdr:row>
                    <xdr:rowOff>0</xdr:rowOff>
                  </from>
                  <to>
                    <xdr:col>19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66" r:id="rId105" name="Button 10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126</xdr:row>
                    <xdr:rowOff>0</xdr:rowOff>
                  </from>
                  <to>
                    <xdr:col>17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67" r:id="rId106" name="Button 10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126</xdr:row>
                    <xdr:rowOff>0</xdr:rowOff>
                  </from>
                  <to>
                    <xdr:col>18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68" r:id="rId107" name="Button 10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126</xdr:row>
                    <xdr:rowOff>0</xdr:rowOff>
                  </from>
                  <to>
                    <xdr:col>19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69" r:id="rId108" name="Button 10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129</xdr:row>
                    <xdr:rowOff>0</xdr:rowOff>
                  </from>
                  <to>
                    <xdr:col>17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70" r:id="rId109" name="Button 10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129</xdr:row>
                    <xdr:rowOff>0</xdr:rowOff>
                  </from>
                  <to>
                    <xdr:col>18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71" r:id="rId110" name="Button 10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129</xdr:row>
                    <xdr:rowOff>0</xdr:rowOff>
                  </from>
                  <to>
                    <xdr:col>19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72" r:id="rId111" name="Button 10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136</xdr:row>
                    <xdr:rowOff>9525</xdr:rowOff>
                  </from>
                  <to>
                    <xdr:col>19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73" r:id="rId112" name="Button 10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139</xdr:row>
                    <xdr:rowOff>9525</xdr:rowOff>
                  </from>
                  <to>
                    <xdr:col>19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74" r:id="rId113" name="Button 11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142</xdr:row>
                    <xdr:rowOff>9525</xdr:rowOff>
                  </from>
                  <to>
                    <xdr:col>19</xdr:col>
                    <xdr:colOff>0</xdr:colOff>
                    <xdr:row>145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75" r:id="rId114" name="Button 111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147</xdr:row>
                    <xdr:rowOff>0</xdr:rowOff>
                  </from>
                  <to>
                    <xdr:col>17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76" r:id="rId115" name="Button 11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147</xdr:row>
                    <xdr:rowOff>0</xdr:rowOff>
                  </from>
                  <to>
                    <xdr:col>18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77" r:id="rId116" name="Button 11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147</xdr:row>
                    <xdr:rowOff>0</xdr:rowOff>
                  </from>
                  <to>
                    <xdr:col>19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78" r:id="rId117" name="Button 11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150</xdr:row>
                    <xdr:rowOff>0</xdr:rowOff>
                  </from>
                  <to>
                    <xdr:col>17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79" r:id="rId118" name="Button 11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150</xdr:row>
                    <xdr:rowOff>0</xdr:rowOff>
                  </from>
                  <to>
                    <xdr:col>18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80" r:id="rId119" name="Button 11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150</xdr:row>
                    <xdr:rowOff>0</xdr:rowOff>
                  </from>
                  <to>
                    <xdr:col>19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81" r:id="rId120" name="Button 11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153</xdr:row>
                    <xdr:rowOff>0</xdr:rowOff>
                  </from>
                  <to>
                    <xdr:col>17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82" r:id="rId121" name="Button 11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153</xdr:row>
                    <xdr:rowOff>0</xdr:rowOff>
                  </from>
                  <to>
                    <xdr:col>18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83" r:id="rId122" name="Button 11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153</xdr:row>
                    <xdr:rowOff>0</xdr:rowOff>
                  </from>
                  <to>
                    <xdr:col>19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84" r:id="rId123" name="Button 12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156</xdr:row>
                    <xdr:rowOff>0</xdr:rowOff>
                  </from>
                  <to>
                    <xdr:col>17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85" r:id="rId124" name="Button 12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156</xdr:row>
                    <xdr:rowOff>0</xdr:rowOff>
                  </from>
                  <to>
                    <xdr:col>18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86" r:id="rId125" name="Button 12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156</xdr:row>
                    <xdr:rowOff>0</xdr:rowOff>
                  </from>
                  <to>
                    <xdr:col>19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87" r:id="rId126" name="Button 12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163</xdr:row>
                    <xdr:rowOff>9525</xdr:rowOff>
                  </from>
                  <to>
                    <xdr:col>19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88" r:id="rId127" name="Button 12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166</xdr:row>
                    <xdr:rowOff>9525</xdr:rowOff>
                  </from>
                  <to>
                    <xdr:col>19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89" r:id="rId128" name="Button 12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169</xdr:row>
                    <xdr:rowOff>9525</xdr:rowOff>
                  </from>
                  <to>
                    <xdr:col>19</xdr:col>
                    <xdr:colOff>0</xdr:colOff>
                    <xdr:row>172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90" r:id="rId129" name="Button 12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174</xdr:row>
                    <xdr:rowOff>0</xdr:rowOff>
                  </from>
                  <to>
                    <xdr:col>17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91" r:id="rId130" name="Button 12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174</xdr:row>
                    <xdr:rowOff>0</xdr:rowOff>
                  </from>
                  <to>
                    <xdr:col>18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92" r:id="rId131" name="Button 12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174</xdr:row>
                    <xdr:rowOff>0</xdr:rowOff>
                  </from>
                  <to>
                    <xdr:col>19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93" r:id="rId132" name="Button 12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177</xdr:row>
                    <xdr:rowOff>0</xdr:rowOff>
                  </from>
                  <to>
                    <xdr:col>17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94" r:id="rId133" name="Button 13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177</xdr:row>
                    <xdr:rowOff>0</xdr:rowOff>
                  </from>
                  <to>
                    <xdr:col>18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95" r:id="rId134" name="Button 13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177</xdr:row>
                    <xdr:rowOff>0</xdr:rowOff>
                  </from>
                  <to>
                    <xdr:col>19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96" r:id="rId135" name="Button 13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180</xdr:row>
                    <xdr:rowOff>0</xdr:rowOff>
                  </from>
                  <to>
                    <xdr:col>17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97" r:id="rId136" name="Button 13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180</xdr:row>
                    <xdr:rowOff>0</xdr:rowOff>
                  </from>
                  <to>
                    <xdr:col>18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98" r:id="rId137" name="Button 13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180</xdr:row>
                    <xdr:rowOff>0</xdr:rowOff>
                  </from>
                  <to>
                    <xdr:col>19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99" r:id="rId138" name="Button 13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183</xdr:row>
                    <xdr:rowOff>0</xdr:rowOff>
                  </from>
                  <to>
                    <xdr:col>17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000" r:id="rId139" name="Button 13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183</xdr:row>
                    <xdr:rowOff>0</xdr:rowOff>
                  </from>
                  <to>
                    <xdr:col>18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001" r:id="rId140" name="Button 13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183</xdr:row>
                    <xdr:rowOff>0</xdr:rowOff>
                  </from>
                  <to>
                    <xdr:col>19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002" r:id="rId141" name="Button 13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190</xdr:row>
                    <xdr:rowOff>9525</xdr:rowOff>
                  </from>
                  <to>
                    <xdr:col>19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003" r:id="rId142" name="Button 13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193</xdr:row>
                    <xdr:rowOff>9525</xdr:rowOff>
                  </from>
                  <to>
                    <xdr:col>19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004" r:id="rId143" name="Button 14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196</xdr:row>
                    <xdr:rowOff>9525</xdr:rowOff>
                  </from>
                  <to>
                    <xdr:col>19</xdr:col>
                    <xdr:colOff>0</xdr:colOff>
                    <xdr:row>199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81E6C8D-C97A-41A3-9BD9-686585B16A23}">
  <sheetPr codeName="Sheet7"/>
  <dimension ref="A1:S199"/>
  <sheetViews>
    <sheetView topLeftCell="A30" zoomScaleNormal="100" workbookViewId="0">
      <selection activeCell="A13" sqref="A13:O37"/>
    </sheetView>
  </sheetViews>
  <sheetFormatPr defaultRowHeight="16.5"/>
  <cols>
    <col min="1" max="1" width="13" style="120" bestFit="1" customWidth="1"/>
    <col min="2" max="2" width="14.25" style="120" bestFit="1" customWidth="1"/>
    <col min="3" max="3" width="9.25" style="120" bestFit="1" customWidth="1"/>
    <col min="4" max="4" width="14.25" bestFit="1" customWidth="1"/>
    <col min="5" max="5" width="8.875" bestFit="1" customWidth="1"/>
    <col min="6" max="6" width="14.375" bestFit="1" customWidth="1"/>
    <col min="7" max="7" width="14.25" bestFit="1" customWidth="1"/>
    <col min="8" max="8" width="8.875" customWidth="1"/>
    <col min="9" max="9" width="11.625" customWidth="1"/>
    <col min="10" max="10" width="14.25" bestFit="1" customWidth="1"/>
    <col min="11" max="11" width="9.25" bestFit="1" customWidth="1"/>
    <col min="12" max="12" width="11.625" bestFit="1" customWidth="1"/>
    <col min="13" max="13" width="14.25" bestFit="1" customWidth="1"/>
    <col min="14" max="14" width="8.5" bestFit="1" customWidth="1"/>
    <col min="15" max="15" width="11.625" bestFit="1" customWidth="1"/>
    <col min="17" max="17" width="12.125" customWidth="1"/>
    <col min="18" max="18" width="12.125" bestFit="1" customWidth="1"/>
    <col min="19" max="19" width="12.125" customWidth="1"/>
  </cols>
  <sheetData>
    <row r="1" spans="1:19" ht="17.25" customHeight="1" thickBot="1">
      <c r="A1" s="230" t="s">
        <v>0</v>
      </c>
      <c r="B1" s="231"/>
      <c r="C1" s="231"/>
      <c r="D1" s="231"/>
      <c r="E1" s="231"/>
      <c r="F1" s="232"/>
      <c r="G1" s="233">
        <v>44532</v>
      </c>
      <c r="H1" s="234"/>
      <c r="I1" s="235"/>
      <c r="J1" s="230" t="s">
        <v>1</v>
      </c>
      <c r="K1" s="231"/>
      <c r="L1" s="231"/>
      <c r="M1" s="231"/>
      <c r="N1" s="231"/>
      <c r="O1" s="232"/>
      <c r="Q1" s="230" t="s">
        <v>2</v>
      </c>
      <c r="R1" s="232"/>
    </row>
    <row r="2" spans="1:19" ht="17.25" customHeight="1">
      <c r="A2" s="117" t="s">
        <v>3</v>
      </c>
      <c r="B2" s="236" t="s">
        <v>8</v>
      </c>
      <c r="C2" s="237"/>
      <c r="D2" s="237"/>
      <c r="E2" s="237"/>
      <c r="F2" s="238"/>
      <c r="G2" s="239" t="s">
        <v>46</v>
      </c>
      <c r="H2" s="240"/>
      <c r="I2" s="241"/>
      <c r="J2" s="1" t="s">
        <v>3</v>
      </c>
      <c r="K2" s="236" t="s">
        <v>317</v>
      </c>
      <c r="L2" s="237"/>
      <c r="M2" s="237"/>
      <c r="N2" s="237"/>
      <c r="O2" s="238"/>
      <c r="Q2" s="2" t="s">
        <v>6</v>
      </c>
      <c r="R2" s="3">
        <v>0.375</v>
      </c>
    </row>
    <row r="3" spans="1:19" ht="17.25" customHeight="1" thickBot="1">
      <c r="A3" s="118" t="s">
        <v>7</v>
      </c>
      <c r="B3" s="242" t="s">
        <v>325</v>
      </c>
      <c r="C3" s="243"/>
      <c r="D3" s="243"/>
      <c r="E3" s="243"/>
      <c r="F3" s="244"/>
      <c r="G3" s="245" t="str">
        <f>TEXT(IF(CHOOSE(8,$E$118,$F$118,$H$118,$I$118,$K$118,$L$118,$N$118,$O$118)&lt;&gt;0,CHOOSE(8,$E$118,$F$118,$H$118,$I$118,$K$118,$L$118,$N$118,$O$118),
IF(CHOOSE(6,$E$118,$F$118,$H$118,$I$118,$K$118,$L$118,$N$118,$O$118)&lt;&gt;0,CHOOSE(6,$E$118,$F$118,$H$118,$I$118,$K$118,$L$118,$N$118,$O$118),
IF(CHOOSE(4,$E$118,$F$118,$H$118,$I$118,$K$118,$L$118,$N$118,$O$118)&lt;&gt;0,CHOOSE(4,$E$118,$F$118,$H$118,$I$118,$K$118,$L$118,$N$118,$O$118),
CHOOSE(2,$E$118,$F$118,$H$118,$I$118,$K$118,$L$118,$N$118,$O$118)))), "#,##0") &amp; " KRW (" &amp;
TEXT(IF(CHOOSE(7,$E$118,$F$118,$H$118,$I$118,$K$118,$L$118,$N$118,$O$118)&lt;&gt;0,CHOOSE(7,$E$118,$F$118,$H$118,$I$118,$K$118,$L$118,$N$118,$O$118),
IF(CHOOSE(5,$E$118,$F$118,$H$118,$I$118,$K$118,$L$118,$N$118,$O$118)&lt;&gt;0,CHOOSE(5,$E$118,$F$118,$H$118,$I$118,$K$118,$L$118,$N$118,$O$118),
IF(CHOOSE(3,$E$118,$F$118,$H$118,$I$118,$K$118,$L$118,$N$118,$O$118)&lt;&gt;0,CHOOSE(3,$E$118,$F$118,$H$118,$I$118,$K$118,$L$118,$N$118,$O$118),
CHOOSE(1,$E$118,$F$118,$H$118,$I$118,$K$118,$L$118,$N$118,$O$118)))), "0.00%") &amp; ")"</f>
        <v>-136,372 KRW (-4.55%)</v>
      </c>
      <c r="H3" s="246"/>
      <c r="I3" s="247"/>
      <c r="J3" s="4" t="s">
        <v>7</v>
      </c>
      <c r="K3" s="242" t="s">
        <v>318</v>
      </c>
      <c r="L3" s="243"/>
      <c r="M3" s="243"/>
      <c r="N3" s="243"/>
      <c r="O3" s="244"/>
      <c r="Q3" s="2" t="s">
        <v>10</v>
      </c>
      <c r="R3" s="3">
        <v>0.79166666666666663</v>
      </c>
    </row>
    <row r="4" spans="1:19" ht="17.25" customHeight="1" thickBot="1">
      <c r="A4" s="118" t="s">
        <v>11</v>
      </c>
      <c r="B4" s="242" t="s">
        <v>16</v>
      </c>
      <c r="C4" s="243"/>
      <c r="D4" s="243"/>
      <c r="E4" s="243"/>
      <c r="F4" s="244"/>
      <c r="G4" s="239" t="s">
        <v>44</v>
      </c>
      <c r="H4" s="240"/>
      <c r="I4" s="241"/>
      <c r="J4" s="4" t="s">
        <v>11</v>
      </c>
      <c r="K4" s="242" t="s">
        <v>319</v>
      </c>
      <c r="L4" s="243"/>
      <c r="M4" s="243"/>
      <c r="N4" s="243"/>
      <c r="O4" s="244"/>
      <c r="Q4" s="65" t="s">
        <v>14</v>
      </c>
      <c r="R4" s="5">
        <v>0.95833333333333337</v>
      </c>
    </row>
    <row r="5" spans="1:19" ht="17.25" customHeight="1" thickBot="1">
      <c r="A5" s="118" t="s">
        <v>15</v>
      </c>
      <c r="B5" s="242" t="s">
        <v>316</v>
      </c>
      <c r="C5" s="243"/>
      <c r="D5" s="243"/>
      <c r="E5" s="243"/>
      <c r="F5" s="244"/>
      <c r="G5" s="245" t="str">
        <f>TEXT(IF(CHOOSE(8,$E$64,$F$64,$H$64,$I$64,$K$64,$L$64,$N$64,$O$64)&lt;&gt;0,CHOOSE(8,$E$64,$F$64,$H$64,$I$64,$K$64,$L$64,$N$64,$O$64),
IF(CHOOSE(6,$E$64,$F$64,$H$64,$I$64,$K$64,$L$64,$N$64,$O$64)&lt;&gt;0,CHOOSE(6,$E$64,$F$64,$H$64,$I$64,$K$64,$L$64,$N$64,$O$64),
IF(CHOOSE(4,$E$64,$F$64,$H$64,$I$64,$K$64,$L$64,$N$64,$O$64)&lt;&gt;0,CHOOSE(4,$E$64,$F$64,$H$64,$I$64,$K$64,$L$64,$N$64,$O$64),
CHOOSE(2,$E$64,$F$64,$H$64,$I$64,$K$64,$L$64,$N$64,$O$64)))), "#,##0") &amp; " KRW (" &amp;
TEXT(IF(CHOOSE(7,$E$64,$F$64,$H$64,$I$64,$K$64,$L$64,$N$64,$O$64)&lt;&gt;0,CHOOSE(7,$E$64,$F$64,$H$64,$I$64,$K$64,$L$64,$N$64,$O$64),
IF(CHOOSE(5,$E$64,$F$64,$H$64,$I$64,$K$64,$L$64,$N$64,$O$64)&lt;&gt;0,CHOOSE(5,$E$64,$F$64,$H$64,$I$64,$K$64,$L$64,$N$64,$O$64),
IF(CHOOSE(3,$E$64,$F$64,$H$64,$I$64,$K$64,$L$64,$N$64,$O$64)&lt;&gt;0,CHOOSE(3,$E$64,$F$64,$H$64,$I$64,$K$64,$L$64,$N$64,$O$64),
CHOOSE(1,$E$64,$F$64,$H$64,$I$64,$K$64,$L$64,$N$64,$O$64)))), "0.00%") &amp; ")"</f>
        <v>-15,156 KRW (-0.67%)</v>
      </c>
      <c r="H5" s="246"/>
      <c r="I5" s="247"/>
      <c r="J5" s="4" t="s">
        <v>15</v>
      </c>
      <c r="K5" s="242" t="s">
        <v>320</v>
      </c>
      <c r="L5" s="243"/>
      <c r="M5" s="243"/>
      <c r="N5" s="243"/>
      <c r="O5" s="244"/>
    </row>
    <row r="6" spans="1:19">
      <c r="A6" s="118" t="s">
        <v>18</v>
      </c>
      <c r="B6" s="242"/>
      <c r="C6" s="243"/>
      <c r="D6" s="243"/>
      <c r="E6" s="243"/>
      <c r="F6" s="244"/>
      <c r="G6" s="239" t="s">
        <v>45</v>
      </c>
      <c r="H6" s="240"/>
      <c r="I6" s="241"/>
      <c r="J6" s="4" t="s">
        <v>18</v>
      </c>
      <c r="K6" s="242" t="s">
        <v>321</v>
      </c>
      <c r="L6" s="243"/>
      <c r="M6" s="243"/>
      <c r="N6" s="243"/>
      <c r="O6" s="244"/>
    </row>
    <row r="7" spans="1:19" ht="17.25" thickBot="1">
      <c r="A7" s="118" t="s">
        <v>21</v>
      </c>
      <c r="B7" s="242"/>
      <c r="C7" s="243"/>
      <c r="D7" s="243"/>
      <c r="E7" s="243"/>
      <c r="F7" s="244"/>
      <c r="G7" s="245" t="str">
        <f>TEXT(IF(CHOOSE(8,$E$91,$F$91,$H$91,$I$91,$K$91,$L$91,$N$91,$O$91)&lt;&gt;0,CHOOSE(8,$E$91,$F$91,$H$91,$I$91,$K$91,$L$91,$N$91,$O$91),
IF(CHOOSE(6,$E$91,$F$91,$H$91,$I$91,$K$91,$L$91,$N$91,$O$91)&lt;&gt;0,CHOOSE(6,$E$91,$F$91,$H$91,$I$91,$K$91,$L$91,$N$91,$O$91),
IF(CHOOSE(4,$E$91,$F$91,$H$91,$I$91,$K$91,$L$91,$N$91,$O$91)&lt;&gt;0,CHOOSE(4,$E$91,$F$91,$H$91,$I$91,$K$91,$L$91,$N$91,$O$91),
CHOOSE(2,$E$91,$F$91,$H$91,$I$91,$K$91,$L$91,$N$91,$O$91)))), "#,##0") &amp; " KRW (" &amp;
TEXT(IF(CHOOSE(7,$E$91,$F$91,$H$91,$I$91,$K$91,$L$91,$N$91,$O$91)&lt;&gt;0,CHOOSE(7,$E$91,$F$91,$H$91,$I$91,$K$91,$L$91,$N$91,$O$91),
IF(CHOOSE(5,$E$91,$F$91,$H$91,$I$91,$K$91,$L$91,$N$91,$O$91)&lt;&gt;0,CHOOSE(5,$E$91,$F$91,$H$91,$I$91,$K$91,$L$91,$N$91,$O$91),
IF(CHOOSE(3,$E$91,$F$91,$H$91,$I$91,$K$91,$L$91,$N$91,$O$91)&lt;&gt;0,CHOOSE(3,$E$91,$F$91,$H$91,$I$91,$K$91,$L$91,$N$91,$O$91),
CHOOSE(1,$E$91,$F$91,$H$91,$I$91,$K$91,$L$91,$N$91,$O$91)))), "0.00%") &amp; ")"</f>
        <v>-103,851 KRW (-3.46%)</v>
      </c>
      <c r="H7" s="246"/>
      <c r="I7" s="247"/>
      <c r="J7" s="4" t="s">
        <v>21</v>
      </c>
      <c r="K7" s="242" t="s">
        <v>322</v>
      </c>
      <c r="L7" s="243"/>
      <c r="M7" s="243"/>
      <c r="N7" s="243"/>
      <c r="O7" s="244"/>
    </row>
    <row r="8" spans="1:19" ht="17.25" thickBot="1">
      <c r="A8" s="118" t="s">
        <v>24</v>
      </c>
      <c r="B8" s="242"/>
      <c r="C8" s="243"/>
      <c r="D8" s="243"/>
      <c r="E8" s="243"/>
      <c r="F8" s="244"/>
      <c r="G8" s="239" t="s">
        <v>252</v>
      </c>
      <c r="H8" s="240"/>
      <c r="I8" s="241"/>
      <c r="J8" s="4" t="s">
        <v>24</v>
      </c>
      <c r="K8" s="242"/>
      <c r="L8" s="243"/>
      <c r="M8" s="243"/>
      <c r="N8" s="243"/>
      <c r="O8" s="244"/>
      <c r="Q8" s="230" t="s">
        <v>27</v>
      </c>
      <c r="R8" s="232"/>
    </row>
    <row r="9" spans="1:19" ht="17.25" thickBot="1">
      <c r="A9" s="118" t="s">
        <v>28</v>
      </c>
      <c r="B9" s="242"/>
      <c r="C9" s="243"/>
      <c r="D9" s="243"/>
      <c r="E9" s="243"/>
      <c r="F9" s="244"/>
      <c r="G9" s="245" t="str">
        <f>TEXT(IF(CHOOSE(8,$E$199,$F$199,$H$199,$I$199,$K$199,$L$199,$N$199,$O$199)&lt;&gt;0,CHOOSE(8,$E$199,$F$199,$H$199,$I$199,$K$199,$L$199,$N$199,$O$199),
IF(CHOOSE(6,$E$199,$F$199,$H$199,$I$199,$K$199,$L$199,$N$199,$O$199)&lt;&gt;0,CHOOSE(6,$E$199,$F$199,$H$199,$I$199,$K$199,$L$199,$N$199,$O$199),
IF(CHOOSE(4,$E$199,$F$199,$H$199,$I$199,$K$199,$L$199,$N$199,$O$199)&lt;&gt;0,CHOOSE(4,$E$199,$F$199,$H$199,$I$199,$K$199,$L$199,$N$199,$O$199),
CHOOSE(2,$E$199,$F$199,$H$199,$I$199,$K$199,$L$199,$N$199,$O$199)))), "#,##0") &amp; " KRW (" &amp;
TEXT(IF(CHOOSE(7,$E$199,$F$199,$H$199,$I$199,$K$199,$L$199,$N$199,$O$199)&lt;&gt;0,CHOOSE(7,$E$199,$F$199,$H$199,$I$199,$K$199,$L$199,$N$199,$O$199),
IF(CHOOSE(5,$E$199,$F$199,$H$199,$I$199,$K$199,$L$199,$N$199,$O$199)&lt;&gt;0,CHOOSE(5,$E$199,$F$199,$H$199,$I$199,$K$199,$L$199,$N$199,$O$199),
IF(CHOOSE(3,$E$199,$F$199,$H$199,$I$199,$K$199,$L$199,$N$199,$O$199)&lt;&gt;0,CHOOSE(3,$E$199,$F$199,$H$199,$I$199,$K$199,$L$199,$N$199,$O$199),
CHOOSE(1,$E$199,$F$199,$H$199,$I$199,$K$199,$L$199,$N$199,$O$199)))), "0.00%") &amp; ")"</f>
        <v>-51,693 KRW (-1.72%)</v>
      </c>
      <c r="H9" s="246"/>
      <c r="I9" s="247"/>
      <c r="J9" s="4" t="s">
        <v>28</v>
      </c>
      <c r="K9" s="242"/>
      <c r="L9" s="243"/>
      <c r="M9" s="243"/>
      <c r="N9" s="243"/>
      <c r="O9" s="244"/>
      <c r="Q9" s="2" t="s">
        <v>29</v>
      </c>
      <c r="R9" s="6">
        <v>10</v>
      </c>
    </row>
    <row r="10" spans="1:19">
      <c r="A10" s="118" t="s">
        <v>30</v>
      </c>
      <c r="B10" s="242"/>
      <c r="C10" s="243"/>
      <c r="D10" s="243"/>
      <c r="E10" s="243"/>
      <c r="F10" s="244"/>
      <c r="G10" s="239" t="s">
        <v>47</v>
      </c>
      <c r="H10" s="240"/>
      <c r="I10" s="241"/>
      <c r="J10" s="4" t="s">
        <v>30</v>
      </c>
      <c r="K10" s="242" t="s">
        <v>323</v>
      </c>
      <c r="L10" s="243"/>
      <c r="M10" s="243"/>
      <c r="N10" s="243"/>
      <c r="O10" s="244"/>
      <c r="Q10" s="2" t="s">
        <v>31</v>
      </c>
      <c r="R10" s="6">
        <v>100</v>
      </c>
    </row>
    <row r="11" spans="1:19" ht="17.25" thickBot="1">
      <c r="A11" s="119" t="s">
        <v>32</v>
      </c>
      <c r="B11" s="248" t="s">
        <v>324</v>
      </c>
      <c r="C11" s="249"/>
      <c r="D11" s="249"/>
      <c r="E11" s="249"/>
      <c r="F11" s="250"/>
      <c r="G11" s="245" t="str">
        <f>TEXT(IF(CHOOSE(8,$E$37,$F$37,$H$37,$I$37,$K$37,$L$37,$N$37,$O$37)&lt;&gt;0,CHOOSE(8,$E$37,$F$37,$H$37,$I$37,$K$37,$L$37,$N$37,$O$37),
IF(CHOOSE(6,$E$37,$F$37,$H$37,$I$37,$K$37,$L$37,$N$37,$O$37)&lt;&gt;0,CHOOSE(6,$E$37,$F$37,$H$37,$I$37,$K$37,$L$37,$N$37,$O$37),
IF(CHOOSE(4,$E$37,$F$37,$H$37,$I$37,$K$37,$L$37,$N$37,$O$37)&lt;&gt;0,CHOOSE(4,$E$37,$F$37,$H$37,$I$37,$K$37,$L$37,$N$37,$O$37),
CHOOSE(2,$E$37,$F$37,$H$37,$I$37,$K$37,$L$37,$N$37,$O$37)))), "#,##0") &amp; " KRW (" &amp;
TEXT(IF(CHOOSE(7,$E$37,$F$37,$H$37,$I$37,$K$37,$L$37,$N$37,$O$37)&lt;&gt;0,CHOOSE(7,$E$37,$F$37,$H$37,$I$37,$K$37,$L$37,$N$37,$O$37),
IF(CHOOSE(5,$E$37,$F$37,$H$37,$I$37,$K$37,$L$37,$N$37,$O$37)&lt;&gt;0,CHOOSE(5,$E$37,$F$37,$H$37,$I$37,$K$37,$L$37,$N$37,$O$37),
IF(CHOOSE(3,$E$37,$F$37,$H$37,$I$37,$K$37,$L$37,$N$37,$O$37)&lt;&gt;0,CHOOSE(3,$E$37,$F$37,$H$37,$I$37,$K$37,$L$37,$N$37,$O$37),
CHOOSE(1,$E$37,$F$37,$H$37,$I$37,$K$37,$L$37,$N$37,$O$37)))), "0.00%") &amp; ")"</f>
        <v>0 KRW (0.00%)</v>
      </c>
      <c r="H11" s="246"/>
      <c r="I11" s="247"/>
      <c r="J11" s="7" t="s">
        <v>32</v>
      </c>
      <c r="K11" s="248" t="s">
        <v>315</v>
      </c>
      <c r="L11" s="249"/>
      <c r="M11" s="249"/>
      <c r="N11" s="249"/>
      <c r="O11" s="250"/>
      <c r="Q11" s="65" t="s">
        <v>33</v>
      </c>
      <c r="R11" s="8">
        <v>1000</v>
      </c>
    </row>
    <row r="12" spans="1:19" ht="17.25" thickBot="1"/>
    <row r="13" spans="1:19" ht="17.25" customHeight="1" thickBot="1">
      <c r="A13" s="230" t="s">
        <v>34</v>
      </c>
      <c r="B13" s="231"/>
      <c r="C13" s="231"/>
      <c r="D13" s="231"/>
      <c r="E13" s="231"/>
      <c r="F13" s="231"/>
      <c r="G13" s="231"/>
      <c r="H13" s="231"/>
      <c r="I13" s="231"/>
      <c r="J13" s="231"/>
      <c r="K13" s="231"/>
      <c r="L13" s="231"/>
      <c r="M13" s="231"/>
      <c r="N13" s="231"/>
      <c r="O13" s="232"/>
      <c r="Q13" s="251"/>
      <c r="R13" s="251"/>
      <c r="S13" s="251"/>
    </row>
    <row r="14" spans="1:19" ht="17.25" customHeight="1" thickBot="1">
      <c r="A14" s="170" t="s">
        <v>35</v>
      </c>
      <c r="B14" s="230" t="s">
        <v>36</v>
      </c>
      <c r="C14" s="232"/>
      <c r="D14" s="230" t="s">
        <v>37</v>
      </c>
      <c r="E14" s="231"/>
      <c r="F14" s="232"/>
      <c r="G14" s="257">
        <f>_xlfn.IFNA(VLOOKUP(B14, 현재가테이블!$B$2:$D$200, 2, FALSE), "-")</f>
        <v>60715000</v>
      </c>
      <c r="H14" s="258"/>
      <c r="I14" s="259"/>
      <c r="J14" s="230" t="s">
        <v>38</v>
      </c>
      <c r="K14" s="231"/>
      <c r="L14" s="232"/>
      <c r="M14" s="260">
        <f>_xlfn.IFNA(VLOOKUP(B14, 현재가테이블!$B$2:$D$200, 3, FALSE), "-")</f>
        <v>-7.8924148000000006E-3</v>
      </c>
      <c r="N14" s="261"/>
      <c r="O14" s="262"/>
      <c r="Q14" s="251"/>
      <c r="R14" s="251"/>
      <c r="S14" s="251"/>
    </row>
    <row r="15" spans="1:19" ht="17.25" customHeight="1" thickBot="1">
      <c r="A15" s="295" t="s">
        <v>39</v>
      </c>
      <c r="B15" s="296" t="str">
        <f>TEXT($G$1, "[$-ko-KR]yyyy-mm-dd(ddd) ") &amp; "오전 00:00"</f>
        <v>2021-12-02(목) 오전 00:00</v>
      </c>
      <c r="C15" s="297"/>
      <c r="D15" s="253" t="str">
        <f>TEXT($G$1, "[$-ko-KR]yyyy-mm-dd(ddd) ") &amp; "오후 14:00"</f>
        <v>2021-12-02(목) 오후 14:00</v>
      </c>
      <c r="E15" s="254"/>
      <c r="F15" s="255"/>
      <c r="G15" s="253" t="str">
        <f>TEXT($G$1, "[$-ko-KR]yyyy-mm-dd(ddd) ") &amp; "오후 19:00"</f>
        <v>2021-12-02(목) 오후 19:00</v>
      </c>
      <c r="H15" s="254"/>
      <c r="I15" s="255"/>
      <c r="J15" s="253" t="str">
        <f>TEXT($G$1, "[$-ko-KR]yyyy-mm-dd(ddd) ") &amp; "오후 21:00"</f>
        <v>2021-12-02(목) 오후 21:00</v>
      </c>
      <c r="K15" s="254"/>
      <c r="L15" s="255"/>
      <c r="M15" s="253" t="str">
        <f>TEXT($G$1+1, "[$-ko-KR]yyyy-mm-dd(ddd) ") &amp; "오전 00:00"</f>
        <v>2021-12-03(금) 오전 00:00</v>
      </c>
      <c r="N15" s="254"/>
      <c r="O15" s="255"/>
      <c r="Q15" s="251"/>
      <c r="R15" s="251"/>
      <c r="S15" s="251"/>
    </row>
    <row r="16" spans="1:19" ht="17.25" customHeight="1" thickBot="1">
      <c r="A16" s="295"/>
      <c r="B16" s="121" t="s">
        <v>37</v>
      </c>
      <c r="C16" s="122" t="s">
        <v>38</v>
      </c>
      <c r="D16" s="2" t="s">
        <v>37</v>
      </c>
      <c r="E16" s="10" t="s">
        <v>40</v>
      </c>
      <c r="F16" s="11" t="s">
        <v>41</v>
      </c>
      <c r="G16" s="171" t="s">
        <v>37</v>
      </c>
      <c r="H16" s="172" t="s">
        <v>40</v>
      </c>
      <c r="I16" s="173" t="s">
        <v>41</v>
      </c>
      <c r="J16" s="10" t="s">
        <v>37</v>
      </c>
      <c r="K16" s="10" t="s">
        <v>40</v>
      </c>
      <c r="L16" s="115" t="s">
        <v>41</v>
      </c>
      <c r="M16" s="2" t="s">
        <v>37</v>
      </c>
      <c r="N16" s="10" t="s">
        <v>40</v>
      </c>
      <c r="O16" s="66" t="s">
        <v>41</v>
      </c>
      <c r="Q16" s="256"/>
      <c r="R16" s="256"/>
      <c r="S16" s="256"/>
    </row>
    <row r="17" spans="1:19" ht="17.25" customHeight="1" thickBot="1">
      <c r="A17" s="123"/>
      <c r="B17" s="124" t="str">
        <f>IF(NOT(ISBLANK(_xlfn.IFNA(VLOOKUP($A17, $A$40:$O$199, 2, FALSE), ))), _xlfn.IFNA(VLOOKUP($A17, $A$40:$O$199, 2, FALSE), ), "")</f>
        <v/>
      </c>
      <c r="C17" s="76" t="str">
        <f>IF(NOT(ISBLANK(_xlfn.IFNA(VLOOKUP($A17, $A$40:$O$199, 3, FALSE), ))), _xlfn.IFNA(VLOOKUP($A17, $A$40:$O$199, 3, FALSE), ), "")</f>
        <v/>
      </c>
      <c r="D17" s="13" t="str">
        <f>IF(NOT(ISBLANK(_xlfn.IFNA(VLOOKUP($A17, $A$40:$O$199, 4, FALSE), ))), _xlfn.IFNA(VLOOKUP($A17, $A$40:$O$199, 4, FALSE), ), "")</f>
        <v/>
      </c>
      <c r="E17" s="14" t="str">
        <f>IF(NOT(ISBLANK(_xlfn.IFNA(VLOOKUP($A17, $A$40:$O$199, 5, FALSE), ))), _xlfn.IFNA(VLOOKUP($A17, $A$40:$O$199, 5, FALSE), ), "")</f>
        <v/>
      </c>
      <c r="F17" s="16" t="str">
        <f>IF(NOT(ISBLANK(_xlfn.IFNA(VLOOKUP($A17, $A$40:$O$199, 6, FALSE), ))), _xlfn.IFNA(VLOOKUP($A17, $A$40:$O$199, 6, FALSE), ), "")</f>
        <v/>
      </c>
      <c r="G17" s="29" t="str">
        <f>IF(NOT(ISBLANK(_xlfn.IFNA(VLOOKUP($A17, $A$40:$O$199, 7, FALSE), ))), _xlfn.IFNA(VLOOKUP($A17, $A$40:$O$199, 7, FALSE), ), "")</f>
        <v/>
      </c>
      <c r="H17" s="14" t="str">
        <f>IF(NOT(ISBLANK(_xlfn.IFNA(VLOOKUP($A17, $A$40:$O$199, 8, FALSE), ))), _xlfn.IFNA(VLOOKUP($A17, $A$40:$O$199, 8, FALSE), ), "")</f>
        <v/>
      </c>
      <c r="I17" s="100" t="str">
        <f>IF(NOT(ISBLANK(_xlfn.IFNA(VLOOKUP($A17, $A$40:$O$199, 9, FALSE), ))), _xlfn.IFNA(VLOOKUP($A17, $A$40:$O$199, 9, FALSE), ), "")</f>
        <v/>
      </c>
      <c r="J17" s="13" t="str">
        <f>IF(NOT(ISBLANK(_xlfn.IFNA(VLOOKUP($A17, $A$40:$O$199, 10, FALSE), ))), _xlfn.IFNA(VLOOKUP($A17, $A$40:$O$199, 10, FALSE), ), "")</f>
        <v/>
      </c>
      <c r="K17" s="14" t="str">
        <f>IF(NOT(ISBLANK(_xlfn.IFNA(VLOOKUP($A17, $A$40:$O$199, 11, FALSE), ))), _xlfn.IFNA(VLOOKUP($A17, $A$40:$O$199, 11, FALSE), ), "")</f>
        <v/>
      </c>
      <c r="L17" s="16" t="str">
        <f>IF(NOT(ISBLANK(_xlfn.IFNA(VLOOKUP($A17, $A$40:$O$199, 12, FALSE), ))), _xlfn.IFNA(VLOOKUP($A17, $A$40:$O$199, 12, FALSE), ), "")</f>
        <v/>
      </c>
      <c r="M17" s="29" t="str">
        <f>IF(NOT(ISBLANK(_xlfn.IFNA(VLOOKUP($A17, $A$40:$O$199, 13, FALSE), ))), _xlfn.IFNA(VLOOKUP($A17, $A$40:$O$199, 13, FALSE), ), "")</f>
        <v/>
      </c>
      <c r="N17" s="14" t="str">
        <f>IF(NOT(ISBLANK(_xlfn.IFNA(VLOOKUP($A17, $A$40:$O$199, 14, FALSE), ))), _xlfn.IFNA(VLOOKUP($A17, $A$40:$O$199, 14, FALSE), ), "")</f>
        <v/>
      </c>
      <c r="O17" s="16" t="str">
        <f>IF(NOT(ISBLANK(_xlfn.IFNA(VLOOKUP($A17, $A$40:$O$199, 15, FALSE), ))), _xlfn.IFNA(VLOOKUP($A17, $A$40:$O$199, 15, FALSE), ), "")</f>
        <v/>
      </c>
      <c r="Q17" s="251"/>
      <c r="R17" s="251"/>
      <c r="S17" s="251"/>
    </row>
    <row r="18" spans="1:19" ht="17.25" customHeight="1" thickBot="1">
      <c r="A18" s="125"/>
      <c r="B18" s="126" t="str">
        <f t="shared" ref="B18:B36" si="0">IF(NOT(ISBLANK(_xlfn.IFNA(VLOOKUP($A18, $A$40:$O$199, 2, FALSE), ))), _xlfn.IFNA(VLOOKUP($A18, $A$40:$O$199, 2, FALSE), ), "")</f>
        <v/>
      </c>
      <c r="C18" s="77" t="str">
        <f t="shared" ref="C18:C36" si="1">IF(NOT(ISBLANK(_xlfn.IFNA(VLOOKUP($A18, $A$40:$O$199, 3, FALSE), ))), _xlfn.IFNA(VLOOKUP($A18, $A$40:$O$199, 3, FALSE), ), "")</f>
        <v/>
      </c>
      <c r="D18" s="15" t="str">
        <f t="shared" ref="D18:D36" si="2">IF(NOT(ISBLANK(_xlfn.IFNA(VLOOKUP($A18, $A$40:$O$199, 4, FALSE), ))), _xlfn.IFNA(VLOOKUP($A18, $A$40:$O$199, 4, FALSE), ), "")</f>
        <v/>
      </c>
      <c r="E18" s="32" t="str">
        <f t="shared" ref="E18:E36" si="3">IF(NOT(ISBLANK(_xlfn.IFNA(VLOOKUP($A18, $A$40:$O$199, 5, FALSE), ))), _xlfn.IFNA(VLOOKUP($A18, $A$40:$O$199, 5, FALSE), ), "")</f>
        <v/>
      </c>
      <c r="F18" s="18" t="str">
        <f t="shared" ref="F18:F36" si="4">IF(NOT(ISBLANK(_xlfn.IFNA(VLOOKUP($A18, $A$40:$O$199, 6, FALSE), ))), _xlfn.IFNA(VLOOKUP($A18, $A$40:$O$199, 6, FALSE), ), "")</f>
        <v/>
      </c>
      <c r="G18" s="31" t="str">
        <f t="shared" ref="G18:G36" si="5">IF(NOT(ISBLANK(_xlfn.IFNA(VLOOKUP($A18, $A$40:$O$199, 7, FALSE), ))), _xlfn.IFNA(VLOOKUP($A18, $A$40:$O$199, 7, FALSE), ), "")</f>
        <v/>
      </c>
      <c r="H18" s="32" t="str">
        <f t="shared" ref="H18:H36" si="6">IF(NOT(ISBLANK(_xlfn.IFNA(VLOOKUP($A18, $A$40:$O$199, 8, FALSE), ))), _xlfn.IFNA(VLOOKUP($A18, $A$40:$O$199, 8, FALSE), ), "")</f>
        <v/>
      </c>
      <c r="I18" s="101" t="str">
        <f t="shared" ref="I18:I36" si="7">IF(NOT(ISBLANK(_xlfn.IFNA(VLOOKUP($A18, $A$40:$O$199, 9, FALSE), ))), _xlfn.IFNA(VLOOKUP($A18, $A$40:$O$199, 9, FALSE), ), "")</f>
        <v/>
      </c>
      <c r="J18" s="15" t="str">
        <f t="shared" ref="J18:J36" si="8">IF(NOT(ISBLANK(_xlfn.IFNA(VLOOKUP($A18, $A$40:$O$199, 10, FALSE), ))), _xlfn.IFNA(VLOOKUP($A18, $A$40:$O$199, 10, FALSE), ), "")</f>
        <v/>
      </c>
      <c r="K18" s="32" t="str">
        <f t="shared" ref="K18:K36" si="9">IF(NOT(ISBLANK(_xlfn.IFNA(VLOOKUP($A18, $A$40:$O$199, 11, FALSE), ))), _xlfn.IFNA(VLOOKUP($A18, $A$40:$O$199, 11, FALSE), ), "")</f>
        <v/>
      </c>
      <c r="L18" s="18" t="str">
        <f t="shared" ref="L18:L36" si="10">IF(NOT(ISBLANK(_xlfn.IFNA(VLOOKUP($A18, $A$40:$O$199, 12, FALSE), ))), _xlfn.IFNA(VLOOKUP($A18, $A$40:$O$199, 12, FALSE), ), "")</f>
        <v/>
      </c>
      <c r="M18" s="31" t="str">
        <f t="shared" ref="M18:M36" si="11">IF(NOT(ISBLANK(_xlfn.IFNA(VLOOKUP($A18, $A$40:$O$199, 13, FALSE), ))), _xlfn.IFNA(VLOOKUP($A18, $A$40:$O$199, 13, FALSE), ), "")</f>
        <v/>
      </c>
      <c r="N18" s="32" t="str">
        <f t="shared" ref="N18:N36" si="12">IF(NOT(ISBLANK(_xlfn.IFNA(VLOOKUP($A18, $A$40:$O$199, 14, FALSE), ))), _xlfn.IFNA(VLOOKUP($A18, $A$40:$O$199, 14, FALSE), ), "")</f>
        <v/>
      </c>
      <c r="O18" s="18" t="str">
        <f t="shared" ref="O18:O36" si="13">IF(NOT(ISBLANK(_xlfn.IFNA(VLOOKUP($A18, $A$40:$O$199, 15, FALSE), ))), _xlfn.IFNA(VLOOKUP($A18, $A$40:$O$199, 15, FALSE), ), "")</f>
        <v/>
      </c>
      <c r="Q18" s="251"/>
      <c r="R18" s="251"/>
      <c r="S18" s="251"/>
    </row>
    <row r="19" spans="1:19" ht="17.25" customHeight="1" thickBot="1">
      <c r="A19" s="125"/>
      <c r="B19" s="126" t="str">
        <f t="shared" si="0"/>
        <v/>
      </c>
      <c r="C19" s="77" t="str">
        <f t="shared" si="1"/>
        <v/>
      </c>
      <c r="D19" s="15" t="str">
        <f t="shared" si="2"/>
        <v/>
      </c>
      <c r="E19" s="32" t="str">
        <f t="shared" si="3"/>
        <v/>
      </c>
      <c r="F19" s="18" t="str">
        <f t="shared" si="4"/>
        <v/>
      </c>
      <c r="G19" s="31" t="str">
        <f t="shared" si="5"/>
        <v/>
      </c>
      <c r="H19" s="32" t="str">
        <f t="shared" si="6"/>
        <v/>
      </c>
      <c r="I19" s="101" t="str">
        <f t="shared" si="7"/>
        <v/>
      </c>
      <c r="J19" s="15" t="str">
        <f t="shared" si="8"/>
        <v/>
      </c>
      <c r="K19" s="32" t="str">
        <f t="shared" si="9"/>
        <v/>
      </c>
      <c r="L19" s="18" t="str">
        <f t="shared" si="10"/>
        <v/>
      </c>
      <c r="M19" s="31" t="str">
        <f t="shared" si="11"/>
        <v/>
      </c>
      <c r="N19" s="32" t="str">
        <f t="shared" si="12"/>
        <v/>
      </c>
      <c r="O19" s="18" t="str">
        <f t="shared" si="13"/>
        <v/>
      </c>
      <c r="Q19" s="256"/>
      <c r="R19" s="256"/>
      <c r="S19" s="256"/>
    </row>
    <row r="20" spans="1:19" ht="17.25" customHeight="1" thickBot="1">
      <c r="A20" s="125"/>
      <c r="B20" s="126" t="str">
        <f t="shared" si="0"/>
        <v/>
      </c>
      <c r="C20" s="77" t="str">
        <f t="shared" si="1"/>
        <v/>
      </c>
      <c r="D20" s="15" t="str">
        <f t="shared" si="2"/>
        <v/>
      </c>
      <c r="E20" s="32" t="str">
        <f t="shared" si="3"/>
        <v/>
      </c>
      <c r="F20" s="18" t="str">
        <f t="shared" si="4"/>
        <v/>
      </c>
      <c r="G20" s="31" t="str">
        <f t="shared" si="5"/>
        <v/>
      </c>
      <c r="H20" s="32" t="str">
        <f t="shared" si="6"/>
        <v/>
      </c>
      <c r="I20" s="101" t="str">
        <f t="shared" si="7"/>
        <v/>
      </c>
      <c r="J20" s="15" t="str">
        <f t="shared" si="8"/>
        <v/>
      </c>
      <c r="K20" s="32" t="str">
        <f t="shared" si="9"/>
        <v/>
      </c>
      <c r="L20" s="18" t="str">
        <f t="shared" si="10"/>
        <v/>
      </c>
      <c r="M20" s="31" t="str">
        <f t="shared" si="11"/>
        <v/>
      </c>
      <c r="N20" s="32" t="str">
        <f t="shared" si="12"/>
        <v/>
      </c>
      <c r="O20" s="18" t="str">
        <f t="shared" si="13"/>
        <v/>
      </c>
      <c r="Q20" s="256"/>
      <c r="R20" s="256"/>
      <c r="S20" s="256"/>
    </row>
    <row r="21" spans="1:19" ht="17.25" customHeight="1" thickBot="1">
      <c r="A21" s="127"/>
      <c r="B21" s="128" t="str">
        <f t="shared" si="0"/>
        <v/>
      </c>
      <c r="C21" s="78" t="str">
        <f t="shared" si="1"/>
        <v/>
      </c>
      <c r="D21" s="20" t="str">
        <f t="shared" si="2"/>
        <v/>
      </c>
      <c r="E21" s="21" t="str">
        <f t="shared" si="3"/>
        <v/>
      </c>
      <c r="F21" s="22" t="str">
        <f t="shared" si="4"/>
        <v/>
      </c>
      <c r="G21" s="30" t="str">
        <f t="shared" si="5"/>
        <v/>
      </c>
      <c r="H21" s="21" t="str">
        <f t="shared" si="6"/>
        <v/>
      </c>
      <c r="I21" s="105" t="str">
        <f t="shared" si="7"/>
        <v/>
      </c>
      <c r="J21" s="20" t="str">
        <f t="shared" si="8"/>
        <v/>
      </c>
      <c r="K21" s="21" t="str">
        <f t="shared" si="9"/>
        <v/>
      </c>
      <c r="L21" s="22" t="str">
        <f t="shared" si="10"/>
        <v/>
      </c>
      <c r="M21" s="30" t="str">
        <f t="shared" si="11"/>
        <v/>
      </c>
      <c r="N21" s="21" t="str">
        <f t="shared" si="12"/>
        <v/>
      </c>
      <c r="O21" s="22" t="str">
        <f t="shared" si="13"/>
        <v/>
      </c>
      <c r="Q21" s="256"/>
      <c r="R21" s="256"/>
      <c r="S21" s="256"/>
    </row>
    <row r="22" spans="1:19" ht="17.25" customHeight="1" thickBot="1">
      <c r="A22" s="125"/>
      <c r="B22" s="129" t="str">
        <f t="shared" si="0"/>
        <v/>
      </c>
      <c r="C22" s="80" t="str">
        <f t="shared" si="1"/>
        <v/>
      </c>
      <c r="D22" s="106" t="str">
        <f t="shared" si="2"/>
        <v/>
      </c>
      <c r="E22" s="107" t="str">
        <f t="shared" si="3"/>
        <v/>
      </c>
      <c r="F22" s="108" t="str">
        <f t="shared" si="4"/>
        <v/>
      </c>
      <c r="G22" s="109" t="str">
        <f t="shared" si="5"/>
        <v/>
      </c>
      <c r="H22" s="107" t="str">
        <f t="shared" si="6"/>
        <v/>
      </c>
      <c r="I22" s="110" t="str">
        <f t="shared" si="7"/>
        <v/>
      </c>
      <c r="J22" s="106" t="str">
        <f t="shared" si="8"/>
        <v/>
      </c>
      <c r="K22" s="107" t="str">
        <f t="shared" si="9"/>
        <v/>
      </c>
      <c r="L22" s="108" t="str">
        <f t="shared" si="10"/>
        <v/>
      </c>
      <c r="M22" s="109" t="str">
        <f t="shared" si="11"/>
        <v/>
      </c>
      <c r="N22" s="107" t="str">
        <f t="shared" si="12"/>
        <v/>
      </c>
      <c r="O22" s="108" t="str">
        <f t="shared" si="13"/>
        <v/>
      </c>
      <c r="Q22" s="256"/>
      <c r="R22" s="256"/>
      <c r="S22" s="256"/>
    </row>
    <row r="23" spans="1:19" ht="17.25" customHeight="1" thickBot="1">
      <c r="A23" s="125"/>
      <c r="B23" s="126" t="str">
        <f t="shared" si="0"/>
        <v/>
      </c>
      <c r="C23" s="77" t="str">
        <f t="shared" si="1"/>
        <v/>
      </c>
      <c r="D23" s="15" t="str">
        <f t="shared" si="2"/>
        <v/>
      </c>
      <c r="E23" s="32" t="str">
        <f t="shared" si="3"/>
        <v/>
      </c>
      <c r="F23" s="18" t="str">
        <f t="shared" si="4"/>
        <v/>
      </c>
      <c r="G23" s="31" t="str">
        <f t="shared" si="5"/>
        <v/>
      </c>
      <c r="H23" s="32" t="str">
        <f t="shared" si="6"/>
        <v/>
      </c>
      <c r="I23" s="101" t="str">
        <f t="shared" si="7"/>
        <v/>
      </c>
      <c r="J23" s="15" t="str">
        <f t="shared" si="8"/>
        <v/>
      </c>
      <c r="K23" s="32" t="str">
        <f t="shared" si="9"/>
        <v/>
      </c>
      <c r="L23" s="18" t="str">
        <f t="shared" si="10"/>
        <v/>
      </c>
      <c r="M23" s="31" t="str">
        <f t="shared" si="11"/>
        <v/>
      </c>
      <c r="N23" s="32" t="str">
        <f t="shared" si="12"/>
        <v/>
      </c>
      <c r="O23" s="18" t="str">
        <f t="shared" si="13"/>
        <v/>
      </c>
      <c r="Q23" s="256"/>
      <c r="R23" s="256"/>
      <c r="S23" s="256"/>
    </row>
    <row r="24" spans="1:19" ht="17.25" customHeight="1" thickBot="1">
      <c r="A24" s="125"/>
      <c r="B24" s="126" t="str">
        <f t="shared" si="0"/>
        <v/>
      </c>
      <c r="C24" s="77" t="str">
        <f t="shared" si="1"/>
        <v/>
      </c>
      <c r="D24" s="15" t="str">
        <f t="shared" si="2"/>
        <v/>
      </c>
      <c r="E24" s="32" t="str">
        <f t="shared" si="3"/>
        <v/>
      </c>
      <c r="F24" s="18" t="str">
        <f t="shared" si="4"/>
        <v/>
      </c>
      <c r="G24" s="31" t="str">
        <f t="shared" si="5"/>
        <v/>
      </c>
      <c r="H24" s="32" t="str">
        <f t="shared" si="6"/>
        <v/>
      </c>
      <c r="I24" s="101" t="str">
        <f t="shared" si="7"/>
        <v/>
      </c>
      <c r="J24" s="15" t="str">
        <f t="shared" si="8"/>
        <v/>
      </c>
      <c r="K24" s="32" t="str">
        <f t="shared" si="9"/>
        <v/>
      </c>
      <c r="L24" s="18" t="str">
        <f t="shared" si="10"/>
        <v/>
      </c>
      <c r="M24" s="31" t="str">
        <f t="shared" si="11"/>
        <v/>
      </c>
      <c r="N24" s="32" t="str">
        <f t="shared" si="12"/>
        <v/>
      </c>
      <c r="O24" s="18" t="str">
        <f t="shared" si="13"/>
        <v/>
      </c>
      <c r="Q24" s="256"/>
      <c r="R24" s="256"/>
      <c r="S24" s="256"/>
    </row>
    <row r="25" spans="1:19" ht="17.25" customHeight="1" thickBot="1">
      <c r="A25" s="125"/>
      <c r="B25" s="126" t="str">
        <f t="shared" si="0"/>
        <v/>
      </c>
      <c r="C25" s="77" t="str">
        <f t="shared" si="1"/>
        <v/>
      </c>
      <c r="D25" s="15" t="str">
        <f t="shared" si="2"/>
        <v/>
      </c>
      <c r="E25" s="32" t="str">
        <f t="shared" si="3"/>
        <v/>
      </c>
      <c r="F25" s="18" t="str">
        <f t="shared" si="4"/>
        <v/>
      </c>
      <c r="G25" s="31" t="str">
        <f t="shared" si="5"/>
        <v/>
      </c>
      <c r="H25" s="32" t="str">
        <f t="shared" si="6"/>
        <v/>
      </c>
      <c r="I25" s="101" t="str">
        <f t="shared" si="7"/>
        <v/>
      </c>
      <c r="J25" s="15" t="str">
        <f t="shared" si="8"/>
        <v/>
      </c>
      <c r="K25" s="32" t="str">
        <f t="shared" si="9"/>
        <v/>
      </c>
      <c r="L25" s="18" t="str">
        <f t="shared" si="10"/>
        <v/>
      </c>
      <c r="M25" s="31" t="str">
        <f t="shared" si="11"/>
        <v/>
      </c>
      <c r="N25" s="32" t="str">
        <f t="shared" si="12"/>
        <v/>
      </c>
      <c r="O25" s="18" t="str">
        <f t="shared" si="13"/>
        <v/>
      </c>
      <c r="Q25" s="33"/>
      <c r="R25" s="33"/>
    </row>
    <row r="26" spans="1:19" ht="17.25" customHeight="1" thickBot="1">
      <c r="A26" s="130"/>
      <c r="B26" s="131" t="str">
        <f t="shared" si="0"/>
        <v/>
      </c>
      <c r="C26" s="79" t="str">
        <f t="shared" si="1"/>
        <v/>
      </c>
      <c r="D26" s="24" t="str">
        <f t="shared" si="2"/>
        <v/>
      </c>
      <c r="E26" s="25" t="str">
        <f t="shared" si="3"/>
        <v/>
      </c>
      <c r="F26" s="104" t="str">
        <f t="shared" si="4"/>
        <v/>
      </c>
      <c r="G26" s="102" t="str">
        <f t="shared" si="5"/>
        <v/>
      </c>
      <c r="H26" s="25" t="str">
        <f t="shared" si="6"/>
        <v/>
      </c>
      <c r="I26" s="103" t="str">
        <f t="shared" si="7"/>
        <v/>
      </c>
      <c r="J26" s="24" t="str">
        <f t="shared" si="8"/>
        <v/>
      </c>
      <c r="K26" s="25" t="str">
        <f t="shared" si="9"/>
        <v/>
      </c>
      <c r="L26" s="104" t="str">
        <f t="shared" si="10"/>
        <v/>
      </c>
      <c r="M26" s="102" t="str">
        <f t="shared" si="11"/>
        <v/>
      </c>
      <c r="N26" s="25" t="str">
        <f t="shared" si="12"/>
        <v/>
      </c>
      <c r="O26" s="104" t="str">
        <f t="shared" si="13"/>
        <v/>
      </c>
      <c r="Q26" s="265"/>
      <c r="R26" s="266"/>
      <c r="S26" s="267"/>
    </row>
    <row r="27" spans="1:19" ht="17.25" customHeight="1">
      <c r="A27" s="123"/>
      <c r="B27" s="124" t="str">
        <f t="shared" si="0"/>
        <v/>
      </c>
      <c r="C27" s="76" t="str">
        <f t="shared" si="1"/>
        <v/>
      </c>
      <c r="D27" s="13" t="str">
        <f t="shared" si="2"/>
        <v/>
      </c>
      <c r="E27" s="14" t="str">
        <f t="shared" si="3"/>
        <v/>
      </c>
      <c r="F27" s="16" t="str">
        <f t="shared" si="4"/>
        <v/>
      </c>
      <c r="G27" s="29" t="str">
        <f t="shared" si="5"/>
        <v/>
      </c>
      <c r="H27" s="14" t="str">
        <f t="shared" si="6"/>
        <v/>
      </c>
      <c r="I27" s="100" t="str">
        <f t="shared" si="7"/>
        <v/>
      </c>
      <c r="J27" s="13" t="str">
        <f t="shared" si="8"/>
        <v/>
      </c>
      <c r="K27" s="14" t="str">
        <f t="shared" si="9"/>
        <v/>
      </c>
      <c r="L27" s="16" t="str">
        <f t="shared" si="10"/>
        <v/>
      </c>
      <c r="M27" s="29" t="str">
        <f t="shared" si="11"/>
        <v/>
      </c>
      <c r="N27" s="14" t="str">
        <f t="shared" si="12"/>
        <v/>
      </c>
      <c r="O27" s="16" t="str">
        <f t="shared" si="13"/>
        <v/>
      </c>
      <c r="Q27" s="268"/>
      <c r="R27" s="269"/>
      <c r="S27" s="270"/>
    </row>
    <row r="28" spans="1:19" ht="17.25" customHeight="1" thickBot="1">
      <c r="A28" s="125"/>
      <c r="B28" s="126" t="str">
        <f t="shared" si="0"/>
        <v/>
      </c>
      <c r="C28" s="77" t="str">
        <f t="shared" si="1"/>
        <v/>
      </c>
      <c r="D28" s="15" t="str">
        <f t="shared" si="2"/>
        <v/>
      </c>
      <c r="E28" s="32" t="str">
        <f t="shared" si="3"/>
        <v/>
      </c>
      <c r="F28" s="18" t="str">
        <f t="shared" si="4"/>
        <v/>
      </c>
      <c r="G28" s="31" t="str">
        <f t="shared" si="5"/>
        <v/>
      </c>
      <c r="H28" s="32" t="str">
        <f t="shared" si="6"/>
        <v/>
      </c>
      <c r="I28" s="101" t="str">
        <f t="shared" si="7"/>
        <v/>
      </c>
      <c r="J28" s="15" t="str">
        <f t="shared" si="8"/>
        <v/>
      </c>
      <c r="K28" s="32" t="str">
        <f t="shared" si="9"/>
        <v/>
      </c>
      <c r="L28" s="18" t="str">
        <f t="shared" si="10"/>
        <v/>
      </c>
      <c r="M28" s="31" t="str">
        <f t="shared" si="11"/>
        <v/>
      </c>
      <c r="N28" s="32" t="str">
        <f t="shared" si="12"/>
        <v/>
      </c>
      <c r="O28" s="18" t="str">
        <f t="shared" si="13"/>
        <v/>
      </c>
      <c r="Q28" s="271"/>
      <c r="R28" s="272"/>
      <c r="S28" s="273"/>
    </row>
    <row r="29" spans="1:19" ht="17.25" customHeight="1" thickBot="1">
      <c r="A29" s="125"/>
      <c r="B29" s="126" t="str">
        <f t="shared" si="0"/>
        <v/>
      </c>
      <c r="C29" s="77" t="str">
        <f t="shared" si="1"/>
        <v/>
      </c>
      <c r="D29" s="15" t="str">
        <f t="shared" si="2"/>
        <v/>
      </c>
      <c r="E29" s="32" t="str">
        <f t="shared" si="3"/>
        <v/>
      </c>
      <c r="F29" s="18" t="str">
        <f t="shared" si="4"/>
        <v/>
      </c>
      <c r="G29" s="31" t="str">
        <f t="shared" si="5"/>
        <v/>
      </c>
      <c r="H29" s="32" t="str">
        <f t="shared" si="6"/>
        <v/>
      </c>
      <c r="I29" s="101" t="str">
        <f t="shared" si="7"/>
        <v/>
      </c>
      <c r="J29" s="15" t="str">
        <f t="shared" si="8"/>
        <v/>
      </c>
      <c r="K29" s="32" t="str">
        <f t="shared" si="9"/>
        <v/>
      </c>
      <c r="L29" s="18" t="str">
        <f t="shared" si="10"/>
        <v/>
      </c>
      <c r="M29" s="31" t="str">
        <f t="shared" si="11"/>
        <v/>
      </c>
      <c r="N29" s="32" t="str">
        <f t="shared" si="12"/>
        <v/>
      </c>
      <c r="O29" s="18" t="str">
        <f t="shared" si="13"/>
        <v/>
      </c>
      <c r="Q29" s="256"/>
      <c r="R29" s="256"/>
      <c r="S29" s="256"/>
    </row>
    <row r="30" spans="1:19" ht="17.25" customHeight="1" thickBot="1">
      <c r="A30" s="125"/>
      <c r="B30" s="126" t="str">
        <f t="shared" si="0"/>
        <v/>
      </c>
      <c r="C30" s="77" t="str">
        <f t="shared" si="1"/>
        <v/>
      </c>
      <c r="D30" s="15" t="str">
        <f t="shared" si="2"/>
        <v/>
      </c>
      <c r="E30" s="32" t="str">
        <f t="shared" si="3"/>
        <v/>
      </c>
      <c r="F30" s="18" t="str">
        <f t="shared" si="4"/>
        <v/>
      </c>
      <c r="G30" s="31" t="str">
        <f t="shared" si="5"/>
        <v/>
      </c>
      <c r="H30" s="32" t="str">
        <f t="shared" si="6"/>
        <v/>
      </c>
      <c r="I30" s="101" t="str">
        <f t="shared" si="7"/>
        <v/>
      </c>
      <c r="J30" s="15" t="str">
        <f t="shared" si="8"/>
        <v/>
      </c>
      <c r="K30" s="32" t="str">
        <f t="shared" si="9"/>
        <v/>
      </c>
      <c r="L30" s="18" t="str">
        <f t="shared" si="10"/>
        <v/>
      </c>
      <c r="M30" s="31" t="str">
        <f t="shared" si="11"/>
        <v/>
      </c>
      <c r="N30" s="32" t="str">
        <f t="shared" si="12"/>
        <v/>
      </c>
      <c r="O30" s="18" t="str">
        <f t="shared" si="13"/>
        <v/>
      </c>
      <c r="Q30" s="251"/>
      <c r="R30" s="251"/>
      <c r="S30" s="251"/>
    </row>
    <row r="31" spans="1:19" ht="17.25" customHeight="1" thickBot="1">
      <c r="A31" s="127"/>
      <c r="B31" s="128" t="str">
        <f t="shared" si="0"/>
        <v/>
      </c>
      <c r="C31" s="78" t="str">
        <f t="shared" si="1"/>
        <v/>
      </c>
      <c r="D31" s="20" t="str">
        <f t="shared" si="2"/>
        <v/>
      </c>
      <c r="E31" s="21" t="str">
        <f t="shared" si="3"/>
        <v/>
      </c>
      <c r="F31" s="22" t="str">
        <f t="shared" si="4"/>
        <v/>
      </c>
      <c r="G31" s="30" t="str">
        <f t="shared" si="5"/>
        <v/>
      </c>
      <c r="H31" s="21" t="str">
        <f t="shared" si="6"/>
        <v/>
      </c>
      <c r="I31" s="105" t="str">
        <f t="shared" si="7"/>
        <v/>
      </c>
      <c r="J31" s="20" t="str">
        <f t="shared" si="8"/>
        <v/>
      </c>
      <c r="K31" s="21" t="str">
        <f t="shared" si="9"/>
        <v/>
      </c>
      <c r="L31" s="22" t="str">
        <f t="shared" si="10"/>
        <v/>
      </c>
      <c r="M31" s="30" t="str">
        <f t="shared" si="11"/>
        <v/>
      </c>
      <c r="N31" s="21" t="str">
        <f t="shared" si="12"/>
        <v/>
      </c>
      <c r="O31" s="22" t="str">
        <f t="shared" si="13"/>
        <v/>
      </c>
      <c r="Q31" s="251"/>
      <c r="R31" s="251"/>
      <c r="S31" s="251"/>
    </row>
    <row r="32" spans="1:19" ht="17.25" customHeight="1" thickBot="1">
      <c r="A32" s="125"/>
      <c r="B32" s="129" t="str">
        <f t="shared" si="0"/>
        <v/>
      </c>
      <c r="C32" s="80" t="str">
        <f t="shared" si="1"/>
        <v/>
      </c>
      <c r="D32" s="106" t="str">
        <f t="shared" si="2"/>
        <v/>
      </c>
      <c r="E32" s="107" t="str">
        <f t="shared" si="3"/>
        <v/>
      </c>
      <c r="F32" s="108" t="str">
        <f t="shared" si="4"/>
        <v/>
      </c>
      <c r="G32" s="109" t="str">
        <f t="shared" si="5"/>
        <v/>
      </c>
      <c r="H32" s="107" t="str">
        <f t="shared" si="6"/>
        <v/>
      </c>
      <c r="I32" s="110" t="str">
        <f t="shared" si="7"/>
        <v/>
      </c>
      <c r="J32" s="106" t="str">
        <f t="shared" si="8"/>
        <v/>
      </c>
      <c r="K32" s="107" t="str">
        <f t="shared" si="9"/>
        <v/>
      </c>
      <c r="L32" s="108" t="str">
        <f t="shared" si="10"/>
        <v/>
      </c>
      <c r="M32" s="109" t="str">
        <f t="shared" si="11"/>
        <v/>
      </c>
      <c r="N32" s="107" t="str">
        <f t="shared" si="12"/>
        <v/>
      </c>
      <c r="O32" s="108" t="str">
        <f t="shared" si="13"/>
        <v/>
      </c>
      <c r="Q32" s="256"/>
      <c r="R32" s="256"/>
      <c r="S32" s="256"/>
    </row>
    <row r="33" spans="1:19" ht="17.25" customHeight="1" thickBot="1">
      <c r="A33" s="125"/>
      <c r="B33" s="126" t="str">
        <f t="shared" si="0"/>
        <v/>
      </c>
      <c r="C33" s="77" t="str">
        <f t="shared" si="1"/>
        <v/>
      </c>
      <c r="D33" s="15" t="str">
        <f t="shared" si="2"/>
        <v/>
      </c>
      <c r="E33" s="32" t="str">
        <f t="shared" si="3"/>
        <v/>
      </c>
      <c r="F33" s="18" t="str">
        <f t="shared" si="4"/>
        <v/>
      </c>
      <c r="G33" s="31" t="str">
        <f t="shared" si="5"/>
        <v/>
      </c>
      <c r="H33" s="32" t="str">
        <f t="shared" si="6"/>
        <v/>
      </c>
      <c r="I33" s="101" t="str">
        <f t="shared" si="7"/>
        <v/>
      </c>
      <c r="J33" s="15" t="str">
        <f t="shared" si="8"/>
        <v/>
      </c>
      <c r="K33" s="32" t="str">
        <f t="shared" si="9"/>
        <v/>
      </c>
      <c r="L33" s="18" t="str">
        <f t="shared" si="10"/>
        <v/>
      </c>
      <c r="M33" s="31" t="str">
        <f t="shared" si="11"/>
        <v/>
      </c>
      <c r="N33" s="32" t="str">
        <f t="shared" si="12"/>
        <v/>
      </c>
      <c r="O33" s="18" t="str">
        <f t="shared" si="13"/>
        <v/>
      </c>
      <c r="Q33" s="256"/>
      <c r="R33" s="256"/>
      <c r="S33" s="256"/>
    </row>
    <row r="34" spans="1:19" ht="17.25" customHeight="1" thickBot="1">
      <c r="A34" s="125"/>
      <c r="B34" s="126" t="str">
        <f t="shared" si="0"/>
        <v/>
      </c>
      <c r="C34" s="77" t="str">
        <f t="shared" si="1"/>
        <v/>
      </c>
      <c r="D34" s="15" t="str">
        <f t="shared" si="2"/>
        <v/>
      </c>
      <c r="E34" s="32" t="str">
        <f t="shared" si="3"/>
        <v/>
      </c>
      <c r="F34" s="18" t="str">
        <f t="shared" si="4"/>
        <v/>
      </c>
      <c r="G34" s="31" t="str">
        <f t="shared" si="5"/>
        <v/>
      </c>
      <c r="H34" s="32" t="str">
        <f t="shared" si="6"/>
        <v/>
      </c>
      <c r="I34" s="101" t="str">
        <f t="shared" si="7"/>
        <v/>
      </c>
      <c r="J34" s="15" t="str">
        <f t="shared" si="8"/>
        <v/>
      </c>
      <c r="K34" s="32" t="str">
        <f t="shared" si="9"/>
        <v/>
      </c>
      <c r="L34" s="18" t="str">
        <f t="shared" si="10"/>
        <v/>
      </c>
      <c r="M34" s="31" t="str">
        <f t="shared" si="11"/>
        <v/>
      </c>
      <c r="N34" s="32" t="str">
        <f t="shared" si="12"/>
        <v/>
      </c>
      <c r="O34" s="18" t="str">
        <f t="shared" si="13"/>
        <v/>
      </c>
      <c r="Q34" s="256"/>
      <c r="R34" s="256"/>
      <c r="S34" s="256"/>
    </row>
    <row r="35" spans="1:19" ht="17.25" customHeight="1">
      <c r="A35" s="125"/>
      <c r="B35" s="126" t="str">
        <f t="shared" si="0"/>
        <v/>
      </c>
      <c r="C35" s="77" t="str">
        <f t="shared" si="1"/>
        <v/>
      </c>
      <c r="D35" s="15" t="str">
        <f t="shared" si="2"/>
        <v/>
      </c>
      <c r="E35" s="32" t="str">
        <f t="shared" si="3"/>
        <v/>
      </c>
      <c r="F35" s="18" t="str">
        <f t="shared" si="4"/>
        <v/>
      </c>
      <c r="G35" s="31" t="str">
        <f t="shared" si="5"/>
        <v/>
      </c>
      <c r="H35" s="32" t="str">
        <f t="shared" si="6"/>
        <v/>
      </c>
      <c r="I35" s="101" t="str">
        <f t="shared" si="7"/>
        <v/>
      </c>
      <c r="J35" s="15" t="str">
        <f t="shared" si="8"/>
        <v/>
      </c>
      <c r="K35" s="32" t="str">
        <f t="shared" si="9"/>
        <v/>
      </c>
      <c r="L35" s="18" t="str">
        <f t="shared" si="10"/>
        <v/>
      </c>
      <c r="M35" s="31" t="str">
        <f t="shared" si="11"/>
        <v/>
      </c>
      <c r="N35" s="32" t="str">
        <f t="shared" si="12"/>
        <v/>
      </c>
      <c r="O35" s="18" t="str">
        <f t="shared" si="13"/>
        <v/>
      </c>
      <c r="Q35" s="278"/>
      <c r="R35" s="279"/>
      <c r="S35" s="280"/>
    </row>
    <row r="36" spans="1:19" ht="17.25" customHeight="1" thickBot="1">
      <c r="A36" s="130"/>
      <c r="B36" s="131" t="str">
        <f t="shared" si="0"/>
        <v/>
      </c>
      <c r="C36" s="79" t="str">
        <f t="shared" si="1"/>
        <v/>
      </c>
      <c r="D36" s="24" t="str">
        <f t="shared" si="2"/>
        <v/>
      </c>
      <c r="E36" s="25" t="str">
        <f t="shared" si="3"/>
        <v/>
      </c>
      <c r="F36" s="104" t="str">
        <f t="shared" si="4"/>
        <v/>
      </c>
      <c r="G36" s="102" t="str">
        <f t="shared" si="5"/>
        <v/>
      </c>
      <c r="H36" s="25" t="str">
        <f t="shared" si="6"/>
        <v/>
      </c>
      <c r="I36" s="103" t="str">
        <f t="shared" si="7"/>
        <v/>
      </c>
      <c r="J36" s="24" t="str">
        <f t="shared" si="8"/>
        <v/>
      </c>
      <c r="K36" s="25" t="str">
        <f t="shared" si="9"/>
        <v/>
      </c>
      <c r="L36" s="104" t="str">
        <f t="shared" si="10"/>
        <v/>
      </c>
      <c r="M36" s="102" t="str">
        <f t="shared" si="11"/>
        <v/>
      </c>
      <c r="N36" s="25" t="str">
        <f t="shared" si="12"/>
        <v/>
      </c>
      <c r="O36" s="104" t="str">
        <f t="shared" si="13"/>
        <v/>
      </c>
      <c r="Q36" s="281"/>
      <c r="R36" s="282"/>
      <c r="S36" s="283"/>
    </row>
    <row r="37" spans="1:19" ht="17.25" customHeight="1" thickBot="1">
      <c r="A37" s="132" t="s">
        <v>42</v>
      </c>
      <c r="B37" s="289">
        <v>150000</v>
      </c>
      <c r="C37" s="290"/>
      <c r="D37" s="26" t="s">
        <v>43</v>
      </c>
      <c r="E37" s="27">
        <f>IF(COUNT(E17:E36), SUM(E17:E36) / COUNT(E17:E36), 0)</f>
        <v>0</v>
      </c>
      <c r="F37" s="28">
        <f>SUM(F17:F36)</f>
        <v>0</v>
      </c>
      <c r="G37" s="26" t="s">
        <v>43</v>
      </c>
      <c r="H37" s="27">
        <f>IF(COUNT(H17:H36), SUM(H17:H36) / COUNT(H17:H36), 0)</f>
        <v>0</v>
      </c>
      <c r="I37" s="28">
        <f>SUM(I17:I36)</f>
        <v>0</v>
      </c>
      <c r="J37" s="26" t="s">
        <v>43</v>
      </c>
      <c r="K37" s="27">
        <f>IF(COUNT(K17:K36), SUM(K17:K36) / COUNT(K17:K36), 0)</f>
        <v>0</v>
      </c>
      <c r="L37" s="28">
        <f>SUM(L17:L36)</f>
        <v>0</v>
      </c>
      <c r="M37" s="26" t="s">
        <v>43</v>
      </c>
      <c r="N37" s="27">
        <f>IF(COUNT(N17:N36), SUM(N17:N36) / COUNT(N17:N36), 0)</f>
        <v>0</v>
      </c>
      <c r="O37" s="28">
        <f>SUM(O17:O36)</f>
        <v>0</v>
      </c>
      <c r="Q37" s="284"/>
      <c r="R37" s="285"/>
      <c r="S37" s="286"/>
    </row>
    <row r="38" spans="1:19" ht="17.25" customHeight="1"/>
    <row r="39" spans="1:19" ht="17.25" customHeight="1" thickBot="1"/>
    <row r="40" spans="1:19" ht="17.25" customHeight="1" thickBot="1">
      <c r="A40" s="230" t="s">
        <v>44</v>
      </c>
      <c r="B40" s="231"/>
      <c r="C40" s="231"/>
      <c r="D40" s="231"/>
      <c r="E40" s="231"/>
      <c r="F40" s="231"/>
      <c r="G40" s="231"/>
      <c r="H40" s="231"/>
      <c r="I40" s="231"/>
      <c r="J40" s="231"/>
      <c r="K40" s="231"/>
      <c r="L40" s="231"/>
      <c r="M40" s="231"/>
      <c r="N40" s="231"/>
      <c r="O40" s="232"/>
      <c r="Q40" s="251"/>
      <c r="R40" s="251"/>
      <c r="S40" s="251"/>
    </row>
    <row r="41" spans="1:19" ht="17.25" customHeight="1" thickBot="1">
      <c r="A41" s="170" t="s">
        <v>264</v>
      </c>
      <c r="B41" s="230" t="s">
        <v>49</v>
      </c>
      <c r="C41" s="232"/>
      <c r="D41" s="230" t="s">
        <v>57</v>
      </c>
      <c r="E41" s="231"/>
      <c r="F41" s="232"/>
      <c r="G41" s="257">
        <f>_xlfn.IFNA(VLOOKUP(B41, 현재가테이블!$B$2:$D$200, 2, FALSE), "-")</f>
        <v>60715000</v>
      </c>
      <c r="H41" s="258"/>
      <c r="I41" s="259"/>
      <c r="J41" s="230" t="s">
        <v>58</v>
      </c>
      <c r="K41" s="231"/>
      <c r="L41" s="232"/>
      <c r="M41" s="260">
        <f>_xlfn.IFNA(VLOOKUP(B41, 현재가테이블!$B$2:$D$200, 3, FALSE), "-")</f>
        <v>-7.8924148000000006E-3</v>
      </c>
      <c r="N41" s="261"/>
      <c r="O41" s="262"/>
      <c r="Q41" s="251"/>
      <c r="R41" s="251"/>
      <c r="S41" s="251"/>
    </row>
    <row r="42" spans="1:19" ht="17.25" customHeight="1" thickBot="1">
      <c r="A42" s="291" t="s">
        <v>54</v>
      </c>
      <c r="B42" s="293" t="str">
        <f>TEXT($G$1, "[$-ko-KR]yyyy-mm-dd(ddd) ") &amp; "오전 00:00"</f>
        <v>2021-12-02(목) 오전 00:00</v>
      </c>
      <c r="C42" s="294"/>
      <c r="D42" s="253" t="str">
        <f>TEXT($G$1, "[$-ko-KR]yyyy-mm-dd(ddd) ") &amp; "오후 14:00"</f>
        <v>2021-12-02(목) 오후 14:00</v>
      </c>
      <c r="E42" s="254"/>
      <c r="F42" s="255"/>
      <c r="G42" s="253" t="str">
        <f>TEXT($G$1, "[$-ko-KR]yyyy-mm-dd(ddd) ") &amp; "오후 19:00"</f>
        <v>2021-12-02(목) 오후 19:00</v>
      </c>
      <c r="H42" s="254"/>
      <c r="I42" s="255"/>
      <c r="J42" s="253" t="str">
        <f>TEXT($G$1, "[$-ko-KR]yyyy-mm-dd(ddd) ") &amp; "오후 21:00"</f>
        <v>2021-12-02(목) 오후 21:00</v>
      </c>
      <c r="K42" s="254"/>
      <c r="L42" s="255"/>
      <c r="M42" s="253" t="str">
        <f>TEXT($G$1+1, "[$-ko-KR]yyyy-mm-dd(ddd) ") &amp; "오전 00:00"</f>
        <v>2021-12-03(금) 오전 00:00</v>
      </c>
      <c r="N42" s="254"/>
      <c r="O42" s="255"/>
      <c r="Q42" s="251"/>
      <c r="R42" s="251"/>
      <c r="S42" s="251"/>
    </row>
    <row r="43" spans="1:19" ht="17.25" customHeight="1" thickBot="1">
      <c r="A43" s="292"/>
      <c r="B43" s="121" t="s">
        <v>57</v>
      </c>
      <c r="C43" s="122" t="s">
        <v>58</v>
      </c>
      <c r="D43" s="2" t="s">
        <v>57</v>
      </c>
      <c r="E43" s="10" t="s">
        <v>265</v>
      </c>
      <c r="F43" s="11" t="s">
        <v>266</v>
      </c>
      <c r="G43" s="171" t="s">
        <v>57</v>
      </c>
      <c r="H43" s="172" t="s">
        <v>265</v>
      </c>
      <c r="I43" s="173" t="s">
        <v>266</v>
      </c>
      <c r="J43" s="10" t="s">
        <v>57</v>
      </c>
      <c r="K43" s="10" t="s">
        <v>265</v>
      </c>
      <c r="L43" s="115" t="s">
        <v>266</v>
      </c>
      <c r="M43" s="2" t="s">
        <v>57</v>
      </c>
      <c r="N43" s="10" t="s">
        <v>265</v>
      </c>
      <c r="O43" s="66" t="s">
        <v>266</v>
      </c>
      <c r="Q43" s="256"/>
      <c r="R43" s="256"/>
      <c r="S43" s="256"/>
    </row>
    <row r="44" spans="1:19" ht="17.25" customHeight="1" thickBot="1">
      <c r="A44" s="123" t="s">
        <v>185</v>
      </c>
      <c r="B44" s="124">
        <v>22</v>
      </c>
      <c r="C44" s="76">
        <v>2.8037383200000002E-2</v>
      </c>
      <c r="D44" s="13">
        <v>21.1</v>
      </c>
      <c r="E44" s="14">
        <f>IF(ISNUMBER(D44), (D44 - $B44) / $B44, "")</f>
        <v>-4.0909090909090846E-2</v>
      </c>
      <c r="F44" s="16">
        <f>IF(ISNUMBER(D44), $B64 * E44, "")</f>
        <v>-6136.3636363636269</v>
      </c>
      <c r="G44" s="29">
        <v>21.2</v>
      </c>
      <c r="H44" s="14">
        <f>IF(ISNUMBER(G44), (G44 - $B44) / $B44, "")</f>
        <v>-3.6363636363636397E-2</v>
      </c>
      <c r="I44" s="100">
        <f>IF(ISNUMBER(G44), $B64 * H44, "")</f>
        <v>-5454.5454545454595</v>
      </c>
      <c r="J44" s="13">
        <v>20.9</v>
      </c>
      <c r="K44" s="14">
        <f>IF(ISNUMBER(J44), (J44 - $B44) / $B44, "")</f>
        <v>-5.0000000000000065E-2</v>
      </c>
      <c r="L44" s="16">
        <f>IF(ISNUMBER(J44), $B64 * K44, "")</f>
        <v>-7500.00000000001</v>
      </c>
      <c r="M44" s="29">
        <v>20.9</v>
      </c>
      <c r="N44" s="14">
        <f>IF(ISNUMBER(M44), (M44 - $B44) / $B44, "")</f>
        <v>-5.0000000000000065E-2</v>
      </c>
      <c r="O44" s="16">
        <f>IF(ISNUMBER(M44), $B64 * N44, "")</f>
        <v>-7500.00000000001</v>
      </c>
      <c r="Q44" s="251"/>
      <c r="R44" s="251"/>
      <c r="S44" s="251"/>
    </row>
    <row r="45" spans="1:19" ht="17.25" customHeight="1" thickBot="1">
      <c r="A45" s="125" t="s">
        <v>247</v>
      </c>
      <c r="B45" s="126">
        <v>94.7</v>
      </c>
      <c r="C45" s="77">
        <v>2.2678185699999999E-2</v>
      </c>
      <c r="D45" s="15">
        <v>92.1</v>
      </c>
      <c r="E45" s="32">
        <f t="shared" ref="E45:E48" si="14">IF(ISNUMBER(D45), (D45 - $B45) / $B45, "")</f>
        <v>-2.7455121436114133E-2</v>
      </c>
      <c r="F45" s="18">
        <f>IF(ISNUMBER(D45), $B64 * E45, "")</f>
        <v>-4118.2682154171198</v>
      </c>
      <c r="G45" s="31">
        <v>91.9</v>
      </c>
      <c r="H45" s="32">
        <f t="shared" ref="H45:H48" si="15">IF(ISNUMBER(G45), (G45 - $B45) / $B45, "")</f>
        <v>-2.9567053854276631E-2</v>
      </c>
      <c r="I45" s="101">
        <f>IF(ISNUMBER(G45), $B64 * H45, "")</f>
        <v>-4435.0580781414947</v>
      </c>
      <c r="J45" s="15">
        <v>91.5</v>
      </c>
      <c r="K45" s="32">
        <f t="shared" ref="K45:K48" si="16">IF(ISNUMBER(J45), (J45 - $B45) / $B45, "")</f>
        <v>-3.3790918690601933E-2</v>
      </c>
      <c r="L45" s="18">
        <f>IF(ISNUMBER(J45), $B64 * K45, "")</f>
        <v>-5068.6378035902899</v>
      </c>
      <c r="M45" s="31">
        <v>91.8</v>
      </c>
      <c r="N45" s="32">
        <f t="shared" ref="N45:N48" si="17">IF(ISNUMBER(M45), (M45 - $B45) / $B45, "")</f>
        <v>-3.0623020063358031E-2</v>
      </c>
      <c r="O45" s="18">
        <f>IF(ISNUMBER(M45), $B64 * N45, "")</f>
        <v>-4593.4530095037044</v>
      </c>
      <c r="Q45" s="251"/>
      <c r="R45" s="251"/>
      <c r="S45" s="251"/>
    </row>
    <row r="46" spans="1:19" ht="17.25" customHeight="1" thickBot="1">
      <c r="A46" s="125" t="s">
        <v>64</v>
      </c>
      <c r="B46" s="126">
        <v>50.8</v>
      </c>
      <c r="C46" s="77">
        <v>2.0080321299999999E-2</v>
      </c>
      <c r="D46" s="15">
        <v>51.5</v>
      </c>
      <c r="E46" s="32">
        <f t="shared" si="14"/>
        <v>1.3779527559055175E-2</v>
      </c>
      <c r="F46" s="18">
        <f>IF(ISNUMBER(D46), $B64 * E46, "")</f>
        <v>2066.9291338582761</v>
      </c>
      <c r="G46" s="31">
        <v>50.3</v>
      </c>
      <c r="H46" s="32">
        <f t="shared" si="15"/>
        <v>-9.8425196850393699E-3</v>
      </c>
      <c r="I46" s="101">
        <f>IF(ISNUMBER(G46), $B64 * H46, "")</f>
        <v>-1476.3779527559054</v>
      </c>
      <c r="J46" s="15">
        <v>50.3</v>
      </c>
      <c r="K46" s="32">
        <f t="shared" si="16"/>
        <v>-9.8425196850393699E-3</v>
      </c>
      <c r="L46" s="18">
        <f>IF(ISNUMBER(J46), $B64 * K46, "")</f>
        <v>-1476.3779527559054</v>
      </c>
      <c r="M46" s="31">
        <v>49.9</v>
      </c>
      <c r="N46" s="32">
        <f t="shared" si="17"/>
        <v>-1.7716535433070838E-2</v>
      </c>
      <c r="O46" s="18">
        <f>IF(ISNUMBER(M46), $B64 * N46, "")</f>
        <v>-2657.4803149606259</v>
      </c>
      <c r="Q46" s="256"/>
      <c r="R46" s="256"/>
      <c r="S46" s="256"/>
    </row>
    <row r="47" spans="1:19" ht="17.25" customHeight="1" thickBot="1">
      <c r="A47" s="125" t="s">
        <v>119</v>
      </c>
      <c r="B47" s="126">
        <v>38.1</v>
      </c>
      <c r="C47" s="77">
        <v>1.8716577500000001E-2</v>
      </c>
      <c r="D47" s="15">
        <v>36.799999999999997</v>
      </c>
      <c r="E47" s="32">
        <f t="shared" si="14"/>
        <v>-3.4120734908136593E-2</v>
      </c>
      <c r="F47" s="18">
        <f>IF(ISNUMBER(D47), $B64 * E47, "")</f>
        <v>-5118.1102362204892</v>
      </c>
      <c r="G47" s="31">
        <v>36.700000000000003</v>
      </c>
      <c r="H47" s="32">
        <f t="shared" si="15"/>
        <v>-3.6745406824146946E-2</v>
      </c>
      <c r="I47" s="101">
        <f>IF(ISNUMBER(G47), $B64 * H47, "")</f>
        <v>-5511.8110236220418</v>
      </c>
      <c r="J47" s="15">
        <v>36.700000000000003</v>
      </c>
      <c r="K47" s="32">
        <f t="shared" si="16"/>
        <v>-3.6745406824146946E-2</v>
      </c>
      <c r="L47" s="18">
        <f>IF(ISNUMBER(J47), $B64 * K47, "")</f>
        <v>-5511.8110236220418</v>
      </c>
      <c r="M47" s="31">
        <v>36.9</v>
      </c>
      <c r="N47" s="32">
        <f t="shared" si="17"/>
        <v>-3.149606299212606E-2</v>
      </c>
      <c r="O47" s="18">
        <f>IF(ISNUMBER(M47), $B64 * N47, "")</f>
        <v>-4724.4094488189094</v>
      </c>
      <c r="Q47" s="256"/>
      <c r="R47" s="256"/>
      <c r="S47" s="256"/>
    </row>
    <row r="48" spans="1:19" ht="17.25" customHeight="1" thickBot="1">
      <c r="A48" s="127" t="s">
        <v>71</v>
      </c>
      <c r="B48" s="128">
        <v>38.200000000000003</v>
      </c>
      <c r="C48" s="78">
        <v>1.8666666700000001E-2</v>
      </c>
      <c r="D48" s="20">
        <v>38.299999999999997</v>
      </c>
      <c r="E48" s="21">
        <f t="shared" si="14"/>
        <v>2.6178010471202698E-3</v>
      </c>
      <c r="F48" s="22">
        <f>IF(ISNUMBER(D48), $B64 * E48, "")</f>
        <v>392.67015706804045</v>
      </c>
      <c r="G48" s="30">
        <v>38.799999999999997</v>
      </c>
      <c r="H48" s="21">
        <f t="shared" si="15"/>
        <v>1.5706806282722363E-2</v>
      </c>
      <c r="I48" s="105">
        <f>IF(ISNUMBER(G48), $B64 * H48, "")</f>
        <v>2356.0209424083546</v>
      </c>
      <c r="J48" s="20">
        <v>38.700000000000003</v>
      </c>
      <c r="K48" s="21">
        <f t="shared" si="16"/>
        <v>1.3089005235602092E-2</v>
      </c>
      <c r="L48" s="22">
        <f>IF(ISNUMBER(J48), $B64 * K48, "")</f>
        <v>1963.3507853403139</v>
      </c>
      <c r="M48" s="30">
        <v>39.6</v>
      </c>
      <c r="N48" s="21">
        <f t="shared" si="17"/>
        <v>3.6649214659685826E-2</v>
      </c>
      <c r="O48" s="22">
        <f>IF(ISNUMBER(M48), $B64 * N48, "")</f>
        <v>5497.3821989528742</v>
      </c>
      <c r="Q48" s="256"/>
      <c r="R48" s="256"/>
      <c r="S48" s="256"/>
    </row>
    <row r="49" spans="1:19" ht="17.25" customHeight="1" thickBot="1">
      <c r="A49" s="125" t="s">
        <v>338</v>
      </c>
      <c r="B49" s="129">
        <v>0.188</v>
      </c>
      <c r="C49" s="80">
        <v>1.6216216200000001E-2</v>
      </c>
      <c r="D49" s="106">
        <v>0.182</v>
      </c>
      <c r="E49" s="107">
        <f>IF(ISNUMBER(D49), (D49 - $B49) / $B49, "")</f>
        <v>-3.1914893617021302E-2</v>
      </c>
      <c r="F49" s="108">
        <f>IF(ISNUMBER(D49), $B64 * E49, "")</f>
        <v>-4787.2340425531956</v>
      </c>
      <c r="G49" s="109">
        <v>0.183</v>
      </c>
      <c r="H49" s="107">
        <f>IF(ISNUMBER(G49), (G49 - $B49) / $B49, "")</f>
        <v>-2.6595744680851088E-2</v>
      </c>
      <c r="I49" s="110">
        <f>IF(ISNUMBER(G49), $B64 * H49, "")</f>
        <v>-3989.3617021276632</v>
      </c>
      <c r="J49" s="106">
        <v>0.183</v>
      </c>
      <c r="K49" s="107">
        <f>IF(ISNUMBER(J49), (J49 - $B49) / $B49, "")</f>
        <v>-2.6595744680851088E-2</v>
      </c>
      <c r="L49" s="108">
        <f>IF(ISNUMBER(J49), $B64 * K49, "")</f>
        <v>-3989.3617021276632</v>
      </c>
      <c r="M49" s="109">
        <v>0.182</v>
      </c>
      <c r="N49" s="107">
        <f>IF(ISNUMBER(M49), (M49 - $B49) / $B49, "")</f>
        <v>-3.1914893617021302E-2</v>
      </c>
      <c r="O49" s="108">
        <f>IF(ISNUMBER(M49), $B64 * N49, "")</f>
        <v>-4787.2340425531956</v>
      </c>
      <c r="Q49" s="256"/>
      <c r="R49" s="256"/>
      <c r="S49" s="256"/>
    </row>
    <row r="50" spans="1:19" ht="17.25" customHeight="1" thickBot="1">
      <c r="A50" s="125" t="s">
        <v>175</v>
      </c>
      <c r="B50" s="126">
        <v>22.8</v>
      </c>
      <c r="C50" s="77">
        <v>8.8495575000000007E-3</v>
      </c>
      <c r="D50" s="15">
        <v>23.9</v>
      </c>
      <c r="E50" s="32">
        <f t="shared" ref="E50:E53" si="18">IF(ISNUMBER(D50), (D50 - $B50) / $B50, "")</f>
        <v>4.8245614035087626E-2</v>
      </c>
      <c r="F50" s="18">
        <f>IF(ISNUMBER(D50), $B64 * E50, "")</f>
        <v>7236.8421052631438</v>
      </c>
      <c r="G50" s="31">
        <v>24.3</v>
      </c>
      <c r="H50" s="32">
        <f t="shared" ref="H50:H53" si="19">IF(ISNUMBER(G50), (G50 - $B50) / $B50, "")</f>
        <v>6.5789473684210523E-2</v>
      </c>
      <c r="I50" s="101">
        <f>IF(ISNUMBER(G50), $B64 * H50, "")</f>
        <v>9868.4210526315783</v>
      </c>
      <c r="J50" s="15">
        <v>23.8</v>
      </c>
      <c r="K50" s="32">
        <f t="shared" ref="K50:K53" si="20">IF(ISNUMBER(J50), (J50 - $B50) / $B50, "")</f>
        <v>4.3859649122807015E-2</v>
      </c>
      <c r="L50" s="18">
        <f>IF(ISNUMBER(J50), $B64 * K50, "")</f>
        <v>6578.9473684210525</v>
      </c>
      <c r="M50" s="31">
        <v>24.4</v>
      </c>
      <c r="N50" s="32">
        <f t="shared" ref="N50:N53" si="21">IF(ISNUMBER(M50), (M50 - $B50) / $B50, "")</f>
        <v>7.0175438596491127E-2</v>
      </c>
      <c r="O50" s="18">
        <f>IF(ISNUMBER(M50), $B64 * N50, "")</f>
        <v>10526.315789473669</v>
      </c>
      <c r="Q50" s="256"/>
      <c r="R50" s="256"/>
      <c r="S50" s="256"/>
    </row>
    <row r="51" spans="1:19" ht="17.25" customHeight="1" thickBot="1">
      <c r="A51" s="125" t="s">
        <v>97</v>
      </c>
      <c r="B51" s="126">
        <v>3.96</v>
      </c>
      <c r="C51" s="77">
        <v>7.6335878000000001E-3</v>
      </c>
      <c r="D51" s="15">
        <v>3.86</v>
      </c>
      <c r="E51" s="32">
        <f t="shared" si="18"/>
        <v>-2.5252525252525276E-2</v>
      </c>
      <c r="F51" s="18">
        <f>IF(ISNUMBER(D51), $B64 * E51, "")</f>
        <v>-3787.8787878787916</v>
      </c>
      <c r="G51" s="31">
        <v>3.86</v>
      </c>
      <c r="H51" s="32">
        <f t="shared" si="19"/>
        <v>-2.5252525252525276E-2</v>
      </c>
      <c r="I51" s="101">
        <f>IF(ISNUMBER(G51), $B64 * H51, "")</f>
        <v>-3787.8787878787916</v>
      </c>
      <c r="J51" s="15">
        <v>3.85</v>
      </c>
      <c r="K51" s="32">
        <f t="shared" si="20"/>
        <v>-2.7777777777777745E-2</v>
      </c>
      <c r="L51" s="18">
        <f>IF(ISNUMBER(J51), $B64 * K51, "")</f>
        <v>-4166.6666666666615</v>
      </c>
      <c r="M51" s="31">
        <v>3.86</v>
      </c>
      <c r="N51" s="32">
        <f t="shared" si="21"/>
        <v>-2.5252525252525276E-2</v>
      </c>
      <c r="O51" s="18">
        <f>IF(ISNUMBER(M51), $B64 * N51, "")</f>
        <v>-3787.8787878787916</v>
      </c>
      <c r="Q51" s="256"/>
      <c r="R51" s="256"/>
      <c r="S51" s="256"/>
    </row>
    <row r="52" spans="1:19" ht="17.25" customHeight="1" thickBot="1">
      <c r="A52" s="125" t="s">
        <v>187</v>
      </c>
      <c r="B52" s="126">
        <v>20.3</v>
      </c>
      <c r="C52" s="77">
        <v>4.9504950000000001E-3</v>
      </c>
      <c r="D52" s="15">
        <v>19.8</v>
      </c>
      <c r="E52" s="32">
        <f t="shared" si="18"/>
        <v>-2.463054187192118E-2</v>
      </c>
      <c r="F52" s="18">
        <f>IF(ISNUMBER(D52), $B64 * E52, "")</f>
        <v>-3694.5812807881771</v>
      </c>
      <c r="G52" s="31">
        <v>19.600000000000001</v>
      </c>
      <c r="H52" s="32">
        <f t="shared" si="19"/>
        <v>-3.448275862068962E-2</v>
      </c>
      <c r="I52" s="101">
        <f>IF(ISNUMBER(G52), $B64 * H52, "")</f>
        <v>-5172.4137931034429</v>
      </c>
      <c r="J52" s="15">
        <v>19.5</v>
      </c>
      <c r="K52" s="32">
        <f t="shared" si="20"/>
        <v>-3.9408866995073927E-2</v>
      </c>
      <c r="L52" s="18">
        <f>IF(ISNUMBER(J52), $B64 * K52, "")</f>
        <v>-5911.3300492610888</v>
      </c>
      <c r="M52" s="31">
        <v>19.8</v>
      </c>
      <c r="N52" s="32">
        <f t="shared" si="21"/>
        <v>-2.463054187192118E-2</v>
      </c>
      <c r="O52" s="18">
        <f>IF(ISNUMBER(M52), $B64 * N52, "")</f>
        <v>-3694.5812807881771</v>
      </c>
      <c r="Q52" s="33"/>
      <c r="R52" s="33"/>
    </row>
    <row r="53" spans="1:19" ht="17.25" customHeight="1" thickBot="1">
      <c r="A53" s="130" t="s">
        <v>213</v>
      </c>
      <c r="B53" s="131">
        <v>16.2</v>
      </c>
      <c r="C53" s="79">
        <v>0</v>
      </c>
      <c r="D53" s="24">
        <v>15.9</v>
      </c>
      <c r="E53" s="25">
        <f t="shared" si="18"/>
        <v>-1.8518518518518455E-2</v>
      </c>
      <c r="F53" s="104">
        <f>IF(ISNUMBER(D53), $B64 * E53, "")</f>
        <v>-2777.7777777777683</v>
      </c>
      <c r="G53" s="102">
        <v>15.7</v>
      </c>
      <c r="H53" s="25">
        <f t="shared" si="19"/>
        <v>-3.0864197530864199E-2</v>
      </c>
      <c r="I53" s="103">
        <f>IF(ISNUMBER(G53), $B64 * H53, "")</f>
        <v>-4629.6296296296296</v>
      </c>
      <c r="J53" s="24">
        <v>15.6</v>
      </c>
      <c r="K53" s="25">
        <f t="shared" si="20"/>
        <v>-3.7037037037037014E-2</v>
      </c>
      <c r="L53" s="104">
        <f>IF(ISNUMBER(J53), $B64 * K53, "")</f>
        <v>-5555.555555555552</v>
      </c>
      <c r="M53" s="102">
        <v>15.9</v>
      </c>
      <c r="N53" s="25">
        <f t="shared" si="21"/>
        <v>-1.8518518518518455E-2</v>
      </c>
      <c r="O53" s="104">
        <f>IF(ISNUMBER(M53), $B64 * N53, "")</f>
        <v>-2777.7777777777683</v>
      </c>
      <c r="Q53" s="265"/>
      <c r="R53" s="266"/>
      <c r="S53" s="267"/>
    </row>
    <row r="54" spans="1:19" ht="17.25" customHeight="1">
      <c r="A54" s="123" t="s">
        <v>145</v>
      </c>
      <c r="B54" s="124">
        <v>28.9</v>
      </c>
      <c r="C54" s="76">
        <v>-6.8728521999999997E-3</v>
      </c>
      <c r="D54" s="13">
        <v>28.2</v>
      </c>
      <c r="E54" s="14">
        <f>IF(ISNUMBER(D54), (D54 - $B54) / $B54, "")</f>
        <v>-2.4221453287197207E-2</v>
      </c>
      <c r="F54" s="16">
        <f>IF(ISNUMBER(D54), $B64 * E54, "")</f>
        <v>-3633.217993079581</v>
      </c>
      <c r="G54" s="29">
        <v>29.2</v>
      </c>
      <c r="H54" s="14">
        <f>IF(ISNUMBER(G54), (G54 - $B54) / $B54, "")</f>
        <v>1.0380622837370268E-2</v>
      </c>
      <c r="I54" s="100">
        <f>IF(ISNUMBER(G54), $B64 * H54, "")</f>
        <v>1557.0934256055402</v>
      </c>
      <c r="J54" s="13">
        <v>28.9</v>
      </c>
      <c r="K54" s="14">
        <f>IF(ISNUMBER(J54), (J54 - $B54) / $B54, "")</f>
        <v>0</v>
      </c>
      <c r="L54" s="16">
        <f>IF(ISNUMBER(J54), $B64 * K54, "")</f>
        <v>0</v>
      </c>
      <c r="M54" s="29">
        <v>28.8</v>
      </c>
      <c r="N54" s="14">
        <f>IF(ISNUMBER(M54), (M54 - $B54) / $B54, "")</f>
        <v>-3.4602076124566738E-3</v>
      </c>
      <c r="O54" s="16">
        <f>IF(ISNUMBER(M54), $B64 * N54, "")</f>
        <v>-519.03114186850109</v>
      </c>
      <c r="Q54" s="268"/>
      <c r="R54" s="269"/>
      <c r="S54" s="270"/>
    </row>
    <row r="55" spans="1:19" ht="17.25" customHeight="1" thickBot="1">
      <c r="A55" s="125" t="s">
        <v>201</v>
      </c>
      <c r="B55" s="126">
        <v>22.8</v>
      </c>
      <c r="C55" s="77">
        <v>-1.7241379300000002E-2</v>
      </c>
      <c r="D55" s="15">
        <v>22.6</v>
      </c>
      <c r="E55" s="32">
        <f t="shared" ref="E55:E58" si="22">IF(ISNUMBER(D55), (D55 - $B55) / $B55, "")</f>
        <v>-8.7719298245613718E-3</v>
      </c>
      <c r="F55" s="18">
        <f>IF(ISNUMBER(D55), $B64 * E55, "")</f>
        <v>-1315.7894736842059</v>
      </c>
      <c r="G55" s="31">
        <v>22.7</v>
      </c>
      <c r="H55" s="32">
        <f t="shared" ref="H55:H58" si="23">IF(ISNUMBER(G55), (G55 - $B55) / $B55, "")</f>
        <v>-4.385964912280764E-3</v>
      </c>
      <c r="I55" s="101">
        <f>IF(ISNUMBER(G55), $B64 * H55, "")</f>
        <v>-657.89473684211464</v>
      </c>
      <c r="J55" s="15">
        <v>22.8</v>
      </c>
      <c r="K55" s="32">
        <f t="shared" ref="K55:K58" si="24">IF(ISNUMBER(J55), (J55 - $B55) / $B55, "")</f>
        <v>0</v>
      </c>
      <c r="L55" s="18">
        <f>IF(ISNUMBER(J55), $B64 * K55, "")</f>
        <v>0</v>
      </c>
      <c r="M55" s="31">
        <v>22.9</v>
      </c>
      <c r="N55" s="32">
        <f t="shared" ref="N55:N58" si="25">IF(ISNUMBER(M55), (M55 - $B55) / $B55, "")</f>
        <v>4.3859649122806078E-3</v>
      </c>
      <c r="O55" s="18">
        <f>IF(ISNUMBER(M55), $B64 * N55, "")</f>
        <v>657.89473684209122</v>
      </c>
      <c r="Q55" s="271"/>
      <c r="R55" s="272"/>
      <c r="S55" s="273"/>
    </row>
    <row r="56" spans="1:19" ht="17.25" customHeight="1" thickBot="1">
      <c r="A56" s="125" t="s">
        <v>147</v>
      </c>
      <c r="B56" s="126">
        <v>19.3</v>
      </c>
      <c r="C56" s="77">
        <v>-2.5252525299999998E-2</v>
      </c>
      <c r="D56" s="15">
        <v>20.5</v>
      </c>
      <c r="E56" s="32">
        <f t="shared" si="22"/>
        <v>6.2176165803108772E-2</v>
      </c>
      <c r="F56" s="18">
        <f>IF(ISNUMBER(D56), $B64 * E56, "")</f>
        <v>9326.424870466315</v>
      </c>
      <c r="G56" s="31">
        <v>20.100000000000001</v>
      </c>
      <c r="H56" s="32">
        <f t="shared" si="23"/>
        <v>4.1450777202072575E-2</v>
      </c>
      <c r="I56" s="101">
        <f>IF(ISNUMBER(G56), $B64 * H56, "")</f>
        <v>6217.6165803108861</v>
      </c>
      <c r="J56" s="15">
        <v>19.8</v>
      </c>
      <c r="K56" s="32">
        <f t="shared" si="24"/>
        <v>2.5906735751295335E-2</v>
      </c>
      <c r="L56" s="18">
        <f>IF(ISNUMBER(J56), $B64 * K56, "")</f>
        <v>3886.0103626943001</v>
      </c>
      <c r="M56" s="31">
        <v>19.5</v>
      </c>
      <c r="N56" s="32">
        <f t="shared" si="25"/>
        <v>1.0362694300518097E-2</v>
      </c>
      <c r="O56" s="18">
        <f>IF(ISNUMBER(M56), $B64 * N56, "")</f>
        <v>1554.4041450777145</v>
      </c>
      <c r="Q56" s="256"/>
      <c r="R56" s="256"/>
      <c r="S56" s="256"/>
    </row>
    <row r="57" spans="1:19" ht="17.25" customHeight="1" thickBot="1">
      <c r="A57" s="125" t="s">
        <v>207</v>
      </c>
      <c r="B57" s="126">
        <v>23</v>
      </c>
      <c r="C57" s="77">
        <v>-2.54237288E-2</v>
      </c>
      <c r="D57" s="15">
        <v>24</v>
      </c>
      <c r="E57" s="32">
        <f t="shared" si="22"/>
        <v>4.3478260869565216E-2</v>
      </c>
      <c r="F57" s="18">
        <f>IF(ISNUMBER(D57), $B64 * E57, "")</f>
        <v>6521.7391304347821</v>
      </c>
      <c r="G57" s="31">
        <v>24.3</v>
      </c>
      <c r="H57" s="32">
        <f t="shared" si="23"/>
        <v>5.652173913043481E-2</v>
      </c>
      <c r="I57" s="101">
        <f>IF(ISNUMBER(G57), $B64 * H57, "")</f>
        <v>8478.2608695652216</v>
      </c>
      <c r="J57" s="15">
        <v>24.1</v>
      </c>
      <c r="K57" s="32">
        <f t="shared" si="24"/>
        <v>4.7826086956521803E-2</v>
      </c>
      <c r="L57" s="18">
        <f>IF(ISNUMBER(J57), $B64 * K57, "")</f>
        <v>7173.9130434782701</v>
      </c>
      <c r="M57" s="31">
        <v>24.2</v>
      </c>
      <c r="N57" s="32">
        <f t="shared" si="25"/>
        <v>5.217391304347823E-2</v>
      </c>
      <c r="O57" s="18">
        <f>IF(ISNUMBER(M57), $B64 * N57, "")</f>
        <v>7826.0869565217345</v>
      </c>
      <c r="Q57" s="251"/>
      <c r="R57" s="251"/>
      <c r="S57" s="251"/>
    </row>
    <row r="58" spans="1:19" ht="17.25" customHeight="1" thickBot="1">
      <c r="A58" s="127" t="s">
        <v>205</v>
      </c>
      <c r="B58" s="128">
        <v>17</v>
      </c>
      <c r="C58" s="78">
        <v>-4.4943820199999998E-2</v>
      </c>
      <c r="D58" s="20">
        <v>16.3</v>
      </c>
      <c r="E58" s="21">
        <f t="shared" si="22"/>
        <v>-4.1176470588235252E-2</v>
      </c>
      <c r="F58" s="22">
        <f>IF(ISNUMBER(D58), $B64 * E58, "")</f>
        <v>-6176.4705882352882</v>
      </c>
      <c r="G58" s="30">
        <v>16.2</v>
      </c>
      <c r="H58" s="21">
        <f t="shared" si="23"/>
        <v>-4.7058823529411806E-2</v>
      </c>
      <c r="I58" s="105">
        <f>IF(ISNUMBER(G58), $B64 * H58, "")</f>
        <v>-7058.8235294117712</v>
      </c>
      <c r="J58" s="20">
        <v>16.100000000000001</v>
      </c>
      <c r="K58" s="21">
        <f t="shared" si="24"/>
        <v>-5.2941176470588151E-2</v>
      </c>
      <c r="L58" s="22">
        <f>IF(ISNUMBER(J58), $B64 * K58, "")</f>
        <v>-7941.1764705882224</v>
      </c>
      <c r="M58" s="30">
        <v>16.3</v>
      </c>
      <c r="N58" s="21">
        <f t="shared" si="25"/>
        <v>-4.1176470588235252E-2</v>
      </c>
      <c r="O58" s="22">
        <f>IF(ISNUMBER(M58), $B64 * N58, "")</f>
        <v>-6176.4705882352882</v>
      </c>
      <c r="Q58" s="251"/>
      <c r="R58" s="251"/>
      <c r="S58" s="251"/>
    </row>
    <row r="59" spans="1:19" ht="17.25" customHeight="1" thickBot="1">
      <c r="A59" s="125"/>
      <c r="B59" s="129"/>
      <c r="C59" s="80"/>
      <c r="D59" s="106" t="s">
        <v>341</v>
      </c>
      <c r="E59" s="107" t="str">
        <f>IF(ISNUMBER(D59), (D59 - $B59) / $B59, "")</f>
        <v/>
      </c>
      <c r="F59" s="108" t="str">
        <f>IF(ISNUMBER(D59), $B64 * E59, "")</f>
        <v/>
      </c>
      <c r="G59" s="109" t="s">
        <v>341</v>
      </c>
      <c r="H59" s="107" t="str">
        <f>IF(ISNUMBER(G59), (G59 - $B59) / $B59, "")</f>
        <v/>
      </c>
      <c r="I59" s="110" t="str">
        <f>IF(ISNUMBER(G59), $B64 * H59, "")</f>
        <v/>
      </c>
      <c r="J59" s="106" t="s">
        <v>341</v>
      </c>
      <c r="K59" s="107" t="str">
        <f>IF(ISNUMBER(J59), (J59 - $B59) / $B59, "")</f>
        <v/>
      </c>
      <c r="L59" s="108" t="str">
        <f>IF(ISNUMBER(J59), $B64 * K59, "")</f>
        <v/>
      </c>
      <c r="M59" s="109" t="s">
        <v>341</v>
      </c>
      <c r="N59" s="107" t="str">
        <f>IF(ISNUMBER(M59), (M59 - $B59) / $B59, "")</f>
        <v/>
      </c>
      <c r="O59" s="108" t="str">
        <f>IF(ISNUMBER(M59), $B64 * N59, "")</f>
        <v/>
      </c>
      <c r="Q59" s="256"/>
      <c r="R59" s="256"/>
      <c r="S59" s="256"/>
    </row>
    <row r="60" spans="1:19" ht="17.25" customHeight="1" thickBot="1">
      <c r="A60" s="125"/>
      <c r="B60" s="126"/>
      <c r="C60" s="77"/>
      <c r="D60" s="15" t="s">
        <v>341</v>
      </c>
      <c r="E60" s="32" t="str">
        <f t="shared" ref="E60:E63" si="26">IF(ISNUMBER(D60), (D60 - $B60) / $B60, "")</f>
        <v/>
      </c>
      <c r="F60" s="18" t="str">
        <f>IF(ISNUMBER(D60), $B64 * E60, "")</f>
        <v/>
      </c>
      <c r="G60" s="31" t="s">
        <v>341</v>
      </c>
      <c r="H60" s="32" t="str">
        <f t="shared" ref="H60:H63" si="27">IF(ISNUMBER(G60), (G60 - $B60) / $B60, "")</f>
        <v/>
      </c>
      <c r="I60" s="101" t="str">
        <f>IF(ISNUMBER(G60), $B64 * H60, "")</f>
        <v/>
      </c>
      <c r="J60" s="15" t="s">
        <v>341</v>
      </c>
      <c r="K60" s="32" t="str">
        <f t="shared" ref="K60:K63" si="28">IF(ISNUMBER(J60), (J60 - $B60) / $B60, "")</f>
        <v/>
      </c>
      <c r="L60" s="18" t="str">
        <f>IF(ISNUMBER(J60), $B64 * K60, "")</f>
        <v/>
      </c>
      <c r="M60" s="31" t="s">
        <v>341</v>
      </c>
      <c r="N60" s="32" t="str">
        <f t="shared" ref="N60:N63" si="29">IF(ISNUMBER(M60), (M60 - $B60) / $B60, "")</f>
        <v/>
      </c>
      <c r="O60" s="18" t="str">
        <f>IF(ISNUMBER(M60), $B64 * N60, "")</f>
        <v/>
      </c>
      <c r="Q60" s="256"/>
      <c r="R60" s="256"/>
      <c r="S60" s="256"/>
    </row>
    <row r="61" spans="1:19" ht="17.25" customHeight="1" thickBot="1">
      <c r="A61" s="125"/>
      <c r="B61" s="126"/>
      <c r="C61" s="77"/>
      <c r="D61" s="15" t="s">
        <v>341</v>
      </c>
      <c r="E61" s="32" t="str">
        <f t="shared" si="26"/>
        <v/>
      </c>
      <c r="F61" s="18" t="str">
        <f>IF(ISNUMBER(D61), $B64 * E61, "")</f>
        <v/>
      </c>
      <c r="G61" s="31" t="s">
        <v>341</v>
      </c>
      <c r="H61" s="32" t="str">
        <f t="shared" si="27"/>
        <v/>
      </c>
      <c r="I61" s="101" t="str">
        <f>IF(ISNUMBER(G61), $B64 * H61, "")</f>
        <v/>
      </c>
      <c r="J61" s="15" t="s">
        <v>341</v>
      </c>
      <c r="K61" s="32" t="str">
        <f t="shared" si="28"/>
        <v/>
      </c>
      <c r="L61" s="18" t="str">
        <f>IF(ISNUMBER(J61), $B64 * K61, "")</f>
        <v/>
      </c>
      <c r="M61" s="31" t="s">
        <v>341</v>
      </c>
      <c r="N61" s="32" t="str">
        <f t="shared" si="29"/>
        <v/>
      </c>
      <c r="O61" s="18" t="str">
        <f>IF(ISNUMBER(M61), $B64 * N61, "")</f>
        <v/>
      </c>
      <c r="Q61" s="256"/>
      <c r="R61" s="256"/>
      <c r="S61" s="256"/>
    </row>
    <row r="62" spans="1:19" ht="17.25" customHeight="1">
      <c r="A62" s="125"/>
      <c r="B62" s="126"/>
      <c r="C62" s="77"/>
      <c r="D62" s="15" t="s">
        <v>341</v>
      </c>
      <c r="E62" s="32" t="str">
        <f t="shared" si="26"/>
        <v/>
      </c>
      <c r="F62" s="18" t="str">
        <f>IF(ISNUMBER(D62), $B64 * E62, "")</f>
        <v/>
      </c>
      <c r="G62" s="31" t="s">
        <v>341</v>
      </c>
      <c r="H62" s="32" t="str">
        <f t="shared" si="27"/>
        <v/>
      </c>
      <c r="I62" s="101" t="str">
        <f>IF(ISNUMBER(G62), $B64 * H62, "")</f>
        <v/>
      </c>
      <c r="J62" s="15" t="s">
        <v>341</v>
      </c>
      <c r="K62" s="32" t="str">
        <f t="shared" si="28"/>
        <v/>
      </c>
      <c r="L62" s="18" t="str">
        <f>IF(ISNUMBER(J62), $B64 * K62, "")</f>
        <v/>
      </c>
      <c r="M62" s="31" t="s">
        <v>341</v>
      </c>
      <c r="N62" s="32" t="str">
        <f t="shared" si="29"/>
        <v/>
      </c>
      <c r="O62" s="18" t="str">
        <f>IF(ISNUMBER(M62), $B64 * N62, "")</f>
        <v/>
      </c>
      <c r="Q62" s="278"/>
      <c r="R62" s="279"/>
      <c r="S62" s="280"/>
    </row>
    <row r="63" spans="1:19" ht="17.25" customHeight="1" thickBot="1">
      <c r="A63" s="130"/>
      <c r="B63" s="131"/>
      <c r="C63" s="79"/>
      <c r="D63" s="24" t="s">
        <v>341</v>
      </c>
      <c r="E63" s="25" t="str">
        <f t="shared" si="26"/>
        <v/>
      </c>
      <c r="F63" s="104" t="str">
        <f>IF(ISNUMBER(D63), $B64 * E63, "")</f>
        <v/>
      </c>
      <c r="G63" s="102" t="s">
        <v>341</v>
      </c>
      <c r="H63" s="25" t="str">
        <f t="shared" si="27"/>
        <v/>
      </c>
      <c r="I63" s="103" t="str">
        <f>IF(ISNUMBER(G63), $B64 * H63, "")</f>
        <v/>
      </c>
      <c r="J63" s="24" t="s">
        <v>341</v>
      </c>
      <c r="K63" s="25" t="str">
        <f t="shared" si="28"/>
        <v/>
      </c>
      <c r="L63" s="104" t="str">
        <f>IF(ISNUMBER(J63), $B64 * K63, "")</f>
        <v/>
      </c>
      <c r="M63" s="102" t="s">
        <v>341</v>
      </c>
      <c r="N63" s="25" t="str">
        <f t="shared" si="29"/>
        <v/>
      </c>
      <c r="O63" s="104" t="str">
        <f>IF(ISNUMBER(M63), $B64 * N63, "")</f>
        <v/>
      </c>
      <c r="Q63" s="281"/>
      <c r="R63" s="282"/>
      <c r="S63" s="283"/>
    </row>
    <row r="64" spans="1:19" ht="17.25" customHeight="1" thickBot="1">
      <c r="A64" s="132" t="s">
        <v>267</v>
      </c>
      <c r="B64" s="289">
        <f>$B$37</f>
        <v>150000</v>
      </c>
      <c r="C64" s="290"/>
      <c r="D64" s="26" t="s">
        <v>268</v>
      </c>
      <c r="E64" s="27">
        <f>IF(COUNT(E44:E63), SUM(E44:E63) / COUNT(E44:E63), 0)</f>
        <v>-7.1115940599589715E-3</v>
      </c>
      <c r="F64" s="28">
        <f>SUM(F44:F63)</f>
        <v>-16001.08663490769</v>
      </c>
      <c r="G64" s="26" t="s">
        <v>268</v>
      </c>
      <c r="H64" s="27">
        <f>IF(COUNT(H44:H63), SUM(H44:H63) / COUNT(H44:H63), 0)</f>
        <v>-6.0872808077941046E-3</v>
      </c>
      <c r="I64" s="28">
        <f>SUM(I44:I63)</f>
        <v>-13696.381817536734</v>
      </c>
      <c r="J64" s="26" t="s">
        <v>268</v>
      </c>
      <c r="K64" s="27">
        <f>IF(COUNT(K44:K63), SUM(K44:K63) / COUNT(K44:K63), 0)</f>
        <v>-1.2230531406325998E-2</v>
      </c>
      <c r="L64" s="28">
        <f>SUM(L44:L63)</f>
        <v>-27518.695664233499</v>
      </c>
      <c r="M64" s="26" t="s">
        <v>268</v>
      </c>
      <c r="N64" s="27">
        <f>IF(COUNT(N44:N63), SUM(N44:N63) / COUNT(N44:N63), 0)</f>
        <v>-6.736103362451948E-3</v>
      </c>
      <c r="O64" s="28">
        <f>SUM(O44:O63)</f>
        <v>-15156.232565516886</v>
      </c>
      <c r="Q64" s="284"/>
      <c r="R64" s="285"/>
      <c r="S64" s="286"/>
    </row>
    <row r="65" spans="1:19" ht="17.25" customHeight="1"/>
    <row r="66" spans="1:19" ht="17.25" customHeight="1" thickBot="1"/>
    <row r="67" spans="1:19" ht="17.25" thickBot="1">
      <c r="A67" s="230" t="s">
        <v>45</v>
      </c>
      <c r="B67" s="231"/>
      <c r="C67" s="231"/>
      <c r="D67" s="231"/>
      <c r="E67" s="231"/>
      <c r="F67" s="231"/>
      <c r="G67" s="231"/>
      <c r="H67" s="231"/>
      <c r="I67" s="231"/>
      <c r="J67" s="231"/>
      <c r="K67" s="231"/>
      <c r="L67" s="231"/>
      <c r="M67" s="231"/>
      <c r="N67" s="231"/>
      <c r="O67" s="232"/>
      <c r="Q67" s="251"/>
      <c r="R67" s="251"/>
      <c r="S67" s="251"/>
    </row>
    <row r="68" spans="1:19" ht="17.25" thickBot="1">
      <c r="A68" s="170" t="s">
        <v>264</v>
      </c>
      <c r="B68" s="230" t="s">
        <v>49</v>
      </c>
      <c r="C68" s="232"/>
      <c r="D68" s="230" t="s">
        <v>57</v>
      </c>
      <c r="E68" s="231"/>
      <c r="F68" s="232"/>
      <c r="G68" s="257">
        <f>_xlfn.IFNA(VLOOKUP(B68, 현재가테이블!$B$2:$D$200, 2, FALSE), "-")</f>
        <v>60715000</v>
      </c>
      <c r="H68" s="258"/>
      <c r="I68" s="259"/>
      <c r="J68" s="230" t="s">
        <v>58</v>
      </c>
      <c r="K68" s="231"/>
      <c r="L68" s="232"/>
      <c r="M68" s="260">
        <f>_xlfn.IFNA(VLOOKUP(B68, 현재가테이블!$B$2:$D$200, 3, FALSE), "-")</f>
        <v>-7.8924148000000006E-3</v>
      </c>
      <c r="N68" s="261"/>
      <c r="O68" s="262"/>
      <c r="Q68" s="251"/>
      <c r="R68" s="251"/>
      <c r="S68" s="251"/>
    </row>
    <row r="69" spans="1:19" ht="17.25" thickBot="1">
      <c r="A69" s="291" t="s">
        <v>54</v>
      </c>
      <c r="B69" s="293" t="str">
        <f>TEXT($G$1, "[$-ko-KR]yyyy-mm-dd(ddd) ") &amp; "오전 00:00"</f>
        <v>2021-12-02(목) 오전 00:00</v>
      </c>
      <c r="C69" s="294"/>
      <c r="D69" s="253" t="str">
        <f>TEXT($G$1, "[$-ko-KR]yyyy-mm-dd(ddd) ") &amp; "오후 14:00"</f>
        <v>2021-12-02(목) 오후 14:00</v>
      </c>
      <c r="E69" s="254"/>
      <c r="F69" s="255"/>
      <c r="G69" s="253" t="str">
        <f>TEXT($G$1, "[$-ko-KR]yyyy-mm-dd(ddd) ") &amp; "오후 19:00"</f>
        <v>2021-12-02(목) 오후 19:00</v>
      </c>
      <c r="H69" s="254"/>
      <c r="I69" s="255"/>
      <c r="J69" s="253" t="str">
        <f>TEXT($G$1, "[$-ko-KR]yyyy-mm-dd(ddd) ") &amp; "오후 21:00"</f>
        <v>2021-12-02(목) 오후 21:00</v>
      </c>
      <c r="K69" s="254"/>
      <c r="L69" s="255"/>
      <c r="M69" s="253" t="str">
        <f>TEXT($G$1+1, "[$-ko-KR]yyyy-mm-dd(ddd) ") &amp; "오전 00:00"</f>
        <v>2021-12-03(금) 오전 00:00</v>
      </c>
      <c r="N69" s="254"/>
      <c r="O69" s="255"/>
      <c r="Q69" s="251"/>
      <c r="R69" s="251"/>
      <c r="S69" s="251"/>
    </row>
    <row r="70" spans="1:19" ht="17.25" thickBot="1">
      <c r="A70" s="292"/>
      <c r="B70" s="121" t="s">
        <v>57</v>
      </c>
      <c r="C70" s="122" t="s">
        <v>58</v>
      </c>
      <c r="D70" s="2" t="s">
        <v>57</v>
      </c>
      <c r="E70" s="10" t="s">
        <v>265</v>
      </c>
      <c r="F70" s="11" t="s">
        <v>266</v>
      </c>
      <c r="G70" s="171" t="s">
        <v>57</v>
      </c>
      <c r="H70" s="172" t="s">
        <v>265</v>
      </c>
      <c r="I70" s="173" t="s">
        <v>266</v>
      </c>
      <c r="J70" s="10" t="s">
        <v>57</v>
      </c>
      <c r="K70" s="10" t="s">
        <v>265</v>
      </c>
      <c r="L70" s="115" t="s">
        <v>266</v>
      </c>
      <c r="M70" s="2" t="s">
        <v>57</v>
      </c>
      <c r="N70" s="10" t="s">
        <v>265</v>
      </c>
      <c r="O70" s="66" t="s">
        <v>266</v>
      </c>
      <c r="Q70" s="256"/>
      <c r="R70" s="256"/>
      <c r="S70" s="256"/>
    </row>
    <row r="71" spans="1:19" ht="17.25" thickBot="1">
      <c r="A71" s="123" t="s">
        <v>215</v>
      </c>
      <c r="B71" s="124">
        <v>554</v>
      </c>
      <c r="C71" s="76">
        <v>0.1446280992</v>
      </c>
      <c r="D71" s="13">
        <v>620</v>
      </c>
      <c r="E71" s="14">
        <f>IF(ISNUMBER(D71), (D71 - $B71) / $B71, "")</f>
        <v>0.11913357400722022</v>
      </c>
      <c r="F71" s="16">
        <f>IF(ISNUMBER(D71), $B91 * E71, "")</f>
        <v>17870.036101083031</v>
      </c>
      <c r="G71" s="29">
        <v>597</v>
      </c>
      <c r="H71" s="14">
        <f>IF(ISNUMBER(G71), (G71 - $B71) / $B71, "")</f>
        <v>7.7617328519855602E-2</v>
      </c>
      <c r="I71" s="100">
        <f>IF(ISNUMBER(G71), $B91 * H71, "")</f>
        <v>11642.599277978341</v>
      </c>
      <c r="J71" s="13">
        <v>599</v>
      </c>
      <c r="K71" s="14">
        <f>IF(ISNUMBER(J71), (J71 - $B71) / $B71, "")</f>
        <v>8.1227436823104696E-2</v>
      </c>
      <c r="L71" s="16">
        <f>IF(ISNUMBER(J71), $B91 * K71, "")</f>
        <v>12184.115523465704</v>
      </c>
      <c r="M71" s="29">
        <v>547</v>
      </c>
      <c r="N71" s="14">
        <f>IF(ISNUMBER(M71), (M71 - $B71) / $B71, "")</f>
        <v>-1.263537906137184E-2</v>
      </c>
      <c r="O71" s="16">
        <f>IF(ISNUMBER(M71), $B91 * N71, "")</f>
        <v>-1895.3068592057759</v>
      </c>
      <c r="Q71" s="251"/>
      <c r="R71" s="251"/>
      <c r="S71" s="251"/>
    </row>
    <row r="72" spans="1:19" ht="17.25" thickBot="1">
      <c r="A72" s="125" t="s">
        <v>191</v>
      </c>
      <c r="B72" s="126">
        <v>207</v>
      </c>
      <c r="C72" s="77">
        <v>0.125</v>
      </c>
      <c r="D72" s="15">
        <v>205</v>
      </c>
      <c r="E72" s="32">
        <f t="shared" ref="E72:E75" si="30">IF(ISNUMBER(D72), (D72 - $B72) / $B72, "")</f>
        <v>-9.6618357487922701E-3</v>
      </c>
      <c r="F72" s="18">
        <f>IF(ISNUMBER(D72), $B91 * E72, "")</f>
        <v>-1449.2753623188405</v>
      </c>
      <c r="G72" s="31">
        <v>201</v>
      </c>
      <c r="H72" s="32">
        <f t="shared" ref="H72:H75" si="31">IF(ISNUMBER(G72), (G72 - $B72) / $B72, "")</f>
        <v>-2.8985507246376812E-2</v>
      </c>
      <c r="I72" s="101">
        <f>IF(ISNUMBER(G72), $B91 * H72, "")</f>
        <v>-4347.826086956522</v>
      </c>
      <c r="J72" s="15">
        <v>200</v>
      </c>
      <c r="K72" s="32">
        <f t="shared" ref="K72:K75" si="32">IF(ISNUMBER(J72), (J72 - $B72) / $B72, "")</f>
        <v>-3.3816425120772944E-2</v>
      </c>
      <c r="L72" s="18">
        <f>IF(ISNUMBER(J72), $B91 * K72, "")</f>
        <v>-5072.463768115942</v>
      </c>
      <c r="M72" s="31">
        <v>202</v>
      </c>
      <c r="N72" s="32">
        <f t="shared" ref="N72:N75" si="33">IF(ISNUMBER(M72), (M72 - $B72) / $B72, "")</f>
        <v>-2.4154589371980676E-2</v>
      </c>
      <c r="O72" s="18">
        <f>IF(ISNUMBER(M72), $B91 * N72, "")</f>
        <v>-3623.1884057971015</v>
      </c>
      <c r="Q72" s="251"/>
      <c r="R72" s="251"/>
      <c r="S72" s="251"/>
    </row>
    <row r="73" spans="1:19" ht="17.25" thickBot="1">
      <c r="A73" s="125" t="s">
        <v>115</v>
      </c>
      <c r="B73" s="126">
        <v>945</v>
      </c>
      <c r="C73" s="77">
        <v>0.10915492960000001</v>
      </c>
      <c r="D73" s="15">
        <v>882</v>
      </c>
      <c r="E73" s="32">
        <f t="shared" si="30"/>
        <v>-6.6666666666666666E-2</v>
      </c>
      <c r="F73" s="18">
        <f>IF(ISNUMBER(D73), $B91 * E73, "")</f>
        <v>-10000</v>
      </c>
      <c r="G73" s="31">
        <v>891</v>
      </c>
      <c r="H73" s="32">
        <f t="shared" si="31"/>
        <v>-5.7142857142857141E-2</v>
      </c>
      <c r="I73" s="101">
        <f>IF(ISNUMBER(G73), $B91 * H73, "")</f>
        <v>-8571.4285714285706</v>
      </c>
      <c r="J73" s="15">
        <v>874</v>
      </c>
      <c r="K73" s="32">
        <f t="shared" si="32"/>
        <v>-7.5132275132275134E-2</v>
      </c>
      <c r="L73" s="18">
        <f>IF(ISNUMBER(J73), $B91 * K73, "")</f>
        <v>-11269.84126984127</v>
      </c>
      <c r="M73" s="31">
        <v>874</v>
      </c>
      <c r="N73" s="32">
        <f t="shared" si="33"/>
        <v>-7.5132275132275134E-2</v>
      </c>
      <c r="O73" s="18">
        <f>IF(ISNUMBER(M73), $B91 * N73, "")</f>
        <v>-11269.84126984127</v>
      </c>
      <c r="Q73" s="256"/>
      <c r="R73" s="256"/>
      <c r="S73" s="256"/>
    </row>
    <row r="74" spans="1:19" ht="17.25" thickBot="1">
      <c r="A74" s="125" t="s">
        <v>121</v>
      </c>
      <c r="B74" s="126">
        <v>700</v>
      </c>
      <c r="C74" s="77">
        <v>5.1051051100000001E-2</v>
      </c>
      <c r="D74" s="15">
        <v>665</v>
      </c>
      <c r="E74" s="32">
        <f t="shared" si="30"/>
        <v>-0.05</v>
      </c>
      <c r="F74" s="18">
        <f>IF(ISNUMBER(D74), $B91 * E74, "")</f>
        <v>-7500</v>
      </c>
      <c r="G74" s="31">
        <v>657</v>
      </c>
      <c r="H74" s="32">
        <f t="shared" si="31"/>
        <v>-6.142857142857143E-2</v>
      </c>
      <c r="I74" s="101">
        <f>IF(ISNUMBER(G74), $B91 * H74, "")</f>
        <v>-9214.2857142857138</v>
      </c>
      <c r="J74" s="15">
        <v>656</v>
      </c>
      <c r="K74" s="32">
        <f t="shared" si="32"/>
        <v>-6.2857142857142861E-2</v>
      </c>
      <c r="L74" s="18">
        <f>IF(ISNUMBER(J74), $B91 * K74, "")</f>
        <v>-9428.5714285714294</v>
      </c>
      <c r="M74" s="31">
        <v>659</v>
      </c>
      <c r="N74" s="32">
        <f t="shared" si="33"/>
        <v>-5.8571428571428573E-2</v>
      </c>
      <c r="O74" s="18">
        <f>IF(ISNUMBER(M74), $B91 * N74, "")</f>
        <v>-8785.7142857142862</v>
      </c>
      <c r="Q74" s="256"/>
      <c r="R74" s="256"/>
      <c r="S74" s="256"/>
    </row>
    <row r="75" spans="1:19" ht="17.25" thickBot="1">
      <c r="A75" s="127" t="s">
        <v>237</v>
      </c>
      <c r="B75" s="128">
        <v>187</v>
      </c>
      <c r="C75" s="78">
        <v>5.0561797800000002E-2</v>
      </c>
      <c r="D75" s="20">
        <v>180</v>
      </c>
      <c r="E75" s="21">
        <f t="shared" si="30"/>
        <v>-3.7433155080213901E-2</v>
      </c>
      <c r="F75" s="22">
        <f>IF(ISNUMBER(D75), $B91 * E75, "")</f>
        <v>-5614.9732620320847</v>
      </c>
      <c r="G75" s="30">
        <v>179</v>
      </c>
      <c r="H75" s="21">
        <f t="shared" si="31"/>
        <v>-4.2780748663101602E-2</v>
      </c>
      <c r="I75" s="105">
        <f>IF(ISNUMBER(G75), $B91 * H75, "")</f>
        <v>-6417.1122994652405</v>
      </c>
      <c r="J75" s="20">
        <v>179</v>
      </c>
      <c r="K75" s="21">
        <f t="shared" si="32"/>
        <v>-4.2780748663101602E-2</v>
      </c>
      <c r="L75" s="22">
        <f>IF(ISNUMBER(J75), $B91 * K75, "")</f>
        <v>-6417.1122994652405</v>
      </c>
      <c r="M75" s="30">
        <v>179</v>
      </c>
      <c r="N75" s="21">
        <f t="shared" si="33"/>
        <v>-4.2780748663101602E-2</v>
      </c>
      <c r="O75" s="22">
        <f>IF(ISNUMBER(M75), $B91 * N75, "")</f>
        <v>-6417.1122994652405</v>
      </c>
      <c r="Q75" s="256"/>
      <c r="R75" s="256"/>
      <c r="S75" s="256"/>
    </row>
    <row r="76" spans="1:19" ht="17.25" thickBot="1">
      <c r="A76" s="125" t="s">
        <v>189</v>
      </c>
      <c r="B76" s="129">
        <v>515</v>
      </c>
      <c r="C76" s="80">
        <v>3.4136546199999999E-2</v>
      </c>
      <c r="D76" s="106">
        <v>516</v>
      </c>
      <c r="E76" s="107">
        <f>IF(ISNUMBER(D76), (D76 - $B76) / $B76, "")</f>
        <v>1.9417475728155339E-3</v>
      </c>
      <c r="F76" s="108">
        <f>IF(ISNUMBER(D76), $B91 * E76, "")</f>
        <v>291.26213592233006</v>
      </c>
      <c r="G76" s="109">
        <v>520</v>
      </c>
      <c r="H76" s="107">
        <f>IF(ISNUMBER(G76), (G76 - $B76) / $B76, "")</f>
        <v>9.7087378640776691E-3</v>
      </c>
      <c r="I76" s="110">
        <f>IF(ISNUMBER(G76), $B91 * H76, "")</f>
        <v>1456.3106796116504</v>
      </c>
      <c r="J76" s="106">
        <v>517</v>
      </c>
      <c r="K76" s="107">
        <f>IF(ISNUMBER(J76), (J76 - $B76) / $B76, "")</f>
        <v>3.8834951456310678E-3</v>
      </c>
      <c r="L76" s="108">
        <f>IF(ISNUMBER(J76), $B91 * K76, "")</f>
        <v>582.52427184466012</v>
      </c>
      <c r="M76" s="109">
        <v>522</v>
      </c>
      <c r="N76" s="107">
        <f>IF(ISNUMBER(M76), (M76 - $B76) / $B76, "")</f>
        <v>1.3592233009708738E-2</v>
      </c>
      <c r="O76" s="108">
        <f>IF(ISNUMBER(M76), $B91 * N76, "")</f>
        <v>2038.8349514563106</v>
      </c>
      <c r="Q76" s="256"/>
      <c r="R76" s="256"/>
      <c r="S76" s="256"/>
    </row>
    <row r="77" spans="1:19" ht="17.25" thickBot="1">
      <c r="A77" s="125" t="s">
        <v>219</v>
      </c>
      <c r="B77" s="126">
        <v>425</v>
      </c>
      <c r="C77" s="77">
        <v>3.1553398099999998E-2</v>
      </c>
      <c r="D77" s="15">
        <v>402</v>
      </c>
      <c r="E77" s="32">
        <f t="shared" ref="E77:E80" si="34">IF(ISNUMBER(D77), (D77 - $B77) / $B77, "")</f>
        <v>-5.4117647058823527E-2</v>
      </c>
      <c r="F77" s="18">
        <f>IF(ISNUMBER(D77), $B91 * E77, "")</f>
        <v>-8117.6470588235288</v>
      </c>
      <c r="G77" s="31">
        <v>404</v>
      </c>
      <c r="H77" s="32">
        <f t="shared" ref="H77:H80" si="35">IF(ISNUMBER(G77), (G77 - $B77) / $B77, "")</f>
        <v>-4.9411764705882349E-2</v>
      </c>
      <c r="I77" s="101">
        <f>IF(ISNUMBER(G77), $B91 * H77, "")</f>
        <v>-7411.7647058823522</v>
      </c>
      <c r="J77" s="15">
        <v>402</v>
      </c>
      <c r="K77" s="32">
        <f t="shared" ref="K77:K80" si="36">IF(ISNUMBER(J77), (J77 - $B77) / $B77, "")</f>
        <v>-5.4117647058823527E-2</v>
      </c>
      <c r="L77" s="18">
        <f>IF(ISNUMBER(J77), $B91 * K77, "")</f>
        <v>-8117.6470588235288</v>
      </c>
      <c r="M77" s="31">
        <v>400</v>
      </c>
      <c r="N77" s="32">
        <f t="shared" ref="N77:N80" si="37">IF(ISNUMBER(M77), (M77 - $B77) / $B77, "")</f>
        <v>-5.8823529411764705E-2</v>
      </c>
      <c r="O77" s="18">
        <f>IF(ISNUMBER(M77), $B91 * N77, "")</f>
        <v>-8823.5294117647063</v>
      </c>
      <c r="Q77" s="256"/>
      <c r="R77" s="256"/>
      <c r="S77" s="256"/>
    </row>
    <row r="78" spans="1:19" ht="17.25" thickBot="1">
      <c r="A78" s="125" t="s">
        <v>217</v>
      </c>
      <c r="B78" s="126">
        <v>258</v>
      </c>
      <c r="C78" s="77">
        <v>2.78884462E-2</v>
      </c>
      <c r="D78" s="15">
        <v>254</v>
      </c>
      <c r="E78" s="32">
        <f t="shared" si="34"/>
        <v>-1.5503875968992248E-2</v>
      </c>
      <c r="F78" s="18">
        <f>IF(ISNUMBER(D78), $B91 * E78, "")</f>
        <v>-2325.5813953488373</v>
      </c>
      <c r="G78" s="31">
        <v>252</v>
      </c>
      <c r="H78" s="32">
        <f t="shared" si="35"/>
        <v>-2.3255813953488372E-2</v>
      </c>
      <c r="I78" s="101">
        <f>IF(ISNUMBER(G78), $B91 * H78, "")</f>
        <v>-3488.3720930232557</v>
      </c>
      <c r="J78" s="15">
        <v>251</v>
      </c>
      <c r="K78" s="32">
        <f t="shared" si="36"/>
        <v>-2.7131782945736434E-2</v>
      </c>
      <c r="L78" s="18">
        <f>IF(ISNUMBER(J78), $B91 * K78, "")</f>
        <v>-4069.7674418604652</v>
      </c>
      <c r="M78" s="31">
        <v>257</v>
      </c>
      <c r="N78" s="32">
        <f t="shared" si="37"/>
        <v>-3.875968992248062E-3</v>
      </c>
      <c r="O78" s="18">
        <f>IF(ISNUMBER(M78), $B91 * N78, "")</f>
        <v>-581.39534883720933</v>
      </c>
      <c r="Q78" s="256"/>
      <c r="R78" s="256"/>
      <c r="S78" s="256"/>
    </row>
    <row r="79" spans="1:19" ht="17.25" thickBot="1">
      <c r="A79" s="125" t="s">
        <v>149</v>
      </c>
      <c r="B79" s="126">
        <v>124</v>
      </c>
      <c r="C79" s="77">
        <v>2.4793388400000001E-2</v>
      </c>
      <c r="D79" s="15">
        <v>120</v>
      </c>
      <c r="E79" s="32">
        <f t="shared" si="34"/>
        <v>-3.2258064516129031E-2</v>
      </c>
      <c r="F79" s="18">
        <f>IF(ISNUMBER(D79), $B91 * E79, "")</f>
        <v>-4838.7096774193551</v>
      </c>
      <c r="G79" s="31">
        <v>121</v>
      </c>
      <c r="H79" s="32">
        <f t="shared" si="35"/>
        <v>-2.4193548387096774E-2</v>
      </c>
      <c r="I79" s="101">
        <f>IF(ISNUMBER(G79), $B91 * H79, "")</f>
        <v>-3629.0322580645161</v>
      </c>
      <c r="J79" s="15">
        <v>120</v>
      </c>
      <c r="K79" s="32">
        <f t="shared" si="36"/>
        <v>-3.2258064516129031E-2</v>
      </c>
      <c r="L79" s="18">
        <f>IF(ISNUMBER(J79), $B91 * K79, "")</f>
        <v>-4838.7096774193551</v>
      </c>
      <c r="M79" s="31">
        <v>121</v>
      </c>
      <c r="N79" s="32">
        <f t="shared" si="37"/>
        <v>-2.4193548387096774E-2</v>
      </c>
      <c r="O79" s="18">
        <f>IF(ISNUMBER(M79), $B91 * N79, "")</f>
        <v>-3629.0322580645161</v>
      </c>
      <c r="Q79" s="33"/>
      <c r="R79" s="33"/>
    </row>
    <row r="80" spans="1:19" ht="17.25" thickBot="1">
      <c r="A80" s="130" t="s">
        <v>239</v>
      </c>
      <c r="B80" s="131">
        <v>902</v>
      </c>
      <c r="C80" s="79">
        <v>2.38365494E-2</v>
      </c>
      <c r="D80" s="24">
        <v>829</v>
      </c>
      <c r="E80" s="25">
        <f t="shared" si="34"/>
        <v>-8.0931263858093128E-2</v>
      </c>
      <c r="F80" s="104">
        <f>IF(ISNUMBER(D80), $B91 * E80, "")</f>
        <v>-12139.689578713969</v>
      </c>
      <c r="G80" s="102">
        <v>820</v>
      </c>
      <c r="H80" s="25">
        <f t="shared" si="35"/>
        <v>-9.0909090909090912E-2</v>
      </c>
      <c r="I80" s="103">
        <f>IF(ISNUMBER(G80), $B91 * H80, "")</f>
        <v>-13636.363636363636</v>
      </c>
      <c r="J80" s="24">
        <v>816</v>
      </c>
      <c r="K80" s="25">
        <f t="shared" si="36"/>
        <v>-9.5343680709534362E-2</v>
      </c>
      <c r="L80" s="104">
        <f>IF(ISNUMBER(J80), $B91 * K80, "")</f>
        <v>-14301.552106430154</v>
      </c>
      <c r="M80" s="102">
        <v>815</v>
      </c>
      <c r="N80" s="25">
        <f t="shared" si="37"/>
        <v>-9.6452328159645231E-2</v>
      </c>
      <c r="O80" s="104">
        <f>IF(ISNUMBER(M80), $B91 * N80, "")</f>
        <v>-14467.849223946785</v>
      </c>
      <c r="Q80" s="265"/>
      <c r="R80" s="266"/>
      <c r="S80" s="267"/>
    </row>
    <row r="81" spans="1:19">
      <c r="A81" s="123" t="s">
        <v>233</v>
      </c>
      <c r="B81" s="124">
        <v>821</v>
      </c>
      <c r="C81" s="76">
        <v>1.98757764E-2</v>
      </c>
      <c r="D81" s="13">
        <v>771</v>
      </c>
      <c r="E81" s="14">
        <f>IF(ISNUMBER(D81), (D81 - $B81) / $B81, "")</f>
        <v>-6.090133982947625E-2</v>
      </c>
      <c r="F81" s="16">
        <f>IF(ISNUMBER(D81), $B91 * E81, "")</f>
        <v>-9135.2009744214374</v>
      </c>
      <c r="G81" s="29">
        <v>773</v>
      </c>
      <c r="H81" s="14">
        <f>IF(ISNUMBER(G81), (G81 - $B81) / $B81, "")</f>
        <v>-5.8465286236297195E-2</v>
      </c>
      <c r="I81" s="100">
        <f>IF(ISNUMBER(G81), $B91 * H81, "")</f>
        <v>-8769.7929354445787</v>
      </c>
      <c r="J81" s="13">
        <v>775</v>
      </c>
      <c r="K81" s="14">
        <f>IF(ISNUMBER(J81), (J81 - $B81) / $B81, "")</f>
        <v>-5.6029232643118147E-2</v>
      </c>
      <c r="L81" s="16">
        <f>IF(ISNUMBER(J81), $B91 * K81, "")</f>
        <v>-8404.3848964677218</v>
      </c>
      <c r="M81" s="29">
        <v>773</v>
      </c>
      <c r="N81" s="14">
        <f>IF(ISNUMBER(M81), (M81 - $B81) / $B81, "")</f>
        <v>-5.8465286236297195E-2</v>
      </c>
      <c r="O81" s="16">
        <f>IF(ISNUMBER(M81), $B91 * N81, "")</f>
        <v>-8769.7929354445787</v>
      </c>
      <c r="Q81" s="268"/>
      <c r="R81" s="269"/>
      <c r="S81" s="270"/>
    </row>
    <row r="82" spans="1:19" ht="17.25" thickBot="1">
      <c r="A82" s="125" t="s">
        <v>336</v>
      </c>
      <c r="B82" s="126">
        <v>440</v>
      </c>
      <c r="C82" s="77">
        <v>1.8518518500000001E-2</v>
      </c>
      <c r="D82" s="15">
        <v>421</v>
      </c>
      <c r="E82" s="32">
        <f t="shared" ref="E82:E85" si="38">IF(ISNUMBER(D82), (D82 - $B82) / $B82, "")</f>
        <v>-4.3181818181818182E-2</v>
      </c>
      <c r="F82" s="18">
        <f>IF(ISNUMBER(D82), $B91 * E82, "")</f>
        <v>-6477.272727272727</v>
      </c>
      <c r="G82" s="31">
        <v>422</v>
      </c>
      <c r="H82" s="32">
        <f t="shared" ref="H82:H85" si="39">IF(ISNUMBER(G82), (G82 - $B82) / $B82, "")</f>
        <v>-4.0909090909090909E-2</v>
      </c>
      <c r="I82" s="101">
        <f>IF(ISNUMBER(G82), $B91 * H82, "")</f>
        <v>-6136.363636363636</v>
      </c>
      <c r="J82" s="15">
        <v>423</v>
      </c>
      <c r="K82" s="32">
        <f t="shared" ref="K82:K85" si="40">IF(ISNUMBER(J82), (J82 - $B82) / $B82, "")</f>
        <v>-3.8636363636363635E-2</v>
      </c>
      <c r="L82" s="18">
        <f>IF(ISNUMBER(J82), $B91 * K82, "")</f>
        <v>-5795.454545454545</v>
      </c>
      <c r="M82" s="31">
        <v>424</v>
      </c>
      <c r="N82" s="32">
        <f t="shared" ref="N82:N85" si="41">IF(ISNUMBER(M82), (M82 - $B82) / $B82, "")</f>
        <v>-3.6363636363636362E-2</v>
      </c>
      <c r="O82" s="18">
        <f>IF(ISNUMBER(M82), $B91 * N82, "")</f>
        <v>-5454.545454545454</v>
      </c>
      <c r="Q82" s="271"/>
      <c r="R82" s="272"/>
      <c r="S82" s="273"/>
    </row>
    <row r="83" spans="1:19" ht="17.25" thickBot="1">
      <c r="A83" s="125" t="s">
        <v>235</v>
      </c>
      <c r="B83" s="126">
        <v>145</v>
      </c>
      <c r="C83" s="77">
        <v>1.3986014E-2</v>
      </c>
      <c r="D83" s="15">
        <v>144</v>
      </c>
      <c r="E83" s="32">
        <f t="shared" si="38"/>
        <v>-6.8965517241379309E-3</v>
      </c>
      <c r="F83" s="18">
        <f>IF(ISNUMBER(D83), $B91 * E83, "")</f>
        <v>-1034.4827586206895</v>
      </c>
      <c r="G83" s="31">
        <v>143</v>
      </c>
      <c r="H83" s="32">
        <f t="shared" si="39"/>
        <v>-1.3793103448275862E-2</v>
      </c>
      <c r="I83" s="101">
        <f>IF(ISNUMBER(G83), $B91 * H83, "")</f>
        <v>-2068.9655172413791</v>
      </c>
      <c r="J83" s="15">
        <v>143</v>
      </c>
      <c r="K83" s="32">
        <f t="shared" si="40"/>
        <v>-1.3793103448275862E-2</v>
      </c>
      <c r="L83" s="18">
        <f>IF(ISNUMBER(J83), $B91 * K83, "")</f>
        <v>-2068.9655172413791</v>
      </c>
      <c r="M83" s="31">
        <v>143</v>
      </c>
      <c r="N83" s="32">
        <f t="shared" si="41"/>
        <v>-1.3793103448275862E-2</v>
      </c>
      <c r="O83" s="18">
        <f>IF(ISNUMBER(M83), $B91 * N83, "")</f>
        <v>-2068.9655172413791</v>
      </c>
      <c r="Q83" s="256"/>
      <c r="R83" s="256"/>
      <c r="S83" s="256"/>
    </row>
    <row r="84" spans="1:19" ht="17.25" thickBot="1">
      <c r="A84" s="125" t="s">
        <v>125</v>
      </c>
      <c r="B84" s="126">
        <v>150</v>
      </c>
      <c r="C84" s="77">
        <v>1.3513513499999999E-2</v>
      </c>
      <c r="D84" s="15">
        <v>145</v>
      </c>
      <c r="E84" s="32">
        <f t="shared" si="38"/>
        <v>-3.3333333333333333E-2</v>
      </c>
      <c r="F84" s="18">
        <f>IF(ISNUMBER(D84), $B91 * E84, "")</f>
        <v>-5000</v>
      </c>
      <c r="G84" s="31">
        <v>145</v>
      </c>
      <c r="H84" s="32">
        <f t="shared" si="39"/>
        <v>-3.3333333333333333E-2</v>
      </c>
      <c r="I84" s="101">
        <f>IF(ISNUMBER(G84), $B91 * H84, "")</f>
        <v>-5000</v>
      </c>
      <c r="J84" s="15">
        <v>145</v>
      </c>
      <c r="K84" s="32">
        <f t="shared" si="40"/>
        <v>-3.3333333333333333E-2</v>
      </c>
      <c r="L84" s="18">
        <f>IF(ISNUMBER(J84), $B91 * K84, "")</f>
        <v>-5000</v>
      </c>
      <c r="M84" s="31">
        <v>145</v>
      </c>
      <c r="N84" s="32">
        <f t="shared" si="41"/>
        <v>-3.3333333333333333E-2</v>
      </c>
      <c r="O84" s="18">
        <f>IF(ISNUMBER(M84), $B91 * N84, "")</f>
        <v>-5000</v>
      </c>
      <c r="Q84" s="251"/>
      <c r="R84" s="251"/>
      <c r="S84" s="251"/>
    </row>
    <row r="85" spans="1:19" ht="17.25" thickBot="1">
      <c r="A85" s="127" t="s">
        <v>161</v>
      </c>
      <c r="B85" s="128">
        <v>669</v>
      </c>
      <c r="C85" s="78">
        <v>1.21028744E-2</v>
      </c>
      <c r="D85" s="20">
        <v>655</v>
      </c>
      <c r="E85" s="21">
        <f t="shared" si="38"/>
        <v>-2.0926756352765322E-2</v>
      </c>
      <c r="F85" s="22">
        <f>IF(ISNUMBER(D85), $B91 * E85, "")</f>
        <v>-3139.0134529147981</v>
      </c>
      <c r="G85" s="30">
        <v>652</v>
      </c>
      <c r="H85" s="21">
        <f t="shared" si="39"/>
        <v>-2.5411061285500747E-2</v>
      </c>
      <c r="I85" s="105">
        <f>IF(ISNUMBER(G85), $B91 * H85, "")</f>
        <v>-3811.6591928251119</v>
      </c>
      <c r="J85" s="20">
        <v>653</v>
      </c>
      <c r="K85" s="21">
        <f t="shared" si="40"/>
        <v>-2.391629297458894E-2</v>
      </c>
      <c r="L85" s="22">
        <f>IF(ISNUMBER(J85), $B91 * K85, "")</f>
        <v>-3587.4439461883408</v>
      </c>
      <c r="M85" s="30">
        <v>651</v>
      </c>
      <c r="N85" s="21">
        <f t="shared" si="41"/>
        <v>-2.6905829596412557E-2</v>
      </c>
      <c r="O85" s="22">
        <f>IF(ISNUMBER(M85), $B91 * N85, "")</f>
        <v>-4035.8744394618834</v>
      </c>
      <c r="Q85" s="251"/>
      <c r="R85" s="251"/>
      <c r="S85" s="251"/>
    </row>
    <row r="86" spans="1:19" ht="17.25" thickBot="1">
      <c r="A86" s="125" t="s">
        <v>141</v>
      </c>
      <c r="B86" s="129">
        <v>186</v>
      </c>
      <c r="C86" s="80">
        <v>1.08695652E-2</v>
      </c>
      <c r="D86" s="106">
        <v>177</v>
      </c>
      <c r="E86" s="107">
        <f>IF(ISNUMBER(D86), (D86 - $B86) / $B86, "")</f>
        <v>-4.8387096774193547E-2</v>
      </c>
      <c r="F86" s="108">
        <f>IF(ISNUMBER(D86), $B91 * E86, "")</f>
        <v>-7258.0645161290322</v>
      </c>
      <c r="G86" s="109">
        <v>176</v>
      </c>
      <c r="H86" s="107">
        <f>IF(ISNUMBER(G86), (G86 - $B86) / $B86, "")</f>
        <v>-5.3763440860215055E-2</v>
      </c>
      <c r="I86" s="110">
        <f>IF(ISNUMBER(G86), $B91 * H86, "")</f>
        <v>-8064.5161290322585</v>
      </c>
      <c r="J86" s="106">
        <v>176</v>
      </c>
      <c r="K86" s="107">
        <f>IF(ISNUMBER(J86), (J86 - $B86) / $B86, "")</f>
        <v>-5.3763440860215055E-2</v>
      </c>
      <c r="L86" s="108">
        <f>IF(ISNUMBER(J86), $B91 * K86, "")</f>
        <v>-8064.5161290322585</v>
      </c>
      <c r="M86" s="109">
        <v>179</v>
      </c>
      <c r="N86" s="107">
        <f>IF(ISNUMBER(M86), (M86 - $B86) / $B86, "")</f>
        <v>-3.7634408602150539E-2</v>
      </c>
      <c r="O86" s="108">
        <f>IF(ISNUMBER(M86), $B91 * N86, "")</f>
        <v>-5645.1612903225805</v>
      </c>
      <c r="Q86" s="256"/>
      <c r="R86" s="256"/>
      <c r="S86" s="256"/>
    </row>
    <row r="87" spans="1:19" ht="17.25" thickBot="1">
      <c r="A87" s="125" t="s">
        <v>51</v>
      </c>
      <c r="B87" s="126">
        <v>420</v>
      </c>
      <c r="C87" s="77">
        <v>9.6153846000000005E-3</v>
      </c>
      <c r="D87" s="15">
        <v>409</v>
      </c>
      <c r="E87" s="32">
        <f t="shared" ref="E87:E90" si="42">IF(ISNUMBER(D87), (D87 - $B87) / $B87, "")</f>
        <v>-2.6190476190476191E-2</v>
      </c>
      <c r="F87" s="18">
        <f>IF(ISNUMBER(D87), $B91 * E87, "")</f>
        <v>-3928.5714285714284</v>
      </c>
      <c r="G87" s="31">
        <v>409</v>
      </c>
      <c r="H87" s="32">
        <f t="shared" ref="H87:H90" si="43">IF(ISNUMBER(G87), (G87 - $B87) / $B87, "")</f>
        <v>-2.6190476190476191E-2</v>
      </c>
      <c r="I87" s="101">
        <f>IF(ISNUMBER(G87), $B91 * H87, "")</f>
        <v>-3928.5714285714284</v>
      </c>
      <c r="J87" s="15">
        <v>411</v>
      </c>
      <c r="K87" s="32">
        <f t="shared" ref="K87:K90" si="44">IF(ISNUMBER(J87), (J87 - $B87) / $B87, "")</f>
        <v>-2.1428571428571429E-2</v>
      </c>
      <c r="L87" s="18">
        <f>IF(ISNUMBER(J87), $B91 * K87, "")</f>
        <v>-3214.2857142857142</v>
      </c>
      <c r="M87" s="31">
        <v>413</v>
      </c>
      <c r="N87" s="32">
        <f t="shared" ref="N87:N90" si="45">IF(ISNUMBER(M87), (M87 - $B87) / $B87, "")</f>
        <v>-1.6666666666666666E-2</v>
      </c>
      <c r="O87" s="18">
        <f>IF(ISNUMBER(M87), $B91 * N87, "")</f>
        <v>-2500</v>
      </c>
      <c r="Q87" s="256"/>
      <c r="R87" s="256"/>
      <c r="S87" s="256"/>
    </row>
    <row r="88" spans="1:19" ht="17.25" thickBot="1">
      <c r="A88" s="125" t="s">
        <v>56</v>
      </c>
      <c r="B88" s="126">
        <v>215</v>
      </c>
      <c r="C88" s="77">
        <v>9.3896714000000006E-3</v>
      </c>
      <c r="D88" s="15">
        <v>208</v>
      </c>
      <c r="E88" s="32">
        <f t="shared" si="42"/>
        <v>-3.255813953488372E-2</v>
      </c>
      <c r="F88" s="18">
        <f>IF(ISNUMBER(D88), $B91 * E88, "")</f>
        <v>-4883.7209302325582</v>
      </c>
      <c r="G88" s="31">
        <v>206</v>
      </c>
      <c r="H88" s="32">
        <f t="shared" si="43"/>
        <v>-4.1860465116279069E-2</v>
      </c>
      <c r="I88" s="101">
        <f>IF(ISNUMBER(G88), $B91 * H88, "")</f>
        <v>-6279.0697674418607</v>
      </c>
      <c r="J88" s="15">
        <v>206</v>
      </c>
      <c r="K88" s="32">
        <f t="shared" si="44"/>
        <v>-4.1860465116279069E-2</v>
      </c>
      <c r="L88" s="18">
        <f>IF(ISNUMBER(J88), $B91 * K88, "")</f>
        <v>-6279.0697674418607</v>
      </c>
      <c r="M88" s="31">
        <v>206</v>
      </c>
      <c r="N88" s="32">
        <f t="shared" si="45"/>
        <v>-4.1860465116279069E-2</v>
      </c>
      <c r="O88" s="18">
        <f>IF(ISNUMBER(M88), $B91 * N88, "")</f>
        <v>-6279.0697674418607</v>
      </c>
      <c r="Q88" s="256"/>
      <c r="R88" s="256"/>
      <c r="S88" s="256"/>
    </row>
    <row r="89" spans="1:19">
      <c r="A89" s="125" t="s">
        <v>129</v>
      </c>
      <c r="B89" s="126">
        <v>110</v>
      </c>
      <c r="C89" s="77">
        <v>9.1743119000000008E-3</v>
      </c>
      <c r="D89" s="15">
        <v>107</v>
      </c>
      <c r="E89" s="32">
        <f t="shared" si="42"/>
        <v>-2.7272727272727271E-2</v>
      </c>
      <c r="F89" s="18">
        <f>IF(ISNUMBER(D89), $B91 * E89, "")</f>
        <v>-4090.9090909090905</v>
      </c>
      <c r="G89" s="31">
        <v>107</v>
      </c>
      <c r="H89" s="32">
        <f t="shared" si="43"/>
        <v>-2.7272727272727271E-2</v>
      </c>
      <c r="I89" s="101">
        <f>IF(ISNUMBER(G89), $B91 * H89, "")</f>
        <v>-4090.9090909090905</v>
      </c>
      <c r="J89" s="15">
        <v>106</v>
      </c>
      <c r="K89" s="32">
        <f t="shared" si="44"/>
        <v>-3.6363636363636362E-2</v>
      </c>
      <c r="L89" s="18">
        <f>IF(ISNUMBER(J89), $B91 * K89, "")</f>
        <v>-5454.545454545454</v>
      </c>
      <c r="M89" s="31">
        <v>108</v>
      </c>
      <c r="N89" s="32">
        <f t="shared" si="45"/>
        <v>-1.8181818181818181E-2</v>
      </c>
      <c r="O89" s="18">
        <f>IF(ISNUMBER(M89), $B91 * N89, "")</f>
        <v>-2727.272727272727</v>
      </c>
      <c r="Q89" s="278"/>
      <c r="R89" s="279"/>
      <c r="S89" s="280"/>
    </row>
    <row r="90" spans="1:19" ht="17.25" thickBot="1">
      <c r="A90" s="130" t="s">
        <v>135</v>
      </c>
      <c r="B90" s="131">
        <v>383</v>
      </c>
      <c r="C90" s="79">
        <v>7.8947367999999997E-3</v>
      </c>
      <c r="D90" s="24">
        <v>372</v>
      </c>
      <c r="E90" s="25">
        <f t="shared" si="42"/>
        <v>-2.8720626631853787E-2</v>
      </c>
      <c r="F90" s="104">
        <f>IF(ISNUMBER(D90), $B91 * E90, "")</f>
        <v>-4308.093994778068</v>
      </c>
      <c r="G90" s="102">
        <v>372</v>
      </c>
      <c r="H90" s="25">
        <f t="shared" si="43"/>
        <v>-2.8720626631853787E-2</v>
      </c>
      <c r="I90" s="103">
        <f>IF(ISNUMBER(G90), $B91 * H90, "")</f>
        <v>-4308.093994778068</v>
      </c>
      <c r="J90" s="24">
        <v>373</v>
      </c>
      <c r="K90" s="25">
        <f t="shared" si="44"/>
        <v>-2.6109660574412531E-2</v>
      </c>
      <c r="L90" s="104">
        <f>IF(ISNUMBER(J90), $B91 * K90, "")</f>
        <v>-3916.4490861618797</v>
      </c>
      <c r="M90" s="102">
        <v>373</v>
      </c>
      <c r="N90" s="25">
        <f t="shared" si="45"/>
        <v>-2.6109660574412531E-2</v>
      </c>
      <c r="O90" s="104">
        <f>IF(ISNUMBER(M90), $B91 * N90, "")</f>
        <v>-3916.4490861618797</v>
      </c>
      <c r="Q90" s="281"/>
      <c r="R90" s="282"/>
      <c r="S90" s="283"/>
    </row>
    <row r="91" spans="1:19" ht="17.25" thickBot="1">
      <c r="A91" s="132" t="s">
        <v>267</v>
      </c>
      <c r="B91" s="289">
        <f>$B$37</f>
        <v>150000</v>
      </c>
      <c r="C91" s="290"/>
      <c r="D91" s="26" t="s">
        <v>268</v>
      </c>
      <c r="E91" s="27">
        <f>IF(COUNT(E71:E90), SUM(E71:E90) / COUNT(E71:E90), 0)</f>
        <v>-2.7693302657167036E-2</v>
      </c>
      <c r="F91" s="28">
        <f>SUM(F71:F90)</f>
        <v>-83079.907971501103</v>
      </c>
      <c r="G91" s="26" t="s">
        <v>268</v>
      </c>
      <c r="H91" s="27">
        <f>IF(COUNT(H71:H90), SUM(H71:H90) / COUNT(H71:H90), 0)</f>
        <v>-3.2025072366829076E-2</v>
      </c>
      <c r="I91" s="28">
        <f>SUM(I71:I90)</f>
        <v>-96075.217100487236</v>
      </c>
      <c r="J91" s="26" t="s">
        <v>268</v>
      </c>
      <c r="K91" s="27">
        <f>IF(COUNT(K71:K90), SUM(K71:K90) / COUNT(K71:K90), 0)</f>
        <v>-3.4178046770678726E-2</v>
      </c>
      <c r="L91" s="28">
        <f>SUM(L71:L90)</f>
        <v>-102534.14031203618</v>
      </c>
      <c r="M91" s="26" t="s">
        <v>268</v>
      </c>
      <c r="N91" s="27">
        <f>IF(COUNT(N71:N90), SUM(N71:N90) / COUNT(N71:N90), 0)</f>
        <v>-3.4617088543024303E-2</v>
      </c>
      <c r="O91" s="28">
        <f>SUM(O71:O90)</f>
        <v>-103851.26562907292</v>
      </c>
      <c r="Q91" s="284"/>
      <c r="R91" s="285"/>
      <c r="S91" s="286"/>
    </row>
    <row r="93" spans="1:19" ht="17.25" thickBot="1"/>
    <row r="94" spans="1:19" ht="17.25" thickBot="1">
      <c r="A94" s="230" t="s">
        <v>46</v>
      </c>
      <c r="B94" s="231"/>
      <c r="C94" s="231"/>
      <c r="D94" s="231"/>
      <c r="E94" s="231"/>
      <c r="F94" s="231"/>
      <c r="G94" s="231"/>
      <c r="H94" s="231"/>
      <c r="I94" s="231"/>
      <c r="J94" s="231"/>
      <c r="K94" s="231"/>
      <c r="L94" s="231"/>
      <c r="M94" s="231"/>
      <c r="N94" s="231"/>
      <c r="O94" s="232"/>
      <c r="Q94" s="251"/>
      <c r="R94" s="251"/>
      <c r="S94" s="251"/>
    </row>
    <row r="95" spans="1:19" ht="17.25" thickBot="1">
      <c r="A95" s="170" t="s">
        <v>264</v>
      </c>
      <c r="B95" s="230" t="s">
        <v>49</v>
      </c>
      <c r="C95" s="232"/>
      <c r="D95" s="230" t="s">
        <v>57</v>
      </c>
      <c r="E95" s="231"/>
      <c r="F95" s="232"/>
      <c r="G95" s="257">
        <f>_xlfn.IFNA(VLOOKUP(B95, 현재가테이블!$B$2:$D$200, 2, FALSE), "-")</f>
        <v>60715000</v>
      </c>
      <c r="H95" s="258"/>
      <c r="I95" s="259"/>
      <c r="J95" s="230" t="s">
        <v>58</v>
      </c>
      <c r="K95" s="231"/>
      <c r="L95" s="232"/>
      <c r="M95" s="260">
        <f>_xlfn.IFNA(VLOOKUP(B95, 현재가테이블!$B$2:$D$200, 3, FALSE), "-")</f>
        <v>-7.8924148000000006E-3</v>
      </c>
      <c r="N95" s="261"/>
      <c r="O95" s="262"/>
      <c r="Q95" s="251"/>
      <c r="R95" s="251"/>
      <c r="S95" s="251"/>
    </row>
    <row r="96" spans="1:19" ht="17.25" thickBot="1">
      <c r="A96" s="291" t="s">
        <v>54</v>
      </c>
      <c r="B96" s="293" t="str">
        <f>TEXT($G$1, "[$-ko-KR]yyyy-mm-dd(ddd) ") &amp; "오전 00:00"</f>
        <v>2021-12-02(목) 오전 00:00</v>
      </c>
      <c r="C96" s="294"/>
      <c r="D96" s="253" t="str">
        <f>TEXT($G$1, "[$-ko-KR]yyyy-mm-dd(ddd) ") &amp; "오후 14:00"</f>
        <v>2021-12-02(목) 오후 14:00</v>
      </c>
      <c r="E96" s="254"/>
      <c r="F96" s="255"/>
      <c r="G96" s="253" t="str">
        <f>TEXT($G$1, "[$-ko-KR]yyyy-mm-dd(ddd) ") &amp; "오후 19:00"</f>
        <v>2021-12-02(목) 오후 19:00</v>
      </c>
      <c r="H96" s="254"/>
      <c r="I96" s="255"/>
      <c r="J96" s="253" t="str">
        <f>TEXT($G$1, "[$-ko-KR]yyyy-mm-dd(ddd) ") &amp; "오후 21:00"</f>
        <v>2021-12-02(목) 오후 21:00</v>
      </c>
      <c r="K96" s="254"/>
      <c r="L96" s="255"/>
      <c r="M96" s="253" t="str">
        <f>TEXT($G$1+1, "[$-ko-KR]yyyy-mm-dd(ddd) ") &amp; "오전 00:00"</f>
        <v>2021-12-03(금) 오전 00:00</v>
      </c>
      <c r="N96" s="254"/>
      <c r="O96" s="255"/>
      <c r="Q96" s="251"/>
      <c r="R96" s="251"/>
      <c r="S96" s="251"/>
    </row>
    <row r="97" spans="1:19" ht="17.25" thickBot="1">
      <c r="A97" s="292"/>
      <c r="B97" s="121" t="s">
        <v>57</v>
      </c>
      <c r="C97" s="122" t="s">
        <v>58</v>
      </c>
      <c r="D97" s="2" t="s">
        <v>57</v>
      </c>
      <c r="E97" s="10" t="s">
        <v>265</v>
      </c>
      <c r="F97" s="11" t="s">
        <v>266</v>
      </c>
      <c r="G97" s="171" t="s">
        <v>57</v>
      </c>
      <c r="H97" s="172" t="s">
        <v>265</v>
      </c>
      <c r="I97" s="173" t="s">
        <v>266</v>
      </c>
      <c r="J97" s="10" t="s">
        <v>57</v>
      </c>
      <c r="K97" s="10" t="s">
        <v>265</v>
      </c>
      <c r="L97" s="115" t="s">
        <v>266</v>
      </c>
      <c r="M97" s="2" t="s">
        <v>57</v>
      </c>
      <c r="N97" s="10" t="s">
        <v>265</v>
      </c>
      <c r="O97" s="66" t="s">
        <v>266</v>
      </c>
      <c r="Q97" s="256"/>
      <c r="R97" s="256"/>
      <c r="S97" s="256"/>
    </row>
    <row r="98" spans="1:19" ht="17.25" thickBot="1">
      <c r="A98" s="123" t="s">
        <v>329</v>
      </c>
      <c r="B98" s="124">
        <v>2550</v>
      </c>
      <c r="C98" s="76">
        <v>0.1538461538</v>
      </c>
      <c r="D98" s="13">
        <v>2595</v>
      </c>
      <c r="E98" s="14">
        <f>IF(ISNUMBER(D98), (D98 - $B98) / $B98, "")</f>
        <v>1.7647058823529412E-2</v>
      </c>
      <c r="F98" s="16">
        <f>IF(ISNUMBER(D98), $B118 * E98, "")</f>
        <v>2647.0588235294117</v>
      </c>
      <c r="G98" s="29">
        <v>2560</v>
      </c>
      <c r="H98" s="14">
        <f>IF(ISNUMBER(G98), (G98 - $B98) / $B98, "")</f>
        <v>3.9215686274509803E-3</v>
      </c>
      <c r="I98" s="100">
        <f>IF(ISNUMBER(G98), $B118 * H98, "")</f>
        <v>588.23529411764707</v>
      </c>
      <c r="J98" s="13">
        <v>2490</v>
      </c>
      <c r="K98" s="14">
        <f>IF(ISNUMBER(J98), (J98 - $B98) / $B98, "")</f>
        <v>-2.3529411764705882E-2</v>
      </c>
      <c r="L98" s="16">
        <f>IF(ISNUMBER(J98), $B118 * K98, "")</f>
        <v>-3529.4117647058824</v>
      </c>
      <c r="M98" s="29">
        <v>2525</v>
      </c>
      <c r="N98" s="14">
        <f>IF(ISNUMBER(M98), (M98 - $B98) / $B98, "")</f>
        <v>-9.8039215686274508E-3</v>
      </c>
      <c r="O98" s="16">
        <f>IF(ISNUMBER(M98), $B118 * N98, "")</f>
        <v>-1470.5882352941176</v>
      </c>
      <c r="Q98" s="251"/>
      <c r="R98" s="251"/>
      <c r="S98" s="251"/>
    </row>
    <row r="99" spans="1:19" ht="17.25" thickBot="1">
      <c r="A99" s="125" t="s">
        <v>215</v>
      </c>
      <c r="B99" s="126">
        <v>554</v>
      </c>
      <c r="C99" s="77">
        <v>0.1446280992</v>
      </c>
      <c r="D99" s="15">
        <v>620</v>
      </c>
      <c r="E99" s="32">
        <f t="shared" ref="E99:E102" si="46">IF(ISNUMBER(D99), (D99 - $B99) / $B99, "")</f>
        <v>0.11913357400722022</v>
      </c>
      <c r="F99" s="18">
        <f>IF(ISNUMBER(D99), $B118 * E99, "")</f>
        <v>17870.036101083031</v>
      </c>
      <c r="G99" s="31">
        <v>597</v>
      </c>
      <c r="H99" s="32">
        <f t="shared" ref="H99:H102" si="47">IF(ISNUMBER(G99), (G99 - $B99) / $B99, "")</f>
        <v>7.7617328519855602E-2</v>
      </c>
      <c r="I99" s="101">
        <f>IF(ISNUMBER(G99), $B118 * H99, "")</f>
        <v>11642.599277978341</v>
      </c>
      <c r="J99" s="15">
        <v>599</v>
      </c>
      <c r="K99" s="32">
        <f t="shared" ref="K99:K102" si="48">IF(ISNUMBER(J99), (J99 - $B99) / $B99, "")</f>
        <v>8.1227436823104696E-2</v>
      </c>
      <c r="L99" s="18">
        <f>IF(ISNUMBER(J99), $B118 * K99, "")</f>
        <v>12184.115523465704</v>
      </c>
      <c r="M99" s="31">
        <v>547</v>
      </c>
      <c r="N99" s="32">
        <f t="shared" ref="N99:N102" si="49">IF(ISNUMBER(M99), (M99 - $B99) / $B99, "")</f>
        <v>-1.263537906137184E-2</v>
      </c>
      <c r="O99" s="18">
        <f>IF(ISNUMBER(M99), $B118 * N99, "")</f>
        <v>-1895.3068592057759</v>
      </c>
      <c r="Q99" s="251"/>
      <c r="R99" s="251"/>
      <c r="S99" s="251"/>
    </row>
    <row r="100" spans="1:19" ht="17.25" thickBot="1">
      <c r="A100" s="125" t="s">
        <v>191</v>
      </c>
      <c r="B100" s="126">
        <v>207</v>
      </c>
      <c r="C100" s="77">
        <v>0.125</v>
      </c>
      <c r="D100" s="15">
        <v>205</v>
      </c>
      <c r="E100" s="32">
        <f t="shared" si="46"/>
        <v>-9.6618357487922701E-3</v>
      </c>
      <c r="F100" s="18">
        <f>IF(ISNUMBER(D100), $B118 * E100, "")</f>
        <v>-1449.2753623188405</v>
      </c>
      <c r="G100" s="31">
        <v>201</v>
      </c>
      <c r="H100" s="32">
        <f t="shared" si="47"/>
        <v>-2.8985507246376812E-2</v>
      </c>
      <c r="I100" s="101">
        <f>IF(ISNUMBER(G100), $B118 * H100, "")</f>
        <v>-4347.826086956522</v>
      </c>
      <c r="J100" s="15">
        <v>200</v>
      </c>
      <c r="K100" s="32">
        <f t="shared" si="48"/>
        <v>-3.3816425120772944E-2</v>
      </c>
      <c r="L100" s="18">
        <f>IF(ISNUMBER(J100), $B118 * K100, "")</f>
        <v>-5072.463768115942</v>
      </c>
      <c r="M100" s="31">
        <v>202</v>
      </c>
      <c r="N100" s="32">
        <f t="shared" si="49"/>
        <v>-2.4154589371980676E-2</v>
      </c>
      <c r="O100" s="18">
        <f>IF(ISNUMBER(M100), $B118 * N100, "")</f>
        <v>-3623.1884057971015</v>
      </c>
      <c r="Q100" s="256"/>
      <c r="R100" s="256"/>
      <c r="S100" s="256"/>
    </row>
    <row r="101" spans="1:19" ht="17.25" thickBot="1">
      <c r="A101" s="125" t="s">
        <v>115</v>
      </c>
      <c r="B101" s="126">
        <v>945</v>
      </c>
      <c r="C101" s="77">
        <v>0.10915492960000001</v>
      </c>
      <c r="D101" s="15">
        <v>882</v>
      </c>
      <c r="E101" s="32">
        <f t="shared" si="46"/>
        <v>-6.6666666666666666E-2</v>
      </c>
      <c r="F101" s="18">
        <f>IF(ISNUMBER(D101), $B118 * E101, "")</f>
        <v>-10000</v>
      </c>
      <c r="G101" s="31">
        <v>891</v>
      </c>
      <c r="H101" s="32">
        <f t="shared" si="47"/>
        <v>-5.7142857142857141E-2</v>
      </c>
      <c r="I101" s="101">
        <f>IF(ISNUMBER(G101), $B118 * H101, "")</f>
        <v>-8571.4285714285706</v>
      </c>
      <c r="J101" s="15">
        <v>874</v>
      </c>
      <c r="K101" s="32">
        <f t="shared" si="48"/>
        <v>-7.5132275132275134E-2</v>
      </c>
      <c r="L101" s="18">
        <f>IF(ISNUMBER(J101), $B118 * K101, "")</f>
        <v>-11269.84126984127</v>
      </c>
      <c r="M101" s="31">
        <v>874</v>
      </c>
      <c r="N101" s="32">
        <f t="shared" si="49"/>
        <v>-7.5132275132275134E-2</v>
      </c>
      <c r="O101" s="18">
        <f>IF(ISNUMBER(M101), $B118 * N101, "")</f>
        <v>-11269.84126984127</v>
      </c>
      <c r="Q101" s="256"/>
      <c r="R101" s="256"/>
      <c r="S101" s="256"/>
    </row>
    <row r="102" spans="1:19" ht="17.25" thickBot="1">
      <c r="A102" s="127" t="s">
        <v>333</v>
      </c>
      <c r="B102" s="128">
        <v>282000</v>
      </c>
      <c r="C102" s="78">
        <v>9.1542481100000003E-2</v>
      </c>
      <c r="D102" s="20">
        <v>280150</v>
      </c>
      <c r="E102" s="21">
        <f t="shared" si="46"/>
        <v>-6.5602836879432623E-3</v>
      </c>
      <c r="F102" s="22">
        <f>IF(ISNUMBER(D102), $B118 * E102, "")</f>
        <v>-984.04255319148933</v>
      </c>
      <c r="G102" s="30">
        <v>281600</v>
      </c>
      <c r="H102" s="21">
        <f t="shared" si="47"/>
        <v>-1.4184397163120568E-3</v>
      </c>
      <c r="I102" s="105">
        <f>IF(ISNUMBER(G102), $B118 * H102, "")</f>
        <v>-212.76595744680853</v>
      </c>
      <c r="J102" s="20">
        <v>281800</v>
      </c>
      <c r="K102" s="21">
        <f t="shared" si="48"/>
        <v>-7.0921985815602842E-4</v>
      </c>
      <c r="L102" s="22">
        <f>IF(ISNUMBER(J102), $B118 * K102, "")</f>
        <v>-106.38297872340426</v>
      </c>
      <c r="M102" s="30">
        <v>286400</v>
      </c>
      <c r="N102" s="21">
        <f t="shared" si="49"/>
        <v>1.5602836879432624E-2</v>
      </c>
      <c r="O102" s="22">
        <f>IF(ISNUMBER(M102), $B118 * N102, "")</f>
        <v>2340.4255319148938</v>
      </c>
      <c r="Q102" s="256"/>
      <c r="R102" s="256"/>
      <c r="S102" s="256"/>
    </row>
    <row r="103" spans="1:19" ht="17.25" thickBot="1">
      <c r="A103" s="125" t="s">
        <v>340</v>
      </c>
      <c r="B103" s="129">
        <v>4755</v>
      </c>
      <c r="C103" s="80">
        <v>7.8231292499999994E-2</v>
      </c>
      <c r="D103" s="106">
        <v>4385</v>
      </c>
      <c r="E103" s="107">
        <f>IF(ISNUMBER(D103), (D103 - $B103) / $B103, "")</f>
        <v>-7.7812828601472137E-2</v>
      </c>
      <c r="F103" s="108">
        <f>IF(ISNUMBER(D103), $B118 * E103, "")</f>
        <v>-11671.924290220821</v>
      </c>
      <c r="G103" s="109">
        <v>4335</v>
      </c>
      <c r="H103" s="107">
        <f>IF(ISNUMBER(G103), (G103 - $B103) / $B103, "")</f>
        <v>-8.8328075709779186E-2</v>
      </c>
      <c r="I103" s="110">
        <f>IF(ISNUMBER(G103), $B118 * H103, "")</f>
        <v>-13249.211356466878</v>
      </c>
      <c r="J103" s="106">
        <v>4325</v>
      </c>
      <c r="K103" s="107">
        <f>IF(ISNUMBER(J103), (J103 - $B103) / $B103, "")</f>
        <v>-9.0431125131440596E-2</v>
      </c>
      <c r="L103" s="108">
        <f>IF(ISNUMBER(J103), $B118 * K103, "")</f>
        <v>-13564.668769716089</v>
      </c>
      <c r="M103" s="109">
        <v>4330</v>
      </c>
      <c r="N103" s="107">
        <f>IF(ISNUMBER(M103), (M103 - $B103) / $B103, "")</f>
        <v>-8.9379600420609884E-2</v>
      </c>
      <c r="O103" s="108">
        <f>IF(ISNUMBER(M103), $B118 * N103, "")</f>
        <v>-13406.940063091482</v>
      </c>
      <c r="Q103" s="256"/>
      <c r="R103" s="256"/>
      <c r="S103" s="256"/>
    </row>
    <row r="104" spans="1:19" ht="17.25" thickBot="1">
      <c r="A104" s="125" t="s">
        <v>331</v>
      </c>
      <c r="B104" s="126">
        <v>2410</v>
      </c>
      <c r="C104" s="77">
        <v>7.1111111099999999E-2</v>
      </c>
      <c r="D104" s="15">
        <v>2350</v>
      </c>
      <c r="E104" s="32">
        <f t="shared" ref="E104:E107" si="50">IF(ISNUMBER(D104), (D104 - $B104) / $B104, "")</f>
        <v>-2.4896265560165973E-2</v>
      </c>
      <c r="F104" s="18">
        <f>IF(ISNUMBER(D104), $B118 * E104, "")</f>
        <v>-3734.4398340248958</v>
      </c>
      <c r="G104" s="31">
        <v>2345</v>
      </c>
      <c r="H104" s="32">
        <f t="shared" ref="H104:H107" si="51">IF(ISNUMBER(G104), (G104 - $B104) / $B104, "")</f>
        <v>-2.6970954356846474E-2</v>
      </c>
      <c r="I104" s="101">
        <f>IF(ISNUMBER(G104), $B118 * H104, "")</f>
        <v>-4045.6431535269712</v>
      </c>
      <c r="J104" s="15">
        <v>2325</v>
      </c>
      <c r="K104" s="32">
        <f t="shared" ref="K104:K107" si="52">IF(ISNUMBER(J104), (J104 - $B104) / $B104, "")</f>
        <v>-3.5269709543568464E-2</v>
      </c>
      <c r="L104" s="18">
        <f>IF(ISNUMBER(J104), $B118 * K104, "")</f>
        <v>-5290.45643153527</v>
      </c>
      <c r="M104" s="31">
        <v>2325</v>
      </c>
      <c r="N104" s="32">
        <f t="shared" ref="N104:N107" si="53">IF(ISNUMBER(M104), (M104 - $B104) / $B104, "")</f>
        <v>-3.5269709543568464E-2</v>
      </c>
      <c r="O104" s="18">
        <f>IF(ISNUMBER(M104), $B118 * N104, "")</f>
        <v>-5290.45643153527</v>
      </c>
      <c r="Q104" s="256"/>
      <c r="R104" s="256"/>
      <c r="S104" s="256"/>
    </row>
    <row r="105" spans="1:19" ht="17.25" thickBot="1">
      <c r="A105" s="125" t="s">
        <v>66</v>
      </c>
      <c r="B105" s="126">
        <v>5880</v>
      </c>
      <c r="C105" s="77">
        <v>6.5217391299999997E-2</v>
      </c>
      <c r="D105" s="15">
        <v>5475</v>
      </c>
      <c r="E105" s="32">
        <f t="shared" si="50"/>
        <v>-6.8877551020408156E-2</v>
      </c>
      <c r="F105" s="18">
        <f>IF(ISNUMBER(D105), $B118 * E105, "")</f>
        <v>-10331.632653061224</v>
      </c>
      <c r="G105" s="31">
        <v>5600</v>
      </c>
      <c r="H105" s="32">
        <f t="shared" si="51"/>
        <v>-4.7619047619047616E-2</v>
      </c>
      <c r="I105" s="101">
        <f>IF(ISNUMBER(G105), $B118 * H105, "")</f>
        <v>-7142.8571428571422</v>
      </c>
      <c r="J105" s="15">
        <v>5540</v>
      </c>
      <c r="K105" s="32">
        <f t="shared" si="52"/>
        <v>-5.7823129251700682E-2</v>
      </c>
      <c r="L105" s="18">
        <f>IF(ISNUMBER(J105), $B118 * K105, "")</f>
        <v>-8673.4693877551017</v>
      </c>
      <c r="M105" s="31">
        <v>5570</v>
      </c>
      <c r="N105" s="32">
        <f t="shared" si="53"/>
        <v>-5.2721088435374153E-2</v>
      </c>
      <c r="O105" s="18">
        <f>IF(ISNUMBER(M105), $B118 * N105, "")</f>
        <v>-7908.1632653061233</v>
      </c>
      <c r="Q105" s="256"/>
      <c r="R105" s="256"/>
      <c r="S105" s="256"/>
    </row>
    <row r="106" spans="1:19" ht="17.25" thickBot="1">
      <c r="A106" s="125" t="s">
        <v>193</v>
      </c>
      <c r="B106" s="126">
        <v>3955</v>
      </c>
      <c r="C106" s="77">
        <v>5.8902275800000001E-2</v>
      </c>
      <c r="D106" s="15">
        <v>3705</v>
      </c>
      <c r="E106" s="32">
        <f t="shared" si="50"/>
        <v>-6.3211125158027806E-2</v>
      </c>
      <c r="F106" s="18">
        <f>IF(ISNUMBER(D106), $B118 * E106, "")</f>
        <v>-9481.6687737041702</v>
      </c>
      <c r="G106" s="31">
        <v>3720</v>
      </c>
      <c r="H106" s="32">
        <f t="shared" si="51"/>
        <v>-5.9418457648546141E-2</v>
      </c>
      <c r="I106" s="101">
        <f>IF(ISNUMBER(G106), $B118 * H106, "")</f>
        <v>-8912.7686472819205</v>
      </c>
      <c r="J106" s="15">
        <v>3720</v>
      </c>
      <c r="K106" s="32">
        <f t="shared" si="52"/>
        <v>-5.9418457648546141E-2</v>
      </c>
      <c r="L106" s="18">
        <f>IF(ISNUMBER(J106), $B118 * K106, "")</f>
        <v>-8912.7686472819205</v>
      </c>
      <c r="M106" s="31">
        <v>3720</v>
      </c>
      <c r="N106" s="32">
        <f t="shared" si="53"/>
        <v>-5.9418457648546141E-2</v>
      </c>
      <c r="O106" s="18">
        <f>IF(ISNUMBER(M106), $B118 * N106, "")</f>
        <v>-8912.7686472819205</v>
      </c>
      <c r="Q106" s="33"/>
      <c r="R106" s="33"/>
    </row>
    <row r="107" spans="1:19" ht="17.25" thickBot="1">
      <c r="A107" s="130" t="s">
        <v>75</v>
      </c>
      <c r="B107" s="131">
        <v>33060</v>
      </c>
      <c r="C107" s="79">
        <v>5.2196053499999999E-2</v>
      </c>
      <c r="D107" s="24">
        <v>30750</v>
      </c>
      <c r="E107" s="25">
        <f t="shared" si="50"/>
        <v>-6.9872958257713252E-2</v>
      </c>
      <c r="F107" s="104">
        <f>IF(ISNUMBER(D107), $B118 * E107, "")</f>
        <v>-10480.943738656988</v>
      </c>
      <c r="G107" s="102">
        <v>30790</v>
      </c>
      <c r="H107" s="25">
        <f t="shared" si="51"/>
        <v>-6.8663036902601338E-2</v>
      </c>
      <c r="I107" s="103">
        <f>IF(ISNUMBER(G107), $B118 * H107, "")</f>
        <v>-10299.455535390201</v>
      </c>
      <c r="J107" s="24">
        <v>30790</v>
      </c>
      <c r="K107" s="25">
        <f t="shared" si="52"/>
        <v>-6.8663036902601338E-2</v>
      </c>
      <c r="L107" s="104">
        <f>IF(ISNUMBER(J107), $B118 * K107, "")</f>
        <v>-10299.455535390201</v>
      </c>
      <c r="M107" s="102">
        <v>30800</v>
      </c>
      <c r="N107" s="25">
        <f t="shared" si="53"/>
        <v>-6.8360556563823352E-2</v>
      </c>
      <c r="O107" s="104">
        <f>IF(ISNUMBER(M107), $B118 * N107, "")</f>
        <v>-10254.083484573503</v>
      </c>
      <c r="Q107" s="265"/>
      <c r="R107" s="266"/>
      <c r="S107" s="267"/>
    </row>
    <row r="108" spans="1:19">
      <c r="A108" s="123" t="s">
        <v>121</v>
      </c>
      <c r="B108" s="124">
        <v>700</v>
      </c>
      <c r="C108" s="76">
        <v>5.1051051100000001E-2</v>
      </c>
      <c r="D108" s="13">
        <v>665</v>
      </c>
      <c r="E108" s="14">
        <f>IF(ISNUMBER(D108), (D108 - $B108) / $B108, "")</f>
        <v>-0.05</v>
      </c>
      <c r="F108" s="16">
        <f>IF(ISNUMBER(D108), $B118 * E108, "")</f>
        <v>-7500</v>
      </c>
      <c r="G108" s="29">
        <v>657</v>
      </c>
      <c r="H108" s="14">
        <f>IF(ISNUMBER(G108), (G108 - $B108) / $B108, "")</f>
        <v>-6.142857142857143E-2</v>
      </c>
      <c r="I108" s="100">
        <f>IF(ISNUMBER(G108), $B118 * H108, "")</f>
        <v>-9214.2857142857138</v>
      </c>
      <c r="J108" s="13">
        <v>656</v>
      </c>
      <c r="K108" s="14">
        <f>IF(ISNUMBER(J108), (J108 - $B108) / $B108, "")</f>
        <v>-6.2857142857142861E-2</v>
      </c>
      <c r="L108" s="16">
        <f>IF(ISNUMBER(J108), $B118 * K108, "")</f>
        <v>-9428.5714285714294</v>
      </c>
      <c r="M108" s="29">
        <v>659</v>
      </c>
      <c r="N108" s="14">
        <f>IF(ISNUMBER(M108), (M108 - $B108) / $B108, "")</f>
        <v>-5.8571428571428573E-2</v>
      </c>
      <c r="O108" s="16">
        <f>IF(ISNUMBER(M108), $B118 * N108, "")</f>
        <v>-8785.7142857142862</v>
      </c>
      <c r="Q108" s="268"/>
      <c r="R108" s="269"/>
      <c r="S108" s="270"/>
    </row>
    <row r="109" spans="1:19" ht="17.25" thickBot="1">
      <c r="A109" s="125" t="s">
        <v>237</v>
      </c>
      <c r="B109" s="126">
        <v>187</v>
      </c>
      <c r="C109" s="77">
        <v>5.0561797800000002E-2</v>
      </c>
      <c r="D109" s="15">
        <v>180</v>
      </c>
      <c r="E109" s="32">
        <f t="shared" ref="E109:E112" si="54">IF(ISNUMBER(D109), (D109 - $B109) / $B109, "")</f>
        <v>-3.7433155080213901E-2</v>
      </c>
      <c r="F109" s="18">
        <f>IF(ISNUMBER(D109), $B118 * E109, "")</f>
        <v>-5614.9732620320847</v>
      </c>
      <c r="G109" s="31">
        <v>179</v>
      </c>
      <c r="H109" s="32">
        <f t="shared" ref="H109:H112" si="55">IF(ISNUMBER(G109), (G109 - $B109) / $B109, "")</f>
        <v>-4.2780748663101602E-2</v>
      </c>
      <c r="I109" s="101">
        <f>IF(ISNUMBER(G109), $B118 * H109, "")</f>
        <v>-6417.1122994652405</v>
      </c>
      <c r="J109" s="15">
        <v>179</v>
      </c>
      <c r="K109" s="32">
        <f t="shared" ref="K109:K112" si="56">IF(ISNUMBER(J109), (J109 - $B109) / $B109, "")</f>
        <v>-4.2780748663101602E-2</v>
      </c>
      <c r="L109" s="18">
        <f>IF(ISNUMBER(J109), $B118 * K109, "")</f>
        <v>-6417.1122994652405</v>
      </c>
      <c r="M109" s="31">
        <v>179</v>
      </c>
      <c r="N109" s="32">
        <f t="shared" ref="N109:N112" si="57">IF(ISNUMBER(M109), (M109 - $B109) / $B109, "")</f>
        <v>-4.2780748663101602E-2</v>
      </c>
      <c r="O109" s="18">
        <f>IF(ISNUMBER(M109), $B118 * N109, "")</f>
        <v>-6417.1122994652405</v>
      </c>
      <c r="Q109" s="271"/>
      <c r="R109" s="272"/>
      <c r="S109" s="273"/>
    </row>
    <row r="110" spans="1:19" ht="17.25" thickBot="1">
      <c r="A110" s="125" t="s">
        <v>79</v>
      </c>
      <c r="B110" s="126">
        <v>1890</v>
      </c>
      <c r="C110" s="77">
        <v>4.7091412700000002E-2</v>
      </c>
      <c r="D110" s="15">
        <v>1775</v>
      </c>
      <c r="E110" s="32">
        <f t="shared" si="54"/>
        <v>-6.0846560846560843E-2</v>
      </c>
      <c r="F110" s="18">
        <f>IF(ISNUMBER(D110), $B118 * E110, "")</f>
        <v>-9126.9841269841272</v>
      </c>
      <c r="G110" s="31">
        <v>1745</v>
      </c>
      <c r="H110" s="32">
        <f t="shared" si="55"/>
        <v>-7.6719576719576715E-2</v>
      </c>
      <c r="I110" s="101">
        <f>IF(ISNUMBER(G110), $B118 * H110, "")</f>
        <v>-11507.936507936507</v>
      </c>
      <c r="J110" s="15">
        <v>1750</v>
      </c>
      <c r="K110" s="32">
        <f t="shared" si="56"/>
        <v>-7.407407407407407E-2</v>
      </c>
      <c r="L110" s="18">
        <f>IF(ISNUMBER(J110), $B118 * K110, "")</f>
        <v>-11111.111111111111</v>
      </c>
      <c r="M110" s="31">
        <v>1755</v>
      </c>
      <c r="N110" s="32">
        <f t="shared" si="57"/>
        <v>-7.1428571428571425E-2</v>
      </c>
      <c r="O110" s="18">
        <f>IF(ISNUMBER(M110), $B118 * N110, "")</f>
        <v>-10714.285714285714</v>
      </c>
      <c r="Q110" s="256"/>
      <c r="R110" s="256"/>
      <c r="S110" s="256"/>
    </row>
    <row r="111" spans="1:19" ht="17.25" thickBot="1">
      <c r="A111" s="125" t="s">
        <v>143</v>
      </c>
      <c r="B111" s="126">
        <v>2960</v>
      </c>
      <c r="C111" s="77">
        <v>4.4091710800000003E-2</v>
      </c>
      <c r="D111" s="15">
        <v>2855</v>
      </c>
      <c r="E111" s="32">
        <f t="shared" si="54"/>
        <v>-3.5472972972972971E-2</v>
      </c>
      <c r="F111" s="18">
        <f>IF(ISNUMBER(D111), $B118 * E111, "")</f>
        <v>-5320.9459459459458</v>
      </c>
      <c r="G111" s="31">
        <v>2835</v>
      </c>
      <c r="H111" s="32">
        <f t="shared" si="55"/>
        <v>-4.2229729729729729E-2</v>
      </c>
      <c r="I111" s="101">
        <f>IF(ISNUMBER(G111), $B118 * H111, "")</f>
        <v>-6334.4594594594591</v>
      </c>
      <c r="J111" s="15">
        <v>2830</v>
      </c>
      <c r="K111" s="32">
        <f t="shared" si="56"/>
        <v>-4.3918918918918921E-2</v>
      </c>
      <c r="L111" s="18">
        <f>IF(ISNUMBER(J111), $B118 * K111, "")</f>
        <v>-6587.8378378378384</v>
      </c>
      <c r="M111" s="31">
        <v>2830</v>
      </c>
      <c r="N111" s="32">
        <f t="shared" si="57"/>
        <v>-4.3918918918918921E-2</v>
      </c>
      <c r="O111" s="18">
        <f>IF(ISNUMBER(M111), $B118 * N111, "")</f>
        <v>-6587.8378378378384</v>
      </c>
      <c r="Q111" s="251"/>
      <c r="R111" s="251"/>
      <c r="S111" s="251"/>
    </row>
    <row r="112" spans="1:19" ht="17.25" thickBot="1">
      <c r="A112" s="127" t="s">
        <v>123</v>
      </c>
      <c r="B112" s="128">
        <v>267750</v>
      </c>
      <c r="C112" s="78">
        <v>4.1018662499999997E-2</v>
      </c>
      <c r="D112" s="20">
        <v>252350</v>
      </c>
      <c r="E112" s="21">
        <f t="shared" si="54"/>
        <v>-5.7516339869281043E-2</v>
      </c>
      <c r="F112" s="22">
        <f>IF(ISNUMBER(D112), $B118 * E112, "")</f>
        <v>-8627.4509803921555</v>
      </c>
      <c r="G112" s="30">
        <v>253750</v>
      </c>
      <c r="H112" s="21">
        <f t="shared" si="55"/>
        <v>-5.2287581699346407E-2</v>
      </c>
      <c r="I112" s="105">
        <f>IF(ISNUMBER(G112), $B118 * H112, "")</f>
        <v>-7843.1372549019607</v>
      </c>
      <c r="J112" s="20">
        <v>252800</v>
      </c>
      <c r="K112" s="21">
        <f t="shared" si="56"/>
        <v>-5.5835667600373486E-2</v>
      </c>
      <c r="L112" s="22">
        <f>IF(ISNUMBER(J112), $B118 * K112, "")</f>
        <v>-8375.3501400560235</v>
      </c>
      <c r="M112" s="30">
        <v>254550</v>
      </c>
      <c r="N112" s="21">
        <f t="shared" si="57"/>
        <v>-4.929971988795518E-2</v>
      </c>
      <c r="O112" s="22">
        <f>IF(ISNUMBER(M112), $B118 * N112, "")</f>
        <v>-7394.957983193277</v>
      </c>
      <c r="Q112" s="251"/>
      <c r="R112" s="251"/>
      <c r="S112" s="251"/>
    </row>
    <row r="113" spans="1:19" ht="17.25" thickBot="1">
      <c r="A113" s="125" t="s">
        <v>335</v>
      </c>
      <c r="B113" s="129">
        <v>331050</v>
      </c>
      <c r="C113" s="80">
        <v>3.9566651000000001E-2</v>
      </c>
      <c r="D113" s="106">
        <v>306800</v>
      </c>
      <c r="E113" s="107">
        <f>IF(ISNUMBER(D113), (D113 - $B113) / $B113, "")</f>
        <v>-7.3251774656396318E-2</v>
      </c>
      <c r="F113" s="108">
        <f>IF(ISNUMBER(D113), $B118 * E113, "")</f>
        <v>-10987.766198459447</v>
      </c>
      <c r="G113" s="109">
        <v>303450</v>
      </c>
      <c r="H113" s="107">
        <f>IF(ISNUMBER(G113), (G113 - $B113) / $B113, "")</f>
        <v>-8.3371091980063428E-2</v>
      </c>
      <c r="I113" s="110">
        <f>IF(ISNUMBER(G113), $B118 * H113, "")</f>
        <v>-12505.663797009514</v>
      </c>
      <c r="J113" s="106">
        <v>303500</v>
      </c>
      <c r="K113" s="107">
        <f>IF(ISNUMBER(J113), (J113 - $B113) / $B113, "")</f>
        <v>-8.3220057393143032E-2</v>
      </c>
      <c r="L113" s="108">
        <f>IF(ISNUMBER(J113), $B118 * K113, "")</f>
        <v>-12483.008608971455</v>
      </c>
      <c r="M113" s="109">
        <v>302000</v>
      </c>
      <c r="N113" s="107">
        <f>IF(ISNUMBER(M113), (M113 - $B113) / $B113, "")</f>
        <v>-8.7751095000755175E-2</v>
      </c>
      <c r="O113" s="108">
        <f>IF(ISNUMBER(M113), $B118 * N113, "")</f>
        <v>-13162.664250113276</v>
      </c>
      <c r="Q113" s="256"/>
      <c r="R113" s="256"/>
      <c r="S113" s="256"/>
    </row>
    <row r="114" spans="1:19" ht="17.25" thickBot="1">
      <c r="A114" s="125" t="s">
        <v>68</v>
      </c>
      <c r="B114" s="126">
        <v>7285</v>
      </c>
      <c r="C114" s="77">
        <v>3.9229671899999999E-2</v>
      </c>
      <c r="D114" s="15">
        <v>6960</v>
      </c>
      <c r="E114" s="32">
        <f t="shared" ref="E114:E117" si="58">IF(ISNUMBER(D114), (D114 - $B114) / $B114, "")</f>
        <v>-4.4612216884008238E-2</v>
      </c>
      <c r="F114" s="18">
        <f>IF(ISNUMBER(D114), $B118 * E114, "")</f>
        <v>-6691.8325326012355</v>
      </c>
      <c r="G114" s="31">
        <v>6940</v>
      </c>
      <c r="H114" s="32">
        <f t="shared" ref="H114:H117" si="59">IF(ISNUMBER(G114), (G114 - $B114) / $B114, "")</f>
        <v>-4.7357584076870282E-2</v>
      </c>
      <c r="I114" s="101">
        <f>IF(ISNUMBER(G114), $B118 * H114, "")</f>
        <v>-7103.637611530542</v>
      </c>
      <c r="J114" s="15">
        <v>6920</v>
      </c>
      <c r="K114" s="32">
        <f t="shared" ref="K114:K117" si="60">IF(ISNUMBER(J114), (J114 - $B114) / $B114, "")</f>
        <v>-5.0102951269732326E-2</v>
      </c>
      <c r="L114" s="18">
        <f>IF(ISNUMBER(J114), $B118 * K114, "")</f>
        <v>-7515.4426904598486</v>
      </c>
      <c r="M114" s="31">
        <v>6910</v>
      </c>
      <c r="N114" s="32">
        <f t="shared" ref="N114:N117" si="61">IF(ISNUMBER(M114), (M114 - $B114) / $B114, "")</f>
        <v>-5.1475634866163349E-2</v>
      </c>
      <c r="O114" s="18">
        <f>IF(ISNUMBER(M114), $B118 * N114, "")</f>
        <v>-7721.3452299245027</v>
      </c>
      <c r="Q114" s="256"/>
      <c r="R114" s="256"/>
      <c r="S114" s="256"/>
    </row>
    <row r="115" spans="1:19" ht="17.25" thickBot="1">
      <c r="A115" s="125" t="s">
        <v>189</v>
      </c>
      <c r="B115" s="126">
        <v>515</v>
      </c>
      <c r="C115" s="77">
        <v>3.4136546199999999E-2</v>
      </c>
      <c r="D115" s="15">
        <v>516</v>
      </c>
      <c r="E115" s="32">
        <f t="shared" si="58"/>
        <v>1.9417475728155339E-3</v>
      </c>
      <c r="F115" s="18">
        <f>IF(ISNUMBER(D115), $B118 * E115, "")</f>
        <v>291.26213592233006</v>
      </c>
      <c r="G115" s="31">
        <v>520</v>
      </c>
      <c r="H115" s="32">
        <f t="shared" si="59"/>
        <v>9.7087378640776691E-3</v>
      </c>
      <c r="I115" s="101">
        <f>IF(ISNUMBER(G115), $B118 * H115, "")</f>
        <v>1456.3106796116504</v>
      </c>
      <c r="J115" s="15">
        <v>517</v>
      </c>
      <c r="K115" s="32">
        <f t="shared" si="60"/>
        <v>3.8834951456310678E-3</v>
      </c>
      <c r="L115" s="18">
        <f>IF(ISNUMBER(J115), $B118 * K115, "")</f>
        <v>582.52427184466012</v>
      </c>
      <c r="M115" s="31">
        <v>522</v>
      </c>
      <c r="N115" s="32">
        <f t="shared" si="61"/>
        <v>1.3592233009708738E-2</v>
      </c>
      <c r="O115" s="18">
        <f>IF(ISNUMBER(M115), $B118 * N115, "")</f>
        <v>2038.8349514563106</v>
      </c>
      <c r="Q115" s="256"/>
      <c r="R115" s="256"/>
      <c r="S115" s="256"/>
    </row>
    <row r="116" spans="1:19">
      <c r="A116" s="125" t="s">
        <v>219</v>
      </c>
      <c r="B116" s="126">
        <v>425</v>
      </c>
      <c r="C116" s="77">
        <v>3.1553398099999998E-2</v>
      </c>
      <c r="D116" s="15">
        <v>402</v>
      </c>
      <c r="E116" s="32">
        <f t="shared" si="58"/>
        <v>-5.4117647058823527E-2</v>
      </c>
      <c r="F116" s="18">
        <f>IF(ISNUMBER(D116), $B118 * E116, "")</f>
        <v>-8117.6470588235288</v>
      </c>
      <c r="G116" s="31">
        <v>404</v>
      </c>
      <c r="H116" s="32">
        <f t="shared" si="59"/>
        <v>-4.9411764705882349E-2</v>
      </c>
      <c r="I116" s="101">
        <f>IF(ISNUMBER(G116), $B118 * H116, "")</f>
        <v>-7411.7647058823522</v>
      </c>
      <c r="J116" s="15">
        <v>402</v>
      </c>
      <c r="K116" s="32">
        <f t="shared" si="60"/>
        <v>-5.4117647058823527E-2</v>
      </c>
      <c r="L116" s="18">
        <f>IF(ISNUMBER(J116), $B118 * K116, "")</f>
        <v>-8117.6470588235288</v>
      </c>
      <c r="M116" s="31">
        <v>400</v>
      </c>
      <c r="N116" s="32">
        <f t="shared" si="61"/>
        <v>-5.8823529411764705E-2</v>
      </c>
      <c r="O116" s="18">
        <f>IF(ISNUMBER(M116), $B118 * N116, "")</f>
        <v>-8823.5294117647063</v>
      </c>
      <c r="Q116" s="278"/>
      <c r="R116" s="279"/>
      <c r="S116" s="280"/>
    </row>
    <row r="117" spans="1:19" ht="17.25" thickBot="1">
      <c r="A117" s="130" t="s">
        <v>327</v>
      </c>
      <c r="B117" s="131">
        <v>1160</v>
      </c>
      <c r="C117" s="79">
        <v>3.1111111100000002E-2</v>
      </c>
      <c r="D117" s="24">
        <v>1125</v>
      </c>
      <c r="E117" s="25">
        <f t="shared" si="58"/>
        <v>-3.017241379310345E-2</v>
      </c>
      <c r="F117" s="104">
        <f>IF(ISNUMBER(D117), $B118 * E117, "")</f>
        <v>-4525.8620689655172</v>
      </c>
      <c r="G117" s="102">
        <v>1115</v>
      </c>
      <c r="H117" s="25">
        <f t="shared" si="59"/>
        <v>-3.8793103448275863E-2</v>
      </c>
      <c r="I117" s="103">
        <f>IF(ISNUMBER(G117), $B118 * H117, "")</f>
        <v>-5818.9655172413795</v>
      </c>
      <c r="J117" s="24">
        <v>1105</v>
      </c>
      <c r="K117" s="25">
        <f t="shared" si="60"/>
        <v>-4.7413793103448273E-2</v>
      </c>
      <c r="L117" s="104">
        <f>IF(ISNUMBER(J117), $B118 * K117, "")</f>
        <v>-7112.0689655172409</v>
      </c>
      <c r="M117" s="102">
        <v>1105</v>
      </c>
      <c r="N117" s="25">
        <f t="shared" si="61"/>
        <v>-4.7413793103448273E-2</v>
      </c>
      <c r="O117" s="104">
        <f>IF(ISNUMBER(M117), $B118 * N117, "")</f>
        <v>-7112.0689655172409</v>
      </c>
      <c r="Q117" s="281"/>
      <c r="R117" s="282"/>
      <c r="S117" s="283"/>
    </row>
    <row r="118" spans="1:19" ht="17.25" thickBot="1">
      <c r="A118" s="132" t="s">
        <v>267</v>
      </c>
      <c r="B118" s="289">
        <f>$B$37</f>
        <v>150000</v>
      </c>
      <c r="C118" s="290"/>
      <c r="D118" s="26" t="s">
        <v>268</v>
      </c>
      <c r="E118" s="27">
        <f>IF(COUNT(E98:E117), SUM(E98:E117) / COUNT(E98:E117), 0)</f>
        <v>-3.4613010772949225E-2</v>
      </c>
      <c r="F118" s="28">
        <f>SUM(F98:F117)</f>
        <v>-103839.03231884771</v>
      </c>
      <c r="G118" s="26" t="s">
        <v>268</v>
      </c>
      <c r="H118" s="27">
        <f>IF(COUNT(H98:H117), SUM(H98:H117) / COUNT(H98:H117), 0)</f>
        <v>-3.9083924689120024E-2</v>
      </c>
      <c r="I118" s="28">
        <f>SUM(I98:I117)</f>
        <v>-117251.77406736005</v>
      </c>
      <c r="J118" s="26" t="s">
        <v>268</v>
      </c>
      <c r="K118" s="27">
        <f>IF(COUNT(K98:K117), SUM(K98:K117) / COUNT(K98:K117), 0)</f>
        <v>-4.3700142966189487E-2</v>
      </c>
      <c r="L118" s="28">
        <f>SUM(L98:L117)</f>
        <v>-131100.42889856844</v>
      </c>
      <c r="M118" s="26" t="s">
        <v>268</v>
      </c>
      <c r="N118" s="27">
        <f>IF(COUNT(N98:N117), SUM(N98:N117) / COUNT(N98:N117), 0)</f>
        <v>-4.5457197385457157E-2</v>
      </c>
      <c r="O118" s="28">
        <f>SUM(O98:O117)</f>
        <v>-136371.59215637142</v>
      </c>
      <c r="Q118" s="284"/>
      <c r="R118" s="285"/>
      <c r="S118" s="286"/>
    </row>
    <row r="120" spans="1:19" ht="17.25" thickBot="1"/>
    <row r="121" spans="1:19" ht="17.25" thickBot="1">
      <c r="A121" s="230" t="s">
        <v>255</v>
      </c>
      <c r="B121" s="231"/>
      <c r="C121" s="231"/>
      <c r="D121" s="231"/>
      <c r="E121" s="231"/>
      <c r="F121" s="231"/>
      <c r="G121" s="231"/>
      <c r="H121" s="231"/>
      <c r="I121" s="231"/>
      <c r="J121" s="231"/>
      <c r="K121" s="231"/>
      <c r="L121" s="231"/>
      <c r="M121" s="231"/>
      <c r="N121" s="231"/>
      <c r="O121" s="232"/>
      <c r="Q121" s="251"/>
      <c r="R121" s="251"/>
      <c r="S121" s="251"/>
    </row>
    <row r="122" spans="1:19" ht="17.25" thickBot="1">
      <c r="A122" s="170" t="s">
        <v>264</v>
      </c>
      <c r="B122" s="230" t="s">
        <v>49</v>
      </c>
      <c r="C122" s="232"/>
      <c r="D122" s="230" t="s">
        <v>57</v>
      </c>
      <c r="E122" s="231"/>
      <c r="F122" s="232"/>
      <c r="G122" s="257">
        <f>_xlfn.IFNA(VLOOKUP(B122, 현재가테이블!$B$2:$D$200, 2, FALSE), "-")</f>
        <v>60715000</v>
      </c>
      <c r="H122" s="258"/>
      <c r="I122" s="259"/>
      <c r="J122" s="230" t="s">
        <v>58</v>
      </c>
      <c r="K122" s="231"/>
      <c r="L122" s="232"/>
      <c r="M122" s="260">
        <f>_xlfn.IFNA(VLOOKUP(B122, 현재가테이블!$B$2:$D$200, 3, FALSE), "-")</f>
        <v>-7.8924148000000006E-3</v>
      </c>
      <c r="N122" s="261"/>
      <c r="O122" s="262"/>
      <c r="Q122" s="251"/>
      <c r="R122" s="251"/>
      <c r="S122" s="251"/>
    </row>
    <row r="123" spans="1:19" ht="17.25" thickBot="1">
      <c r="A123" s="291" t="s">
        <v>54</v>
      </c>
      <c r="B123" s="293" t="str">
        <f>TEXT($G$1, "[$-ko-KR]yyyy-mm-dd(ddd) ") &amp; "오전 00:00"</f>
        <v>2021-12-02(목) 오전 00:00</v>
      </c>
      <c r="C123" s="294"/>
      <c r="D123" s="253" t="str">
        <f>TEXT($G$1, "[$-ko-KR]yyyy-mm-dd(ddd) ") &amp; "오후 14:00"</f>
        <v>2021-12-02(목) 오후 14:00</v>
      </c>
      <c r="E123" s="254"/>
      <c r="F123" s="255"/>
      <c r="G123" s="253" t="str">
        <f>TEXT($G$1, "[$-ko-KR]yyyy-mm-dd(ddd) ") &amp; "오후 19:00"</f>
        <v>2021-12-02(목) 오후 19:00</v>
      </c>
      <c r="H123" s="254"/>
      <c r="I123" s="255"/>
      <c r="J123" s="253" t="str">
        <f>TEXT($G$1, "[$-ko-KR]yyyy-mm-dd(ddd) ") &amp; "오후 21:00"</f>
        <v>2021-12-02(목) 오후 21:00</v>
      </c>
      <c r="K123" s="254"/>
      <c r="L123" s="255"/>
      <c r="M123" s="253" t="str">
        <f>TEXT($G$1+1, "[$-ko-KR]yyyy-mm-dd(ddd) ") &amp; "오전 00:00"</f>
        <v>2021-12-03(금) 오전 00:00</v>
      </c>
      <c r="N123" s="254"/>
      <c r="O123" s="255"/>
      <c r="Q123" s="251"/>
      <c r="R123" s="251"/>
      <c r="S123" s="251"/>
    </row>
    <row r="124" spans="1:19" ht="17.25" thickBot="1">
      <c r="A124" s="292"/>
      <c r="B124" s="121" t="s">
        <v>57</v>
      </c>
      <c r="C124" s="122" t="s">
        <v>58</v>
      </c>
      <c r="D124" s="2" t="s">
        <v>57</v>
      </c>
      <c r="E124" s="10" t="s">
        <v>265</v>
      </c>
      <c r="F124" s="11" t="s">
        <v>266</v>
      </c>
      <c r="G124" s="171" t="s">
        <v>57</v>
      </c>
      <c r="H124" s="172" t="s">
        <v>265</v>
      </c>
      <c r="I124" s="173" t="s">
        <v>266</v>
      </c>
      <c r="J124" s="10" t="s">
        <v>57</v>
      </c>
      <c r="K124" s="10" t="s">
        <v>265</v>
      </c>
      <c r="L124" s="115" t="s">
        <v>266</v>
      </c>
      <c r="M124" s="2" t="s">
        <v>57</v>
      </c>
      <c r="N124" s="10" t="s">
        <v>265</v>
      </c>
      <c r="O124" s="66" t="s">
        <v>266</v>
      </c>
      <c r="Q124" s="256"/>
      <c r="R124" s="256"/>
      <c r="S124" s="256"/>
    </row>
    <row r="125" spans="1:19" ht="17.25" thickBot="1">
      <c r="A125" s="123" t="s">
        <v>185</v>
      </c>
      <c r="B125" s="124">
        <v>22</v>
      </c>
      <c r="C125" s="76">
        <v>2.8037383200000002E-2</v>
      </c>
      <c r="D125" s="13">
        <v>21.1</v>
      </c>
      <c r="E125" s="14">
        <f>IF(ISNUMBER(D125), (D125 - $B125) / $B125, "")</f>
        <v>-4.0909090909090846E-2</v>
      </c>
      <c r="F125" s="16">
        <f>IF(ISNUMBER(D125), $B145 * E125, "")</f>
        <v>-6136.3636363636269</v>
      </c>
      <c r="G125" s="29">
        <v>21.2</v>
      </c>
      <c r="H125" s="14">
        <f>IF(ISNUMBER(G125), (G125 - $B125) / $B125, "")</f>
        <v>-3.6363636363636397E-2</v>
      </c>
      <c r="I125" s="100">
        <f>IF(ISNUMBER(G125), $B145 * H125, "")</f>
        <v>-5454.5454545454595</v>
      </c>
      <c r="J125" s="13">
        <v>20.9</v>
      </c>
      <c r="K125" s="14">
        <f>IF(ISNUMBER(J125), (J125 - $B125) / $B125, "")</f>
        <v>-5.0000000000000065E-2</v>
      </c>
      <c r="L125" s="16">
        <f>IF(ISNUMBER(J125), $B145 * K125, "")</f>
        <v>-7500.00000000001</v>
      </c>
      <c r="M125" s="29">
        <v>20.9</v>
      </c>
      <c r="N125" s="14">
        <f>IF(ISNUMBER(M125), (M125 - $B125) / $B125, "")</f>
        <v>-5.0000000000000065E-2</v>
      </c>
      <c r="O125" s="16">
        <f>IF(ISNUMBER(M125), $B145 * N125, "")</f>
        <v>-7500.00000000001</v>
      </c>
      <c r="Q125" s="251"/>
      <c r="R125" s="251"/>
      <c r="S125" s="251"/>
    </row>
    <row r="126" spans="1:19" ht="17.25" thickBot="1">
      <c r="A126" s="125" t="s">
        <v>247</v>
      </c>
      <c r="B126" s="126">
        <v>94.7</v>
      </c>
      <c r="C126" s="77">
        <v>2.2678185699999999E-2</v>
      </c>
      <c r="D126" s="15">
        <v>92.1</v>
      </c>
      <c r="E126" s="32">
        <f t="shared" ref="E126:E129" si="62">IF(ISNUMBER(D126), (D126 - $B126) / $B126, "")</f>
        <v>-2.7455121436114133E-2</v>
      </c>
      <c r="F126" s="18">
        <f>IF(ISNUMBER(D126), $B145 * E126, "")</f>
        <v>-4118.2682154171198</v>
      </c>
      <c r="G126" s="31">
        <v>91.9</v>
      </c>
      <c r="H126" s="32">
        <f t="shared" ref="H126:H129" si="63">IF(ISNUMBER(G126), (G126 - $B126) / $B126, "")</f>
        <v>-2.9567053854276631E-2</v>
      </c>
      <c r="I126" s="101">
        <f>IF(ISNUMBER(G126), $B145 * H126, "")</f>
        <v>-4435.0580781414947</v>
      </c>
      <c r="J126" s="15">
        <v>91.5</v>
      </c>
      <c r="K126" s="32">
        <f t="shared" ref="K126:K129" si="64">IF(ISNUMBER(J126), (J126 - $B126) / $B126, "")</f>
        <v>-3.3790918690601933E-2</v>
      </c>
      <c r="L126" s="18">
        <f>IF(ISNUMBER(J126), $B145 * K126, "")</f>
        <v>-5068.6378035902899</v>
      </c>
      <c r="M126" s="31">
        <v>91.8</v>
      </c>
      <c r="N126" s="32">
        <f t="shared" ref="N126:N129" si="65">IF(ISNUMBER(M126), (M126 - $B126) / $B126, "")</f>
        <v>-3.0623020063358031E-2</v>
      </c>
      <c r="O126" s="18">
        <f>IF(ISNUMBER(M126), $B145 * N126, "")</f>
        <v>-4593.4530095037044</v>
      </c>
      <c r="Q126" s="251"/>
      <c r="R126" s="251"/>
      <c r="S126" s="251"/>
    </row>
    <row r="127" spans="1:19" ht="17.25" thickBot="1">
      <c r="A127" s="125" t="s">
        <v>64</v>
      </c>
      <c r="B127" s="126">
        <v>50.8</v>
      </c>
      <c r="C127" s="77">
        <v>2.0080321299999999E-2</v>
      </c>
      <c r="D127" s="15">
        <v>51.5</v>
      </c>
      <c r="E127" s="32">
        <f t="shared" si="62"/>
        <v>1.3779527559055175E-2</v>
      </c>
      <c r="F127" s="18">
        <f>IF(ISNUMBER(D127), $B145 * E127, "")</f>
        <v>2066.9291338582761</v>
      </c>
      <c r="G127" s="31">
        <v>50.3</v>
      </c>
      <c r="H127" s="32">
        <f t="shared" si="63"/>
        <v>-9.8425196850393699E-3</v>
      </c>
      <c r="I127" s="101">
        <f>IF(ISNUMBER(G127), $B145 * H127, "")</f>
        <v>-1476.3779527559054</v>
      </c>
      <c r="J127" s="15">
        <v>50.3</v>
      </c>
      <c r="K127" s="32">
        <f t="shared" si="64"/>
        <v>-9.8425196850393699E-3</v>
      </c>
      <c r="L127" s="18">
        <f>IF(ISNUMBER(J127), $B145 * K127, "")</f>
        <v>-1476.3779527559054</v>
      </c>
      <c r="M127" s="31">
        <v>49.9</v>
      </c>
      <c r="N127" s="32">
        <f t="shared" si="65"/>
        <v>-1.7716535433070838E-2</v>
      </c>
      <c r="O127" s="18">
        <f>IF(ISNUMBER(M127), $B145 * N127, "")</f>
        <v>-2657.4803149606259</v>
      </c>
      <c r="Q127" s="256"/>
      <c r="R127" s="256"/>
      <c r="S127" s="256"/>
    </row>
    <row r="128" spans="1:19" ht="17.25" thickBot="1">
      <c r="A128" s="125" t="s">
        <v>119</v>
      </c>
      <c r="B128" s="126">
        <v>38.1</v>
      </c>
      <c r="C128" s="77">
        <v>1.8716577500000001E-2</v>
      </c>
      <c r="D128" s="15">
        <v>36.799999999999997</v>
      </c>
      <c r="E128" s="32">
        <f t="shared" si="62"/>
        <v>-3.4120734908136593E-2</v>
      </c>
      <c r="F128" s="18">
        <f>IF(ISNUMBER(D128), $B145 * E128, "")</f>
        <v>-5118.1102362204892</v>
      </c>
      <c r="G128" s="31">
        <v>36.700000000000003</v>
      </c>
      <c r="H128" s="32">
        <f t="shared" si="63"/>
        <v>-3.6745406824146946E-2</v>
      </c>
      <c r="I128" s="101">
        <f>IF(ISNUMBER(G128), $B145 * H128, "")</f>
        <v>-5511.8110236220418</v>
      </c>
      <c r="J128" s="15">
        <v>36.700000000000003</v>
      </c>
      <c r="K128" s="32">
        <f t="shared" si="64"/>
        <v>-3.6745406824146946E-2</v>
      </c>
      <c r="L128" s="18">
        <f>IF(ISNUMBER(J128), $B145 * K128, "")</f>
        <v>-5511.8110236220418</v>
      </c>
      <c r="M128" s="31">
        <v>36.9</v>
      </c>
      <c r="N128" s="32">
        <f t="shared" si="65"/>
        <v>-3.149606299212606E-2</v>
      </c>
      <c r="O128" s="18">
        <f>IF(ISNUMBER(M128), $B145 * N128, "")</f>
        <v>-4724.4094488189094</v>
      </c>
      <c r="Q128" s="256"/>
      <c r="R128" s="256"/>
      <c r="S128" s="256"/>
    </row>
    <row r="129" spans="1:19" ht="17.25" thickBot="1">
      <c r="A129" s="127" t="s">
        <v>71</v>
      </c>
      <c r="B129" s="128">
        <v>38.200000000000003</v>
      </c>
      <c r="C129" s="78">
        <v>1.8666666700000001E-2</v>
      </c>
      <c r="D129" s="20">
        <v>38.299999999999997</v>
      </c>
      <c r="E129" s="21">
        <f t="shared" si="62"/>
        <v>2.6178010471202698E-3</v>
      </c>
      <c r="F129" s="22">
        <f>IF(ISNUMBER(D129), $B145 * E129, "")</f>
        <v>392.67015706804045</v>
      </c>
      <c r="G129" s="30">
        <v>38.799999999999997</v>
      </c>
      <c r="H129" s="21">
        <f t="shared" si="63"/>
        <v>1.5706806282722363E-2</v>
      </c>
      <c r="I129" s="105">
        <f>IF(ISNUMBER(G129), $B145 * H129, "")</f>
        <v>2356.0209424083546</v>
      </c>
      <c r="J129" s="20">
        <v>38.700000000000003</v>
      </c>
      <c r="K129" s="21">
        <f t="shared" si="64"/>
        <v>1.3089005235602092E-2</v>
      </c>
      <c r="L129" s="22">
        <f>IF(ISNUMBER(J129), $B145 * K129, "")</f>
        <v>1963.3507853403139</v>
      </c>
      <c r="M129" s="30">
        <v>39.6</v>
      </c>
      <c r="N129" s="21">
        <f t="shared" si="65"/>
        <v>3.6649214659685826E-2</v>
      </c>
      <c r="O129" s="22">
        <f>IF(ISNUMBER(M129), $B145 * N129, "")</f>
        <v>5497.3821989528742</v>
      </c>
      <c r="Q129" s="256"/>
      <c r="R129" s="256"/>
      <c r="S129" s="256"/>
    </row>
    <row r="130" spans="1:19" ht="17.25" thickBot="1">
      <c r="A130" s="125" t="s">
        <v>338</v>
      </c>
      <c r="B130" s="129">
        <v>0.188</v>
      </c>
      <c r="C130" s="80">
        <v>1.6216216200000001E-2</v>
      </c>
      <c r="D130" s="106">
        <v>0.182</v>
      </c>
      <c r="E130" s="107">
        <f>IF(ISNUMBER(D130), (D130 - $B130) / $B130, "")</f>
        <v>-3.1914893617021302E-2</v>
      </c>
      <c r="F130" s="108">
        <f>IF(ISNUMBER(D130), $B145 * E130, "")</f>
        <v>-4787.2340425531956</v>
      </c>
      <c r="G130" s="109">
        <v>0.183</v>
      </c>
      <c r="H130" s="107">
        <f>IF(ISNUMBER(G130), (G130 - $B130) / $B130, "")</f>
        <v>-2.6595744680851088E-2</v>
      </c>
      <c r="I130" s="110">
        <f>IF(ISNUMBER(G130), $B145 * H130, "")</f>
        <v>-3989.3617021276632</v>
      </c>
      <c r="J130" s="106">
        <v>0.183</v>
      </c>
      <c r="K130" s="107">
        <f>IF(ISNUMBER(J130), (J130 - $B130) / $B130, "")</f>
        <v>-2.6595744680851088E-2</v>
      </c>
      <c r="L130" s="108">
        <f>IF(ISNUMBER(J130), $B145 * K130, "")</f>
        <v>-3989.3617021276632</v>
      </c>
      <c r="M130" s="109">
        <v>0.182</v>
      </c>
      <c r="N130" s="107">
        <f>IF(ISNUMBER(M130), (M130 - $B130) / $B130, "")</f>
        <v>-3.1914893617021302E-2</v>
      </c>
      <c r="O130" s="108">
        <f>IF(ISNUMBER(M130), $B145 * N130, "")</f>
        <v>-4787.2340425531956</v>
      </c>
      <c r="Q130" s="256"/>
      <c r="R130" s="256"/>
      <c r="S130" s="256"/>
    </row>
    <row r="131" spans="1:19" ht="17.25" thickBot="1">
      <c r="A131" s="125" t="s">
        <v>175</v>
      </c>
      <c r="B131" s="126">
        <v>22.8</v>
      </c>
      <c r="C131" s="77">
        <v>8.8495575000000007E-3</v>
      </c>
      <c r="D131" s="15">
        <v>23.9</v>
      </c>
      <c r="E131" s="32">
        <f t="shared" ref="E131:E134" si="66">IF(ISNUMBER(D131), (D131 - $B131) / $B131, "")</f>
        <v>4.8245614035087626E-2</v>
      </c>
      <c r="F131" s="18">
        <f>IF(ISNUMBER(D131), $B145 * E131, "")</f>
        <v>7236.8421052631438</v>
      </c>
      <c r="G131" s="31">
        <v>24.3</v>
      </c>
      <c r="H131" s="32">
        <f t="shared" ref="H131:H134" si="67">IF(ISNUMBER(G131), (G131 - $B131) / $B131, "")</f>
        <v>6.5789473684210523E-2</v>
      </c>
      <c r="I131" s="101">
        <f>IF(ISNUMBER(G131), $B145 * H131, "")</f>
        <v>9868.4210526315783</v>
      </c>
      <c r="J131" s="15">
        <v>23.8</v>
      </c>
      <c r="K131" s="32">
        <f t="shared" ref="K131:K134" si="68">IF(ISNUMBER(J131), (J131 - $B131) / $B131, "")</f>
        <v>4.3859649122807015E-2</v>
      </c>
      <c r="L131" s="18">
        <f>IF(ISNUMBER(J131), $B145 * K131, "")</f>
        <v>6578.9473684210525</v>
      </c>
      <c r="M131" s="31">
        <v>24.4</v>
      </c>
      <c r="N131" s="32">
        <f t="shared" ref="N131:N134" si="69">IF(ISNUMBER(M131), (M131 - $B131) / $B131, "")</f>
        <v>7.0175438596491127E-2</v>
      </c>
      <c r="O131" s="18">
        <f>IF(ISNUMBER(M131), $B145 * N131, "")</f>
        <v>10526.315789473669</v>
      </c>
      <c r="Q131" s="256"/>
      <c r="R131" s="256"/>
      <c r="S131" s="256"/>
    </row>
    <row r="132" spans="1:19" ht="17.25" thickBot="1">
      <c r="A132" s="125" t="s">
        <v>97</v>
      </c>
      <c r="B132" s="126">
        <v>3.96</v>
      </c>
      <c r="C132" s="77">
        <v>7.6335878000000001E-3</v>
      </c>
      <c r="D132" s="15">
        <v>3.86</v>
      </c>
      <c r="E132" s="32">
        <f t="shared" si="66"/>
        <v>-2.5252525252525276E-2</v>
      </c>
      <c r="F132" s="18">
        <f>IF(ISNUMBER(D132), $B145 * E132, "")</f>
        <v>-3787.8787878787916</v>
      </c>
      <c r="G132" s="31">
        <v>3.86</v>
      </c>
      <c r="H132" s="32">
        <f t="shared" si="67"/>
        <v>-2.5252525252525276E-2</v>
      </c>
      <c r="I132" s="101">
        <f>IF(ISNUMBER(G132), $B145 * H132, "")</f>
        <v>-3787.8787878787916</v>
      </c>
      <c r="J132" s="15">
        <v>3.85</v>
      </c>
      <c r="K132" s="32">
        <f t="shared" si="68"/>
        <v>-2.7777777777777745E-2</v>
      </c>
      <c r="L132" s="18">
        <f>IF(ISNUMBER(J132), $B145 * K132, "")</f>
        <v>-4166.6666666666615</v>
      </c>
      <c r="M132" s="31">
        <v>3.86</v>
      </c>
      <c r="N132" s="32">
        <f t="shared" si="69"/>
        <v>-2.5252525252525276E-2</v>
      </c>
      <c r="O132" s="18">
        <f>IF(ISNUMBER(M132), $B145 * N132, "")</f>
        <v>-3787.8787878787916</v>
      </c>
      <c r="Q132" s="256"/>
      <c r="R132" s="256"/>
      <c r="S132" s="256"/>
    </row>
    <row r="133" spans="1:19" ht="17.25" thickBot="1">
      <c r="A133" s="125" t="s">
        <v>187</v>
      </c>
      <c r="B133" s="126">
        <v>20.3</v>
      </c>
      <c r="C133" s="77">
        <v>4.9504950000000001E-3</v>
      </c>
      <c r="D133" s="15">
        <v>19.8</v>
      </c>
      <c r="E133" s="32">
        <f t="shared" si="66"/>
        <v>-2.463054187192118E-2</v>
      </c>
      <c r="F133" s="18">
        <f>IF(ISNUMBER(D133), $B145 * E133, "")</f>
        <v>-3694.5812807881771</v>
      </c>
      <c r="G133" s="31">
        <v>19.600000000000001</v>
      </c>
      <c r="H133" s="32">
        <f t="shared" si="67"/>
        <v>-3.448275862068962E-2</v>
      </c>
      <c r="I133" s="101">
        <f>IF(ISNUMBER(G133), $B145 * H133, "")</f>
        <v>-5172.4137931034429</v>
      </c>
      <c r="J133" s="15">
        <v>19.5</v>
      </c>
      <c r="K133" s="32">
        <f t="shared" si="68"/>
        <v>-3.9408866995073927E-2</v>
      </c>
      <c r="L133" s="18">
        <f>IF(ISNUMBER(J133), $B145 * K133, "")</f>
        <v>-5911.3300492610888</v>
      </c>
      <c r="M133" s="31">
        <v>19.8</v>
      </c>
      <c r="N133" s="32">
        <f t="shared" si="69"/>
        <v>-2.463054187192118E-2</v>
      </c>
      <c r="O133" s="18">
        <f>IF(ISNUMBER(M133), $B145 * N133, "")</f>
        <v>-3694.5812807881771</v>
      </c>
      <c r="Q133" s="33"/>
      <c r="R133" s="33"/>
    </row>
    <row r="134" spans="1:19" ht="17.25" thickBot="1">
      <c r="A134" s="130" t="s">
        <v>213</v>
      </c>
      <c r="B134" s="131">
        <v>16.2</v>
      </c>
      <c r="C134" s="79">
        <v>0</v>
      </c>
      <c r="D134" s="24">
        <v>15.9</v>
      </c>
      <c r="E134" s="25">
        <f t="shared" si="66"/>
        <v>-1.8518518518518455E-2</v>
      </c>
      <c r="F134" s="104">
        <f>IF(ISNUMBER(D134), $B145 * E134, "")</f>
        <v>-2777.7777777777683</v>
      </c>
      <c r="G134" s="102">
        <v>15.7</v>
      </c>
      <c r="H134" s="25">
        <f t="shared" si="67"/>
        <v>-3.0864197530864199E-2</v>
      </c>
      <c r="I134" s="103">
        <f>IF(ISNUMBER(G134), $B145 * H134, "")</f>
        <v>-4629.6296296296296</v>
      </c>
      <c r="J134" s="24">
        <v>15.6</v>
      </c>
      <c r="K134" s="25">
        <f t="shared" si="68"/>
        <v>-3.7037037037037014E-2</v>
      </c>
      <c r="L134" s="104">
        <f>IF(ISNUMBER(J134), $B145 * K134, "")</f>
        <v>-5555.555555555552</v>
      </c>
      <c r="M134" s="102">
        <v>15.9</v>
      </c>
      <c r="N134" s="25">
        <f t="shared" si="69"/>
        <v>-1.8518518518518455E-2</v>
      </c>
      <c r="O134" s="104">
        <f>IF(ISNUMBER(M134), $B145 * N134, "")</f>
        <v>-2777.7777777777683</v>
      </c>
      <c r="Q134" s="265"/>
      <c r="R134" s="266"/>
      <c r="S134" s="267"/>
    </row>
    <row r="135" spans="1:19">
      <c r="A135" s="123" t="s">
        <v>145</v>
      </c>
      <c r="B135" s="124">
        <v>28.9</v>
      </c>
      <c r="C135" s="76">
        <v>-6.8728521999999997E-3</v>
      </c>
      <c r="D135" s="13">
        <v>28.2</v>
      </c>
      <c r="E135" s="14">
        <f>IF(ISNUMBER(D135), (D135 - $B135) / $B135, "")</f>
        <v>-2.4221453287197207E-2</v>
      </c>
      <c r="F135" s="16">
        <f>IF(ISNUMBER(D135), $B145 * E135, "")</f>
        <v>-3633.217993079581</v>
      </c>
      <c r="G135" s="29">
        <v>29.2</v>
      </c>
      <c r="H135" s="14">
        <f>IF(ISNUMBER(G135), (G135 - $B135) / $B135, "")</f>
        <v>1.0380622837370268E-2</v>
      </c>
      <c r="I135" s="100">
        <f>IF(ISNUMBER(G135), $B145 * H135, "")</f>
        <v>1557.0934256055402</v>
      </c>
      <c r="J135" s="13">
        <v>28.9</v>
      </c>
      <c r="K135" s="14">
        <f>IF(ISNUMBER(J135), (J135 - $B135) / $B135, "")</f>
        <v>0</v>
      </c>
      <c r="L135" s="16">
        <f>IF(ISNUMBER(J135), $B145 * K135, "")</f>
        <v>0</v>
      </c>
      <c r="M135" s="29">
        <v>28.8</v>
      </c>
      <c r="N135" s="14">
        <f>IF(ISNUMBER(M135), (M135 - $B135) / $B135, "")</f>
        <v>-3.4602076124566738E-3</v>
      </c>
      <c r="O135" s="16">
        <f>IF(ISNUMBER(M135), $B145 * N135, "")</f>
        <v>-519.03114186850109</v>
      </c>
      <c r="Q135" s="268"/>
      <c r="R135" s="269"/>
      <c r="S135" s="270"/>
    </row>
    <row r="136" spans="1:19" ht="17.25" thickBot="1">
      <c r="A136" s="125" t="s">
        <v>201</v>
      </c>
      <c r="B136" s="126">
        <v>22.8</v>
      </c>
      <c r="C136" s="77">
        <v>-1.7241379300000002E-2</v>
      </c>
      <c r="D136" s="15">
        <v>22.6</v>
      </c>
      <c r="E136" s="32">
        <f t="shared" ref="E136:E139" si="70">IF(ISNUMBER(D136), (D136 - $B136) / $B136, "")</f>
        <v>-8.7719298245613718E-3</v>
      </c>
      <c r="F136" s="18">
        <f>IF(ISNUMBER(D136), $B145 * E136, "")</f>
        <v>-1315.7894736842059</v>
      </c>
      <c r="G136" s="31">
        <v>22.7</v>
      </c>
      <c r="H136" s="32">
        <f t="shared" ref="H136:H139" si="71">IF(ISNUMBER(G136), (G136 - $B136) / $B136, "")</f>
        <v>-4.385964912280764E-3</v>
      </c>
      <c r="I136" s="101">
        <f>IF(ISNUMBER(G136), $B145 * H136, "")</f>
        <v>-657.89473684211464</v>
      </c>
      <c r="J136" s="15">
        <v>22.8</v>
      </c>
      <c r="K136" s="32">
        <f t="shared" ref="K136:K139" si="72">IF(ISNUMBER(J136), (J136 - $B136) / $B136, "")</f>
        <v>0</v>
      </c>
      <c r="L136" s="18">
        <f>IF(ISNUMBER(J136), $B145 * K136, "")</f>
        <v>0</v>
      </c>
      <c r="M136" s="31">
        <v>22.9</v>
      </c>
      <c r="N136" s="32">
        <f t="shared" ref="N136:N139" si="73">IF(ISNUMBER(M136), (M136 - $B136) / $B136, "")</f>
        <v>4.3859649122806078E-3</v>
      </c>
      <c r="O136" s="18">
        <f>IF(ISNUMBER(M136), $B145 * N136, "")</f>
        <v>657.89473684209122</v>
      </c>
      <c r="Q136" s="271"/>
      <c r="R136" s="272"/>
      <c r="S136" s="273"/>
    </row>
    <row r="137" spans="1:19" ht="17.25" thickBot="1">
      <c r="A137" s="125" t="s">
        <v>147</v>
      </c>
      <c r="B137" s="126">
        <v>19.3</v>
      </c>
      <c r="C137" s="77">
        <v>-2.5252525299999998E-2</v>
      </c>
      <c r="D137" s="15">
        <v>20.5</v>
      </c>
      <c r="E137" s="32">
        <f t="shared" si="70"/>
        <v>6.2176165803108772E-2</v>
      </c>
      <c r="F137" s="18">
        <f>IF(ISNUMBER(D137), $B145 * E137, "")</f>
        <v>9326.424870466315</v>
      </c>
      <c r="G137" s="31">
        <v>20.100000000000001</v>
      </c>
      <c r="H137" s="32">
        <f t="shared" si="71"/>
        <v>4.1450777202072575E-2</v>
      </c>
      <c r="I137" s="101">
        <f>IF(ISNUMBER(G137), $B145 * H137, "")</f>
        <v>6217.6165803108861</v>
      </c>
      <c r="J137" s="15">
        <v>19.8</v>
      </c>
      <c r="K137" s="32">
        <f t="shared" si="72"/>
        <v>2.5906735751295335E-2</v>
      </c>
      <c r="L137" s="18">
        <f>IF(ISNUMBER(J137), $B145 * K137, "")</f>
        <v>3886.0103626943001</v>
      </c>
      <c r="M137" s="31">
        <v>19.5</v>
      </c>
      <c r="N137" s="32">
        <f t="shared" si="73"/>
        <v>1.0362694300518097E-2</v>
      </c>
      <c r="O137" s="18">
        <f>IF(ISNUMBER(M137), $B145 * N137, "")</f>
        <v>1554.4041450777145</v>
      </c>
      <c r="Q137" s="256"/>
      <c r="R137" s="256"/>
      <c r="S137" s="256"/>
    </row>
    <row r="138" spans="1:19" ht="17.25" thickBot="1">
      <c r="A138" s="125" t="s">
        <v>207</v>
      </c>
      <c r="B138" s="126">
        <v>23</v>
      </c>
      <c r="C138" s="77">
        <v>-2.54237288E-2</v>
      </c>
      <c r="D138" s="15">
        <v>24</v>
      </c>
      <c r="E138" s="32">
        <f t="shared" si="70"/>
        <v>4.3478260869565216E-2</v>
      </c>
      <c r="F138" s="18">
        <f>IF(ISNUMBER(D138), $B145 * E138, "")</f>
        <v>6521.7391304347821</v>
      </c>
      <c r="G138" s="31">
        <v>24.3</v>
      </c>
      <c r="H138" s="32">
        <f t="shared" si="71"/>
        <v>5.652173913043481E-2</v>
      </c>
      <c r="I138" s="101">
        <f>IF(ISNUMBER(G138), $B145 * H138, "")</f>
        <v>8478.2608695652216</v>
      </c>
      <c r="J138" s="15">
        <v>24.1</v>
      </c>
      <c r="K138" s="32">
        <f t="shared" si="72"/>
        <v>4.7826086956521803E-2</v>
      </c>
      <c r="L138" s="18">
        <f>IF(ISNUMBER(J138), $B145 * K138, "")</f>
        <v>7173.9130434782701</v>
      </c>
      <c r="M138" s="31">
        <v>24.2</v>
      </c>
      <c r="N138" s="32">
        <f t="shared" si="73"/>
        <v>5.217391304347823E-2</v>
      </c>
      <c r="O138" s="18">
        <f>IF(ISNUMBER(M138), $B145 * N138, "")</f>
        <v>7826.0869565217345</v>
      </c>
      <c r="Q138" s="251"/>
      <c r="R138" s="251"/>
      <c r="S138" s="251"/>
    </row>
    <row r="139" spans="1:19" ht="17.25" thickBot="1">
      <c r="A139" s="127" t="s">
        <v>205</v>
      </c>
      <c r="B139" s="128">
        <v>17</v>
      </c>
      <c r="C139" s="78">
        <v>-4.4943820199999998E-2</v>
      </c>
      <c r="D139" s="20">
        <v>16.3</v>
      </c>
      <c r="E139" s="21">
        <f t="shared" si="70"/>
        <v>-4.1176470588235252E-2</v>
      </c>
      <c r="F139" s="22">
        <f>IF(ISNUMBER(D139), $B145 * E139, "")</f>
        <v>-6176.4705882352882</v>
      </c>
      <c r="G139" s="30">
        <v>16.2</v>
      </c>
      <c r="H139" s="21">
        <f t="shared" si="71"/>
        <v>-4.7058823529411806E-2</v>
      </c>
      <c r="I139" s="105">
        <f>IF(ISNUMBER(G139), $B145 * H139, "")</f>
        <v>-7058.8235294117712</v>
      </c>
      <c r="J139" s="20">
        <v>16.100000000000001</v>
      </c>
      <c r="K139" s="21">
        <f t="shared" si="72"/>
        <v>-5.2941176470588151E-2</v>
      </c>
      <c r="L139" s="22">
        <f>IF(ISNUMBER(J139), $B145 * K139, "")</f>
        <v>-7941.1764705882224</v>
      </c>
      <c r="M139" s="30">
        <v>16.3</v>
      </c>
      <c r="N139" s="21">
        <f t="shared" si="73"/>
        <v>-4.1176470588235252E-2</v>
      </c>
      <c r="O139" s="22">
        <f>IF(ISNUMBER(M139), $B145 * N139, "")</f>
        <v>-6176.4705882352882</v>
      </c>
      <c r="Q139" s="251"/>
      <c r="R139" s="251"/>
      <c r="S139" s="251"/>
    </row>
    <row r="140" spans="1:19" ht="17.25" thickBot="1">
      <c r="A140" s="125"/>
      <c r="B140" s="129"/>
      <c r="C140" s="80"/>
      <c r="D140" s="106" t="s">
        <v>341</v>
      </c>
      <c r="E140" s="107" t="str">
        <f>IF(ISNUMBER(D140), (D140 - $B140) / $B140, "")</f>
        <v/>
      </c>
      <c r="F140" s="108" t="str">
        <f>IF(ISNUMBER(D140), $B145 * E140, "")</f>
        <v/>
      </c>
      <c r="G140" s="109" t="s">
        <v>341</v>
      </c>
      <c r="H140" s="107" t="str">
        <f>IF(ISNUMBER(G140), (G140 - $B140) / $B140, "")</f>
        <v/>
      </c>
      <c r="I140" s="110" t="str">
        <f>IF(ISNUMBER(G140), $B145 * H140, "")</f>
        <v/>
      </c>
      <c r="J140" s="106" t="s">
        <v>341</v>
      </c>
      <c r="K140" s="107" t="str">
        <f>IF(ISNUMBER(J140), (J140 - $B140) / $B140, "")</f>
        <v/>
      </c>
      <c r="L140" s="108" t="str">
        <f>IF(ISNUMBER(J140), $B145 * K140, "")</f>
        <v/>
      </c>
      <c r="M140" s="109" t="s">
        <v>341</v>
      </c>
      <c r="N140" s="107" t="str">
        <f>IF(ISNUMBER(M140), (M140 - $B140) / $B140, "")</f>
        <v/>
      </c>
      <c r="O140" s="108" t="str">
        <f>IF(ISNUMBER(M140), $B145 * N140, "")</f>
        <v/>
      </c>
      <c r="Q140" s="256"/>
      <c r="R140" s="256"/>
      <c r="S140" s="256"/>
    </row>
    <row r="141" spans="1:19" ht="17.25" thickBot="1">
      <c r="A141" s="125"/>
      <c r="B141" s="126"/>
      <c r="C141" s="77"/>
      <c r="D141" s="15" t="s">
        <v>341</v>
      </c>
      <c r="E141" s="32" t="str">
        <f t="shared" ref="E141:E144" si="74">IF(ISNUMBER(D141), (D141 - $B141) / $B141, "")</f>
        <v/>
      </c>
      <c r="F141" s="18" t="str">
        <f>IF(ISNUMBER(D141), $B145 * E141, "")</f>
        <v/>
      </c>
      <c r="G141" s="31" t="s">
        <v>341</v>
      </c>
      <c r="H141" s="32" t="str">
        <f t="shared" ref="H141:H144" si="75">IF(ISNUMBER(G141), (G141 - $B141) / $B141, "")</f>
        <v/>
      </c>
      <c r="I141" s="101" t="str">
        <f>IF(ISNUMBER(G141), $B145 * H141, "")</f>
        <v/>
      </c>
      <c r="J141" s="15" t="s">
        <v>341</v>
      </c>
      <c r="K141" s="32" t="str">
        <f t="shared" ref="K141:K144" si="76">IF(ISNUMBER(J141), (J141 - $B141) / $B141, "")</f>
        <v/>
      </c>
      <c r="L141" s="18" t="str">
        <f>IF(ISNUMBER(J141), $B145 * K141, "")</f>
        <v/>
      </c>
      <c r="M141" s="31" t="s">
        <v>341</v>
      </c>
      <c r="N141" s="32" t="str">
        <f t="shared" ref="N141:N144" si="77">IF(ISNUMBER(M141), (M141 - $B141) / $B141, "")</f>
        <v/>
      </c>
      <c r="O141" s="18" t="str">
        <f>IF(ISNUMBER(M141), $B145 * N141, "")</f>
        <v/>
      </c>
      <c r="Q141" s="256"/>
      <c r="R141" s="256"/>
      <c r="S141" s="256"/>
    </row>
    <row r="142" spans="1:19" ht="17.25" thickBot="1">
      <c r="A142" s="125"/>
      <c r="B142" s="126"/>
      <c r="C142" s="77"/>
      <c r="D142" s="15" t="s">
        <v>341</v>
      </c>
      <c r="E142" s="32" t="str">
        <f t="shared" si="74"/>
        <v/>
      </c>
      <c r="F142" s="18" t="str">
        <f>IF(ISNUMBER(D142), $B145 * E142, "")</f>
        <v/>
      </c>
      <c r="G142" s="31" t="s">
        <v>341</v>
      </c>
      <c r="H142" s="32" t="str">
        <f t="shared" si="75"/>
        <v/>
      </c>
      <c r="I142" s="101" t="str">
        <f>IF(ISNUMBER(G142), $B145 * H142, "")</f>
        <v/>
      </c>
      <c r="J142" s="15" t="s">
        <v>341</v>
      </c>
      <c r="K142" s="32" t="str">
        <f t="shared" si="76"/>
        <v/>
      </c>
      <c r="L142" s="18" t="str">
        <f>IF(ISNUMBER(J142), $B145 * K142, "")</f>
        <v/>
      </c>
      <c r="M142" s="31" t="s">
        <v>341</v>
      </c>
      <c r="N142" s="32" t="str">
        <f t="shared" si="77"/>
        <v/>
      </c>
      <c r="O142" s="18" t="str">
        <f>IF(ISNUMBER(M142), $B145 * N142, "")</f>
        <v/>
      </c>
      <c r="Q142" s="256"/>
      <c r="R142" s="256"/>
      <c r="S142" s="256"/>
    </row>
    <row r="143" spans="1:19">
      <c r="A143" s="125"/>
      <c r="B143" s="126"/>
      <c r="C143" s="77"/>
      <c r="D143" s="15" t="s">
        <v>341</v>
      </c>
      <c r="E143" s="32" t="str">
        <f t="shared" si="74"/>
        <v/>
      </c>
      <c r="F143" s="18" t="str">
        <f>IF(ISNUMBER(D143), $B145 * E143, "")</f>
        <v/>
      </c>
      <c r="G143" s="31" t="s">
        <v>341</v>
      </c>
      <c r="H143" s="32" t="str">
        <f t="shared" si="75"/>
        <v/>
      </c>
      <c r="I143" s="101" t="str">
        <f>IF(ISNUMBER(G143), $B145 * H143, "")</f>
        <v/>
      </c>
      <c r="J143" s="15" t="s">
        <v>341</v>
      </c>
      <c r="K143" s="32" t="str">
        <f t="shared" si="76"/>
        <v/>
      </c>
      <c r="L143" s="18" t="str">
        <f>IF(ISNUMBER(J143), $B145 * K143, "")</f>
        <v/>
      </c>
      <c r="M143" s="31" t="s">
        <v>341</v>
      </c>
      <c r="N143" s="32" t="str">
        <f t="shared" si="77"/>
        <v/>
      </c>
      <c r="O143" s="18" t="str">
        <f>IF(ISNUMBER(M143), $B145 * N143, "")</f>
        <v/>
      </c>
      <c r="Q143" s="278"/>
      <c r="R143" s="279"/>
      <c r="S143" s="280"/>
    </row>
    <row r="144" spans="1:19" ht="17.25" thickBot="1">
      <c r="A144" s="130"/>
      <c r="B144" s="131"/>
      <c r="C144" s="79"/>
      <c r="D144" s="24" t="s">
        <v>341</v>
      </c>
      <c r="E144" s="25" t="str">
        <f t="shared" si="74"/>
        <v/>
      </c>
      <c r="F144" s="104" t="str">
        <f>IF(ISNUMBER(D144), $B145 * E144, "")</f>
        <v/>
      </c>
      <c r="G144" s="102" t="s">
        <v>341</v>
      </c>
      <c r="H144" s="25" t="str">
        <f t="shared" si="75"/>
        <v/>
      </c>
      <c r="I144" s="103" t="str">
        <f>IF(ISNUMBER(G144), $B145 * H144, "")</f>
        <v/>
      </c>
      <c r="J144" s="24" t="s">
        <v>341</v>
      </c>
      <c r="K144" s="25" t="str">
        <f t="shared" si="76"/>
        <v/>
      </c>
      <c r="L144" s="104" t="str">
        <f>IF(ISNUMBER(J144), $B145 * K144, "")</f>
        <v/>
      </c>
      <c r="M144" s="102" t="s">
        <v>341</v>
      </c>
      <c r="N144" s="25" t="str">
        <f t="shared" si="77"/>
        <v/>
      </c>
      <c r="O144" s="104" t="str">
        <f>IF(ISNUMBER(M144), $B145 * N144, "")</f>
        <v/>
      </c>
      <c r="Q144" s="281"/>
      <c r="R144" s="282"/>
      <c r="S144" s="283"/>
    </row>
    <row r="145" spans="1:19" ht="17.25" thickBot="1">
      <c r="A145" s="132" t="s">
        <v>267</v>
      </c>
      <c r="B145" s="289">
        <f>$B$37</f>
        <v>150000</v>
      </c>
      <c r="C145" s="290"/>
      <c r="D145" s="26" t="s">
        <v>268</v>
      </c>
      <c r="E145" s="27">
        <f>IF(COUNT(E125:E144), SUM(E125:E144) / COUNT(E125:E144), 0)</f>
        <v>-7.1115940599589715E-3</v>
      </c>
      <c r="F145" s="28">
        <f>SUM(F125:F144)</f>
        <v>-16001.08663490769</v>
      </c>
      <c r="G145" s="26" t="s">
        <v>268</v>
      </c>
      <c r="H145" s="27">
        <f>IF(COUNT(H125:H144), SUM(H125:H144) / COUNT(H125:H144), 0)</f>
        <v>-6.0872808077941046E-3</v>
      </c>
      <c r="I145" s="28">
        <f>SUM(I125:I144)</f>
        <v>-13696.381817536734</v>
      </c>
      <c r="J145" s="26" t="s">
        <v>268</v>
      </c>
      <c r="K145" s="27">
        <f>IF(COUNT(K125:K144), SUM(K125:K144) / COUNT(K125:K144), 0)</f>
        <v>-1.2230531406325998E-2</v>
      </c>
      <c r="L145" s="28">
        <f>SUM(L125:L144)</f>
        <v>-27518.695664233499</v>
      </c>
      <c r="M145" s="26" t="s">
        <v>268</v>
      </c>
      <c r="N145" s="27">
        <f>IF(COUNT(N125:N144), SUM(N125:N144) / COUNT(N125:N144), 0)</f>
        <v>-6.736103362451948E-3</v>
      </c>
      <c r="O145" s="28">
        <f>SUM(O125:O144)</f>
        <v>-15156.232565516886</v>
      </c>
      <c r="Q145" s="284"/>
      <c r="R145" s="285"/>
      <c r="S145" s="286"/>
    </row>
    <row r="147" spans="1:19" ht="17.25" thickBot="1"/>
    <row r="148" spans="1:19" ht="17.25" thickBot="1">
      <c r="A148" s="230" t="s">
        <v>256</v>
      </c>
      <c r="B148" s="231"/>
      <c r="C148" s="231"/>
      <c r="D148" s="231"/>
      <c r="E148" s="231"/>
      <c r="F148" s="231"/>
      <c r="G148" s="231"/>
      <c r="H148" s="231"/>
      <c r="I148" s="231"/>
      <c r="J148" s="231"/>
      <c r="K148" s="231"/>
      <c r="L148" s="231"/>
      <c r="M148" s="231"/>
      <c r="N148" s="231"/>
      <c r="O148" s="232"/>
      <c r="Q148" s="251"/>
      <c r="R148" s="251"/>
      <c r="S148" s="251"/>
    </row>
    <row r="149" spans="1:19" ht="17.25" thickBot="1">
      <c r="A149" s="170" t="s">
        <v>264</v>
      </c>
      <c r="B149" s="230" t="s">
        <v>49</v>
      </c>
      <c r="C149" s="232"/>
      <c r="D149" s="230" t="s">
        <v>57</v>
      </c>
      <c r="E149" s="231"/>
      <c r="F149" s="232"/>
      <c r="G149" s="257">
        <f>_xlfn.IFNA(VLOOKUP(B149, 현재가테이블!$B$2:$D$200, 2, FALSE), "-")</f>
        <v>60715000</v>
      </c>
      <c r="H149" s="258"/>
      <c r="I149" s="259"/>
      <c r="J149" s="230" t="s">
        <v>58</v>
      </c>
      <c r="K149" s="231"/>
      <c r="L149" s="232"/>
      <c r="M149" s="260">
        <f>_xlfn.IFNA(VLOOKUP(B149, 현재가테이블!$B$2:$D$200, 3, FALSE), "-")</f>
        <v>-7.8924148000000006E-3</v>
      </c>
      <c r="N149" s="261"/>
      <c r="O149" s="262"/>
      <c r="Q149" s="251"/>
      <c r="R149" s="251"/>
      <c r="S149" s="251"/>
    </row>
    <row r="150" spans="1:19" ht="17.25" thickBot="1">
      <c r="A150" s="291" t="s">
        <v>54</v>
      </c>
      <c r="B150" s="293" t="str">
        <f>TEXT($G$1, "[$-ko-KR]yyyy-mm-dd(ddd) ") &amp; "오전 00:00"</f>
        <v>2021-12-02(목) 오전 00:00</v>
      </c>
      <c r="C150" s="294"/>
      <c r="D150" s="253" t="str">
        <f>TEXT($G$1, "[$-ko-KR]yyyy-mm-dd(ddd) ") &amp; "오후 14:00"</f>
        <v>2021-12-02(목) 오후 14:00</v>
      </c>
      <c r="E150" s="254"/>
      <c r="F150" s="255"/>
      <c r="G150" s="253" t="str">
        <f>TEXT($G$1, "[$-ko-KR]yyyy-mm-dd(ddd) ") &amp; "오후 19:00"</f>
        <v>2021-12-02(목) 오후 19:00</v>
      </c>
      <c r="H150" s="254"/>
      <c r="I150" s="255"/>
      <c r="J150" s="253" t="str">
        <f>TEXT($G$1, "[$-ko-KR]yyyy-mm-dd(ddd) ") &amp; "오후 21:00"</f>
        <v>2021-12-02(목) 오후 21:00</v>
      </c>
      <c r="K150" s="254"/>
      <c r="L150" s="255"/>
      <c r="M150" s="253" t="str">
        <f>TEXT($G$1+1, "[$-ko-KR]yyyy-mm-dd(ddd) ") &amp; "오전 00:00"</f>
        <v>2021-12-03(금) 오전 00:00</v>
      </c>
      <c r="N150" s="254"/>
      <c r="O150" s="255"/>
      <c r="Q150" s="251"/>
      <c r="R150" s="251"/>
      <c r="S150" s="251"/>
    </row>
    <row r="151" spans="1:19" ht="17.25" thickBot="1">
      <c r="A151" s="292"/>
      <c r="B151" s="121" t="s">
        <v>57</v>
      </c>
      <c r="C151" s="122" t="s">
        <v>58</v>
      </c>
      <c r="D151" s="2" t="s">
        <v>57</v>
      </c>
      <c r="E151" s="10" t="s">
        <v>265</v>
      </c>
      <c r="F151" s="11" t="s">
        <v>266</v>
      </c>
      <c r="G151" s="171" t="s">
        <v>57</v>
      </c>
      <c r="H151" s="172" t="s">
        <v>265</v>
      </c>
      <c r="I151" s="173" t="s">
        <v>266</v>
      </c>
      <c r="J151" s="10" t="s">
        <v>57</v>
      </c>
      <c r="K151" s="10" t="s">
        <v>265</v>
      </c>
      <c r="L151" s="115" t="s">
        <v>266</v>
      </c>
      <c r="M151" s="2" t="s">
        <v>57</v>
      </c>
      <c r="N151" s="10" t="s">
        <v>265</v>
      </c>
      <c r="O151" s="66" t="s">
        <v>266</v>
      </c>
      <c r="Q151" s="256"/>
      <c r="R151" s="256"/>
      <c r="S151" s="256"/>
    </row>
    <row r="152" spans="1:19" ht="17.25" thickBot="1">
      <c r="A152" s="123" t="s">
        <v>235</v>
      </c>
      <c r="B152" s="124">
        <v>145</v>
      </c>
      <c r="C152" s="76">
        <v>1.3986014E-2</v>
      </c>
      <c r="D152" s="13">
        <v>144</v>
      </c>
      <c r="E152" s="14">
        <f>IF(ISNUMBER(D152), (D152 - $B152) / $B152, "")</f>
        <v>-6.8965517241379309E-3</v>
      </c>
      <c r="F152" s="16">
        <f>IF(ISNUMBER(D152), $B172 * E152, "")</f>
        <v>-1034.4827586206895</v>
      </c>
      <c r="G152" s="29">
        <v>143</v>
      </c>
      <c r="H152" s="14">
        <f>IF(ISNUMBER(G152), (G152 - $B152) / $B152, "")</f>
        <v>-1.3793103448275862E-2</v>
      </c>
      <c r="I152" s="100">
        <f>IF(ISNUMBER(G152), $B172 * H152, "")</f>
        <v>-2068.9655172413791</v>
      </c>
      <c r="J152" s="13">
        <v>143</v>
      </c>
      <c r="K152" s="14">
        <f>IF(ISNUMBER(J152), (J152 - $B152) / $B152, "")</f>
        <v>-1.3793103448275862E-2</v>
      </c>
      <c r="L152" s="16">
        <f>IF(ISNUMBER(J152), $B172 * K152, "")</f>
        <v>-2068.9655172413791</v>
      </c>
      <c r="M152" s="29">
        <v>143</v>
      </c>
      <c r="N152" s="14">
        <f>IF(ISNUMBER(M152), (M152 - $B152) / $B152, "")</f>
        <v>-1.3793103448275862E-2</v>
      </c>
      <c r="O152" s="16">
        <f>IF(ISNUMBER(M152), $B172 * N152, "")</f>
        <v>-2068.9655172413791</v>
      </c>
      <c r="Q152" s="251"/>
      <c r="R152" s="251"/>
      <c r="S152" s="251"/>
    </row>
    <row r="153" spans="1:19" ht="17.25" thickBot="1">
      <c r="A153" s="125" t="s">
        <v>125</v>
      </c>
      <c r="B153" s="126">
        <v>150</v>
      </c>
      <c r="C153" s="77">
        <v>1.3513513499999999E-2</v>
      </c>
      <c r="D153" s="15">
        <v>145</v>
      </c>
      <c r="E153" s="32">
        <f t="shared" ref="E153:E156" si="78">IF(ISNUMBER(D153), (D153 - $B153) / $B153, "")</f>
        <v>-3.3333333333333333E-2</v>
      </c>
      <c r="F153" s="18">
        <f>IF(ISNUMBER(D153), $B172 * E153, "")</f>
        <v>-5000</v>
      </c>
      <c r="G153" s="31">
        <v>145</v>
      </c>
      <c r="H153" s="32">
        <f t="shared" ref="H153:H156" si="79">IF(ISNUMBER(G153), (G153 - $B153) / $B153, "")</f>
        <v>-3.3333333333333333E-2</v>
      </c>
      <c r="I153" s="101">
        <f>IF(ISNUMBER(G153), $B172 * H153, "")</f>
        <v>-5000</v>
      </c>
      <c r="J153" s="15">
        <v>145</v>
      </c>
      <c r="K153" s="32">
        <f t="shared" ref="K153:K156" si="80">IF(ISNUMBER(J153), (J153 - $B153) / $B153, "")</f>
        <v>-3.3333333333333333E-2</v>
      </c>
      <c r="L153" s="18">
        <f>IF(ISNUMBER(J153), $B172 * K153, "")</f>
        <v>-5000</v>
      </c>
      <c r="M153" s="31">
        <v>145</v>
      </c>
      <c r="N153" s="32">
        <f t="shared" ref="N153:N156" si="81">IF(ISNUMBER(M153), (M153 - $B153) / $B153, "")</f>
        <v>-3.3333333333333333E-2</v>
      </c>
      <c r="O153" s="18">
        <f>IF(ISNUMBER(M153), $B172 * N153, "")</f>
        <v>-5000</v>
      </c>
      <c r="Q153" s="251"/>
      <c r="R153" s="251"/>
      <c r="S153" s="251"/>
    </row>
    <row r="154" spans="1:19" ht="17.25" thickBot="1">
      <c r="A154" s="125" t="s">
        <v>161</v>
      </c>
      <c r="B154" s="126">
        <v>669</v>
      </c>
      <c r="C154" s="77">
        <v>1.21028744E-2</v>
      </c>
      <c r="D154" s="15">
        <v>655</v>
      </c>
      <c r="E154" s="32">
        <f t="shared" si="78"/>
        <v>-2.0926756352765322E-2</v>
      </c>
      <c r="F154" s="18">
        <f>IF(ISNUMBER(D154), $B172 * E154, "")</f>
        <v>-3139.0134529147981</v>
      </c>
      <c r="G154" s="31">
        <v>652</v>
      </c>
      <c r="H154" s="32">
        <f t="shared" si="79"/>
        <v>-2.5411061285500747E-2</v>
      </c>
      <c r="I154" s="101">
        <f>IF(ISNUMBER(G154), $B172 * H154, "")</f>
        <v>-3811.6591928251119</v>
      </c>
      <c r="J154" s="15">
        <v>653</v>
      </c>
      <c r="K154" s="32">
        <f t="shared" si="80"/>
        <v>-2.391629297458894E-2</v>
      </c>
      <c r="L154" s="18">
        <f>IF(ISNUMBER(J154), $B172 * K154, "")</f>
        <v>-3587.4439461883408</v>
      </c>
      <c r="M154" s="31">
        <v>651</v>
      </c>
      <c r="N154" s="32">
        <f t="shared" si="81"/>
        <v>-2.6905829596412557E-2</v>
      </c>
      <c r="O154" s="18">
        <f>IF(ISNUMBER(M154), $B172 * N154, "")</f>
        <v>-4035.8744394618834</v>
      </c>
      <c r="Q154" s="256"/>
      <c r="R154" s="256"/>
      <c r="S154" s="256"/>
    </row>
    <row r="155" spans="1:19" ht="17.25" thickBot="1">
      <c r="A155" s="125" t="s">
        <v>141</v>
      </c>
      <c r="B155" s="126">
        <v>186</v>
      </c>
      <c r="C155" s="77">
        <v>1.08695652E-2</v>
      </c>
      <c r="D155" s="15">
        <v>177</v>
      </c>
      <c r="E155" s="32">
        <f t="shared" si="78"/>
        <v>-4.8387096774193547E-2</v>
      </c>
      <c r="F155" s="18">
        <f>IF(ISNUMBER(D155), $B172 * E155, "")</f>
        <v>-7258.0645161290322</v>
      </c>
      <c r="G155" s="31">
        <v>176</v>
      </c>
      <c r="H155" s="32">
        <f t="shared" si="79"/>
        <v>-5.3763440860215055E-2</v>
      </c>
      <c r="I155" s="101">
        <f>IF(ISNUMBER(G155), $B172 * H155, "")</f>
        <v>-8064.5161290322585</v>
      </c>
      <c r="J155" s="15">
        <v>176</v>
      </c>
      <c r="K155" s="32">
        <f t="shared" si="80"/>
        <v>-5.3763440860215055E-2</v>
      </c>
      <c r="L155" s="18">
        <f>IF(ISNUMBER(J155), $B172 * K155, "")</f>
        <v>-8064.5161290322585</v>
      </c>
      <c r="M155" s="31">
        <v>179</v>
      </c>
      <c r="N155" s="32">
        <f t="shared" si="81"/>
        <v>-3.7634408602150539E-2</v>
      </c>
      <c r="O155" s="18">
        <f>IF(ISNUMBER(M155), $B172 * N155, "")</f>
        <v>-5645.1612903225805</v>
      </c>
      <c r="Q155" s="256"/>
      <c r="R155" s="256"/>
      <c r="S155" s="256"/>
    </row>
    <row r="156" spans="1:19" ht="17.25" thickBot="1">
      <c r="A156" s="127" t="s">
        <v>51</v>
      </c>
      <c r="B156" s="128">
        <v>420</v>
      </c>
      <c r="C156" s="78">
        <v>9.6153846000000005E-3</v>
      </c>
      <c r="D156" s="20">
        <v>409</v>
      </c>
      <c r="E156" s="21">
        <f t="shared" si="78"/>
        <v>-2.6190476190476191E-2</v>
      </c>
      <c r="F156" s="22">
        <f>IF(ISNUMBER(D156), $B172 * E156, "")</f>
        <v>-3928.5714285714284</v>
      </c>
      <c r="G156" s="30">
        <v>409</v>
      </c>
      <c r="H156" s="21">
        <f t="shared" si="79"/>
        <v>-2.6190476190476191E-2</v>
      </c>
      <c r="I156" s="105">
        <f>IF(ISNUMBER(G156), $B172 * H156, "")</f>
        <v>-3928.5714285714284</v>
      </c>
      <c r="J156" s="20">
        <v>411</v>
      </c>
      <c r="K156" s="21">
        <f t="shared" si="80"/>
        <v>-2.1428571428571429E-2</v>
      </c>
      <c r="L156" s="22">
        <f>IF(ISNUMBER(J156), $B172 * K156, "")</f>
        <v>-3214.2857142857142</v>
      </c>
      <c r="M156" s="30">
        <v>413</v>
      </c>
      <c r="N156" s="21">
        <f t="shared" si="81"/>
        <v>-1.6666666666666666E-2</v>
      </c>
      <c r="O156" s="22">
        <f>IF(ISNUMBER(M156), $B172 * N156, "")</f>
        <v>-2500</v>
      </c>
      <c r="Q156" s="256"/>
      <c r="R156" s="256"/>
      <c r="S156" s="256"/>
    </row>
    <row r="157" spans="1:19" ht="17.25" thickBot="1">
      <c r="A157" s="125" t="s">
        <v>56</v>
      </c>
      <c r="B157" s="129">
        <v>215</v>
      </c>
      <c r="C157" s="80">
        <v>9.3896714000000006E-3</v>
      </c>
      <c r="D157" s="106">
        <v>208</v>
      </c>
      <c r="E157" s="107">
        <f>IF(ISNUMBER(D157), (D157 - $B157) / $B157, "")</f>
        <v>-3.255813953488372E-2</v>
      </c>
      <c r="F157" s="108">
        <f>IF(ISNUMBER(D157), $B172 * E157, "")</f>
        <v>-4883.7209302325582</v>
      </c>
      <c r="G157" s="109">
        <v>206</v>
      </c>
      <c r="H157" s="107">
        <f>IF(ISNUMBER(G157), (G157 - $B157) / $B157, "")</f>
        <v>-4.1860465116279069E-2</v>
      </c>
      <c r="I157" s="110">
        <f>IF(ISNUMBER(G157), $B172 * H157, "")</f>
        <v>-6279.0697674418607</v>
      </c>
      <c r="J157" s="106">
        <v>206</v>
      </c>
      <c r="K157" s="107">
        <f>IF(ISNUMBER(J157), (J157 - $B157) / $B157, "")</f>
        <v>-4.1860465116279069E-2</v>
      </c>
      <c r="L157" s="108">
        <f>IF(ISNUMBER(J157), $B172 * K157, "")</f>
        <v>-6279.0697674418607</v>
      </c>
      <c r="M157" s="109">
        <v>206</v>
      </c>
      <c r="N157" s="107">
        <f>IF(ISNUMBER(M157), (M157 - $B157) / $B157, "")</f>
        <v>-4.1860465116279069E-2</v>
      </c>
      <c r="O157" s="108">
        <f>IF(ISNUMBER(M157), $B172 * N157, "")</f>
        <v>-6279.0697674418607</v>
      </c>
      <c r="Q157" s="256"/>
      <c r="R157" s="256"/>
      <c r="S157" s="256"/>
    </row>
    <row r="158" spans="1:19" ht="17.25" thickBot="1">
      <c r="A158" s="125" t="s">
        <v>129</v>
      </c>
      <c r="B158" s="126">
        <v>110</v>
      </c>
      <c r="C158" s="77">
        <v>9.1743119000000008E-3</v>
      </c>
      <c r="D158" s="15">
        <v>107</v>
      </c>
      <c r="E158" s="32">
        <f t="shared" ref="E158:E161" si="82">IF(ISNUMBER(D158), (D158 - $B158) / $B158, "")</f>
        <v>-2.7272727272727271E-2</v>
      </c>
      <c r="F158" s="18">
        <f>IF(ISNUMBER(D158), $B172 * E158, "")</f>
        <v>-4090.9090909090905</v>
      </c>
      <c r="G158" s="31">
        <v>107</v>
      </c>
      <c r="H158" s="32">
        <f t="shared" ref="H158:H161" si="83">IF(ISNUMBER(G158), (G158 - $B158) / $B158, "")</f>
        <v>-2.7272727272727271E-2</v>
      </c>
      <c r="I158" s="101">
        <f>IF(ISNUMBER(G158), $B172 * H158, "")</f>
        <v>-4090.9090909090905</v>
      </c>
      <c r="J158" s="15">
        <v>106</v>
      </c>
      <c r="K158" s="32">
        <f t="shared" ref="K158:K161" si="84">IF(ISNUMBER(J158), (J158 - $B158) / $B158, "")</f>
        <v>-3.6363636363636362E-2</v>
      </c>
      <c r="L158" s="18">
        <f>IF(ISNUMBER(J158), $B172 * K158, "")</f>
        <v>-5454.545454545454</v>
      </c>
      <c r="M158" s="31">
        <v>108</v>
      </c>
      <c r="N158" s="32">
        <f t="shared" ref="N158:N161" si="85">IF(ISNUMBER(M158), (M158 - $B158) / $B158, "")</f>
        <v>-1.8181818181818181E-2</v>
      </c>
      <c r="O158" s="18">
        <f>IF(ISNUMBER(M158), $B172 * N158, "")</f>
        <v>-2727.272727272727</v>
      </c>
      <c r="Q158" s="256"/>
      <c r="R158" s="256"/>
      <c r="S158" s="256"/>
    </row>
    <row r="159" spans="1:19" ht="17.25" thickBot="1">
      <c r="A159" s="125" t="s">
        <v>135</v>
      </c>
      <c r="B159" s="126">
        <v>383</v>
      </c>
      <c r="C159" s="77">
        <v>7.8947367999999997E-3</v>
      </c>
      <c r="D159" s="15">
        <v>372</v>
      </c>
      <c r="E159" s="32">
        <f t="shared" si="82"/>
        <v>-2.8720626631853787E-2</v>
      </c>
      <c r="F159" s="18">
        <f>IF(ISNUMBER(D159), $B172 * E159, "")</f>
        <v>-4308.093994778068</v>
      </c>
      <c r="G159" s="31">
        <v>372</v>
      </c>
      <c r="H159" s="32">
        <f t="shared" si="83"/>
        <v>-2.8720626631853787E-2</v>
      </c>
      <c r="I159" s="101">
        <f>IF(ISNUMBER(G159), $B172 * H159, "")</f>
        <v>-4308.093994778068</v>
      </c>
      <c r="J159" s="15">
        <v>373</v>
      </c>
      <c r="K159" s="32">
        <f t="shared" si="84"/>
        <v>-2.6109660574412531E-2</v>
      </c>
      <c r="L159" s="18">
        <f>IF(ISNUMBER(J159), $B172 * K159, "")</f>
        <v>-3916.4490861618797</v>
      </c>
      <c r="M159" s="31">
        <v>373</v>
      </c>
      <c r="N159" s="32">
        <f t="shared" si="85"/>
        <v>-2.6109660574412531E-2</v>
      </c>
      <c r="O159" s="18">
        <f>IF(ISNUMBER(M159), $B172 * N159, "")</f>
        <v>-3916.4490861618797</v>
      </c>
      <c r="Q159" s="256"/>
      <c r="R159" s="256"/>
      <c r="S159" s="256"/>
    </row>
    <row r="160" spans="1:19" ht="17.25" thickBot="1">
      <c r="A160" s="125" t="s">
        <v>85</v>
      </c>
      <c r="B160" s="126">
        <v>548</v>
      </c>
      <c r="C160" s="77">
        <v>7.3529412000000001E-3</v>
      </c>
      <c r="D160" s="15">
        <v>523</v>
      </c>
      <c r="E160" s="32">
        <f t="shared" si="82"/>
        <v>-4.5620437956204379E-2</v>
      </c>
      <c r="F160" s="18">
        <f>IF(ISNUMBER(D160), $B172 * E160, "")</f>
        <v>-6843.0656934306571</v>
      </c>
      <c r="G160" s="31">
        <v>521</v>
      </c>
      <c r="H160" s="32">
        <f t="shared" si="83"/>
        <v>-4.9270072992700732E-2</v>
      </c>
      <c r="I160" s="101">
        <f>IF(ISNUMBER(G160), $B172 * H160, "")</f>
        <v>-7390.5109489051101</v>
      </c>
      <c r="J160" s="15">
        <v>522</v>
      </c>
      <c r="K160" s="32">
        <f t="shared" si="84"/>
        <v>-4.7445255474452552E-2</v>
      </c>
      <c r="L160" s="18">
        <f>IF(ISNUMBER(J160), $B172 * K160, "")</f>
        <v>-7116.7883211678827</v>
      </c>
      <c r="M160" s="31">
        <v>524</v>
      </c>
      <c r="N160" s="32">
        <f t="shared" si="85"/>
        <v>-4.3795620437956206E-2</v>
      </c>
      <c r="O160" s="18">
        <f>IF(ISNUMBER(M160), $B172 * N160, "")</f>
        <v>-6569.3430656934306</v>
      </c>
      <c r="Q160" s="33"/>
      <c r="R160" s="33"/>
    </row>
    <row r="161" spans="1:19" ht="17.25" thickBot="1">
      <c r="A161" s="130" t="s">
        <v>107</v>
      </c>
      <c r="B161" s="131">
        <v>198</v>
      </c>
      <c r="C161" s="79">
        <v>5.0761421000000001E-3</v>
      </c>
      <c r="D161" s="24">
        <v>191</v>
      </c>
      <c r="E161" s="25">
        <f t="shared" si="82"/>
        <v>-3.5353535353535352E-2</v>
      </c>
      <c r="F161" s="104">
        <f>IF(ISNUMBER(D161), $B172 * E161, "")</f>
        <v>-5303.030303030303</v>
      </c>
      <c r="G161" s="102">
        <v>190</v>
      </c>
      <c r="H161" s="25">
        <f t="shared" si="83"/>
        <v>-4.0404040404040407E-2</v>
      </c>
      <c r="I161" s="103">
        <f>IF(ISNUMBER(G161), $B172 * H161, "")</f>
        <v>-6060.606060606061</v>
      </c>
      <c r="J161" s="24">
        <v>191</v>
      </c>
      <c r="K161" s="25">
        <f t="shared" si="84"/>
        <v>-3.5353535353535352E-2</v>
      </c>
      <c r="L161" s="104">
        <f>IF(ISNUMBER(J161), $B172 * K161, "")</f>
        <v>-5303.030303030303</v>
      </c>
      <c r="M161" s="102">
        <v>192</v>
      </c>
      <c r="N161" s="25">
        <f t="shared" si="85"/>
        <v>-3.0303030303030304E-2</v>
      </c>
      <c r="O161" s="104">
        <f>IF(ISNUMBER(M161), $B172 * N161, "")</f>
        <v>-4545.454545454546</v>
      </c>
      <c r="Q161" s="265"/>
      <c r="R161" s="266"/>
      <c r="S161" s="267"/>
    </row>
    <row r="162" spans="1:19">
      <c r="A162" s="123" t="s">
        <v>203</v>
      </c>
      <c r="B162" s="124">
        <v>954</v>
      </c>
      <c r="C162" s="76">
        <v>2.1008403000000002E-3</v>
      </c>
      <c r="D162" s="13">
        <v>912</v>
      </c>
      <c r="E162" s="14">
        <f>IF(ISNUMBER(D162), (D162 - $B162) / $B162, "")</f>
        <v>-4.40251572327044E-2</v>
      </c>
      <c r="F162" s="16">
        <f>IF(ISNUMBER(D162), $B172 * E162, "")</f>
        <v>-6603.7735849056598</v>
      </c>
      <c r="G162" s="29">
        <v>912</v>
      </c>
      <c r="H162" s="14">
        <f>IF(ISNUMBER(G162), (G162 - $B162) / $B162, "")</f>
        <v>-4.40251572327044E-2</v>
      </c>
      <c r="I162" s="100">
        <f>IF(ISNUMBER(G162), $B172 * H162, "")</f>
        <v>-6603.7735849056598</v>
      </c>
      <c r="J162" s="13">
        <v>913</v>
      </c>
      <c r="K162" s="14">
        <f>IF(ISNUMBER(J162), (J162 - $B162) / $B162, "")</f>
        <v>-4.2976939203354297E-2</v>
      </c>
      <c r="L162" s="16">
        <f>IF(ISNUMBER(J162), $B172 * K162, "")</f>
        <v>-6446.5408805031448</v>
      </c>
      <c r="M162" s="29">
        <v>917</v>
      </c>
      <c r="N162" s="14">
        <f>IF(ISNUMBER(M162), (M162 - $B162) / $B162, "")</f>
        <v>-3.8784067085953881E-2</v>
      </c>
      <c r="O162" s="16">
        <f>IF(ISNUMBER(M162), $B172 * N162, "")</f>
        <v>-5817.6100628930826</v>
      </c>
      <c r="Q162" s="268"/>
      <c r="R162" s="269"/>
      <c r="S162" s="270"/>
    </row>
    <row r="163" spans="1:19" ht="17.25" thickBot="1">
      <c r="A163" s="125" t="s">
        <v>251</v>
      </c>
      <c r="B163" s="126">
        <v>451</v>
      </c>
      <c r="C163" s="77">
        <v>0</v>
      </c>
      <c r="D163" s="15">
        <v>428</v>
      </c>
      <c r="E163" s="32">
        <f t="shared" ref="E163:E166" si="86">IF(ISNUMBER(D163), (D163 - $B163) / $B163, "")</f>
        <v>-5.0997782705099776E-2</v>
      </c>
      <c r="F163" s="18">
        <f>IF(ISNUMBER(D163), $B172 * E163, "")</f>
        <v>-7649.6674057649661</v>
      </c>
      <c r="G163" s="31">
        <v>427</v>
      </c>
      <c r="H163" s="32">
        <f t="shared" ref="H163:H166" si="87">IF(ISNUMBER(G163), (G163 - $B163) / $B163, "")</f>
        <v>-5.3215077605321508E-2</v>
      </c>
      <c r="I163" s="101">
        <f>IF(ISNUMBER(G163), $B172 * H163, "")</f>
        <v>-7982.2616407982259</v>
      </c>
      <c r="J163" s="15">
        <v>426</v>
      </c>
      <c r="K163" s="32">
        <f t="shared" ref="K163:K166" si="88">IF(ISNUMBER(J163), (J163 - $B163) / $B163, "")</f>
        <v>-5.543237250554324E-2</v>
      </c>
      <c r="L163" s="18">
        <f>IF(ISNUMBER(J163), $B172 * K163, "")</f>
        <v>-8314.8558758314866</v>
      </c>
      <c r="M163" s="31">
        <v>429</v>
      </c>
      <c r="N163" s="32">
        <f t="shared" ref="N163:N166" si="89">IF(ISNUMBER(M163), (M163 - $B163) / $B163, "")</f>
        <v>-4.878048780487805E-2</v>
      </c>
      <c r="O163" s="18">
        <f>IF(ISNUMBER(M163), $B172 * N163, "")</f>
        <v>-7317.0731707317073</v>
      </c>
      <c r="Q163" s="271"/>
      <c r="R163" s="272"/>
      <c r="S163" s="273"/>
    </row>
    <row r="164" spans="1:19" ht="17.25" thickBot="1">
      <c r="A164" s="125" t="s">
        <v>127</v>
      </c>
      <c r="B164" s="126">
        <v>141</v>
      </c>
      <c r="C164" s="77">
        <v>0</v>
      </c>
      <c r="D164" s="15">
        <v>137</v>
      </c>
      <c r="E164" s="32">
        <f t="shared" si="86"/>
        <v>-2.8368794326241134E-2</v>
      </c>
      <c r="F164" s="18">
        <f>IF(ISNUMBER(D164), $B172 * E164, "")</f>
        <v>-4255.3191489361698</v>
      </c>
      <c r="G164" s="31">
        <v>138</v>
      </c>
      <c r="H164" s="32">
        <f t="shared" si="87"/>
        <v>-2.1276595744680851E-2</v>
      </c>
      <c r="I164" s="101">
        <f>IF(ISNUMBER(G164), $B172 * H164, "")</f>
        <v>-3191.4893617021276</v>
      </c>
      <c r="J164" s="15">
        <v>138</v>
      </c>
      <c r="K164" s="32">
        <f t="shared" si="88"/>
        <v>-2.1276595744680851E-2</v>
      </c>
      <c r="L164" s="18">
        <f>IF(ISNUMBER(J164), $B172 * K164, "")</f>
        <v>-3191.4893617021276</v>
      </c>
      <c r="M164" s="31">
        <v>138</v>
      </c>
      <c r="N164" s="32">
        <f t="shared" si="89"/>
        <v>-2.1276595744680851E-2</v>
      </c>
      <c r="O164" s="18">
        <f>IF(ISNUMBER(M164), $B172 * N164, "")</f>
        <v>-3191.4893617021276</v>
      </c>
      <c r="Q164" s="256"/>
      <c r="R164" s="256"/>
      <c r="S164" s="256"/>
    </row>
    <row r="165" spans="1:19" ht="17.25" thickBot="1">
      <c r="A165" s="125" t="s">
        <v>263</v>
      </c>
      <c r="B165" s="126">
        <v>267</v>
      </c>
      <c r="C165" s="77">
        <v>0</v>
      </c>
      <c r="D165" s="15">
        <v>255</v>
      </c>
      <c r="E165" s="32">
        <f t="shared" si="86"/>
        <v>-4.49438202247191E-2</v>
      </c>
      <c r="F165" s="18">
        <f>IF(ISNUMBER(D165), $B172 * E165, "")</f>
        <v>-6741.5730337078649</v>
      </c>
      <c r="G165" s="31">
        <v>266</v>
      </c>
      <c r="H165" s="32">
        <f t="shared" si="87"/>
        <v>-3.7453183520599251E-3</v>
      </c>
      <c r="I165" s="101">
        <f>IF(ISNUMBER(G165), $B172 * H165, "")</f>
        <v>-561.79775280898878</v>
      </c>
      <c r="J165" s="15">
        <v>267</v>
      </c>
      <c r="K165" s="32">
        <f t="shared" si="88"/>
        <v>0</v>
      </c>
      <c r="L165" s="18">
        <f>IF(ISNUMBER(J165), $B172 * K165, "")</f>
        <v>0</v>
      </c>
      <c r="M165" s="31">
        <v>261</v>
      </c>
      <c r="N165" s="32">
        <f t="shared" si="89"/>
        <v>-2.247191011235955E-2</v>
      </c>
      <c r="O165" s="18">
        <f>IF(ISNUMBER(M165), $B172 * N165, "")</f>
        <v>-3370.7865168539324</v>
      </c>
      <c r="Q165" s="251"/>
      <c r="R165" s="251"/>
      <c r="S165" s="251"/>
    </row>
    <row r="166" spans="1:19" ht="17.25" thickBot="1">
      <c r="A166" s="127" t="s">
        <v>197</v>
      </c>
      <c r="B166" s="128">
        <v>259</v>
      </c>
      <c r="C166" s="78">
        <v>-3.8461538E-3</v>
      </c>
      <c r="D166" s="20">
        <v>250</v>
      </c>
      <c r="E166" s="21">
        <f t="shared" si="86"/>
        <v>-3.4749034749034749E-2</v>
      </c>
      <c r="F166" s="22">
        <f>IF(ISNUMBER(D166), $B172 * E166, "")</f>
        <v>-5212.3552123552126</v>
      </c>
      <c r="G166" s="30">
        <v>247</v>
      </c>
      <c r="H166" s="21">
        <f t="shared" si="87"/>
        <v>-4.633204633204633E-2</v>
      </c>
      <c r="I166" s="105">
        <f>IF(ISNUMBER(G166), $B172 * H166, "")</f>
        <v>-6949.8069498069499</v>
      </c>
      <c r="J166" s="20">
        <v>248</v>
      </c>
      <c r="K166" s="21">
        <f t="shared" si="88"/>
        <v>-4.2471042471042469E-2</v>
      </c>
      <c r="L166" s="22">
        <f>IF(ISNUMBER(J166), $B172 * K166, "")</f>
        <v>-6370.6563706563702</v>
      </c>
      <c r="M166" s="30">
        <v>250</v>
      </c>
      <c r="N166" s="21">
        <f t="shared" si="89"/>
        <v>-3.4749034749034749E-2</v>
      </c>
      <c r="O166" s="22">
        <f>IF(ISNUMBER(M166), $B172 * N166, "")</f>
        <v>-5212.3552123552126</v>
      </c>
      <c r="Q166" s="251"/>
      <c r="R166" s="251"/>
      <c r="S166" s="251"/>
    </row>
    <row r="167" spans="1:19" ht="17.25" thickBot="1">
      <c r="A167" s="125" t="s">
        <v>199</v>
      </c>
      <c r="B167" s="129">
        <v>100</v>
      </c>
      <c r="C167" s="80">
        <v>-9.9009900999999997E-3</v>
      </c>
      <c r="D167" s="106">
        <v>95.7</v>
      </c>
      <c r="E167" s="107">
        <f>IF(ISNUMBER(D167), (D167 - $B167) / $B167, "")</f>
        <v>-4.2999999999999969E-2</v>
      </c>
      <c r="F167" s="108">
        <f>IF(ISNUMBER(D167), $B172 * E167, "")</f>
        <v>-6449.9999999999955</v>
      </c>
      <c r="G167" s="109">
        <v>95.3</v>
      </c>
      <c r="H167" s="107">
        <f>IF(ISNUMBER(G167), (G167 - $B167) / $B167, "")</f>
        <v>-4.7000000000000028E-2</v>
      </c>
      <c r="I167" s="110">
        <f>IF(ISNUMBER(G167), $B172 * H167, "")</f>
        <v>-7050.0000000000045</v>
      </c>
      <c r="J167" s="106">
        <v>94.9</v>
      </c>
      <c r="K167" s="107">
        <f>IF(ISNUMBER(J167), (J167 - $B167) / $B167, "")</f>
        <v>-5.0999999999999941E-2</v>
      </c>
      <c r="L167" s="108">
        <f>IF(ISNUMBER(J167), $B172 * K167, "")</f>
        <v>-7649.9999999999909</v>
      </c>
      <c r="M167" s="109">
        <v>95.8</v>
      </c>
      <c r="N167" s="107">
        <f>IF(ISNUMBER(M167), (M167 - $B167) / $B167, "")</f>
        <v>-4.200000000000003E-2</v>
      </c>
      <c r="O167" s="108">
        <f>IF(ISNUMBER(M167), $B172 * N167, "")</f>
        <v>-6300.0000000000045</v>
      </c>
      <c r="Q167" s="256"/>
      <c r="R167" s="256"/>
      <c r="S167" s="256"/>
    </row>
    <row r="168" spans="1:19" ht="17.25" thickBot="1">
      <c r="A168" s="125" t="s">
        <v>171</v>
      </c>
      <c r="B168" s="126">
        <v>744</v>
      </c>
      <c r="C168" s="77">
        <v>-1.19521912E-2</v>
      </c>
      <c r="D168" s="15">
        <v>845</v>
      </c>
      <c r="E168" s="32">
        <f t="shared" ref="E168:E171" si="90">IF(ISNUMBER(D168), (D168 - $B168) / $B168, "")</f>
        <v>0.135752688172043</v>
      </c>
      <c r="F168" s="18">
        <f>IF(ISNUMBER(D168), $B172 * E168, "")</f>
        <v>20362.903225806451</v>
      </c>
      <c r="G168" s="31">
        <v>835</v>
      </c>
      <c r="H168" s="32">
        <f t="shared" ref="H168:H171" si="91">IF(ISNUMBER(G168), (G168 - $B168) / $B168, "")</f>
        <v>0.12231182795698925</v>
      </c>
      <c r="I168" s="101">
        <f>IF(ISNUMBER(G168), $B172 * H168, "")</f>
        <v>18346.774193548386</v>
      </c>
      <c r="J168" s="15">
        <v>829</v>
      </c>
      <c r="K168" s="32">
        <f t="shared" ref="K168:K171" si="92">IF(ISNUMBER(J168), (J168 - $B168) / $B168, "")</f>
        <v>0.11424731182795698</v>
      </c>
      <c r="L168" s="18">
        <f>IF(ISNUMBER(J168), $B172 * K168, "")</f>
        <v>17137.096774193549</v>
      </c>
      <c r="M168" s="31">
        <v>790</v>
      </c>
      <c r="N168" s="32">
        <f t="shared" ref="N168:N171" si="93">IF(ISNUMBER(M168), (M168 - $B168) / $B168, "")</f>
        <v>6.1827956989247312E-2</v>
      </c>
      <c r="O168" s="18">
        <f>IF(ISNUMBER(M168), $B172 * N168, "")</f>
        <v>9274.1935483870966</v>
      </c>
      <c r="Q168" s="256"/>
      <c r="R168" s="256"/>
      <c r="S168" s="256"/>
    </row>
    <row r="169" spans="1:19" ht="17.25" thickBot="1">
      <c r="A169" s="125" t="s">
        <v>231</v>
      </c>
      <c r="B169" s="126">
        <v>113</v>
      </c>
      <c r="C169" s="77">
        <v>-1.73913043E-2</v>
      </c>
      <c r="D169" s="15">
        <v>111</v>
      </c>
      <c r="E169" s="32">
        <f t="shared" si="90"/>
        <v>-1.7699115044247787E-2</v>
      </c>
      <c r="F169" s="18">
        <f>IF(ISNUMBER(D169), $B172 * E169, "")</f>
        <v>-2654.8672566371679</v>
      </c>
      <c r="G169" s="31">
        <v>107</v>
      </c>
      <c r="H169" s="32">
        <f t="shared" si="91"/>
        <v>-5.3097345132743362E-2</v>
      </c>
      <c r="I169" s="101">
        <f>IF(ISNUMBER(G169), $B172 * H169, "")</f>
        <v>-7964.6017699115046</v>
      </c>
      <c r="J169" s="15">
        <v>107</v>
      </c>
      <c r="K169" s="32">
        <f t="shared" si="92"/>
        <v>-5.3097345132743362E-2</v>
      </c>
      <c r="L169" s="18">
        <f>IF(ISNUMBER(J169), $B172 * K169, "")</f>
        <v>-7964.6017699115046</v>
      </c>
      <c r="M169" s="31">
        <v>108</v>
      </c>
      <c r="N169" s="32">
        <f t="shared" si="93"/>
        <v>-4.4247787610619468E-2</v>
      </c>
      <c r="O169" s="18">
        <f>IF(ISNUMBER(M169), $B172 * N169, "")</f>
        <v>-6637.1681415929206</v>
      </c>
      <c r="Q169" s="256"/>
      <c r="R169" s="256"/>
      <c r="S169" s="256"/>
    </row>
    <row r="170" spans="1:19">
      <c r="A170" s="125" t="s">
        <v>159</v>
      </c>
      <c r="B170" s="126">
        <v>120</v>
      </c>
      <c r="C170" s="77">
        <v>-2.4390243900000001E-2</v>
      </c>
      <c r="D170" s="15">
        <v>124</v>
      </c>
      <c r="E170" s="32">
        <f t="shared" si="90"/>
        <v>3.3333333333333333E-2</v>
      </c>
      <c r="F170" s="18">
        <f>IF(ISNUMBER(D170), $B172 * E170, "")</f>
        <v>5000</v>
      </c>
      <c r="G170" s="31">
        <v>124</v>
      </c>
      <c r="H170" s="32">
        <f t="shared" si="91"/>
        <v>3.3333333333333333E-2</v>
      </c>
      <c r="I170" s="101">
        <f>IF(ISNUMBER(G170), $B172 * H170, "")</f>
        <v>5000</v>
      </c>
      <c r="J170" s="15">
        <v>122</v>
      </c>
      <c r="K170" s="32">
        <f t="shared" si="92"/>
        <v>1.6666666666666666E-2</v>
      </c>
      <c r="L170" s="18">
        <f>IF(ISNUMBER(J170), $B172 * K170, "")</f>
        <v>2500</v>
      </c>
      <c r="M170" s="31">
        <v>121</v>
      </c>
      <c r="N170" s="32">
        <f t="shared" si="93"/>
        <v>8.3333333333333332E-3</v>
      </c>
      <c r="O170" s="18">
        <f>IF(ISNUMBER(M170), $B172 * N170, "")</f>
        <v>1250</v>
      </c>
      <c r="Q170" s="278"/>
      <c r="R170" s="279"/>
      <c r="S170" s="280"/>
    </row>
    <row r="171" spans="1:19" ht="17.25" thickBot="1">
      <c r="A171" s="130" t="s">
        <v>227</v>
      </c>
      <c r="B171" s="131">
        <v>812</v>
      </c>
      <c r="C171" s="79">
        <v>-4.0189125300000003E-2</v>
      </c>
      <c r="D171" s="24">
        <v>764</v>
      </c>
      <c r="E171" s="25">
        <f t="shared" si="90"/>
        <v>-5.9113300492610835E-2</v>
      </c>
      <c r="F171" s="104">
        <f>IF(ISNUMBER(D171), $B172 * E171, "")</f>
        <v>-8866.995073891625</v>
      </c>
      <c r="G171" s="102">
        <v>763</v>
      </c>
      <c r="H171" s="25">
        <f t="shared" si="91"/>
        <v>-6.0344827586206899E-2</v>
      </c>
      <c r="I171" s="103">
        <f>IF(ISNUMBER(G171), $B172 * H171, "")</f>
        <v>-9051.7241379310344</v>
      </c>
      <c r="J171" s="24">
        <v>764</v>
      </c>
      <c r="K171" s="25">
        <f t="shared" si="92"/>
        <v>-5.9113300492610835E-2</v>
      </c>
      <c r="L171" s="104">
        <f>IF(ISNUMBER(J171), $B172 * K171, "")</f>
        <v>-8866.995073891625</v>
      </c>
      <c r="M171" s="102">
        <v>772</v>
      </c>
      <c r="N171" s="25">
        <f t="shared" si="93"/>
        <v>-4.9261083743842367E-2</v>
      </c>
      <c r="O171" s="104">
        <f>IF(ISNUMBER(M171), $B172 * N171, "")</f>
        <v>-7389.1625615763551</v>
      </c>
      <c r="Q171" s="281"/>
      <c r="R171" s="282"/>
      <c r="S171" s="283"/>
    </row>
    <row r="172" spans="1:19" ht="17.25" thickBot="1">
      <c r="A172" s="132" t="s">
        <v>267</v>
      </c>
      <c r="B172" s="289">
        <f>$B$37</f>
        <v>150000</v>
      </c>
      <c r="C172" s="290"/>
      <c r="D172" s="26" t="s">
        <v>268</v>
      </c>
      <c r="E172" s="27">
        <f>IF(COUNT(E152:E171), SUM(E152:E171) / COUNT(E152:E171), 0)</f>
        <v>-2.2953533219669611E-2</v>
      </c>
      <c r="F172" s="28">
        <f>SUM(F152:F171)</f>
        <v>-68860.599659008833</v>
      </c>
      <c r="G172" s="26" t="s">
        <v>268</v>
      </c>
      <c r="H172" s="27">
        <f>IF(COUNT(H152:H171), SUM(H152:H171) / COUNT(H152:H171), 0)</f>
        <v>-2.567052771154215E-2</v>
      </c>
      <c r="I172" s="28">
        <f>SUM(I152:I171)</f>
        <v>-77011.583134626475</v>
      </c>
      <c r="J172" s="26" t="s">
        <v>268</v>
      </c>
      <c r="K172" s="27">
        <f>IF(COUNT(K152:K171), SUM(K152:K171) / COUNT(K152:K171), 0)</f>
        <v>-2.6391045599132589E-2</v>
      </c>
      <c r="L172" s="28">
        <f>SUM(L152:L171)</f>
        <v>-79173.13679739779</v>
      </c>
      <c r="M172" s="26" t="s">
        <v>268</v>
      </c>
      <c r="N172" s="27">
        <f>IF(COUNT(N152:N171), SUM(N152:N171) / COUNT(N152:N171), 0)</f>
        <v>-2.5999680639456173E-2</v>
      </c>
      <c r="O172" s="28">
        <f>SUM(O152:O171)</f>
        <v>-77999.041918368544</v>
      </c>
      <c r="Q172" s="284"/>
      <c r="R172" s="285"/>
      <c r="S172" s="286"/>
    </row>
    <row r="174" spans="1:19" ht="17.25" thickBot="1"/>
    <row r="175" spans="1:19" ht="17.25" thickBot="1">
      <c r="A175" s="230" t="s">
        <v>252</v>
      </c>
      <c r="B175" s="231"/>
      <c r="C175" s="231"/>
      <c r="D175" s="231"/>
      <c r="E175" s="231"/>
      <c r="F175" s="231"/>
      <c r="G175" s="231"/>
      <c r="H175" s="231"/>
      <c r="I175" s="231"/>
      <c r="J175" s="231"/>
      <c r="K175" s="231"/>
      <c r="L175" s="231"/>
      <c r="M175" s="231"/>
      <c r="N175" s="231"/>
      <c r="O175" s="232"/>
      <c r="Q175" s="251"/>
      <c r="R175" s="251"/>
      <c r="S175" s="251"/>
    </row>
    <row r="176" spans="1:19" ht="17.25" thickBot="1">
      <c r="A176" s="170" t="s">
        <v>264</v>
      </c>
      <c r="B176" s="230" t="s">
        <v>49</v>
      </c>
      <c r="C176" s="232"/>
      <c r="D176" s="230" t="s">
        <v>57</v>
      </c>
      <c r="E176" s="231"/>
      <c r="F176" s="232"/>
      <c r="G176" s="257">
        <f>_xlfn.IFNA(VLOOKUP(B176, 현재가테이블!$B$2:$D$200, 2, FALSE), "-")</f>
        <v>60715000</v>
      </c>
      <c r="H176" s="258"/>
      <c r="I176" s="259"/>
      <c r="J176" s="230" t="s">
        <v>58</v>
      </c>
      <c r="K176" s="231"/>
      <c r="L176" s="232"/>
      <c r="M176" s="260">
        <f>_xlfn.IFNA(VLOOKUP(B176, 현재가테이블!$B$2:$D$200, 3, FALSE), "-")</f>
        <v>-7.8924148000000006E-3</v>
      </c>
      <c r="N176" s="261"/>
      <c r="O176" s="262"/>
      <c r="Q176" s="251"/>
      <c r="R176" s="251"/>
      <c r="S176" s="251"/>
    </row>
    <row r="177" spans="1:19" ht="17.25" thickBot="1">
      <c r="A177" s="291" t="s">
        <v>54</v>
      </c>
      <c r="B177" s="293" t="str">
        <f>TEXT($G$1, "[$-ko-KR]yyyy-mm-dd(ddd) ") &amp; "오전 00:00"</f>
        <v>2021-12-02(목) 오전 00:00</v>
      </c>
      <c r="C177" s="294"/>
      <c r="D177" s="253" t="str">
        <f>TEXT($G$1, "[$-ko-KR]yyyy-mm-dd(ddd) ") &amp; "오후 14:00"</f>
        <v>2021-12-02(목) 오후 14:00</v>
      </c>
      <c r="E177" s="254"/>
      <c r="F177" s="255"/>
      <c r="G177" s="253" t="str">
        <f>TEXT($G$1, "[$-ko-KR]yyyy-mm-dd(ddd) ") &amp; "오후 19:00"</f>
        <v>2021-12-02(목) 오후 19:00</v>
      </c>
      <c r="H177" s="254"/>
      <c r="I177" s="255"/>
      <c r="J177" s="253" t="str">
        <f>TEXT($G$1, "[$-ko-KR]yyyy-mm-dd(ddd) ") &amp; "오후 21:00"</f>
        <v>2021-12-02(목) 오후 21:00</v>
      </c>
      <c r="K177" s="254"/>
      <c r="L177" s="255"/>
      <c r="M177" s="253" t="str">
        <f>TEXT($G$1+1, "[$-ko-KR]yyyy-mm-dd(ddd) ") &amp; "오전 00:00"</f>
        <v>2021-12-03(금) 오전 00:00</v>
      </c>
      <c r="N177" s="254"/>
      <c r="O177" s="255"/>
      <c r="Q177" s="251"/>
      <c r="R177" s="251"/>
      <c r="S177" s="251"/>
    </row>
    <row r="178" spans="1:19" ht="17.25" thickBot="1">
      <c r="A178" s="292"/>
      <c r="B178" s="121" t="s">
        <v>57</v>
      </c>
      <c r="C178" s="122" t="s">
        <v>58</v>
      </c>
      <c r="D178" s="2" t="s">
        <v>57</v>
      </c>
      <c r="E178" s="10" t="s">
        <v>265</v>
      </c>
      <c r="F178" s="11" t="s">
        <v>266</v>
      </c>
      <c r="G178" s="171" t="s">
        <v>57</v>
      </c>
      <c r="H178" s="172" t="s">
        <v>265</v>
      </c>
      <c r="I178" s="173" t="s">
        <v>266</v>
      </c>
      <c r="J178" s="10" t="s">
        <v>57</v>
      </c>
      <c r="K178" s="10" t="s">
        <v>265</v>
      </c>
      <c r="L178" s="115" t="s">
        <v>266</v>
      </c>
      <c r="M178" s="2" t="s">
        <v>57</v>
      </c>
      <c r="N178" s="10" t="s">
        <v>265</v>
      </c>
      <c r="O178" s="66" t="s">
        <v>266</v>
      </c>
      <c r="Q178" s="256"/>
      <c r="R178" s="256"/>
      <c r="S178" s="256"/>
    </row>
    <row r="179" spans="1:19" ht="17.25" thickBot="1">
      <c r="A179" s="123" t="s">
        <v>243</v>
      </c>
      <c r="B179" s="124">
        <v>8560</v>
      </c>
      <c r="C179" s="76">
        <v>-1.1547344100000001E-2</v>
      </c>
      <c r="D179" s="13">
        <v>8400</v>
      </c>
      <c r="E179" s="14">
        <f>IF(ISNUMBER(D179), (D179 - $B179) / $B179, "")</f>
        <v>-1.8691588785046728E-2</v>
      </c>
      <c r="F179" s="16">
        <f>IF(ISNUMBER(D179), $B199 * E179, "")</f>
        <v>-2803.7383177570091</v>
      </c>
      <c r="G179" s="29">
        <v>8510</v>
      </c>
      <c r="H179" s="14">
        <f>IF(ISNUMBER(G179), (G179 - $B179) / $B179, "")</f>
        <v>-5.8411214953271026E-3</v>
      </c>
      <c r="I179" s="100">
        <f>IF(ISNUMBER(G179), $B199 * H179, "")</f>
        <v>-876.1682242990654</v>
      </c>
      <c r="J179" s="13">
        <v>8490</v>
      </c>
      <c r="K179" s="14">
        <f>IF(ISNUMBER(J179), (J179 - $B179) / $B179, "")</f>
        <v>-8.1775700934579431E-3</v>
      </c>
      <c r="L179" s="16">
        <f>IF(ISNUMBER(J179), $B199 * K179, "")</f>
        <v>-1226.6355140186915</v>
      </c>
      <c r="M179" s="29">
        <v>8475</v>
      </c>
      <c r="N179" s="14">
        <f>IF(ISNUMBER(M179), (M179 - $B179) / $B179, "")</f>
        <v>-9.9299065420560741E-3</v>
      </c>
      <c r="O179" s="16">
        <f>IF(ISNUMBER(M179), $B199 * N179, "")</f>
        <v>-1489.4859813084111</v>
      </c>
      <c r="Q179" s="251"/>
      <c r="R179" s="251"/>
      <c r="S179" s="251"/>
    </row>
    <row r="180" spans="1:19" ht="17.25" thickBot="1">
      <c r="A180" s="125" t="s">
        <v>171</v>
      </c>
      <c r="B180" s="126">
        <v>744</v>
      </c>
      <c r="C180" s="77">
        <v>-1.19521912E-2</v>
      </c>
      <c r="D180" s="15">
        <v>845</v>
      </c>
      <c r="E180" s="32">
        <f t="shared" ref="E180:E183" si="94">IF(ISNUMBER(D180), (D180 - $B180) / $B180, "")</f>
        <v>0.135752688172043</v>
      </c>
      <c r="F180" s="18">
        <f>IF(ISNUMBER(D180), $B199 * E180, "")</f>
        <v>20362.903225806451</v>
      </c>
      <c r="G180" s="31">
        <v>835</v>
      </c>
      <c r="H180" s="32">
        <f t="shared" ref="H180:H183" si="95">IF(ISNUMBER(G180), (G180 - $B180) / $B180, "")</f>
        <v>0.12231182795698925</v>
      </c>
      <c r="I180" s="101">
        <f>IF(ISNUMBER(G180), $B199 * H180, "")</f>
        <v>18346.774193548386</v>
      </c>
      <c r="J180" s="15">
        <v>829</v>
      </c>
      <c r="K180" s="32">
        <f t="shared" ref="K180:K183" si="96">IF(ISNUMBER(J180), (J180 - $B180) / $B180, "")</f>
        <v>0.11424731182795698</v>
      </c>
      <c r="L180" s="18">
        <f>IF(ISNUMBER(J180), $B199 * K180, "")</f>
        <v>17137.096774193549</v>
      </c>
      <c r="M180" s="31">
        <v>790</v>
      </c>
      <c r="N180" s="32">
        <f t="shared" ref="N180:N183" si="97">IF(ISNUMBER(M180), (M180 - $B180) / $B180, "")</f>
        <v>6.1827956989247312E-2</v>
      </c>
      <c r="O180" s="18">
        <f>IF(ISNUMBER(M180), $B199 * N180, "")</f>
        <v>9274.1935483870966</v>
      </c>
      <c r="Q180" s="251"/>
      <c r="R180" s="251"/>
      <c r="S180" s="251"/>
    </row>
    <row r="181" spans="1:19" ht="17.25" thickBot="1">
      <c r="A181" s="125" t="s">
        <v>95</v>
      </c>
      <c r="B181" s="126">
        <v>6710</v>
      </c>
      <c r="C181" s="77">
        <v>-1.25091979E-2</v>
      </c>
      <c r="D181" s="15">
        <v>6320</v>
      </c>
      <c r="E181" s="32">
        <f t="shared" si="94"/>
        <v>-5.8122205663189271E-2</v>
      </c>
      <c r="F181" s="18">
        <f>IF(ISNUMBER(D181), $B199 * E181, "")</f>
        <v>-8718.3308494783905</v>
      </c>
      <c r="G181" s="31">
        <v>6380</v>
      </c>
      <c r="H181" s="32">
        <f t="shared" si="95"/>
        <v>-4.9180327868852458E-2</v>
      </c>
      <c r="I181" s="101">
        <f>IF(ISNUMBER(G181), $B199 * H181, "")</f>
        <v>-7377.0491803278683</v>
      </c>
      <c r="J181" s="15">
        <v>6395</v>
      </c>
      <c r="K181" s="32">
        <f t="shared" si="96"/>
        <v>-4.6944858420268257E-2</v>
      </c>
      <c r="L181" s="18">
        <f>IF(ISNUMBER(J181), $B199 * K181, "")</f>
        <v>-7041.7287630402388</v>
      </c>
      <c r="M181" s="31">
        <v>6360</v>
      </c>
      <c r="N181" s="32">
        <f t="shared" si="97"/>
        <v>-5.216095380029806E-2</v>
      </c>
      <c r="O181" s="18">
        <f>IF(ISNUMBER(M181), $B199 * N181, "")</f>
        <v>-7824.143070044709</v>
      </c>
      <c r="Q181" s="256"/>
      <c r="R181" s="256"/>
      <c r="S181" s="256"/>
    </row>
    <row r="182" spans="1:19" ht="17.25" thickBot="1">
      <c r="A182" s="125" t="s">
        <v>137</v>
      </c>
      <c r="B182" s="126">
        <v>10570</v>
      </c>
      <c r="C182" s="77">
        <v>-1.6744186000000001E-2</v>
      </c>
      <c r="D182" s="15">
        <v>10100</v>
      </c>
      <c r="E182" s="32">
        <f t="shared" si="94"/>
        <v>-4.4465468306527908E-2</v>
      </c>
      <c r="F182" s="18">
        <f>IF(ISNUMBER(D182), $B199 * E182, "")</f>
        <v>-6669.8202459791864</v>
      </c>
      <c r="G182" s="31">
        <v>10120</v>
      </c>
      <c r="H182" s="32">
        <f t="shared" si="95"/>
        <v>-4.2573320719016081E-2</v>
      </c>
      <c r="I182" s="101">
        <f>IF(ISNUMBER(G182), $B199 * H182, "")</f>
        <v>-6385.9981078524124</v>
      </c>
      <c r="J182" s="15">
        <v>10110</v>
      </c>
      <c r="K182" s="32">
        <f t="shared" si="96"/>
        <v>-4.3519394512771994E-2</v>
      </c>
      <c r="L182" s="18">
        <f>IF(ISNUMBER(J182), $B199 * K182, "")</f>
        <v>-6527.9091769157994</v>
      </c>
      <c r="M182" s="31">
        <v>10160</v>
      </c>
      <c r="N182" s="32">
        <f t="shared" si="97"/>
        <v>-3.8789025543992432E-2</v>
      </c>
      <c r="O182" s="18">
        <f>IF(ISNUMBER(M182), $B199 * N182, "")</f>
        <v>-5818.3538315988644</v>
      </c>
      <c r="Q182" s="256"/>
      <c r="R182" s="256"/>
      <c r="S182" s="256"/>
    </row>
    <row r="183" spans="1:19" ht="17.25" thickBot="1">
      <c r="A183" s="127" t="s">
        <v>201</v>
      </c>
      <c r="B183" s="128">
        <v>22.8</v>
      </c>
      <c r="C183" s="78">
        <v>-1.7241379300000002E-2</v>
      </c>
      <c r="D183" s="20">
        <v>22.6</v>
      </c>
      <c r="E183" s="21">
        <f t="shared" si="94"/>
        <v>-8.7719298245613718E-3</v>
      </c>
      <c r="F183" s="22">
        <f>IF(ISNUMBER(D183), $B199 * E183, "")</f>
        <v>-1315.7894736842059</v>
      </c>
      <c r="G183" s="30">
        <v>22.7</v>
      </c>
      <c r="H183" s="21">
        <f t="shared" si="95"/>
        <v>-4.385964912280764E-3</v>
      </c>
      <c r="I183" s="105">
        <f>IF(ISNUMBER(G183), $B199 * H183, "")</f>
        <v>-657.89473684211464</v>
      </c>
      <c r="J183" s="20">
        <v>22.8</v>
      </c>
      <c r="K183" s="21">
        <f t="shared" si="96"/>
        <v>0</v>
      </c>
      <c r="L183" s="22">
        <f>IF(ISNUMBER(J183), $B199 * K183, "")</f>
        <v>0</v>
      </c>
      <c r="M183" s="30">
        <v>22.9</v>
      </c>
      <c r="N183" s="21">
        <f t="shared" si="97"/>
        <v>4.3859649122806078E-3</v>
      </c>
      <c r="O183" s="22">
        <f>IF(ISNUMBER(M183), $B199 * N183, "")</f>
        <v>657.89473684209122</v>
      </c>
      <c r="Q183" s="256"/>
      <c r="R183" s="256"/>
      <c r="S183" s="256"/>
    </row>
    <row r="184" spans="1:19" ht="17.25" thickBot="1">
      <c r="A184" s="125" t="s">
        <v>231</v>
      </c>
      <c r="B184" s="129">
        <v>113</v>
      </c>
      <c r="C184" s="80">
        <v>-1.73913043E-2</v>
      </c>
      <c r="D184" s="106">
        <v>111</v>
      </c>
      <c r="E184" s="107">
        <f>IF(ISNUMBER(D184), (D184 - $B184) / $B184, "")</f>
        <v>-1.7699115044247787E-2</v>
      </c>
      <c r="F184" s="108">
        <f>IF(ISNUMBER(D184), $B199 * E184, "")</f>
        <v>-2654.8672566371679</v>
      </c>
      <c r="G184" s="109">
        <v>107</v>
      </c>
      <c r="H184" s="107">
        <f>IF(ISNUMBER(G184), (G184 - $B184) / $B184, "")</f>
        <v>-5.3097345132743362E-2</v>
      </c>
      <c r="I184" s="110">
        <f>IF(ISNUMBER(G184), $B199 * H184, "")</f>
        <v>-7964.6017699115046</v>
      </c>
      <c r="J184" s="106">
        <v>107</v>
      </c>
      <c r="K184" s="107">
        <f>IF(ISNUMBER(J184), (J184 - $B184) / $B184, "")</f>
        <v>-5.3097345132743362E-2</v>
      </c>
      <c r="L184" s="108">
        <f>IF(ISNUMBER(J184), $B199 * K184, "")</f>
        <v>-7964.6017699115046</v>
      </c>
      <c r="M184" s="109">
        <v>108</v>
      </c>
      <c r="N184" s="107">
        <f>IF(ISNUMBER(M184), (M184 - $B184) / $B184, "")</f>
        <v>-4.4247787610619468E-2</v>
      </c>
      <c r="O184" s="108">
        <f>IF(ISNUMBER(M184), $B199 * N184, "")</f>
        <v>-6637.1681415929206</v>
      </c>
      <c r="Q184" s="256"/>
      <c r="R184" s="256"/>
      <c r="S184" s="256"/>
    </row>
    <row r="185" spans="1:19" ht="17.25" thickBot="1">
      <c r="A185" s="125" t="s">
        <v>159</v>
      </c>
      <c r="B185" s="126">
        <v>120</v>
      </c>
      <c r="C185" s="77">
        <v>-2.4390243900000001E-2</v>
      </c>
      <c r="D185" s="15">
        <v>124</v>
      </c>
      <c r="E185" s="32">
        <f t="shared" ref="E185:E188" si="98">IF(ISNUMBER(D185), (D185 - $B185) / $B185, "")</f>
        <v>3.3333333333333333E-2</v>
      </c>
      <c r="F185" s="18">
        <f>IF(ISNUMBER(D185), $B199 * E185, "")</f>
        <v>5000</v>
      </c>
      <c r="G185" s="31">
        <v>124</v>
      </c>
      <c r="H185" s="32">
        <f t="shared" ref="H185:H188" si="99">IF(ISNUMBER(G185), (G185 - $B185) / $B185, "")</f>
        <v>3.3333333333333333E-2</v>
      </c>
      <c r="I185" s="101">
        <f>IF(ISNUMBER(G185), $B199 * H185, "")</f>
        <v>5000</v>
      </c>
      <c r="J185" s="15">
        <v>122</v>
      </c>
      <c r="K185" s="32">
        <f t="shared" ref="K185:K188" si="100">IF(ISNUMBER(J185), (J185 - $B185) / $B185, "")</f>
        <v>1.6666666666666666E-2</v>
      </c>
      <c r="L185" s="18">
        <f>IF(ISNUMBER(J185), $B199 * K185, "")</f>
        <v>2500</v>
      </c>
      <c r="M185" s="31">
        <v>121</v>
      </c>
      <c r="N185" s="32">
        <f t="shared" ref="N185:N188" si="101">IF(ISNUMBER(M185), (M185 - $B185) / $B185, "")</f>
        <v>8.3333333333333332E-3</v>
      </c>
      <c r="O185" s="18">
        <f>IF(ISNUMBER(M185), $B199 * N185, "")</f>
        <v>1250</v>
      </c>
      <c r="Q185" s="256"/>
      <c r="R185" s="256"/>
      <c r="S185" s="256"/>
    </row>
    <row r="186" spans="1:19" ht="17.25" thickBot="1">
      <c r="A186" s="125" t="s">
        <v>163</v>
      </c>
      <c r="B186" s="126">
        <v>1400</v>
      </c>
      <c r="C186" s="77">
        <v>-2.4390243900000001E-2</v>
      </c>
      <c r="D186" s="15">
        <v>1320</v>
      </c>
      <c r="E186" s="32">
        <f t="shared" si="98"/>
        <v>-5.7142857142857141E-2</v>
      </c>
      <c r="F186" s="18">
        <f>IF(ISNUMBER(D186), $B199 * E186, "")</f>
        <v>-8571.4285714285706</v>
      </c>
      <c r="G186" s="31">
        <v>1270</v>
      </c>
      <c r="H186" s="32">
        <f t="shared" si="99"/>
        <v>-9.285714285714286E-2</v>
      </c>
      <c r="I186" s="101">
        <f>IF(ISNUMBER(G186), $B199 * H186, "")</f>
        <v>-13928.571428571429</v>
      </c>
      <c r="J186" s="15">
        <v>1260</v>
      </c>
      <c r="K186" s="32">
        <f t="shared" si="100"/>
        <v>-0.1</v>
      </c>
      <c r="L186" s="18">
        <f>IF(ISNUMBER(J186), $B199 * K186, "")</f>
        <v>-15000</v>
      </c>
      <c r="M186" s="31">
        <v>1275</v>
      </c>
      <c r="N186" s="32">
        <f t="shared" si="101"/>
        <v>-8.9285714285714288E-2</v>
      </c>
      <c r="O186" s="18">
        <f>IF(ISNUMBER(M186), $B199 * N186, "")</f>
        <v>-13392.857142857143</v>
      </c>
      <c r="Q186" s="256"/>
      <c r="R186" s="256"/>
      <c r="S186" s="256"/>
    </row>
    <row r="187" spans="1:19" ht="17.25" thickBot="1">
      <c r="A187" s="125" t="s">
        <v>147</v>
      </c>
      <c r="B187" s="126">
        <v>19.3</v>
      </c>
      <c r="C187" s="77">
        <v>-2.5252525299999998E-2</v>
      </c>
      <c r="D187" s="15">
        <v>20.5</v>
      </c>
      <c r="E187" s="32">
        <f t="shared" si="98"/>
        <v>6.2176165803108772E-2</v>
      </c>
      <c r="F187" s="18">
        <f>IF(ISNUMBER(D187), $B199 * E187, "")</f>
        <v>9326.424870466315</v>
      </c>
      <c r="G187" s="31">
        <v>20.100000000000001</v>
      </c>
      <c r="H187" s="32">
        <f t="shared" si="99"/>
        <v>4.1450777202072575E-2</v>
      </c>
      <c r="I187" s="101">
        <f>IF(ISNUMBER(G187), $B199 * H187, "")</f>
        <v>6217.6165803108861</v>
      </c>
      <c r="J187" s="15">
        <v>19.8</v>
      </c>
      <c r="K187" s="32">
        <f t="shared" si="100"/>
        <v>2.5906735751295335E-2</v>
      </c>
      <c r="L187" s="18">
        <f>IF(ISNUMBER(J187), $B199 * K187, "")</f>
        <v>3886.0103626943001</v>
      </c>
      <c r="M187" s="31">
        <v>19.5</v>
      </c>
      <c r="N187" s="32">
        <f t="shared" si="101"/>
        <v>1.0362694300518097E-2</v>
      </c>
      <c r="O187" s="18">
        <f>IF(ISNUMBER(M187), $B199 * N187, "")</f>
        <v>1554.4041450777145</v>
      </c>
      <c r="Q187" s="33"/>
      <c r="R187" s="33"/>
    </row>
    <row r="188" spans="1:19" ht="17.25" thickBot="1">
      <c r="A188" s="130" t="s">
        <v>207</v>
      </c>
      <c r="B188" s="131">
        <v>23</v>
      </c>
      <c r="C188" s="79">
        <v>-2.54237288E-2</v>
      </c>
      <c r="D188" s="24">
        <v>24</v>
      </c>
      <c r="E188" s="25">
        <f t="shared" si="98"/>
        <v>4.3478260869565216E-2</v>
      </c>
      <c r="F188" s="104">
        <f>IF(ISNUMBER(D188), $B199 * E188, "")</f>
        <v>6521.7391304347821</v>
      </c>
      <c r="G188" s="102">
        <v>24.3</v>
      </c>
      <c r="H188" s="25">
        <f t="shared" si="99"/>
        <v>5.652173913043481E-2</v>
      </c>
      <c r="I188" s="103">
        <f>IF(ISNUMBER(G188), $B199 * H188, "")</f>
        <v>8478.2608695652216</v>
      </c>
      <c r="J188" s="24">
        <v>24.1</v>
      </c>
      <c r="K188" s="25">
        <f t="shared" si="100"/>
        <v>4.7826086956521803E-2</v>
      </c>
      <c r="L188" s="104">
        <f>IF(ISNUMBER(J188), $B199 * K188, "")</f>
        <v>7173.9130434782701</v>
      </c>
      <c r="M188" s="102">
        <v>24.2</v>
      </c>
      <c r="N188" s="25">
        <f t="shared" si="101"/>
        <v>5.217391304347823E-2</v>
      </c>
      <c r="O188" s="104">
        <f>IF(ISNUMBER(M188), $B199 * N188, "")</f>
        <v>7826.0869565217345</v>
      </c>
      <c r="Q188" s="265"/>
      <c r="R188" s="266"/>
      <c r="S188" s="267"/>
    </row>
    <row r="189" spans="1:19">
      <c r="A189" s="123" t="s">
        <v>173</v>
      </c>
      <c r="B189" s="124">
        <v>1750</v>
      </c>
      <c r="C189" s="76">
        <v>-2.77777778E-2</v>
      </c>
      <c r="D189" s="13">
        <v>1695</v>
      </c>
      <c r="E189" s="14">
        <f>IF(ISNUMBER(D189), (D189 - $B189) / $B189, "")</f>
        <v>-3.1428571428571431E-2</v>
      </c>
      <c r="F189" s="16">
        <f>IF(ISNUMBER(D189), $B199 * E189, "")</f>
        <v>-4714.2857142857147</v>
      </c>
      <c r="G189" s="29">
        <v>1785</v>
      </c>
      <c r="H189" s="14">
        <f>IF(ISNUMBER(G189), (G189 - $B189) / $B189, "")</f>
        <v>0.02</v>
      </c>
      <c r="I189" s="100">
        <f>IF(ISNUMBER(G189), $B199 * H189, "")</f>
        <v>3000</v>
      </c>
      <c r="J189" s="13">
        <v>1800</v>
      </c>
      <c r="K189" s="14">
        <f>IF(ISNUMBER(J189), (J189 - $B189) / $B189, "")</f>
        <v>2.8571428571428571E-2</v>
      </c>
      <c r="L189" s="16">
        <f>IF(ISNUMBER(J189), $B199 * K189, "")</f>
        <v>4285.7142857142853</v>
      </c>
      <c r="M189" s="29">
        <v>1900</v>
      </c>
      <c r="N189" s="14">
        <f>IF(ISNUMBER(M189), (M189 - $B189) / $B189, "")</f>
        <v>8.5714285714285715E-2</v>
      </c>
      <c r="O189" s="16">
        <f>IF(ISNUMBER(M189), $B199 * N189, "")</f>
        <v>12857.142857142857</v>
      </c>
      <c r="Q189" s="268"/>
      <c r="R189" s="269"/>
      <c r="S189" s="270"/>
    </row>
    <row r="190" spans="1:19" ht="17.25" thickBot="1">
      <c r="A190" s="125" t="s">
        <v>225</v>
      </c>
      <c r="B190" s="126">
        <v>1410</v>
      </c>
      <c r="C190" s="77">
        <v>-3.0927835099999999E-2</v>
      </c>
      <c r="D190" s="15">
        <v>1335</v>
      </c>
      <c r="E190" s="32">
        <f t="shared" ref="E190:E193" si="102">IF(ISNUMBER(D190), (D190 - $B190) / $B190, "")</f>
        <v>-5.3191489361702128E-2</v>
      </c>
      <c r="F190" s="18">
        <f>IF(ISNUMBER(D190), $B199 * E190, "")</f>
        <v>-7978.7234042553191</v>
      </c>
      <c r="G190" s="31">
        <v>1320</v>
      </c>
      <c r="H190" s="32">
        <f t="shared" ref="H190:H193" si="103">IF(ISNUMBER(G190), (G190 - $B190) / $B190, "")</f>
        <v>-6.3829787234042548E-2</v>
      </c>
      <c r="I190" s="101">
        <f>IF(ISNUMBER(G190), $B199 * H190, "")</f>
        <v>-9574.4680851063822</v>
      </c>
      <c r="J190" s="15">
        <v>1315</v>
      </c>
      <c r="K190" s="32">
        <f t="shared" ref="K190:K193" si="104">IF(ISNUMBER(J190), (J190 - $B190) / $B190, "")</f>
        <v>-6.7375886524822695E-2</v>
      </c>
      <c r="L190" s="18">
        <f>IF(ISNUMBER(J190), $B199 * K190, "")</f>
        <v>-10106.382978723404</v>
      </c>
      <c r="M190" s="31">
        <v>1315</v>
      </c>
      <c r="N190" s="32">
        <f t="shared" ref="N190:N193" si="105">IF(ISNUMBER(M190), (M190 - $B190) / $B190, "")</f>
        <v>-6.7375886524822695E-2</v>
      </c>
      <c r="O190" s="18">
        <f>IF(ISNUMBER(M190), $B199 * N190, "")</f>
        <v>-10106.382978723404</v>
      </c>
      <c r="Q190" s="271"/>
      <c r="R190" s="272"/>
      <c r="S190" s="273"/>
    </row>
    <row r="191" spans="1:19" ht="17.25" thickBot="1">
      <c r="A191" s="125" t="s">
        <v>60</v>
      </c>
      <c r="B191" s="126">
        <v>5570</v>
      </c>
      <c r="C191" s="77">
        <v>-3.3824804899999998E-2</v>
      </c>
      <c r="D191" s="15">
        <v>5465</v>
      </c>
      <c r="E191" s="32">
        <f t="shared" si="102"/>
        <v>-1.8850987432675045E-2</v>
      </c>
      <c r="F191" s="18">
        <f>IF(ISNUMBER(D191), $B199 * E191, "")</f>
        <v>-2827.6481149012566</v>
      </c>
      <c r="G191" s="31">
        <v>5375</v>
      </c>
      <c r="H191" s="32">
        <f t="shared" si="103"/>
        <v>-3.5008976660682228E-2</v>
      </c>
      <c r="I191" s="101">
        <f>IF(ISNUMBER(G191), $B199 * H191, "")</f>
        <v>-5251.3464991023338</v>
      </c>
      <c r="J191" s="15">
        <v>5360</v>
      </c>
      <c r="K191" s="32">
        <f t="shared" si="104"/>
        <v>-3.7701974865350089E-2</v>
      </c>
      <c r="L191" s="18">
        <f>IF(ISNUMBER(J191), $B199 * K191, "")</f>
        <v>-5655.2962298025132</v>
      </c>
      <c r="M191" s="31">
        <v>5510</v>
      </c>
      <c r="N191" s="32">
        <f t="shared" si="105"/>
        <v>-1.0771992818671455E-2</v>
      </c>
      <c r="O191" s="18">
        <f>IF(ISNUMBER(M191), $B199 * N191, "")</f>
        <v>-1615.7989228007182</v>
      </c>
      <c r="Q191" s="256"/>
      <c r="R191" s="256"/>
      <c r="S191" s="256"/>
    </row>
    <row r="192" spans="1:19" ht="17.25" thickBot="1">
      <c r="A192" s="125" t="s">
        <v>211</v>
      </c>
      <c r="B192" s="126">
        <v>2855</v>
      </c>
      <c r="C192" s="77">
        <v>-3.5472972999999998E-2</v>
      </c>
      <c r="D192" s="15">
        <v>2675</v>
      </c>
      <c r="E192" s="32">
        <f t="shared" si="102"/>
        <v>-6.3047285464098074E-2</v>
      </c>
      <c r="F192" s="18">
        <f>IF(ISNUMBER(D192), $B199 * E192, "")</f>
        <v>-9457.0928196147106</v>
      </c>
      <c r="G192" s="31">
        <v>2860</v>
      </c>
      <c r="H192" s="32">
        <f t="shared" si="103"/>
        <v>1.7513134851138354E-3</v>
      </c>
      <c r="I192" s="101">
        <f>IF(ISNUMBER(G192), $B199 * H192, "")</f>
        <v>262.69702276707528</v>
      </c>
      <c r="J192" s="15">
        <v>2925</v>
      </c>
      <c r="K192" s="32">
        <f t="shared" si="104"/>
        <v>2.4518388791593695E-2</v>
      </c>
      <c r="L192" s="18">
        <f>IF(ISNUMBER(J192), $B199 * K192, "")</f>
        <v>3677.7583187390542</v>
      </c>
      <c r="M192" s="31">
        <v>2875</v>
      </c>
      <c r="N192" s="32">
        <f t="shared" si="105"/>
        <v>7.0052539404553416E-3</v>
      </c>
      <c r="O192" s="18">
        <f>IF(ISNUMBER(M192), $B199 * N192, "")</f>
        <v>1050.7880910683011</v>
      </c>
      <c r="Q192" s="251"/>
      <c r="R192" s="251"/>
      <c r="S192" s="251"/>
    </row>
    <row r="193" spans="1:19" ht="17.25" thickBot="1">
      <c r="A193" s="127" t="s">
        <v>157</v>
      </c>
      <c r="B193" s="128">
        <v>3160</v>
      </c>
      <c r="C193" s="78">
        <v>-3.8051750400000001E-2</v>
      </c>
      <c r="D193" s="20">
        <v>2985</v>
      </c>
      <c r="E193" s="21">
        <f t="shared" si="102"/>
        <v>-5.5379746835443035E-2</v>
      </c>
      <c r="F193" s="22">
        <f>IF(ISNUMBER(D193), $B199 * E193, "")</f>
        <v>-8306.9620253164558</v>
      </c>
      <c r="G193" s="30">
        <v>2960</v>
      </c>
      <c r="H193" s="21">
        <f t="shared" si="103"/>
        <v>-6.3291139240506333E-2</v>
      </c>
      <c r="I193" s="105">
        <f>IF(ISNUMBER(G193), $B199 * H193, "")</f>
        <v>-9493.67088607595</v>
      </c>
      <c r="J193" s="20">
        <v>2980</v>
      </c>
      <c r="K193" s="21">
        <f t="shared" si="104"/>
        <v>-5.6962025316455694E-2</v>
      </c>
      <c r="L193" s="22">
        <f>IF(ISNUMBER(J193), $B199 * K193, "")</f>
        <v>-8544.3037974683539</v>
      </c>
      <c r="M193" s="30">
        <v>3015</v>
      </c>
      <c r="N193" s="21">
        <f t="shared" si="105"/>
        <v>-4.588607594936709E-2</v>
      </c>
      <c r="O193" s="22">
        <f>IF(ISNUMBER(M193), $B199 * N193, "")</f>
        <v>-6882.9113924050635</v>
      </c>
      <c r="Q193" s="251"/>
      <c r="R193" s="251"/>
      <c r="S193" s="251"/>
    </row>
    <row r="194" spans="1:19" ht="17.25" thickBot="1">
      <c r="A194" s="125" t="s">
        <v>227</v>
      </c>
      <c r="B194" s="129">
        <v>812</v>
      </c>
      <c r="C194" s="80">
        <v>-4.0189125300000003E-2</v>
      </c>
      <c r="D194" s="106">
        <v>764</v>
      </c>
      <c r="E194" s="107">
        <f>IF(ISNUMBER(D194), (D194 - $B194) / $B194, "")</f>
        <v>-5.9113300492610835E-2</v>
      </c>
      <c r="F194" s="108">
        <f>IF(ISNUMBER(D194), $B199 * E194, "")</f>
        <v>-8866.995073891625</v>
      </c>
      <c r="G194" s="109">
        <v>763</v>
      </c>
      <c r="H194" s="107">
        <f>IF(ISNUMBER(G194), (G194 - $B194) / $B194, "")</f>
        <v>-6.0344827586206899E-2</v>
      </c>
      <c r="I194" s="110">
        <f>IF(ISNUMBER(G194), $B199 * H194, "")</f>
        <v>-9051.7241379310344</v>
      </c>
      <c r="J194" s="106">
        <v>764</v>
      </c>
      <c r="K194" s="107">
        <f>IF(ISNUMBER(J194), (J194 - $B194) / $B194, "")</f>
        <v>-5.9113300492610835E-2</v>
      </c>
      <c r="L194" s="108">
        <f>IF(ISNUMBER(J194), $B199 * K194, "")</f>
        <v>-8866.995073891625</v>
      </c>
      <c r="M194" s="109">
        <v>772</v>
      </c>
      <c r="N194" s="107">
        <f>IF(ISNUMBER(M194), (M194 - $B194) / $B194, "")</f>
        <v>-4.9261083743842367E-2</v>
      </c>
      <c r="O194" s="108">
        <f>IF(ISNUMBER(M194), $B199 * N194, "")</f>
        <v>-7389.1625615763551</v>
      </c>
      <c r="Q194" s="256"/>
      <c r="R194" s="256"/>
      <c r="S194" s="256"/>
    </row>
    <row r="195" spans="1:19" ht="17.25" thickBot="1">
      <c r="A195" s="125" t="s">
        <v>117</v>
      </c>
      <c r="B195" s="126">
        <v>6860</v>
      </c>
      <c r="C195" s="77">
        <v>-4.0559440600000003E-2</v>
      </c>
      <c r="D195" s="15">
        <v>6480</v>
      </c>
      <c r="E195" s="32">
        <f t="shared" ref="E195:E198" si="106">IF(ISNUMBER(D195), (D195 - $B195) / $B195, "")</f>
        <v>-5.5393586005830907E-2</v>
      </c>
      <c r="F195" s="18">
        <f>IF(ISNUMBER(D195), $B199 * E195, "")</f>
        <v>-8309.0379008746368</v>
      </c>
      <c r="G195" s="31">
        <v>6490</v>
      </c>
      <c r="H195" s="32">
        <f t="shared" ref="H195:H198" si="107">IF(ISNUMBER(G195), (G195 - $B195) / $B195, "")</f>
        <v>-5.393586005830904E-2</v>
      </c>
      <c r="I195" s="101">
        <f>IF(ISNUMBER(G195), $B199 * H195, "")</f>
        <v>-8090.3790087463558</v>
      </c>
      <c r="J195" s="15">
        <v>6420</v>
      </c>
      <c r="K195" s="32">
        <f t="shared" ref="K195:K198" si="108">IF(ISNUMBER(J195), (J195 - $B195) / $B195, "")</f>
        <v>-6.4139941690962099E-2</v>
      </c>
      <c r="L195" s="18">
        <f>IF(ISNUMBER(J195), $B199 * K195, "")</f>
        <v>-9620.9912536443153</v>
      </c>
      <c r="M195" s="31">
        <v>6415</v>
      </c>
      <c r="N195" s="32">
        <f t="shared" ref="N195:N198" si="109">IF(ISNUMBER(M195), (M195 - $B195) / $B195, "")</f>
        <v>-6.4868804664723029E-2</v>
      </c>
      <c r="O195" s="18">
        <f>IF(ISNUMBER(M195), $B199 * N195, "")</f>
        <v>-9730.3206997084544</v>
      </c>
      <c r="Q195" s="256"/>
      <c r="R195" s="256"/>
      <c r="S195" s="256"/>
    </row>
    <row r="196" spans="1:19" ht="17.25" thickBot="1">
      <c r="A196" s="125" t="s">
        <v>205</v>
      </c>
      <c r="B196" s="126">
        <v>17</v>
      </c>
      <c r="C196" s="77">
        <v>-4.4943820199999998E-2</v>
      </c>
      <c r="D196" s="15">
        <v>16.3</v>
      </c>
      <c r="E196" s="32">
        <f t="shared" si="106"/>
        <v>-4.1176470588235252E-2</v>
      </c>
      <c r="F196" s="18">
        <f>IF(ISNUMBER(D196), $B199 * E196, "")</f>
        <v>-6176.4705882352882</v>
      </c>
      <c r="G196" s="31">
        <v>16.2</v>
      </c>
      <c r="H196" s="32">
        <f t="shared" si="107"/>
        <v>-4.7058823529411806E-2</v>
      </c>
      <c r="I196" s="101">
        <f>IF(ISNUMBER(G196), $B199 * H196, "")</f>
        <v>-7058.8235294117712</v>
      </c>
      <c r="J196" s="15">
        <v>16.100000000000001</v>
      </c>
      <c r="K196" s="32">
        <f t="shared" si="108"/>
        <v>-5.2941176470588151E-2</v>
      </c>
      <c r="L196" s="18">
        <f>IF(ISNUMBER(J196), $B199 * K196, "")</f>
        <v>-7941.1764705882224</v>
      </c>
      <c r="M196" s="31">
        <v>16.3</v>
      </c>
      <c r="N196" s="32">
        <f t="shared" si="109"/>
        <v>-4.1176470588235252E-2</v>
      </c>
      <c r="O196" s="18">
        <f>IF(ISNUMBER(M196), $B199 * N196, "")</f>
        <v>-6176.4705882352882</v>
      </c>
      <c r="Q196" s="256"/>
      <c r="R196" s="256"/>
      <c r="S196" s="256"/>
    </row>
    <row r="197" spans="1:19">
      <c r="A197" s="125" t="s">
        <v>111</v>
      </c>
      <c r="B197" s="126">
        <v>8005</v>
      </c>
      <c r="C197" s="77">
        <v>-5.0978067600000003E-2</v>
      </c>
      <c r="D197" s="15">
        <v>7675</v>
      </c>
      <c r="E197" s="32">
        <f t="shared" si="106"/>
        <v>-4.1224234853216739E-2</v>
      </c>
      <c r="F197" s="18">
        <f>IF(ISNUMBER(D197), $B199 * E197, "")</f>
        <v>-6183.6352279825105</v>
      </c>
      <c r="G197" s="31">
        <v>7665</v>
      </c>
      <c r="H197" s="32">
        <f t="shared" si="107"/>
        <v>-4.2473454091193005E-2</v>
      </c>
      <c r="I197" s="101">
        <f>IF(ISNUMBER(G197), $B199 * H197, "")</f>
        <v>-6371.0181136789506</v>
      </c>
      <c r="J197" s="15">
        <v>7670</v>
      </c>
      <c r="K197" s="32">
        <f t="shared" si="108"/>
        <v>-4.1848844472204869E-2</v>
      </c>
      <c r="L197" s="18">
        <f>IF(ISNUMBER(J197), $B199 * K197, "")</f>
        <v>-6277.3266708307301</v>
      </c>
      <c r="M197" s="31">
        <v>8125</v>
      </c>
      <c r="N197" s="32">
        <f t="shared" si="109"/>
        <v>1.4990630855715179E-2</v>
      </c>
      <c r="O197" s="18">
        <f>IF(ISNUMBER(M197), $B199 * N197, "")</f>
        <v>2248.5946283572766</v>
      </c>
      <c r="Q197" s="278"/>
      <c r="R197" s="279"/>
      <c r="S197" s="280"/>
    </row>
    <row r="198" spans="1:19" ht="17.25" thickBot="1">
      <c r="A198" s="130" t="s">
        <v>229</v>
      </c>
      <c r="B198" s="131">
        <v>3040</v>
      </c>
      <c r="C198" s="79">
        <v>-8.5714285700000004E-2</v>
      </c>
      <c r="D198" s="24">
        <v>2880</v>
      </c>
      <c r="E198" s="25">
        <f t="shared" si="106"/>
        <v>-5.2631578947368418E-2</v>
      </c>
      <c r="F198" s="104">
        <f>IF(ISNUMBER(D198), $B199 * E198, "")</f>
        <v>-7894.7368421052624</v>
      </c>
      <c r="G198" s="102">
        <v>2870</v>
      </c>
      <c r="H198" s="25">
        <f t="shared" si="107"/>
        <v>-5.5921052631578948E-2</v>
      </c>
      <c r="I198" s="103">
        <f>IF(ISNUMBER(G198), $B199 * H198, "")</f>
        <v>-8388.1578947368416</v>
      </c>
      <c r="J198" s="24">
        <v>2850</v>
      </c>
      <c r="K198" s="25">
        <f t="shared" si="108"/>
        <v>-6.25E-2</v>
      </c>
      <c r="L198" s="104">
        <f>IF(ISNUMBER(J198), $B199 * K198, "")</f>
        <v>-9375</v>
      </c>
      <c r="M198" s="102">
        <v>2810</v>
      </c>
      <c r="N198" s="25">
        <f t="shared" si="109"/>
        <v>-7.5657894736842105E-2</v>
      </c>
      <c r="O198" s="104">
        <f>IF(ISNUMBER(M198), $B199 * N198, "")</f>
        <v>-11348.684210526315</v>
      </c>
      <c r="Q198" s="281"/>
      <c r="R198" s="282"/>
      <c r="S198" s="283"/>
    </row>
    <row r="199" spans="1:19" ht="17.25" thickBot="1">
      <c r="A199" s="132" t="s">
        <v>267</v>
      </c>
      <c r="B199" s="289">
        <f>$B$37</f>
        <v>150000</v>
      </c>
      <c r="C199" s="290"/>
      <c r="D199" s="26" t="s">
        <v>268</v>
      </c>
      <c r="E199" s="27">
        <f>IF(COUNT(E179:E198), SUM(E179:E198) / COUNT(E179:E198), 0)</f>
        <v>-2.0079498399906588E-2</v>
      </c>
      <c r="F199" s="28">
        <f>SUM(F179:F198)</f>
        <v>-60238.495199719757</v>
      </c>
      <c r="G199" s="26" t="s">
        <v>268</v>
      </c>
      <c r="H199" s="27">
        <f>IF(COUNT(H179:H198), SUM(H179:H198) / COUNT(H179:H198), 0)</f>
        <v>-1.9721507645467481E-2</v>
      </c>
      <c r="I199" s="28">
        <f>SUM(I179:I198)</f>
        <v>-59164.522936402442</v>
      </c>
      <c r="J199" s="26" t="s">
        <v>268</v>
      </c>
      <c r="K199" s="27">
        <f>IF(COUNT(K179:K198), SUM(K179:K198) / COUNT(K179:K198), 0)</f>
        <v>-2.1829284971338646E-2</v>
      </c>
      <c r="L199" s="28">
        <f>SUM(L179:L198)</f>
        <v>-65487.854914015938</v>
      </c>
      <c r="M199" s="26" t="s">
        <v>268</v>
      </c>
      <c r="N199" s="27">
        <f>IF(COUNT(N179:N198), SUM(N179:N198) / COUNT(N179:N198), 0)</f>
        <v>-1.7230878185993524E-2</v>
      </c>
      <c r="O199" s="28">
        <f>SUM(O179:O198)</f>
        <v>-51692.634557980571</v>
      </c>
      <c r="Q199" s="284"/>
      <c r="R199" s="285"/>
      <c r="S199" s="286"/>
    </row>
  </sheetData>
  <mergeCells count="266">
    <mergeCell ref="Q197:S199"/>
    <mergeCell ref="B199:C199"/>
    <mergeCell ref="Q184:Q186"/>
    <mergeCell ref="R184:R186"/>
    <mergeCell ref="S184:S186"/>
    <mergeCell ref="Q188:S190"/>
    <mergeCell ref="Q191:Q193"/>
    <mergeCell ref="R191:R193"/>
    <mergeCell ref="S191:S193"/>
    <mergeCell ref="Q181:Q183"/>
    <mergeCell ref="R181:R183"/>
    <mergeCell ref="S181:S183"/>
    <mergeCell ref="D176:F176"/>
    <mergeCell ref="G176:I176"/>
    <mergeCell ref="J176:L176"/>
    <mergeCell ref="M176:O176"/>
    <mergeCell ref="Q194:Q196"/>
    <mergeCell ref="R194:R196"/>
    <mergeCell ref="S194:S196"/>
    <mergeCell ref="A177:A178"/>
    <mergeCell ref="B177:C177"/>
    <mergeCell ref="D177:F177"/>
    <mergeCell ref="G177:I177"/>
    <mergeCell ref="J177:L177"/>
    <mergeCell ref="M177:O177"/>
    <mergeCell ref="Q167:Q169"/>
    <mergeCell ref="R167:R169"/>
    <mergeCell ref="S167:S169"/>
    <mergeCell ref="Q170:S172"/>
    <mergeCell ref="B172:C172"/>
    <mergeCell ref="A175:O175"/>
    <mergeCell ref="Q175:Q177"/>
    <mergeCell ref="R175:R177"/>
    <mergeCell ref="S175:S177"/>
    <mergeCell ref="B176:C176"/>
    <mergeCell ref="Q178:Q180"/>
    <mergeCell ref="R178:R180"/>
    <mergeCell ref="S178:S180"/>
    <mergeCell ref="Q157:Q159"/>
    <mergeCell ref="R157:R159"/>
    <mergeCell ref="S157:S159"/>
    <mergeCell ref="Q161:S163"/>
    <mergeCell ref="Q164:Q166"/>
    <mergeCell ref="R164:R166"/>
    <mergeCell ref="S164:S166"/>
    <mergeCell ref="Q151:Q153"/>
    <mergeCell ref="R151:R153"/>
    <mergeCell ref="S151:S153"/>
    <mergeCell ref="Q154:Q156"/>
    <mergeCell ref="R154:R156"/>
    <mergeCell ref="S154:S156"/>
    <mergeCell ref="Q140:Q142"/>
    <mergeCell ref="R140:R142"/>
    <mergeCell ref="S140:S142"/>
    <mergeCell ref="Q143:S145"/>
    <mergeCell ref="B145:C145"/>
    <mergeCell ref="A148:O148"/>
    <mergeCell ref="Q148:Q150"/>
    <mergeCell ref="R148:R150"/>
    <mergeCell ref="S148:S150"/>
    <mergeCell ref="B149:C149"/>
    <mergeCell ref="D149:F149"/>
    <mergeCell ref="G149:I149"/>
    <mergeCell ref="J149:L149"/>
    <mergeCell ref="M149:O149"/>
    <mergeCell ref="A150:A151"/>
    <mergeCell ref="B150:C150"/>
    <mergeCell ref="D150:F150"/>
    <mergeCell ref="G150:I150"/>
    <mergeCell ref="J150:L150"/>
    <mergeCell ref="M150:O150"/>
    <mergeCell ref="Q130:Q132"/>
    <mergeCell ref="R130:R132"/>
    <mergeCell ref="S130:S132"/>
    <mergeCell ref="Q134:S136"/>
    <mergeCell ref="Q137:Q139"/>
    <mergeCell ref="R137:R139"/>
    <mergeCell ref="S137:S139"/>
    <mergeCell ref="Q124:Q126"/>
    <mergeCell ref="R124:R126"/>
    <mergeCell ref="S124:S126"/>
    <mergeCell ref="Q127:Q129"/>
    <mergeCell ref="R127:R129"/>
    <mergeCell ref="S127:S129"/>
    <mergeCell ref="Q113:Q115"/>
    <mergeCell ref="R113:R115"/>
    <mergeCell ref="S113:S115"/>
    <mergeCell ref="Q116:S118"/>
    <mergeCell ref="B118:C118"/>
    <mergeCell ref="A121:O121"/>
    <mergeCell ref="Q121:Q123"/>
    <mergeCell ref="R121:R123"/>
    <mergeCell ref="S121:S123"/>
    <mergeCell ref="B122:C122"/>
    <mergeCell ref="D122:F122"/>
    <mergeCell ref="G122:I122"/>
    <mergeCell ref="J122:L122"/>
    <mergeCell ref="M122:O122"/>
    <mergeCell ref="A123:A124"/>
    <mergeCell ref="B123:C123"/>
    <mergeCell ref="D123:F123"/>
    <mergeCell ref="G123:I123"/>
    <mergeCell ref="J123:L123"/>
    <mergeCell ref="M123:O123"/>
    <mergeCell ref="Q103:Q105"/>
    <mergeCell ref="R103:R105"/>
    <mergeCell ref="S103:S105"/>
    <mergeCell ref="Q107:S109"/>
    <mergeCell ref="Q110:Q112"/>
    <mergeCell ref="R110:R112"/>
    <mergeCell ref="S110:S112"/>
    <mergeCell ref="Q97:Q99"/>
    <mergeCell ref="R97:R99"/>
    <mergeCell ref="S97:S99"/>
    <mergeCell ref="Q100:Q102"/>
    <mergeCell ref="R100:R102"/>
    <mergeCell ref="S100:S102"/>
    <mergeCell ref="Q86:Q88"/>
    <mergeCell ref="R86:R88"/>
    <mergeCell ref="S86:S88"/>
    <mergeCell ref="Q89:S91"/>
    <mergeCell ref="B91:C91"/>
    <mergeCell ref="A94:O94"/>
    <mergeCell ref="Q94:Q96"/>
    <mergeCell ref="R94:R96"/>
    <mergeCell ref="S94:S96"/>
    <mergeCell ref="B95:C95"/>
    <mergeCell ref="D95:F95"/>
    <mergeCell ref="G95:I95"/>
    <mergeCell ref="J95:L95"/>
    <mergeCell ref="M95:O95"/>
    <mergeCell ref="A96:A97"/>
    <mergeCell ref="B96:C96"/>
    <mergeCell ref="D96:F96"/>
    <mergeCell ref="G96:I96"/>
    <mergeCell ref="J96:L96"/>
    <mergeCell ref="M96:O96"/>
    <mergeCell ref="Q76:Q78"/>
    <mergeCell ref="R76:R78"/>
    <mergeCell ref="S76:S78"/>
    <mergeCell ref="Q80:S82"/>
    <mergeCell ref="Q83:Q85"/>
    <mergeCell ref="R83:R85"/>
    <mergeCell ref="S83:S85"/>
    <mergeCell ref="Q70:Q72"/>
    <mergeCell ref="R70:R72"/>
    <mergeCell ref="S70:S72"/>
    <mergeCell ref="Q73:Q75"/>
    <mergeCell ref="R73:R75"/>
    <mergeCell ref="S73:S75"/>
    <mergeCell ref="Q59:Q61"/>
    <mergeCell ref="R59:R61"/>
    <mergeCell ref="S59:S61"/>
    <mergeCell ref="Q62:S64"/>
    <mergeCell ref="B64:C64"/>
    <mergeCell ref="A67:O67"/>
    <mergeCell ref="Q67:Q69"/>
    <mergeCell ref="R67:R69"/>
    <mergeCell ref="S67:S69"/>
    <mergeCell ref="B68:C68"/>
    <mergeCell ref="D68:F68"/>
    <mergeCell ref="G68:I68"/>
    <mergeCell ref="J68:L68"/>
    <mergeCell ref="M68:O68"/>
    <mergeCell ref="A69:A70"/>
    <mergeCell ref="B69:C69"/>
    <mergeCell ref="D69:F69"/>
    <mergeCell ref="G69:I69"/>
    <mergeCell ref="J69:L69"/>
    <mergeCell ref="M69:O69"/>
    <mergeCell ref="Q49:Q51"/>
    <mergeCell ref="R49:R51"/>
    <mergeCell ref="S49:S51"/>
    <mergeCell ref="Q53:S55"/>
    <mergeCell ref="Q56:Q58"/>
    <mergeCell ref="R56:R58"/>
    <mergeCell ref="S56:S58"/>
    <mergeCell ref="Q43:Q45"/>
    <mergeCell ref="R43:R45"/>
    <mergeCell ref="S43:S45"/>
    <mergeCell ref="Q46:Q48"/>
    <mergeCell ref="R46:R48"/>
    <mergeCell ref="S46:S48"/>
    <mergeCell ref="M41:O41"/>
    <mergeCell ref="A42:A43"/>
    <mergeCell ref="B42:C42"/>
    <mergeCell ref="D42:F42"/>
    <mergeCell ref="G42:I42"/>
    <mergeCell ref="J42:L42"/>
    <mergeCell ref="M42:O42"/>
    <mergeCell ref="Q35:S37"/>
    <mergeCell ref="B37:C37"/>
    <mergeCell ref="A40:O40"/>
    <mergeCell ref="Q40:Q42"/>
    <mergeCell ref="R40:R42"/>
    <mergeCell ref="S40:S42"/>
    <mergeCell ref="B41:C41"/>
    <mergeCell ref="D41:F41"/>
    <mergeCell ref="G41:I41"/>
    <mergeCell ref="J41:L41"/>
    <mergeCell ref="Q26:S28"/>
    <mergeCell ref="Q29:Q31"/>
    <mergeCell ref="R29:R31"/>
    <mergeCell ref="S29:S31"/>
    <mergeCell ref="Q32:Q34"/>
    <mergeCell ref="R32:R34"/>
    <mergeCell ref="S32:S34"/>
    <mergeCell ref="S16:S18"/>
    <mergeCell ref="Q19:Q21"/>
    <mergeCell ref="R19:R21"/>
    <mergeCell ref="S19:S21"/>
    <mergeCell ref="Q22:Q24"/>
    <mergeCell ref="R22:R24"/>
    <mergeCell ref="S22:S24"/>
    <mergeCell ref="S13:S15"/>
    <mergeCell ref="B14:C14"/>
    <mergeCell ref="D14:F14"/>
    <mergeCell ref="G14:I14"/>
    <mergeCell ref="J14:L14"/>
    <mergeCell ref="M14:O14"/>
    <mergeCell ref="B15:C15"/>
    <mergeCell ref="D15:F15"/>
    <mergeCell ref="G15:I15"/>
    <mergeCell ref="J15:L15"/>
    <mergeCell ref="B11:F11"/>
    <mergeCell ref="G11:I11"/>
    <mergeCell ref="K11:O11"/>
    <mergeCell ref="A13:O13"/>
    <mergeCell ref="Q13:Q15"/>
    <mergeCell ref="R13:R15"/>
    <mergeCell ref="A15:A16"/>
    <mergeCell ref="M15:O15"/>
    <mergeCell ref="Q16:Q18"/>
    <mergeCell ref="R16:R18"/>
    <mergeCell ref="Q8:R8"/>
    <mergeCell ref="B9:F9"/>
    <mergeCell ref="G9:I9"/>
    <mergeCell ref="K9:O9"/>
    <mergeCell ref="B10:F10"/>
    <mergeCell ref="G10:I10"/>
    <mergeCell ref="K10:O10"/>
    <mergeCell ref="B7:F7"/>
    <mergeCell ref="G7:I7"/>
    <mergeCell ref="K7:O7"/>
    <mergeCell ref="B8:F8"/>
    <mergeCell ref="G8:I8"/>
    <mergeCell ref="K8:O8"/>
    <mergeCell ref="B6:F6"/>
    <mergeCell ref="G6:I6"/>
    <mergeCell ref="K6:O6"/>
    <mergeCell ref="B3:F3"/>
    <mergeCell ref="G3:I3"/>
    <mergeCell ref="K3:O3"/>
    <mergeCell ref="B4:F4"/>
    <mergeCell ref="G4:I4"/>
    <mergeCell ref="K4:O4"/>
    <mergeCell ref="A1:F1"/>
    <mergeCell ref="G1:I1"/>
    <mergeCell ref="J1:O1"/>
    <mergeCell ref="Q1:R1"/>
    <mergeCell ref="B2:F2"/>
    <mergeCell ref="G2:I2"/>
    <mergeCell ref="K2:O2"/>
    <mergeCell ref="B5:F5"/>
    <mergeCell ref="G5:I5"/>
    <mergeCell ref="K5:O5"/>
  </mergeCells>
  <phoneticPr fontId="1" type="noConversion"/>
  <conditionalFormatting sqref="G2:I3">
    <cfRule type="expression" dxfId="2669" priority="177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CHOOSE(2,$E$118,$F$118,$H$118,$I$118,$K$118,$L$118,$N$118,$O$118))))&gt;0</formula>
    </cfRule>
    <cfRule type="expression" dxfId="2668" priority="178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CHOOSE(2,$E$118,$F$118,$H$118,$I$118,$K$118,$L$118,$N$118,$O$118))))&lt;0</formula>
    </cfRule>
  </conditionalFormatting>
  <conditionalFormatting sqref="G4:I5">
    <cfRule type="expression" dxfId="2667" priority="175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CHOOSE(2,$E$64,$F$64,$H$64,$I$64,$K$64,$L$64,$N$64,$O$64))))&gt;0</formula>
    </cfRule>
    <cfRule type="expression" dxfId="2666" priority="176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CHOOSE(2,$E$64,$F$64,$H$64,$I$64,$K$64,$L$64,$N$64,$O$64))))&lt;0</formula>
    </cfRule>
  </conditionalFormatting>
  <conditionalFormatting sqref="G6:I7">
    <cfRule type="expression" dxfId="2665" priority="173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CHOOSE(2,$E$91,$F$91,$H$91,$I$91,$K$91,$L$91,$N$91,$O$91))))&gt;0</formula>
    </cfRule>
    <cfRule type="expression" dxfId="2664" priority="174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CHOOSE(2,$E$91,$F$91,$H$91,$I$91,$K$91,$L$91,$N$91,$O$91))))&lt;0</formula>
    </cfRule>
  </conditionalFormatting>
  <conditionalFormatting sqref="G8:I9">
    <cfRule type="expression" dxfId="2663" priority="171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CHOOSE(2,$E$199,$F$199,$H$199,$I$199,$K$199,$L$199,$N$199,$O$199))))&gt;0</formula>
    </cfRule>
    <cfRule type="expression" dxfId="2662" priority="172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CHOOSE(2,$E$199,$F$199,$H$199,$I$199,$K$199,$L$199,$N$199,$O$199))))&lt;0</formula>
    </cfRule>
  </conditionalFormatting>
  <conditionalFormatting sqref="G10:I11">
    <cfRule type="expression" dxfId="2661" priority="169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CHOOSE(2,$E$37,$F$37,$H$37,$I$37,$K$37,$L$37,$N$37,$O$37))))&gt;0</formula>
    </cfRule>
    <cfRule type="expression" dxfId="2660" priority="170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CHOOSE(2,$E$37,$F$37,$H$37,$I$37,$K$37,$L$37,$N$37,$O$37))))&lt;0</formula>
    </cfRule>
  </conditionalFormatting>
  <conditionalFormatting sqref="A17:C36 M17:O36">
    <cfRule type="expression" dxfId="2659" priority="157">
      <formula>AND($N17 &gt; 0, ISNUMBER($N17))</formula>
    </cfRule>
    <cfRule type="expression" dxfId="2658" priority="158">
      <formula>AND($N17 = 0 * ISNUMBER($N17))</formula>
    </cfRule>
    <cfRule type="expression" dxfId="2657" priority="159">
      <formula>AND($N17 &lt; 0, ISNUMBER($N17))</formula>
    </cfRule>
  </conditionalFormatting>
  <conditionalFormatting sqref="A17:F36">
    <cfRule type="expression" dxfId="2656" priority="166">
      <formula>AND($E17 &gt; 0, ISNUMBER($E17))</formula>
    </cfRule>
    <cfRule type="expression" dxfId="2655" priority="167">
      <formula>AND($E17 = 0 * ISNUMBER($E17))</formula>
    </cfRule>
    <cfRule type="expression" dxfId="2654" priority="168">
      <formula>AND($E17 &lt; 0, ISNUMBER($E17))</formula>
    </cfRule>
  </conditionalFormatting>
  <conditionalFormatting sqref="A17:C36 G17:I36">
    <cfRule type="expression" dxfId="2653" priority="163">
      <formula>AND($H17 &gt; 0, ISNUMBER($H17))</formula>
    </cfRule>
    <cfRule type="expression" dxfId="2652" priority="164">
      <formula>AND($H17 = 0 * ISNUMBER($H17))</formula>
    </cfRule>
    <cfRule type="expression" dxfId="2651" priority="165">
      <formula>AND($H17 &lt; 0, ISNUMBER($H17))</formula>
    </cfRule>
  </conditionalFormatting>
  <conditionalFormatting sqref="A17:C36 J17:L36">
    <cfRule type="expression" dxfId="2650" priority="160">
      <formula>AND($K17 &gt; 0, ISNUMBER($K17))</formula>
    </cfRule>
    <cfRule type="expression" dxfId="2649" priority="161">
      <formula>AND($K17 = 0 * ISNUMBER($K17))</formula>
    </cfRule>
    <cfRule type="expression" dxfId="2648" priority="162">
      <formula>AND($K17 &lt; 0, ISNUMBER($K17))</formula>
    </cfRule>
  </conditionalFormatting>
  <conditionalFormatting sqref="D15:F16 E37:F37">
    <cfRule type="expression" dxfId="2647" priority="154">
      <formula>$E$37 &gt; 0</formula>
    </cfRule>
    <cfRule type="expression" dxfId="2646" priority="155">
      <formula>$E$37 = 0</formula>
    </cfRule>
    <cfRule type="expression" dxfId="2645" priority="156">
      <formula>$E$37 &lt; 0</formula>
    </cfRule>
  </conditionalFormatting>
  <conditionalFormatting sqref="G15:I16 H37:I37">
    <cfRule type="expression" dxfId="2644" priority="151">
      <formula>$H$37 &gt; 0</formula>
    </cfRule>
    <cfRule type="expression" dxfId="2643" priority="152">
      <formula>$H$37 = 0</formula>
    </cfRule>
    <cfRule type="expression" dxfId="2642" priority="153">
      <formula>$H$37 &lt; 0</formula>
    </cfRule>
  </conditionalFormatting>
  <conditionalFormatting sqref="J15:L16 K37:L37">
    <cfRule type="expression" dxfId="2641" priority="148">
      <formula>$K$37 &gt; 0</formula>
    </cfRule>
    <cfRule type="expression" dxfId="2640" priority="149">
      <formula>$K$37 = 0</formula>
    </cfRule>
    <cfRule type="expression" dxfId="2639" priority="150">
      <formula>$K$37 &lt; 0</formula>
    </cfRule>
  </conditionalFormatting>
  <conditionalFormatting sqref="M15:O16 N37:O37">
    <cfRule type="expression" dxfId="2638" priority="145">
      <formula>$N$37 &gt; 0</formula>
    </cfRule>
    <cfRule type="expression" dxfId="2637" priority="146">
      <formula>$N$37 = 0</formula>
    </cfRule>
    <cfRule type="expression" dxfId="2636" priority="147">
      <formula>$N$37 &lt; 0</formula>
    </cfRule>
  </conditionalFormatting>
  <conditionalFormatting sqref="A44:C63 M44:O63">
    <cfRule type="expression" dxfId="2635" priority="133">
      <formula>AND($N44 &gt; 0, ISNUMBER($N44))</formula>
    </cfRule>
    <cfRule type="expression" dxfId="2634" priority="134">
      <formula>AND($N44 = 0 * ISNUMBER($N44))</formula>
    </cfRule>
    <cfRule type="expression" dxfId="2633" priority="135">
      <formula>AND($N44 &lt; 0, ISNUMBER($N44))</formula>
    </cfRule>
  </conditionalFormatting>
  <conditionalFormatting sqref="A44:F63">
    <cfRule type="expression" dxfId="2632" priority="142">
      <formula>AND($E44 &gt; 0, ISNUMBER($E44))</formula>
    </cfRule>
    <cfRule type="expression" dxfId="2631" priority="143">
      <formula>AND($E44 = 0 * ISNUMBER($E44))</formula>
    </cfRule>
    <cfRule type="expression" dxfId="2630" priority="144">
      <formula>AND($E44 &lt; 0, ISNUMBER($E44))</formula>
    </cfRule>
  </conditionalFormatting>
  <conditionalFormatting sqref="A44:C63 G44:I63">
    <cfRule type="expression" dxfId="2629" priority="139">
      <formula>AND($H44 &gt; 0, ISNUMBER($H44))</formula>
    </cfRule>
    <cfRule type="expression" dxfId="2628" priority="140">
      <formula>AND($H44 = 0 * ISNUMBER($H44))</formula>
    </cfRule>
    <cfRule type="expression" dxfId="2627" priority="141">
      <formula>AND($H44 &lt; 0, ISNUMBER($H44))</formula>
    </cfRule>
  </conditionalFormatting>
  <conditionalFormatting sqref="A44:C63 J44:L63">
    <cfRule type="expression" dxfId="2626" priority="136">
      <formula>AND($K44 &gt; 0, ISNUMBER($K44))</formula>
    </cfRule>
    <cfRule type="expression" dxfId="2625" priority="137">
      <formula>AND($K44 = 0 * ISNUMBER($K44))</formula>
    </cfRule>
    <cfRule type="expression" dxfId="2624" priority="138">
      <formula>AND($K44 &lt; 0, ISNUMBER($K44))</formula>
    </cfRule>
  </conditionalFormatting>
  <conditionalFormatting sqref="D42:F43 E64:F64">
    <cfRule type="expression" dxfId="2623" priority="130">
      <formula>$E$64 &gt; 0</formula>
    </cfRule>
    <cfRule type="expression" dxfId="2622" priority="131">
      <formula>$E$64 = 0</formula>
    </cfRule>
    <cfRule type="expression" dxfId="2621" priority="132">
      <formula>$E$64 &lt; 0</formula>
    </cfRule>
  </conditionalFormatting>
  <conditionalFormatting sqref="G42:I43 H64:I64">
    <cfRule type="expression" dxfId="2620" priority="127">
      <formula>$H$64 &gt; 0</formula>
    </cfRule>
    <cfRule type="expression" dxfId="2619" priority="128">
      <formula>$H$64 = 0</formula>
    </cfRule>
    <cfRule type="expression" dxfId="2618" priority="129">
      <formula>$H$64 &lt; 0</formula>
    </cfRule>
  </conditionalFormatting>
  <conditionalFormatting sqref="J42:L43 K64:L64">
    <cfRule type="expression" dxfId="2617" priority="124">
      <formula>$K$64 &gt; 0</formula>
    </cfRule>
    <cfRule type="expression" dxfId="2616" priority="125">
      <formula>$K$64 = 0</formula>
    </cfRule>
    <cfRule type="expression" dxfId="2615" priority="126">
      <formula>$K$64 &lt; 0</formula>
    </cfRule>
  </conditionalFormatting>
  <conditionalFormatting sqref="M42:O43 N64:O64">
    <cfRule type="expression" dxfId="2614" priority="121">
      <formula>$N$64 &gt; 0</formula>
    </cfRule>
    <cfRule type="expression" dxfId="2613" priority="122">
      <formula>$N$64 = 0</formula>
    </cfRule>
    <cfRule type="expression" dxfId="2612" priority="123">
      <formula>$N$64 &lt; 0</formula>
    </cfRule>
  </conditionalFormatting>
  <conditionalFormatting sqref="A71:C90 M71:O90">
    <cfRule type="expression" dxfId="2611" priority="109">
      <formula>AND($N71 &gt; 0, ISNUMBER($N71))</formula>
    </cfRule>
    <cfRule type="expression" dxfId="2610" priority="110">
      <formula>AND($N71 = 0 * ISNUMBER($N71))</formula>
    </cfRule>
    <cfRule type="expression" dxfId="2609" priority="111">
      <formula>AND($N71 &lt; 0, ISNUMBER($N71))</formula>
    </cfRule>
  </conditionalFormatting>
  <conditionalFormatting sqref="A71:F90">
    <cfRule type="expression" dxfId="2608" priority="118">
      <formula>AND($E71 &gt; 0, ISNUMBER($E71))</formula>
    </cfRule>
    <cfRule type="expression" dxfId="2607" priority="119">
      <formula>AND($E71 = 0 * ISNUMBER($E71))</formula>
    </cfRule>
    <cfRule type="expression" dxfId="2606" priority="120">
      <formula>AND($E71 &lt; 0, ISNUMBER($E71))</formula>
    </cfRule>
  </conditionalFormatting>
  <conditionalFormatting sqref="A71:C90 G71:I90">
    <cfRule type="expression" dxfId="2605" priority="115">
      <formula>AND($H71 &gt; 0, ISNUMBER($H71))</formula>
    </cfRule>
    <cfRule type="expression" dxfId="2604" priority="116">
      <formula>AND($H71 = 0 * ISNUMBER($H71))</formula>
    </cfRule>
    <cfRule type="expression" dxfId="2603" priority="117">
      <formula>AND($H71 &lt; 0, ISNUMBER($H71))</formula>
    </cfRule>
  </conditionalFormatting>
  <conditionalFormatting sqref="A71:C90 J71:L90">
    <cfRule type="expression" dxfId="2602" priority="112">
      <formula>AND($K71 &gt; 0, ISNUMBER($K71))</formula>
    </cfRule>
    <cfRule type="expression" dxfId="2601" priority="113">
      <formula>AND($K71 = 0 * ISNUMBER($K71))</formula>
    </cfRule>
    <cfRule type="expression" dxfId="2600" priority="114">
      <formula>AND($K71 &lt; 0, ISNUMBER($K71))</formula>
    </cfRule>
  </conditionalFormatting>
  <conditionalFormatting sqref="D69:F70 E91:F91">
    <cfRule type="expression" dxfId="2599" priority="106">
      <formula>$E$91 &gt; 0</formula>
    </cfRule>
    <cfRule type="expression" dxfId="2598" priority="107">
      <formula>$E$91 = 0</formula>
    </cfRule>
    <cfRule type="expression" dxfId="2597" priority="108">
      <formula>$E$91 &lt; 0</formula>
    </cfRule>
  </conditionalFormatting>
  <conditionalFormatting sqref="G69:I70 H91:I91">
    <cfRule type="expression" dxfId="2596" priority="103">
      <formula>$H$91 &gt; 0</formula>
    </cfRule>
    <cfRule type="expression" dxfId="2595" priority="104">
      <formula>$H$91 = 0</formula>
    </cfRule>
    <cfRule type="expression" dxfId="2594" priority="105">
      <formula>$H$91 &lt; 0</formula>
    </cfRule>
  </conditionalFormatting>
  <conditionalFormatting sqref="J69:L70 K91:L91">
    <cfRule type="expression" dxfId="2593" priority="100">
      <formula>$K$91 &gt; 0</formula>
    </cfRule>
    <cfRule type="expression" dxfId="2592" priority="101">
      <formula>$K$91 = 0</formula>
    </cfRule>
    <cfRule type="expression" dxfId="2591" priority="102">
      <formula>$K$91 &lt; 0</formula>
    </cfRule>
  </conditionalFormatting>
  <conditionalFormatting sqref="M69:O70 N91:O91">
    <cfRule type="expression" dxfId="2590" priority="97">
      <formula>$N$91 &gt; 0</formula>
    </cfRule>
    <cfRule type="expression" dxfId="2589" priority="98">
      <formula>$N$91 = 0</formula>
    </cfRule>
    <cfRule type="expression" dxfId="2588" priority="99">
      <formula>$N$91 &lt; 0</formula>
    </cfRule>
  </conditionalFormatting>
  <conditionalFormatting sqref="A98:C117 M98:O117">
    <cfRule type="expression" dxfId="2587" priority="85">
      <formula>AND($N98 &gt; 0, ISNUMBER($N98))</formula>
    </cfRule>
    <cfRule type="expression" dxfId="2586" priority="86">
      <formula>AND($N98 = 0 * ISNUMBER($N98))</formula>
    </cfRule>
    <cfRule type="expression" dxfId="2585" priority="87">
      <formula>AND($N98 &lt; 0, ISNUMBER($N98))</formula>
    </cfRule>
  </conditionalFormatting>
  <conditionalFormatting sqref="A98:F117">
    <cfRule type="expression" dxfId="2584" priority="94">
      <formula>AND($E98 &gt; 0, ISNUMBER($E98))</formula>
    </cfRule>
    <cfRule type="expression" dxfId="2583" priority="95">
      <formula>AND($E98 = 0 * ISNUMBER($E98))</formula>
    </cfRule>
    <cfRule type="expression" dxfId="2582" priority="96">
      <formula>AND($E98 &lt; 0, ISNUMBER($E98))</formula>
    </cfRule>
  </conditionalFormatting>
  <conditionalFormatting sqref="A98:C117 G98:I117">
    <cfRule type="expression" dxfId="2581" priority="91">
      <formula>AND($H98 &gt; 0, ISNUMBER($H98))</formula>
    </cfRule>
    <cfRule type="expression" dxfId="2580" priority="92">
      <formula>AND($H98 = 0 * ISNUMBER($H98))</formula>
    </cfRule>
    <cfRule type="expression" dxfId="2579" priority="93">
      <formula>AND($H98 &lt; 0, ISNUMBER($H98))</formula>
    </cfRule>
  </conditionalFormatting>
  <conditionalFormatting sqref="A98:C117 J98:L117">
    <cfRule type="expression" dxfId="2578" priority="88">
      <formula>AND($K98 &gt; 0, ISNUMBER($K98))</formula>
    </cfRule>
    <cfRule type="expression" dxfId="2577" priority="89">
      <formula>AND($K98 = 0 * ISNUMBER($K98))</formula>
    </cfRule>
    <cfRule type="expression" dxfId="2576" priority="90">
      <formula>AND($K98 &lt; 0, ISNUMBER($K98))</formula>
    </cfRule>
  </conditionalFormatting>
  <conditionalFormatting sqref="D96:F97 E118:F118">
    <cfRule type="expression" dxfId="2575" priority="82">
      <formula>$E$118 &gt; 0</formula>
    </cfRule>
    <cfRule type="expression" dxfId="2574" priority="83">
      <formula>$E$118 = 0</formula>
    </cfRule>
    <cfRule type="expression" dxfId="2573" priority="84">
      <formula>$E$118 &lt; 0</formula>
    </cfRule>
  </conditionalFormatting>
  <conditionalFormatting sqref="G96:I97 H118:I118">
    <cfRule type="expression" dxfId="2572" priority="79">
      <formula>$H$118 &gt; 0</formula>
    </cfRule>
    <cfRule type="expression" dxfId="2571" priority="80">
      <formula>$H$118 = 0</formula>
    </cfRule>
    <cfRule type="expression" dxfId="2570" priority="81">
      <formula>$H$118 &lt; 0</formula>
    </cfRule>
  </conditionalFormatting>
  <conditionalFormatting sqref="J96:L97 K118:L118">
    <cfRule type="expression" dxfId="2569" priority="76">
      <formula>$K$118 &gt; 0</formula>
    </cfRule>
    <cfRule type="expression" dxfId="2568" priority="77">
      <formula>$K$118 = 0</formula>
    </cfRule>
    <cfRule type="expression" dxfId="2567" priority="78">
      <formula>$K$118 &lt; 0</formula>
    </cfRule>
  </conditionalFormatting>
  <conditionalFormatting sqref="M96:O97 N118:O118">
    <cfRule type="expression" dxfId="2566" priority="73">
      <formula>$N$118 &gt; 0</formula>
    </cfRule>
    <cfRule type="expression" dxfId="2565" priority="74">
      <formula>$N$118 = 0</formula>
    </cfRule>
    <cfRule type="expression" dxfId="2564" priority="75">
      <formula>$N$118 &lt; 0</formula>
    </cfRule>
  </conditionalFormatting>
  <conditionalFormatting sqref="A125:C144 M125:O144">
    <cfRule type="expression" dxfId="2563" priority="61">
      <formula>AND($N125 &gt; 0, ISNUMBER($N125))</formula>
    </cfRule>
    <cfRule type="expression" dxfId="2562" priority="62">
      <formula>AND($N125 = 0 * ISNUMBER($N125))</formula>
    </cfRule>
    <cfRule type="expression" dxfId="2561" priority="63">
      <formula>AND($N125 &lt; 0, ISNUMBER($N125))</formula>
    </cfRule>
  </conditionalFormatting>
  <conditionalFormatting sqref="A125:F144">
    <cfRule type="expression" dxfId="2560" priority="70">
      <formula>AND($E125 &gt; 0, ISNUMBER($E125))</formula>
    </cfRule>
    <cfRule type="expression" dxfId="2559" priority="71">
      <formula>AND($E125 = 0 * ISNUMBER($E125))</formula>
    </cfRule>
    <cfRule type="expression" dxfId="2558" priority="72">
      <formula>AND($E125 &lt; 0, ISNUMBER($E125))</formula>
    </cfRule>
  </conditionalFormatting>
  <conditionalFormatting sqref="A125:C144 G125:I144">
    <cfRule type="expression" dxfId="2557" priority="67">
      <formula>AND($H125 &gt; 0, ISNUMBER($H125))</formula>
    </cfRule>
    <cfRule type="expression" dxfId="2556" priority="68">
      <formula>AND($H125 = 0 * ISNUMBER($H125))</formula>
    </cfRule>
    <cfRule type="expression" dxfId="2555" priority="69">
      <formula>AND($H125 &lt; 0, ISNUMBER($H125))</formula>
    </cfRule>
  </conditionalFormatting>
  <conditionalFormatting sqref="A125:C144 J125:L144">
    <cfRule type="expression" dxfId="2554" priority="64">
      <formula>AND($K125 &gt; 0, ISNUMBER($K125))</formula>
    </cfRule>
    <cfRule type="expression" dxfId="2553" priority="65">
      <formula>AND($K125 = 0 * ISNUMBER($K125))</formula>
    </cfRule>
    <cfRule type="expression" dxfId="2552" priority="66">
      <formula>AND($K125 &lt; 0, ISNUMBER($K125))</formula>
    </cfRule>
  </conditionalFormatting>
  <conditionalFormatting sqref="D123:F124 E145:F145">
    <cfRule type="expression" dxfId="2551" priority="58">
      <formula>$E$145 &gt; 0</formula>
    </cfRule>
    <cfRule type="expression" dxfId="2550" priority="59">
      <formula>$E$145 = 0</formula>
    </cfRule>
    <cfRule type="expression" dxfId="2549" priority="60">
      <formula>$E$145 &lt; 0</formula>
    </cfRule>
  </conditionalFormatting>
  <conditionalFormatting sqref="G123:I124 H145:I145">
    <cfRule type="expression" dxfId="2548" priority="55">
      <formula>$H$145 &gt; 0</formula>
    </cfRule>
    <cfRule type="expression" dxfId="2547" priority="56">
      <formula>$H$145 = 0</formula>
    </cfRule>
    <cfRule type="expression" dxfId="2546" priority="57">
      <formula>$H$145 &lt; 0</formula>
    </cfRule>
  </conditionalFormatting>
  <conditionalFormatting sqref="J123:L124 K145:L145">
    <cfRule type="expression" dxfId="2545" priority="52">
      <formula>$K$145 &gt; 0</formula>
    </cfRule>
    <cfRule type="expression" dxfId="2544" priority="53">
      <formula>$K$145 = 0</formula>
    </cfRule>
    <cfRule type="expression" dxfId="2543" priority="54">
      <formula>$K$145 &lt; 0</formula>
    </cfRule>
  </conditionalFormatting>
  <conditionalFormatting sqref="M123:O124 N145:O145">
    <cfRule type="expression" dxfId="2542" priority="49">
      <formula>$N$145 &gt; 0</formula>
    </cfRule>
    <cfRule type="expression" dxfId="2541" priority="50">
      <formula>$N$145 = 0</formula>
    </cfRule>
    <cfRule type="expression" dxfId="2540" priority="51">
      <formula>$N$145 &lt; 0</formula>
    </cfRule>
  </conditionalFormatting>
  <conditionalFormatting sqref="A152:C171 M152:O171">
    <cfRule type="expression" dxfId="2539" priority="37">
      <formula>AND($N152 &gt; 0, ISNUMBER($N152))</formula>
    </cfRule>
    <cfRule type="expression" dxfId="2538" priority="38">
      <formula>AND($N152 = 0 * ISNUMBER($N152))</formula>
    </cfRule>
    <cfRule type="expression" dxfId="2537" priority="39">
      <formula>AND($N152 &lt; 0, ISNUMBER($N152))</formula>
    </cfRule>
  </conditionalFormatting>
  <conditionalFormatting sqref="A152:F171">
    <cfRule type="expression" dxfId="2536" priority="46">
      <formula>AND($E152 &gt; 0, ISNUMBER($E152))</formula>
    </cfRule>
    <cfRule type="expression" dxfId="2535" priority="47">
      <formula>AND($E152 = 0 * ISNUMBER($E152))</formula>
    </cfRule>
    <cfRule type="expression" dxfId="2534" priority="48">
      <formula>AND($E152 &lt; 0, ISNUMBER($E152))</formula>
    </cfRule>
  </conditionalFormatting>
  <conditionalFormatting sqref="A152:C171 G152:I171">
    <cfRule type="expression" dxfId="2533" priority="43">
      <formula>AND($H152 &gt; 0, ISNUMBER($H152))</formula>
    </cfRule>
    <cfRule type="expression" dxfId="2532" priority="44">
      <formula>AND($H152 = 0 * ISNUMBER($H152))</formula>
    </cfRule>
    <cfRule type="expression" dxfId="2531" priority="45">
      <formula>AND($H152 &lt; 0, ISNUMBER($H152))</formula>
    </cfRule>
  </conditionalFormatting>
  <conditionalFormatting sqref="A152:C171 J152:L171">
    <cfRule type="expression" dxfId="2530" priority="40">
      <formula>AND($K152 &gt; 0, ISNUMBER($K152))</formula>
    </cfRule>
    <cfRule type="expression" dxfId="2529" priority="41">
      <formula>AND($K152 = 0 * ISNUMBER($K152))</formula>
    </cfRule>
    <cfRule type="expression" dxfId="2528" priority="42">
      <formula>AND($K152 &lt; 0, ISNUMBER($K152))</formula>
    </cfRule>
  </conditionalFormatting>
  <conditionalFormatting sqref="D150:F151 E172:F172">
    <cfRule type="expression" dxfId="2527" priority="34">
      <formula>$E$172 &gt; 0</formula>
    </cfRule>
    <cfRule type="expression" dxfId="2526" priority="35">
      <formula>$E$172 = 0</formula>
    </cfRule>
    <cfRule type="expression" dxfId="2525" priority="36">
      <formula>$E$172 &lt; 0</formula>
    </cfRule>
  </conditionalFormatting>
  <conditionalFormatting sqref="G150:I151 H172:I172">
    <cfRule type="expression" dxfId="2524" priority="31">
      <formula>$H$172 &gt; 0</formula>
    </cfRule>
    <cfRule type="expression" dxfId="2523" priority="32">
      <formula>$H$172 = 0</formula>
    </cfRule>
    <cfRule type="expression" dxfId="2522" priority="33">
      <formula>$H$172 &lt; 0</formula>
    </cfRule>
  </conditionalFormatting>
  <conditionalFormatting sqref="J150:L151 K172:L172">
    <cfRule type="expression" dxfId="2521" priority="28">
      <formula>$K$172 &gt; 0</formula>
    </cfRule>
    <cfRule type="expression" dxfId="2520" priority="29">
      <formula>$K$172 = 0</formula>
    </cfRule>
    <cfRule type="expression" dxfId="2519" priority="30">
      <formula>$K$172 &lt; 0</formula>
    </cfRule>
  </conditionalFormatting>
  <conditionalFormatting sqref="M150:O151 N172:O172">
    <cfRule type="expression" dxfId="2518" priority="25">
      <formula>$N$172 &gt; 0</formula>
    </cfRule>
    <cfRule type="expression" dxfId="2517" priority="26">
      <formula>$N$172 = 0</formula>
    </cfRule>
    <cfRule type="expression" dxfId="2516" priority="27">
      <formula>$N$172 &lt; 0</formula>
    </cfRule>
  </conditionalFormatting>
  <conditionalFormatting sqref="A179:C198 M179:O198">
    <cfRule type="expression" dxfId="2515" priority="13">
      <formula>AND($N179 &gt; 0, ISNUMBER($N179))</formula>
    </cfRule>
    <cfRule type="expression" dxfId="2514" priority="14">
      <formula>AND($N179 = 0 * ISNUMBER($N179))</formula>
    </cfRule>
    <cfRule type="expression" dxfId="2513" priority="15">
      <formula>AND($N179 &lt; 0, ISNUMBER($N179))</formula>
    </cfRule>
  </conditionalFormatting>
  <conditionalFormatting sqref="A179:F198">
    <cfRule type="expression" dxfId="2512" priority="22">
      <formula>AND($E179 &gt; 0, ISNUMBER($E179))</formula>
    </cfRule>
    <cfRule type="expression" dxfId="2511" priority="23">
      <formula>AND($E179 = 0 * ISNUMBER($E179))</formula>
    </cfRule>
    <cfRule type="expression" dxfId="2510" priority="24">
      <formula>AND($E179 &lt; 0, ISNUMBER($E179))</formula>
    </cfRule>
  </conditionalFormatting>
  <conditionalFormatting sqref="A179:C198 G179:I198">
    <cfRule type="expression" dxfId="2509" priority="19">
      <formula>AND($H179 &gt; 0, ISNUMBER($H179))</formula>
    </cfRule>
    <cfRule type="expression" dxfId="2508" priority="20">
      <formula>AND($H179 = 0 * ISNUMBER($H179))</formula>
    </cfRule>
    <cfRule type="expression" dxfId="2507" priority="21">
      <formula>AND($H179 &lt; 0, ISNUMBER($H179))</formula>
    </cfRule>
  </conditionalFormatting>
  <conditionalFormatting sqref="A179:C198 J179:L198">
    <cfRule type="expression" dxfId="2506" priority="16">
      <formula>AND($K179 &gt; 0, ISNUMBER($K179))</formula>
    </cfRule>
    <cfRule type="expression" dxfId="2505" priority="17">
      <formula>AND($K179 = 0 * ISNUMBER($K179))</formula>
    </cfRule>
    <cfRule type="expression" dxfId="2504" priority="18">
      <formula>AND($K179 &lt; 0, ISNUMBER($K179))</formula>
    </cfRule>
  </conditionalFormatting>
  <conditionalFormatting sqref="D177:F178 E199:F199">
    <cfRule type="expression" dxfId="2503" priority="10">
      <formula>$E$199 &gt; 0</formula>
    </cfRule>
    <cfRule type="expression" dxfId="2502" priority="11">
      <formula>$E$199 = 0</formula>
    </cfRule>
    <cfRule type="expression" dxfId="2501" priority="12">
      <formula>$E$199 &lt; 0</formula>
    </cfRule>
  </conditionalFormatting>
  <conditionalFormatting sqref="G177:I178 H199:I199">
    <cfRule type="expression" dxfId="2500" priority="7">
      <formula>$H$199 &gt; 0</formula>
    </cfRule>
    <cfRule type="expression" dxfId="2499" priority="8">
      <formula>$H$199 = 0</formula>
    </cfRule>
    <cfRule type="expression" dxfId="2498" priority="9">
      <formula>$H$199 &lt; 0</formula>
    </cfRule>
  </conditionalFormatting>
  <conditionalFormatting sqref="J177:L178 K199:L199">
    <cfRule type="expression" dxfId="2497" priority="4">
      <formula>$K$199 &gt; 0</formula>
    </cfRule>
    <cfRule type="expression" dxfId="2496" priority="5">
      <formula>$K$199 = 0</formula>
    </cfRule>
    <cfRule type="expression" dxfId="2495" priority="6">
      <formula>$K$199 &lt; 0</formula>
    </cfRule>
  </conditionalFormatting>
  <conditionalFormatting sqref="M177:O178 N199:O199">
    <cfRule type="expression" dxfId="2494" priority="1">
      <formula>$N$199 &gt; 0</formula>
    </cfRule>
    <cfRule type="expression" dxfId="2493" priority="2">
      <formula>$N$199 = 0</formula>
    </cfRule>
    <cfRule type="expression" dxfId="2492" priority="3">
      <formula>$N$199 &lt; 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7889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25</xdr:row>
                    <xdr:rowOff>0</xdr:rowOff>
                  </from>
                  <to>
                    <xdr:col>19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890" r:id="rId5" name="Button 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17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891" r:id="rId6" name="Button 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28</xdr:row>
                    <xdr:rowOff>0</xdr:rowOff>
                  </from>
                  <to>
                    <xdr:col>18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892" r:id="rId7" name="Button 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17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893" r:id="rId8" name="Button 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31</xdr:row>
                    <xdr:rowOff>0</xdr:rowOff>
                  </from>
                  <to>
                    <xdr:col>18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894" r:id="rId9" name="Button 6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28</xdr:row>
                    <xdr:rowOff>0</xdr:rowOff>
                  </from>
                  <to>
                    <xdr:col>19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895" r:id="rId10" name="Button 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31</xdr:row>
                    <xdr:rowOff>0</xdr:rowOff>
                  </from>
                  <to>
                    <xdr:col>19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896" r:id="rId11" name="Button 8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19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897" r:id="rId12" name="Button 9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17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898" r:id="rId13" name="Button 10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899" r:id="rId14" name="Button 11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</xdr:row>
                    <xdr:rowOff>0</xdr:rowOff>
                  </from>
                  <to>
                    <xdr:col>19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00" r:id="rId15" name="Button 12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</xdr:row>
                    <xdr:rowOff>0</xdr:rowOff>
                  </from>
                  <to>
                    <xdr:col>17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01" r:id="rId16" name="Button 13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</xdr:row>
                    <xdr:rowOff>0</xdr:rowOff>
                  </from>
                  <to>
                    <xdr:col>18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02" r:id="rId17" name="Button 14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</xdr:row>
                    <xdr:rowOff>0</xdr:rowOff>
                  </from>
                  <to>
                    <xdr:col>19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03" r:id="rId18" name="Button 15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</xdr:row>
                    <xdr:rowOff>0</xdr:rowOff>
                  </from>
                  <to>
                    <xdr:col>17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04" r:id="rId19" name="Button 16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</xdr:row>
                    <xdr:rowOff>0</xdr:rowOff>
                  </from>
                  <to>
                    <xdr:col>18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05" r:id="rId20" name="Button 17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</xdr:row>
                    <xdr:rowOff>0</xdr:rowOff>
                  </from>
                  <to>
                    <xdr:col>19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06" r:id="rId21" name="Button 18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21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07" r:id="rId22" name="Button 19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21</xdr:row>
                    <xdr:rowOff>0</xdr:rowOff>
                  </from>
                  <to>
                    <xdr:col>18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08" r:id="rId23" name="Button 20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21</xdr:row>
                    <xdr:rowOff>0</xdr:rowOff>
                  </from>
                  <to>
                    <xdr:col>19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09" r:id="rId24" name="Button 2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52</xdr:row>
                    <xdr:rowOff>0</xdr:rowOff>
                  </from>
                  <to>
                    <xdr:col>19</xdr:col>
                    <xdr:colOff>0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10" r:id="rId25" name="Button 2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55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11" r:id="rId26" name="Button 2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55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12" r:id="rId27" name="Button 2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17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13" r:id="rId28" name="Button 2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14" r:id="rId29" name="Button 26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79</xdr:row>
                    <xdr:rowOff>0</xdr:rowOff>
                  </from>
                  <to>
                    <xdr:col>19</xdr:col>
                    <xdr:colOff>0</xdr:colOff>
                    <xdr:row>82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15" r:id="rId30" name="Button 27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82</xdr:row>
                    <xdr:rowOff>9525</xdr:rowOff>
                  </from>
                  <to>
                    <xdr:col>17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16" r:id="rId31" name="Button 28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82</xdr:row>
                    <xdr:rowOff>9525</xdr:rowOff>
                  </from>
                  <to>
                    <xdr:col>18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17" r:id="rId32" name="Button 29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85</xdr:row>
                    <xdr:rowOff>9525</xdr:rowOff>
                  </from>
                  <to>
                    <xdr:col>17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18" r:id="rId33" name="Button 30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85</xdr:row>
                    <xdr:rowOff>9525</xdr:rowOff>
                  </from>
                  <to>
                    <xdr:col>18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19" r:id="rId34" name="Button 3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106</xdr:row>
                    <xdr:rowOff>0</xdr:rowOff>
                  </from>
                  <to>
                    <xdr:col>19</xdr:col>
                    <xdr:colOff>0</xdr:colOff>
                    <xdr:row>109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20" r:id="rId35" name="Button 3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109</xdr:row>
                    <xdr:rowOff>9525</xdr:rowOff>
                  </from>
                  <to>
                    <xdr:col>17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21" r:id="rId36" name="Button 3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109</xdr:row>
                    <xdr:rowOff>9525</xdr:rowOff>
                  </from>
                  <to>
                    <xdr:col>18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22" r:id="rId37" name="Button 3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112</xdr:row>
                    <xdr:rowOff>9525</xdr:rowOff>
                  </from>
                  <to>
                    <xdr:col>17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23" r:id="rId38" name="Button 3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112</xdr:row>
                    <xdr:rowOff>9525</xdr:rowOff>
                  </from>
                  <to>
                    <xdr:col>18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24" r:id="rId39" name="Button 3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93</xdr:row>
                    <xdr:rowOff>0</xdr:rowOff>
                  </from>
                  <to>
                    <xdr:col>17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25" r:id="rId40" name="Button 3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133</xdr:row>
                    <xdr:rowOff>0</xdr:rowOff>
                  </from>
                  <to>
                    <xdr:col>19</xdr:col>
                    <xdr:colOff>0</xdr:colOff>
                    <xdr:row>136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26" r:id="rId41" name="Button 3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136</xdr:row>
                    <xdr:rowOff>9525</xdr:rowOff>
                  </from>
                  <to>
                    <xdr:col>17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27" r:id="rId42" name="Button 3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136</xdr:row>
                    <xdr:rowOff>9525</xdr:rowOff>
                  </from>
                  <to>
                    <xdr:col>18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28" r:id="rId43" name="Button 4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139</xdr:row>
                    <xdr:rowOff>9525</xdr:rowOff>
                  </from>
                  <to>
                    <xdr:col>17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29" r:id="rId44" name="Button 4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139</xdr:row>
                    <xdr:rowOff>9525</xdr:rowOff>
                  </from>
                  <to>
                    <xdr:col>18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30" r:id="rId45" name="Button 42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160</xdr:row>
                    <xdr:rowOff>0</xdr:rowOff>
                  </from>
                  <to>
                    <xdr:col>19</xdr:col>
                    <xdr:colOff>0</xdr:colOff>
                    <xdr:row>163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31" r:id="rId46" name="Button 43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163</xdr:row>
                    <xdr:rowOff>9525</xdr:rowOff>
                  </from>
                  <to>
                    <xdr:col>17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32" r:id="rId47" name="Button 44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163</xdr:row>
                    <xdr:rowOff>9525</xdr:rowOff>
                  </from>
                  <to>
                    <xdr:col>18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33" r:id="rId48" name="Button 45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166</xdr:row>
                    <xdr:rowOff>9525</xdr:rowOff>
                  </from>
                  <to>
                    <xdr:col>17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34" r:id="rId49" name="Button 46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166</xdr:row>
                    <xdr:rowOff>9525</xdr:rowOff>
                  </from>
                  <to>
                    <xdr:col>18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35" r:id="rId50" name="Button 4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187</xdr:row>
                    <xdr:rowOff>0</xdr:rowOff>
                  </from>
                  <to>
                    <xdr:col>19</xdr:col>
                    <xdr:colOff>0</xdr:colOff>
                    <xdr:row>190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36" r:id="rId51" name="Button 4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190</xdr:row>
                    <xdr:rowOff>9525</xdr:rowOff>
                  </from>
                  <to>
                    <xdr:col>17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37" r:id="rId52" name="Button 4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190</xdr:row>
                    <xdr:rowOff>9525</xdr:rowOff>
                  </from>
                  <to>
                    <xdr:col>18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38" r:id="rId53" name="Button 5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193</xdr:row>
                    <xdr:rowOff>9525</xdr:rowOff>
                  </from>
                  <to>
                    <xdr:col>17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39" r:id="rId54" name="Button 5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193</xdr:row>
                    <xdr:rowOff>9525</xdr:rowOff>
                  </from>
                  <to>
                    <xdr:col>18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40" r:id="rId55" name="Button 52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39</xdr:row>
                    <xdr:rowOff>0</xdr:rowOff>
                  </from>
                  <to>
                    <xdr:col>17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41" r:id="rId56" name="Button 53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39</xdr:row>
                    <xdr:rowOff>0</xdr:rowOff>
                  </from>
                  <to>
                    <xdr:col>18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42" r:id="rId57" name="Button 54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39</xdr:row>
                    <xdr:rowOff>0</xdr:rowOff>
                  </from>
                  <to>
                    <xdr:col>19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43" r:id="rId58" name="Button 55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42</xdr:row>
                    <xdr:rowOff>0</xdr:rowOff>
                  </from>
                  <to>
                    <xdr:col>17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44" r:id="rId59" name="Button 56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42</xdr:row>
                    <xdr:rowOff>0</xdr:rowOff>
                  </from>
                  <to>
                    <xdr:col>18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45" r:id="rId60" name="Button 57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42</xdr:row>
                    <xdr:rowOff>0</xdr:rowOff>
                  </from>
                  <to>
                    <xdr:col>19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46" r:id="rId61" name="Button 5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45</xdr:row>
                    <xdr:rowOff>0</xdr:rowOff>
                  </from>
                  <to>
                    <xdr:col>17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47" r:id="rId62" name="Button 5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45</xdr:row>
                    <xdr:rowOff>0</xdr:rowOff>
                  </from>
                  <to>
                    <xdr:col>18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48" r:id="rId63" name="Button 6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45</xdr:row>
                    <xdr:rowOff>0</xdr:rowOff>
                  </from>
                  <to>
                    <xdr:col>19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49" r:id="rId64" name="Button 61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48</xdr:row>
                    <xdr:rowOff>0</xdr:rowOff>
                  </from>
                  <to>
                    <xdr:col>17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50" r:id="rId65" name="Button 62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48</xdr:row>
                    <xdr:rowOff>0</xdr:rowOff>
                  </from>
                  <to>
                    <xdr:col>18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51" r:id="rId66" name="Button 63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48</xdr:row>
                    <xdr:rowOff>0</xdr:rowOff>
                  </from>
                  <to>
                    <xdr:col>19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52" r:id="rId67" name="Button 6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55</xdr:row>
                    <xdr:rowOff>0</xdr:rowOff>
                  </from>
                  <to>
                    <xdr:col>19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53" r:id="rId68" name="Button 65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58</xdr:row>
                    <xdr:rowOff>0</xdr:rowOff>
                  </from>
                  <to>
                    <xdr:col>19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54" r:id="rId69" name="Button 6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61</xdr:row>
                    <xdr:rowOff>0</xdr:rowOff>
                  </from>
                  <to>
                    <xdr:col>19</xdr:col>
                    <xdr:colOff>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55" r:id="rId70" name="Button 67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66</xdr:row>
                    <xdr:rowOff>0</xdr:rowOff>
                  </from>
                  <to>
                    <xdr:col>17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56" r:id="rId71" name="Button 68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66</xdr:row>
                    <xdr:rowOff>0</xdr:rowOff>
                  </from>
                  <to>
                    <xdr:col>18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57" r:id="rId72" name="Button 69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66</xdr:row>
                    <xdr:rowOff>0</xdr:rowOff>
                  </from>
                  <to>
                    <xdr:col>19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58" r:id="rId73" name="Button 70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69</xdr:row>
                    <xdr:rowOff>0</xdr:rowOff>
                  </from>
                  <to>
                    <xdr:col>17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59" r:id="rId74" name="Button 71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69</xdr:row>
                    <xdr:rowOff>0</xdr:rowOff>
                  </from>
                  <to>
                    <xdr:col>18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60" r:id="rId75" name="Button 72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69</xdr:row>
                    <xdr:rowOff>0</xdr:rowOff>
                  </from>
                  <to>
                    <xdr:col>19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61" r:id="rId76" name="Button 73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72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62" r:id="rId77" name="Button 74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72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63" r:id="rId78" name="Button 75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72</xdr:row>
                    <xdr:rowOff>0</xdr:rowOff>
                  </from>
                  <to>
                    <xdr:col>19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64" r:id="rId79" name="Button 76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17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65" r:id="rId80" name="Button 77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66" r:id="rId81" name="Button 78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75</xdr:row>
                    <xdr:rowOff>0</xdr:rowOff>
                  </from>
                  <to>
                    <xdr:col>19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67" r:id="rId82" name="Button 79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82</xdr:row>
                    <xdr:rowOff>9525</xdr:rowOff>
                  </from>
                  <to>
                    <xdr:col>19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68" r:id="rId83" name="Button 80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85</xdr:row>
                    <xdr:rowOff>9525</xdr:rowOff>
                  </from>
                  <to>
                    <xdr:col>19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69" r:id="rId84" name="Button 81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88</xdr:row>
                    <xdr:rowOff>9525</xdr:rowOff>
                  </from>
                  <to>
                    <xdr:col>19</xdr:col>
                    <xdr:colOff>0</xdr:colOff>
                    <xdr:row>91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70" r:id="rId85" name="Button 8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93</xdr:row>
                    <xdr:rowOff>0</xdr:rowOff>
                  </from>
                  <to>
                    <xdr:col>18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71" r:id="rId86" name="Button 8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93</xdr:row>
                    <xdr:rowOff>0</xdr:rowOff>
                  </from>
                  <to>
                    <xdr:col>19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72" r:id="rId87" name="Button 8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96</xdr:row>
                    <xdr:rowOff>0</xdr:rowOff>
                  </from>
                  <to>
                    <xdr:col>17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73" r:id="rId88" name="Button 8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96</xdr:row>
                    <xdr:rowOff>0</xdr:rowOff>
                  </from>
                  <to>
                    <xdr:col>18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74" r:id="rId89" name="Button 8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96</xdr:row>
                    <xdr:rowOff>0</xdr:rowOff>
                  </from>
                  <to>
                    <xdr:col>19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75" r:id="rId90" name="Button 8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99</xdr:row>
                    <xdr:rowOff>0</xdr:rowOff>
                  </from>
                  <to>
                    <xdr:col>17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76" r:id="rId91" name="Button 8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99</xdr:row>
                    <xdr:rowOff>0</xdr:rowOff>
                  </from>
                  <to>
                    <xdr:col>18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77" r:id="rId92" name="Button 8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99</xdr:row>
                    <xdr:rowOff>0</xdr:rowOff>
                  </from>
                  <to>
                    <xdr:col>19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78" r:id="rId93" name="Button 9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102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79" r:id="rId94" name="Button 9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102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80" r:id="rId95" name="Button 9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102</xdr:row>
                    <xdr:rowOff>0</xdr:rowOff>
                  </from>
                  <to>
                    <xdr:col>19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81" r:id="rId96" name="Button 9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109</xdr:row>
                    <xdr:rowOff>9525</xdr:rowOff>
                  </from>
                  <to>
                    <xdr:col>19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82" r:id="rId97" name="Button 9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112</xdr:row>
                    <xdr:rowOff>9525</xdr:rowOff>
                  </from>
                  <to>
                    <xdr:col>19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83" r:id="rId98" name="Button 9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115</xdr:row>
                    <xdr:rowOff>9525</xdr:rowOff>
                  </from>
                  <to>
                    <xdr:col>19</xdr:col>
                    <xdr:colOff>0</xdr:colOff>
                    <xdr:row>118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84" r:id="rId99" name="Button 9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120</xdr:row>
                    <xdr:rowOff>0</xdr:rowOff>
                  </from>
                  <to>
                    <xdr:col>17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85" r:id="rId100" name="Button 9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120</xdr:row>
                    <xdr:rowOff>0</xdr:rowOff>
                  </from>
                  <to>
                    <xdr:col>18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86" r:id="rId101" name="Button 9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120</xdr:row>
                    <xdr:rowOff>0</xdr:rowOff>
                  </from>
                  <to>
                    <xdr:col>19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87" r:id="rId102" name="Button 9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123</xdr:row>
                    <xdr:rowOff>0</xdr:rowOff>
                  </from>
                  <to>
                    <xdr:col>17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88" r:id="rId103" name="Button 10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123</xdr:row>
                    <xdr:rowOff>0</xdr:rowOff>
                  </from>
                  <to>
                    <xdr:col>18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89" r:id="rId104" name="Button 10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123</xdr:row>
                    <xdr:rowOff>0</xdr:rowOff>
                  </from>
                  <to>
                    <xdr:col>19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90" r:id="rId105" name="Button 10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126</xdr:row>
                    <xdr:rowOff>0</xdr:rowOff>
                  </from>
                  <to>
                    <xdr:col>17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91" r:id="rId106" name="Button 10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126</xdr:row>
                    <xdr:rowOff>0</xdr:rowOff>
                  </from>
                  <to>
                    <xdr:col>18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92" r:id="rId107" name="Button 10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126</xdr:row>
                    <xdr:rowOff>0</xdr:rowOff>
                  </from>
                  <to>
                    <xdr:col>19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93" r:id="rId108" name="Button 10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129</xdr:row>
                    <xdr:rowOff>0</xdr:rowOff>
                  </from>
                  <to>
                    <xdr:col>17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94" r:id="rId109" name="Button 10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129</xdr:row>
                    <xdr:rowOff>0</xdr:rowOff>
                  </from>
                  <to>
                    <xdr:col>18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95" r:id="rId110" name="Button 10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129</xdr:row>
                    <xdr:rowOff>0</xdr:rowOff>
                  </from>
                  <to>
                    <xdr:col>19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96" r:id="rId111" name="Button 10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136</xdr:row>
                    <xdr:rowOff>9525</xdr:rowOff>
                  </from>
                  <to>
                    <xdr:col>19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97" r:id="rId112" name="Button 10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139</xdr:row>
                    <xdr:rowOff>9525</xdr:rowOff>
                  </from>
                  <to>
                    <xdr:col>19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98" r:id="rId113" name="Button 11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142</xdr:row>
                    <xdr:rowOff>9525</xdr:rowOff>
                  </from>
                  <to>
                    <xdr:col>19</xdr:col>
                    <xdr:colOff>0</xdr:colOff>
                    <xdr:row>145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99" r:id="rId114" name="Button 111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147</xdr:row>
                    <xdr:rowOff>0</xdr:rowOff>
                  </from>
                  <to>
                    <xdr:col>17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00" r:id="rId115" name="Button 11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147</xdr:row>
                    <xdr:rowOff>0</xdr:rowOff>
                  </from>
                  <to>
                    <xdr:col>18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01" r:id="rId116" name="Button 11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147</xdr:row>
                    <xdr:rowOff>0</xdr:rowOff>
                  </from>
                  <to>
                    <xdr:col>19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02" r:id="rId117" name="Button 11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150</xdr:row>
                    <xdr:rowOff>0</xdr:rowOff>
                  </from>
                  <to>
                    <xdr:col>17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03" r:id="rId118" name="Button 11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150</xdr:row>
                    <xdr:rowOff>0</xdr:rowOff>
                  </from>
                  <to>
                    <xdr:col>18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04" r:id="rId119" name="Button 11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150</xdr:row>
                    <xdr:rowOff>0</xdr:rowOff>
                  </from>
                  <to>
                    <xdr:col>19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05" r:id="rId120" name="Button 11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153</xdr:row>
                    <xdr:rowOff>0</xdr:rowOff>
                  </from>
                  <to>
                    <xdr:col>17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06" r:id="rId121" name="Button 11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153</xdr:row>
                    <xdr:rowOff>0</xdr:rowOff>
                  </from>
                  <to>
                    <xdr:col>18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07" r:id="rId122" name="Button 11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153</xdr:row>
                    <xdr:rowOff>0</xdr:rowOff>
                  </from>
                  <to>
                    <xdr:col>19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08" r:id="rId123" name="Button 12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156</xdr:row>
                    <xdr:rowOff>0</xdr:rowOff>
                  </from>
                  <to>
                    <xdr:col>17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09" r:id="rId124" name="Button 12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156</xdr:row>
                    <xdr:rowOff>0</xdr:rowOff>
                  </from>
                  <to>
                    <xdr:col>18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10" r:id="rId125" name="Button 12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156</xdr:row>
                    <xdr:rowOff>0</xdr:rowOff>
                  </from>
                  <to>
                    <xdr:col>19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11" r:id="rId126" name="Button 12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163</xdr:row>
                    <xdr:rowOff>9525</xdr:rowOff>
                  </from>
                  <to>
                    <xdr:col>19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12" r:id="rId127" name="Button 12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166</xdr:row>
                    <xdr:rowOff>9525</xdr:rowOff>
                  </from>
                  <to>
                    <xdr:col>19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13" r:id="rId128" name="Button 12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169</xdr:row>
                    <xdr:rowOff>9525</xdr:rowOff>
                  </from>
                  <to>
                    <xdr:col>19</xdr:col>
                    <xdr:colOff>0</xdr:colOff>
                    <xdr:row>172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14" r:id="rId129" name="Button 12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174</xdr:row>
                    <xdr:rowOff>0</xdr:rowOff>
                  </from>
                  <to>
                    <xdr:col>17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15" r:id="rId130" name="Button 12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174</xdr:row>
                    <xdr:rowOff>0</xdr:rowOff>
                  </from>
                  <to>
                    <xdr:col>18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16" r:id="rId131" name="Button 12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174</xdr:row>
                    <xdr:rowOff>0</xdr:rowOff>
                  </from>
                  <to>
                    <xdr:col>19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17" r:id="rId132" name="Button 12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177</xdr:row>
                    <xdr:rowOff>0</xdr:rowOff>
                  </from>
                  <to>
                    <xdr:col>17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18" r:id="rId133" name="Button 13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177</xdr:row>
                    <xdr:rowOff>0</xdr:rowOff>
                  </from>
                  <to>
                    <xdr:col>18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19" r:id="rId134" name="Button 13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177</xdr:row>
                    <xdr:rowOff>0</xdr:rowOff>
                  </from>
                  <to>
                    <xdr:col>19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20" r:id="rId135" name="Button 13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180</xdr:row>
                    <xdr:rowOff>0</xdr:rowOff>
                  </from>
                  <to>
                    <xdr:col>17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21" r:id="rId136" name="Button 13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180</xdr:row>
                    <xdr:rowOff>0</xdr:rowOff>
                  </from>
                  <to>
                    <xdr:col>18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22" r:id="rId137" name="Button 13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180</xdr:row>
                    <xdr:rowOff>0</xdr:rowOff>
                  </from>
                  <to>
                    <xdr:col>19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23" r:id="rId138" name="Button 13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183</xdr:row>
                    <xdr:rowOff>0</xdr:rowOff>
                  </from>
                  <to>
                    <xdr:col>17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24" r:id="rId139" name="Button 13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183</xdr:row>
                    <xdr:rowOff>0</xdr:rowOff>
                  </from>
                  <to>
                    <xdr:col>18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25" r:id="rId140" name="Button 13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183</xdr:row>
                    <xdr:rowOff>0</xdr:rowOff>
                  </from>
                  <to>
                    <xdr:col>19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26" r:id="rId141" name="Button 13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190</xdr:row>
                    <xdr:rowOff>9525</xdr:rowOff>
                  </from>
                  <to>
                    <xdr:col>19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27" r:id="rId142" name="Button 13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193</xdr:row>
                    <xdr:rowOff>9525</xdr:rowOff>
                  </from>
                  <to>
                    <xdr:col>19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28" r:id="rId143" name="Button 14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196</xdr:row>
                    <xdr:rowOff>9525</xdr:rowOff>
                  </from>
                  <to>
                    <xdr:col>19</xdr:col>
                    <xdr:colOff>0</xdr:colOff>
                    <xdr:row>199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0BEA6B5-D287-49DA-A472-EED0CFC5D1C0}">
  <sheetPr codeName="Sheet9"/>
  <dimension ref="A1:S199"/>
  <sheetViews>
    <sheetView topLeftCell="A9" zoomScaleNormal="100" workbookViewId="0">
      <selection activeCell="A13" sqref="A13:O37"/>
    </sheetView>
  </sheetViews>
  <sheetFormatPr defaultRowHeight="16.5"/>
  <cols>
    <col min="1" max="1" width="13" style="120" bestFit="1" customWidth="1"/>
    <col min="2" max="2" width="14.25" style="120" bestFit="1" customWidth="1"/>
    <col min="3" max="3" width="9.25" style="120" bestFit="1" customWidth="1"/>
    <col min="4" max="4" width="14.25" bestFit="1" customWidth="1"/>
    <col min="5" max="5" width="8.875" bestFit="1" customWidth="1"/>
    <col min="6" max="6" width="14.375" bestFit="1" customWidth="1"/>
    <col min="7" max="7" width="14.25" bestFit="1" customWidth="1"/>
    <col min="8" max="8" width="8.875" customWidth="1"/>
    <col min="9" max="9" width="11.625" customWidth="1"/>
    <col min="10" max="10" width="14.25" bestFit="1" customWidth="1"/>
    <col min="11" max="11" width="9.25" bestFit="1" customWidth="1"/>
    <col min="12" max="12" width="11.625" bestFit="1" customWidth="1"/>
    <col min="13" max="13" width="14.25" bestFit="1" customWidth="1"/>
    <col min="14" max="14" width="8.5" bestFit="1" customWidth="1"/>
    <col min="15" max="15" width="11.625" bestFit="1" customWidth="1"/>
    <col min="17" max="17" width="12.125" customWidth="1"/>
    <col min="18" max="18" width="12.125" bestFit="1" customWidth="1"/>
    <col min="19" max="19" width="12.125" customWidth="1"/>
  </cols>
  <sheetData>
    <row r="1" spans="1:19" ht="17.25" customHeight="1" thickBot="1">
      <c r="A1" s="230" t="s">
        <v>0</v>
      </c>
      <c r="B1" s="231"/>
      <c r="C1" s="231"/>
      <c r="D1" s="231"/>
      <c r="E1" s="231"/>
      <c r="F1" s="232"/>
      <c r="G1" s="233">
        <v>44533</v>
      </c>
      <c r="H1" s="234"/>
      <c r="I1" s="235"/>
      <c r="J1" s="230" t="s">
        <v>1</v>
      </c>
      <c r="K1" s="231"/>
      <c r="L1" s="231"/>
      <c r="M1" s="231"/>
      <c r="N1" s="231"/>
      <c r="O1" s="232"/>
      <c r="Q1" s="230" t="s">
        <v>2</v>
      </c>
      <c r="R1" s="232"/>
    </row>
    <row r="2" spans="1:19" ht="17.25" customHeight="1">
      <c r="A2" s="117" t="s">
        <v>3</v>
      </c>
      <c r="B2" s="236" t="s">
        <v>8</v>
      </c>
      <c r="C2" s="237"/>
      <c r="D2" s="237"/>
      <c r="E2" s="237"/>
      <c r="F2" s="238"/>
      <c r="G2" s="239" t="s">
        <v>46</v>
      </c>
      <c r="H2" s="240"/>
      <c r="I2" s="241"/>
      <c r="J2" s="1" t="s">
        <v>3</v>
      </c>
      <c r="K2" s="236" t="s">
        <v>317</v>
      </c>
      <c r="L2" s="237"/>
      <c r="M2" s="237"/>
      <c r="N2" s="237"/>
      <c r="O2" s="238"/>
      <c r="Q2" s="2" t="s">
        <v>6</v>
      </c>
      <c r="R2" s="3">
        <v>0.375</v>
      </c>
    </row>
    <row r="3" spans="1:19" ht="17.25" customHeight="1" thickBot="1">
      <c r="A3" s="118" t="s">
        <v>7</v>
      </c>
      <c r="B3" s="242" t="s">
        <v>325</v>
      </c>
      <c r="C3" s="243"/>
      <c r="D3" s="243"/>
      <c r="E3" s="243"/>
      <c r="F3" s="244"/>
      <c r="G3" s="245" t="str">
        <f>TEXT(IF(CHOOSE(8,$E$118,$F$118,$H$118,$I$118,$K$118,$L$118,$N$118,$O$118)&lt;&gt;0,CHOOSE(8,$E$118,$F$118,$H$118,$I$118,$K$118,$L$118,$N$118,$O$118),
IF(CHOOSE(6,$E$118,$F$118,$H$118,$I$118,$K$118,$L$118,$N$118,$O$118)&lt;&gt;0,CHOOSE(6,$E$118,$F$118,$H$118,$I$118,$K$118,$L$118,$N$118,$O$118),
IF(CHOOSE(4,$E$118,$F$118,$H$118,$I$118,$K$118,$L$118,$N$118,$O$118)&lt;&gt;0,CHOOSE(4,$E$118,$F$118,$H$118,$I$118,$K$118,$L$118,$N$118,$O$118),
CHOOSE(2,$E$118,$F$118,$H$118,$I$118,$K$118,$L$118,$N$118,$O$118)))), "#,##0") &amp; " KRW (" &amp;
TEXT(IF(CHOOSE(7,$E$118,$F$118,$H$118,$I$118,$K$118,$L$118,$N$118,$O$118)&lt;&gt;0,CHOOSE(7,$E$118,$F$118,$H$118,$I$118,$K$118,$L$118,$N$118,$O$118),
IF(CHOOSE(5,$E$118,$F$118,$H$118,$I$118,$K$118,$L$118,$N$118,$O$118)&lt;&gt;0,CHOOSE(5,$E$118,$F$118,$H$118,$I$118,$K$118,$L$118,$N$118,$O$118),
IF(CHOOSE(3,$E$118,$F$118,$H$118,$I$118,$K$118,$L$118,$N$118,$O$118)&lt;&gt;0,CHOOSE(3,$E$118,$F$118,$H$118,$I$118,$K$118,$L$118,$N$118,$O$118),
CHOOSE(1,$E$118,$F$118,$H$118,$I$118,$K$118,$L$118,$N$118,$O$118)))), "0.00%") &amp; ")"</f>
        <v>-34,173 KRW (-1.14%)</v>
      </c>
      <c r="H3" s="246"/>
      <c r="I3" s="247"/>
      <c r="J3" s="4" t="s">
        <v>7</v>
      </c>
      <c r="K3" s="242" t="s">
        <v>318</v>
      </c>
      <c r="L3" s="243"/>
      <c r="M3" s="243"/>
      <c r="N3" s="243"/>
      <c r="O3" s="244"/>
      <c r="Q3" s="2" t="s">
        <v>10</v>
      </c>
      <c r="R3" s="3">
        <v>0.79166666666666663</v>
      </c>
    </row>
    <row r="4" spans="1:19" ht="17.25" customHeight="1" thickBot="1">
      <c r="A4" s="118" t="s">
        <v>11</v>
      </c>
      <c r="B4" s="242" t="s">
        <v>16</v>
      </c>
      <c r="C4" s="243"/>
      <c r="D4" s="243"/>
      <c r="E4" s="243"/>
      <c r="F4" s="244"/>
      <c r="G4" s="239" t="s">
        <v>44</v>
      </c>
      <c r="H4" s="240"/>
      <c r="I4" s="241"/>
      <c r="J4" s="4" t="s">
        <v>11</v>
      </c>
      <c r="K4" s="242" t="s">
        <v>319</v>
      </c>
      <c r="L4" s="243"/>
      <c r="M4" s="243"/>
      <c r="N4" s="243"/>
      <c r="O4" s="244"/>
      <c r="Q4" s="65" t="s">
        <v>14</v>
      </c>
      <c r="R4" s="5">
        <v>0.95833333333333337</v>
      </c>
    </row>
    <row r="5" spans="1:19" ht="17.25" customHeight="1" thickBot="1">
      <c r="A5" s="118" t="s">
        <v>15</v>
      </c>
      <c r="B5" s="242" t="s">
        <v>316</v>
      </c>
      <c r="C5" s="243"/>
      <c r="D5" s="243"/>
      <c r="E5" s="243"/>
      <c r="F5" s="244"/>
      <c r="G5" s="245" t="str">
        <f>TEXT(IF(CHOOSE(8,$E$64,$F$64,$H$64,$I$64,$K$64,$L$64,$N$64,$O$64)&lt;&gt;0,CHOOSE(8,$E$64,$F$64,$H$64,$I$64,$K$64,$L$64,$N$64,$O$64),
IF(CHOOSE(6,$E$64,$F$64,$H$64,$I$64,$K$64,$L$64,$N$64,$O$64)&lt;&gt;0,CHOOSE(6,$E$64,$F$64,$H$64,$I$64,$K$64,$L$64,$N$64,$O$64),
IF(CHOOSE(4,$E$64,$F$64,$H$64,$I$64,$K$64,$L$64,$N$64,$O$64)&lt;&gt;0,CHOOSE(4,$E$64,$F$64,$H$64,$I$64,$K$64,$L$64,$N$64,$O$64),
CHOOSE(2,$E$64,$F$64,$H$64,$I$64,$K$64,$L$64,$N$64,$O$64)))), "#,##0") &amp; " KRW (" &amp;
TEXT(IF(CHOOSE(7,$E$64,$F$64,$H$64,$I$64,$K$64,$L$64,$N$64,$O$64)&lt;&gt;0,CHOOSE(7,$E$64,$F$64,$H$64,$I$64,$K$64,$L$64,$N$64,$O$64),
IF(CHOOSE(5,$E$64,$F$64,$H$64,$I$64,$K$64,$L$64,$N$64,$O$64)&lt;&gt;0,CHOOSE(5,$E$64,$F$64,$H$64,$I$64,$K$64,$L$64,$N$64,$O$64),
IF(CHOOSE(3,$E$64,$F$64,$H$64,$I$64,$K$64,$L$64,$N$64,$O$64)&lt;&gt;0,CHOOSE(3,$E$64,$F$64,$H$64,$I$64,$K$64,$L$64,$N$64,$O$64),
CHOOSE(1,$E$64,$F$64,$H$64,$I$64,$K$64,$L$64,$N$64,$O$64)))), "0.00%") &amp; ")"</f>
        <v>8,377 KRW (0.35%)</v>
      </c>
      <c r="H5" s="246"/>
      <c r="I5" s="247"/>
      <c r="J5" s="4" t="s">
        <v>15</v>
      </c>
      <c r="K5" s="242" t="s">
        <v>320</v>
      </c>
      <c r="L5" s="243"/>
      <c r="M5" s="243"/>
      <c r="N5" s="243"/>
      <c r="O5" s="244"/>
    </row>
    <row r="6" spans="1:19">
      <c r="A6" s="118" t="s">
        <v>18</v>
      </c>
      <c r="B6" s="242"/>
      <c r="C6" s="243"/>
      <c r="D6" s="243"/>
      <c r="E6" s="243"/>
      <c r="F6" s="244"/>
      <c r="G6" s="239" t="s">
        <v>45</v>
      </c>
      <c r="H6" s="240"/>
      <c r="I6" s="241"/>
      <c r="J6" s="4" t="s">
        <v>18</v>
      </c>
      <c r="K6" s="242" t="s">
        <v>321</v>
      </c>
      <c r="L6" s="243"/>
      <c r="M6" s="243"/>
      <c r="N6" s="243"/>
      <c r="O6" s="244"/>
    </row>
    <row r="7" spans="1:19" ht="17.25" thickBot="1">
      <c r="A7" s="118" t="s">
        <v>21</v>
      </c>
      <c r="B7" s="242"/>
      <c r="C7" s="243"/>
      <c r="D7" s="243"/>
      <c r="E7" s="243"/>
      <c r="F7" s="244"/>
      <c r="G7" s="245" t="str">
        <f>TEXT(IF(CHOOSE(8,$E$91,$F$91,$H$91,$I$91,$K$91,$L$91,$N$91,$O$91)&lt;&gt;0,CHOOSE(8,$E$91,$F$91,$H$91,$I$91,$K$91,$L$91,$N$91,$O$91),
IF(CHOOSE(6,$E$91,$F$91,$H$91,$I$91,$K$91,$L$91,$N$91,$O$91)&lt;&gt;0,CHOOSE(6,$E$91,$F$91,$H$91,$I$91,$K$91,$L$91,$N$91,$O$91),
IF(CHOOSE(4,$E$91,$F$91,$H$91,$I$91,$K$91,$L$91,$N$91,$O$91)&lt;&gt;0,CHOOSE(4,$E$91,$F$91,$H$91,$I$91,$K$91,$L$91,$N$91,$O$91),
CHOOSE(2,$E$91,$F$91,$H$91,$I$91,$K$91,$L$91,$N$91,$O$91)))), "#,##0") &amp; " KRW (" &amp;
TEXT(IF(CHOOSE(7,$E$91,$F$91,$H$91,$I$91,$K$91,$L$91,$N$91,$O$91)&lt;&gt;0,CHOOSE(7,$E$91,$F$91,$H$91,$I$91,$K$91,$L$91,$N$91,$O$91),
IF(CHOOSE(5,$E$91,$F$91,$H$91,$I$91,$K$91,$L$91,$N$91,$O$91)&lt;&gt;0,CHOOSE(5,$E$91,$F$91,$H$91,$I$91,$K$91,$L$91,$N$91,$O$91),
IF(CHOOSE(3,$E$91,$F$91,$H$91,$I$91,$K$91,$L$91,$N$91,$O$91)&lt;&gt;0,CHOOSE(3,$E$91,$F$91,$H$91,$I$91,$K$91,$L$91,$N$91,$O$91),
CHOOSE(1,$E$91,$F$91,$H$91,$I$91,$K$91,$L$91,$N$91,$O$91)))), "0.00%") &amp; ")"</f>
        <v>-2,069 KRW (-0.07%)</v>
      </c>
      <c r="H7" s="246"/>
      <c r="I7" s="247"/>
      <c r="J7" s="4" t="s">
        <v>21</v>
      </c>
      <c r="K7" s="242" t="s">
        <v>322</v>
      </c>
      <c r="L7" s="243"/>
      <c r="M7" s="243"/>
      <c r="N7" s="243"/>
      <c r="O7" s="244"/>
    </row>
    <row r="8" spans="1:19" ht="17.25" thickBot="1">
      <c r="A8" s="118" t="s">
        <v>24</v>
      </c>
      <c r="B8" s="242"/>
      <c r="C8" s="243"/>
      <c r="D8" s="243"/>
      <c r="E8" s="243"/>
      <c r="F8" s="244"/>
      <c r="G8" s="239" t="s">
        <v>252</v>
      </c>
      <c r="H8" s="240"/>
      <c r="I8" s="241"/>
      <c r="J8" s="4" t="s">
        <v>24</v>
      </c>
      <c r="K8" s="242"/>
      <c r="L8" s="243"/>
      <c r="M8" s="243"/>
      <c r="N8" s="243"/>
      <c r="O8" s="244"/>
      <c r="Q8" s="230" t="s">
        <v>27</v>
      </c>
      <c r="R8" s="232"/>
    </row>
    <row r="9" spans="1:19" ht="17.25" thickBot="1">
      <c r="A9" s="118" t="s">
        <v>28</v>
      </c>
      <c r="B9" s="242"/>
      <c r="C9" s="243"/>
      <c r="D9" s="243"/>
      <c r="E9" s="243"/>
      <c r="F9" s="244"/>
      <c r="G9" s="245" t="str">
        <f>TEXT(IF(CHOOSE(8,$E$199,$F$199,$H$199,$I$199,$K$199,$L$199,$N$199,$O$199)&lt;&gt;0,CHOOSE(8,$E$199,$F$199,$H$199,$I$199,$K$199,$L$199,$N$199,$O$199),
IF(CHOOSE(6,$E$199,$F$199,$H$199,$I$199,$K$199,$L$199,$N$199,$O$199)&lt;&gt;0,CHOOSE(6,$E$199,$F$199,$H$199,$I$199,$K$199,$L$199,$N$199,$O$199),
IF(CHOOSE(4,$E$199,$F$199,$H$199,$I$199,$K$199,$L$199,$N$199,$O$199)&lt;&gt;0,CHOOSE(4,$E$199,$F$199,$H$199,$I$199,$K$199,$L$199,$N$199,$O$199),
CHOOSE(2,$E$199,$F$199,$H$199,$I$199,$K$199,$L$199,$N$199,$O$199)))), "#,##0") &amp; " KRW (" &amp;
TEXT(IF(CHOOSE(7,$E$199,$F$199,$H$199,$I$199,$K$199,$L$199,$N$199,$O$199)&lt;&gt;0,CHOOSE(7,$E$199,$F$199,$H$199,$I$199,$K$199,$L$199,$N$199,$O$199),
IF(CHOOSE(5,$E$199,$F$199,$H$199,$I$199,$K$199,$L$199,$N$199,$O$199)&lt;&gt;0,CHOOSE(5,$E$199,$F$199,$H$199,$I$199,$K$199,$L$199,$N$199,$O$199),
IF(CHOOSE(3,$E$199,$F$199,$H$199,$I$199,$K$199,$L$199,$N$199,$O$199)&lt;&gt;0,CHOOSE(3,$E$199,$F$199,$H$199,$I$199,$K$199,$L$199,$N$199,$O$199),
CHOOSE(1,$E$199,$F$199,$H$199,$I$199,$K$199,$L$199,$N$199,$O$199)))), "0.00%") &amp; ")"</f>
        <v>-47,295 KRW (-1.58%)</v>
      </c>
      <c r="H9" s="246"/>
      <c r="I9" s="247"/>
      <c r="J9" s="4" t="s">
        <v>28</v>
      </c>
      <c r="K9" s="242"/>
      <c r="L9" s="243"/>
      <c r="M9" s="243"/>
      <c r="N9" s="243"/>
      <c r="O9" s="244"/>
      <c r="Q9" s="2" t="s">
        <v>29</v>
      </c>
      <c r="R9" s="6">
        <v>10</v>
      </c>
    </row>
    <row r="10" spans="1:19">
      <c r="A10" s="118" t="s">
        <v>30</v>
      </c>
      <c r="B10" s="242"/>
      <c r="C10" s="243"/>
      <c r="D10" s="243"/>
      <c r="E10" s="243"/>
      <c r="F10" s="244"/>
      <c r="G10" s="239" t="s">
        <v>47</v>
      </c>
      <c r="H10" s="240"/>
      <c r="I10" s="241"/>
      <c r="J10" s="4" t="s">
        <v>30</v>
      </c>
      <c r="K10" s="242" t="s">
        <v>323</v>
      </c>
      <c r="L10" s="243"/>
      <c r="M10" s="243"/>
      <c r="N10" s="243"/>
      <c r="O10" s="244"/>
      <c r="Q10" s="2" t="s">
        <v>31</v>
      </c>
      <c r="R10" s="6">
        <v>100</v>
      </c>
    </row>
    <row r="11" spans="1:19" ht="17.25" thickBot="1">
      <c r="A11" s="119" t="s">
        <v>32</v>
      </c>
      <c r="B11" s="248" t="s">
        <v>324</v>
      </c>
      <c r="C11" s="249"/>
      <c r="D11" s="249"/>
      <c r="E11" s="249"/>
      <c r="F11" s="250"/>
      <c r="G11" s="245" t="str">
        <f>TEXT(IF(CHOOSE(8,$E$37,$F$37,$H$37,$I$37,$K$37,$L$37,$N$37,$O$37)&lt;&gt;0,CHOOSE(8,$E$37,$F$37,$H$37,$I$37,$K$37,$L$37,$N$37,$O$37),
IF(CHOOSE(6,$E$37,$F$37,$H$37,$I$37,$K$37,$L$37,$N$37,$O$37)&lt;&gt;0,CHOOSE(6,$E$37,$F$37,$H$37,$I$37,$K$37,$L$37,$N$37,$O$37),
IF(CHOOSE(4,$E$37,$F$37,$H$37,$I$37,$K$37,$L$37,$N$37,$O$37)&lt;&gt;0,CHOOSE(4,$E$37,$F$37,$H$37,$I$37,$K$37,$L$37,$N$37,$O$37),
CHOOSE(2,$E$37,$F$37,$H$37,$I$37,$K$37,$L$37,$N$37,$O$37)))), "#,##0") &amp; " KRW (" &amp;
TEXT(IF(CHOOSE(7,$E$37,$F$37,$H$37,$I$37,$K$37,$L$37,$N$37,$O$37)&lt;&gt;0,CHOOSE(7,$E$37,$F$37,$H$37,$I$37,$K$37,$L$37,$N$37,$O$37),
IF(CHOOSE(5,$E$37,$F$37,$H$37,$I$37,$K$37,$L$37,$N$37,$O$37)&lt;&gt;0,CHOOSE(5,$E$37,$F$37,$H$37,$I$37,$K$37,$L$37,$N$37,$O$37),
IF(CHOOSE(3,$E$37,$F$37,$H$37,$I$37,$K$37,$L$37,$N$37,$O$37)&lt;&gt;0,CHOOSE(3,$E$37,$F$37,$H$37,$I$37,$K$37,$L$37,$N$37,$O$37),
CHOOSE(1,$E$37,$F$37,$H$37,$I$37,$K$37,$L$37,$N$37,$O$37)))), "0.00%") &amp; ")"</f>
        <v>0 KRW (0.00%)</v>
      </c>
      <c r="H11" s="246"/>
      <c r="I11" s="247"/>
      <c r="J11" s="7" t="s">
        <v>32</v>
      </c>
      <c r="K11" s="248" t="s">
        <v>315</v>
      </c>
      <c r="L11" s="249"/>
      <c r="M11" s="249"/>
      <c r="N11" s="249"/>
      <c r="O11" s="250"/>
      <c r="Q11" s="65" t="s">
        <v>33</v>
      </c>
      <c r="R11" s="8">
        <v>1000</v>
      </c>
    </row>
    <row r="12" spans="1:19" ht="17.25" thickBot="1"/>
    <row r="13" spans="1:19" ht="17.25" customHeight="1" thickBot="1">
      <c r="A13" s="230" t="s">
        <v>34</v>
      </c>
      <c r="B13" s="231"/>
      <c r="C13" s="231"/>
      <c r="D13" s="231"/>
      <c r="E13" s="231"/>
      <c r="F13" s="231"/>
      <c r="G13" s="231"/>
      <c r="H13" s="231"/>
      <c r="I13" s="231"/>
      <c r="J13" s="231"/>
      <c r="K13" s="231"/>
      <c r="L13" s="231"/>
      <c r="M13" s="231"/>
      <c r="N13" s="231"/>
      <c r="O13" s="232"/>
      <c r="Q13" s="251"/>
      <c r="R13" s="251"/>
      <c r="S13" s="251"/>
    </row>
    <row r="14" spans="1:19" ht="17.25" customHeight="1" thickBot="1">
      <c r="A14" s="174" t="s">
        <v>35</v>
      </c>
      <c r="B14" s="230" t="s">
        <v>36</v>
      </c>
      <c r="C14" s="232"/>
      <c r="D14" s="230" t="s">
        <v>37</v>
      </c>
      <c r="E14" s="231"/>
      <c r="F14" s="232"/>
      <c r="G14" s="257">
        <f>_xlfn.IFNA(VLOOKUP(B14, 현재가테이블!$B$2:$D$200, 2, FALSE), "-")</f>
        <v>60715000</v>
      </c>
      <c r="H14" s="258"/>
      <c r="I14" s="259"/>
      <c r="J14" s="230" t="s">
        <v>38</v>
      </c>
      <c r="K14" s="231"/>
      <c r="L14" s="232"/>
      <c r="M14" s="260">
        <f>_xlfn.IFNA(VLOOKUP(B14, 현재가테이블!$B$2:$D$200, 3, FALSE), "-")</f>
        <v>-7.8924148000000006E-3</v>
      </c>
      <c r="N14" s="261"/>
      <c r="O14" s="262"/>
      <c r="Q14" s="251"/>
      <c r="R14" s="251"/>
      <c r="S14" s="251"/>
    </row>
    <row r="15" spans="1:19" ht="17.25" customHeight="1" thickBot="1">
      <c r="A15" s="295" t="s">
        <v>39</v>
      </c>
      <c r="B15" s="296" t="str">
        <f>TEXT($G$1, "[$-ko-KR]yyyy-mm-dd(ddd) ") &amp; "오전 00:00"</f>
        <v>2021-12-03(금) 오전 00:00</v>
      </c>
      <c r="C15" s="297"/>
      <c r="D15" s="253" t="str">
        <f>TEXT($G$1, "[$-ko-KR]yyyy-mm-dd(ddd) ") &amp; "오후 14:00"</f>
        <v>2021-12-03(금) 오후 14:00</v>
      </c>
      <c r="E15" s="254"/>
      <c r="F15" s="255"/>
      <c r="G15" s="253" t="str">
        <f>TEXT($G$1, "[$-ko-KR]yyyy-mm-dd(ddd) ") &amp; "오후 19:00"</f>
        <v>2021-12-03(금) 오후 19:00</v>
      </c>
      <c r="H15" s="254"/>
      <c r="I15" s="255"/>
      <c r="J15" s="253" t="str">
        <f>TEXT($G$1, "[$-ko-KR]yyyy-mm-dd(ddd) ") &amp; "오후 21:00"</f>
        <v>2021-12-03(금) 오후 21:00</v>
      </c>
      <c r="K15" s="254"/>
      <c r="L15" s="255"/>
      <c r="M15" s="253" t="str">
        <f>TEXT($G$1+1, "[$-ko-KR]yyyy-mm-dd(ddd) ") &amp; "오전 00:00"</f>
        <v>2021-12-04(토) 오전 00:00</v>
      </c>
      <c r="N15" s="254"/>
      <c r="O15" s="255"/>
      <c r="Q15" s="251"/>
      <c r="R15" s="251"/>
      <c r="S15" s="251"/>
    </row>
    <row r="16" spans="1:19" ht="17.25" customHeight="1" thickBot="1">
      <c r="A16" s="295"/>
      <c r="B16" s="121" t="s">
        <v>37</v>
      </c>
      <c r="C16" s="122" t="s">
        <v>38</v>
      </c>
      <c r="D16" s="2" t="s">
        <v>37</v>
      </c>
      <c r="E16" s="10" t="s">
        <v>40</v>
      </c>
      <c r="F16" s="11" t="s">
        <v>41</v>
      </c>
      <c r="G16" s="175" t="s">
        <v>37</v>
      </c>
      <c r="H16" s="176" t="s">
        <v>40</v>
      </c>
      <c r="I16" s="177" t="s">
        <v>41</v>
      </c>
      <c r="J16" s="10" t="s">
        <v>37</v>
      </c>
      <c r="K16" s="10" t="s">
        <v>40</v>
      </c>
      <c r="L16" s="115" t="s">
        <v>41</v>
      </c>
      <c r="M16" s="2" t="s">
        <v>37</v>
      </c>
      <c r="N16" s="10" t="s">
        <v>40</v>
      </c>
      <c r="O16" s="66" t="s">
        <v>41</v>
      </c>
      <c r="Q16" s="256"/>
      <c r="R16" s="256"/>
      <c r="S16" s="256"/>
    </row>
    <row r="17" spans="1:19" ht="17.25" customHeight="1" thickBot="1">
      <c r="A17" s="123"/>
      <c r="B17" s="124" t="str">
        <f>IF(NOT(ISBLANK(_xlfn.IFNA(VLOOKUP($A17, $A$40:$O$199, 2, FALSE), ))), _xlfn.IFNA(VLOOKUP($A17, $A$40:$O$199, 2, FALSE), ), "")</f>
        <v/>
      </c>
      <c r="C17" s="76" t="str">
        <f>IF(NOT(ISBLANK(_xlfn.IFNA(VLOOKUP($A17, $A$40:$O$199, 3, FALSE), ))), _xlfn.IFNA(VLOOKUP($A17, $A$40:$O$199, 3, FALSE), ), "")</f>
        <v/>
      </c>
      <c r="D17" s="13" t="str">
        <f>IF(NOT(ISBLANK(_xlfn.IFNA(VLOOKUP($A17, $A$40:$O$199, 4, FALSE), ))), _xlfn.IFNA(VLOOKUP($A17, $A$40:$O$199, 4, FALSE), ), "")</f>
        <v/>
      </c>
      <c r="E17" s="14" t="str">
        <f>IF(NOT(ISBLANK(_xlfn.IFNA(VLOOKUP($A17, $A$40:$O$199, 5, FALSE), ))), _xlfn.IFNA(VLOOKUP($A17, $A$40:$O$199, 5, FALSE), ), "")</f>
        <v/>
      </c>
      <c r="F17" s="16" t="str">
        <f>IF(NOT(ISBLANK(_xlfn.IFNA(VLOOKUP($A17, $A$40:$O$199, 6, FALSE), ))), _xlfn.IFNA(VLOOKUP($A17, $A$40:$O$199, 6, FALSE), ), "")</f>
        <v/>
      </c>
      <c r="G17" s="29" t="str">
        <f>IF(NOT(ISBLANK(_xlfn.IFNA(VLOOKUP($A17, $A$40:$O$199, 7, FALSE), ))), _xlfn.IFNA(VLOOKUP($A17, $A$40:$O$199, 7, FALSE), ), "")</f>
        <v/>
      </c>
      <c r="H17" s="14" t="str">
        <f>IF(NOT(ISBLANK(_xlfn.IFNA(VLOOKUP($A17, $A$40:$O$199, 8, FALSE), ))), _xlfn.IFNA(VLOOKUP($A17, $A$40:$O$199, 8, FALSE), ), "")</f>
        <v/>
      </c>
      <c r="I17" s="100" t="str">
        <f>IF(NOT(ISBLANK(_xlfn.IFNA(VLOOKUP($A17, $A$40:$O$199, 9, FALSE), ))), _xlfn.IFNA(VLOOKUP($A17, $A$40:$O$199, 9, FALSE), ), "")</f>
        <v/>
      </c>
      <c r="J17" s="13" t="str">
        <f>IF(NOT(ISBLANK(_xlfn.IFNA(VLOOKUP($A17, $A$40:$O$199, 10, FALSE), ))), _xlfn.IFNA(VLOOKUP($A17, $A$40:$O$199, 10, FALSE), ), "")</f>
        <v/>
      </c>
      <c r="K17" s="14" t="str">
        <f>IF(NOT(ISBLANK(_xlfn.IFNA(VLOOKUP($A17, $A$40:$O$199, 11, FALSE), ))), _xlfn.IFNA(VLOOKUP($A17, $A$40:$O$199, 11, FALSE), ), "")</f>
        <v/>
      </c>
      <c r="L17" s="16" t="str">
        <f>IF(NOT(ISBLANK(_xlfn.IFNA(VLOOKUP($A17, $A$40:$O$199, 12, FALSE), ))), _xlfn.IFNA(VLOOKUP($A17, $A$40:$O$199, 12, FALSE), ), "")</f>
        <v/>
      </c>
      <c r="M17" s="29" t="str">
        <f>IF(NOT(ISBLANK(_xlfn.IFNA(VLOOKUP($A17, $A$40:$O$199, 13, FALSE), ))), _xlfn.IFNA(VLOOKUP($A17, $A$40:$O$199, 13, FALSE), ), "")</f>
        <v/>
      </c>
      <c r="N17" s="14" t="str">
        <f>IF(NOT(ISBLANK(_xlfn.IFNA(VLOOKUP($A17, $A$40:$O$199, 14, FALSE), ))), _xlfn.IFNA(VLOOKUP($A17, $A$40:$O$199, 14, FALSE), ), "")</f>
        <v/>
      </c>
      <c r="O17" s="16" t="str">
        <f>IF(NOT(ISBLANK(_xlfn.IFNA(VLOOKUP($A17, $A$40:$O$199, 15, FALSE), ))), _xlfn.IFNA(VLOOKUP($A17, $A$40:$O$199, 15, FALSE), ), "")</f>
        <v/>
      </c>
      <c r="Q17" s="251"/>
      <c r="R17" s="251"/>
      <c r="S17" s="251"/>
    </row>
    <row r="18" spans="1:19" ht="17.25" customHeight="1" thickBot="1">
      <c r="A18" s="125"/>
      <c r="B18" s="126" t="str">
        <f t="shared" ref="B18:B36" si="0">IF(NOT(ISBLANK(_xlfn.IFNA(VLOOKUP($A18, $A$40:$O$199, 2, FALSE), ))), _xlfn.IFNA(VLOOKUP($A18, $A$40:$O$199, 2, FALSE), ), "")</f>
        <v/>
      </c>
      <c r="C18" s="77" t="str">
        <f t="shared" ref="C18:C36" si="1">IF(NOT(ISBLANK(_xlfn.IFNA(VLOOKUP($A18, $A$40:$O$199, 3, FALSE), ))), _xlfn.IFNA(VLOOKUP($A18, $A$40:$O$199, 3, FALSE), ), "")</f>
        <v/>
      </c>
      <c r="D18" s="15" t="str">
        <f t="shared" ref="D18:D36" si="2">IF(NOT(ISBLANK(_xlfn.IFNA(VLOOKUP($A18, $A$40:$O$199, 4, FALSE), ))), _xlfn.IFNA(VLOOKUP($A18, $A$40:$O$199, 4, FALSE), ), "")</f>
        <v/>
      </c>
      <c r="E18" s="32" t="str">
        <f t="shared" ref="E18:E36" si="3">IF(NOT(ISBLANK(_xlfn.IFNA(VLOOKUP($A18, $A$40:$O$199, 5, FALSE), ))), _xlfn.IFNA(VLOOKUP($A18, $A$40:$O$199, 5, FALSE), ), "")</f>
        <v/>
      </c>
      <c r="F18" s="18" t="str">
        <f t="shared" ref="F18:F36" si="4">IF(NOT(ISBLANK(_xlfn.IFNA(VLOOKUP($A18, $A$40:$O$199, 6, FALSE), ))), _xlfn.IFNA(VLOOKUP($A18, $A$40:$O$199, 6, FALSE), ), "")</f>
        <v/>
      </c>
      <c r="G18" s="31" t="str">
        <f t="shared" ref="G18:G36" si="5">IF(NOT(ISBLANK(_xlfn.IFNA(VLOOKUP($A18, $A$40:$O$199, 7, FALSE), ))), _xlfn.IFNA(VLOOKUP($A18, $A$40:$O$199, 7, FALSE), ), "")</f>
        <v/>
      </c>
      <c r="H18" s="32" t="str">
        <f t="shared" ref="H18:H36" si="6">IF(NOT(ISBLANK(_xlfn.IFNA(VLOOKUP($A18, $A$40:$O$199, 8, FALSE), ))), _xlfn.IFNA(VLOOKUP($A18, $A$40:$O$199, 8, FALSE), ), "")</f>
        <v/>
      </c>
      <c r="I18" s="101" t="str">
        <f t="shared" ref="I18:I36" si="7">IF(NOT(ISBLANK(_xlfn.IFNA(VLOOKUP($A18, $A$40:$O$199, 9, FALSE), ))), _xlfn.IFNA(VLOOKUP($A18, $A$40:$O$199, 9, FALSE), ), "")</f>
        <v/>
      </c>
      <c r="J18" s="15" t="str">
        <f t="shared" ref="J18:J36" si="8">IF(NOT(ISBLANK(_xlfn.IFNA(VLOOKUP($A18, $A$40:$O$199, 10, FALSE), ))), _xlfn.IFNA(VLOOKUP($A18, $A$40:$O$199, 10, FALSE), ), "")</f>
        <v/>
      </c>
      <c r="K18" s="32" t="str">
        <f t="shared" ref="K18:K36" si="9">IF(NOT(ISBLANK(_xlfn.IFNA(VLOOKUP($A18, $A$40:$O$199, 11, FALSE), ))), _xlfn.IFNA(VLOOKUP($A18, $A$40:$O$199, 11, FALSE), ), "")</f>
        <v/>
      </c>
      <c r="L18" s="18" t="str">
        <f t="shared" ref="L18:L36" si="10">IF(NOT(ISBLANK(_xlfn.IFNA(VLOOKUP($A18, $A$40:$O$199, 12, FALSE), ))), _xlfn.IFNA(VLOOKUP($A18, $A$40:$O$199, 12, FALSE), ), "")</f>
        <v/>
      </c>
      <c r="M18" s="31" t="str">
        <f t="shared" ref="M18:M36" si="11">IF(NOT(ISBLANK(_xlfn.IFNA(VLOOKUP($A18, $A$40:$O$199, 13, FALSE), ))), _xlfn.IFNA(VLOOKUP($A18, $A$40:$O$199, 13, FALSE), ), "")</f>
        <v/>
      </c>
      <c r="N18" s="32" t="str">
        <f t="shared" ref="N18:N36" si="12">IF(NOT(ISBLANK(_xlfn.IFNA(VLOOKUP($A18, $A$40:$O$199, 14, FALSE), ))), _xlfn.IFNA(VLOOKUP($A18, $A$40:$O$199, 14, FALSE), ), "")</f>
        <v/>
      </c>
      <c r="O18" s="18" t="str">
        <f t="shared" ref="O18:O36" si="13">IF(NOT(ISBLANK(_xlfn.IFNA(VLOOKUP($A18, $A$40:$O$199, 15, FALSE), ))), _xlfn.IFNA(VLOOKUP($A18, $A$40:$O$199, 15, FALSE), ), "")</f>
        <v/>
      </c>
      <c r="Q18" s="251"/>
      <c r="R18" s="251"/>
      <c r="S18" s="251"/>
    </row>
    <row r="19" spans="1:19" ht="17.25" customHeight="1" thickBot="1">
      <c r="A19" s="125"/>
      <c r="B19" s="126" t="str">
        <f t="shared" si="0"/>
        <v/>
      </c>
      <c r="C19" s="77" t="str">
        <f t="shared" si="1"/>
        <v/>
      </c>
      <c r="D19" s="15" t="str">
        <f t="shared" si="2"/>
        <v/>
      </c>
      <c r="E19" s="32" t="str">
        <f t="shared" si="3"/>
        <v/>
      </c>
      <c r="F19" s="18" t="str">
        <f t="shared" si="4"/>
        <v/>
      </c>
      <c r="G19" s="31" t="str">
        <f t="shared" si="5"/>
        <v/>
      </c>
      <c r="H19" s="32" t="str">
        <f t="shared" si="6"/>
        <v/>
      </c>
      <c r="I19" s="101" t="str">
        <f t="shared" si="7"/>
        <v/>
      </c>
      <c r="J19" s="15" t="str">
        <f t="shared" si="8"/>
        <v/>
      </c>
      <c r="K19" s="32" t="str">
        <f t="shared" si="9"/>
        <v/>
      </c>
      <c r="L19" s="18" t="str">
        <f t="shared" si="10"/>
        <v/>
      </c>
      <c r="M19" s="31" t="str">
        <f t="shared" si="11"/>
        <v/>
      </c>
      <c r="N19" s="32" t="str">
        <f t="shared" si="12"/>
        <v/>
      </c>
      <c r="O19" s="18" t="str">
        <f t="shared" si="13"/>
        <v/>
      </c>
      <c r="Q19" s="256"/>
      <c r="R19" s="256"/>
      <c r="S19" s="256"/>
    </row>
    <row r="20" spans="1:19" ht="17.25" customHeight="1" thickBot="1">
      <c r="A20" s="125"/>
      <c r="B20" s="126" t="str">
        <f t="shared" si="0"/>
        <v/>
      </c>
      <c r="C20" s="77" t="str">
        <f t="shared" si="1"/>
        <v/>
      </c>
      <c r="D20" s="15" t="str">
        <f t="shared" si="2"/>
        <v/>
      </c>
      <c r="E20" s="32" t="str">
        <f t="shared" si="3"/>
        <v/>
      </c>
      <c r="F20" s="18" t="str">
        <f t="shared" si="4"/>
        <v/>
      </c>
      <c r="G20" s="31" t="str">
        <f t="shared" si="5"/>
        <v/>
      </c>
      <c r="H20" s="32" t="str">
        <f t="shared" si="6"/>
        <v/>
      </c>
      <c r="I20" s="101" t="str">
        <f t="shared" si="7"/>
        <v/>
      </c>
      <c r="J20" s="15" t="str">
        <f t="shared" si="8"/>
        <v/>
      </c>
      <c r="K20" s="32" t="str">
        <f t="shared" si="9"/>
        <v/>
      </c>
      <c r="L20" s="18" t="str">
        <f t="shared" si="10"/>
        <v/>
      </c>
      <c r="M20" s="31" t="str">
        <f t="shared" si="11"/>
        <v/>
      </c>
      <c r="N20" s="32" t="str">
        <f t="shared" si="12"/>
        <v/>
      </c>
      <c r="O20" s="18" t="str">
        <f t="shared" si="13"/>
        <v/>
      </c>
      <c r="Q20" s="256"/>
      <c r="R20" s="256"/>
      <c r="S20" s="256"/>
    </row>
    <row r="21" spans="1:19" ht="17.25" customHeight="1" thickBot="1">
      <c r="A21" s="127"/>
      <c r="B21" s="128" t="str">
        <f t="shared" si="0"/>
        <v/>
      </c>
      <c r="C21" s="78" t="str">
        <f t="shared" si="1"/>
        <v/>
      </c>
      <c r="D21" s="20" t="str">
        <f t="shared" si="2"/>
        <v/>
      </c>
      <c r="E21" s="21" t="str">
        <f t="shared" si="3"/>
        <v/>
      </c>
      <c r="F21" s="22" t="str">
        <f t="shared" si="4"/>
        <v/>
      </c>
      <c r="G21" s="30" t="str">
        <f t="shared" si="5"/>
        <v/>
      </c>
      <c r="H21" s="21" t="str">
        <f t="shared" si="6"/>
        <v/>
      </c>
      <c r="I21" s="105" t="str">
        <f t="shared" si="7"/>
        <v/>
      </c>
      <c r="J21" s="20" t="str">
        <f t="shared" si="8"/>
        <v/>
      </c>
      <c r="K21" s="21" t="str">
        <f t="shared" si="9"/>
        <v/>
      </c>
      <c r="L21" s="22" t="str">
        <f t="shared" si="10"/>
        <v/>
      </c>
      <c r="M21" s="30" t="str">
        <f t="shared" si="11"/>
        <v/>
      </c>
      <c r="N21" s="21" t="str">
        <f t="shared" si="12"/>
        <v/>
      </c>
      <c r="O21" s="22" t="str">
        <f t="shared" si="13"/>
        <v/>
      </c>
      <c r="Q21" s="256"/>
      <c r="R21" s="256"/>
      <c r="S21" s="256"/>
    </row>
    <row r="22" spans="1:19" ht="17.25" customHeight="1" thickBot="1">
      <c r="A22" s="125"/>
      <c r="B22" s="129" t="str">
        <f t="shared" si="0"/>
        <v/>
      </c>
      <c r="C22" s="80" t="str">
        <f t="shared" si="1"/>
        <v/>
      </c>
      <c r="D22" s="106" t="str">
        <f t="shared" si="2"/>
        <v/>
      </c>
      <c r="E22" s="107" t="str">
        <f t="shared" si="3"/>
        <v/>
      </c>
      <c r="F22" s="108" t="str">
        <f t="shared" si="4"/>
        <v/>
      </c>
      <c r="G22" s="109" t="str">
        <f t="shared" si="5"/>
        <v/>
      </c>
      <c r="H22" s="107" t="str">
        <f t="shared" si="6"/>
        <v/>
      </c>
      <c r="I22" s="110" t="str">
        <f t="shared" si="7"/>
        <v/>
      </c>
      <c r="J22" s="106" t="str">
        <f t="shared" si="8"/>
        <v/>
      </c>
      <c r="K22" s="107" t="str">
        <f t="shared" si="9"/>
        <v/>
      </c>
      <c r="L22" s="108" t="str">
        <f t="shared" si="10"/>
        <v/>
      </c>
      <c r="M22" s="109" t="str">
        <f t="shared" si="11"/>
        <v/>
      </c>
      <c r="N22" s="107" t="str">
        <f t="shared" si="12"/>
        <v/>
      </c>
      <c r="O22" s="108" t="str">
        <f t="shared" si="13"/>
        <v/>
      </c>
      <c r="Q22" s="256"/>
      <c r="R22" s="256"/>
      <c r="S22" s="256"/>
    </row>
    <row r="23" spans="1:19" ht="17.25" customHeight="1" thickBot="1">
      <c r="A23" s="125"/>
      <c r="B23" s="126" t="str">
        <f t="shared" si="0"/>
        <v/>
      </c>
      <c r="C23" s="77" t="str">
        <f t="shared" si="1"/>
        <v/>
      </c>
      <c r="D23" s="15" t="str">
        <f t="shared" si="2"/>
        <v/>
      </c>
      <c r="E23" s="32" t="str">
        <f t="shared" si="3"/>
        <v/>
      </c>
      <c r="F23" s="18" t="str">
        <f t="shared" si="4"/>
        <v/>
      </c>
      <c r="G23" s="31" t="str">
        <f t="shared" si="5"/>
        <v/>
      </c>
      <c r="H23" s="32" t="str">
        <f t="shared" si="6"/>
        <v/>
      </c>
      <c r="I23" s="101" t="str">
        <f t="shared" si="7"/>
        <v/>
      </c>
      <c r="J23" s="15" t="str">
        <f t="shared" si="8"/>
        <v/>
      </c>
      <c r="K23" s="32" t="str">
        <f t="shared" si="9"/>
        <v/>
      </c>
      <c r="L23" s="18" t="str">
        <f t="shared" si="10"/>
        <v/>
      </c>
      <c r="M23" s="31" t="str">
        <f t="shared" si="11"/>
        <v/>
      </c>
      <c r="N23" s="32" t="str">
        <f t="shared" si="12"/>
        <v/>
      </c>
      <c r="O23" s="18" t="str">
        <f t="shared" si="13"/>
        <v/>
      </c>
      <c r="Q23" s="256"/>
      <c r="R23" s="256"/>
      <c r="S23" s="256"/>
    </row>
    <row r="24" spans="1:19" ht="17.25" customHeight="1" thickBot="1">
      <c r="A24" s="125"/>
      <c r="B24" s="126" t="str">
        <f t="shared" si="0"/>
        <v/>
      </c>
      <c r="C24" s="77" t="str">
        <f t="shared" si="1"/>
        <v/>
      </c>
      <c r="D24" s="15" t="str">
        <f t="shared" si="2"/>
        <v/>
      </c>
      <c r="E24" s="32" t="str">
        <f t="shared" si="3"/>
        <v/>
      </c>
      <c r="F24" s="18" t="str">
        <f t="shared" si="4"/>
        <v/>
      </c>
      <c r="G24" s="31" t="str">
        <f t="shared" si="5"/>
        <v/>
      </c>
      <c r="H24" s="32" t="str">
        <f t="shared" si="6"/>
        <v/>
      </c>
      <c r="I24" s="101" t="str">
        <f t="shared" si="7"/>
        <v/>
      </c>
      <c r="J24" s="15" t="str">
        <f t="shared" si="8"/>
        <v/>
      </c>
      <c r="K24" s="32" t="str">
        <f t="shared" si="9"/>
        <v/>
      </c>
      <c r="L24" s="18" t="str">
        <f t="shared" si="10"/>
        <v/>
      </c>
      <c r="M24" s="31" t="str">
        <f t="shared" si="11"/>
        <v/>
      </c>
      <c r="N24" s="32" t="str">
        <f t="shared" si="12"/>
        <v/>
      </c>
      <c r="O24" s="18" t="str">
        <f t="shared" si="13"/>
        <v/>
      </c>
      <c r="Q24" s="256"/>
      <c r="R24" s="256"/>
      <c r="S24" s="256"/>
    </row>
    <row r="25" spans="1:19" ht="17.25" customHeight="1" thickBot="1">
      <c r="A25" s="125"/>
      <c r="B25" s="126" t="str">
        <f t="shared" si="0"/>
        <v/>
      </c>
      <c r="C25" s="77" t="str">
        <f t="shared" si="1"/>
        <v/>
      </c>
      <c r="D25" s="15" t="str">
        <f t="shared" si="2"/>
        <v/>
      </c>
      <c r="E25" s="32" t="str">
        <f t="shared" si="3"/>
        <v/>
      </c>
      <c r="F25" s="18" t="str">
        <f t="shared" si="4"/>
        <v/>
      </c>
      <c r="G25" s="31" t="str">
        <f t="shared" si="5"/>
        <v/>
      </c>
      <c r="H25" s="32" t="str">
        <f t="shared" si="6"/>
        <v/>
      </c>
      <c r="I25" s="101" t="str">
        <f t="shared" si="7"/>
        <v/>
      </c>
      <c r="J25" s="15" t="str">
        <f t="shared" si="8"/>
        <v/>
      </c>
      <c r="K25" s="32" t="str">
        <f t="shared" si="9"/>
        <v/>
      </c>
      <c r="L25" s="18" t="str">
        <f t="shared" si="10"/>
        <v/>
      </c>
      <c r="M25" s="31" t="str">
        <f t="shared" si="11"/>
        <v/>
      </c>
      <c r="N25" s="32" t="str">
        <f t="shared" si="12"/>
        <v/>
      </c>
      <c r="O25" s="18" t="str">
        <f t="shared" si="13"/>
        <v/>
      </c>
      <c r="Q25" s="33"/>
      <c r="R25" s="33"/>
    </row>
    <row r="26" spans="1:19" ht="17.25" customHeight="1" thickBot="1">
      <c r="A26" s="130"/>
      <c r="B26" s="131" t="str">
        <f t="shared" si="0"/>
        <v/>
      </c>
      <c r="C26" s="79" t="str">
        <f t="shared" si="1"/>
        <v/>
      </c>
      <c r="D26" s="24" t="str">
        <f t="shared" si="2"/>
        <v/>
      </c>
      <c r="E26" s="25" t="str">
        <f t="shared" si="3"/>
        <v/>
      </c>
      <c r="F26" s="104" t="str">
        <f t="shared" si="4"/>
        <v/>
      </c>
      <c r="G26" s="102" t="str">
        <f t="shared" si="5"/>
        <v/>
      </c>
      <c r="H26" s="25" t="str">
        <f t="shared" si="6"/>
        <v/>
      </c>
      <c r="I26" s="103" t="str">
        <f t="shared" si="7"/>
        <v/>
      </c>
      <c r="J26" s="24" t="str">
        <f t="shared" si="8"/>
        <v/>
      </c>
      <c r="K26" s="25" t="str">
        <f t="shared" si="9"/>
        <v/>
      </c>
      <c r="L26" s="104" t="str">
        <f t="shared" si="10"/>
        <v/>
      </c>
      <c r="M26" s="102" t="str">
        <f t="shared" si="11"/>
        <v/>
      </c>
      <c r="N26" s="25" t="str">
        <f t="shared" si="12"/>
        <v/>
      </c>
      <c r="O26" s="104" t="str">
        <f t="shared" si="13"/>
        <v/>
      </c>
      <c r="Q26" s="265"/>
      <c r="R26" s="266"/>
      <c r="S26" s="267"/>
    </row>
    <row r="27" spans="1:19" ht="17.25" customHeight="1">
      <c r="A27" s="123"/>
      <c r="B27" s="124" t="str">
        <f t="shared" si="0"/>
        <v/>
      </c>
      <c r="C27" s="76" t="str">
        <f t="shared" si="1"/>
        <v/>
      </c>
      <c r="D27" s="13" t="str">
        <f t="shared" si="2"/>
        <v/>
      </c>
      <c r="E27" s="14" t="str">
        <f t="shared" si="3"/>
        <v/>
      </c>
      <c r="F27" s="16" t="str">
        <f t="shared" si="4"/>
        <v/>
      </c>
      <c r="G27" s="29" t="str">
        <f t="shared" si="5"/>
        <v/>
      </c>
      <c r="H27" s="14" t="str">
        <f t="shared" si="6"/>
        <v/>
      </c>
      <c r="I27" s="100" t="str">
        <f t="shared" si="7"/>
        <v/>
      </c>
      <c r="J27" s="13" t="str">
        <f t="shared" si="8"/>
        <v/>
      </c>
      <c r="K27" s="14" t="str">
        <f t="shared" si="9"/>
        <v/>
      </c>
      <c r="L27" s="16" t="str">
        <f t="shared" si="10"/>
        <v/>
      </c>
      <c r="M27" s="29" t="str">
        <f t="shared" si="11"/>
        <v/>
      </c>
      <c r="N27" s="14" t="str">
        <f t="shared" si="12"/>
        <v/>
      </c>
      <c r="O27" s="16" t="str">
        <f t="shared" si="13"/>
        <v/>
      </c>
      <c r="Q27" s="268"/>
      <c r="R27" s="269"/>
      <c r="S27" s="270"/>
    </row>
    <row r="28" spans="1:19" ht="17.25" customHeight="1" thickBot="1">
      <c r="A28" s="125"/>
      <c r="B28" s="126" t="str">
        <f t="shared" si="0"/>
        <v/>
      </c>
      <c r="C28" s="77" t="str">
        <f t="shared" si="1"/>
        <v/>
      </c>
      <c r="D28" s="15" t="str">
        <f t="shared" si="2"/>
        <v/>
      </c>
      <c r="E28" s="32" t="str">
        <f t="shared" si="3"/>
        <v/>
      </c>
      <c r="F28" s="18" t="str">
        <f t="shared" si="4"/>
        <v/>
      </c>
      <c r="G28" s="31" t="str">
        <f t="shared" si="5"/>
        <v/>
      </c>
      <c r="H28" s="32" t="str">
        <f t="shared" si="6"/>
        <v/>
      </c>
      <c r="I28" s="101" t="str">
        <f t="shared" si="7"/>
        <v/>
      </c>
      <c r="J28" s="15" t="str">
        <f t="shared" si="8"/>
        <v/>
      </c>
      <c r="K28" s="32" t="str">
        <f t="shared" si="9"/>
        <v/>
      </c>
      <c r="L28" s="18" t="str">
        <f t="shared" si="10"/>
        <v/>
      </c>
      <c r="M28" s="31" t="str">
        <f t="shared" si="11"/>
        <v/>
      </c>
      <c r="N28" s="32" t="str">
        <f t="shared" si="12"/>
        <v/>
      </c>
      <c r="O28" s="18" t="str">
        <f t="shared" si="13"/>
        <v/>
      </c>
      <c r="Q28" s="271"/>
      <c r="R28" s="272"/>
      <c r="S28" s="273"/>
    </row>
    <row r="29" spans="1:19" ht="17.25" customHeight="1" thickBot="1">
      <c r="A29" s="125"/>
      <c r="B29" s="126" t="str">
        <f t="shared" si="0"/>
        <v/>
      </c>
      <c r="C29" s="77" t="str">
        <f t="shared" si="1"/>
        <v/>
      </c>
      <c r="D29" s="15" t="str">
        <f t="shared" si="2"/>
        <v/>
      </c>
      <c r="E29" s="32" t="str">
        <f t="shared" si="3"/>
        <v/>
      </c>
      <c r="F29" s="18" t="str">
        <f t="shared" si="4"/>
        <v/>
      </c>
      <c r="G29" s="31" t="str">
        <f t="shared" si="5"/>
        <v/>
      </c>
      <c r="H29" s="32" t="str">
        <f t="shared" si="6"/>
        <v/>
      </c>
      <c r="I29" s="101" t="str">
        <f t="shared" si="7"/>
        <v/>
      </c>
      <c r="J29" s="15" t="str">
        <f t="shared" si="8"/>
        <v/>
      </c>
      <c r="K29" s="32" t="str">
        <f t="shared" si="9"/>
        <v/>
      </c>
      <c r="L29" s="18" t="str">
        <f t="shared" si="10"/>
        <v/>
      </c>
      <c r="M29" s="31" t="str">
        <f t="shared" si="11"/>
        <v/>
      </c>
      <c r="N29" s="32" t="str">
        <f t="shared" si="12"/>
        <v/>
      </c>
      <c r="O29" s="18" t="str">
        <f t="shared" si="13"/>
        <v/>
      </c>
      <c r="Q29" s="256"/>
      <c r="R29" s="256"/>
      <c r="S29" s="256"/>
    </row>
    <row r="30" spans="1:19" ht="17.25" customHeight="1" thickBot="1">
      <c r="A30" s="125"/>
      <c r="B30" s="126" t="str">
        <f t="shared" si="0"/>
        <v/>
      </c>
      <c r="C30" s="77" t="str">
        <f t="shared" si="1"/>
        <v/>
      </c>
      <c r="D30" s="15" t="str">
        <f t="shared" si="2"/>
        <v/>
      </c>
      <c r="E30" s="32" t="str">
        <f t="shared" si="3"/>
        <v/>
      </c>
      <c r="F30" s="18" t="str">
        <f t="shared" si="4"/>
        <v/>
      </c>
      <c r="G30" s="31" t="str">
        <f t="shared" si="5"/>
        <v/>
      </c>
      <c r="H30" s="32" t="str">
        <f t="shared" si="6"/>
        <v/>
      </c>
      <c r="I30" s="101" t="str">
        <f t="shared" si="7"/>
        <v/>
      </c>
      <c r="J30" s="15" t="str">
        <f t="shared" si="8"/>
        <v/>
      </c>
      <c r="K30" s="32" t="str">
        <f t="shared" si="9"/>
        <v/>
      </c>
      <c r="L30" s="18" t="str">
        <f t="shared" si="10"/>
        <v/>
      </c>
      <c r="M30" s="31" t="str">
        <f t="shared" si="11"/>
        <v/>
      </c>
      <c r="N30" s="32" t="str">
        <f t="shared" si="12"/>
        <v/>
      </c>
      <c r="O30" s="18" t="str">
        <f t="shared" si="13"/>
        <v/>
      </c>
      <c r="Q30" s="251"/>
      <c r="R30" s="251"/>
      <c r="S30" s="251"/>
    </row>
    <row r="31" spans="1:19" ht="17.25" customHeight="1" thickBot="1">
      <c r="A31" s="127"/>
      <c r="B31" s="128" t="str">
        <f t="shared" si="0"/>
        <v/>
      </c>
      <c r="C31" s="78" t="str">
        <f t="shared" si="1"/>
        <v/>
      </c>
      <c r="D31" s="20" t="str">
        <f t="shared" si="2"/>
        <v/>
      </c>
      <c r="E31" s="21" t="str">
        <f t="shared" si="3"/>
        <v/>
      </c>
      <c r="F31" s="22" t="str">
        <f t="shared" si="4"/>
        <v/>
      </c>
      <c r="G31" s="30" t="str">
        <f t="shared" si="5"/>
        <v/>
      </c>
      <c r="H31" s="21" t="str">
        <f t="shared" si="6"/>
        <v/>
      </c>
      <c r="I31" s="105" t="str">
        <f t="shared" si="7"/>
        <v/>
      </c>
      <c r="J31" s="20" t="str">
        <f t="shared" si="8"/>
        <v/>
      </c>
      <c r="K31" s="21" t="str">
        <f t="shared" si="9"/>
        <v/>
      </c>
      <c r="L31" s="22" t="str">
        <f t="shared" si="10"/>
        <v/>
      </c>
      <c r="M31" s="30" t="str">
        <f t="shared" si="11"/>
        <v/>
      </c>
      <c r="N31" s="21" t="str">
        <f t="shared" si="12"/>
        <v/>
      </c>
      <c r="O31" s="22" t="str">
        <f t="shared" si="13"/>
        <v/>
      </c>
      <c r="Q31" s="251"/>
      <c r="R31" s="251"/>
      <c r="S31" s="251"/>
    </row>
    <row r="32" spans="1:19" ht="17.25" customHeight="1" thickBot="1">
      <c r="A32" s="125"/>
      <c r="B32" s="129" t="str">
        <f t="shared" si="0"/>
        <v/>
      </c>
      <c r="C32" s="80" t="str">
        <f t="shared" si="1"/>
        <v/>
      </c>
      <c r="D32" s="106" t="str">
        <f t="shared" si="2"/>
        <v/>
      </c>
      <c r="E32" s="107" t="str">
        <f t="shared" si="3"/>
        <v/>
      </c>
      <c r="F32" s="108" t="str">
        <f t="shared" si="4"/>
        <v/>
      </c>
      <c r="G32" s="109" t="str">
        <f t="shared" si="5"/>
        <v/>
      </c>
      <c r="H32" s="107" t="str">
        <f t="shared" si="6"/>
        <v/>
      </c>
      <c r="I32" s="110" t="str">
        <f t="shared" si="7"/>
        <v/>
      </c>
      <c r="J32" s="106" t="str">
        <f t="shared" si="8"/>
        <v/>
      </c>
      <c r="K32" s="107" t="str">
        <f t="shared" si="9"/>
        <v/>
      </c>
      <c r="L32" s="108" t="str">
        <f t="shared" si="10"/>
        <v/>
      </c>
      <c r="M32" s="109" t="str">
        <f t="shared" si="11"/>
        <v/>
      </c>
      <c r="N32" s="107" t="str">
        <f t="shared" si="12"/>
        <v/>
      </c>
      <c r="O32" s="108" t="str">
        <f t="shared" si="13"/>
        <v/>
      </c>
      <c r="Q32" s="256"/>
      <c r="R32" s="256"/>
      <c r="S32" s="256"/>
    </row>
    <row r="33" spans="1:19" ht="17.25" customHeight="1" thickBot="1">
      <c r="A33" s="125"/>
      <c r="B33" s="126" t="str">
        <f t="shared" si="0"/>
        <v/>
      </c>
      <c r="C33" s="77" t="str">
        <f t="shared" si="1"/>
        <v/>
      </c>
      <c r="D33" s="15" t="str">
        <f t="shared" si="2"/>
        <v/>
      </c>
      <c r="E33" s="32" t="str">
        <f t="shared" si="3"/>
        <v/>
      </c>
      <c r="F33" s="18" t="str">
        <f t="shared" si="4"/>
        <v/>
      </c>
      <c r="G33" s="31" t="str">
        <f t="shared" si="5"/>
        <v/>
      </c>
      <c r="H33" s="32" t="str">
        <f t="shared" si="6"/>
        <v/>
      </c>
      <c r="I33" s="101" t="str">
        <f t="shared" si="7"/>
        <v/>
      </c>
      <c r="J33" s="15" t="str">
        <f t="shared" si="8"/>
        <v/>
      </c>
      <c r="K33" s="32" t="str">
        <f t="shared" si="9"/>
        <v/>
      </c>
      <c r="L33" s="18" t="str">
        <f t="shared" si="10"/>
        <v/>
      </c>
      <c r="M33" s="31" t="str">
        <f t="shared" si="11"/>
        <v/>
      </c>
      <c r="N33" s="32" t="str">
        <f t="shared" si="12"/>
        <v/>
      </c>
      <c r="O33" s="18" t="str">
        <f t="shared" si="13"/>
        <v/>
      </c>
      <c r="Q33" s="256"/>
      <c r="R33" s="256"/>
      <c r="S33" s="256"/>
    </row>
    <row r="34" spans="1:19" ht="17.25" customHeight="1" thickBot="1">
      <c r="A34" s="125"/>
      <c r="B34" s="126" t="str">
        <f t="shared" si="0"/>
        <v/>
      </c>
      <c r="C34" s="77" t="str">
        <f t="shared" si="1"/>
        <v/>
      </c>
      <c r="D34" s="15" t="str">
        <f t="shared" si="2"/>
        <v/>
      </c>
      <c r="E34" s="32" t="str">
        <f t="shared" si="3"/>
        <v/>
      </c>
      <c r="F34" s="18" t="str">
        <f t="shared" si="4"/>
        <v/>
      </c>
      <c r="G34" s="31" t="str">
        <f t="shared" si="5"/>
        <v/>
      </c>
      <c r="H34" s="32" t="str">
        <f t="shared" si="6"/>
        <v/>
      </c>
      <c r="I34" s="101" t="str">
        <f t="shared" si="7"/>
        <v/>
      </c>
      <c r="J34" s="15" t="str">
        <f t="shared" si="8"/>
        <v/>
      </c>
      <c r="K34" s="32" t="str">
        <f t="shared" si="9"/>
        <v/>
      </c>
      <c r="L34" s="18" t="str">
        <f t="shared" si="10"/>
        <v/>
      </c>
      <c r="M34" s="31" t="str">
        <f t="shared" si="11"/>
        <v/>
      </c>
      <c r="N34" s="32" t="str">
        <f t="shared" si="12"/>
        <v/>
      </c>
      <c r="O34" s="18" t="str">
        <f t="shared" si="13"/>
        <v/>
      </c>
      <c r="Q34" s="256"/>
      <c r="R34" s="256"/>
      <c r="S34" s="256"/>
    </row>
    <row r="35" spans="1:19" ht="17.25" customHeight="1">
      <c r="A35" s="125"/>
      <c r="B35" s="126" t="str">
        <f t="shared" si="0"/>
        <v/>
      </c>
      <c r="C35" s="77" t="str">
        <f t="shared" si="1"/>
        <v/>
      </c>
      <c r="D35" s="15" t="str">
        <f t="shared" si="2"/>
        <v/>
      </c>
      <c r="E35" s="32" t="str">
        <f t="shared" si="3"/>
        <v/>
      </c>
      <c r="F35" s="18" t="str">
        <f t="shared" si="4"/>
        <v/>
      </c>
      <c r="G35" s="31" t="str">
        <f t="shared" si="5"/>
        <v/>
      </c>
      <c r="H35" s="32" t="str">
        <f t="shared" si="6"/>
        <v/>
      </c>
      <c r="I35" s="101" t="str">
        <f t="shared" si="7"/>
        <v/>
      </c>
      <c r="J35" s="15" t="str">
        <f t="shared" si="8"/>
        <v/>
      </c>
      <c r="K35" s="32" t="str">
        <f t="shared" si="9"/>
        <v/>
      </c>
      <c r="L35" s="18" t="str">
        <f t="shared" si="10"/>
        <v/>
      </c>
      <c r="M35" s="31" t="str">
        <f t="shared" si="11"/>
        <v/>
      </c>
      <c r="N35" s="32" t="str">
        <f t="shared" si="12"/>
        <v/>
      </c>
      <c r="O35" s="18" t="str">
        <f t="shared" si="13"/>
        <v/>
      </c>
      <c r="Q35" s="278"/>
      <c r="R35" s="279"/>
      <c r="S35" s="280"/>
    </row>
    <row r="36" spans="1:19" ht="17.25" customHeight="1" thickBot="1">
      <c r="A36" s="130"/>
      <c r="B36" s="131" t="str">
        <f t="shared" si="0"/>
        <v/>
      </c>
      <c r="C36" s="79" t="str">
        <f t="shared" si="1"/>
        <v/>
      </c>
      <c r="D36" s="24" t="str">
        <f t="shared" si="2"/>
        <v/>
      </c>
      <c r="E36" s="25" t="str">
        <f t="shared" si="3"/>
        <v/>
      </c>
      <c r="F36" s="104" t="str">
        <f t="shared" si="4"/>
        <v/>
      </c>
      <c r="G36" s="102" t="str">
        <f t="shared" si="5"/>
        <v/>
      </c>
      <c r="H36" s="25" t="str">
        <f t="shared" si="6"/>
        <v/>
      </c>
      <c r="I36" s="103" t="str">
        <f t="shared" si="7"/>
        <v/>
      </c>
      <c r="J36" s="24" t="str">
        <f t="shared" si="8"/>
        <v/>
      </c>
      <c r="K36" s="25" t="str">
        <f t="shared" si="9"/>
        <v/>
      </c>
      <c r="L36" s="104" t="str">
        <f t="shared" si="10"/>
        <v/>
      </c>
      <c r="M36" s="102" t="str">
        <f t="shared" si="11"/>
        <v/>
      </c>
      <c r="N36" s="25" t="str">
        <f t="shared" si="12"/>
        <v/>
      </c>
      <c r="O36" s="104" t="str">
        <f t="shared" si="13"/>
        <v/>
      </c>
      <c r="Q36" s="281"/>
      <c r="R36" s="282"/>
      <c r="S36" s="283"/>
    </row>
    <row r="37" spans="1:19" ht="17.25" customHeight="1" thickBot="1">
      <c r="A37" s="132" t="s">
        <v>42</v>
      </c>
      <c r="B37" s="289">
        <v>150000</v>
      </c>
      <c r="C37" s="290"/>
      <c r="D37" s="26" t="s">
        <v>43</v>
      </c>
      <c r="E37" s="27">
        <f>IF(COUNT(E17:E36), SUM(E17:E36) / COUNT(E17:E36), 0)</f>
        <v>0</v>
      </c>
      <c r="F37" s="28">
        <f>SUM(F17:F36)</f>
        <v>0</v>
      </c>
      <c r="G37" s="26" t="s">
        <v>43</v>
      </c>
      <c r="H37" s="27">
        <f>IF(COUNT(H17:H36), SUM(H17:H36) / COUNT(H17:H36), 0)</f>
        <v>0</v>
      </c>
      <c r="I37" s="28">
        <f>SUM(I17:I36)</f>
        <v>0</v>
      </c>
      <c r="J37" s="26" t="s">
        <v>43</v>
      </c>
      <c r="K37" s="27">
        <f>IF(COUNT(K17:K36), SUM(K17:K36) / COUNT(K17:K36), 0)</f>
        <v>0</v>
      </c>
      <c r="L37" s="28">
        <f>SUM(L17:L36)</f>
        <v>0</v>
      </c>
      <c r="M37" s="26" t="s">
        <v>43</v>
      </c>
      <c r="N37" s="27">
        <f>IF(COUNT(N17:N36), SUM(N17:N36) / COUNT(N17:N36), 0)</f>
        <v>0</v>
      </c>
      <c r="O37" s="28">
        <f>SUM(O17:O36)</f>
        <v>0</v>
      </c>
      <c r="Q37" s="284"/>
      <c r="R37" s="285"/>
      <c r="S37" s="286"/>
    </row>
    <row r="38" spans="1:19" ht="17.25" customHeight="1"/>
    <row r="39" spans="1:19" ht="17.25" customHeight="1" thickBot="1"/>
    <row r="40" spans="1:19" ht="17.25" customHeight="1" thickBot="1">
      <c r="A40" s="230" t="s">
        <v>44</v>
      </c>
      <c r="B40" s="231"/>
      <c r="C40" s="231"/>
      <c r="D40" s="231"/>
      <c r="E40" s="231"/>
      <c r="F40" s="231"/>
      <c r="G40" s="231"/>
      <c r="H40" s="231"/>
      <c r="I40" s="231"/>
      <c r="J40" s="231"/>
      <c r="K40" s="231"/>
      <c r="L40" s="231"/>
      <c r="M40" s="231"/>
      <c r="N40" s="231"/>
      <c r="O40" s="232"/>
      <c r="Q40" s="251"/>
      <c r="R40" s="251"/>
      <c r="S40" s="251"/>
    </row>
    <row r="41" spans="1:19" ht="17.25" customHeight="1" thickBot="1">
      <c r="A41" s="174" t="s">
        <v>264</v>
      </c>
      <c r="B41" s="230" t="s">
        <v>49</v>
      </c>
      <c r="C41" s="232"/>
      <c r="D41" s="230" t="s">
        <v>57</v>
      </c>
      <c r="E41" s="231"/>
      <c r="F41" s="232"/>
      <c r="G41" s="257">
        <f>_xlfn.IFNA(VLOOKUP(B41, 현재가테이블!$B$2:$D$200, 2, FALSE), "-")</f>
        <v>60715000</v>
      </c>
      <c r="H41" s="258"/>
      <c r="I41" s="259"/>
      <c r="J41" s="230" t="s">
        <v>58</v>
      </c>
      <c r="K41" s="231"/>
      <c r="L41" s="232"/>
      <c r="M41" s="260">
        <f>_xlfn.IFNA(VLOOKUP(B41, 현재가테이블!$B$2:$D$200, 3, FALSE), "-")</f>
        <v>-7.8924148000000006E-3</v>
      </c>
      <c r="N41" s="261"/>
      <c r="O41" s="262"/>
      <c r="Q41" s="251"/>
      <c r="R41" s="251"/>
      <c r="S41" s="251"/>
    </row>
    <row r="42" spans="1:19" ht="17.25" customHeight="1" thickBot="1">
      <c r="A42" s="291" t="s">
        <v>54</v>
      </c>
      <c r="B42" s="293" t="str">
        <f>TEXT($G$1, "[$-ko-KR]yyyy-mm-dd(ddd) ") &amp; "오전 00:00"</f>
        <v>2021-12-03(금) 오전 00:00</v>
      </c>
      <c r="C42" s="294"/>
      <c r="D42" s="253" t="str">
        <f>TEXT($G$1, "[$-ko-KR]yyyy-mm-dd(ddd) ") &amp; "오후 14:00"</f>
        <v>2021-12-03(금) 오후 14:00</v>
      </c>
      <c r="E42" s="254"/>
      <c r="F42" s="255"/>
      <c r="G42" s="253" t="str">
        <f>TEXT($G$1, "[$-ko-KR]yyyy-mm-dd(ddd) ") &amp; "오후 19:00"</f>
        <v>2021-12-03(금) 오후 19:00</v>
      </c>
      <c r="H42" s="254"/>
      <c r="I42" s="255"/>
      <c r="J42" s="253" t="str">
        <f>TEXT($G$1, "[$-ko-KR]yyyy-mm-dd(ddd) ") &amp; "오후 21:00"</f>
        <v>2021-12-03(금) 오후 21:00</v>
      </c>
      <c r="K42" s="254"/>
      <c r="L42" s="255"/>
      <c r="M42" s="253" t="str">
        <f>TEXT($G$1+1, "[$-ko-KR]yyyy-mm-dd(ddd) ") &amp; "오전 00:00"</f>
        <v>2021-12-04(토) 오전 00:00</v>
      </c>
      <c r="N42" s="254"/>
      <c r="O42" s="255"/>
      <c r="Q42" s="251"/>
      <c r="R42" s="251"/>
      <c r="S42" s="251"/>
    </row>
    <row r="43" spans="1:19" ht="17.25" customHeight="1" thickBot="1">
      <c r="A43" s="292"/>
      <c r="B43" s="121" t="s">
        <v>57</v>
      </c>
      <c r="C43" s="122" t="s">
        <v>58</v>
      </c>
      <c r="D43" s="2" t="s">
        <v>57</v>
      </c>
      <c r="E43" s="10" t="s">
        <v>265</v>
      </c>
      <c r="F43" s="11" t="s">
        <v>266</v>
      </c>
      <c r="G43" s="175" t="s">
        <v>57</v>
      </c>
      <c r="H43" s="176" t="s">
        <v>265</v>
      </c>
      <c r="I43" s="177" t="s">
        <v>266</v>
      </c>
      <c r="J43" s="10" t="s">
        <v>57</v>
      </c>
      <c r="K43" s="10" t="s">
        <v>265</v>
      </c>
      <c r="L43" s="115" t="s">
        <v>266</v>
      </c>
      <c r="M43" s="2" t="s">
        <v>57</v>
      </c>
      <c r="N43" s="10" t="s">
        <v>265</v>
      </c>
      <c r="O43" s="66" t="s">
        <v>266</v>
      </c>
      <c r="Q43" s="256"/>
      <c r="R43" s="256"/>
      <c r="S43" s="256"/>
    </row>
    <row r="44" spans="1:19" ht="17.25" customHeight="1" thickBot="1">
      <c r="A44" s="123" t="s">
        <v>207</v>
      </c>
      <c r="B44" s="124">
        <v>24.2</v>
      </c>
      <c r="C44" s="76">
        <v>6.1403508799999999E-2</v>
      </c>
      <c r="D44" s="13">
        <v>24.1</v>
      </c>
      <c r="E44" s="14">
        <f>IF(ISNUMBER(D44), (D44 - $B44) / $B44, "")</f>
        <v>-4.1322314049585893E-3</v>
      </c>
      <c r="F44" s="16">
        <f>IF(ISNUMBER(D44), $B64 * E44, "")</f>
        <v>-619.83471074378838</v>
      </c>
      <c r="G44" s="29">
        <v>23.9</v>
      </c>
      <c r="H44" s="14">
        <f>IF(ISNUMBER(G44), (G44 - $B44) / $B44, "")</f>
        <v>-1.2396694214876063E-2</v>
      </c>
      <c r="I44" s="100">
        <f>IF(ISNUMBER(G44), $B64 * H44, "")</f>
        <v>-1859.5041322314094</v>
      </c>
      <c r="J44" s="13">
        <v>23.9</v>
      </c>
      <c r="K44" s="14">
        <f>IF(ISNUMBER(J44), (J44 - $B44) / $B44, "")</f>
        <v>-1.2396694214876063E-2</v>
      </c>
      <c r="L44" s="16">
        <f>IF(ISNUMBER(J44), $B64 * K44, "")</f>
        <v>-1859.5041322314094</v>
      </c>
      <c r="M44" s="29">
        <v>24.3</v>
      </c>
      <c r="N44" s="14">
        <f>IF(ISNUMBER(M44), (M44 - $B44) / $B44, "")</f>
        <v>4.1322314049587368E-3</v>
      </c>
      <c r="O44" s="16">
        <f>IF(ISNUMBER(M44), $B64 * N44, "")</f>
        <v>619.83471074381055</v>
      </c>
      <c r="Q44" s="251"/>
      <c r="R44" s="251"/>
      <c r="S44" s="251"/>
    </row>
    <row r="45" spans="1:19" ht="17.25" customHeight="1" thickBot="1">
      <c r="A45" s="125" t="s">
        <v>175</v>
      </c>
      <c r="B45" s="126">
        <v>24.4</v>
      </c>
      <c r="C45" s="77">
        <v>6.0869565200000003E-2</v>
      </c>
      <c r="D45" s="15">
        <v>23.6</v>
      </c>
      <c r="E45" s="32">
        <f t="shared" ref="E45:E48" si="14">IF(ISNUMBER(D45), (D45 - $B45) / $B45, "")</f>
        <v>-3.2786885245901523E-2</v>
      </c>
      <c r="F45" s="18">
        <f>IF(ISNUMBER(D45), $B64 * E45, "")</f>
        <v>-4918.0327868852282</v>
      </c>
      <c r="G45" s="31">
        <v>23.8</v>
      </c>
      <c r="H45" s="32">
        <f t="shared" ref="H45:H48" si="15">IF(ISNUMBER(G45), (G45 - $B45) / $B45, "")</f>
        <v>-2.4590163934426142E-2</v>
      </c>
      <c r="I45" s="101">
        <f>IF(ISNUMBER(G45), $B64 * H45, "")</f>
        <v>-3688.5245901639214</v>
      </c>
      <c r="J45" s="15">
        <v>23.7</v>
      </c>
      <c r="K45" s="32">
        <f t="shared" ref="K45:K48" si="16">IF(ISNUMBER(J45), (J45 - $B45) / $B45, "")</f>
        <v>-2.8688524590163907E-2</v>
      </c>
      <c r="L45" s="18">
        <f>IF(ISNUMBER(J45), $B64 * K45, "")</f>
        <v>-4303.278688524586</v>
      </c>
      <c r="M45" s="31">
        <v>24.1</v>
      </c>
      <c r="N45" s="32">
        <f t="shared" ref="N45:N48" si="17">IF(ISNUMBER(M45), (M45 - $B45) / $B45, "")</f>
        <v>-1.2295081967212998E-2</v>
      </c>
      <c r="O45" s="18">
        <f>IF(ISNUMBER(M45), $B64 * N45, "")</f>
        <v>-1844.2622950819498</v>
      </c>
      <c r="Q45" s="251"/>
      <c r="R45" s="251"/>
      <c r="S45" s="251"/>
    </row>
    <row r="46" spans="1:19" ht="17.25" customHeight="1" thickBot="1">
      <c r="A46" s="125" t="s">
        <v>71</v>
      </c>
      <c r="B46" s="126">
        <v>39.6</v>
      </c>
      <c r="C46" s="77">
        <v>4.21052632E-2</v>
      </c>
      <c r="D46" s="15">
        <v>38.700000000000003</v>
      </c>
      <c r="E46" s="32">
        <f t="shared" si="14"/>
        <v>-2.272727272727269E-2</v>
      </c>
      <c r="F46" s="18">
        <f>IF(ISNUMBER(D46), $B64 * E46, "")</f>
        <v>-3409.0909090909036</v>
      </c>
      <c r="G46" s="31">
        <v>38.6</v>
      </c>
      <c r="H46" s="32">
        <f t="shared" si="15"/>
        <v>-2.5252525252525252E-2</v>
      </c>
      <c r="I46" s="101">
        <f>IF(ISNUMBER(G46), $B64 * H46, "")</f>
        <v>-3787.878787878788</v>
      </c>
      <c r="J46" s="15">
        <v>38.9</v>
      </c>
      <c r="K46" s="32">
        <f t="shared" si="16"/>
        <v>-1.7676767676767749E-2</v>
      </c>
      <c r="L46" s="18">
        <f>IF(ISNUMBER(J46), $B64 * K46, "")</f>
        <v>-2651.5151515151624</v>
      </c>
      <c r="M46" s="31">
        <v>38.9</v>
      </c>
      <c r="N46" s="32">
        <f t="shared" si="17"/>
        <v>-1.7676767676767749E-2</v>
      </c>
      <c r="O46" s="18">
        <f>IF(ISNUMBER(M46), $B64 * N46, "")</f>
        <v>-2651.5151515151624</v>
      </c>
      <c r="Q46" s="256"/>
      <c r="R46" s="256"/>
      <c r="S46" s="256"/>
    </row>
    <row r="47" spans="1:19" ht="17.25" customHeight="1" thickBot="1">
      <c r="A47" s="125" t="s">
        <v>147</v>
      </c>
      <c r="B47" s="126">
        <v>19.5</v>
      </c>
      <c r="C47" s="77">
        <v>2.6315789499999999E-2</v>
      </c>
      <c r="D47" s="15">
        <v>19</v>
      </c>
      <c r="E47" s="32">
        <f t="shared" si="14"/>
        <v>-2.564102564102564E-2</v>
      </c>
      <c r="F47" s="18">
        <f>IF(ISNUMBER(D47), $B64 * E47, "")</f>
        <v>-3846.1538461538462</v>
      </c>
      <c r="G47" s="31">
        <v>17.600000000000001</v>
      </c>
      <c r="H47" s="32">
        <f t="shared" si="15"/>
        <v>-9.7435897435897367E-2</v>
      </c>
      <c r="I47" s="101">
        <f>IF(ISNUMBER(G47), $B64 * H47, "")</f>
        <v>-14615.384615384604</v>
      </c>
      <c r="J47" s="15">
        <v>17.5</v>
      </c>
      <c r="K47" s="32">
        <f t="shared" si="16"/>
        <v>-0.10256410256410256</v>
      </c>
      <c r="L47" s="18">
        <f>IF(ISNUMBER(J47), $B64 * K47, "")</f>
        <v>-15384.615384615385</v>
      </c>
      <c r="M47" s="31">
        <v>17.5</v>
      </c>
      <c r="N47" s="32">
        <f t="shared" si="17"/>
        <v>-0.10256410256410256</v>
      </c>
      <c r="O47" s="18">
        <f>IF(ISNUMBER(M47), $B64 * N47, "")</f>
        <v>-15384.615384615385</v>
      </c>
      <c r="Q47" s="256"/>
      <c r="R47" s="256"/>
      <c r="S47" s="256"/>
    </row>
    <row r="48" spans="1:19" ht="17.25" customHeight="1" thickBot="1">
      <c r="A48" s="127" t="s">
        <v>145</v>
      </c>
      <c r="B48" s="128">
        <v>28.8</v>
      </c>
      <c r="C48" s="78">
        <v>2.1276595700000001E-2</v>
      </c>
      <c r="D48" s="20">
        <v>28.4</v>
      </c>
      <c r="E48" s="21">
        <f t="shared" si="14"/>
        <v>-1.3888888888888963E-2</v>
      </c>
      <c r="F48" s="22">
        <f>IF(ISNUMBER(D48), $B64 * E48, "")</f>
        <v>-2083.3333333333444</v>
      </c>
      <c r="G48" s="30">
        <v>28.8</v>
      </c>
      <c r="H48" s="21">
        <f t="shared" si="15"/>
        <v>0</v>
      </c>
      <c r="I48" s="105">
        <f>IF(ISNUMBER(G48), $B64 * H48, "")</f>
        <v>0</v>
      </c>
      <c r="J48" s="20">
        <v>28.5</v>
      </c>
      <c r="K48" s="21">
        <f t="shared" si="16"/>
        <v>-1.041666666666669E-2</v>
      </c>
      <c r="L48" s="22">
        <f>IF(ISNUMBER(J48), $B64 * K48, "")</f>
        <v>-1562.5000000000036</v>
      </c>
      <c r="M48" s="30">
        <v>28.2</v>
      </c>
      <c r="N48" s="21">
        <f t="shared" si="17"/>
        <v>-2.0833333333333381E-2</v>
      </c>
      <c r="O48" s="22">
        <f>IF(ISNUMBER(M48), $B64 * N48, "")</f>
        <v>-3125.0000000000073</v>
      </c>
      <c r="Q48" s="256"/>
      <c r="R48" s="256"/>
      <c r="S48" s="256"/>
    </row>
    <row r="49" spans="1:19" ht="17.25" customHeight="1" thickBot="1">
      <c r="A49" s="125" t="s">
        <v>201</v>
      </c>
      <c r="B49" s="129">
        <v>22.9</v>
      </c>
      <c r="C49" s="80">
        <v>1.32743363E-2</v>
      </c>
      <c r="D49" s="106">
        <v>22.7</v>
      </c>
      <c r="E49" s="107">
        <f>IF(ISNUMBER(D49), (D49 - $B49) / $B49, "")</f>
        <v>-8.7336244541484417E-3</v>
      </c>
      <c r="F49" s="108">
        <f>IF(ISNUMBER(D49), $B64 * E49, "")</f>
        <v>-1310.0436681222664</v>
      </c>
      <c r="G49" s="109">
        <v>22.8</v>
      </c>
      <c r="H49" s="107">
        <f>IF(ISNUMBER(G49), (G49 - $B49) / $B49, "")</f>
        <v>-4.3668122270741428E-3</v>
      </c>
      <c r="I49" s="110">
        <f>IF(ISNUMBER(G49), $B64 * H49, "")</f>
        <v>-655.02183406112147</v>
      </c>
      <c r="J49" s="106">
        <v>22.8</v>
      </c>
      <c r="K49" s="107">
        <f>IF(ISNUMBER(J49), (J49 - $B49) / $B49, "")</f>
        <v>-4.3668122270741428E-3</v>
      </c>
      <c r="L49" s="108">
        <f>IF(ISNUMBER(J49), $B64 * K49, "")</f>
        <v>-655.02183406112147</v>
      </c>
      <c r="M49" s="109">
        <v>22.8</v>
      </c>
      <c r="N49" s="107">
        <f>IF(ISNUMBER(M49), (M49 - $B49) / $B49, "")</f>
        <v>-4.3668122270741428E-3</v>
      </c>
      <c r="O49" s="108">
        <f>IF(ISNUMBER(M49), $B64 * N49, "")</f>
        <v>-655.02183406112147</v>
      </c>
      <c r="Q49" s="256"/>
      <c r="R49" s="256"/>
      <c r="S49" s="256"/>
    </row>
    <row r="50" spans="1:19" ht="17.25" customHeight="1" thickBot="1">
      <c r="A50" s="125" t="s">
        <v>64</v>
      </c>
      <c r="B50" s="126">
        <v>49.9</v>
      </c>
      <c r="C50" s="77">
        <v>-5.9760956E-3</v>
      </c>
      <c r="D50" s="15">
        <v>49.3</v>
      </c>
      <c r="E50" s="32">
        <f t="shared" ref="E50:E53" si="18">IF(ISNUMBER(D50), (D50 - $B50) / $B50, "")</f>
        <v>-1.2024048096192414E-2</v>
      </c>
      <c r="F50" s="18">
        <f>IF(ISNUMBER(D50), $B64 * E50, "")</f>
        <v>-1803.6072144288621</v>
      </c>
      <c r="G50" s="31">
        <v>49.7</v>
      </c>
      <c r="H50" s="32">
        <f t="shared" ref="H50:H53" si="19">IF(ISNUMBER(G50), (G50 - $B50) / $B50, "")</f>
        <v>-4.0080160320640429E-3</v>
      </c>
      <c r="I50" s="101">
        <f>IF(ISNUMBER(G50), $B64 * H50, "")</f>
        <v>-601.20240480960649</v>
      </c>
      <c r="J50" s="15">
        <v>49.5</v>
      </c>
      <c r="K50" s="32">
        <f t="shared" ref="K50:K53" si="20">IF(ISNUMBER(J50), (J50 - $B50) / $B50, "")</f>
        <v>-8.0160320641282281E-3</v>
      </c>
      <c r="L50" s="18">
        <f>IF(ISNUMBER(J50), $B64 * K50, "")</f>
        <v>-1202.4048096192341</v>
      </c>
      <c r="M50" s="31">
        <v>49.8</v>
      </c>
      <c r="N50" s="32">
        <f t="shared" ref="N50:N53" si="21">IF(ISNUMBER(M50), (M50 - $B50) / $B50, "")</f>
        <v>-2.0040080160320926E-3</v>
      </c>
      <c r="O50" s="18">
        <f>IF(ISNUMBER(M50), $B64 * N50, "")</f>
        <v>-300.60120240481388</v>
      </c>
      <c r="Q50" s="256"/>
      <c r="R50" s="256"/>
      <c r="S50" s="256"/>
    </row>
    <row r="51" spans="1:19" ht="17.25" customHeight="1" thickBot="1">
      <c r="A51" s="125" t="s">
        <v>213</v>
      </c>
      <c r="B51" s="126">
        <v>15.9</v>
      </c>
      <c r="C51" s="77">
        <v>-6.2500000000000003E-3</v>
      </c>
      <c r="D51" s="15">
        <v>17</v>
      </c>
      <c r="E51" s="32">
        <f t="shared" si="18"/>
        <v>6.9182389937106889E-2</v>
      </c>
      <c r="F51" s="18">
        <f>IF(ISNUMBER(D51), $B64 * E51, "")</f>
        <v>10377.358490566034</v>
      </c>
      <c r="G51" s="31">
        <v>17.100000000000001</v>
      </c>
      <c r="H51" s="32">
        <f t="shared" si="19"/>
        <v>7.5471698113207614E-2</v>
      </c>
      <c r="I51" s="101">
        <f>IF(ISNUMBER(G51), $B64 * H51, "")</f>
        <v>11320.754716981142</v>
      </c>
      <c r="J51" s="15">
        <v>17.2</v>
      </c>
      <c r="K51" s="32">
        <f t="shared" si="20"/>
        <v>8.1761006289308102E-2</v>
      </c>
      <c r="L51" s="18">
        <f>IF(ISNUMBER(J51), $B64 * K51, "")</f>
        <v>12264.150943396215</v>
      </c>
      <c r="M51" s="31">
        <v>17.2</v>
      </c>
      <c r="N51" s="32">
        <f t="shared" si="21"/>
        <v>8.1761006289308102E-2</v>
      </c>
      <c r="O51" s="18">
        <f>IF(ISNUMBER(M51), $B64 * N51, "")</f>
        <v>12264.150943396215</v>
      </c>
      <c r="Q51" s="256"/>
      <c r="R51" s="256"/>
      <c r="S51" s="256"/>
    </row>
    <row r="52" spans="1:19" ht="17.25" customHeight="1" thickBot="1">
      <c r="A52" s="125" t="s">
        <v>247</v>
      </c>
      <c r="B52" s="126">
        <v>91.8</v>
      </c>
      <c r="C52" s="77">
        <v>-9.7087379000000001E-3</v>
      </c>
      <c r="D52" s="15">
        <v>92.8</v>
      </c>
      <c r="E52" s="32">
        <f t="shared" si="18"/>
        <v>1.0893246187363835E-2</v>
      </c>
      <c r="F52" s="18">
        <f>IF(ISNUMBER(D52), $B64 * E52, "")</f>
        <v>1633.9869281045753</v>
      </c>
      <c r="G52" s="31">
        <v>93.5</v>
      </c>
      <c r="H52" s="32">
        <f t="shared" si="19"/>
        <v>1.8518518518518549E-2</v>
      </c>
      <c r="I52" s="101">
        <f>IF(ISNUMBER(G52), $B64 * H52, "")</f>
        <v>2777.7777777777824</v>
      </c>
      <c r="J52" s="15">
        <v>93.6</v>
      </c>
      <c r="K52" s="32">
        <f t="shared" si="20"/>
        <v>1.960784313725487E-2</v>
      </c>
      <c r="L52" s="18">
        <f>IF(ISNUMBER(J52), $B64 * K52, "")</f>
        <v>2941.1764705882306</v>
      </c>
      <c r="M52" s="31">
        <v>93.5</v>
      </c>
      <c r="N52" s="32">
        <f t="shared" si="21"/>
        <v>1.8518518518518549E-2</v>
      </c>
      <c r="O52" s="18">
        <f>IF(ISNUMBER(M52), $B64 * N52, "")</f>
        <v>2777.7777777777824</v>
      </c>
      <c r="Q52" s="33"/>
      <c r="R52" s="33"/>
    </row>
    <row r="53" spans="1:19" ht="17.25" customHeight="1" thickBot="1">
      <c r="A53" s="130" t="s">
        <v>97</v>
      </c>
      <c r="B53" s="131">
        <v>3.86</v>
      </c>
      <c r="C53" s="79">
        <v>-1.53061224E-2</v>
      </c>
      <c r="D53" s="24">
        <v>3.89</v>
      </c>
      <c r="E53" s="25">
        <f t="shared" si="18"/>
        <v>7.7720207253886659E-3</v>
      </c>
      <c r="F53" s="104">
        <f>IF(ISNUMBER(D53), $B64 * E53, "")</f>
        <v>1165.8031088082998</v>
      </c>
      <c r="G53" s="102">
        <v>3.92</v>
      </c>
      <c r="H53" s="25">
        <f t="shared" si="19"/>
        <v>1.5544041450777216E-2</v>
      </c>
      <c r="I53" s="103">
        <f>IF(ISNUMBER(G53), $B64 * H53, "")</f>
        <v>2331.6062176165824</v>
      </c>
      <c r="J53" s="24">
        <v>3.91</v>
      </c>
      <c r="K53" s="25">
        <f t="shared" si="20"/>
        <v>1.2953367875647739E-2</v>
      </c>
      <c r="L53" s="104">
        <f>IF(ISNUMBER(J53), $B64 * K53, "")</f>
        <v>1943.0051813471607</v>
      </c>
      <c r="M53" s="102">
        <v>3.89</v>
      </c>
      <c r="N53" s="25">
        <f t="shared" si="21"/>
        <v>7.7720207253886659E-3</v>
      </c>
      <c r="O53" s="104">
        <f>IF(ISNUMBER(M53), $B64 * N53, "")</f>
        <v>1165.8031088082998</v>
      </c>
      <c r="Q53" s="265"/>
      <c r="R53" s="266"/>
      <c r="S53" s="267"/>
    </row>
    <row r="54" spans="1:19" ht="17.25" customHeight="1">
      <c r="A54" s="123" t="s">
        <v>338</v>
      </c>
      <c r="B54" s="124">
        <v>0.182</v>
      </c>
      <c r="C54" s="76">
        <v>-1.6216216200000001E-2</v>
      </c>
      <c r="D54" s="13">
        <v>0.183</v>
      </c>
      <c r="E54" s="14">
        <f>IF(ISNUMBER(D54), (D54 - $B54) / $B54, "")</f>
        <v>5.4945054945054993E-3</v>
      </c>
      <c r="F54" s="16">
        <f>IF(ISNUMBER(D54), $B64 * E54, "")</f>
        <v>824.17582417582491</v>
      </c>
      <c r="G54" s="29">
        <v>0.182</v>
      </c>
      <c r="H54" s="14">
        <f>IF(ISNUMBER(G54), (G54 - $B54) / $B54, "")</f>
        <v>0</v>
      </c>
      <c r="I54" s="100">
        <f>IF(ISNUMBER(G54), $B64 * H54, "")</f>
        <v>0</v>
      </c>
      <c r="J54" s="13">
        <v>0.18099999999999999</v>
      </c>
      <c r="K54" s="14">
        <f>IF(ISNUMBER(J54), (J54 - $B54) / $B54, "")</f>
        <v>-5.4945054945054993E-3</v>
      </c>
      <c r="L54" s="16">
        <f>IF(ISNUMBER(J54), $B64 * K54, "")</f>
        <v>-824.17582417582491</v>
      </c>
      <c r="M54" s="29">
        <v>0.182</v>
      </c>
      <c r="N54" s="14">
        <f>IF(ISNUMBER(M54), (M54 - $B54) / $B54, "")</f>
        <v>0</v>
      </c>
      <c r="O54" s="16">
        <f>IF(ISNUMBER(M54), $B64 * N54, "")</f>
        <v>0</v>
      </c>
      <c r="Q54" s="268"/>
      <c r="R54" s="269"/>
      <c r="S54" s="270"/>
    </row>
    <row r="55" spans="1:19" ht="17.25" customHeight="1" thickBot="1">
      <c r="A55" s="125" t="s">
        <v>187</v>
      </c>
      <c r="B55" s="126">
        <v>19.8</v>
      </c>
      <c r="C55" s="77">
        <v>-1.9801980199999999E-2</v>
      </c>
      <c r="D55" s="15">
        <v>19.899999999999999</v>
      </c>
      <c r="E55" s="32">
        <f t="shared" ref="E55:E58" si="22">IF(ISNUMBER(D55), (D55 - $B55) / $B55, "")</f>
        <v>5.0505050505049425E-3</v>
      </c>
      <c r="F55" s="18">
        <f>IF(ISNUMBER(D55), $B64 * E55, "")</f>
        <v>757.57575757574136</v>
      </c>
      <c r="G55" s="31">
        <v>20</v>
      </c>
      <c r="H55" s="32">
        <f t="shared" ref="H55:H58" si="23">IF(ISNUMBER(G55), (G55 - $B55) / $B55, "")</f>
        <v>1.0101010101010065E-2</v>
      </c>
      <c r="I55" s="101">
        <f>IF(ISNUMBER(G55), $B64 * H55, "")</f>
        <v>1515.1515151515098</v>
      </c>
      <c r="J55" s="15">
        <v>20</v>
      </c>
      <c r="K55" s="32">
        <f t="shared" ref="K55:K58" si="24">IF(ISNUMBER(J55), (J55 - $B55) / $B55, "")</f>
        <v>1.0101010101010065E-2</v>
      </c>
      <c r="L55" s="18">
        <f>IF(ISNUMBER(J55), $B64 * K55, "")</f>
        <v>1515.1515151515098</v>
      </c>
      <c r="M55" s="31">
        <v>20</v>
      </c>
      <c r="N55" s="32">
        <f t="shared" ref="N55:N58" si="25">IF(ISNUMBER(M55), (M55 - $B55) / $B55, "")</f>
        <v>1.0101010101010065E-2</v>
      </c>
      <c r="O55" s="18">
        <f>IF(ISNUMBER(M55), $B64 * N55, "")</f>
        <v>1515.1515151515098</v>
      </c>
      <c r="Q55" s="271"/>
      <c r="R55" s="272"/>
      <c r="S55" s="273"/>
    </row>
    <row r="56" spans="1:19" ht="17.25" customHeight="1" thickBot="1">
      <c r="A56" s="125" t="s">
        <v>119</v>
      </c>
      <c r="B56" s="126">
        <v>36.9</v>
      </c>
      <c r="C56" s="77">
        <v>-2.1220159200000002E-2</v>
      </c>
      <c r="D56" s="15">
        <v>41.4</v>
      </c>
      <c r="E56" s="32">
        <f t="shared" si="22"/>
        <v>0.12195121951219513</v>
      </c>
      <c r="F56" s="18">
        <f>IF(ISNUMBER(D56), $B64 * E56, "")</f>
        <v>18292.682926829271</v>
      </c>
      <c r="G56" s="31">
        <v>41.8</v>
      </c>
      <c r="H56" s="32">
        <f t="shared" si="23"/>
        <v>0.13279132791327911</v>
      </c>
      <c r="I56" s="101">
        <f>IF(ISNUMBER(G56), $B64 * H56, "")</f>
        <v>19918.699186991867</v>
      </c>
      <c r="J56" s="15">
        <v>40.799999999999997</v>
      </c>
      <c r="K56" s="32">
        <f t="shared" si="24"/>
        <v>0.10569105691056907</v>
      </c>
      <c r="L56" s="18">
        <f>IF(ISNUMBER(J56), $B64 * K56, "")</f>
        <v>15853.658536585361</v>
      </c>
      <c r="M56" s="31">
        <v>40.200000000000003</v>
      </c>
      <c r="N56" s="32">
        <f t="shared" si="25"/>
        <v>8.9430894308943215E-2</v>
      </c>
      <c r="O56" s="18">
        <f>IF(ISNUMBER(M56), $B64 * N56, "")</f>
        <v>13414.634146341483</v>
      </c>
      <c r="Q56" s="256"/>
      <c r="R56" s="256"/>
      <c r="S56" s="256"/>
    </row>
    <row r="57" spans="1:19" ht="17.25" customHeight="1" thickBot="1">
      <c r="A57" s="125" t="s">
        <v>205</v>
      </c>
      <c r="B57" s="126">
        <v>16.3</v>
      </c>
      <c r="C57" s="77">
        <v>-4.1176470600000001E-2</v>
      </c>
      <c r="D57" s="15">
        <v>16.2</v>
      </c>
      <c r="E57" s="32">
        <f t="shared" si="22"/>
        <v>-6.1349693251534611E-3</v>
      </c>
      <c r="F57" s="18">
        <f>IF(ISNUMBER(D57), $B64 * E57, "")</f>
        <v>-920.24539877301913</v>
      </c>
      <c r="G57" s="31">
        <v>16.399999999999999</v>
      </c>
      <c r="H57" s="32">
        <f t="shared" si="23"/>
        <v>6.1349693251532434E-3</v>
      </c>
      <c r="I57" s="101">
        <f>IF(ISNUMBER(G57), $B64 * H57, "")</f>
        <v>920.2453987729865</v>
      </c>
      <c r="J57" s="15">
        <v>16.5</v>
      </c>
      <c r="K57" s="32">
        <f t="shared" si="24"/>
        <v>1.2269938650306704E-2</v>
      </c>
      <c r="L57" s="18">
        <f>IF(ISNUMBER(J57), $B64 * K57, "")</f>
        <v>1840.4907975460055</v>
      </c>
      <c r="M57" s="31">
        <v>16.399999999999999</v>
      </c>
      <c r="N57" s="32">
        <f t="shared" si="25"/>
        <v>6.1349693251532434E-3</v>
      </c>
      <c r="O57" s="18">
        <f>IF(ISNUMBER(M57), $B64 * N57, "")</f>
        <v>920.2453987729865</v>
      </c>
      <c r="Q57" s="251"/>
      <c r="R57" s="251"/>
      <c r="S57" s="251"/>
    </row>
    <row r="58" spans="1:19" ht="17.25" customHeight="1" thickBot="1">
      <c r="A58" s="127" t="s">
        <v>199</v>
      </c>
      <c r="B58" s="128">
        <v>95.8</v>
      </c>
      <c r="C58" s="78">
        <v>-5.1485148500000001E-2</v>
      </c>
      <c r="D58" s="20">
        <v>98</v>
      </c>
      <c r="E58" s="21">
        <f t="shared" si="22"/>
        <v>2.2964509394572057E-2</v>
      </c>
      <c r="F58" s="22">
        <f>IF(ISNUMBER(D58), $B64 * E58, "")</f>
        <v>3444.6764091858086</v>
      </c>
      <c r="G58" s="30">
        <v>97.2</v>
      </c>
      <c r="H58" s="21">
        <f t="shared" si="23"/>
        <v>1.4613778705636803E-2</v>
      </c>
      <c r="I58" s="105">
        <f>IF(ISNUMBER(G58), $B64 * H58, "")</f>
        <v>2192.0668058455203</v>
      </c>
      <c r="J58" s="20">
        <v>96.7</v>
      </c>
      <c r="K58" s="21">
        <f t="shared" si="24"/>
        <v>9.3945720250522523E-3</v>
      </c>
      <c r="L58" s="22">
        <f>IF(ISNUMBER(J58), $B64 * K58, "")</f>
        <v>1409.1858037578379</v>
      </c>
      <c r="M58" s="30">
        <v>96.5</v>
      </c>
      <c r="N58" s="21">
        <f t="shared" si="25"/>
        <v>7.3068893528184017E-3</v>
      </c>
      <c r="O58" s="22">
        <f>IF(ISNUMBER(M58), $B64 * N58, "")</f>
        <v>1096.0334029227602</v>
      </c>
      <c r="Q58" s="251"/>
      <c r="R58" s="251"/>
      <c r="S58" s="251"/>
    </row>
    <row r="59" spans="1:19" ht="17.25" customHeight="1" thickBot="1">
      <c r="A59" s="125" t="s">
        <v>185</v>
      </c>
      <c r="B59" s="129">
        <v>20.9</v>
      </c>
      <c r="C59" s="80">
        <v>-6.6964285700000001E-2</v>
      </c>
      <c r="D59" s="106">
        <v>21</v>
      </c>
      <c r="E59" s="107">
        <f>IF(ISNUMBER(D59), (D59 - $B59) / $B59, "")</f>
        <v>4.7846889952153793E-3</v>
      </c>
      <c r="F59" s="108">
        <f>IF(ISNUMBER(D59), $B64 * E59, "")</f>
        <v>717.70334928230693</v>
      </c>
      <c r="G59" s="109">
        <v>20.8</v>
      </c>
      <c r="H59" s="107">
        <f>IF(ISNUMBER(G59), (G59 - $B59) / $B59, "")</f>
        <v>-4.7846889952152093E-3</v>
      </c>
      <c r="I59" s="110">
        <f>IF(ISNUMBER(G59), $B64 * H59, "")</f>
        <v>-717.70334928228135</v>
      </c>
      <c r="J59" s="106">
        <v>20.8</v>
      </c>
      <c r="K59" s="107">
        <f>IF(ISNUMBER(J59), (J59 - $B59) / $B59, "")</f>
        <v>-4.7846889952152093E-3</v>
      </c>
      <c r="L59" s="108">
        <f>IF(ISNUMBER(J59), $B64 * K59, "")</f>
        <v>-717.70334928228135</v>
      </c>
      <c r="M59" s="109">
        <v>20.7</v>
      </c>
      <c r="N59" s="107">
        <f>IF(ISNUMBER(M59), (M59 - $B59) / $B59, "")</f>
        <v>-9.5693779904305887E-3</v>
      </c>
      <c r="O59" s="108">
        <f>IF(ISNUMBER(M59), $B64 * N59, "")</f>
        <v>-1435.4066985645884</v>
      </c>
      <c r="Q59" s="256"/>
      <c r="R59" s="256"/>
      <c r="S59" s="256"/>
    </row>
    <row r="60" spans="1:19" ht="17.25" customHeight="1" thickBot="1">
      <c r="A60" s="125"/>
      <c r="B60" s="126"/>
      <c r="C60" s="77"/>
      <c r="D60" s="15" t="s">
        <v>341</v>
      </c>
      <c r="E60" s="32" t="str">
        <f t="shared" ref="E60:E63" si="26">IF(ISNUMBER(D60), (D60 - $B60) / $B60, "")</f>
        <v/>
      </c>
      <c r="F60" s="18" t="str">
        <f>IF(ISNUMBER(D60), $B64 * E60, "")</f>
        <v/>
      </c>
      <c r="G60" s="31" t="s">
        <v>341</v>
      </c>
      <c r="H60" s="32" t="str">
        <f t="shared" ref="H60:H63" si="27">IF(ISNUMBER(G60), (G60 - $B60) / $B60, "")</f>
        <v/>
      </c>
      <c r="I60" s="101" t="str">
        <f>IF(ISNUMBER(G60), $B64 * H60, "")</f>
        <v/>
      </c>
      <c r="J60" s="15" t="s">
        <v>341</v>
      </c>
      <c r="K60" s="32" t="str">
        <f t="shared" ref="K60:K63" si="28">IF(ISNUMBER(J60), (J60 - $B60) / $B60, "")</f>
        <v/>
      </c>
      <c r="L60" s="18" t="str">
        <f>IF(ISNUMBER(J60), $B64 * K60, "")</f>
        <v/>
      </c>
      <c r="M60" s="31" t="s">
        <v>341</v>
      </c>
      <c r="N60" s="32" t="str">
        <f t="shared" ref="N60:N63" si="29">IF(ISNUMBER(M60), (M60 - $B60) / $B60, "")</f>
        <v/>
      </c>
      <c r="O60" s="18" t="str">
        <f>IF(ISNUMBER(M60), $B64 * N60, "")</f>
        <v/>
      </c>
      <c r="Q60" s="256"/>
      <c r="R60" s="256"/>
      <c r="S60" s="256"/>
    </row>
    <row r="61" spans="1:19" ht="17.25" customHeight="1" thickBot="1">
      <c r="A61" s="125"/>
      <c r="B61" s="126"/>
      <c r="C61" s="77"/>
      <c r="D61" s="15" t="s">
        <v>341</v>
      </c>
      <c r="E61" s="32" t="str">
        <f t="shared" si="26"/>
        <v/>
      </c>
      <c r="F61" s="18" t="str">
        <f>IF(ISNUMBER(D61), $B64 * E61, "")</f>
        <v/>
      </c>
      <c r="G61" s="31" t="s">
        <v>341</v>
      </c>
      <c r="H61" s="32" t="str">
        <f t="shared" si="27"/>
        <v/>
      </c>
      <c r="I61" s="101" t="str">
        <f>IF(ISNUMBER(G61), $B64 * H61, "")</f>
        <v/>
      </c>
      <c r="J61" s="15" t="s">
        <v>341</v>
      </c>
      <c r="K61" s="32" t="str">
        <f t="shared" si="28"/>
        <v/>
      </c>
      <c r="L61" s="18" t="str">
        <f>IF(ISNUMBER(J61), $B64 * K61, "")</f>
        <v/>
      </c>
      <c r="M61" s="31" t="s">
        <v>341</v>
      </c>
      <c r="N61" s="32" t="str">
        <f t="shared" si="29"/>
        <v/>
      </c>
      <c r="O61" s="18" t="str">
        <f>IF(ISNUMBER(M61), $B64 * N61, "")</f>
        <v/>
      </c>
      <c r="Q61" s="256"/>
      <c r="R61" s="256"/>
      <c r="S61" s="256"/>
    </row>
    <row r="62" spans="1:19" ht="17.25" customHeight="1">
      <c r="A62" s="125"/>
      <c r="B62" s="126"/>
      <c r="C62" s="77"/>
      <c r="D62" s="15" t="s">
        <v>341</v>
      </c>
      <c r="E62" s="32" t="str">
        <f t="shared" si="26"/>
        <v/>
      </c>
      <c r="F62" s="18" t="str">
        <f>IF(ISNUMBER(D62), $B64 * E62, "")</f>
        <v/>
      </c>
      <c r="G62" s="31" t="s">
        <v>341</v>
      </c>
      <c r="H62" s="32" t="str">
        <f t="shared" si="27"/>
        <v/>
      </c>
      <c r="I62" s="101" t="str">
        <f>IF(ISNUMBER(G62), $B64 * H62, "")</f>
        <v/>
      </c>
      <c r="J62" s="15" t="s">
        <v>341</v>
      </c>
      <c r="K62" s="32" t="str">
        <f t="shared" si="28"/>
        <v/>
      </c>
      <c r="L62" s="18" t="str">
        <f>IF(ISNUMBER(J62), $B64 * K62, "")</f>
        <v/>
      </c>
      <c r="M62" s="31" t="s">
        <v>341</v>
      </c>
      <c r="N62" s="32" t="str">
        <f t="shared" si="29"/>
        <v/>
      </c>
      <c r="O62" s="18" t="str">
        <f>IF(ISNUMBER(M62), $B64 * N62, "")</f>
        <v/>
      </c>
      <c r="Q62" s="278"/>
      <c r="R62" s="279"/>
      <c r="S62" s="280"/>
    </row>
    <row r="63" spans="1:19" ht="17.25" customHeight="1" thickBot="1">
      <c r="A63" s="130"/>
      <c r="B63" s="131"/>
      <c r="C63" s="79"/>
      <c r="D63" s="24" t="s">
        <v>341</v>
      </c>
      <c r="E63" s="25" t="str">
        <f t="shared" si="26"/>
        <v/>
      </c>
      <c r="F63" s="104" t="str">
        <f>IF(ISNUMBER(D63), $B64 * E63, "")</f>
        <v/>
      </c>
      <c r="G63" s="102" t="s">
        <v>341</v>
      </c>
      <c r="H63" s="25" t="str">
        <f t="shared" si="27"/>
        <v/>
      </c>
      <c r="I63" s="103" t="str">
        <f>IF(ISNUMBER(G63), $B64 * H63, "")</f>
        <v/>
      </c>
      <c r="J63" s="24" t="s">
        <v>341</v>
      </c>
      <c r="K63" s="25" t="str">
        <f t="shared" si="28"/>
        <v/>
      </c>
      <c r="L63" s="104" t="str">
        <f>IF(ISNUMBER(J63), $B64 * K63, "")</f>
        <v/>
      </c>
      <c r="M63" s="102" t="s">
        <v>341</v>
      </c>
      <c r="N63" s="25" t="str">
        <f t="shared" si="29"/>
        <v/>
      </c>
      <c r="O63" s="104" t="str">
        <f>IF(ISNUMBER(M63), $B64 * N63, "")</f>
        <v/>
      </c>
      <c r="Q63" s="281"/>
      <c r="R63" s="282"/>
      <c r="S63" s="283"/>
    </row>
    <row r="64" spans="1:19" ht="17.25" customHeight="1" thickBot="1">
      <c r="A64" s="132" t="s">
        <v>267</v>
      </c>
      <c r="B64" s="289">
        <f>$B$37</f>
        <v>150000</v>
      </c>
      <c r="C64" s="290"/>
      <c r="D64" s="26" t="s">
        <v>268</v>
      </c>
      <c r="E64" s="27">
        <f>IF(COUNT(E44:E63), SUM(E44:E63) / COUNT(E44:E63), 0)</f>
        <v>7.6265087195819181E-3</v>
      </c>
      <c r="F64" s="28">
        <f>SUM(F44:F63)</f>
        <v>18303.620926996602</v>
      </c>
      <c r="G64" s="26" t="s">
        <v>268</v>
      </c>
      <c r="H64" s="27">
        <f>IF(COUNT(H44:H63), SUM(H44:H63) / COUNT(H44:H63), 0)</f>
        <v>6.2712841272190246E-3</v>
      </c>
      <c r="I64" s="28">
        <f>SUM(I44:I63)</f>
        <v>15051.08190532566</v>
      </c>
      <c r="J64" s="26" t="s">
        <v>268</v>
      </c>
      <c r="K64" s="27">
        <f>IF(COUNT(K44:K63), SUM(K44:K63) / COUNT(K44:K63), 0)</f>
        <v>3.5858750309780479E-3</v>
      </c>
      <c r="L64" s="28">
        <f>SUM(L44:L63)</f>
        <v>8606.1000743473105</v>
      </c>
      <c r="M64" s="26" t="s">
        <v>268</v>
      </c>
      <c r="N64" s="27">
        <f>IF(COUNT(N44:N63), SUM(N44:N63) / COUNT(N44:N63), 0)</f>
        <v>3.490503515696592E-3</v>
      </c>
      <c r="O64" s="28">
        <f>SUM(O44:O63)</f>
        <v>8377.2084376718194</v>
      </c>
      <c r="Q64" s="284"/>
      <c r="R64" s="285"/>
      <c r="S64" s="286"/>
    </row>
    <row r="65" spans="1:19" ht="17.25" customHeight="1"/>
    <row r="66" spans="1:19" ht="17.25" customHeight="1" thickBot="1"/>
    <row r="67" spans="1:19" ht="17.25" thickBot="1">
      <c r="A67" s="230" t="s">
        <v>45</v>
      </c>
      <c r="B67" s="231"/>
      <c r="C67" s="231"/>
      <c r="D67" s="231"/>
      <c r="E67" s="231"/>
      <c r="F67" s="231"/>
      <c r="G67" s="231"/>
      <c r="H67" s="231"/>
      <c r="I67" s="231"/>
      <c r="J67" s="231"/>
      <c r="K67" s="231"/>
      <c r="L67" s="231"/>
      <c r="M67" s="231"/>
      <c r="N67" s="231"/>
      <c r="O67" s="232"/>
      <c r="Q67" s="251"/>
      <c r="R67" s="251"/>
      <c r="S67" s="251"/>
    </row>
    <row r="68" spans="1:19" ht="17.25" thickBot="1">
      <c r="A68" s="174" t="s">
        <v>264</v>
      </c>
      <c r="B68" s="230" t="s">
        <v>49</v>
      </c>
      <c r="C68" s="232"/>
      <c r="D68" s="230" t="s">
        <v>57</v>
      </c>
      <c r="E68" s="231"/>
      <c r="F68" s="232"/>
      <c r="G68" s="257">
        <f>_xlfn.IFNA(VLOOKUP(B68, 현재가테이블!$B$2:$D$200, 2, FALSE), "-")</f>
        <v>60715000</v>
      </c>
      <c r="H68" s="258"/>
      <c r="I68" s="259"/>
      <c r="J68" s="230" t="s">
        <v>58</v>
      </c>
      <c r="K68" s="231"/>
      <c r="L68" s="232"/>
      <c r="M68" s="260">
        <f>_xlfn.IFNA(VLOOKUP(B68, 현재가테이블!$B$2:$D$200, 3, FALSE), "-")</f>
        <v>-7.8924148000000006E-3</v>
      </c>
      <c r="N68" s="261"/>
      <c r="O68" s="262"/>
      <c r="Q68" s="251"/>
      <c r="R68" s="251"/>
      <c r="S68" s="251"/>
    </row>
    <row r="69" spans="1:19" ht="17.25" thickBot="1">
      <c r="A69" s="291" t="s">
        <v>54</v>
      </c>
      <c r="B69" s="293" t="str">
        <f>TEXT($G$1, "[$-ko-KR]yyyy-mm-dd(ddd) ") &amp; "오전 00:00"</f>
        <v>2021-12-03(금) 오전 00:00</v>
      </c>
      <c r="C69" s="294"/>
      <c r="D69" s="253" t="str">
        <f>TEXT($G$1, "[$-ko-KR]yyyy-mm-dd(ddd) ") &amp; "오후 14:00"</f>
        <v>2021-12-03(금) 오후 14:00</v>
      </c>
      <c r="E69" s="254"/>
      <c r="F69" s="255"/>
      <c r="G69" s="253" t="str">
        <f>TEXT($G$1, "[$-ko-KR]yyyy-mm-dd(ddd) ") &amp; "오후 19:00"</f>
        <v>2021-12-03(금) 오후 19:00</v>
      </c>
      <c r="H69" s="254"/>
      <c r="I69" s="255"/>
      <c r="J69" s="253" t="str">
        <f>TEXT($G$1, "[$-ko-KR]yyyy-mm-dd(ddd) ") &amp; "오후 21:00"</f>
        <v>2021-12-03(금) 오후 21:00</v>
      </c>
      <c r="K69" s="254"/>
      <c r="L69" s="255"/>
      <c r="M69" s="253" t="str">
        <f>TEXT($G$1+1, "[$-ko-KR]yyyy-mm-dd(ddd) ") &amp; "오전 00:00"</f>
        <v>2021-12-04(토) 오전 00:00</v>
      </c>
      <c r="N69" s="254"/>
      <c r="O69" s="255"/>
      <c r="Q69" s="251"/>
      <c r="R69" s="251"/>
      <c r="S69" s="251"/>
    </row>
    <row r="70" spans="1:19" ht="17.25" thickBot="1">
      <c r="A70" s="292"/>
      <c r="B70" s="121" t="s">
        <v>57</v>
      </c>
      <c r="C70" s="122" t="s">
        <v>58</v>
      </c>
      <c r="D70" s="2" t="s">
        <v>57</v>
      </c>
      <c r="E70" s="10" t="s">
        <v>265</v>
      </c>
      <c r="F70" s="11" t="s">
        <v>266</v>
      </c>
      <c r="G70" s="175" t="s">
        <v>57</v>
      </c>
      <c r="H70" s="176" t="s">
        <v>265</v>
      </c>
      <c r="I70" s="177" t="s">
        <v>266</v>
      </c>
      <c r="J70" s="10" t="s">
        <v>57</v>
      </c>
      <c r="K70" s="10" t="s">
        <v>265</v>
      </c>
      <c r="L70" s="115" t="s">
        <v>266</v>
      </c>
      <c r="M70" s="2" t="s">
        <v>57</v>
      </c>
      <c r="N70" s="10" t="s">
        <v>265</v>
      </c>
      <c r="O70" s="66" t="s">
        <v>266</v>
      </c>
      <c r="Q70" s="256"/>
      <c r="R70" s="256"/>
      <c r="S70" s="256"/>
    </row>
    <row r="71" spans="1:19" ht="17.25" thickBot="1">
      <c r="A71" s="123" t="s">
        <v>171</v>
      </c>
      <c r="B71" s="124">
        <v>790</v>
      </c>
      <c r="C71" s="76">
        <v>7.0460704599999993E-2</v>
      </c>
      <c r="D71" s="13">
        <v>741</v>
      </c>
      <c r="E71" s="14">
        <f>IF(ISNUMBER(D71), (D71 - $B71) / $B71, "")</f>
        <v>-6.20253164556962E-2</v>
      </c>
      <c r="F71" s="16">
        <f>IF(ISNUMBER(D71), $B91 * E71, "")</f>
        <v>-9303.7974683544307</v>
      </c>
      <c r="G71" s="29">
        <v>746</v>
      </c>
      <c r="H71" s="14">
        <f>IF(ISNUMBER(G71), (G71 - $B71) / $B71, "")</f>
        <v>-5.5696202531645568E-2</v>
      </c>
      <c r="I71" s="100">
        <f>IF(ISNUMBER(G71), $B91 * H71, "")</f>
        <v>-8354.4303797468347</v>
      </c>
      <c r="J71" s="13">
        <v>742</v>
      </c>
      <c r="K71" s="14">
        <f>IF(ISNUMBER(J71), (J71 - $B71) / $B71, "")</f>
        <v>-6.0759493670886074E-2</v>
      </c>
      <c r="L71" s="16">
        <f>IF(ISNUMBER(J71), $B91 * K71, "")</f>
        <v>-9113.9240506329115</v>
      </c>
      <c r="M71" s="29">
        <v>742</v>
      </c>
      <c r="N71" s="14">
        <f>IF(ISNUMBER(M71), (M71 - $B71) / $B71, "")</f>
        <v>-6.0759493670886074E-2</v>
      </c>
      <c r="O71" s="16">
        <f>IF(ISNUMBER(M71), $B91 * N71, "")</f>
        <v>-9113.9240506329115</v>
      </c>
      <c r="Q71" s="251"/>
      <c r="R71" s="251"/>
      <c r="S71" s="251"/>
    </row>
    <row r="72" spans="1:19" ht="17.25" thickBot="1">
      <c r="A72" s="125" t="s">
        <v>159</v>
      </c>
      <c r="B72" s="126">
        <v>121</v>
      </c>
      <c r="C72" s="77">
        <v>2.54237288E-2</v>
      </c>
      <c r="D72" s="15">
        <v>118</v>
      </c>
      <c r="E72" s="32">
        <f t="shared" ref="E72:E75" si="30">IF(ISNUMBER(D72), (D72 - $B72) / $B72, "")</f>
        <v>-2.4793388429752067E-2</v>
      </c>
      <c r="F72" s="18">
        <f>IF(ISNUMBER(D72), $B91 * E72, "")</f>
        <v>-3719.0082644628101</v>
      </c>
      <c r="G72" s="31">
        <v>119</v>
      </c>
      <c r="H72" s="32">
        <f t="shared" ref="H72:H75" si="31">IF(ISNUMBER(G72), (G72 - $B72) / $B72, "")</f>
        <v>-1.6528925619834711E-2</v>
      </c>
      <c r="I72" s="101">
        <f>IF(ISNUMBER(G72), $B91 * H72, "")</f>
        <v>-2479.3388429752067</v>
      </c>
      <c r="J72" s="15">
        <v>117</v>
      </c>
      <c r="K72" s="32">
        <f t="shared" ref="K72:K75" si="32">IF(ISNUMBER(J72), (J72 - $B72) / $B72, "")</f>
        <v>-3.3057851239669422E-2</v>
      </c>
      <c r="L72" s="18">
        <f>IF(ISNUMBER(J72), $B91 * K72, "")</f>
        <v>-4958.6776859504134</v>
      </c>
      <c r="M72" s="31">
        <v>117</v>
      </c>
      <c r="N72" s="32">
        <f t="shared" ref="N72:N75" si="33">IF(ISNUMBER(M72), (M72 - $B72) / $B72, "")</f>
        <v>-3.3057851239669422E-2</v>
      </c>
      <c r="O72" s="18">
        <f>IF(ISNUMBER(M72), $B91 * N72, "")</f>
        <v>-4958.6776859504134</v>
      </c>
      <c r="Q72" s="251"/>
      <c r="R72" s="251"/>
      <c r="S72" s="251"/>
    </row>
    <row r="73" spans="1:19" ht="17.25" thickBot="1">
      <c r="A73" s="125" t="s">
        <v>149</v>
      </c>
      <c r="B73" s="126">
        <v>121</v>
      </c>
      <c r="C73" s="77">
        <v>8.3333333000000006E-3</v>
      </c>
      <c r="D73" s="15">
        <v>123</v>
      </c>
      <c r="E73" s="32">
        <f t="shared" si="30"/>
        <v>1.6528925619834711E-2</v>
      </c>
      <c r="F73" s="18">
        <f>IF(ISNUMBER(D73), $B91 * E73, "")</f>
        <v>2479.3388429752067</v>
      </c>
      <c r="G73" s="31">
        <v>126</v>
      </c>
      <c r="H73" s="32">
        <f t="shared" si="31"/>
        <v>4.1322314049586778E-2</v>
      </c>
      <c r="I73" s="101">
        <f>IF(ISNUMBER(G73), $B91 * H73, "")</f>
        <v>6198.3471074380168</v>
      </c>
      <c r="J73" s="15">
        <v>126</v>
      </c>
      <c r="K73" s="32">
        <f t="shared" si="32"/>
        <v>4.1322314049586778E-2</v>
      </c>
      <c r="L73" s="18">
        <f>IF(ISNUMBER(J73), $B91 * K73, "")</f>
        <v>6198.3471074380168</v>
      </c>
      <c r="M73" s="31">
        <v>124</v>
      </c>
      <c r="N73" s="32">
        <f t="shared" si="33"/>
        <v>2.4793388429752067E-2</v>
      </c>
      <c r="O73" s="18">
        <f>IF(ISNUMBER(M73), $B91 * N73, "")</f>
        <v>3719.0082644628101</v>
      </c>
      <c r="Q73" s="256"/>
      <c r="R73" s="256"/>
      <c r="S73" s="256"/>
    </row>
    <row r="74" spans="1:19" ht="17.25" thickBot="1">
      <c r="A74" s="125" t="s">
        <v>263</v>
      </c>
      <c r="B74" s="126">
        <v>261</v>
      </c>
      <c r="C74" s="77">
        <v>3.8461538E-3</v>
      </c>
      <c r="D74" s="15">
        <v>259</v>
      </c>
      <c r="E74" s="32">
        <f t="shared" si="30"/>
        <v>-7.6628352490421452E-3</v>
      </c>
      <c r="F74" s="18">
        <f>IF(ISNUMBER(D74), $B91 * E74, "")</f>
        <v>-1149.4252873563219</v>
      </c>
      <c r="G74" s="31">
        <v>261</v>
      </c>
      <c r="H74" s="32">
        <f t="shared" si="31"/>
        <v>0</v>
      </c>
      <c r="I74" s="101">
        <f>IF(ISNUMBER(G74), $B91 * H74, "")</f>
        <v>0</v>
      </c>
      <c r="J74" s="15">
        <v>261</v>
      </c>
      <c r="K74" s="32">
        <f t="shared" si="32"/>
        <v>0</v>
      </c>
      <c r="L74" s="18">
        <f>IF(ISNUMBER(J74), $B91 * K74, "")</f>
        <v>0</v>
      </c>
      <c r="M74" s="31">
        <v>258</v>
      </c>
      <c r="N74" s="32">
        <f t="shared" si="33"/>
        <v>-1.1494252873563218E-2</v>
      </c>
      <c r="O74" s="18">
        <f>IF(ISNUMBER(M74), $B91 * N74, "")</f>
        <v>-1724.1379310344828</v>
      </c>
      <c r="Q74" s="256"/>
      <c r="R74" s="256"/>
      <c r="S74" s="256"/>
    </row>
    <row r="75" spans="1:19" ht="17.25" thickBot="1">
      <c r="A75" s="127" t="s">
        <v>129</v>
      </c>
      <c r="B75" s="128">
        <v>108</v>
      </c>
      <c r="C75" s="78">
        <v>0</v>
      </c>
      <c r="D75" s="20">
        <v>107</v>
      </c>
      <c r="E75" s="21">
        <f t="shared" si="30"/>
        <v>-9.2592592592592587E-3</v>
      </c>
      <c r="F75" s="22">
        <f>IF(ISNUMBER(D75), $B91 * E75, "")</f>
        <v>-1388.8888888888889</v>
      </c>
      <c r="G75" s="30">
        <v>107</v>
      </c>
      <c r="H75" s="21">
        <f t="shared" si="31"/>
        <v>-9.2592592592592587E-3</v>
      </c>
      <c r="I75" s="105">
        <f>IF(ISNUMBER(G75), $B91 * H75, "")</f>
        <v>-1388.8888888888889</v>
      </c>
      <c r="J75" s="20">
        <v>108</v>
      </c>
      <c r="K75" s="21">
        <f t="shared" si="32"/>
        <v>0</v>
      </c>
      <c r="L75" s="22">
        <f>IF(ISNUMBER(J75), $B91 * K75, "")</f>
        <v>0</v>
      </c>
      <c r="M75" s="30">
        <v>108</v>
      </c>
      <c r="N75" s="21">
        <f t="shared" si="33"/>
        <v>0</v>
      </c>
      <c r="O75" s="22">
        <f>IF(ISNUMBER(M75), $B91 * N75, "")</f>
        <v>0</v>
      </c>
      <c r="Q75" s="256"/>
      <c r="R75" s="256"/>
      <c r="S75" s="256"/>
    </row>
    <row r="76" spans="1:19" ht="17.25" thickBot="1">
      <c r="A76" s="125" t="s">
        <v>217</v>
      </c>
      <c r="B76" s="129">
        <v>257</v>
      </c>
      <c r="C76" s="80">
        <v>0</v>
      </c>
      <c r="D76" s="106">
        <v>256</v>
      </c>
      <c r="E76" s="107">
        <f>IF(ISNUMBER(D76), (D76 - $B76) / $B76, "")</f>
        <v>-3.8910505836575876E-3</v>
      </c>
      <c r="F76" s="108">
        <f>IF(ISNUMBER(D76), $B91 * E76, "")</f>
        <v>-583.65758754863816</v>
      </c>
      <c r="G76" s="109">
        <v>258</v>
      </c>
      <c r="H76" s="107">
        <f>IF(ISNUMBER(G76), (G76 - $B76) / $B76, "")</f>
        <v>3.8910505836575876E-3</v>
      </c>
      <c r="I76" s="110">
        <f>IF(ISNUMBER(G76), $B91 * H76, "")</f>
        <v>583.65758754863816</v>
      </c>
      <c r="J76" s="106">
        <v>259</v>
      </c>
      <c r="K76" s="107">
        <f>IF(ISNUMBER(J76), (J76 - $B76) / $B76, "")</f>
        <v>7.7821011673151752E-3</v>
      </c>
      <c r="L76" s="108">
        <f>IF(ISNUMBER(J76), $B91 * K76, "")</f>
        <v>1167.3151750972763</v>
      </c>
      <c r="M76" s="109">
        <v>261</v>
      </c>
      <c r="N76" s="107">
        <f>IF(ISNUMBER(M76), (M76 - $B76) / $B76, "")</f>
        <v>1.556420233463035E-2</v>
      </c>
      <c r="O76" s="108">
        <f>IF(ISNUMBER(M76), $B91 * N76, "")</f>
        <v>2334.6303501945526</v>
      </c>
      <c r="Q76" s="256"/>
      <c r="R76" s="256"/>
      <c r="S76" s="256"/>
    </row>
    <row r="77" spans="1:19" ht="17.25" thickBot="1">
      <c r="A77" s="125" t="s">
        <v>51</v>
      </c>
      <c r="B77" s="126">
        <v>413</v>
      </c>
      <c r="C77" s="77">
        <v>-4.8192770999999999E-3</v>
      </c>
      <c r="D77" s="15">
        <v>431</v>
      </c>
      <c r="E77" s="32">
        <f t="shared" ref="E77:E80" si="34">IF(ISNUMBER(D77), (D77 - $B77) / $B77, "")</f>
        <v>4.3583535108958835E-2</v>
      </c>
      <c r="F77" s="18">
        <f>IF(ISNUMBER(D77), $B91 * E77, "")</f>
        <v>6537.5302663438251</v>
      </c>
      <c r="G77" s="31">
        <v>444</v>
      </c>
      <c r="H77" s="32">
        <f t="shared" ref="H77:H80" si="35">IF(ISNUMBER(G77), (G77 - $B77) / $B77, "")</f>
        <v>7.5060532687651338E-2</v>
      </c>
      <c r="I77" s="101">
        <f>IF(ISNUMBER(G77), $B91 * H77, "")</f>
        <v>11259.0799031477</v>
      </c>
      <c r="J77" s="15">
        <v>444</v>
      </c>
      <c r="K77" s="32">
        <f t="shared" ref="K77:K80" si="36">IF(ISNUMBER(J77), (J77 - $B77) / $B77, "")</f>
        <v>7.5060532687651338E-2</v>
      </c>
      <c r="L77" s="18">
        <f>IF(ISNUMBER(J77), $B91 * K77, "")</f>
        <v>11259.0799031477</v>
      </c>
      <c r="M77" s="31">
        <v>437</v>
      </c>
      <c r="N77" s="32">
        <f t="shared" ref="N77:N80" si="37">IF(ISNUMBER(M77), (M77 - $B77) / $B77, "")</f>
        <v>5.8111380145278453E-2</v>
      </c>
      <c r="O77" s="18">
        <f>IF(ISNUMBER(M77), $B91 * N77, "")</f>
        <v>8716.7070217917681</v>
      </c>
      <c r="Q77" s="256"/>
      <c r="R77" s="256"/>
      <c r="S77" s="256"/>
    </row>
    <row r="78" spans="1:19" ht="17.25" thickBot="1">
      <c r="A78" s="125" t="s">
        <v>135</v>
      </c>
      <c r="B78" s="126">
        <v>373</v>
      </c>
      <c r="C78" s="77">
        <v>-1.3227513200000001E-2</v>
      </c>
      <c r="D78" s="15">
        <v>372</v>
      </c>
      <c r="E78" s="32">
        <f t="shared" si="34"/>
        <v>-2.6809651474530832E-3</v>
      </c>
      <c r="F78" s="18">
        <f>IF(ISNUMBER(D78), $B91 * E78, "")</f>
        <v>-402.14477211796248</v>
      </c>
      <c r="G78" s="31">
        <v>387</v>
      </c>
      <c r="H78" s="32">
        <f t="shared" si="35"/>
        <v>3.7533512064343161E-2</v>
      </c>
      <c r="I78" s="101">
        <f>IF(ISNUMBER(G78), $B91 * H78, "")</f>
        <v>5630.0268096514737</v>
      </c>
      <c r="J78" s="15">
        <v>396</v>
      </c>
      <c r="K78" s="32">
        <f t="shared" si="36"/>
        <v>6.1662198391420911E-2</v>
      </c>
      <c r="L78" s="18">
        <f>IF(ISNUMBER(J78), $B91 * K78, "")</f>
        <v>9249.3297587131365</v>
      </c>
      <c r="M78" s="31">
        <v>402</v>
      </c>
      <c r="N78" s="32">
        <f t="shared" si="37"/>
        <v>7.7747989276139406E-2</v>
      </c>
      <c r="O78" s="18">
        <f>IF(ISNUMBER(M78), $B91 * N78, "")</f>
        <v>11662.19839142091</v>
      </c>
      <c r="Q78" s="256"/>
      <c r="R78" s="256"/>
      <c r="S78" s="256"/>
    </row>
    <row r="79" spans="1:19" ht="17.25" thickBot="1">
      <c r="A79" s="125" t="s">
        <v>189</v>
      </c>
      <c r="B79" s="126">
        <v>522</v>
      </c>
      <c r="C79" s="77">
        <v>-1.6949152499999998E-2</v>
      </c>
      <c r="D79" s="15">
        <v>511</v>
      </c>
      <c r="E79" s="32">
        <f t="shared" si="34"/>
        <v>-2.1072796934865901E-2</v>
      </c>
      <c r="F79" s="18">
        <f>IF(ISNUMBER(D79), $B91 * E79, "")</f>
        <v>-3160.9195402298851</v>
      </c>
      <c r="G79" s="31">
        <v>518</v>
      </c>
      <c r="H79" s="32">
        <f t="shared" si="35"/>
        <v>-7.6628352490421452E-3</v>
      </c>
      <c r="I79" s="101">
        <f>IF(ISNUMBER(G79), $B91 * H79, "")</f>
        <v>-1149.4252873563219</v>
      </c>
      <c r="J79" s="15">
        <v>511</v>
      </c>
      <c r="K79" s="32">
        <f t="shared" si="36"/>
        <v>-2.1072796934865901E-2</v>
      </c>
      <c r="L79" s="18">
        <f>IF(ISNUMBER(J79), $B91 * K79, "")</f>
        <v>-3160.9195402298851</v>
      </c>
      <c r="M79" s="31">
        <v>508</v>
      </c>
      <c r="N79" s="32">
        <f t="shared" si="37"/>
        <v>-2.681992337164751E-2</v>
      </c>
      <c r="O79" s="18">
        <f>IF(ISNUMBER(M79), $B91 * N79, "")</f>
        <v>-4022.9885057471265</v>
      </c>
      <c r="Q79" s="33"/>
      <c r="R79" s="33"/>
    </row>
    <row r="80" spans="1:19" ht="17.25" thickBot="1">
      <c r="A80" s="130" t="s">
        <v>115</v>
      </c>
      <c r="B80" s="131">
        <v>874</v>
      </c>
      <c r="C80" s="79">
        <v>-1.7977528100000001E-2</v>
      </c>
      <c r="D80" s="24">
        <v>856</v>
      </c>
      <c r="E80" s="25">
        <f t="shared" si="34"/>
        <v>-2.0594965675057208E-2</v>
      </c>
      <c r="F80" s="104">
        <f>IF(ISNUMBER(D80), $B91 * E80, "")</f>
        <v>-3089.2448512585811</v>
      </c>
      <c r="G80" s="102">
        <v>856</v>
      </c>
      <c r="H80" s="25">
        <f t="shared" si="35"/>
        <v>-2.0594965675057208E-2</v>
      </c>
      <c r="I80" s="103">
        <f>IF(ISNUMBER(G80), $B91 * H80, "")</f>
        <v>-3089.2448512585811</v>
      </c>
      <c r="J80" s="24">
        <v>858</v>
      </c>
      <c r="K80" s="25">
        <f t="shared" si="36"/>
        <v>-1.8306636155606407E-2</v>
      </c>
      <c r="L80" s="104">
        <f>IF(ISNUMBER(J80), $B91 * K80, "")</f>
        <v>-2745.9954233409612</v>
      </c>
      <c r="M80" s="102">
        <v>840</v>
      </c>
      <c r="N80" s="25">
        <f t="shared" si="37"/>
        <v>-3.8901601830663615E-2</v>
      </c>
      <c r="O80" s="104">
        <f>IF(ISNUMBER(M80), $B91 * N80, "")</f>
        <v>-5835.2402745995423</v>
      </c>
      <c r="Q80" s="265"/>
      <c r="R80" s="266"/>
      <c r="S80" s="267"/>
    </row>
    <row r="81" spans="1:19">
      <c r="A81" s="123" t="s">
        <v>125</v>
      </c>
      <c r="B81" s="124">
        <v>145</v>
      </c>
      <c r="C81" s="76">
        <v>-2.02702703E-2</v>
      </c>
      <c r="D81" s="13">
        <v>141</v>
      </c>
      <c r="E81" s="14">
        <f>IF(ISNUMBER(D81), (D81 - $B81) / $B81, "")</f>
        <v>-2.7586206896551724E-2</v>
      </c>
      <c r="F81" s="16">
        <f>IF(ISNUMBER(D81), $B91 * E81, "")</f>
        <v>-4137.9310344827582</v>
      </c>
      <c r="G81" s="29">
        <v>146</v>
      </c>
      <c r="H81" s="14">
        <f>IF(ISNUMBER(G81), (G81 - $B81) / $B81, "")</f>
        <v>6.8965517241379309E-3</v>
      </c>
      <c r="I81" s="100">
        <f>IF(ISNUMBER(G81), $B91 * H81, "")</f>
        <v>1034.4827586206895</v>
      </c>
      <c r="J81" s="13">
        <v>147</v>
      </c>
      <c r="K81" s="14">
        <f>IF(ISNUMBER(J81), (J81 - $B81) / $B81, "")</f>
        <v>1.3793103448275862E-2</v>
      </c>
      <c r="L81" s="16">
        <f>IF(ISNUMBER(J81), $B91 * K81, "")</f>
        <v>2068.9655172413791</v>
      </c>
      <c r="M81" s="29">
        <v>145</v>
      </c>
      <c r="N81" s="14">
        <f>IF(ISNUMBER(M81), (M81 - $B81) / $B81, "")</f>
        <v>0</v>
      </c>
      <c r="O81" s="16">
        <f>IF(ISNUMBER(M81), $B91 * N81, "")</f>
        <v>0</v>
      </c>
      <c r="Q81" s="268"/>
      <c r="R81" s="269"/>
      <c r="S81" s="270"/>
    </row>
    <row r="82" spans="1:19" ht="17.25" thickBot="1">
      <c r="A82" s="125" t="s">
        <v>107</v>
      </c>
      <c r="B82" s="126">
        <v>192</v>
      </c>
      <c r="C82" s="77">
        <v>-2.0408163300000001E-2</v>
      </c>
      <c r="D82" s="15">
        <v>193</v>
      </c>
      <c r="E82" s="32">
        <f t="shared" ref="E82:E85" si="38">IF(ISNUMBER(D82), (D82 - $B82) / $B82, "")</f>
        <v>5.208333333333333E-3</v>
      </c>
      <c r="F82" s="18">
        <f>IF(ISNUMBER(D82), $B91 * E82, "")</f>
        <v>781.25</v>
      </c>
      <c r="G82" s="31">
        <v>192</v>
      </c>
      <c r="H82" s="32">
        <f t="shared" ref="H82:H85" si="39">IF(ISNUMBER(G82), (G82 - $B82) / $B82, "")</f>
        <v>0</v>
      </c>
      <c r="I82" s="101">
        <f>IF(ISNUMBER(G82), $B91 * H82, "")</f>
        <v>0</v>
      </c>
      <c r="J82" s="15">
        <v>192</v>
      </c>
      <c r="K82" s="32">
        <f t="shared" ref="K82:K85" si="40">IF(ISNUMBER(J82), (J82 - $B82) / $B82, "")</f>
        <v>0</v>
      </c>
      <c r="L82" s="18">
        <f>IF(ISNUMBER(J82), $B91 * K82, "")</f>
        <v>0</v>
      </c>
      <c r="M82" s="31">
        <v>192</v>
      </c>
      <c r="N82" s="32">
        <f t="shared" ref="N82:N85" si="41">IF(ISNUMBER(M82), (M82 - $B82) / $B82, "")</f>
        <v>0</v>
      </c>
      <c r="O82" s="18">
        <f>IF(ISNUMBER(M82), $B91 * N82, "")</f>
        <v>0</v>
      </c>
      <c r="Q82" s="271"/>
      <c r="R82" s="272"/>
      <c r="S82" s="273"/>
    </row>
    <row r="83" spans="1:19" ht="17.25" thickBot="1">
      <c r="A83" s="125" t="s">
        <v>235</v>
      </c>
      <c r="B83" s="126">
        <v>143</v>
      </c>
      <c r="C83" s="77">
        <v>-2.0547945200000001E-2</v>
      </c>
      <c r="D83" s="15">
        <v>142</v>
      </c>
      <c r="E83" s="32">
        <f t="shared" si="38"/>
        <v>-6.993006993006993E-3</v>
      </c>
      <c r="F83" s="18">
        <f>IF(ISNUMBER(D83), $B91 * E83, "")</f>
        <v>-1048.951048951049</v>
      </c>
      <c r="G83" s="31">
        <v>143</v>
      </c>
      <c r="H83" s="32">
        <f t="shared" si="39"/>
        <v>0</v>
      </c>
      <c r="I83" s="101">
        <f>IF(ISNUMBER(G83), $B91 * H83, "")</f>
        <v>0</v>
      </c>
      <c r="J83" s="15">
        <v>143</v>
      </c>
      <c r="K83" s="32">
        <f t="shared" si="40"/>
        <v>0</v>
      </c>
      <c r="L83" s="18">
        <f>IF(ISNUMBER(J83), $B91 * K83, "")</f>
        <v>0</v>
      </c>
      <c r="M83" s="31">
        <v>143</v>
      </c>
      <c r="N83" s="32">
        <f t="shared" si="41"/>
        <v>0</v>
      </c>
      <c r="O83" s="18">
        <f>IF(ISNUMBER(M83), $B91 * N83, "")</f>
        <v>0</v>
      </c>
      <c r="Q83" s="256"/>
      <c r="R83" s="256"/>
      <c r="S83" s="256"/>
    </row>
    <row r="84" spans="1:19" ht="17.25" thickBot="1">
      <c r="A84" s="125" t="s">
        <v>127</v>
      </c>
      <c r="B84" s="126">
        <v>138</v>
      </c>
      <c r="C84" s="77">
        <v>-2.1276595700000001E-2</v>
      </c>
      <c r="D84" s="15">
        <v>140</v>
      </c>
      <c r="E84" s="32">
        <f t="shared" si="38"/>
        <v>1.4492753623188406E-2</v>
      </c>
      <c r="F84" s="18">
        <f>IF(ISNUMBER(D84), $B91 * E84, "")</f>
        <v>2173.913043478261</v>
      </c>
      <c r="G84" s="31">
        <v>139</v>
      </c>
      <c r="H84" s="32">
        <f t="shared" si="39"/>
        <v>7.246376811594203E-3</v>
      </c>
      <c r="I84" s="101">
        <f>IF(ISNUMBER(G84), $B91 * H84, "")</f>
        <v>1086.9565217391305</v>
      </c>
      <c r="J84" s="15">
        <v>139</v>
      </c>
      <c r="K84" s="32">
        <f t="shared" si="40"/>
        <v>7.246376811594203E-3</v>
      </c>
      <c r="L84" s="18">
        <f>IF(ISNUMBER(J84), $B91 * K84, "")</f>
        <v>1086.9565217391305</v>
      </c>
      <c r="M84" s="31">
        <v>139</v>
      </c>
      <c r="N84" s="32">
        <f t="shared" si="41"/>
        <v>7.246376811594203E-3</v>
      </c>
      <c r="O84" s="18">
        <f>IF(ISNUMBER(M84), $B91 * N84, "")</f>
        <v>1086.9565217391305</v>
      </c>
      <c r="Q84" s="251"/>
      <c r="R84" s="251"/>
      <c r="S84" s="251"/>
    </row>
    <row r="85" spans="1:19" ht="17.25" thickBot="1">
      <c r="A85" s="127" t="s">
        <v>141</v>
      </c>
      <c r="B85" s="128">
        <v>179</v>
      </c>
      <c r="C85" s="78">
        <v>-2.1857923500000001E-2</v>
      </c>
      <c r="D85" s="20">
        <v>178</v>
      </c>
      <c r="E85" s="21">
        <f t="shared" si="38"/>
        <v>-5.5865921787709499E-3</v>
      </c>
      <c r="F85" s="22">
        <f>IF(ISNUMBER(D85), $B91 * E85, "")</f>
        <v>-837.98882681564248</v>
      </c>
      <c r="G85" s="30">
        <v>177</v>
      </c>
      <c r="H85" s="21">
        <f t="shared" si="39"/>
        <v>-1.11731843575419E-2</v>
      </c>
      <c r="I85" s="105">
        <f>IF(ISNUMBER(G85), $B91 * H85, "")</f>
        <v>-1675.977653631285</v>
      </c>
      <c r="J85" s="20">
        <v>177</v>
      </c>
      <c r="K85" s="21">
        <f t="shared" si="40"/>
        <v>-1.11731843575419E-2</v>
      </c>
      <c r="L85" s="22">
        <f>IF(ISNUMBER(J85), $B91 * K85, "")</f>
        <v>-1675.977653631285</v>
      </c>
      <c r="M85" s="30">
        <v>174</v>
      </c>
      <c r="N85" s="21">
        <f t="shared" si="41"/>
        <v>-2.7932960893854747E-2</v>
      </c>
      <c r="O85" s="22">
        <f>IF(ISNUMBER(M85), $B91 * N85, "")</f>
        <v>-4189.9441340782123</v>
      </c>
      <c r="Q85" s="251"/>
      <c r="R85" s="251"/>
      <c r="S85" s="251"/>
    </row>
    <row r="86" spans="1:19" ht="17.25" thickBot="1">
      <c r="A86" s="125" t="s">
        <v>161</v>
      </c>
      <c r="B86" s="129">
        <v>651</v>
      </c>
      <c r="C86" s="80">
        <v>-2.2522522499999999E-2</v>
      </c>
      <c r="D86" s="106">
        <v>653</v>
      </c>
      <c r="E86" s="107">
        <f>IF(ISNUMBER(D86), (D86 - $B86) / $B86, "")</f>
        <v>3.0721966205837174E-3</v>
      </c>
      <c r="F86" s="108">
        <f>IF(ISNUMBER(D86), $B91 * E86, "")</f>
        <v>460.82949308755758</v>
      </c>
      <c r="G86" s="109">
        <v>654</v>
      </c>
      <c r="H86" s="107">
        <f>IF(ISNUMBER(G86), (G86 - $B86) / $B86, "")</f>
        <v>4.608294930875576E-3</v>
      </c>
      <c r="I86" s="110">
        <f>IF(ISNUMBER(G86), $B91 * H86, "")</f>
        <v>691.24423963133643</v>
      </c>
      <c r="J86" s="106">
        <v>653</v>
      </c>
      <c r="K86" s="107">
        <f>IF(ISNUMBER(J86), (J86 - $B86) / $B86, "")</f>
        <v>3.0721966205837174E-3</v>
      </c>
      <c r="L86" s="108">
        <f>IF(ISNUMBER(J86), $B91 * K86, "")</f>
        <v>460.82949308755758</v>
      </c>
      <c r="M86" s="109">
        <v>670</v>
      </c>
      <c r="N86" s="107">
        <f>IF(ISNUMBER(M86), (M86 - $B86) / $B86, "")</f>
        <v>2.9185867895545316E-2</v>
      </c>
      <c r="O86" s="108">
        <f>IF(ISNUMBER(M86), $B91 * N86, "")</f>
        <v>4377.880184331797</v>
      </c>
      <c r="Q86" s="256"/>
      <c r="R86" s="256"/>
      <c r="S86" s="256"/>
    </row>
    <row r="87" spans="1:19" ht="17.25" thickBot="1">
      <c r="A87" s="125" t="s">
        <v>56</v>
      </c>
      <c r="B87" s="126">
        <v>206</v>
      </c>
      <c r="C87" s="77">
        <v>-2.36966825E-2</v>
      </c>
      <c r="D87" s="15">
        <v>208</v>
      </c>
      <c r="E87" s="32">
        <f t="shared" ref="E87:E90" si="42">IF(ISNUMBER(D87), (D87 - $B87) / $B87, "")</f>
        <v>9.7087378640776691E-3</v>
      </c>
      <c r="F87" s="18">
        <f>IF(ISNUMBER(D87), $B91 * E87, "")</f>
        <v>1456.3106796116504</v>
      </c>
      <c r="G87" s="31">
        <v>210</v>
      </c>
      <c r="H87" s="32">
        <f t="shared" ref="H87:H90" si="43">IF(ISNUMBER(G87), (G87 - $B87) / $B87, "")</f>
        <v>1.9417475728155338E-2</v>
      </c>
      <c r="I87" s="101">
        <f>IF(ISNUMBER(G87), $B91 * H87, "")</f>
        <v>2912.6213592233007</v>
      </c>
      <c r="J87" s="15">
        <v>209</v>
      </c>
      <c r="K87" s="32">
        <f t="shared" ref="K87:K90" si="44">IF(ISNUMBER(J87), (J87 - $B87) / $B87, "")</f>
        <v>1.4563106796116505E-2</v>
      </c>
      <c r="L87" s="18">
        <f>IF(ISNUMBER(J87), $B91 * K87, "")</f>
        <v>2184.4660194174758</v>
      </c>
      <c r="M87" s="31">
        <v>209</v>
      </c>
      <c r="N87" s="32">
        <f t="shared" ref="N87:N90" si="45">IF(ISNUMBER(M87), (M87 - $B87) / $B87, "")</f>
        <v>1.4563106796116505E-2</v>
      </c>
      <c r="O87" s="18">
        <f>IF(ISNUMBER(M87), $B91 * N87, "")</f>
        <v>2184.4660194174758</v>
      </c>
      <c r="Q87" s="256"/>
      <c r="R87" s="256"/>
      <c r="S87" s="256"/>
    </row>
    <row r="88" spans="1:19" ht="17.25" thickBot="1">
      <c r="A88" s="125" t="s">
        <v>336</v>
      </c>
      <c r="B88" s="126">
        <v>424</v>
      </c>
      <c r="C88" s="77">
        <v>-2.5287356300000001E-2</v>
      </c>
      <c r="D88" s="15">
        <v>413</v>
      </c>
      <c r="E88" s="32">
        <f t="shared" si="42"/>
        <v>-2.5943396226415096E-2</v>
      </c>
      <c r="F88" s="18">
        <f>IF(ISNUMBER(D88), $B91 * E88, "")</f>
        <v>-3891.5094339622642</v>
      </c>
      <c r="G88" s="31">
        <v>420</v>
      </c>
      <c r="H88" s="32">
        <f t="shared" si="43"/>
        <v>-9.433962264150943E-3</v>
      </c>
      <c r="I88" s="101">
        <f>IF(ISNUMBER(G88), $B91 * H88, "")</f>
        <v>-1415.0943396226414</v>
      </c>
      <c r="J88" s="15">
        <v>418</v>
      </c>
      <c r="K88" s="32">
        <f t="shared" si="44"/>
        <v>-1.4150943396226415E-2</v>
      </c>
      <c r="L88" s="18">
        <f>IF(ISNUMBER(J88), $B91 * K88, "")</f>
        <v>-2122.6415094339623</v>
      </c>
      <c r="M88" s="31">
        <v>416</v>
      </c>
      <c r="N88" s="32">
        <f t="shared" si="45"/>
        <v>-1.8867924528301886E-2</v>
      </c>
      <c r="O88" s="18">
        <f>IF(ISNUMBER(M88), $B91 * N88, "")</f>
        <v>-2830.1886792452829</v>
      </c>
      <c r="Q88" s="256"/>
      <c r="R88" s="256"/>
      <c r="S88" s="256"/>
    </row>
    <row r="89" spans="1:19">
      <c r="A89" s="125" t="s">
        <v>203</v>
      </c>
      <c r="B89" s="126">
        <v>917</v>
      </c>
      <c r="C89" s="77">
        <v>-2.8601694899999999E-2</v>
      </c>
      <c r="D89" s="15">
        <v>906</v>
      </c>
      <c r="E89" s="32">
        <f t="shared" si="42"/>
        <v>-1.1995637949836423E-2</v>
      </c>
      <c r="F89" s="18">
        <f>IF(ISNUMBER(D89), $B91 * E89, "")</f>
        <v>-1799.3456924754635</v>
      </c>
      <c r="G89" s="31">
        <v>901</v>
      </c>
      <c r="H89" s="32">
        <f t="shared" si="43"/>
        <v>-1.7448200654307525E-2</v>
      </c>
      <c r="I89" s="101">
        <f>IF(ISNUMBER(G89), $B91 * H89, "")</f>
        <v>-2617.230098146129</v>
      </c>
      <c r="J89" s="15">
        <v>902</v>
      </c>
      <c r="K89" s="32">
        <f t="shared" si="44"/>
        <v>-1.6357688113413305E-2</v>
      </c>
      <c r="L89" s="18">
        <f>IF(ISNUMBER(J89), $B91 * K89, "")</f>
        <v>-2453.6532170119958</v>
      </c>
      <c r="M89" s="31">
        <v>901</v>
      </c>
      <c r="N89" s="32">
        <f t="shared" si="45"/>
        <v>-1.7448200654307525E-2</v>
      </c>
      <c r="O89" s="18">
        <f>IF(ISNUMBER(M89), $B91 * N89, "")</f>
        <v>-2617.230098146129</v>
      </c>
      <c r="Q89" s="278"/>
      <c r="R89" s="279"/>
      <c r="S89" s="280"/>
    </row>
    <row r="90" spans="1:19" ht="17.25" thickBot="1">
      <c r="A90" s="130" t="s">
        <v>85</v>
      </c>
      <c r="B90" s="131">
        <v>524</v>
      </c>
      <c r="C90" s="79">
        <v>-3.1423290200000002E-2</v>
      </c>
      <c r="D90" s="24">
        <v>519</v>
      </c>
      <c r="E90" s="25">
        <f t="shared" si="42"/>
        <v>-9.5419847328244278E-3</v>
      </c>
      <c r="F90" s="104">
        <f>IF(ISNUMBER(D90), $B91 * E90, "")</f>
        <v>-1431.2977099236641</v>
      </c>
      <c r="G90" s="102">
        <v>527</v>
      </c>
      <c r="H90" s="25">
        <f t="shared" si="43"/>
        <v>5.7251908396946565E-3</v>
      </c>
      <c r="I90" s="103">
        <f>IF(ISNUMBER(G90), $B91 * H90, "")</f>
        <v>858.77862595419845</v>
      </c>
      <c r="J90" s="24">
        <v>524</v>
      </c>
      <c r="K90" s="25">
        <f t="shared" si="44"/>
        <v>0</v>
      </c>
      <c r="L90" s="104">
        <f>IF(ISNUMBER(J90), $B91 * K90, "")</f>
        <v>0</v>
      </c>
      <c r="M90" s="102">
        <v>521</v>
      </c>
      <c r="N90" s="25">
        <f t="shared" si="45"/>
        <v>-5.7251908396946565E-3</v>
      </c>
      <c r="O90" s="104">
        <f>IF(ISNUMBER(M90), $B91 * N90, "")</f>
        <v>-858.77862595419845</v>
      </c>
      <c r="Q90" s="281"/>
      <c r="R90" s="282"/>
      <c r="S90" s="283"/>
    </row>
    <row r="91" spans="1:19" ht="17.25" thickBot="1">
      <c r="A91" s="132" t="s">
        <v>267</v>
      </c>
      <c r="B91" s="289">
        <f>$B$37</f>
        <v>150000</v>
      </c>
      <c r="C91" s="290"/>
      <c r="D91" s="26" t="s">
        <v>268</v>
      </c>
      <c r="E91" s="27">
        <f>IF(COUNT(E71:E90), SUM(E71:E90) / COUNT(E71:E90), 0)</f>
        <v>-7.35164602711062E-3</v>
      </c>
      <c r="F91" s="28">
        <f>SUM(F71:F90)</f>
        <v>-22054.938081331864</v>
      </c>
      <c r="G91" s="26" t="s">
        <v>268</v>
      </c>
      <c r="H91" s="27">
        <f>IF(COUNT(H71:H90), SUM(H71:H90) / COUNT(H71:H90), 0)</f>
        <v>2.6951881904428666E-3</v>
      </c>
      <c r="I91" s="28">
        <f>SUM(I71:I90)</f>
        <v>8085.5645713285967</v>
      </c>
      <c r="J91" s="26" t="s">
        <v>268</v>
      </c>
      <c r="K91" s="27">
        <f>IF(COUNT(K71:K90), SUM(K71:K90) / COUNT(K71:K90), 0)</f>
        <v>2.4811668052167552E-3</v>
      </c>
      <c r="L91" s="28">
        <f>SUM(L71:L90)</f>
        <v>7443.5004156502582</v>
      </c>
      <c r="M91" s="26" t="s">
        <v>268</v>
      </c>
      <c r="N91" s="27">
        <f>IF(COUNT(N71:N90), SUM(N71:N90) / COUNT(N71:N90), 0)</f>
        <v>-6.8975441067661706E-4</v>
      </c>
      <c r="O91" s="28">
        <f>SUM(O71:O90)</f>
        <v>-2069.2632320298549</v>
      </c>
      <c r="Q91" s="284"/>
      <c r="R91" s="285"/>
      <c r="S91" s="286"/>
    </row>
    <row r="93" spans="1:19" ht="17.25" thickBot="1"/>
    <row r="94" spans="1:19" ht="17.25" thickBot="1">
      <c r="A94" s="230" t="s">
        <v>46</v>
      </c>
      <c r="B94" s="231"/>
      <c r="C94" s="231"/>
      <c r="D94" s="231"/>
      <c r="E94" s="231"/>
      <c r="F94" s="231"/>
      <c r="G94" s="231"/>
      <c r="H94" s="231"/>
      <c r="I94" s="231"/>
      <c r="J94" s="231"/>
      <c r="K94" s="231"/>
      <c r="L94" s="231"/>
      <c r="M94" s="231"/>
      <c r="N94" s="231"/>
      <c r="O94" s="232"/>
      <c r="Q94" s="251"/>
      <c r="R94" s="251"/>
      <c r="S94" s="251"/>
    </row>
    <row r="95" spans="1:19" ht="17.25" thickBot="1">
      <c r="A95" s="174" t="s">
        <v>264</v>
      </c>
      <c r="B95" s="230" t="s">
        <v>49</v>
      </c>
      <c r="C95" s="232"/>
      <c r="D95" s="230" t="s">
        <v>57</v>
      </c>
      <c r="E95" s="231"/>
      <c r="F95" s="232"/>
      <c r="G95" s="257">
        <f>_xlfn.IFNA(VLOOKUP(B95, 현재가테이블!$B$2:$D$200, 2, FALSE), "-")</f>
        <v>60715000</v>
      </c>
      <c r="H95" s="258"/>
      <c r="I95" s="259"/>
      <c r="J95" s="230" t="s">
        <v>58</v>
      </c>
      <c r="K95" s="231"/>
      <c r="L95" s="232"/>
      <c r="M95" s="260">
        <f>_xlfn.IFNA(VLOOKUP(B95, 현재가테이블!$B$2:$D$200, 3, FALSE), "-")</f>
        <v>-7.8924148000000006E-3</v>
      </c>
      <c r="N95" s="261"/>
      <c r="O95" s="262"/>
      <c r="Q95" s="251"/>
      <c r="R95" s="251"/>
      <c r="S95" s="251"/>
    </row>
    <row r="96" spans="1:19" ht="17.25" thickBot="1">
      <c r="A96" s="291" t="s">
        <v>54</v>
      </c>
      <c r="B96" s="293" t="str">
        <f>TEXT($G$1, "[$-ko-KR]yyyy-mm-dd(ddd) ") &amp; "오전 00:00"</f>
        <v>2021-12-03(금) 오전 00:00</v>
      </c>
      <c r="C96" s="294"/>
      <c r="D96" s="253" t="str">
        <f>TEXT($G$1, "[$-ko-KR]yyyy-mm-dd(ddd) ") &amp; "오후 14:00"</f>
        <v>2021-12-03(금) 오후 14:00</v>
      </c>
      <c r="E96" s="254"/>
      <c r="F96" s="255"/>
      <c r="G96" s="253" t="str">
        <f>TEXT($G$1, "[$-ko-KR]yyyy-mm-dd(ddd) ") &amp; "오후 19:00"</f>
        <v>2021-12-03(금) 오후 19:00</v>
      </c>
      <c r="H96" s="254"/>
      <c r="I96" s="255"/>
      <c r="J96" s="253" t="str">
        <f>TEXT($G$1, "[$-ko-KR]yyyy-mm-dd(ddd) ") &amp; "오후 21:00"</f>
        <v>2021-12-03(금) 오후 21:00</v>
      </c>
      <c r="K96" s="254"/>
      <c r="L96" s="255"/>
      <c r="M96" s="253" t="str">
        <f>TEXT($G$1+1, "[$-ko-KR]yyyy-mm-dd(ddd) ") &amp; "오전 00:00"</f>
        <v>2021-12-04(토) 오전 00:00</v>
      </c>
      <c r="N96" s="254"/>
      <c r="O96" s="255"/>
      <c r="Q96" s="251"/>
      <c r="R96" s="251"/>
      <c r="S96" s="251"/>
    </row>
    <row r="97" spans="1:19" ht="17.25" thickBot="1">
      <c r="A97" s="292"/>
      <c r="B97" s="121" t="s">
        <v>57</v>
      </c>
      <c r="C97" s="122" t="s">
        <v>58</v>
      </c>
      <c r="D97" s="2" t="s">
        <v>57</v>
      </c>
      <c r="E97" s="10" t="s">
        <v>265</v>
      </c>
      <c r="F97" s="11" t="s">
        <v>266</v>
      </c>
      <c r="G97" s="175" t="s">
        <v>57</v>
      </c>
      <c r="H97" s="176" t="s">
        <v>265</v>
      </c>
      <c r="I97" s="177" t="s">
        <v>266</v>
      </c>
      <c r="J97" s="10" t="s">
        <v>57</v>
      </c>
      <c r="K97" s="10" t="s">
        <v>265</v>
      </c>
      <c r="L97" s="115" t="s">
        <v>266</v>
      </c>
      <c r="M97" s="2" t="s">
        <v>57</v>
      </c>
      <c r="N97" s="10" t="s">
        <v>265</v>
      </c>
      <c r="O97" s="66" t="s">
        <v>266</v>
      </c>
      <c r="Q97" s="256"/>
      <c r="R97" s="256"/>
      <c r="S97" s="256"/>
    </row>
    <row r="98" spans="1:19" ht="17.25" thickBot="1">
      <c r="A98" s="123" t="s">
        <v>209</v>
      </c>
      <c r="B98" s="124">
        <v>2315</v>
      </c>
      <c r="C98" s="76">
        <v>0.1721518987</v>
      </c>
      <c r="D98" s="13">
        <v>2110</v>
      </c>
      <c r="E98" s="14">
        <f>IF(ISNUMBER(D98), (D98 - $B98) / $B98, "")</f>
        <v>-8.8552915766738655E-2</v>
      </c>
      <c r="F98" s="16">
        <f>IF(ISNUMBER(D98), $B118 * E98, "")</f>
        <v>-13282.937365010797</v>
      </c>
      <c r="G98" s="29">
        <v>2585</v>
      </c>
      <c r="H98" s="14">
        <f>IF(ISNUMBER(G98), (G98 - $B98) / $B98, "")</f>
        <v>0.11663066954643629</v>
      </c>
      <c r="I98" s="100">
        <f>IF(ISNUMBER(G98), $B118 * H98, "")</f>
        <v>17494.600431965442</v>
      </c>
      <c r="J98" s="13">
        <v>2485</v>
      </c>
      <c r="K98" s="14">
        <f>IF(ISNUMBER(J98), (J98 - $B98) / $B98, "")</f>
        <v>7.3434125269978404E-2</v>
      </c>
      <c r="L98" s="16">
        <f>IF(ISNUMBER(J98), $B118 * K98, "")</f>
        <v>11015.118790496761</v>
      </c>
      <c r="M98" s="29">
        <v>2350</v>
      </c>
      <c r="N98" s="14">
        <f>IF(ISNUMBER(M98), (M98 - $B98) / $B98, "")</f>
        <v>1.511879049676026E-2</v>
      </c>
      <c r="O98" s="16">
        <f>IF(ISNUMBER(M98), $B118 * N98, "")</f>
        <v>2267.818574514039</v>
      </c>
      <c r="Q98" s="251"/>
      <c r="R98" s="251"/>
      <c r="S98" s="251"/>
    </row>
    <row r="99" spans="1:19" ht="17.25" thickBot="1">
      <c r="A99" s="125" t="s">
        <v>173</v>
      </c>
      <c r="B99" s="126">
        <v>1900</v>
      </c>
      <c r="C99" s="77">
        <v>9.8265896000000005E-2</v>
      </c>
      <c r="D99" s="15">
        <v>1845</v>
      </c>
      <c r="E99" s="32">
        <f t="shared" ref="E99:E102" si="46">IF(ISNUMBER(D99), (D99 - $B99) / $B99, "")</f>
        <v>-2.8947368421052631E-2</v>
      </c>
      <c r="F99" s="18">
        <f>IF(ISNUMBER(D99), $B118 * E99, "")</f>
        <v>-4342.105263157895</v>
      </c>
      <c r="G99" s="31">
        <v>1815</v>
      </c>
      <c r="H99" s="32">
        <f t="shared" ref="H99:H102" si="47">IF(ISNUMBER(G99), (G99 - $B99) / $B99, "")</f>
        <v>-4.4736842105263158E-2</v>
      </c>
      <c r="I99" s="101">
        <f>IF(ISNUMBER(G99), $B118 * H99, "")</f>
        <v>-6710.5263157894733</v>
      </c>
      <c r="J99" s="15">
        <v>1810</v>
      </c>
      <c r="K99" s="32">
        <f t="shared" ref="K99:K102" si="48">IF(ISNUMBER(J99), (J99 - $B99) / $B99, "")</f>
        <v>-4.736842105263158E-2</v>
      </c>
      <c r="L99" s="18">
        <f>IF(ISNUMBER(J99), $B118 * K99, "")</f>
        <v>-7105.2631578947367</v>
      </c>
      <c r="M99" s="31">
        <v>1825</v>
      </c>
      <c r="N99" s="32">
        <f t="shared" ref="N99:N102" si="49">IF(ISNUMBER(M99), (M99 - $B99) / $B99, "")</f>
        <v>-3.9473684210526314E-2</v>
      </c>
      <c r="O99" s="18">
        <f>IF(ISNUMBER(M99), $B118 * N99, "")</f>
        <v>-5921.0526315789466</v>
      </c>
      <c r="Q99" s="251"/>
      <c r="R99" s="251"/>
      <c r="S99" s="251"/>
    </row>
    <row r="100" spans="1:19" ht="17.25" thickBot="1">
      <c r="A100" s="125" t="s">
        <v>81</v>
      </c>
      <c r="B100" s="126">
        <v>2110</v>
      </c>
      <c r="C100" s="77">
        <v>9.6103896100000002E-2</v>
      </c>
      <c r="D100" s="15">
        <v>2085</v>
      </c>
      <c r="E100" s="32">
        <f t="shared" si="46"/>
        <v>-1.1848341232227487E-2</v>
      </c>
      <c r="F100" s="18">
        <f>IF(ISNUMBER(D100), $B118 * E100, "")</f>
        <v>-1777.251184834123</v>
      </c>
      <c r="G100" s="31">
        <v>2075</v>
      </c>
      <c r="H100" s="32">
        <f t="shared" si="47"/>
        <v>-1.6587677725118485E-2</v>
      </c>
      <c r="I100" s="101">
        <f>IF(ISNUMBER(G100), $B118 * H100, "")</f>
        <v>-2488.1516587677729</v>
      </c>
      <c r="J100" s="15">
        <v>2055</v>
      </c>
      <c r="K100" s="32">
        <f t="shared" si="48"/>
        <v>-2.6066350710900472E-2</v>
      </c>
      <c r="L100" s="18">
        <f>IF(ISNUMBER(J100), $B118 * K100, "")</f>
        <v>-3909.9526066350709</v>
      </c>
      <c r="M100" s="31">
        <v>2035</v>
      </c>
      <c r="N100" s="32">
        <f t="shared" si="49"/>
        <v>-3.5545023696682464E-2</v>
      </c>
      <c r="O100" s="18">
        <f>IF(ISNUMBER(M100), $B118 * N100, "")</f>
        <v>-5331.7535545023693</v>
      </c>
      <c r="Q100" s="256"/>
      <c r="R100" s="256"/>
      <c r="S100" s="256"/>
    </row>
    <row r="101" spans="1:19" ht="17.25" thickBot="1">
      <c r="A101" s="125" t="s">
        <v>171</v>
      </c>
      <c r="B101" s="126">
        <v>790</v>
      </c>
      <c r="C101" s="77">
        <v>7.0460704599999993E-2</v>
      </c>
      <c r="D101" s="15">
        <v>741</v>
      </c>
      <c r="E101" s="32">
        <f t="shared" si="46"/>
        <v>-6.20253164556962E-2</v>
      </c>
      <c r="F101" s="18">
        <f>IF(ISNUMBER(D101), $B118 * E101, "")</f>
        <v>-9303.7974683544307</v>
      </c>
      <c r="G101" s="31">
        <v>746</v>
      </c>
      <c r="H101" s="32">
        <f t="shared" si="47"/>
        <v>-5.5696202531645568E-2</v>
      </c>
      <c r="I101" s="101">
        <f>IF(ISNUMBER(G101), $B118 * H101, "")</f>
        <v>-8354.4303797468347</v>
      </c>
      <c r="J101" s="15">
        <v>742</v>
      </c>
      <c r="K101" s="32">
        <f t="shared" si="48"/>
        <v>-6.0759493670886074E-2</v>
      </c>
      <c r="L101" s="18">
        <f>IF(ISNUMBER(J101), $B118 * K101, "")</f>
        <v>-9113.9240506329115</v>
      </c>
      <c r="M101" s="31">
        <v>742</v>
      </c>
      <c r="N101" s="32">
        <f t="shared" si="49"/>
        <v>-6.0759493670886074E-2</v>
      </c>
      <c r="O101" s="18">
        <f>IF(ISNUMBER(M101), $B118 * N101, "")</f>
        <v>-9113.9240506329115</v>
      </c>
      <c r="Q101" s="256"/>
      <c r="R101" s="256"/>
      <c r="S101" s="256"/>
    </row>
    <row r="102" spans="1:19" ht="17.25" thickBot="1">
      <c r="A102" s="127" t="s">
        <v>207</v>
      </c>
      <c r="B102" s="128">
        <v>24.2</v>
      </c>
      <c r="C102" s="78">
        <v>6.1403508799999999E-2</v>
      </c>
      <c r="D102" s="20">
        <v>24.1</v>
      </c>
      <c r="E102" s="21">
        <f t="shared" si="46"/>
        <v>-4.1322314049585893E-3</v>
      </c>
      <c r="F102" s="22">
        <f>IF(ISNUMBER(D102), $B118 * E102, "")</f>
        <v>-619.83471074378838</v>
      </c>
      <c r="G102" s="30">
        <v>23.9</v>
      </c>
      <c r="H102" s="21">
        <f t="shared" si="47"/>
        <v>-1.2396694214876063E-2</v>
      </c>
      <c r="I102" s="105">
        <f>IF(ISNUMBER(G102), $B118 * H102, "")</f>
        <v>-1859.5041322314094</v>
      </c>
      <c r="J102" s="20">
        <v>23.9</v>
      </c>
      <c r="K102" s="21">
        <f t="shared" si="48"/>
        <v>-1.2396694214876063E-2</v>
      </c>
      <c r="L102" s="22">
        <f>IF(ISNUMBER(J102), $B118 * K102, "")</f>
        <v>-1859.5041322314094</v>
      </c>
      <c r="M102" s="30">
        <v>24.3</v>
      </c>
      <c r="N102" s="21">
        <f t="shared" si="49"/>
        <v>4.1322314049587368E-3</v>
      </c>
      <c r="O102" s="22">
        <f>IF(ISNUMBER(M102), $B118 * N102, "")</f>
        <v>619.83471074381055</v>
      </c>
      <c r="Q102" s="256"/>
      <c r="R102" s="256"/>
      <c r="S102" s="256"/>
    </row>
    <row r="103" spans="1:19" ht="17.25" thickBot="1">
      <c r="A103" s="125" t="s">
        <v>175</v>
      </c>
      <c r="B103" s="129">
        <v>24.4</v>
      </c>
      <c r="C103" s="80">
        <v>6.0869565200000003E-2</v>
      </c>
      <c r="D103" s="106">
        <v>23.6</v>
      </c>
      <c r="E103" s="107">
        <f>IF(ISNUMBER(D103), (D103 - $B103) / $B103, "")</f>
        <v>-3.2786885245901523E-2</v>
      </c>
      <c r="F103" s="108">
        <f>IF(ISNUMBER(D103), $B118 * E103, "")</f>
        <v>-4918.0327868852282</v>
      </c>
      <c r="G103" s="109">
        <v>23.8</v>
      </c>
      <c r="H103" s="107">
        <f>IF(ISNUMBER(G103), (G103 - $B103) / $B103, "")</f>
        <v>-2.4590163934426142E-2</v>
      </c>
      <c r="I103" s="110">
        <f>IF(ISNUMBER(G103), $B118 * H103, "")</f>
        <v>-3688.5245901639214</v>
      </c>
      <c r="J103" s="106">
        <v>23.7</v>
      </c>
      <c r="K103" s="107">
        <f>IF(ISNUMBER(J103), (J103 - $B103) / $B103, "")</f>
        <v>-2.8688524590163907E-2</v>
      </c>
      <c r="L103" s="108">
        <f>IF(ISNUMBER(J103), $B118 * K103, "")</f>
        <v>-4303.278688524586</v>
      </c>
      <c r="M103" s="109">
        <v>24.1</v>
      </c>
      <c r="N103" s="107">
        <f>IF(ISNUMBER(M103), (M103 - $B103) / $B103, "")</f>
        <v>-1.2295081967212998E-2</v>
      </c>
      <c r="O103" s="108">
        <f>IF(ISNUMBER(M103), $B118 * N103, "")</f>
        <v>-1844.2622950819498</v>
      </c>
      <c r="Q103" s="256"/>
      <c r="R103" s="256"/>
      <c r="S103" s="256"/>
    </row>
    <row r="104" spans="1:19" ht="17.25" thickBot="1">
      <c r="A104" s="125" t="s">
        <v>71</v>
      </c>
      <c r="B104" s="126">
        <v>39.6</v>
      </c>
      <c r="C104" s="77">
        <v>4.21052632E-2</v>
      </c>
      <c r="D104" s="15">
        <v>38.700000000000003</v>
      </c>
      <c r="E104" s="32">
        <f t="shared" ref="E104:E107" si="50">IF(ISNUMBER(D104), (D104 - $B104) / $B104, "")</f>
        <v>-2.272727272727269E-2</v>
      </c>
      <c r="F104" s="18">
        <f>IF(ISNUMBER(D104), $B118 * E104, "")</f>
        <v>-3409.0909090909036</v>
      </c>
      <c r="G104" s="31">
        <v>38.6</v>
      </c>
      <c r="H104" s="32">
        <f t="shared" ref="H104:H107" si="51">IF(ISNUMBER(G104), (G104 - $B104) / $B104, "")</f>
        <v>-2.5252525252525252E-2</v>
      </c>
      <c r="I104" s="101">
        <f>IF(ISNUMBER(G104), $B118 * H104, "")</f>
        <v>-3787.878787878788</v>
      </c>
      <c r="J104" s="15">
        <v>38.9</v>
      </c>
      <c r="K104" s="32">
        <f t="shared" ref="K104:K107" si="52">IF(ISNUMBER(J104), (J104 - $B104) / $B104, "")</f>
        <v>-1.7676767676767749E-2</v>
      </c>
      <c r="L104" s="18">
        <f>IF(ISNUMBER(J104), $B118 * K104, "")</f>
        <v>-2651.5151515151624</v>
      </c>
      <c r="M104" s="31">
        <v>38.9</v>
      </c>
      <c r="N104" s="32">
        <f t="shared" ref="N104:N107" si="53">IF(ISNUMBER(M104), (M104 - $B104) / $B104, "")</f>
        <v>-1.7676767676767749E-2</v>
      </c>
      <c r="O104" s="18">
        <f>IF(ISNUMBER(M104), $B118 * N104, "")</f>
        <v>-2651.5151515151624</v>
      </c>
      <c r="Q104" s="256"/>
      <c r="R104" s="256"/>
      <c r="S104" s="256"/>
    </row>
    <row r="105" spans="1:19" ht="17.25" thickBot="1">
      <c r="A105" s="125" t="s">
        <v>147</v>
      </c>
      <c r="B105" s="126">
        <v>19.5</v>
      </c>
      <c r="C105" s="77">
        <v>2.6315789499999999E-2</v>
      </c>
      <c r="D105" s="15">
        <v>19</v>
      </c>
      <c r="E105" s="32">
        <f t="shared" si="50"/>
        <v>-2.564102564102564E-2</v>
      </c>
      <c r="F105" s="18">
        <f>IF(ISNUMBER(D105), $B118 * E105, "")</f>
        <v>-3846.1538461538462</v>
      </c>
      <c r="G105" s="31">
        <v>17.600000000000001</v>
      </c>
      <c r="H105" s="32">
        <f t="shared" si="51"/>
        <v>-9.7435897435897367E-2</v>
      </c>
      <c r="I105" s="101">
        <f>IF(ISNUMBER(G105), $B118 * H105, "")</f>
        <v>-14615.384615384604</v>
      </c>
      <c r="J105" s="15">
        <v>17.5</v>
      </c>
      <c r="K105" s="32">
        <f t="shared" si="52"/>
        <v>-0.10256410256410256</v>
      </c>
      <c r="L105" s="18">
        <f>IF(ISNUMBER(J105), $B118 * K105, "")</f>
        <v>-15384.615384615385</v>
      </c>
      <c r="M105" s="31">
        <v>17.5</v>
      </c>
      <c r="N105" s="32">
        <f t="shared" si="53"/>
        <v>-0.10256410256410256</v>
      </c>
      <c r="O105" s="18">
        <f>IF(ISNUMBER(M105), $B118 * N105, "")</f>
        <v>-15384.615384615385</v>
      </c>
      <c r="Q105" s="256"/>
      <c r="R105" s="256"/>
      <c r="S105" s="256"/>
    </row>
    <row r="106" spans="1:19" ht="17.25" thickBot="1">
      <c r="A106" s="125" t="s">
        <v>159</v>
      </c>
      <c r="B106" s="126">
        <v>121</v>
      </c>
      <c r="C106" s="77">
        <v>2.54237288E-2</v>
      </c>
      <c r="D106" s="15">
        <v>118</v>
      </c>
      <c r="E106" s="32">
        <f t="shared" si="50"/>
        <v>-2.4793388429752067E-2</v>
      </c>
      <c r="F106" s="18">
        <f>IF(ISNUMBER(D106), $B118 * E106, "")</f>
        <v>-3719.0082644628101</v>
      </c>
      <c r="G106" s="31">
        <v>119</v>
      </c>
      <c r="H106" s="32">
        <f t="shared" si="51"/>
        <v>-1.6528925619834711E-2</v>
      </c>
      <c r="I106" s="101">
        <f>IF(ISNUMBER(G106), $B118 * H106, "")</f>
        <v>-2479.3388429752067</v>
      </c>
      <c r="J106" s="15">
        <v>117</v>
      </c>
      <c r="K106" s="32">
        <f t="shared" si="52"/>
        <v>-3.3057851239669422E-2</v>
      </c>
      <c r="L106" s="18">
        <f>IF(ISNUMBER(J106), $B118 * K106, "")</f>
        <v>-4958.6776859504134</v>
      </c>
      <c r="M106" s="31">
        <v>117</v>
      </c>
      <c r="N106" s="32">
        <f t="shared" si="53"/>
        <v>-3.3057851239669422E-2</v>
      </c>
      <c r="O106" s="18">
        <f>IF(ISNUMBER(M106), $B118 * N106, "")</f>
        <v>-4958.6776859504134</v>
      </c>
      <c r="Q106" s="33"/>
      <c r="R106" s="33"/>
    </row>
    <row r="107" spans="1:19" ht="17.25" thickBot="1">
      <c r="A107" s="130" t="s">
        <v>145</v>
      </c>
      <c r="B107" s="131">
        <v>28.8</v>
      </c>
      <c r="C107" s="79">
        <v>2.1276595700000001E-2</v>
      </c>
      <c r="D107" s="24">
        <v>28.4</v>
      </c>
      <c r="E107" s="25">
        <f t="shared" si="50"/>
        <v>-1.3888888888888963E-2</v>
      </c>
      <c r="F107" s="104">
        <f>IF(ISNUMBER(D107), $B118 * E107, "")</f>
        <v>-2083.3333333333444</v>
      </c>
      <c r="G107" s="102">
        <v>28.8</v>
      </c>
      <c r="H107" s="25">
        <f t="shared" si="51"/>
        <v>0</v>
      </c>
      <c r="I107" s="103">
        <f>IF(ISNUMBER(G107), $B118 * H107, "")</f>
        <v>0</v>
      </c>
      <c r="J107" s="24">
        <v>28.5</v>
      </c>
      <c r="K107" s="25">
        <f t="shared" si="52"/>
        <v>-1.041666666666669E-2</v>
      </c>
      <c r="L107" s="104">
        <f>IF(ISNUMBER(J107), $B118 * K107, "")</f>
        <v>-1562.5000000000036</v>
      </c>
      <c r="M107" s="102">
        <v>28.2</v>
      </c>
      <c r="N107" s="25">
        <f t="shared" si="53"/>
        <v>-2.0833333333333381E-2</v>
      </c>
      <c r="O107" s="104">
        <f>IF(ISNUMBER(M107), $B118 * N107, "")</f>
        <v>-3125.0000000000073</v>
      </c>
      <c r="Q107" s="265"/>
      <c r="R107" s="266"/>
      <c r="S107" s="267"/>
    </row>
    <row r="108" spans="1:19">
      <c r="A108" s="123" t="s">
        <v>221</v>
      </c>
      <c r="B108" s="124">
        <v>4920</v>
      </c>
      <c r="C108" s="76">
        <v>2.0746888000000002E-2</v>
      </c>
      <c r="D108" s="13">
        <v>4775</v>
      </c>
      <c r="E108" s="14">
        <f>IF(ISNUMBER(D108), (D108 - $B108) / $B108, "")</f>
        <v>-2.9471544715447155E-2</v>
      </c>
      <c r="F108" s="16">
        <f>IF(ISNUMBER(D108), $B118 * E108, "")</f>
        <v>-4420.7317073170734</v>
      </c>
      <c r="G108" s="29">
        <v>4765</v>
      </c>
      <c r="H108" s="14">
        <f>IF(ISNUMBER(G108), (G108 - $B108) / $B108, "")</f>
        <v>-3.1504065040650404E-2</v>
      </c>
      <c r="I108" s="100">
        <f>IF(ISNUMBER(G108), $B118 * H108, "")</f>
        <v>-4725.6097560975604</v>
      </c>
      <c r="J108" s="13">
        <v>4785</v>
      </c>
      <c r="K108" s="14">
        <f>IF(ISNUMBER(J108), (J108 - $B108) / $B108, "")</f>
        <v>-2.7439024390243903E-2</v>
      </c>
      <c r="L108" s="16">
        <f>IF(ISNUMBER(J108), $B118 * K108, "")</f>
        <v>-4115.8536585365855</v>
      </c>
      <c r="M108" s="29">
        <v>4765</v>
      </c>
      <c r="N108" s="14">
        <f>IF(ISNUMBER(M108), (M108 - $B108) / $B108, "")</f>
        <v>-3.1504065040650404E-2</v>
      </c>
      <c r="O108" s="16">
        <f>IF(ISNUMBER(M108), $B118 * N108, "")</f>
        <v>-4725.6097560975604</v>
      </c>
      <c r="Q108" s="268"/>
      <c r="R108" s="269"/>
      <c r="S108" s="270"/>
    </row>
    <row r="109" spans="1:19" ht="17.25" thickBot="1">
      <c r="A109" s="125" t="s">
        <v>167</v>
      </c>
      <c r="B109" s="126">
        <v>27670</v>
      </c>
      <c r="C109" s="77">
        <v>1.7279411799999998E-2</v>
      </c>
      <c r="D109" s="15">
        <v>26950</v>
      </c>
      <c r="E109" s="32">
        <f t="shared" ref="E109:E112" si="54">IF(ISNUMBER(D109), (D109 - $B109) / $B109, "")</f>
        <v>-2.6020961329960245E-2</v>
      </c>
      <c r="F109" s="18">
        <f>IF(ISNUMBER(D109), $B118 * E109, "")</f>
        <v>-3903.1441994940369</v>
      </c>
      <c r="G109" s="31">
        <v>27200</v>
      </c>
      <c r="H109" s="32">
        <f t="shared" ref="H109:H112" si="55">IF(ISNUMBER(G109), (G109 - $B109) / $B109, "")</f>
        <v>-1.6985905312612938E-2</v>
      </c>
      <c r="I109" s="101">
        <f>IF(ISNUMBER(G109), $B118 * H109, "")</f>
        <v>-2547.8857968919406</v>
      </c>
      <c r="J109" s="15">
        <v>27190</v>
      </c>
      <c r="K109" s="32">
        <f t="shared" ref="K109:K112" si="56">IF(ISNUMBER(J109), (J109 - $B109) / $B109, "")</f>
        <v>-1.734730755330683E-2</v>
      </c>
      <c r="L109" s="18">
        <f>IF(ISNUMBER(J109), $B118 * K109, "")</f>
        <v>-2602.0961329960246</v>
      </c>
      <c r="M109" s="31">
        <v>27380</v>
      </c>
      <c r="N109" s="32">
        <f t="shared" ref="N109:N112" si="57">IF(ISNUMBER(M109), (M109 - $B109) / $B109, "")</f>
        <v>-1.0480664980122878E-2</v>
      </c>
      <c r="O109" s="18">
        <f>IF(ISNUMBER(M109), $B118 * N109, "")</f>
        <v>-1572.0997470184316</v>
      </c>
      <c r="Q109" s="271"/>
      <c r="R109" s="272"/>
      <c r="S109" s="273"/>
    </row>
    <row r="110" spans="1:19" ht="17.25" thickBot="1">
      <c r="A110" s="125" t="s">
        <v>329</v>
      </c>
      <c r="B110" s="126">
        <v>2525</v>
      </c>
      <c r="C110" s="77">
        <v>1.4056224900000001E-2</v>
      </c>
      <c r="D110" s="15">
        <v>2675</v>
      </c>
      <c r="E110" s="32">
        <f t="shared" si="54"/>
        <v>5.9405940594059403E-2</v>
      </c>
      <c r="F110" s="18">
        <f>IF(ISNUMBER(D110), $B118 * E110, "")</f>
        <v>8910.8910891089108</v>
      </c>
      <c r="G110" s="31">
        <v>2870</v>
      </c>
      <c r="H110" s="32">
        <f t="shared" si="55"/>
        <v>0.13663366336633664</v>
      </c>
      <c r="I110" s="101">
        <f>IF(ISNUMBER(G110), $B118 * H110, "")</f>
        <v>20495.049504950497</v>
      </c>
      <c r="J110" s="15">
        <v>2835</v>
      </c>
      <c r="K110" s="32">
        <f t="shared" si="56"/>
        <v>0.12277227722772277</v>
      </c>
      <c r="L110" s="18">
        <f>IF(ISNUMBER(J110), $B118 * K110, "")</f>
        <v>18415.841584158414</v>
      </c>
      <c r="M110" s="31">
        <v>2880</v>
      </c>
      <c r="N110" s="32">
        <f t="shared" si="57"/>
        <v>0.14059405940594061</v>
      </c>
      <c r="O110" s="18">
        <f>IF(ISNUMBER(M110), $B118 * N110, "")</f>
        <v>21089.108910891093</v>
      </c>
      <c r="Q110" s="256"/>
      <c r="R110" s="256"/>
      <c r="S110" s="256"/>
    </row>
    <row r="111" spans="1:19" ht="17.25" thickBot="1">
      <c r="A111" s="125" t="s">
        <v>201</v>
      </c>
      <c r="B111" s="126">
        <v>22.9</v>
      </c>
      <c r="C111" s="77">
        <v>1.32743363E-2</v>
      </c>
      <c r="D111" s="15">
        <v>22.7</v>
      </c>
      <c r="E111" s="32">
        <f t="shared" si="54"/>
        <v>-8.7336244541484417E-3</v>
      </c>
      <c r="F111" s="18">
        <f>IF(ISNUMBER(D111), $B118 * E111, "")</f>
        <v>-1310.0436681222664</v>
      </c>
      <c r="G111" s="31">
        <v>22.8</v>
      </c>
      <c r="H111" s="32">
        <f t="shared" si="55"/>
        <v>-4.3668122270741428E-3</v>
      </c>
      <c r="I111" s="101">
        <f>IF(ISNUMBER(G111), $B118 * H111, "")</f>
        <v>-655.02183406112147</v>
      </c>
      <c r="J111" s="15">
        <v>22.8</v>
      </c>
      <c r="K111" s="32">
        <f t="shared" si="56"/>
        <v>-4.3668122270741428E-3</v>
      </c>
      <c r="L111" s="18">
        <f>IF(ISNUMBER(J111), $B118 * K111, "")</f>
        <v>-655.02183406112147</v>
      </c>
      <c r="M111" s="31">
        <v>22.8</v>
      </c>
      <c r="N111" s="32">
        <f t="shared" si="57"/>
        <v>-4.3668122270741428E-3</v>
      </c>
      <c r="O111" s="18">
        <f>IF(ISNUMBER(M111), $B118 * N111, "")</f>
        <v>-655.02183406112147</v>
      </c>
      <c r="Q111" s="251"/>
      <c r="R111" s="251"/>
      <c r="S111" s="251"/>
    </row>
    <row r="112" spans="1:19" ht="17.25" thickBot="1">
      <c r="A112" s="127" t="s">
        <v>149</v>
      </c>
      <c r="B112" s="128">
        <v>121</v>
      </c>
      <c r="C112" s="78">
        <v>8.3333333000000006E-3</v>
      </c>
      <c r="D112" s="20">
        <v>123</v>
      </c>
      <c r="E112" s="21">
        <f t="shared" si="54"/>
        <v>1.6528925619834711E-2</v>
      </c>
      <c r="F112" s="22">
        <f>IF(ISNUMBER(D112), $B118 * E112, "")</f>
        <v>2479.3388429752067</v>
      </c>
      <c r="G112" s="30">
        <v>126</v>
      </c>
      <c r="H112" s="21">
        <f t="shared" si="55"/>
        <v>4.1322314049586778E-2</v>
      </c>
      <c r="I112" s="105">
        <f>IF(ISNUMBER(G112), $B118 * H112, "")</f>
        <v>6198.3471074380168</v>
      </c>
      <c r="J112" s="20">
        <v>126</v>
      </c>
      <c r="K112" s="21">
        <f t="shared" si="56"/>
        <v>4.1322314049586778E-2</v>
      </c>
      <c r="L112" s="22">
        <f>IF(ISNUMBER(J112), $B118 * K112, "")</f>
        <v>6198.3471074380168</v>
      </c>
      <c r="M112" s="30">
        <v>124</v>
      </c>
      <c r="N112" s="21">
        <f t="shared" si="57"/>
        <v>2.4793388429752067E-2</v>
      </c>
      <c r="O112" s="22">
        <f>IF(ISNUMBER(M112), $B118 * N112, "")</f>
        <v>3719.0082644628101</v>
      </c>
      <c r="Q112" s="251"/>
      <c r="R112" s="251"/>
      <c r="S112" s="251"/>
    </row>
    <row r="113" spans="1:19" ht="17.25" thickBot="1">
      <c r="A113" s="125" t="s">
        <v>241</v>
      </c>
      <c r="B113" s="129">
        <v>2365</v>
      </c>
      <c r="C113" s="80">
        <v>6.3829786999999999E-3</v>
      </c>
      <c r="D113" s="106">
        <v>2340</v>
      </c>
      <c r="E113" s="107">
        <f>IF(ISNUMBER(D113), (D113 - $B113) / $B113, "")</f>
        <v>-1.0570824524312896E-2</v>
      </c>
      <c r="F113" s="108">
        <f>IF(ISNUMBER(D113), $B118 * E113, "")</f>
        <v>-1585.6236786469344</v>
      </c>
      <c r="G113" s="109">
        <v>2350</v>
      </c>
      <c r="H113" s="107">
        <f>IF(ISNUMBER(G113), (G113 - $B113) / $B113, "")</f>
        <v>-6.3424947145877377E-3</v>
      </c>
      <c r="I113" s="110">
        <f>IF(ISNUMBER(G113), $B118 * H113, "")</f>
        <v>-951.37420718816065</v>
      </c>
      <c r="J113" s="106">
        <v>2350</v>
      </c>
      <c r="K113" s="107">
        <f>IF(ISNUMBER(J113), (J113 - $B113) / $B113, "")</f>
        <v>-6.3424947145877377E-3</v>
      </c>
      <c r="L113" s="108">
        <f>IF(ISNUMBER(J113), $B118 * K113, "")</f>
        <v>-951.37420718816065</v>
      </c>
      <c r="M113" s="109">
        <v>2340</v>
      </c>
      <c r="N113" s="107">
        <f>IF(ISNUMBER(M113), (M113 - $B113) / $B113, "")</f>
        <v>-1.0570824524312896E-2</v>
      </c>
      <c r="O113" s="108">
        <f>IF(ISNUMBER(M113), $B118 * N113, "")</f>
        <v>-1585.6236786469344</v>
      </c>
      <c r="Q113" s="256"/>
      <c r="R113" s="256"/>
      <c r="S113" s="256"/>
    </row>
    <row r="114" spans="1:19" ht="17.25" thickBot="1">
      <c r="A114" s="125" t="s">
        <v>223</v>
      </c>
      <c r="B114" s="126">
        <v>1730</v>
      </c>
      <c r="C114" s="77">
        <v>5.8139534999999999E-3</v>
      </c>
      <c r="D114" s="15">
        <v>1715</v>
      </c>
      <c r="E114" s="32">
        <f t="shared" ref="E114:E117" si="58">IF(ISNUMBER(D114), (D114 - $B114) / $B114, "")</f>
        <v>-8.670520231213872E-3</v>
      </c>
      <c r="F114" s="18">
        <f>IF(ISNUMBER(D114), $B118 * E114, "")</f>
        <v>-1300.5780346820809</v>
      </c>
      <c r="G114" s="31">
        <v>1720</v>
      </c>
      <c r="H114" s="32">
        <f t="shared" ref="H114:H117" si="59">IF(ISNUMBER(G114), (G114 - $B114) / $B114, "")</f>
        <v>-5.7803468208092483E-3</v>
      </c>
      <c r="I114" s="101">
        <f>IF(ISNUMBER(G114), $B118 * H114, "")</f>
        <v>-867.05202312138726</v>
      </c>
      <c r="J114" s="15">
        <v>1715</v>
      </c>
      <c r="K114" s="32">
        <f t="shared" ref="K114:K117" si="60">IF(ISNUMBER(J114), (J114 - $B114) / $B114, "")</f>
        <v>-8.670520231213872E-3</v>
      </c>
      <c r="L114" s="18">
        <f>IF(ISNUMBER(J114), $B118 * K114, "")</f>
        <v>-1300.5780346820809</v>
      </c>
      <c r="M114" s="31">
        <v>1715</v>
      </c>
      <c r="N114" s="32">
        <f t="shared" ref="N114:N117" si="61">IF(ISNUMBER(M114), (M114 - $B114) / $B114, "")</f>
        <v>-8.670520231213872E-3</v>
      </c>
      <c r="O114" s="18">
        <f>IF(ISNUMBER(M114), $B118 * N114, "")</f>
        <v>-1300.5780346820809</v>
      </c>
      <c r="Q114" s="256"/>
      <c r="R114" s="256"/>
      <c r="S114" s="256"/>
    </row>
    <row r="115" spans="1:19" ht="17.25" thickBot="1">
      <c r="A115" s="125" t="s">
        <v>211</v>
      </c>
      <c r="B115" s="126">
        <v>2875</v>
      </c>
      <c r="C115" s="77">
        <v>5.2447552000000003E-3</v>
      </c>
      <c r="D115" s="15">
        <v>2965</v>
      </c>
      <c r="E115" s="32">
        <f t="shared" si="58"/>
        <v>3.1304347826086959E-2</v>
      </c>
      <c r="F115" s="18">
        <f>IF(ISNUMBER(D115), $B118 * E115, "")</f>
        <v>4695.652173913044</v>
      </c>
      <c r="G115" s="31">
        <v>2935</v>
      </c>
      <c r="H115" s="32">
        <f t="shared" si="59"/>
        <v>2.0869565217391306E-2</v>
      </c>
      <c r="I115" s="101">
        <f>IF(ISNUMBER(G115), $B118 * H115, "")</f>
        <v>3130.434782608696</v>
      </c>
      <c r="J115" s="15">
        <v>2925</v>
      </c>
      <c r="K115" s="32">
        <f t="shared" si="60"/>
        <v>1.7391304347826087E-2</v>
      </c>
      <c r="L115" s="18">
        <f>IF(ISNUMBER(J115), $B118 * K115, "")</f>
        <v>2608.695652173913</v>
      </c>
      <c r="M115" s="31">
        <v>2895</v>
      </c>
      <c r="N115" s="32">
        <f t="shared" si="61"/>
        <v>6.956521739130435E-3</v>
      </c>
      <c r="O115" s="18">
        <f>IF(ISNUMBER(M115), $B118 * N115, "")</f>
        <v>1043.4782608695652</v>
      </c>
      <c r="Q115" s="256"/>
      <c r="R115" s="256"/>
      <c r="S115" s="256"/>
    </row>
    <row r="116" spans="1:19">
      <c r="A116" s="125" t="s">
        <v>113</v>
      </c>
      <c r="B116" s="126">
        <v>6460</v>
      </c>
      <c r="C116" s="77">
        <v>3.8850039E-3</v>
      </c>
      <c r="D116" s="15">
        <v>6335</v>
      </c>
      <c r="E116" s="32">
        <f t="shared" si="58"/>
        <v>-1.9349845201238391E-2</v>
      </c>
      <c r="F116" s="18">
        <f>IF(ISNUMBER(D116), $B118 * E116, "")</f>
        <v>-2902.4767801857588</v>
      </c>
      <c r="G116" s="31">
        <v>6365</v>
      </c>
      <c r="H116" s="32">
        <f t="shared" si="59"/>
        <v>-1.4705882352941176E-2</v>
      </c>
      <c r="I116" s="101">
        <f>IF(ISNUMBER(G116), $B118 * H116, "")</f>
        <v>-2205.8823529411766</v>
      </c>
      <c r="J116" s="15">
        <v>6355</v>
      </c>
      <c r="K116" s="32">
        <f t="shared" si="60"/>
        <v>-1.6253869969040248E-2</v>
      </c>
      <c r="L116" s="18">
        <f>IF(ISNUMBER(J116), $B118 * K116, "")</f>
        <v>-2438.0804953560373</v>
      </c>
      <c r="M116" s="31">
        <v>6330</v>
      </c>
      <c r="N116" s="32">
        <f t="shared" si="61"/>
        <v>-2.0123839009287926E-2</v>
      </c>
      <c r="O116" s="18">
        <f>IF(ISNUMBER(M116), $B118 * N116, "")</f>
        <v>-3018.5758513931887</v>
      </c>
      <c r="Q116" s="278"/>
      <c r="R116" s="279"/>
      <c r="S116" s="280"/>
    </row>
    <row r="117" spans="1:19" ht="17.25" thickBot="1">
      <c r="A117" s="130" t="s">
        <v>263</v>
      </c>
      <c r="B117" s="131">
        <v>261</v>
      </c>
      <c r="C117" s="79">
        <v>3.8461538E-3</v>
      </c>
      <c r="D117" s="24">
        <v>259</v>
      </c>
      <c r="E117" s="25">
        <f t="shared" si="58"/>
        <v>-7.6628352490421452E-3</v>
      </c>
      <c r="F117" s="104">
        <f>IF(ISNUMBER(D117), $B118 * E117, "")</f>
        <v>-1149.4252873563219</v>
      </c>
      <c r="G117" s="102">
        <v>261</v>
      </c>
      <c r="H117" s="25">
        <f t="shared" si="59"/>
        <v>0</v>
      </c>
      <c r="I117" s="103">
        <f>IF(ISNUMBER(G117), $B118 * H117, "")</f>
        <v>0</v>
      </c>
      <c r="J117" s="24">
        <v>261</v>
      </c>
      <c r="K117" s="25">
        <f t="shared" si="60"/>
        <v>0</v>
      </c>
      <c r="L117" s="104">
        <f>IF(ISNUMBER(J117), $B118 * K117, "")</f>
        <v>0</v>
      </c>
      <c r="M117" s="102">
        <v>258</v>
      </c>
      <c r="N117" s="25">
        <f t="shared" si="61"/>
        <v>-1.1494252873563218E-2</v>
      </c>
      <c r="O117" s="104">
        <f>IF(ISNUMBER(M117), $B118 * N117, "")</f>
        <v>-1724.1379310344828</v>
      </c>
      <c r="Q117" s="281"/>
      <c r="R117" s="282"/>
      <c r="S117" s="283"/>
    </row>
    <row r="118" spans="1:19" ht="17.25" thickBot="1">
      <c r="A118" s="132" t="s">
        <v>267</v>
      </c>
      <c r="B118" s="289">
        <f>$B$37</f>
        <v>150000</v>
      </c>
      <c r="C118" s="290"/>
      <c r="D118" s="26" t="s">
        <v>268</v>
      </c>
      <c r="E118" s="27">
        <f>IF(COUNT(E98:E117), SUM(E98:E117) / COUNT(E98:E117), 0)</f>
        <v>-1.592922879394483E-2</v>
      </c>
      <c r="F118" s="28">
        <f>SUM(F98:F117)</f>
        <v>-47787.686381834479</v>
      </c>
      <c r="G118" s="26" t="s">
        <v>268</v>
      </c>
      <c r="H118" s="27">
        <f>IF(COUNT(H98:H117), SUM(H98:H117) / COUNT(H98:H117), 0)</f>
        <v>-2.8727111554255696E-3</v>
      </c>
      <c r="I118" s="28">
        <f>SUM(I98:I117)</f>
        <v>-8618.1334662767076</v>
      </c>
      <c r="J118" s="26" t="s">
        <v>268</v>
      </c>
      <c r="K118" s="27">
        <f>IF(COUNT(K98:K117), SUM(K98:K117) / COUNT(K98:K117), 0)</f>
        <v>-8.2247440288508618E-3</v>
      </c>
      <c r="L118" s="28">
        <f>SUM(L98:L117)</f>
        <v>-24674.232086552576</v>
      </c>
      <c r="M118" s="26" t="s">
        <v>268</v>
      </c>
      <c r="N118" s="27">
        <f>IF(COUNT(N98:N117), SUM(N98:N117) / COUNT(N98:N117), 0)</f>
        <v>-1.139106628844321E-2</v>
      </c>
      <c r="O118" s="28">
        <f>SUM(O98:O117)</f>
        <v>-34173.198865329636</v>
      </c>
      <c r="Q118" s="284"/>
      <c r="R118" s="285"/>
      <c r="S118" s="286"/>
    </row>
    <row r="120" spans="1:19" ht="17.25" thickBot="1"/>
    <row r="121" spans="1:19" ht="17.25" thickBot="1">
      <c r="A121" s="230" t="s">
        <v>255</v>
      </c>
      <c r="B121" s="231"/>
      <c r="C121" s="231"/>
      <c r="D121" s="231"/>
      <c r="E121" s="231"/>
      <c r="F121" s="231"/>
      <c r="G121" s="231"/>
      <c r="H121" s="231"/>
      <c r="I121" s="231"/>
      <c r="J121" s="231"/>
      <c r="K121" s="231"/>
      <c r="L121" s="231"/>
      <c r="M121" s="231"/>
      <c r="N121" s="231"/>
      <c r="O121" s="232"/>
      <c r="Q121" s="251"/>
      <c r="R121" s="251"/>
      <c r="S121" s="251"/>
    </row>
    <row r="122" spans="1:19" ht="17.25" thickBot="1">
      <c r="A122" s="174" t="s">
        <v>264</v>
      </c>
      <c r="B122" s="230" t="s">
        <v>49</v>
      </c>
      <c r="C122" s="232"/>
      <c r="D122" s="230" t="s">
        <v>57</v>
      </c>
      <c r="E122" s="231"/>
      <c r="F122" s="232"/>
      <c r="G122" s="257">
        <f>_xlfn.IFNA(VLOOKUP(B122, 현재가테이블!$B$2:$D$200, 2, FALSE), "-")</f>
        <v>60715000</v>
      </c>
      <c r="H122" s="258"/>
      <c r="I122" s="259"/>
      <c r="J122" s="230" t="s">
        <v>58</v>
      </c>
      <c r="K122" s="231"/>
      <c r="L122" s="232"/>
      <c r="M122" s="260">
        <f>_xlfn.IFNA(VLOOKUP(B122, 현재가테이블!$B$2:$D$200, 3, FALSE), "-")</f>
        <v>-7.8924148000000006E-3</v>
      </c>
      <c r="N122" s="261"/>
      <c r="O122" s="262"/>
      <c r="Q122" s="251"/>
      <c r="R122" s="251"/>
      <c r="S122" s="251"/>
    </row>
    <row r="123" spans="1:19" ht="17.25" thickBot="1">
      <c r="A123" s="291" t="s">
        <v>54</v>
      </c>
      <c r="B123" s="293" t="str">
        <f>TEXT($G$1, "[$-ko-KR]yyyy-mm-dd(ddd) ") &amp; "오전 00:00"</f>
        <v>2021-12-03(금) 오전 00:00</v>
      </c>
      <c r="C123" s="294"/>
      <c r="D123" s="253" t="str">
        <f>TEXT($G$1, "[$-ko-KR]yyyy-mm-dd(ddd) ") &amp; "오후 14:00"</f>
        <v>2021-12-03(금) 오후 14:00</v>
      </c>
      <c r="E123" s="254"/>
      <c r="F123" s="255"/>
      <c r="G123" s="253" t="str">
        <f>TEXT($G$1, "[$-ko-KR]yyyy-mm-dd(ddd) ") &amp; "오후 19:00"</f>
        <v>2021-12-03(금) 오후 19:00</v>
      </c>
      <c r="H123" s="254"/>
      <c r="I123" s="255"/>
      <c r="J123" s="253" t="str">
        <f>TEXT($G$1, "[$-ko-KR]yyyy-mm-dd(ddd) ") &amp; "오후 21:00"</f>
        <v>2021-12-03(금) 오후 21:00</v>
      </c>
      <c r="K123" s="254"/>
      <c r="L123" s="255"/>
      <c r="M123" s="253" t="str">
        <f>TEXT($G$1+1, "[$-ko-KR]yyyy-mm-dd(ddd) ") &amp; "오전 00:00"</f>
        <v>2021-12-04(토) 오전 00:00</v>
      </c>
      <c r="N123" s="254"/>
      <c r="O123" s="255"/>
      <c r="Q123" s="251"/>
      <c r="R123" s="251"/>
      <c r="S123" s="251"/>
    </row>
    <row r="124" spans="1:19" ht="17.25" thickBot="1">
      <c r="A124" s="292"/>
      <c r="B124" s="121" t="s">
        <v>57</v>
      </c>
      <c r="C124" s="122" t="s">
        <v>58</v>
      </c>
      <c r="D124" s="2" t="s">
        <v>57</v>
      </c>
      <c r="E124" s="10" t="s">
        <v>265</v>
      </c>
      <c r="F124" s="11" t="s">
        <v>266</v>
      </c>
      <c r="G124" s="175" t="s">
        <v>57</v>
      </c>
      <c r="H124" s="176" t="s">
        <v>265</v>
      </c>
      <c r="I124" s="177" t="s">
        <v>266</v>
      </c>
      <c r="J124" s="10" t="s">
        <v>57</v>
      </c>
      <c r="K124" s="10" t="s">
        <v>265</v>
      </c>
      <c r="L124" s="115" t="s">
        <v>266</v>
      </c>
      <c r="M124" s="2" t="s">
        <v>57</v>
      </c>
      <c r="N124" s="10" t="s">
        <v>265</v>
      </c>
      <c r="O124" s="66" t="s">
        <v>266</v>
      </c>
      <c r="Q124" s="256"/>
      <c r="R124" s="256"/>
      <c r="S124" s="256"/>
    </row>
    <row r="125" spans="1:19" ht="17.25" thickBot="1">
      <c r="A125" s="123" t="s">
        <v>207</v>
      </c>
      <c r="B125" s="124">
        <v>24.2</v>
      </c>
      <c r="C125" s="76">
        <v>6.1403508799999999E-2</v>
      </c>
      <c r="D125" s="13">
        <v>24.1</v>
      </c>
      <c r="E125" s="14">
        <f>IF(ISNUMBER(D125), (D125 - $B125) / $B125, "")</f>
        <v>-4.1322314049585893E-3</v>
      </c>
      <c r="F125" s="16">
        <f>IF(ISNUMBER(D125), $B145 * E125, "")</f>
        <v>-619.83471074378838</v>
      </c>
      <c r="G125" s="29">
        <v>23.9</v>
      </c>
      <c r="H125" s="14">
        <f>IF(ISNUMBER(G125), (G125 - $B125) / $B125, "")</f>
        <v>-1.2396694214876063E-2</v>
      </c>
      <c r="I125" s="100">
        <f>IF(ISNUMBER(G125), $B145 * H125, "")</f>
        <v>-1859.5041322314094</v>
      </c>
      <c r="J125" s="13">
        <v>23.9</v>
      </c>
      <c r="K125" s="14">
        <f>IF(ISNUMBER(J125), (J125 - $B125) / $B125, "")</f>
        <v>-1.2396694214876063E-2</v>
      </c>
      <c r="L125" s="16">
        <f>IF(ISNUMBER(J125), $B145 * K125, "")</f>
        <v>-1859.5041322314094</v>
      </c>
      <c r="M125" s="29">
        <v>24.3</v>
      </c>
      <c r="N125" s="14">
        <f>IF(ISNUMBER(M125), (M125 - $B125) / $B125, "")</f>
        <v>4.1322314049587368E-3</v>
      </c>
      <c r="O125" s="16">
        <f>IF(ISNUMBER(M125), $B145 * N125, "")</f>
        <v>619.83471074381055</v>
      </c>
      <c r="Q125" s="251"/>
      <c r="R125" s="251"/>
      <c r="S125" s="251"/>
    </row>
    <row r="126" spans="1:19" ht="17.25" thickBot="1">
      <c r="A126" s="125" t="s">
        <v>175</v>
      </c>
      <c r="B126" s="126">
        <v>24.4</v>
      </c>
      <c r="C126" s="77">
        <v>6.0869565200000003E-2</v>
      </c>
      <c r="D126" s="15">
        <v>23.6</v>
      </c>
      <c r="E126" s="32">
        <f t="shared" ref="E126:E129" si="62">IF(ISNUMBER(D126), (D126 - $B126) / $B126, "")</f>
        <v>-3.2786885245901523E-2</v>
      </c>
      <c r="F126" s="18">
        <f>IF(ISNUMBER(D126), $B145 * E126, "")</f>
        <v>-4918.0327868852282</v>
      </c>
      <c r="G126" s="31">
        <v>23.8</v>
      </c>
      <c r="H126" s="32">
        <f t="shared" ref="H126:H129" si="63">IF(ISNUMBER(G126), (G126 - $B126) / $B126, "")</f>
        <v>-2.4590163934426142E-2</v>
      </c>
      <c r="I126" s="101">
        <f>IF(ISNUMBER(G126), $B145 * H126, "")</f>
        <v>-3688.5245901639214</v>
      </c>
      <c r="J126" s="15">
        <v>23.7</v>
      </c>
      <c r="K126" s="32">
        <f t="shared" ref="K126:K129" si="64">IF(ISNUMBER(J126), (J126 - $B126) / $B126, "")</f>
        <v>-2.8688524590163907E-2</v>
      </c>
      <c r="L126" s="18">
        <f>IF(ISNUMBER(J126), $B145 * K126, "")</f>
        <v>-4303.278688524586</v>
      </c>
      <c r="M126" s="31">
        <v>24.1</v>
      </c>
      <c r="N126" s="32">
        <f t="shared" ref="N126:N129" si="65">IF(ISNUMBER(M126), (M126 - $B126) / $B126, "")</f>
        <v>-1.2295081967212998E-2</v>
      </c>
      <c r="O126" s="18">
        <f>IF(ISNUMBER(M126), $B145 * N126, "")</f>
        <v>-1844.2622950819498</v>
      </c>
      <c r="Q126" s="251"/>
      <c r="R126" s="251"/>
      <c r="S126" s="251"/>
    </row>
    <row r="127" spans="1:19" ht="17.25" thickBot="1">
      <c r="A127" s="125" t="s">
        <v>71</v>
      </c>
      <c r="B127" s="126">
        <v>39.6</v>
      </c>
      <c r="C127" s="77">
        <v>4.21052632E-2</v>
      </c>
      <c r="D127" s="15">
        <v>38.700000000000003</v>
      </c>
      <c r="E127" s="32">
        <f t="shared" si="62"/>
        <v>-2.272727272727269E-2</v>
      </c>
      <c r="F127" s="18">
        <f>IF(ISNUMBER(D127), $B145 * E127, "")</f>
        <v>-3409.0909090909036</v>
      </c>
      <c r="G127" s="31">
        <v>38.6</v>
      </c>
      <c r="H127" s="32">
        <f t="shared" si="63"/>
        <v>-2.5252525252525252E-2</v>
      </c>
      <c r="I127" s="101">
        <f>IF(ISNUMBER(G127), $B145 * H127, "")</f>
        <v>-3787.878787878788</v>
      </c>
      <c r="J127" s="15">
        <v>38.9</v>
      </c>
      <c r="K127" s="32">
        <f t="shared" si="64"/>
        <v>-1.7676767676767749E-2</v>
      </c>
      <c r="L127" s="18">
        <f>IF(ISNUMBER(J127), $B145 * K127, "")</f>
        <v>-2651.5151515151624</v>
      </c>
      <c r="M127" s="31">
        <v>38.9</v>
      </c>
      <c r="N127" s="32">
        <f t="shared" si="65"/>
        <v>-1.7676767676767749E-2</v>
      </c>
      <c r="O127" s="18">
        <f>IF(ISNUMBER(M127), $B145 * N127, "")</f>
        <v>-2651.5151515151624</v>
      </c>
      <c r="Q127" s="256"/>
      <c r="R127" s="256"/>
      <c r="S127" s="256"/>
    </row>
    <row r="128" spans="1:19" ht="17.25" thickBot="1">
      <c r="A128" s="125" t="s">
        <v>147</v>
      </c>
      <c r="B128" s="126">
        <v>19.5</v>
      </c>
      <c r="C128" s="77">
        <v>2.6315789499999999E-2</v>
      </c>
      <c r="D128" s="15">
        <v>19</v>
      </c>
      <c r="E128" s="32">
        <f t="shared" si="62"/>
        <v>-2.564102564102564E-2</v>
      </c>
      <c r="F128" s="18">
        <f>IF(ISNUMBER(D128), $B145 * E128, "")</f>
        <v>-3846.1538461538462</v>
      </c>
      <c r="G128" s="31">
        <v>17.600000000000001</v>
      </c>
      <c r="H128" s="32">
        <f t="shared" si="63"/>
        <v>-9.7435897435897367E-2</v>
      </c>
      <c r="I128" s="101">
        <f>IF(ISNUMBER(G128), $B145 * H128, "")</f>
        <v>-14615.384615384604</v>
      </c>
      <c r="J128" s="15">
        <v>17.5</v>
      </c>
      <c r="K128" s="32">
        <f t="shared" si="64"/>
        <v>-0.10256410256410256</v>
      </c>
      <c r="L128" s="18">
        <f>IF(ISNUMBER(J128), $B145 * K128, "")</f>
        <v>-15384.615384615385</v>
      </c>
      <c r="M128" s="31">
        <v>17.5</v>
      </c>
      <c r="N128" s="32">
        <f t="shared" si="65"/>
        <v>-0.10256410256410256</v>
      </c>
      <c r="O128" s="18">
        <f>IF(ISNUMBER(M128), $B145 * N128, "")</f>
        <v>-15384.615384615385</v>
      </c>
      <c r="Q128" s="256"/>
      <c r="R128" s="256"/>
      <c r="S128" s="256"/>
    </row>
    <row r="129" spans="1:19" ht="17.25" thickBot="1">
      <c r="A129" s="127" t="s">
        <v>145</v>
      </c>
      <c r="B129" s="128">
        <v>28.8</v>
      </c>
      <c r="C129" s="78">
        <v>2.1276595700000001E-2</v>
      </c>
      <c r="D129" s="20">
        <v>28.4</v>
      </c>
      <c r="E129" s="21">
        <f t="shared" si="62"/>
        <v>-1.3888888888888963E-2</v>
      </c>
      <c r="F129" s="22">
        <f>IF(ISNUMBER(D129), $B145 * E129, "")</f>
        <v>-2083.3333333333444</v>
      </c>
      <c r="G129" s="30">
        <v>28.8</v>
      </c>
      <c r="H129" s="21">
        <f t="shared" si="63"/>
        <v>0</v>
      </c>
      <c r="I129" s="105">
        <f>IF(ISNUMBER(G129), $B145 * H129, "")</f>
        <v>0</v>
      </c>
      <c r="J129" s="20">
        <v>28.5</v>
      </c>
      <c r="K129" s="21">
        <f t="shared" si="64"/>
        <v>-1.041666666666669E-2</v>
      </c>
      <c r="L129" s="22">
        <f>IF(ISNUMBER(J129), $B145 * K129, "")</f>
        <v>-1562.5000000000036</v>
      </c>
      <c r="M129" s="30">
        <v>28.2</v>
      </c>
      <c r="N129" s="21">
        <f t="shared" si="65"/>
        <v>-2.0833333333333381E-2</v>
      </c>
      <c r="O129" s="22">
        <f>IF(ISNUMBER(M129), $B145 * N129, "")</f>
        <v>-3125.0000000000073</v>
      </c>
      <c r="Q129" s="256"/>
      <c r="R129" s="256"/>
      <c r="S129" s="256"/>
    </row>
    <row r="130" spans="1:19" ht="17.25" thickBot="1">
      <c r="A130" s="125" t="s">
        <v>201</v>
      </c>
      <c r="B130" s="129">
        <v>22.9</v>
      </c>
      <c r="C130" s="80">
        <v>1.32743363E-2</v>
      </c>
      <c r="D130" s="106">
        <v>22.7</v>
      </c>
      <c r="E130" s="107">
        <f>IF(ISNUMBER(D130), (D130 - $B130) / $B130, "")</f>
        <v>-8.7336244541484417E-3</v>
      </c>
      <c r="F130" s="108">
        <f>IF(ISNUMBER(D130), $B145 * E130, "")</f>
        <v>-1310.0436681222664</v>
      </c>
      <c r="G130" s="109">
        <v>22.8</v>
      </c>
      <c r="H130" s="107">
        <f>IF(ISNUMBER(G130), (G130 - $B130) / $B130, "")</f>
        <v>-4.3668122270741428E-3</v>
      </c>
      <c r="I130" s="110">
        <f>IF(ISNUMBER(G130), $B145 * H130, "")</f>
        <v>-655.02183406112147</v>
      </c>
      <c r="J130" s="106">
        <v>22.8</v>
      </c>
      <c r="K130" s="107">
        <f>IF(ISNUMBER(J130), (J130 - $B130) / $B130, "")</f>
        <v>-4.3668122270741428E-3</v>
      </c>
      <c r="L130" s="108">
        <f>IF(ISNUMBER(J130), $B145 * K130, "")</f>
        <v>-655.02183406112147</v>
      </c>
      <c r="M130" s="109">
        <v>22.8</v>
      </c>
      <c r="N130" s="107">
        <f>IF(ISNUMBER(M130), (M130 - $B130) / $B130, "")</f>
        <v>-4.3668122270741428E-3</v>
      </c>
      <c r="O130" s="108">
        <f>IF(ISNUMBER(M130), $B145 * N130, "")</f>
        <v>-655.02183406112147</v>
      </c>
      <c r="Q130" s="256"/>
      <c r="R130" s="256"/>
      <c r="S130" s="256"/>
    </row>
    <row r="131" spans="1:19" ht="17.25" thickBot="1">
      <c r="A131" s="125" t="s">
        <v>64</v>
      </c>
      <c r="B131" s="126">
        <v>49.9</v>
      </c>
      <c r="C131" s="77">
        <v>-5.9760956E-3</v>
      </c>
      <c r="D131" s="15">
        <v>49.3</v>
      </c>
      <c r="E131" s="32">
        <f t="shared" ref="E131:E134" si="66">IF(ISNUMBER(D131), (D131 - $B131) / $B131, "")</f>
        <v>-1.2024048096192414E-2</v>
      </c>
      <c r="F131" s="18">
        <f>IF(ISNUMBER(D131), $B145 * E131, "")</f>
        <v>-1803.6072144288621</v>
      </c>
      <c r="G131" s="31">
        <v>49.7</v>
      </c>
      <c r="H131" s="32">
        <f t="shared" ref="H131:H134" si="67">IF(ISNUMBER(G131), (G131 - $B131) / $B131, "")</f>
        <v>-4.0080160320640429E-3</v>
      </c>
      <c r="I131" s="101">
        <f>IF(ISNUMBER(G131), $B145 * H131, "")</f>
        <v>-601.20240480960649</v>
      </c>
      <c r="J131" s="15">
        <v>49.5</v>
      </c>
      <c r="K131" s="32">
        <f t="shared" ref="K131:K134" si="68">IF(ISNUMBER(J131), (J131 - $B131) / $B131, "")</f>
        <v>-8.0160320641282281E-3</v>
      </c>
      <c r="L131" s="18">
        <f>IF(ISNUMBER(J131), $B145 * K131, "")</f>
        <v>-1202.4048096192341</v>
      </c>
      <c r="M131" s="31">
        <v>49.8</v>
      </c>
      <c r="N131" s="32">
        <f t="shared" ref="N131:N134" si="69">IF(ISNUMBER(M131), (M131 - $B131) / $B131, "")</f>
        <v>-2.0040080160320926E-3</v>
      </c>
      <c r="O131" s="18">
        <f>IF(ISNUMBER(M131), $B145 * N131, "")</f>
        <v>-300.60120240481388</v>
      </c>
      <c r="Q131" s="256"/>
      <c r="R131" s="256"/>
      <c r="S131" s="256"/>
    </row>
    <row r="132" spans="1:19" ht="17.25" thickBot="1">
      <c r="A132" s="125" t="s">
        <v>213</v>
      </c>
      <c r="B132" s="126">
        <v>15.9</v>
      </c>
      <c r="C132" s="77">
        <v>-6.2500000000000003E-3</v>
      </c>
      <c r="D132" s="15">
        <v>17</v>
      </c>
      <c r="E132" s="32">
        <f t="shared" si="66"/>
        <v>6.9182389937106889E-2</v>
      </c>
      <c r="F132" s="18">
        <f>IF(ISNUMBER(D132), $B145 * E132, "")</f>
        <v>10377.358490566034</v>
      </c>
      <c r="G132" s="31">
        <v>17.100000000000001</v>
      </c>
      <c r="H132" s="32">
        <f t="shared" si="67"/>
        <v>7.5471698113207614E-2</v>
      </c>
      <c r="I132" s="101">
        <f>IF(ISNUMBER(G132), $B145 * H132, "")</f>
        <v>11320.754716981142</v>
      </c>
      <c r="J132" s="15">
        <v>17.2</v>
      </c>
      <c r="K132" s="32">
        <f t="shared" si="68"/>
        <v>8.1761006289308102E-2</v>
      </c>
      <c r="L132" s="18">
        <f>IF(ISNUMBER(J132), $B145 * K132, "")</f>
        <v>12264.150943396215</v>
      </c>
      <c r="M132" s="31">
        <v>17.2</v>
      </c>
      <c r="N132" s="32">
        <f t="shared" si="69"/>
        <v>8.1761006289308102E-2</v>
      </c>
      <c r="O132" s="18">
        <f>IF(ISNUMBER(M132), $B145 * N132, "")</f>
        <v>12264.150943396215</v>
      </c>
      <c r="Q132" s="256"/>
      <c r="R132" s="256"/>
      <c r="S132" s="256"/>
    </row>
    <row r="133" spans="1:19" ht="17.25" thickBot="1">
      <c r="A133" s="125" t="s">
        <v>247</v>
      </c>
      <c r="B133" s="126">
        <v>91.8</v>
      </c>
      <c r="C133" s="77">
        <v>-9.7087379000000001E-3</v>
      </c>
      <c r="D133" s="15">
        <v>92.8</v>
      </c>
      <c r="E133" s="32">
        <f t="shared" si="66"/>
        <v>1.0893246187363835E-2</v>
      </c>
      <c r="F133" s="18">
        <f>IF(ISNUMBER(D133), $B145 * E133, "")</f>
        <v>1633.9869281045753</v>
      </c>
      <c r="G133" s="31">
        <v>93.5</v>
      </c>
      <c r="H133" s="32">
        <f t="shared" si="67"/>
        <v>1.8518518518518549E-2</v>
      </c>
      <c r="I133" s="101">
        <f>IF(ISNUMBER(G133), $B145 * H133, "")</f>
        <v>2777.7777777777824</v>
      </c>
      <c r="J133" s="15">
        <v>93.6</v>
      </c>
      <c r="K133" s="32">
        <f t="shared" si="68"/>
        <v>1.960784313725487E-2</v>
      </c>
      <c r="L133" s="18">
        <f>IF(ISNUMBER(J133), $B145 * K133, "")</f>
        <v>2941.1764705882306</v>
      </c>
      <c r="M133" s="31">
        <v>93.5</v>
      </c>
      <c r="N133" s="32">
        <f t="shared" si="69"/>
        <v>1.8518518518518549E-2</v>
      </c>
      <c r="O133" s="18">
        <f>IF(ISNUMBER(M133), $B145 * N133, "")</f>
        <v>2777.7777777777824</v>
      </c>
      <c r="Q133" s="33"/>
      <c r="R133" s="33"/>
    </row>
    <row r="134" spans="1:19" ht="17.25" thickBot="1">
      <c r="A134" s="130" t="s">
        <v>97</v>
      </c>
      <c r="B134" s="131">
        <v>3.86</v>
      </c>
      <c r="C134" s="79">
        <v>-1.53061224E-2</v>
      </c>
      <c r="D134" s="24">
        <v>3.89</v>
      </c>
      <c r="E134" s="25">
        <f t="shared" si="66"/>
        <v>7.7720207253886659E-3</v>
      </c>
      <c r="F134" s="104">
        <f>IF(ISNUMBER(D134), $B145 * E134, "")</f>
        <v>1165.8031088082998</v>
      </c>
      <c r="G134" s="102">
        <v>3.92</v>
      </c>
      <c r="H134" s="25">
        <f t="shared" si="67"/>
        <v>1.5544041450777216E-2</v>
      </c>
      <c r="I134" s="103">
        <f>IF(ISNUMBER(G134), $B145 * H134, "")</f>
        <v>2331.6062176165824</v>
      </c>
      <c r="J134" s="24">
        <v>3.91</v>
      </c>
      <c r="K134" s="25">
        <f t="shared" si="68"/>
        <v>1.2953367875647739E-2</v>
      </c>
      <c r="L134" s="104">
        <f>IF(ISNUMBER(J134), $B145 * K134, "")</f>
        <v>1943.0051813471607</v>
      </c>
      <c r="M134" s="102">
        <v>3.89</v>
      </c>
      <c r="N134" s="25">
        <f t="shared" si="69"/>
        <v>7.7720207253886659E-3</v>
      </c>
      <c r="O134" s="104">
        <f>IF(ISNUMBER(M134), $B145 * N134, "")</f>
        <v>1165.8031088082998</v>
      </c>
      <c r="Q134" s="265"/>
      <c r="R134" s="266"/>
      <c r="S134" s="267"/>
    </row>
    <row r="135" spans="1:19">
      <c r="A135" s="123" t="s">
        <v>338</v>
      </c>
      <c r="B135" s="124">
        <v>0.182</v>
      </c>
      <c r="C135" s="76">
        <v>-1.6216216200000001E-2</v>
      </c>
      <c r="D135" s="13">
        <v>0.183</v>
      </c>
      <c r="E135" s="14">
        <f>IF(ISNUMBER(D135), (D135 - $B135) / $B135, "")</f>
        <v>5.4945054945054993E-3</v>
      </c>
      <c r="F135" s="16">
        <f>IF(ISNUMBER(D135), $B145 * E135, "")</f>
        <v>824.17582417582491</v>
      </c>
      <c r="G135" s="29">
        <v>0.182</v>
      </c>
      <c r="H135" s="14">
        <f>IF(ISNUMBER(G135), (G135 - $B135) / $B135, "")</f>
        <v>0</v>
      </c>
      <c r="I135" s="100">
        <f>IF(ISNUMBER(G135), $B145 * H135, "")</f>
        <v>0</v>
      </c>
      <c r="J135" s="13">
        <v>0.18099999999999999</v>
      </c>
      <c r="K135" s="14">
        <f>IF(ISNUMBER(J135), (J135 - $B135) / $B135, "")</f>
        <v>-5.4945054945054993E-3</v>
      </c>
      <c r="L135" s="16">
        <f>IF(ISNUMBER(J135), $B145 * K135, "")</f>
        <v>-824.17582417582491</v>
      </c>
      <c r="M135" s="29">
        <v>0.182</v>
      </c>
      <c r="N135" s="14">
        <f>IF(ISNUMBER(M135), (M135 - $B135) / $B135, "")</f>
        <v>0</v>
      </c>
      <c r="O135" s="16">
        <f>IF(ISNUMBER(M135), $B145 * N135, "")</f>
        <v>0</v>
      </c>
      <c r="Q135" s="268"/>
      <c r="R135" s="269"/>
      <c r="S135" s="270"/>
    </row>
    <row r="136" spans="1:19" ht="17.25" thickBot="1">
      <c r="A136" s="125" t="s">
        <v>187</v>
      </c>
      <c r="B136" s="126">
        <v>19.8</v>
      </c>
      <c r="C136" s="77">
        <v>-1.9801980199999999E-2</v>
      </c>
      <c r="D136" s="15">
        <v>19.899999999999999</v>
      </c>
      <c r="E136" s="32">
        <f t="shared" ref="E136:E139" si="70">IF(ISNUMBER(D136), (D136 - $B136) / $B136, "")</f>
        <v>5.0505050505049425E-3</v>
      </c>
      <c r="F136" s="18">
        <f>IF(ISNUMBER(D136), $B145 * E136, "")</f>
        <v>757.57575757574136</v>
      </c>
      <c r="G136" s="31">
        <v>20</v>
      </c>
      <c r="H136" s="32">
        <f t="shared" ref="H136:H139" si="71">IF(ISNUMBER(G136), (G136 - $B136) / $B136, "")</f>
        <v>1.0101010101010065E-2</v>
      </c>
      <c r="I136" s="101">
        <f>IF(ISNUMBER(G136), $B145 * H136, "")</f>
        <v>1515.1515151515098</v>
      </c>
      <c r="J136" s="15">
        <v>20</v>
      </c>
      <c r="K136" s="32">
        <f t="shared" ref="K136:K139" si="72">IF(ISNUMBER(J136), (J136 - $B136) / $B136, "")</f>
        <v>1.0101010101010065E-2</v>
      </c>
      <c r="L136" s="18">
        <f>IF(ISNUMBER(J136), $B145 * K136, "")</f>
        <v>1515.1515151515098</v>
      </c>
      <c r="M136" s="31">
        <v>20</v>
      </c>
      <c r="N136" s="32">
        <f t="shared" ref="N136:N139" si="73">IF(ISNUMBER(M136), (M136 - $B136) / $B136, "")</f>
        <v>1.0101010101010065E-2</v>
      </c>
      <c r="O136" s="18">
        <f>IF(ISNUMBER(M136), $B145 * N136, "")</f>
        <v>1515.1515151515098</v>
      </c>
      <c r="Q136" s="271"/>
      <c r="R136" s="272"/>
      <c r="S136" s="273"/>
    </row>
    <row r="137" spans="1:19" ht="17.25" thickBot="1">
      <c r="A137" s="125" t="s">
        <v>119</v>
      </c>
      <c r="B137" s="126">
        <v>36.9</v>
      </c>
      <c r="C137" s="77">
        <v>-2.1220159200000002E-2</v>
      </c>
      <c r="D137" s="15">
        <v>41.4</v>
      </c>
      <c r="E137" s="32">
        <f t="shared" si="70"/>
        <v>0.12195121951219513</v>
      </c>
      <c r="F137" s="18">
        <f>IF(ISNUMBER(D137), $B145 * E137, "")</f>
        <v>18292.682926829271</v>
      </c>
      <c r="G137" s="31">
        <v>41.8</v>
      </c>
      <c r="H137" s="32">
        <f t="shared" si="71"/>
        <v>0.13279132791327911</v>
      </c>
      <c r="I137" s="101">
        <f>IF(ISNUMBER(G137), $B145 * H137, "")</f>
        <v>19918.699186991867</v>
      </c>
      <c r="J137" s="15">
        <v>40.799999999999997</v>
      </c>
      <c r="K137" s="32">
        <f t="shared" si="72"/>
        <v>0.10569105691056907</v>
      </c>
      <c r="L137" s="18">
        <f>IF(ISNUMBER(J137), $B145 * K137, "")</f>
        <v>15853.658536585361</v>
      </c>
      <c r="M137" s="31">
        <v>40.200000000000003</v>
      </c>
      <c r="N137" s="32">
        <f t="shared" si="73"/>
        <v>8.9430894308943215E-2</v>
      </c>
      <c r="O137" s="18">
        <f>IF(ISNUMBER(M137), $B145 * N137, "")</f>
        <v>13414.634146341483</v>
      </c>
      <c r="Q137" s="256"/>
      <c r="R137" s="256"/>
      <c r="S137" s="256"/>
    </row>
    <row r="138" spans="1:19" ht="17.25" thickBot="1">
      <c r="A138" s="125" t="s">
        <v>205</v>
      </c>
      <c r="B138" s="126">
        <v>16.3</v>
      </c>
      <c r="C138" s="77">
        <v>-4.1176470600000001E-2</v>
      </c>
      <c r="D138" s="15">
        <v>16.2</v>
      </c>
      <c r="E138" s="32">
        <f t="shared" si="70"/>
        <v>-6.1349693251534611E-3</v>
      </c>
      <c r="F138" s="18">
        <f>IF(ISNUMBER(D138), $B145 * E138, "")</f>
        <v>-920.24539877301913</v>
      </c>
      <c r="G138" s="31">
        <v>16.399999999999999</v>
      </c>
      <c r="H138" s="32">
        <f t="shared" si="71"/>
        <v>6.1349693251532434E-3</v>
      </c>
      <c r="I138" s="101">
        <f>IF(ISNUMBER(G138), $B145 * H138, "")</f>
        <v>920.2453987729865</v>
      </c>
      <c r="J138" s="15">
        <v>16.5</v>
      </c>
      <c r="K138" s="32">
        <f t="shared" si="72"/>
        <v>1.2269938650306704E-2</v>
      </c>
      <c r="L138" s="18">
        <f>IF(ISNUMBER(J138), $B145 * K138, "")</f>
        <v>1840.4907975460055</v>
      </c>
      <c r="M138" s="31">
        <v>16.399999999999999</v>
      </c>
      <c r="N138" s="32">
        <f t="shared" si="73"/>
        <v>6.1349693251532434E-3</v>
      </c>
      <c r="O138" s="18">
        <f>IF(ISNUMBER(M138), $B145 * N138, "")</f>
        <v>920.2453987729865</v>
      </c>
      <c r="Q138" s="251"/>
      <c r="R138" s="251"/>
      <c r="S138" s="251"/>
    </row>
    <row r="139" spans="1:19" ht="17.25" thickBot="1">
      <c r="A139" s="127" t="s">
        <v>199</v>
      </c>
      <c r="B139" s="128">
        <v>95.8</v>
      </c>
      <c r="C139" s="78">
        <v>-5.1485148500000001E-2</v>
      </c>
      <c r="D139" s="20">
        <v>98</v>
      </c>
      <c r="E139" s="21">
        <f t="shared" si="70"/>
        <v>2.2964509394572057E-2</v>
      </c>
      <c r="F139" s="22">
        <f>IF(ISNUMBER(D139), $B145 * E139, "")</f>
        <v>3444.6764091858086</v>
      </c>
      <c r="G139" s="30">
        <v>97.2</v>
      </c>
      <c r="H139" s="21">
        <f t="shared" si="71"/>
        <v>1.4613778705636803E-2</v>
      </c>
      <c r="I139" s="105">
        <f>IF(ISNUMBER(G139), $B145 * H139, "")</f>
        <v>2192.0668058455203</v>
      </c>
      <c r="J139" s="20">
        <v>96.7</v>
      </c>
      <c r="K139" s="21">
        <f t="shared" si="72"/>
        <v>9.3945720250522523E-3</v>
      </c>
      <c r="L139" s="22">
        <f>IF(ISNUMBER(J139), $B145 * K139, "")</f>
        <v>1409.1858037578379</v>
      </c>
      <c r="M139" s="30">
        <v>96.5</v>
      </c>
      <c r="N139" s="21">
        <f t="shared" si="73"/>
        <v>7.3068893528184017E-3</v>
      </c>
      <c r="O139" s="22">
        <f>IF(ISNUMBER(M139), $B145 * N139, "")</f>
        <v>1096.0334029227602</v>
      </c>
      <c r="Q139" s="251"/>
      <c r="R139" s="251"/>
      <c r="S139" s="251"/>
    </row>
    <row r="140" spans="1:19" ht="17.25" thickBot="1">
      <c r="A140" s="125" t="s">
        <v>185</v>
      </c>
      <c r="B140" s="129">
        <v>20.9</v>
      </c>
      <c r="C140" s="80">
        <v>-6.6964285700000001E-2</v>
      </c>
      <c r="D140" s="106">
        <v>21</v>
      </c>
      <c r="E140" s="107">
        <f>IF(ISNUMBER(D140), (D140 - $B140) / $B140, "")</f>
        <v>4.7846889952153793E-3</v>
      </c>
      <c r="F140" s="108">
        <f>IF(ISNUMBER(D140), $B145 * E140, "")</f>
        <v>717.70334928230693</v>
      </c>
      <c r="G140" s="109">
        <v>20.8</v>
      </c>
      <c r="H140" s="107">
        <f>IF(ISNUMBER(G140), (G140 - $B140) / $B140, "")</f>
        <v>-4.7846889952152093E-3</v>
      </c>
      <c r="I140" s="110">
        <f>IF(ISNUMBER(G140), $B145 * H140, "")</f>
        <v>-717.70334928228135</v>
      </c>
      <c r="J140" s="106">
        <v>20.8</v>
      </c>
      <c r="K140" s="107">
        <f>IF(ISNUMBER(J140), (J140 - $B140) / $B140, "")</f>
        <v>-4.7846889952152093E-3</v>
      </c>
      <c r="L140" s="108">
        <f>IF(ISNUMBER(J140), $B145 * K140, "")</f>
        <v>-717.70334928228135</v>
      </c>
      <c r="M140" s="109">
        <v>20.7</v>
      </c>
      <c r="N140" s="107">
        <f>IF(ISNUMBER(M140), (M140 - $B140) / $B140, "")</f>
        <v>-9.5693779904305887E-3</v>
      </c>
      <c r="O140" s="108">
        <f>IF(ISNUMBER(M140), $B145 * N140, "")</f>
        <v>-1435.4066985645884</v>
      </c>
      <c r="Q140" s="256"/>
      <c r="R140" s="256"/>
      <c r="S140" s="256"/>
    </row>
    <row r="141" spans="1:19" ht="17.25" thickBot="1">
      <c r="A141" s="125"/>
      <c r="B141" s="126"/>
      <c r="C141" s="77"/>
      <c r="D141" s="15" t="s">
        <v>341</v>
      </c>
      <c r="E141" s="32" t="str">
        <f t="shared" ref="E141:E144" si="74">IF(ISNUMBER(D141), (D141 - $B141) / $B141, "")</f>
        <v/>
      </c>
      <c r="F141" s="18" t="str">
        <f>IF(ISNUMBER(D141), $B145 * E141, "")</f>
        <v/>
      </c>
      <c r="G141" s="31" t="s">
        <v>341</v>
      </c>
      <c r="H141" s="32" t="str">
        <f t="shared" ref="H141:H144" si="75">IF(ISNUMBER(G141), (G141 - $B141) / $B141, "")</f>
        <v/>
      </c>
      <c r="I141" s="101" t="str">
        <f>IF(ISNUMBER(G141), $B145 * H141, "")</f>
        <v/>
      </c>
      <c r="J141" s="15" t="s">
        <v>341</v>
      </c>
      <c r="K141" s="32" t="str">
        <f t="shared" ref="K141:K144" si="76">IF(ISNUMBER(J141), (J141 - $B141) / $B141, "")</f>
        <v/>
      </c>
      <c r="L141" s="18" t="str">
        <f>IF(ISNUMBER(J141), $B145 * K141, "")</f>
        <v/>
      </c>
      <c r="M141" s="31" t="s">
        <v>341</v>
      </c>
      <c r="N141" s="32" t="str">
        <f t="shared" ref="N141:N144" si="77">IF(ISNUMBER(M141), (M141 - $B141) / $B141, "")</f>
        <v/>
      </c>
      <c r="O141" s="18" t="str">
        <f>IF(ISNUMBER(M141), $B145 * N141, "")</f>
        <v/>
      </c>
      <c r="Q141" s="256"/>
      <c r="R141" s="256"/>
      <c r="S141" s="256"/>
    </row>
    <row r="142" spans="1:19" ht="17.25" thickBot="1">
      <c r="A142" s="125"/>
      <c r="B142" s="126"/>
      <c r="C142" s="77"/>
      <c r="D142" s="15" t="s">
        <v>341</v>
      </c>
      <c r="E142" s="32" t="str">
        <f t="shared" si="74"/>
        <v/>
      </c>
      <c r="F142" s="18" t="str">
        <f>IF(ISNUMBER(D142), $B145 * E142, "")</f>
        <v/>
      </c>
      <c r="G142" s="31" t="s">
        <v>341</v>
      </c>
      <c r="H142" s="32" t="str">
        <f t="shared" si="75"/>
        <v/>
      </c>
      <c r="I142" s="101" t="str">
        <f>IF(ISNUMBER(G142), $B145 * H142, "")</f>
        <v/>
      </c>
      <c r="J142" s="15" t="s">
        <v>341</v>
      </c>
      <c r="K142" s="32" t="str">
        <f t="shared" si="76"/>
        <v/>
      </c>
      <c r="L142" s="18" t="str">
        <f>IF(ISNUMBER(J142), $B145 * K142, "")</f>
        <v/>
      </c>
      <c r="M142" s="31" t="s">
        <v>341</v>
      </c>
      <c r="N142" s="32" t="str">
        <f t="shared" si="77"/>
        <v/>
      </c>
      <c r="O142" s="18" t="str">
        <f>IF(ISNUMBER(M142), $B145 * N142, "")</f>
        <v/>
      </c>
      <c r="Q142" s="256"/>
      <c r="R142" s="256"/>
      <c r="S142" s="256"/>
    </row>
    <row r="143" spans="1:19">
      <c r="A143" s="125"/>
      <c r="B143" s="126"/>
      <c r="C143" s="77"/>
      <c r="D143" s="15" t="s">
        <v>341</v>
      </c>
      <c r="E143" s="32" t="str">
        <f t="shared" si="74"/>
        <v/>
      </c>
      <c r="F143" s="18" t="str">
        <f>IF(ISNUMBER(D143), $B145 * E143, "")</f>
        <v/>
      </c>
      <c r="G143" s="31" t="s">
        <v>341</v>
      </c>
      <c r="H143" s="32" t="str">
        <f t="shared" si="75"/>
        <v/>
      </c>
      <c r="I143" s="101" t="str">
        <f>IF(ISNUMBER(G143), $B145 * H143, "")</f>
        <v/>
      </c>
      <c r="J143" s="15" t="s">
        <v>341</v>
      </c>
      <c r="K143" s="32" t="str">
        <f t="shared" si="76"/>
        <v/>
      </c>
      <c r="L143" s="18" t="str">
        <f>IF(ISNUMBER(J143), $B145 * K143, "")</f>
        <v/>
      </c>
      <c r="M143" s="31" t="s">
        <v>341</v>
      </c>
      <c r="N143" s="32" t="str">
        <f t="shared" si="77"/>
        <v/>
      </c>
      <c r="O143" s="18" t="str">
        <f>IF(ISNUMBER(M143), $B145 * N143, "")</f>
        <v/>
      </c>
      <c r="Q143" s="278"/>
      <c r="R143" s="279"/>
      <c r="S143" s="280"/>
    </row>
    <row r="144" spans="1:19" ht="17.25" thickBot="1">
      <c r="A144" s="130"/>
      <c r="B144" s="131"/>
      <c r="C144" s="79"/>
      <c r="D144" s="24" t="s">
        <v>341</v>
      </c>
      <c r="E144" s="25" t="str">
        <f t="shared" si="74"/>
        <v/>
      </c>
      <c r="F144" s="104" t="str">
        <f>IF(ISNUMBER(D144), $B145 * E144, "")</f>
        <v/>
      </c>
      <c r="G144" s="102" t="s">
        <v>341</v>
      </c>
      <c r="H144" s="25" t="str">
        <f t="shared" si="75"/>
        <v/>
      </c>
      <c r="I144" s="103" t="str">
        <f>IF(ISNUMBER(G144), $B145 * H144, "")</f>
        <v/>
      </c>
      <c r="J144" s="24" t="s">
        <v>341</v>
      </c>
      <c r="K144" s="25" t="str">
        <f t="shared" si="76"/>
        <v/>
      </c>
      <c r="L144" s="104" t="str">
        <f>IF(ISNUMBER(J144), $B145 * K144, "")</f>
        <v/>
      </c>
      <c r="M144" s="102" t="s">
        <v>341</v>
      </c>
      <c r="N144" s="25" t="str">
        <f t="shared" si="77"/>
        <v/>
      </c>
      <c r="O144" s="104" t="str">
        <f>IF(ISNUMBER(M144), $B145 * N144, "")</f>
        <v/>
      </c>
      <c r="Q144" s="281"/>
      <c r="R144" s="282"/>
      <c r="S144" s="283"/>
    </row>
    <row r="145" spans="1:19" ht="17.25" thickBot="1">
      <c r="A145" s="132" t="s">
        <v>267</v>
      </c>
      <c r="B145" s="289">
        <f>$B$37</f>
        <v>150000</v>
      </c>
      <c r="C145" s="290"/>
      <c r="D145" s="26" t="s">
        <v>268</v>
      </c>
      <c r="E145" s="27">
        <f>IF(COUNT(E125:E144), SUM(E125:E144) / COUNT(E125:E144), 0)</f>
        <v>7.6265087195819181E-3</v>
      </c>
      <c r="F145" s="28">
        <f>SUM(F125:F144)</f>
        <v>18303.620926996602</v>
      </c>
      <c r="G145" s="26" t="s">
        <v>268</v>
      </c>
      <c r="H145" s="27">
        <f>IF(COUNT(H125:H144), SUM(H125:H144) / COUNT(H125:H144), 0)</f>
        <v>6.2712841272190246E-3</v>
      </c>
      <c r="I145" s="28">
        <f>SUM(I125:I144)</f>
        <v>15051.08190532566</v>
      </c>
      <c r="J145" s="26" t="s">
        <v>268</v>
      </c>
      <c r="K145" s="27">
        <f>IF(COUNT(K125:K144), SUM(K125:K144) / COUNT(K125:K144), 0)</f>
        <v>3.5858750309780479E-3</v>
      </c>
      <c r="L145" s="28">
        <f>SUM(L125:L144)</f>
        <v>8606.1000743473105</v>
      </c>
      <c r="M145" s="26" t="s">
        <v>268</v>
      </c>
      <c r="N145" s="27">
        <f>IF(COUNT(N125:N144), SUM(N125:N144) / COUNT(N125:N144), 0)</f>
        <v>3.490503515696592E-3</v>
      </c>
      <c r="O145" s="28">
        <f>SUM(O125:O144)</f>
        <v>8377.2084376718194</v>
      </c>
      <c r="Q145" s="284"/>
      <c r="R145" s="285"/>
      <c r="S145" s="286"/>
    </row>
    <row r="147" spans="1:19" ht="17.25" thickBot="1"/>
    <row r="148" spans="1:19" ht="17.25" thickBot="1">
      <c r="A148" s="230" t="s">
        <v>256</v>
      </c>
      <c r="B148" s="231"/>
      <c r="C148" s="231"/>
      <c r="D148" s="231"/>
      <c r="E148" s="231"/>
      <c r="F148" s="231"/>
      <c r="G148" s="231"/>
      <c r="H148" s="231"/>
      <c r="I148" s="231"/>
      <c r="J148" s="231"/>
      <c r="K148" s="231"/>
      <c r="L148" s="231"/>
      <c r="M148" s="231"/>
      <c r="N148" s="231"/>
      <c r="O148" s="232"/>
      <c r="Q148" s="251"/>
      <c r="R148" s="251"/>
      <c r="S148" s="251"/>
    </row>
    <row r="149" spans="1:19" ht="17.25" thickBot="1">
      <c r="A149" s="174" t="s">
        <v>264</v>
      </c>
      <c r="B149" s="230" t="s">
        <v>49</v>
      </c>
      <c r="C149" s="232"/>
      <c r="D149" s="230" t="s">
        <v>57</v>
      </c>
      <c r="E149" s="231"/>
      <c r="F149" s="232"/>
      <c r="G149" s="257">
        <f>_xlfn.IFNA(VLOOKUP(B149, 현재가테이블!$B$2:$D$200, 2, FALSE), "-")</f>
        <v>60715000</v>
      </c>
      <c r="H149" s="258"/>
      <c r="I149" s="259"/>
      <c r="J149" s="230" t="s">
        <v>58</v>
      </c>
      <c r="K149" s="231"/>
      <c r="L149" s="232"/>
      <c r="M149" s="260">
        <f>_xlfn.IFNA(VLOOKUP(B149, 현재가테이블!$B$2:$D$200, 3, FALSE), "-")</f>
        <v>-7.8924148000000006E-3</v>
      </c>
      <c r="N149" s="261"/>
      <c r="O149" s="262"/>
      <c r="Q149" s="251"/>
      <c r="R149" s="251"/>
      <c r="S149" s="251"/>
    </row>
    <row r="150" spans="1:19" ht="17.25" thickBot="1">
      <c r="A150" s="291" t="s">
        <v>54</v>
      </c>
      <c r="B150" s="293" t="str">
        <f>TEXT($G$1, "[$-ko-KR]yyyy-mm-dd(ddd) ") &amp; "오전 00:00"</f>
        <v>2021-12-03(금) 오전 00:00</v>
      </c>
      <c r="C150" s="294"/>
      <c r="D150" s="253" t="str">
        <f>TEXT($G$1, "[$-ko-KR]yyyy-mm-dd(ddd) ") &amp; "오후 14:00"</f>
        <v>2021-12-03(금) 오후 14:00</v>
      </c>
      <c r="E150" s="254"/>
      <c r="F150" s="255"/>
      <c r="G150" s="253" t="str">
        <f>TEXT($G$1, "[$-ko-KR]yyyy-mm-dd(ddd) ") &amp; "오후 19:00"</f>
        <v>2021-12-03(금) 오후 19:00</v>
      </c>
      <c r="H150" s="254"/>
      <c r="I150" s="255"/>
      <c r="J150" s="253" t="str">
        <f>TEXT($G$1, "[$-ko-KR]yyyy-mm-dd(ddd) ") &amp; "오후 21:00"</f>
        <v>2021-12-03(금) 오후 21:00</v>
      </c>
      <c r="K150" s="254"/>
      <c r="L150" s="255"/>
      <c r="M150" s="253" t="str">
        <f>TEXT($G$1+1, "[$-ko-KR]yyyy-mm-dd(ddd) ") &amp; "오전 00:00"</f>
        <v>2021-12-04(토) 오전 00:00</v>
      </c>
      <c r="N150" s="254"/>
      <c r="O150" s="255"/>
      <c r="Q150" s="251"/>
      <c r="R150" s="251"/>
      <c r="S150" s="251"/>
    </row>
    <row r="151" spans="1:19" ht="17.25" thickBot="1">
      <c r="A151" s="292"/>
      <c r="B151" s="121" t="s">
        <v>57</v>
      </c>
      <c r="C151" s="122" t="s">
        <v>58</v>
      </c>
      <c r="D151" s="2" t="s">
        <v>57</v>
      </c>
      <c r="E151" s="10" t="s">
        <v>265</v>
      </c>
      <c r="F151" s="11" t="s">
        <v>266</v>
      </c>
      <c r="G151" s="175" t="s">
        <v>57</v>
      </c>
      <c r="H151" s="176" t="s">
        <v>265</v>
      </c>
      <c r="I151" s="177" t="s">
        <v>266</v>
      </c>
      <c r="J151" s="10" t="s">
        <v>57</v>
      </c>
      <c r="K151" s="10" t="s">
        <v>265</v>
      </c>
      <c r="L151" s="115" t="s">
        <v>266</v>
      </c>
      <c r="M151" s="2" t="s">
        <v>57</v>
      </c>
      <c r="N151" s="10" t="s">
        <v>265</v>
      </c>
      <c r="O151" s="66" t="s">
        <v>266</v>
      </c>
      <c r="Q151" s="256"/>
      <c r="R151" s="256"/>
      <c r="S151" s="256"/>
    </row>
    <row r="152" spans="1:19" ht="17.25" thickBot="1">
      <c r="A152" s="123" t="s">
        <v>107</v>
      </c>
      <c r="B152" s="124">
        <v>192</v>
      </c>
      <c r="C152" s="76">
        <v>-2.0408163300000001E-2</v>
      </c>
      <c r="D152" s="13">
        <v>193</v>
      </c>
      <c r="E152" s="14">
        <f>IF(ISNUMBER(D152), (D152 - $B152) / $B152, "")</f>
        <v>5.208333333333333E-3</v>
      </c>
      <c r="F152" s="16">
        <f>IF(ISNUMBER(D152), $B172 * E152, "")</f>
        <v>781.25</v>
      </c>
      <c r="G152" s="29">
        <v>192</v>
      </c>
      <c r="H152" s="14">
        <f>IF(ISNUMBER(G152), (G152 - $B152) / $B152, "")</f>
        <v>0</v>
      </c>
      <c r="I152" s="100">
        <f>IF(ISNUMBER(G152), $B172 * H152, "")</f>
        <v>0</v>
      </c>
      <c r="J152" s="13">
        <v>192</v>
      </c>
      <c r="K152" s="14">
        <f>IF(ISNUMBER(J152), (J152 - $B152) / $B152, "")</f>
        <v>0</v>
      </c>
      <c r="L152" s="16">
        <f>IF(ISNUMBER(J152), $B172 * K152, "")</f>
        <v>0</v>
      </c>
      <c r="M152" s="29">
        <v>192</v>
      </c>
      <c r="N152" s="14">
        <f>IF(ISNUMBER(M152), (M152 - $B152) / $B152, "")</f>
        <v>0</v>
      </c>
      <c r="O152" s="16">
        <f>IF(ISNUMBER(M152), $B172 * N152, "")</f>
        <v>0</v>
      </c>
      <c r="Q152" s="251"/>
      <c r="R152" s="251"/>
      <c r="S152" s="251"/>
    </row>
    <row r="153" spans="1:19" ht="17.25" thickBot="1">
      <c r="A153" s="125" t="s">
        <v>235</v>
      </c>
      <c r="B153" s="126">
        <v>143</v>
      </c>
      <c r="C153" s="77">
        <v>-2.0547945200000001E-2</v>
      </c>
      <c r="D153" s="15">
        <v>142</v>
      </c>
      <c r="E153" s="32">
        <f t="shared" ref="E153:E156" si="78">IF(ISNUMBER(D153), (D153 - $B153) / $B153, "")</f>
        <v>-6.993006993006993E-3</v>
      </c>
      <c r="F153" s="18">
        <f>IF(ISNUMBER(D153), $B172 * E153, "")</f>
        <v>-1048.951048951049</v>
      </c>
      <c r="G153" s="31">
        <v>143</v>
      </c>
      <c r="H153" s="32">
        <f t="shared" ref="H153:H156" si="79">IF(ISNUMBER(G153), (G153 - $B153) / $B153, "")</f>
        <v>0</v>
      </c>
      <c r="I153" s="101">
        <f>IF(ISNUMBER(G153), $B172 * H153, "")</f>
        <v>0</v>
      </c>
      <c r="J153" s="15">
        <v>143</v>
      </c>
      <c r="K153" s="32">
        <f t="shared" ref="K153:K156" si="80">IF(ISNUMBER(J153), (J153 - $B153) / $B153, "")</f>
        <v>0</v>
      </c>
      <c r="L153" s="18">
        <f>IF(ISNUMBER(J153), $B172 * K153, "")</f>
        <v>0</v>
      </c>
      <c r="M153" s="31">
        <v>143</v>
      </c>
      <c r="N153" s="32">
        <f t="shared" ref="N153:N156" si="81">IF(ISNUMBER(M153), (M153 - $B153) / $B153, "")</f>
        <v>0</v>
      </c>
      <c r="O153" s="18">
        <f>IF(ISNUMBER(M153), $B172 * N153, "")</f>
        <v>0</v>
      </c>
      <c r="Q153" s="251"/>
      <c r="R153" s="251"/>
      <c r="S153" s="251"/>
    </row>
    <row r="154" spans="1:19" ht="17.25" thickBot="1">
      <c r="A154" s="125" t="s">
        <v>127</v>
      </c>
      <c r="B154" s="126">
        <v>138</v>
      </c>
      <c r="C154" s="77">
        <v>-2.1276595700000001E-2</v>
      </c>
      <c r="D154" s="15">
        <v>140</v>
      </c>
      <c r="E154" s="32">
        <f t="shared" si="78"/>
        <v>1.4492753623188406E-2</v>
      </c>
      <c r="F154" s="18">
        <f>IF(ISNUMBER(D154), $B172 * E154, "")</f>
        <v>2173.913043478261</v>
      </c>
      <c r="G154" s="31">
        <v>139</v>
      </c>
      <c r="H154" s="32">
        <f t="shared" si="79"/>
        <v>7.246376811594203E-3</v>
      </c>
      <c r="I154" s="101">
        <f>IF(ISNUMBER(G154), $B172 * H154, "")</f>
        <v>1086.9565217391305</v>
      </c>
      <c r="J154" s="15">
        <v>139</v>
      </c>
      <c r="K154" s="32">
        <f t="shared" si="80"/>
        <v>7.246376811594203E-3</v>
      </c>
      <c r="L154" s="18">
        <f>IF(ISNUMBER(J154), $B172 * K154, "")</f>
        <v>1086.9565217391305</v>
      </c>
      <c r="M154" s="31">
        <v>139</v>
      </c>
      <c r="N154" s="32">
        <f t="shared" si="81"/>
        <v>7.246376811594203E-3</v>
      </c>
      <c r="O154" s="18">
        <f>IF(ISNUMBER(M154), $B172 * N154, "")</f>
        <v>1086.9565217391305</v>
      </c>
      <c r="Q154" s="256"/>
      <c r="R154" s="256"/>
      <c r="S154" s="256"/>
    </row>
    <row r="155" spans="1:19" ht="17.25" thickBot="1">
      <c r="A155" s="125" t="s">
        <v>141</v>
      </c>
      <c r="B155" s="126">
        <v>179</v>
      </c>
      <c r="C155" s="77">
        <v>-2.1857923500000001E-2</v>
      </c>
      <c r="D155" s="15">
        <v>178</v>
      </c>
      <c r="E155" s="32">
        <f t="shared" si="78"/>
        <v>-5.5865921787709499E-3</v>
      </c>
      <c r="F155" s="18">
        <f>IF(ISNUMBER(D155), $B172 * E155, "")</f>
        <v>-837.98882681564248</v>
      </c>
      <c r="G155" s="31">
        <v>177</v>
      </c>
      <c r="H155" s="32">
        <f t="shared" si="79"/>
        <v>-1.11731843575419E-2</v>
      </c>
      <c r="I155" s="101">
        <f>IF(ISNUMBER(G155), $B172 * H155, "")</f>
        <v>-1675.977653631285</v>
      </c>
      <c r="J155" s="15">
        <v>177</v>
      </c>
      <c r="K155" s="32">
        <f t="shared" si="80"/>
        <v>-1.11731843575419E-2</v>
      </c>
      <c r="L155" s="18">
        <f>IF(ISNUMBER(J155), $B172 * K155, "")</f>
        <v>-1675.977653631285</v>
      </c>
      <c r="M155" s="31">
        <v>174</v>
      </c>
      <c r="N155" s="32">
        <f t="shared" si="81"/>
        <v>-2.7932960893854747E-2</v>
      </c>
      <c r="O155" s="18">
        <f>IF(ISNUMBER(M155), $B172 * N155, "")</f>
        <v>-4189.9441340782123</v>
      </c>
      <c r="Q155" s="256"/>
      <c r="R155" s="256"/>
      <c r="S155" s="256"/>
    </row>
    <row r="156" spans="1:19" ht="17.25" thickBot="1">
      <c r="A156" s="127" t="s">
        <v>161</v>
      </c>
      <c r="B156" s="128">
        <v>651</v>
      </c>
      <c r="C156" s="78">
        <v>-2.2522522499999999E-2</v>
      </c>
      <c r="D156" s="20">
        <v>653</v>
      </c>
      <c r="E156" s="21">
        <f t="shared" si="78"/>
        <v>3.0721966205837174E-3</v>
      </c>
      <c r="F156" s="22">
        <f>IF(ISNUMBER(D156), $B172 * E156, "")</f>
        <v>460.82949308755758</v>
      </c>
      <c r="G156" s="30">
        <v>654</v>
      </c>
      <c r="H156" s="21">
        <f t="shared" si="79"/>
        <v>4.608294930875576E-3</v>
      </c>
      <c r="I156" s="105">
        <f>IF(ISNUMBER(G156), $B172 * H156, "")</f>
        <v>691.24423963133643</v>
      </c>
      <c r="J156" s="20">
        <v>653</v>
      </c>
      <c r="K156" s="21">
        <f t="shared" si="80"/>
        <v>3.0721966205837174E-3</v>
      </c>
      <c r="L156" s="22">
        <f>IF(ISNUMBER(J156), $B172 * K156, "")</f>
        <v>460.82949308755758</v>
      </c>
      <c r="M156" s="30">
        <v>670</v>
      </c>
      <c r="N156" s="21">
        <f t="shared" si="81"/>
        <v>2.9185867895545316E-2</v>
      </c>
      <c r="O156" s="22">
        <f>IF(ISNUMBER(M156), $B172 * N156, "")</f>
        <v>4377.880184331797</v>
      </c>
      <c r="Q156" s="256"/>
      <c r="R156" s="256"/>
      <c r="S156" s="256"/>
    </row>
    <row r="157" spans="1:19" ht="17.25" thickBot="1">
      <c r="A157" s="125" t="s">
        <v>56</v>
      </c>
      <c r="B157" s="129">
        <v>206</v>
      </c>
      <c r="C157" s="80">
        <v>-2.36966825E-2</v>
      </c>
      <c r="D157" s="106">
        <v>208</v>
      </c>
      <c r="E157" s="107">
        <f>IF(ISNUMBER(D157), (D157 - $B157) / $B157, "")</f>
        <v>9.7087378640776691E-3</v>
      </c>
      <c r="F157" s="108">
        <f>IF(ISNUMBER(D157), $B172 * E157, "")</f>
        <v>1456.3106796116504</v>
      </c>
      <c r="G157" s="109">
        <v>210</v>
      </c>
      <c r="H157" s="107">
        <f>IF(ISNUMBER(G157), (G157 - $B157) / $B157, "")</f>
        <v>1.9417475728155338E-2</v>
      </c>
      <c r="I157" s="110">
        <f>IF(ISNUMBER(G157), $B172 * H157, "")</f>
        <v>2912.6213592233007</v>
      </c>
      <c r="J157" s="106">
        <v>209</v>
      </c>
      <c r="K157" s="107">
        <f>IF(ISNUMBER(J157), (J157 - $B157) / $B157, "")</f>
        <v>1.4563106796116505E-2</v>
      </c>
      <c r="L157" s="108">
        <f>IF(ISNUMBER(J157), $B172 * K157, "")</f>
        <v>2184.4660194174758</v>
      </c>
      <c r="M157" s="109">
        <v>209</v>
      </c>
      <c r="N157" s="107">
        <f>IF(ISNUMBER(M157), (M157 - $B157) / $B157, "")</f>
        <v>1.4563106796116505E-2</v>
      </c>
      <c r="O157" s="108">
        <f>IF(ISNUMBER(M157), $B172 * N157, "")</f>
        <v>2184.4660194174758</v>
      </c>
      <c r="Q157" s="256"/>
      <c r="R157" s="256"/>
      <c r="S157" s="256"/>
    </row>
    <row r="158" spans="1:19" ht="17.25" thickBot="1">
      <c r="A158" s="125" t="s">
        <v>336</v>
      </c>
      <c r="B158" s="126">
        <v>424</v>
      </c>
      <c r="C158" s="77">
        <v>-2.5287356300000001E-2</v>
      </c>
      <c r="D158" s="15">
        <v>413</v>
      </c>
      <c r="E158" s="32">
        <f t="shared" ref="E158:E161" si="82">IF(ISNUMBER(D158), (D158 - $B158) / $B158, "")</f>
        <v>-2.5943396226415096E-2</v>
      </c>
      <c r="F158" s="18">
        <f>IF(ISNUMBER(D158), $B172 * E158, "")</f>
        <v>-3891.5094339622642</v>
      </c>
      <c r="G158" s="31">
        <v>420</v>
      </c>
      <c r="H158" s="32">
        <f t="shared" ref="H158:H161" si="83">IF(ISNUMBER(G158), (G158 - $B158) / $B158, "")</f>
        <v>-9.433962264150943E-3</v>
      </c>
      <c r="I158" s="101">
        <f>IF(ISNUMBER(G158), $B172 * H158, "")</f>
        <v>-1415.0943396226414</v>
      </c>
      <c r="J158" s="15">
        <v>418</v>
      </c>
      <c r="K158" s="32">
        <f t="shared" ref="K158:K161" si="84">IF(ISNUMBER(J158), (J158 - $B158) / $B158, "")</f>
        <v>-1.4150943396226415E-2</v>
      </c>
      <c r="L158" s="18">
        <f>IF(ISNUMBER(J158), $B172 * K158, "")</f>
        <v>-2122.6415094339623</v>
      </c>
      <c r="M158" s="31">
        <v>416</v>
      </c>
      <c r="N158" s="32">
        <f t="shared" ref="N158:N161" si="85">IF(ISNUMBER(M158), (M158 - $B158) / $B158, "")</f>
        <v>-1.8867924528301886E-2</v>
      </c>
      <c r="O158" s="18">
        <f>IF(ISNUMBER(M158), $B172 * N158, "")</f>
        <v>-2830.1886792452829</v>
      </c>
      <c r="Q158" s="256"/>
      <c r="R158" s="256"/>
      <c r="S158" s="256"/>
    </row>
    <row r="159" spans="1:19" ht="17.25" thickBot="1">
      <c r="A159" s="125" t="s">
        <v>203</v>
      </c>
      <c r="B159" s="126">
        <v>917</v>
      </c>
      <c r="C159" s="77">
        <v>-2.8601694899999999E-2</v>
      </c>
      <c r="D159" s="15">
        <v>906</v>
      </c>
      <c r="E159" s="32">
        <f t="shared" si="82"/>
        <v>-1.1995637949836423E-2</v>
      </c>
      <c r="F159" s="18">
        <f>IF(ISNUMBER(D159), $B172 * E159, "")</f>
        <v>-1799.3456924754635</v>
      </c>
      <c r="G159" s="31">
        <v>901</v>
      </c>
      <c r="H159" s="32">
        <f t="shared" si="83"/>
        <v>-1.7448200654307525E-2</v>
      </c>
      <c r="I159" s="101">
        <f>IF(ISNUMBER(G159), $B172 * H159, "")</f>
        <v>-2617.230098146129</v>
      </c>
      <c r="J159" s="15">
        <v>902</v>
      </c>
      <c r="K159" s="32">
        <f t="shared" si="84"/>
        <v>-1.6357688113413305E-2</v>
      </c>
      <c r="L159" s="18">
        <f>IF(ISNUMBER(J159), $B172 * K159, "")</f>
        <v>-2453.6532170119958</v>
      </c>
      <c r="M159" s="31">
        <v>901</v>
      </c>
      <c r="N159" s="32">
        <f t="shared" si="85"/>
        <v>-1.7448200654307525E-2</v>
      </c>
      <c r="O159" s="18">
        <f>IF(ISNUMBER(M159), $B172 * N159, "")</f>
        <v>-2617.230098146129</v>
      </c>
      <c r="Q159" s="256"/>
      <c r="R159" s="256"/>
      <c r="S159" s="256"/>
    </row>
    <row r="160" spans="1:19" ht="17.25" thickBot="1">
      <c r="A160" s="125" t="s">
        <v>85</v>
      </c>
      <c r="B160" s="126">
        <v>524</v>
      </c>
      <c r="C160" s="77">
        <v>-3.1423290200000002E-2</v>
      </c>
      <c r="D160" s="15">
        <v>519</v>
      </c>
      <c r="E160" s="32">
        <f t="shared" si="82"/>
        <v>-9.5419847328244278E-3</v>
      </c>
      <c r="F160" s="18">
        <f>IF(ISNUMBER(D160), $B172 * E160, "")</f>
        <v>-1431.2977099236641</v>
      </c>
      <c r="G160" s="31">
        <v>527</v>
      </c>
      <c r="H160" s="32">
        <f t="shared" si="83"/>
        <v>5.7251908396946565E-3</v>
      </c>
      <c r="I160" s="101">
        <f>IF(ISNUMBER(G160), $B172 * H160, "")</f>
        <v>858.77862595419845</v>
      </c>
      <c r="J160" s="15">
        <v>524</v>
      </c>
      <c r="K160" s="32">
        <f t="shared" si="84"/>
        <v>0</v>
      </c>
      <c r="L160" s="18">
        <f>IF(ISNUMBER(J160), $B172 * K160, "")</f>
        <v>0</v>
      </c>
      <c r="M160" s="31">
        <v>521</v>
      </c>
      <c r="N160" s="32">
        <f t="shared" si="85"/>
        <v>-5.7251908396946565E-3</v>
      </c>
      <c r="O160" s="18">
        <f>IF(ISNUMBER(M160), $B172 * N160, "")</f>
        <v>-858.77862595419845</v>
      </c>
      <c r="Q160" s="33"/>
      <c r="R160" s="33"/>
    </row>
    <row r="161" spans="1:19" ht="17.25" thickBot="1">
      <c r="A161" s="130" t="s">
        <v>197</v>
      </c>
      <c r="B161" s="131">
        <v>250</v>
      </c>
      <c r="C161" s="79">
        <v>-3.47490347E-2</v>
      </c>
      <c r="D161" s="24">
        <v>244</v>
      </c>
      <c r="E161" s="25">
        <f t="shared" si="82"/>
        <v>-2.4E-2</v>
      </c>
      <c r="F161" s="104">
        <f>IF(ISNUMBER(D161), $B172 * E161, "")</f>
        <v>-3600</v>
      </c>
      <c r="G161" s="102">
        <v>245</v>
      </c>
      <c r="H161" s="25">
        <f t="shared" si="83"/>
        <v>-0.02</v>
      </c>
      <c r="I161" s="103">
        <f>IF(ISNUMBER(G161), $B172 * H161, "")</f>
        <v>-3000</v>
      </c>
      <c r="J161" s="24">
        <v>246</v>
      </c>
      <c r="K161" s="25">
        <f t="shared" si="84"/>
        <v>-1.6E-2</v>
      </c>
      <c r="L161" s="104">
        <f>IF(ISNUMBER(J161), $B172 * K161, "")</f>
        <v>-2400</v>
      </c>
      <c r="M161" s="102">
        <v>245</v>
      </c>
      <c r="N161" s="25">
        <f t="shared" si="85"/>
        <v>-0.02</v>
      </c>
      <c r="O161" s="104">
        <f>IF(ISNUMBER(M161), $B172 * N161, "")</f>
        <v>-3000</v>
      </c>
      <c r="Q161" s="265"/>
      <c r="R161" s="266"/>
      <c r="S161" s="267"/>
    </row>
    <row r="162" spans="1:19">
      <c r="A162" s="123" t="s">
        <v>231</v>
      </c>
      <c r="B162" s="124">
        <v>108</v>
      </c>
      <c r="C162" s="76">
        <v>-4.4247787599999998E-2</v>
      </c>
      <c r="D162" s="13">
        <v>112</v>
      </c>
      <c r="E162" s="14">
        <f>IF(ISNUMBER(D162), (D162 - $B162) / $B162, "")</f>
        <v>3.7037037037037035E-2</v>
      </c>
      <c r="F162" s="16">
        <f>IF(ISNUMBER(D162), $B172 * E162, "")</f>
        <v>5555.5555555555557</v>
      </c>
      <c r="G162" s="29">
        <v>116</v>
      </c>
      <c r="H162" s="14">
        <f>IF(ISNUMBER(G162), (G162 - $B162) / $B162, "")</f>
        <v>7.407407407407407E-2</v>
      </c>
      <c r="I162" s="100">
        <f>IF(ISNUMBER(G162), $B172 * H162, "")</f>
        <v>11111.111111111111</v>
      </c>
      <c r="J162" s="13">
        <v>116</v>
      </c>
      <c r="K162" s="14">
        <f>IF(ISNUMBER(J162), (J162 - $B162) / $B162, "")</f>
        <v>7.407407407407407E-2</v>
      </c>
      <c r="L162" s="16">
        <f>IF(ISNUMBER(J162), $B172 * K162, "")</f>
        <v>11111.111111111111</v>
      </c>
      <c r="M162" s="29">
        <v>114</v>
      </c>
      <c r="N162" s="14">
        <f>IF(ISNUMBER(M162), (M162 - $B162) / $B162, "")</f>
        <v>5.5555555555555552E-2</v>
      </c>
      <c r="O162" s="16">
        <f>IF(ISNUMBER(M162), $B172 * N162, "")</f>
        <v>8333.3333333333321</v>
      </c>
      <c r="Q162" s="268"/>
      <c r="R162" s="269"/>
      <c r="S162" s="270"/>
    </row>
    <row r="163" spans="1:19" ht="17.25" thickBot="1">
      <c r="A163" s="125" t="s">
        <v>251</v>
      </c>
      <c r="B163" s="126">
        <v>429</v>
      </c>
      <c r="C163" s="77">
        <v>-4.6666666699999998E-2</v>
      </c>
      <c r="D163" s="15">
        <v>426</v>
      </c>
      <c r="E163" s="32">
        <f t="shared" ref="E163:E166" si="86">IF(ISNUMBER(D163), (D163 - $B163) / $B163, "")</f>
        <v>-6.993006993006993E-3</v>
      </c>
      <c r="F163" s="18">
        <f>IF(ISNUMBER(D163), $B172 * E163, "")</f>
        <v>-1048.951048951049</v>
      </c>
      <c r="G163" s="31">
        <v>446</v>
      </c>
      <c r="H163" s="32">
        <f t="shared" ref="H163:H166" si="87">IF(ISNUMBER(G163), (G163 - $B163) / $B163, "")</f>
        <v>3.9627039627039624E-2</v>
      </c>
      <c r="I163" s="101">
        <f>IF(ISNUMBER(G163), $B172 * H163, "")</f>
        <v>5944.0559440559437</v>
      </c>
      <c r="J163" s="15">
        <v>446</v>
      </c>
      <c r="K163" s="32">
        <f t="shared" ref="K163:K166" si="88">IF(ISNUMBER(J163), (J163 - $B163) / $B163, "")</f>
        <v>3.9627039627039624E-2</v>
      </c>
      <c r="L163" s="18">
        <f>IF(ISNUMBER(J163), $B172 * K163, "")</f>
        <v>5944.0559440559437</v>
      </c>
      <c r="M163" s="31">
        <v>438</v>
      </c>
      <c r="N163" s="32">
        <f t="shared" ref="N163:N166" si="89">IF(ISNUMBER(M163), (M163 - $B163) / $B163, "")</f>
        <v>2.097902097902098E-2</v>
      </c>
      <c r="O163" s="18">
        <f>IF(ISNUMBER(M163), $B172 * N163, "")</f>
        <v>3146.8531468531469</v>
      </c>
      <c r="Q163" s="271"/>
      <c r="R163" s="272"/>
      <c r="S163" s="273"/>
    </row>
    <row r="164" spans="1:19" ht="17.25" thickBot="1">
      <c r="A164" s="125" t="s">
        <v>233</v>
      </c>
      <c r="B164" s="126">
        <v>773</v>
      </c>
      <c r="C164" s="77">
        <v>-5.0368550400000003E-2</v>
      </c>
      <c r="D164" s="15">
        <v>759</v>
      </c>
      <c r="E164" s="32">
        <f t="shared" si="86"/>
        <v>-1.8111254851228976E-2</v>
      </c>
      <c r="F164" s="18">
        <f>IF(ISNUMBER(D164), $B172 * E164, "")</f>
        <v>-2716.6882276843467</v>
      </c>
      <c r="G164" s="31">
        <v>766</v>
      </c>
      <c r="H164" s="32">
        <f t="shared" si="87"/>
        <v>-9.0556274256144882E-3</v>
      </c>
      <c r="I164" s="101">
        <f>IF(ISNUMBER(G164), $B172 * H164, "")</f>
        <v>-1358.3441138421733</v>
      </c>
      <c r="J164" s="15">
        <v>769</v>
      </c>
      <c r="K164" s="32">
        <f t="shared" si="88"/>
        <v>-5.1746442432082798E-3</v>
      </c>
      <c r="L164" s="18">
        <f>IF(ISNUMBER(J164), $B172 * K164, "")</f>
        <v>-776.19663648124197</v>
      </c>
      <c r="M164" s="31">
        <v>765</v>
      </c>
      <c r="N164" s="32">
        <f t="shared" si="89"/>
        <v>-1.034928848641656E-2</v>
      </c>
      <c r="O164" s="18">
        <f>IF(ISNUMBER(M164), $B172 * N164, "")</f>
        <v>-1552.3932729624839</v>
      </c>
      <c r="Q164" s="256"/>
      <c r="R164" s="256"/>
      <c r="S164" s="256"/>
    </row>
    <row r="165" spans="1:19" ht="17.25" thickBot="1">
      <c r="A165" s="125" t="s">
        <v>237</v>
      </c>
      <c r="B165" s="126">
        <v>179</v>
      </c>
      <c r="C165" s="77">
        <v>-5.2910052899999997E-2</v>
      </c>
      <c r="D165" s="15">
        <v>184</v>
      </c>
      <c r="E165" s="32">
        <f t="shared" si="86"/>
        <v>2.7932960893854747E-2</v>
      </c>
      <c r="F165" s="18">
        <f>IF(ISNUMBER(D165), $B172 * E165, "")</f>
        <v>4189.9441340782123</v>
      </c>
      <c r="G165" s="31">
        <v>183</v>
      </c>
      <c r="H165" s="32">
        <f t="shared" si="87"/>
        <v>2.23463687150838E-2</v>
      </c>
      <c r="I165" s="101">
        <f>IF(ISNUMBER(G165), $B172 * H165, "")</f>
        <v>3351.9553072625699</v>
      </c>
      <c r="J165" s="15">
        <v>183</v>
      </c>
      <c r="K165" s="32">
        <f t="shared" si="88"/>
        <v>2.23463687150838E-2</v>
      </c>
      <c r="L165" s="18">
        <f>IF(ISNUMBER(J165), $B172 * K165, "")</f>
        <v>3351.9553072625699</v>
      </c>
      <c r="M165" s="31">
        <v>183</v>
      </c>
      <c r="N165" s="32">
        <f t="shared" si="89"/>
        <v>2.23463687150838E-2</v>
      </c>
      <c r="O165" s="18">
        <f>IF(ISNUMBER(M165), $B172 * N165, "")</f>
        <v>3351.9553072625699</v>
      </c>
      <c r="Q165" s="251"/>
      <c r="R165" s="251"/>
      <c r="S165" s="251"/>
    </row>
    <row r="166" spans="1:19" ht="17.25" thickBot="1">
      <c r="A166" s="127" t="s">
        <v>219</v>
      </c>
      <c r="B166" s="128">
        <v>400</v>
      </c>
      <c r="C166" s="78">
        <v>-5.43735225E-2</v>
      </c>
      <c r="D166" s="20">
        <v>388</v>
      </c>
      <c r="E166" s="21">
        <f t="shared" si="86"/>
        <v>-0.03</v>
      </c>
      <c r="F166" s="22">
        <f>IF(ISNUMBER(D166), $B172 * E166, "")</f>
        <v>-4500</v>
      </c>
      <c r="G166" s="30">
        <v>384</v>
      </c>
      <c r="H166" s="21">
        <f t="shared" si="87"/>
        <v>-0.04</v>
      </c>
      <c r="I166" s="105">
        <f>IF(ISNUMBER(G166), $B172 * H166, "")</f>
        <v>-6000</v>
      </c>
      <c r="J166" s="20">
        <v>385</v>
      </c>
      <c r="K166" s="21">
        <f t="shared" si="88"/>
        <v>-3.7499999999999999E-2</v>
      </c>
      <c r="L166" s="22">
        <f>IF(ISNUMBER(J166), $B172 * K166, "")</f>
        <v>-5625</v>
      </c>
      <c r="M166" s="30">
        <v>383</v>
      </c>
      <c r="N166" s="21">
        <f t="shared" si="89"/>
        <v>-4.2500000000000003E-2</v>
      </c>
      <c r="O166" s="22">
        <f>IF(ISNUMBER(M166), $B172 * N166, "")</f>
        <v>-6375.0000000000009</v>
      </c>
      <c r="Q166" s="251"/>
      <c r="R166" s="251"/>
      <c r="S166" s="251"/>
    </row>
    <row r="167" spans="1:19" ht="17.25" thickBot="1">
      <c r="A167" s="125" t="s">
        <v>227</v>
      </c>
      <c r="B167" s="129">
        <v>772</v>
      </c>
      <c r="C167" s="80">
        <v>-5.85365854E-2</v>
      </c>
      <c r="D167" s="106">
        <v>755</v>
      </c>
      <c r="E167" s="107">
        <f>IF(ISNUMBER(D167), (D167 - $B167) / $B167, "")</f>
        <v>-2.2020725388601035E-2</v>
      </c>
      <c r="F167" s="108">
        <f>IF(ISNUMBER(D167), $B172 * E167, "")</f>
        <v>-3303.1088082901551</v>
      </c>
      <c r="G167" s="109">
        <v>772</v>
      </c>
      <c r="H167" s="107">
        <f>IF(ISNUMBER(G167), (G167 - $B167) / $B167, "")</f>
        <v>0</v>
      </c>
      <c r="I167" s="110">
        <f>IF(ISNUMBER(G167), $B172 * H167, "")</f>
        <v>0</v>
      </c>
      <c r="J167" s="106">
        <v>768</v>
      </c>
      <c r="K167" s="107">
        <f>IF(ISNUMBER(J167), (J167 - $B167) / $B167, "")</f>
        <v>-5.1813471502590676E-3</v>
      </c>
      <c r="L167" s="108">
        <f>IF(ISNUMBER(J167), $B172 * K167, "")</f>
        <v>-777.20207253886008</v>
      </c>
      <c r="M167" s="109">
        <v>758</v>
      </c>
      <c r="N167" s="107">
        <f>IF(ISNUMBER(M167), (M167 - $B167) / $B167, "")</f>
        <v>-1.8134715025906734E-2</v>
      </c>
      <c r="O167" s="108">
        <f>IF(ISNUMBER(M167), $B172 * N167, "")</f>
        <v>-2720.2072538860102</v>
      </c>
      <c r="Q167" s="256"/>
      <c r="R167" s="256"/>
      <c r="S167" s="256"/>
    </row>
    <row r="168" spans="1:19" ht="17.25" thickBot="1">
      <c r="A168" s="125" t="s">
        <v>215</v>
      </c>
      <c r="B168" s="126">
        <v>547</v>
      </c>
      <c r="C168" s="77">
        <v>-6.6552900999999998E-2</v>
      </c>
      <c r="D168" s="15">
        <v>577</v>
      </c>
      <c r="E168" s="32">
        <f t="shared" ref="E168:E171" si="90">IF(ISNUMBER(D168), (D168 - $B168) / $B168, "")</f>
        <v>5.4844606946983544E-2</v>
      </c>
      <c r="F168" s="18">
        <f>IF(ISNUMBER(D168), $B172 * E168, "")</f>
        <v>8226.6910420475324</v>
      </c>
      <c r="G168" s="31">
        <v>558</v>
      </c>
      <c r="H168" s="32">
        <f t="shared" ref="H168:H171" si="91">IF(ISNUMBER(G168), (G168 - $B168) / $B168, "")</f>
        <v>2.0109689213893969E-2</v>
      </c>
      <c r="I168" s="101">
        <f>IF(ISNUMBER(G168), $B172 * H168, "")</f>
        <v>3016.4533820840952</v>
      </c>
      <c r="J168" s="15">
        <v>551</v>
      </c>
      <c r="K168" s="32">
        <f t="shared" ref="K168:K171" si="92">IF(ISNUMBER(J168), (J168 - $B168) / $B168, "")</f>
        <v>7.3126142595978062E-3</v>
      </c>
      <c r="L168" s="18">
        <f>IF(ISNUMBER(J168), $B172 * K168, "")</f>
        <v>1096.892138939671</v>
      </c>
      <c r="M168" s="31">
        <v>546</v>
      </c>
      <c r="N168" s="32">
        <f t="shared" ref="N168:N171" si="93">IF(ISNUMBER(M168), (M168 - $B168) / $B168, "")</f>
        <v>-1.8281535648994515E-3</v>
      </c>
      <c r="O168" s="18">
        <f>IF(ISNUMBER(M168), $B172 * N168, "")</f>
        <v>-274.22303473491775</v>
      </c>
      <c r="Q168" s="256"/>
      <c r="R168" s="256"/>
      <c r="S168" s="256"/>
    </row>
    <row r="169" spans="1:19" ht="17.25" thickBot="1">
      <c r="A169" s="125" t="s">
        <v>121</v>
      </c>
      <c r="B169" s="126">
        <v>659</v>
      </c>
      <c r="C169" s="77">
        <v>-6.7892503500000007E-2</v>
      </c>
      <c r="D169" s="15">
        <v>639</v>
      </c>
      <c r="E169" s="32">
        <f t="shared" si="90"/>
        <v>-3.0349013657056147E-2</v>
      </c>
      <c r="F169" s="18">
        <f>IF(ISNUMBER(D169), $B172 * E169, "")</f>
        <v>-4552.3520485584222</v>
      </c>
      <c r="G169" s="31">
        <v>642</v>
      </c>
      <c r="H169" s="32">
        <f t="shared" si="91"/>
        <v>-2.5796661608497723E-2</v>
      </c>
      <c r="I169" s="101">
        <f>IF(ISNUMBER(G169), $B172 * H169, "")</f>
        <v>-3869.4992412746583</v>
      </c>
      <c r="J169" s="15">
        <v>645</v>
      </c>
      <c r="K169" s="32">
        <f t="shared" si="92"/>
        <v>-2.1244309559939303E-2</v>
      </c>
      <c r="L169" s="18">
        <f>IF(ISNUMBER(J169), $B172 * K169, "")</f>
        <v>-3186.6464339908953</v>
      </c>
      <c r="M169" s="31">
        <v>638</v>
      </c>
      <c r="N169" s="32">
        <f t="shared" si="93"/>
        <v>-3.1866464339908952E-2</v>
      </c>
      <c r="O169" s="18">
        <f>IF(ISNUMBER(M169), $B172 * N169, "")</f>
        <v>-4779.9696509863425</v>
      </c>
      <c r="Q169" s="256"/>
      <c r="R169" s="256"/>
      <c r="S169" s="256"/>
    </row>
    <row r="170" spans="1:19">
      <c r="A170" s="125" t="s">
        <v>239</v>
      </c>
      <c r="B170" s="126">
        <v>815</v>
      </c>
      <c r="C170" s="77">
        <v>-8.8366890399999995E-2</v>
      </c>
      <c r="D170" s="15">
        <v>788</v>
      </c>
      <c r="E170" s="32">
        <f t="shared" si="90"/>
        <v>-3.3128834355828224E-2</v>
      </c>
      <c r="F170" s="18">
        <f>IF(ISNUMBER(D170), $B172 * E170, "")</f>
        <v>-4969.3251533742332</v>
      </c>
      <c r="G170" s="31">
        <v>790</v>
      </c>
      <c r="H170" s="32">
        <f t="shared" si="91"/>
        <v>-3.0674846625766871E-2</v>
      </c>
      <c r="I170" s="101">
        <f>IF(ISNUMBER(G170), $B172 * H170, "")</f>
        <v>-4601.2269938650306</v>
      </c>
      <c r="J170" s="15">
        <v>794</v>
      </c>
      <c r="K170" s="32">
        <f t="shared" si="92"/>
        <v>-2.5766871165644172E-2</v>
      </c>
      <c r="L170" s="18">
        <f>IF(ISNUMBER(J170), $B172 * K170, "")</f>
        <v>-3865.030674846626</v>
      </c>
      <c r="M170" s="31">
        <v>780</v>
      </c>
      <c r="N170" s="32">
        <f t="shared" si="93"/>
        <v>-4.2944785276073622E-2</v>
      </c>
      <c r="O170" s="18">
        <f>IF(ISNUMBER(M170), $B172 * N170, "")</f>
        <v>-6441.7177914110434</v>
      </c>
      <c r="Q170" s="278"/>
      <c r="R170" s="279"/>
      <c r="S170" s="280"/>
    </row>
    <row r="171" spans="1:19" ht="17.25" thickBot="1">
      <c r="A171" s="130" t="s">
        <v>191</v>
      </c>
      <c r="B171" s="131">
        <v>202</v>
      </c>
      <c r="C171" s="79">
        <v>-0.12554112549999999</v>
      </c>
      <c r="D171" s="24">
        <v>190</v>
      </c>
      <c r="E171" s="25">
        <f t="shared" si="90"/>
        <v>-5.9405940594059403E-2</v>
      </c>
      <c r="F171" s="104">
        <f>IF(ISNUMBER(D171), $B172 * E171, "")</f>
        <v>-8910.8910891089108</v>
      </c>
      <c r="G171" s="102">
        <v>191</v>
      </c>
      <c r="H171" s="25">
        <f t="shared" si="91"/>
        <v>-5.4455445544554455E-2</v>
      </c>
      <c r="I171" s="103">
        <f>IF(ISNUMBER(G171), $B172 * H171, "")</f>
        <v>-8168.3168316831679</v>
      </c>
      <c r="J171" s="24">
        <v>192</v>
      </c>
      <c r="K171" s="25">
        <f t="shared" si="92"/>
        <v>-4.9504950495049507E-2</v>
      </c>
      <c r="L171" s="104">
        <f>IF(ISNUMBER(J171), $B172 * K171, "")</f>
        <v>-7425.742574257426</v>
      </c>
      <c r="M171" s="102">
        <v>189</v>
      </c>
      <c r="N171" s="25">
        <f t="shared" si="93"/>
        <v>-6.4356435643564358E-2</v>
      </c>
      <c r="O171" s="104">
        <f>IF(ISNUMBER(M171), $B172 * N171, "")</f>
        <v>-9653.4653465346546</v>
      </c>
      <c r="Q171" s="281"/>
      <c r="R171" s="282"/>
      <c r="S171" s="283"/>
    </row>
    <row r="172" spans="1:19" ht="17.25" thickBot="1">
      <c r="A172" s="132" t="s">
        <v>267</v>
      </c>
      <c r="B172" s="289">
        <f>$B$37</f>
        <v>150000</v>
      </c>
      <c r="C172" s="290"/>
      <c r="D172" s="26" t="s">
        <v>268</v>
      </c>
      <c r="E172" s="27">
        <f>IF(COUNT(E152:E171), SUM(E152:E171) / COUNT(E152:E171), 0)</f>
        <v>-6.5886383800788113E-3</v>
      </c>
      <c r="F172" s="28">
        <f>SUM(F152:F171)</f>
        <v>-19765.91514023643</v>
      </c>
      <c r="G172" s="26" t="s">
        <v>268</v>
      </c>
      <c r="H172" s="27">
        <f>IF(COUNT(H152:H171), SUM(H152:H171) / COUNT(H152:H171), 0)</f>
        <v>-1.2441709270011323E-3</v>
      </c>
      <c r="I172" s="28">
        <f>SUM(I152:I171)</f>
        <v>-3732.5127810033991</v>
      </c>
      <c r="J172" s="26" t="s">
        <v>268</v>
      </c>
      <c r="K172" s="27">
        <f>IF(COUNT(K152:K171), SUM(K152:K171) / COUNT(K152:K171), 0)</f>
        <v>-1.6906080788596108E-3</v>
      </c>
      <c r="L172" s="28">
        <f>SUM(L152:L171)</f>
        <v>-5071.8242365788337</v>
      </c>
      <c r="M172" s="26" t="s">
        <v>268</v>
      </c>
      <c r="N172" s="27">
        <f>IF(COUNT(N152:N171), SUM(N152:N171) / COUNT(N152:N171), 0)</f>
        <v>-7.6038911250006069E-3</v>
      </c>
      <c r="O172" s="28">
        <f>SUM(O152:O171)</f>
        <v>-22811.673375001825</v>
      </c>
      <c r="Q172" s="284"/>
      <c r="R172" s="285"/>
      <c r="S172" s="286"/>
    </row>
    <row r="174" spans="1:19" ht="17.25" thickBot="1"/>
    <row r="175" spans="1:19" ht="17.25" thickBot="1">
      <c r="A175" s="230" t="s">
        <v>252</v>
      </c>
      <c r="B175" s="231"/>
      <c r="C175" s="231"/>
      <c r="D175" s="231"/>
      <c r="E175" s="231"/>
      <c r="F175" s="231"/>
      <c r="G175" s="231"/>
      <c r="H175" s="231"/>
      <c r="I175" s="231"/>
      <c r="J175" s="231"/>
      <c r="K175" s="231"/>
      <c r="L175" s="231"/>
      <c r="M175" s="231"/>
      <c r="N175" s="231"/>
      <c r="O175" s="232"/>
      <c r="Q175" s="251"/>
      <c r="R175" s="251"/>
      <c r="S175" s="251"/>
    </row>
    <row r="176" spans="1:19" ht="17.25" thickBot="1">
      <c r="A176" s="174" t="s">
        <v>264</v>
      </c>
      <c r="B176" s="230" t="s">
        <v>49</v>
      </c>
      <c r="C176" s="232"/>
      <c r="D176" s="230" t="s">
        <v>57</v>
      </c>
      <c r="E176" s="231"/>
      <c r="F176" s="232"/>
      <c r="G176" s="257">
        <f>_xlfn.IFNA(VLOOKUP(B176, 현재가테이블!$B$2:$D$200, 2, FALSE), "-")</f>
        <v>60715000</v>
      </c>
      <c r="H176" s="258"/>
      <c r="I176" s="259"/>
      <c r="J176" s="230" t="s">
        <v>58</v>
      </c>
      <c r="K176" s="231"/>
      <c r="L176" s="232"/>
      <c r="M176" s="260">
        <f>_xlfn.IFNA(VLOOKUP(B176, 현재가테이블!$B$2:$D$200, 3, FALSE), "-")</f>
        <v>-7.8924148000000006E-3</v>
      </c>
      <c r="N176" s="261"/>
      <c r="O176" s="262"/>
      <c r="Q176" s="251"/>
      <c r="R176" s="251"/>
      <c r="S176" s="251"/>
    </row>
    <row r="177" spans="1:19" ht="17.25" thickBot="1">
      <c r="A177" s="291" t="s">
        <v>54</v>
      </c>
      <c r="B177" s="293" t="str">
        <f>TEXT($G$1, "[$-ko-KR]yyyy-mm-dd(ddd) ") &amp; "오전 00:00"</f>
        <v>2021-12-03(금) 오전 00:00</v>
      </c>
      <c r="C177" s="294"/>
      <c r="D177" s="253" t="str">
        <f>TEXT($G$1, "[$-ko-KR]yyyy-mm-dd(ddd) ") &amp; "오후 14:00"</f>
        <v>2021-12-03(금) 오후 14:00</v>
      </c>
      <c r="E177" s="254"/>
      <c r="F177" s="255"/>
      <c r="G177" s="253" t="str">
        <f>TEXT($G$1, "[$-ko-KR]yyyy-mm-dd(ddd) ") &amp; "오후 19:00"</f>
        <v>2021-12-03(금) 오후 19:00</v>
      </c>
      <c r="H177" s="254"/>
      <c r="I177" s="255"/>
      <c r="J177" s="253" t="str">
        <f>TEXT($G$1, "[$-ko-KR]yyyy-mm-dd(ddd) ") &amp; "오후 21:00"</f>
        <v>2021-12-03(금) 오후 21:00</v>
      </c>
      <c r="K177" s="254"/>
      <c r="L177" s="255"/>
      <c r="M177" s="253" t="str">
        <f>TEXT($G$1+1, "[$-ko-KR]yyyy-mm-dd(ddd) ") &amp; "오전 00:00"</f>
        <v>2021-12-04(토) 오전 00:00</v>
      </c>
      <c r="N177" s="254"/>
      <c r="O177" s="255"/>
      <c r="Q177" s="251"/>
      <c r="R177" s="251"/>
      <c r="S177" s="251"/>
    </row>
    <row r="178" spans="1:19" ht="17.25" thickBot="1">
      <c r="A178" s="292"/>
      <c r="B178" s="121" t="s">
        <v>57</v>
      </c>
      <c r="C178" s="122" t="s">
        <v>58</v>
      </c>
      <c r="D178" s="2" t="s">
        <v>57</v>
      </c>
      <c r="E178" s="10" t="s">
        <v>265</v>
      </c>
      <c r="F178" s="11" t="s">
        <v>266</v>
      </c>
      <c r="G178" s="175" t="s">
        <v>57</v>
      </c>
      <c r="H178" s="176" t="s">
        <v>265</v>
      </c>
      <c r="I178" s="177" t="s">
        <v>266</v>
      </c>
      <c r="J178" s="10" t="s">
        <v>57</v>
      </c>
      <c r="K178" s="10" t="s">
        <v>265</v>
      </c>
      <c r="L178" s="115" t="s">
        <v>266</v>
      </c>
      <c r="M178" s="2" t="s">
        <v>57</v>
      </c>
      <c r="N178" s="10" t="s">
        <v>265</v>
      </c>
      <c r="O178" s="66" t="s">
        <v>266</v>
      </c>
      <c r="Q178" s="256"/>
      <c r="R178" s="256"/>
      <c r="S178" s="256"/>
    </row>
    <row r="179" spans="1:19" ht="17.25" thickBot="1">
      <c r="A179" s="123" t="s">
        <v>331</v>
      </c>
      <c r="B179" s="124">
        <v>2325</v>
      </c>
      <c r="C179" s="76">
        <v>-4.7131147499999998E-2</v>
      </c>
      <c r="D179" s="13">
        <v>2350</v>
      </c>
      <c r="E179" s="14">
        <f>IF(ISNUMBER(D179), (D179 - $B179) / $B179, "")</f>
        <v>1.0752688172043012E-2</v>
      </c>
      <c r="F179" s="16">
        <f>IF(ISNUMBER(D179), $B199 * E179, "")</f>
        <v>1612.9032258064517</v>
      </c>
      <c r="G179" s="29">
        <v>2370</v>
      </c>
      <c r="H179" s="14">
        <f>IF(ISNUMBER(G179), (G179 - $B179) / $B179, "")</f>
        <v>1.935483870967742E-2</v>
      </c>
      <c r="I179" s="100">
        <f>IF(ISNUMBER(G179), $B199 * H179, "")</f>
        <v>2903.2258064516132</v>
      </c>
      <c r="J179" s="13">
        <v>2345</v>
      </c>
      <c r="K179" s="14">
        <f>IF(ISNUMBER(J179), (J179 - $B179) / $B179, "")</f>
        <v>8.6021505376344086E-3</v>
      </c>
      <c r="L179" s="16">
        <f>IF(ISNUMBER(J179), $B199 * K179, "")</f>
        <v>1290.3225806451612</v>
      </c>
      <c r="M179" s="29">
        <v>2335</v>
      </c>
      <c r="N179" s="14">
        <f>IF(ISNUMBER(M179), (M179 - $B179) / $B179, "")</f>
        <v>4.3010752688172043E-3</v>
      </c>
      <c r="O179" s="16">
        <f>IF(ISNUMBER(M179), $B199 * N179, "")</f>
        <v>645.16129032258061</v>
      </c>
      <c r="Q179" s="251"/>
      <c r="R179" s="251"/>
      <c r="S179" s="251"/>
    </row>
    <row r="180" spans="1:19" ht="17.25" thickBot="1">
      <c r="A180" s="125" t="s">
        <v>233</v>
      </c>
      <c r="B180" s="126">
        <v>773</v>
      </c>
      <c r="C180" s="77">
        <v>-5.0368550400000003E-2</v>
      </c>
      <c r="D180" s="15">
        <v>759</v>
      </c>
      <c r="E180" s="32">
        <f t="shared" ref="E180:E183" si="94">IF(ISNUMBER(D180), (D180 - $B180) / $B180, "")</f>
        <v>-1.8111254851228976E-2</v>
      </c>
      <c r="F180" s="18">
        <f>IF(ISNUMBER(D180), $B199 * E180, "")</f>
        <v>-2716.6882276843467</v>
      </c>
      <c r="G180" s="31">
        <v>766</v>
      </c>
      <c r="H180" s="32">
        <f t="shared" ref="H180:H183" si="95">IF(ISNUMBER(G180), (G180 - $B180) / $B180, "")</f>
        <v>-9.0556274256144882E-3</v>
      </c>
      <c r="I180" s="101">
        <f>IF(ISNUMBER(G180), $B199 * H180, "")</f>
        <v>-1358.3441138421733</v>
      </c>
      <c r="J180" s="15">
        <v>769</v>
      </c>
      <c r="K180" s="32">
        <f t="shared" ref="K180:K183" si="96">IF(ISNUMBER(J180), (J180 - $B180) / $B180, "")</f>
        <v>-5.1746442432082798E-3</v>
      </c>
      <c r="L180" s="18">
        <f>IF(ISNUMBER(J180), $B199 * K180, "")</f>
        <v>-776.19663648124197</v>
      </c>
      <c r="M180" s="31">
        <v>765</v>
      </c>
      <c r="N180" s="32">
        <f t="shared" ref="N180:N183" si="97">IF(ISNUMBER(M180), (M180 - $B180) / $B180, "")</f>
        <v>-1.034928848641656E-2</v>
      </c>
      <c r="O180" s="18">
        <f>IF(ISNUMBER(M180), $B199 * N180, "")</f>
        <v>-1552.3932729624839</v>
      </c>
      <c r="Q180" s="251"/>
      <c r="R180" s="251"/>
      <c r="S180" s="251"/>
    </row>
    <row r="181" spans="1:19" ht="17.25" thickBot="1">
      <c r="A181" s="125" t="s">
        <v>199</v>
      </c>
      <c r="B181" s="126">
        <v>95.8</v>
      </c>
      <c r="C181" s="77">
        <v>-5.1485148500000001E-2</v>
      </c>
      <c r="D181" s="15">
        <v>98</v>
      </c>
      <c r="E181" s="32">
        <f t="shared" si="94"/>
        <v>2.2964509394572057E-2</v>
      </c>
      <c r="F181" s="18">
        <f>IF(ISNUMBER(D181), $B199 * E181, "")</f>
        <v>3444.6764091858086</v>
      </c>
      <c r="G181" s="31">
        <v>97.2</v>
      </c>
      <c r="H181" s="32">
        <f t="shared" si="95"/>
        <v>1.4613778705636803E-2</v>
      </c>
      <c r="I181" s="101">
        <f>IF(ISNUMBER(G181), $B199 * H181, "")</f>
        <v>2192.0668058455203</v>
      </c>
      <c r="J181" s="15">
        <v>96.7</v>
      </c>
      <c r="K181" s="32">
        <f t="shared" si="96"/>
        <v>9.3945720250522523E-3</v>
      </c>
      <c r="L181" s="18">
        <f>IF(ISNUMBER(J181), $B199 * K181, "")</f>
        <v>1409.1858037578379</v>
      </c>
      <c r="M181" s="31">
        <v>96.5</v>
      </c>
      <c r="N181" s="32">
        <f t="shared" si="97"/>
        <v>7.3068893528184017E-3</v>
      </c>
      <c r="O181" s="18">
        <f>IF(ISNUMBER(M181), $B199 * N181, "")</f>
        <v>1096.0334029227602</v>
      </c>
      <c r="Q181" s="256"/>
      <c r="R181" s="256"/>
      <c r="S181" s="256"/>
    </row>
    <row r="182" spans="1:19" ht="17.25" thickBot="1">
      <c r="A182" s="125" t="s">
        <v>237</v>
      </c>
      <c r="B182" s="126">
        <v>179</v>
      </c>
      <c r="C182" s="77">
        <v>-5.2910052899999997E-2</v>
      </c>
      <c r="D182" s="15">
        <v>184</v>
      </c>
      <c r="E182" s="32">
        <f t="shared" si="94"/>
        <v>2.7932960893854747E-2</v>
      </c>
      <c r="F182" s="18">
        <f>IF(ISNUMBER(D182), $B199 * E182, "")</f>
        <v>4189.9441340782123</v>
      </c>
      <c r="G182" s="31">
        <v>183</v>
      </c>
      <c r="H182" s="32">
        <f t="shared" si="95"/>
        <v>2.23463687150838E-2</v>
      </c>
      <c r="I182" s="101">
        <f>IF(ISNUMBER(G182), $B199 * H182, "")</f>
        <v>3351.9553072625699</v>
      </c>
      <c r="J182" s="15">
        <v>183</v>
      </c>
      <c r="K182" s="32">
        <f t="shared" si="96"/>
        <v>2.23463687150838E-2</v>
      </c>
      <c r="L182" s="18">
        <f>IF(ISNUMBER(J182), $B199 * K182, "")</f>
        <v>3351.9553072625699</v>
      </c>
      <c r="M182" s="31">
        <v>183</v>
      </c>
      <c r="N182" s="32">
        <f t="shared" si="97"/>
        <v>2.23463687150838E-2</v>
      </c>
      <c r="O182" s="18">
        <f>IF(ISNUMBER(M182), $B199 * N182, "")</f>
        <v>3351.9553072625699</v>
      </c>
      <c r="Q182" s="256"/>
      <c r="R182" s="256"/>
      <c r="S182" s="256"/>
    </row>
    <row r="183" spans="1:19" ht="17.25" thickBot="1">
      <c r="A183" s="127" t="s">
        <v>79</v>
      </c>
      <c r="B183" s="128">
        <v>1755</v>
      </c>
      <c r="C183" s="78">
        <v>-5.3908355800000002E-2</v>
      </c>
      <c r="D183" s="20">
        <v>1720</v>
      </c>
      <c r="E183" s="21">
        <f t="shared" si="94"/>
        <v>-1.9943019943019943E-2</v>
      </c>
      <c r="F183" s="22">
        <f>IF(ISNUMBER(D183), $B199 * E183, "")</f>
        <v>-2991.4529914529912</v>
      </c>
      <c r="G183" s="30">
        <v>1730</v>
      </c>
      <c r="H183" s="21">
        <f t="shared" si="95"/>
        <v>-1.4245014245014245E-2</v>
      </c>
      <c r="I183" s="105">
        <f>IF(ISNUMBER(G183), $B199 * H183, "")</f>
        <v>-2136.7521367521367</v>
      </c>
      <c r="J183" s="20">
        <v>1720</v>
      </c>
      <c r="K183" s="21">
        <f t="shared" si="96"/>
        <v>-1.9943019943019943E-2</v>
      </c>
      <c r="L183" s="22">
        <f>IF(ISNUMBER(J183), $B199 * K183, "")</f>
        <v>-2991.4529914529912</v>
      </c>
      <c r="M183" s="30">
        <v>1710</v>
      </c>
      <c r="N183" s="21">
        <f t="shared" si="97"/>
        <v>-2.564102564102564E-2</v>
      </c>
      <c r="O183" s="22">
        <f>IF(ISNUMBER(M183), $B199 * N183, "")</f>
        <v>-3846.1538461538462</v>
      </c>
      <c r="Q183" s="256"/>
      <c r="R183" s="256"/>
      <c r="S183" s="256"/>
    </row>
    <row r="184" spans="1:19" ht="17.25" thickBot="1">
      <c r="A184" s="125" t="s">
        <v>219</v>
      </c>
      <c r="B184" s="129">
        <v>400</v>
      </c>
      <c r="C184" s="80">
        <v>-5.43735225E-2</v>
      </c>
      <c r="D184" s="106">
        <v>388</v>
      </c>
      <c r="E184" s="107">
        <f>IF(ISNUMBER(D184), (D184 - $B184) / $B184, "")</f>
        <v>-0.03</v>
      </c>
      <c r="F184" s="108">
        <f>IF(ISNUMBER(D184), $B199 * E184, "")</f>
        <v>-4500</v>
      </c>
      <c r="G184" s="109">
        <v>384</v>
      </c>
      <c r="H184" s="107">
        <f>IF(ISNUMBER(G184), (G184 - $B184) / $B184, "")</f>
        <v>-0.04</v>
      </c>
      <c r="I184" s="110">
        <f>IF(ISNUMBER(G184), $B199 * H184, "")</f>
        <v>-6000</v>
      </c>
      <c r="J184" s="106">
        <v>385</v>
      </c>
      <c r="K184" s="107">
        <f>IF(ISNUMBER(J184), (J184 - $B184) / $B184, "")</f>
        <v>-3.7499999999999999E-2</v>
      </c>
      <c r="L184" s="108">
        <f>IF(ISNUMBER(J184), $B199 * K184, "")</f>
        <v>-5625</v>
      </c>
      <c r="M184" s="109">
        <v>383</v>
      </c>
      <c r="N184" s="107">
        <f>IF(ISNUMBER(M184), (M184 - $B184) / $B184, "")</f>
        <v>-4.2500000000000003E-2</v>
      </c>
      <c r="O184" s="108">
        <f>IF(ISNUMBER(M184), $B199 * N184, "")</f>
        <v>-6375.0000000000009</v>
      </c>
      <c r="Q184" s="256"/>
      <c r="R184" s="256"/>
      <c r="S184" s="256"/>
    </row>
    <row r="185" spans="1:19" ht="17.25" thickBot="1">
      <c r="A185" s="125" t="s">
        <v>157</v>
      </c>
      <c r="B185" s="126">
        <v>3015</v>
      </c>
      <c r="C185" s="77">
        <v>-5.4858934200000001E-2</v>
      </c>
      <c r="D185" s="15">
        <v>2850</v>
      </c>
      <c r="E185" s="32">
        <f t="shared" ref="E185:E188" si="98">IF(ISNUMBER(D185), (D185 - $B185) / $B185, "")</f>
        <v>-5.4726368159203981E-2</v>
      </c>
      <c r="F185" s="18">
        <f>IF(ISNUMBER(D185), $B199 * E185, "")</f>
        <v>-8208.9552238805973</v>
      </c>
      <c r="G185" s="31">
        <v>2900</v>
      </c>
      <c r="H185" s="32">
        <f t="shared" ref="H185:H188" si="99">IF(ISNUMBER(G185), (G185 - $B185) / $B185, "")</f>
        <v>-3.8142620232172471E-2</v>
      </c>
      <c r="I185" s="101">
        <f>IF(ISNUMBER(G185), $B199 * H185, "")</f>
        <v>-5721.3930348258709</v>
      </c>
      <c r="J185" s="15">
        <v>2880</v>
      </c>
      <c r="K185" s="32">
        <f t="shared" ref="K185:K188" si="100">IF(ISNUMBER(J185), (J185 - $B185) / $B185, "")</f>
        <v>-4.4776119402985072E-2</v>
      </c>
      <c r="L185" s="18">
        <f>IF(ISNUMBER(J185), $B199 * K185, "")</f>
        <v>-6716.4179104477607</v>
      </c>
      <c r="M185" s="31">
        <v>2845</v>
      </c>
      <c r="N185" s="32">
        <f t="shared" ref="N185:N188" si="101">IF(ISNUMBER(M185), (M185 - $B185) / $B185, "")</f>
        <v>-5.6384742951907131E-2</v>
      </c>
      <c r="O185" s="18">
        <f>IF(ISNUMBER(M185), $B199 * N185, "")</f>
        <v>-8457.7114427860688</v>
      </c>
      <c r="Q185" s="256"/>
      <c r="R185" s="256"/>
      <c r="S185" s="256"/>
    </row>
    <row r="186" spans="1:19" ht="17.25" thickBot="1">
      <c r="A186" s="125" t="s">
        <v>340</v>
      </c>
      <c r="B186" s="126">
        <v>4330</v>
      </c>
      <c r="C186" s="77">
        <v>-5.5616139600000003E-2</v>
      </c>
      <c r="D186" s="15">
        <v>4260</v>
      </c>
      <c r="E186" s="32">
        <f t="shared" si="98"/>
        <v>-1.6166281755196306E-2</v>
      </c>
      <c r="F186" s="18">
        <f>IF(ISNUMBER(D186), $B199 * E186, "")</f>
        <v>-2424.9422632794458</v>
      </c>
      <c r="G186" s="31">
        <v>4295</v>
      </c>
      <c r="H186" s="32">
        <f t="shared" si="99"/>
        <v>-8.0831408775981529E-3</v>
      </c>
      <c r="I186" s="101">
        <f>IF(ISNUMBER(G186), $B199 * H186, "")</f>
        <v>-1212.4711316397229</v>
      </c>
      <c r="J186" s="15">
        <v>4295</v>
      </c>
      <c r="K186" s="32">
        <f t="shared" si="100"/>
        <v>-8.0831408775981529E-3</v>
      </c>
      <c r="L186" s="18">
        <f>IF(ISNUMBER(J186), $B199 * K186, "")</f>
        <v>-1212.4711316397229</v>
      </c>
      <c r="M186" s="31">
        <v>4285</v>
      </c>
      <c r="N186" s="32">
        <f t="shared" si="101"/>
        <v>-1.0392609699769052E-2</v>
      </c>
      <c r="O186" s="18">
        <f>IF(ISNUMBER(M186), $B199 * N186, "")</f>
        <v>-1558.8914549653578</v>
      </c>
      <c r="Q186" s="256"/>
      <c r="R186" s="256"/>
      <c r="S186" s="256"/>
    </row>
    <row r="187" spans="1:19" ht="17.25" thickBot="1">
      <c r="A187" s="125" t="s">
        <v>227</v>
      </c>
      <c r="B187" s="126">
        <v>772</v>
      </c>
      <c r="C187" s="77">
        <v>-5.85365854E-2</v>
      </c>
      <c r="D187" s="15">
        <v>755</v>
      </c>
      <c r="E187" s="32">
        <f t="shared" si="98"/>
        <v>-2.2020725388601035E-2</v>
      </c>
      <c r="F187" s="18">
        <f>IF(ISNUMBER(D187), $B199 * E187, "")</f>
        <v>-3303.1088082901551</v>
      </c>
      <c r="G187" s="31">
        <v>772</v>
      </c>
      <c r="H187" s="32">
        <f t="shared" si="99"/>
        <v>0</v>
      </c>
      <c r="I187" s="101">
        <f>IF(ISNUMBER(G187), $B199 * H187, "")</f>
        <v>0</v>
      </c>
      <c r="J187" s="15">
        <v>768</v>
      </c>
      <c r="K187" s="32">
        <f t="shared" si="100"/>
        <v>-5.1813471502590676E-3</v>
      </c>
      <c r="L187" s="18">
        <f>IF(ISNUMBER(J187), $B199 * K187, "")</f>
        <v>-777.20207253886008</v>
      </c>
      <c r="M187" s="31">
        <v>758</v>
      </c>
      <c r="N187" s="32">
        <f t="shared" si="101"/>
        <v>-1.8134715025906734E-2</v>
      </c>
      <c r="O187" s="18">
        <f>IF(ISNUMBER(M187), $B199 * N187, "")</f>
        <v>-2720.2072538860102</v>
      </c>
      <c r="Q187" s="33"/>
      <c r="R187" s="33"/>
    </row>
    <row r="188" spans="1:19" ht="17.25" thickBot="1">
      <c r="A188" s="130" t="s">
        <v>225</v>
      </c>
      <c r="B188" s="131">
        <v>1315</v>
      </c>
      <c r="C188" s="79">
        <v>-6.0714285700000002E-2</v>
      </c>
      <c r="D188" s="24">
        <v>1275</v>
      </c>
      <c r="E188" s="25">
        <f t="shared" si="98"/>
        <v>-3.0418250950570342E-2</v>
      </c>
      <c r="F188" s="104">
        <f>IF(ISNUMBER(D188), $B199 * E188, "")</f>
        <v>-4562.7376425855509</v>
      </c>
      <c r="G188" s="102">
        <v>1310</v>
      </c>
      <c r="H188" s="25">
        <f t="shared" si="99"/>
        <v>-3.8022813688212928E-3</v>
      </c>
      <c r="I188" s="103">
        <f>IF(ISNUMBER(G188), $B199 * H188, "")</f>
        <v>-570.34220532319387</v>
      </c>
      <c r="J188" s="24">
        <v>1320</v>
      </c>
      <c r="K188" s="25">
        <f t="shared" si="100"/>
        <v>3.8022813688212928E-3</v>
      </c>
      <c r="L188" s="104">
        <f>IF(ISNUMBER(J188), $B199 * K188, "")</f>
        <v>570.34220532319387</v>
      </c>
      <c r="M188" s="102">
        <v>1330</v>
      </c>
      <c r="N188" s="25">
        <f t="shared" si="101"/>
        <v>1.1406844106463879E-2</v>
      </c>
      <c r="O188" s="104">
        <f>IF(ISNUMBER(M188), $B199 * N188, "")</f>
        <v>1711.0266159695818</v>
      </c>
      <c r="Q188" s="265"/>
      <c r="R188" s="266"/>
      <c r="S188" s="267"/>
    </row>
    <row r="189" spans="1:19">
      <c r="A189" s="123" t="s">
        <v>327</v>
      </c>
      <c r="B189" s="124">
        <v>1105</v>
      </c>
      <c r="C189" s="76">
        <v>-6.3559322000000001E-2</v>
      </c>
      <c r="D189" s="13">
        <v>1110</v>
      </c>
      <c r="E189" s="14">
        <f>IF(ISNUMBER(D189), (D189 - $B189) / $B189, "")</f>
        <v>4.5248868778280547E-3</v>
      </c>
      <c r="F189" s="16">
        <f>IF(ISNUMBER(D189), $B199 * E189, "")</f>
        <v>678.73303167420818</v>
      </c>
      <c r="G189" s="29">
        <v>1115</v>
      </c>
      <c r="H189" s="14">
        <f>IF(ISNUMBER(G189), (G189 - $B189) / $B189, "")</f>
        <v>9.0497737556561094E-3</v>
      </c>
      <c r="I189" s="100">
        <f>IF(ISNUMBER(G189), $B199 * H189, "")</f>
        <v>1357.4660633484164</v>
      </c>
      <c r="J189" s="13">
        <v>1110</v>
      </c>
      <c r="K189" s="14">
        <f>IF(ISNUMBER(J189), (J189 - $B189) / $B189, "")</f>
        <v>4.5248868778280547E-3</v>
      </c>
      <c r="L189" s="16">
        <f>IF(ISNUMBER(J189), $B199 * K189, "")</f>
        <v>678.73303167420818</v>
      </c>
      <c r="M189" s="29">
        <v>1100</v>
      </c>
      <c r="N189" s="14">
        <f>IF(ISNUMBER(M189), (M189 - $B189) / $B189, "")</f>
        <v>-4.5248868778280547E-3</v>
      </c>
      <c r="O189" s="16">
        <f>IF(ISNUMBER(M189), $B199 * N189, "")</f>
        <v>-678.73303167420818</v>
      </c>
      <c r="Q189" s="268"/>
      <c r="R189" s="269"/>
      <c r="S189" s="270"/>
    </row>
    <row r="190" spans="1:19" ht="17.25" thickBot="1">
      <c r="A190" s="125" t="s">
        <v>215</v>
      </c>
      <c r="B190" s="126">
        <v>547</v>
      </c>
      <c r="C190" s="77">
        <v>-6.6552900999999998E-2</v>
      </c>
      <c r="D190" s="15">
        <v>577</v>
      </c>
      <c r="E190" s="32">
        <f t="shared" ref="E190:E193" si="102">IF(ISNUMBER(D190), (D190 - $B190) / $B190, "")</f>
        <v>5.4844606946983544E-2</v>
      </c>
      <c r="F190" s="18">
        <f>IF(ISNUMBER(D190), $B199 * E190, "")</f>
        <v>8226.6910420475324</v>
      </c>
      <c r="G190" s="31">
        <v>558</v>
      </c>
      <c r="H190" s="32">
        <f t="shared" ref="H190:H193" si="103">IF(ISNUMBER(G190), (G190 - $B190) / $B190, "")</f>
        <v>2.0109689213893969E-2</v>
      </c>
      <c r="I190" s="101">
        <f>IF(ISNUMBER(G190), $B199 * H190, "")</f>
        <v>3016.4533820840952</v>
      </c>
      <c r="J190" s="15">
        <v>551</v>
      </c>
      <c r="K190" s="32">
        <f t="shared" ref="K190:K193" si="104">IF(ISNUMBER(J190), (J190 - $B190) / $B190, "")</f>
        <v>7.3126142595978062E-3</v>
      </c>
      <c r="L190" s="18">
        <f>IF(ISNUMBER(J190), $B199 * K190, "")</f>
        <v>1096.892138939671</v>
      </c>
      <c r="M190" s="31">
        <v>546</v>
      </c>
      <c r="N190" s="32">
        <f t="shared" ref="N190:N193" si="105">IF(ISNUMBER(M190), (M190 - $B190) / $B190, "")</f>
        <v>-1.8281535648994515E-3</v>
      </c>
      <c r="O190" s="18">
        <f>IF(ISNUMBER(M190), $B199 * N190, "")</f>
        <v>-274.22303473491775</v>
      </c>
      <c r="Q190" s="271"/>
      <c r="R190" s="272"/>
      <c r="S190" s="273"/>
    </row>
    <row r="191" spans="1:19" ht="17.25" thickBot="1">
      <c r="A191" s="125" t="s">
        <v>185</v>
      </c>
      <c r="B191" s="126">
        <v>20.9</v>
      </c>
      <c r="C191" s="77">
        <v>-6.6964285700000001E-2</v>
      </c>
      <c r="D191" s="15">
        <v>21</v>
      </c>
      <c r="E191" s="32">
        <f t="shared" si="102"/>
        <v>4.7846889952153793E-3</v>
      </c>
      <c r="F191" s="18">
        <f>IF(ISNUMBER(D191), $B199 * E191, "")</f>
        <v>717.70334928230693</v>
      </c>
      <c r="G191" s="31">
        <v>20.8</v>
      </c>
      <c r="H191" s="32">
        <f t="shared" si="103"/>
        <v>-4.7846889952152093E-3</v>
      </c>
      <c r="I191" s="101">
        <f>IF(ISNUMBER(G191), $B199 * H191, "")</f>
        <v>-717.70334928228135</v>
      </c>
      <c r="J191" s="15">
        <v>20.8</v>
      </c>
      <c r="K191" s="32">
        <f t="shared" si="104"/>
        <v>-4.7846889952152093E-3</v>
      </c>
      <c r="L191" s="18">
        <f>IF(ISNUMBER(J191), $B199 * K191, "")</f>
        <v>-717.70334928228135</v>
      </c>
      <c r="M191" s="31">
        <v>20.7</v>
      </c>
      <c r="N191" s="32">
        <f t="shared" si="105"/>
        <v>-9.5693779904305887E-3</v>
      </c>
      <c r="O191" s="18">
        <f>IF(ISNUMBER(M191), $B199 * N191, "")</f>
        <v>-1435.4066985645884</v>
      </c>
      <c r="Q191" s="256"/>
      <c r="R191" s="256"/>
      <c r="S191" s="256"/>
    </row>
    <row r="192" spans="1:19" ht="17.25" thickBot="1">
      <c r="A192" s="125" t="s">
        <v>121</v>
      </c>
      <c r="B192" s="126">
        <v>659</v>
      </c>
      <c r="C192" s="77">
        <v>-6.7892503500000007E-2</v>
      </c>
      <c r="D192" s="15">
        <v>639</v>
      </c>
      <c r="E192" s="32">
        <f t="shared" si="102"/>
        <v>-3.0349013657056147E-2</v>
      </c>
      <c r="F192" s="18">
        <f>IF(ISNUMBER(D192), $B199 * E192, "")</f>
        <v>-4552.3520485584222</v>
      </c>
      <c r="G192" s="31">
        <v>642</v>
      </c>
      <c r="H192" s="32">
        <f t="shared" si="103"/>
        <v>-2.5796661608497723E-2</v>
      </c>
      <c r="I192" s="101">
        <f>IF(ISNUMBER(G192), $B199 * H192, "")</f>
        <v>-3869.4992412746583</v>
      </c>
      <c r="J192" s="15">
        <v>645</v>
      </c>
      <c r="K192" s="32">
        <f t="shared" si="104"/>
        <v>-2.1244309559939303E-2</v>
      </c>
      <c r="L192" s="18">
        <f>IF(ISNUMBER(J192), $B199 * K192, "")</f>
        <v>-3186.6464339908953</v>
      </c>
      <c r="M192" s="31">
        <v>638</v>
      </c>
      <c r="N192" s="32">
        <f t="shared" si="105"/>
        <v>-3.1866464339908952E-2</v>
      </c>
      <c r="O192" s="18">
        <f>IF(ISNUMBER(M192), $B199 * N192, "")</f>
        <v>-4779.9696509863425</v>
      </c>
      <c r="Q192" s="251"/>
      <c r="R192" s="251"/>
      <c r="S192" s="251"/>
    </row>
    <row r="193" spans="1:19" ht="17.25" thickBot="1">
      <c r="A193" s="127" t="s">
        <v>117</v>
      </c>
      <c r="B193" s="128">
        <v>6415</v>
      </c>
      <c r="C193" s="78">
        <v>-7.4314574300000005E-2</v>
      </c>
      <c r="D193" s="20">
        <v>6350</v>
      </c>
      <c r="E193" s="21">
        <f t="shared" si="102"/>
        <v>-1.0132501948558068E-2</v>
      </c>
      <c r="F193" s="22">
        <f>IF(ISNUMBER(D193), $B199 * E193, "")</f>
        <v>-1519.8752922837102</v>
      </c>
      <c r="G193" s="30">
        <v>6495</v>
      </c>
      <c r="H193" s="21">
        <f t="shared" si="103"/>
        <v>1.2470771628994544E-2</v>
      </c>
      <c r="I193" s="105">
        <f>IF(ISNUMBER(G193), $B199 * H193, "")</f>
        <v>1870.6157443491816</v>
      </c>
      <c r="J193" s="20">
        <v>6425</v>
      </c>
      <c r="K193" s="21">
        <f t="shared" si="104"/>
        <v>1.558846453624318E-3</v>
      </c>
      <c r="L193" s="22">
        <f>IF(ISNUMBER(J193), $B199 * K193, "")</f>
        <v>233.8269680436477</v>
      </c>
      <c r="M193" s="30">
        <v>6405</v>
      </c>
      <c r="N193" s="21">
        <f t="shared" si="105"/>
        <v>-1.558846453624318E-3</v>
      </c>
      <c r="O193" s="22">
        <f>IF(ISNUMBER(M193), $B199 * N193, "")</f>
        <v>-233.8269680436477</v>
      </c>
      <c r="Q193" s="251"/>
      <c r="R193" s="251"/>
      <c r="S193" s="251"/>
    </row>
    <row r="194" spans="1:19" ht="17.25" thickBot="1">
      <c r="A194" s="125" t="s">
        <v>239</v>
      </c>
      <c r="B194" s="129">
        <v>815</v>
      </c>
      <c r="C194" s="80">
        <v>-8.8366890399999995E-2</v>
      </c>
      <c r="D194" s="106">
        <v>788</v>
      </c>
      <c r="E194" s="107">
        <f>IF(ISNUMBER(D194), (D194 - $B194) / $B194, "")</f>
        <v>-3.3128834355828224E-2</v>
      </c>
      <c r="F194" s="108">
        <f>IF(ISNUMBER(D194), $B199 * E194, "")</f>
        <v>-4969.3251533742332</v>
      </c>
      <c r="G194" s="109">
        <v>790</v>
      </c>
      <c r="H194" s="107">
        <f>IF(ISNUMBER(G194), (G194 - $B194) / $B194, "")</f>
        <v>-3.0674846625766871E-2</v>
      </c>
      <c r="I194" s="110">
        <f>IF(ISNUMBER(G194), $B199 * H194, "")</f>
        <v>-4601.2269938650306</v>
      </c>
      <c r="J194" s="106">
        <v>794</v>
      </c>
      <c r="K194" s="107">
        <f>IF(ISNUMBER(J194), (J194 - $B194) / $B194, "")</f>
        <v>-2.5766871165644172E-2</v>
      </c>
      <c r="L194" s="108">
        <f>IF(ISNUMBER(J194), $B199 * K194, "")</f>
        <v>-3865.030674846626</v>
      </c>
      <c r="M194" s="109">
        <v>780</v>
      </c>
      <c r="N194" s="107">
        <f>IF(ISNUMBER(M194), (M194 - $B194) / $B194, "")</f>
        <v>-4.2944785276073622E-2</v>
      </c>
      <c r="O194" s="108">
        <f>IF(ISNUMBER(M194), $B199 * N194, "")</f>
        <v>-6441.7177914110434</v>
      </c>
      <c r="Q194" s="256"/>
      <c r="R194" s="256"/>
      <c r="S194" s="256"/>
    </row>
    <row r="195" spans="1:19" ht="17.25" thickBot="1">
      <c r="A195" s="125" t="s">
        <v>163</v>
      </c>
      <c r="B195" s="126">
        <v>1275</v>
      </c>
      <c r="C195" s="77">
        <v>-9.5744680900000004E-2</v>
      </c>
      <c r="D195" s="15">
        <v>1355</v>
      </c>
      <c r="E195" s="32">
        <f t="shared" ref="E195:E198" si="106">IF(ISNUMBER(D195), (D195 - $B195) / $B195, "")</f>
        <v>6.2745098039215685E-2</v>
      </c>
      <c r="F195" s="18">
        <f>IF(ISNUMBER(D195), $B199 * E195, "")</f>
        <v>9411.7647058823532</v>
      </c>
      <c r="G195" s="31">
        <v>1350</v>
      </c>
      <c r="H195" s="32">
        <f t="shared" ref="H195:H198" si="107">IF(ISNUMBER(G195), (G195 - $B195) / $B195, "")</f>
        <v>5.8823529411764705E-2</v>
      </c>
      <c r="I195" s="101">
        <f>IF(ISNUMBER(G195), $B199 * H195, "")</f>
        <v>8823.5294117647063</v>
      </c>
      <c r="J195" s="15">
        <v>1340</v>
      </c>
      <c r="K195" s="32">
        <f t="shared" ref="K195:K198" si="108">IF(ISNUMBER(J195), (J195 - $B195) / $B195, "")</f>
        <v>5.0980392156862744E-2</v>
      </c>
      <c r="L195" s="18">
        <f>IF(ISNUMBER(J195), $B199 * K195, "")</f>
        <v>7647.0588235294117</v>
      </c>
      <c r="M195" s="31">
        <v>1315</v>
      </c>
      <c r="N195" s="32">
        <f t="shared" ref="N195:N198" si="109">IF(ISNUMBER(M195), (M195 - $B195) / $B195, "")</f>
        <v>3.1372549019607843E-2</v>
      </c>
      <c r="O195" s="18">
        <f>IF(ISNUMBER(M195), $B199 * N195, "")</f>
        <v>4705.8823529411766</v>
      </c>
      <c r="Q195" s="256"/>
      <c r="R195" s="256"/>
      <c r="S195" s="256"/>
    </row>
    <row r="196" spans="1:19" ht="17.25" thickBot="1">
      <c r="A196" s="125" t="s">
        <v>165</v>
      </c>
      <c r="B196" s="126">
        <v>3225</v>
      </c>
      <c r="C196" s="77">
        <v>-9.9162011199999997E-2</v>
      </c>
      <c r="D196" s="15">
        <v>3045</v>
      </c>
      <c r="E196" s="32">
        <f t="shared" si="106"/>
        <v>-5.5813953488372092E-2</v>
      </c>
      <c r="F196" s="18">
        <f>IF(ISNUMBER(D196), $B199 * E196, "")</f>
        <v>-8372.093023255813</v>
      </c>
      <c r="G196" s="31">
        <v>3295</v>
      </c>
      <c r="H196" s="32">
        <f t="shared" si="107"/>
        <v>2.1705426356589147E-2</v>
      </c>
      <c r="I196" s="101">
        <f>IF(ISNUMBER(G196), $B199 * H196, "")</f>
        <v>3255.8139534883721</v>
      </c>
      <c r="J196" s="15">
        <v>3245</v>
      </c>
      <c r="K196" s="32">
        <f t="shared" si="108"/>
        <v>6.2015503875968991E-3</v>
      </c>
      <c r="L196" s="18">
        <f>IF(ISNUMBER(J196), $B199 * K196, "")</f>
        <v>930.23255813953483</v>
      </c>
      <c r="M196" s="31">
        <v>3165</v>
      </c>
      <c r="N196" s="32">
        <f t="shared" si="109"/>
        <v>-1.8604651162790697E-2</v>
      </c>
      <c r="O196" s="18">
        <f>IF(ISNUMBER(M196), $B199 * N196, "")</f>
        <v>-2790.6976744186045</v>
      </c>
      <c r="Q196" s="256"/>
      <c r="R196" s="256"/>
      <c r="S196" s="256"/>
    </row>
    <row r="197" spans="1:19">
      <c r="A197" s="125" t="s">
        <v>229</v>
      </c>
      <c r="B197" s="126">
        <v>2810</v>
      </c>
      <c r="C197" s="77">
        <v>-0.1135646688</v>
      </c>
      <c r="D197" s="15">
        <v>2660</v>
      </c>
      <c r="E197" s="32">
        <f t="shared" si="106"/>
        <v>-5.3380782918149468E-2</v>
      </c>
      <c r="F197" s="18">
        <f>IF(ISNUMBER(D197), $B199 * E197, "")</f>
        <v>-8007.1174377224206</v>
      </c>
      <c r="G197" s="31">
        <v>2710</v>
      </c>
      <c r="H197" s="32">
        <f t="shared" si="107"/>
        <v>-3.5587188612099648E-2</v>
      </c>
      <c r="I197" s="101">
        <f>IF(ISNUMBER(G197), $B199 * H197, "")</f>
        <v>-5338.0782918149471</v>
      </c>
      <c r="J197" s="15">
        <v>2700</v>
      </c>
      <c r="K197" s="32">
        <f t="shared" si="108"/>
        <v>-3.9145907473309607E-2</v>
      </c>
      <c r="L197" s="18">
        <f>IF(ISNUMBER(J197), $B199 * K197, "")</f>
        <v>-5871.8861209964407</v>
      </c>
      <c r="M197" s="31">
        <v>2660</v>
      </c>
      <c r="N197" s="32">
        <f t="shared" si="109"/>
        <v>-5.3380782918149468E-2</v>
      </c>
      <c r="O197" s="18">
        <f>IF(ISNUMBER(M197), $B199 * N197, "")</f>
        <v>-8007.1174377224206</v>
      </c>
      <c r="Q197" s="278"/>
      <c r="R197" s="279"/>
      <c r="S197" s="280"/>
    </row>
    <row r="198" spans="1:19" ht="17.25" thickBot="1">
      <c r="A198" s="130" t="s">
        <v>191</v>
      </c>
      <c r="B198" s="131">
        <v>202</v>
      </c>
      <c r="C198" s="79">
        <v>-0.12554112549999999</v>
      </c>
      <c r="D198" s="24">
        <v>190</v>
      </c>
      <c r="E198" s="25">
        <f t="shared" si="106"/>
        <v>-5.9405940594059403E-2</v>
      </c>
      <c r="F198" s="104">
        <f>IF(ISNUMBER(D198), $B199 * E198, "")</f>
        <v>-8910.8910891089108</v>
      </c>
      <c r="G198" s="102">
        <v>191</v>
      </c>
      <c r="H198" s="25">
        <f t="shared" si="107"/>
        <v>-5.4455445544554455E-2</v>
      </c>
      <c r="I198" s="103">
        <f>IF(ISNUMBER(G198), $B199 * H198, "")</f>
        <v>-8168.3168316831679</v>
      </c>
      <c r="J198" s="24">
        <v>192</v>
      </c>
      <c r="K198" s="25">
        <f t="shared" si="108"/>
        <v>-4.9504950495049507E-2</v>
      </c>
      <c r="L198" s="104">
        <f>IF(ISNUMBER(J198), $B199 * K198, "")</f>
        <v>-7425.742574257426</v>
      </c>
      <c r="M198" s="102">
        <v>189</v>
      </c>
      <c r="N198" s="25">
        <f t="shared" si="109"/>
        <v>-6.4356435643564358E-2</v>
      </c>
      <c r="O198" s="104">
        <f>IF(ISNUMBER(M198), $B199 * N198, "")</f>
        <v>-9653.4653465346546</v>
      </c>
      <c r="Q198" s="281"/>
      <c r="R198" s="282"/>
      <c r="S198" s="283"/>
    </row>
    <row r="199" spans="1:19" ht="17.25" thickBot="1">
      <c r="A199" s="132" t="s">
        <v>267</v>
      </c>
      <c r="B199" s="289">
        <f>$B$37</f>
        <v>150000</v>
      </c>
      <c r="C199" s="290"/>
      <c r="D199" s="26" t="s">
        <v>268</v>
      </c>
      <c r="E199" s="27">
        <f>IF(COUNT(E179:E198), SUM(E179:E198) / COUNT(E179:E198), 0)</f>
        <v>-1.2252374434506575E-2</v>
      </c>
      <c r="F199" s="28">
        <f>SUM(F179:F198)</f>
        <v>-36757.123303519722</v>
      </c>
      <c r="G199" s="26" t="s">
        <v>268</v>
      </c>
      <c r="H199" s="27">
        <f>IF(COUNT(H179:H198), SUM(H179:H198) / COUNT(H179:H198), 0)</f>
        <v>-4.3076669519029028E-3</v>
      </c>
      <c r="I199" s="28">
        <f>SUM(I179:I198)</f>
        <v>-12923.000855708709</v>
      </c>
      <c r="J199" s="26" t="s">
        <v>268</v>
      </c>
      <c r="K199" s="27">
        <f>IF(COUNT(K179:K198), SUM(K179:K198) / COUNT(K179:K198), 0)</f>
        <v>-7.3190668262063368E-3</v>
      </c>
      <c r="L199" s="28">
        <f>SUM(L179:L198)</f>
        <v>-21957.200478619012</v>
      </c>
      <c r="M199" s="26" t="s">
        <v>268</v>
      </c>
      <c r="N199" s="27">
        <f>IF(COUNT(N179:N198), SUM(N179:N198) / COUNT(N179:N198), 0)</f>
        <v>-1.5765151978475174E-2</v>
      </c>
      <c r="O199" s="28">
        <f>SUM(O179:O198)</f>
        <v>-47295.455935425525</v>
      </c>
      <c r="Q199" s="284"/>
      <c r="R199" s="285"/>
      <c r="S199" s="286"/>
    </row>
  </sheetData>
  <mergeCells count="266">
    <mergeCell ref="A1:F1"/>
    <mergeCell ref="G1:I1"/>
    <mergeCell ref="J1:O1"/>
    <mergeCell ref="Q1:R1"/>
    <mergeCell ref="B2:F2"/>
    <mergeCell ref="G2:I2"/>
    <mergeCell ref="K2:O2"/>
    <mergeCell ref="B5:F5"/>
    <mergeCell ref="G5:I5"/>
    <mergeCell ref="K5:O5"/>
    <mergeCell ref="B6:F6"/>
    <mergeCell ref="G6:I6"/>
    <mergeCell ref="K6:O6"/>
    <mergeCell ref="B3:F3"/>
    <mergeCell ref="G3:I3"/>
    <mergeCell ref="K3:O3"/>
    <mergeCell ref="B4:F4"/>
    <mergeCell ref="G4:I4"/>
    <mergeCell ref="K4:O4"/>
    <mergeCell ref="Q8:R8"/>
    <mergeCell ref="B9:F9"/>
    <mergeCell ref="G9:I9"/>
    <mergeCell ref="K9:O9"/>
    <mergeCell ref="B10:F10"/>
    <mergeCell ref="G10:I10"/>
    <mergeCell ref="K10:O10"/>
    <mergeCell ref="B7:F7"/>
    <mergeCell ref="G7:I7"/>
    <mergeCell ref="K7:O7"/>
    <mergeCell ref="B8:F8"/>
    <mergeCell ref="G8:I8"/>
    <mergeCell ref="K8:O8"/>
    <mergeCell ref="B11:F11"/>
    <mergeCell ref="G11:I11"/>
    <mergeCell ref="K11:O11"/>
    <mergeCell ref="A13:O13"/>
    <mergeCell ref="Q13:Q15"/>
    <mergeCell ref="R13:R15"/>
    <mergeCell ref="A15:A16"/>
    <mergeCell ref="M15:O15"/>
    <mergeCell ref="Q16:Q18"/>
    <mergeCell ref="R16:R18"/>
    <mergeCell ref="S13:S15"/>
    <mergeCell ref="B14:C14"/>
    <mergeCell ref="D14:F14"/>
    <mergeCell ref="G14:I14"/>
    <mergeCell ref="J14:L14"/>
    <mergeCell ref="M14:O14"/>
    <mergeCell ref="B15:C15"/>
    <mergeCell ref="D15:F15"/>
    <mergeCell ref="G15:I15"/>
    <mergeCell ref="J15:L15"/>
    <mergeCell ref="Q26:S28"/>
    <mergeCell ref="Q29:Q31"/>
    <mergeCell ref="R29:R31"/>
    <mergeCell ref="S29:S31"/>
    <mergeCell ref="Q32:Q34"/>
    <mergeCell ref="R32:R34"/>
    <mergeCell ref="S32:S34"/>
    <mergeCell ref="S16:S18"/>
    <mergeCell ref="Q19:Q21"/>
    <mergeCell ref="R19:R21"/>
    <mergeCell ref="S19:S21"/>
    <mergeCell ref="Q22:Q24"/>
    <mergeCell ref="R22:R24"/>
    <mergeCell ref="S22:S24"/>
    <mergeCell ref="M41:O41"/>
    <mergeCell ref="A42:A43"/>
    <mergeCell ref="B42:C42"/>
    <mergeCell ref="D42:F42"/>
    <mergeCell ref="G42:I42"/>
    <mergeCell ref="J42:L42"/>
    <mergeCell ref="M42:O42"/>
    <mergeCell ref="Q35:S37"/>
    <mergeCell ref="B37:C37"/>
    <mergeCell ref="A40:O40"/>
    <mergeCell ref="Q40:Q42"/>
    <mergeCell ref="R40:R42"/>
    <mergeCell ref="S40:S42"/>
    <mergeCell ref="B41:C41"/>
    <mergeCell ref="D41:F41"/>
    <mergeCell ref="G41:I41"/>
    <mergeCell ref="J41:L41"/>
    <mergeCell ref="Q49:Q51"/>
    <mergeCell ref="R49:R51"/>
    <mergeCell ref="S49:S51"/>
    <mergeCell ref="Q53:S55"/>
    <mergeCell ref="Q56:Q58"/>
    <mergeCell ref="R56:R58"/>
    <mergeCell ref="S56:S58"/>
    <mergeCell ref="Q43:Q45"/>
    <mergeCell ref="R43:R45"/>
    <mergeCell ref="S43:S45"/>
    <mergeCell ref="Q46:Q48"/>
    <mergeCell ref="R46:R48"/>
    <mergeCell ref="S46:S48"/>
    <mergeCell ref="Q59:Q61"/>
    <mergeCell ref="R59:R61"/>
    <mergeCell ref="S59:S61"/>
    <mergeCell ref="Q62:S64"/>
    <mergeCell ref="B64:C64"/>
    <mergeCell ref="A67:O67"/>
    <mergeCell ref="Q67:Q69"/>
    <mergeCell ref="R67:R69"/>
    <mergeCell ref="S67:S69"/>
    <mergeCell ref="B68:C68"/>
    <mergeCell ref="D68:F68"/>
    <mergeCell ref="G68:I68"/>
    <mergeCell ref="J68:L68"/>
    <mergeCell ref="M68:O68"/>
    <mergeCell ref="A69:A70"/>
    <mergeCell ref="B69:C69"/>
    <mergeCell ref="D69:F69"/>
    <mergeCell ref="G69:I69"/>
    <mergeCell ref="J69:L69"/>
    <mergeCell ref="M69:O69"/>
    <mergeCell ref="Q76:Q78"/>
    <mergeCell ref="R76:R78"/>
    <mergeCell ref="S76:S78"/>
    <mergeCell ref="Q80:S82"/>
    <mergeCell ref="Q83:Q85"/>
    <mergeCell ref="R83:R85"/>
    <mergeCell ref="S83:S85"/>
    <mergeCell ref="Q70:Q72"/>
    <mergeCell ref="R70:R72"/>
    <mergeCell ref="S70:S72"/>
    <mergeCell ref="Q73:Q75"/>
    <mergeCell ref="R73:R75"/>
    <mergeCell ref="S73:S75"/>
    <mergeCell ref="Q86:Q88"/>
    <mergeCell ref="R86:R88"/>
    <mergeCell ref="S86:S88"/>
    <mergeCell ref="Q89:S91"/>
    <mergeCell ref="B91:C91"/>
    <mergeCell ref="A94:O94"/>
    <mergeCell ref="Q94:Q96"/>
    <mergeCell ref="R94:R96"/>
    <mergeCell ref="S94:S96"/>
    <mergeCell ref="B95:C95"/>
    <mergeCell ref="D95:F95"/>
    <mergeCell ref="G95:I95"/>
    <mergeCell ref="J95:L95"/>
    <mergeCell ref="M95:O95"/>
    <mergeCell ref="A96:A97"/>
    <mergeCell ref="B96:C96"/>
    <mergeCell ref="D96:F96"/>
    <mergeCell ref="G96:I96"/>
    <mergeCell ref="J96:L96"/>
    <mergeCell ref="M96:O96"/>
    <mergeCell ref="Q103:Q105"/>
    <mergeCell ref="R103:R105"/>
    <mergeCell ref="S103:S105"/>
    <mergeCell ref="Q107:S109"/>
    <mergeCell ref="Q110:Q112"/>
    <mergeCell ref="R110:R112"/>
    <mergeCell ref="S110:S112"/>
    <mergeCell ref="Q97:Q99"/>
    <mergeCell ref="R97:R99"/>
    <mergeCell ref="S97:S99"/>
    <mergeCell ref="Q100:Q102"/>
    <mergeCell ref="R100:R102"/>
    <mergeCell ref="S100:S102"/>
    <mergeCell ref="Q113:Q115"/>
    <mergeCell ref="R113:R115"/>
    <mergeCell ref="S113:S115"/>
    <mergeCell ref="Q116:S118"/>
    <mergeCell ref="B118:C118"/>
    <mergeCell ref="A121:O121"/>
    <mergeCell ref="Q121:Q123"/>
    <mergeCell ref="R121:R123"/>
    <mergeCell ref="S121:S123"/>
    <mergeCell ref="B122:C122"/>
    <mergeCell ref="D122:F122"/>
    <mergeCell ref="G122:I122"/>
    <mergeCell ref="J122:L122"/>
    <mergeCell ref="M122:O122"/>
    <mergeCell ref="A123:A124"/>
    <mergeCell ref="B123:C123"/>
    <mergeCell ref="D123:F123"/>
    <mergeCell ref="G123:I123"/>
    <mergeCell ref="J123:L123"/>
    <mergeCell ref="M123:O123"/>
    <mergeCell ref="Q130:Q132"/>
    <mergeCell ref="R130:R132"/>
    <mergeCell ref="S130:S132"/>
    <mergeCell ref="Q134:S136"/>
    <mergeCell ref="Q137:Q139"/>
    <mergeCell ref="R137:R139"/>
    <mergeCell ref="S137:S139"/>
    <mergeCell ref="Q124:Q126"/>
    <mergeCell ref="R124:R126"/>
    <mergeCell ref="S124:S126"/>
    <mergeCell ref="Q127:Q129"/>
    <mergeCell ref="R127:R129"/>
    <mergeCell ref="S127:S129"/>
    <mergeCell ref="Q140:Q142"/>
    <mergeCell ref="R140:R142"/>
    <mergeCell ref="S140:S142"/>
    <mergeCell ref="Q143:S145"/>
    <mergeCell ref="B145:C145"/>
    <mergeCell ref="A148:O148"/>
    <mergeCell ref="Q148:Q150"/>
    <mergeCell ref="R148:R150"/>
    <mergeCell ref="S148:S150"/>
    <mergeCell ref="B149:C149"/>
    <mergeCell ref="D149:F149"/>
    <mergeCell ref="G149:I149"/>
    <mergeCell ref="J149:L149"/>
    <mergeCell ref="M149:O149"/>
    <mergeCell ref="A150:A151"/>
    <mergeCell ref="B150:C150"/>
    <mergeCell ref="D150:F150"/>
    <mergeCell ref="G150:I150"/>
    <mergeCell ref="J150:L150"/>
    <mergeCell ref="M150:O150"/>
    <mergeCell ref="Q157:Q159"/>
    <mergeCell ref="R157:R159"/>
    <mergeCell ref="S157:S159"/>
    <mergeCell ref="Q161:S163"/>
    <mergeCell ref="Q164:Q166"/>
    <mergeCell ref="R164:R166"/>
    <mergeCell ref="S164:S166"/>
    <mergeCell ref="Q151:Q153"/>
    <mergeCell ref="R151:R153"/>
    <mergeCell ref="S151:S153"/>
    <mergeCell ref="Q154:Q156"/>
    <mergeCell ref="R154:R156"/>
    <mergeCell ref="S154:S156"/>
    <mergeCell ref="A177:A178"/>
    <mergeCell ref="B177:C177"/>
    <mergeCell ref="D177:F177"/>
    <mergeCell ref="G177:I177"/>
    <mergeCell ref="J177:L177"/>
    <mergeCell ref="M177:O177"/>
    <mergeCell ref="Q167:Q169"/>
    <mergeCell ref="R167:R169"/>
    <mergeCell ref="S167:S169"/>
    <mergeCell ref="Q170:S172"/>
    <mergeCell ref="B172:C172"/>
    <mergeCell ref="A175:O175"/>
    <mergeCell ref="Q175:Q177"/>
    <mergeCell ref="R175:R177"/>
    <mergeCell ref="S175:S177"/>
    <mergeCell ref="B176:C176"/>
    <mergeCell ref="Q178:Q180"/>
    <mergeCell ref="R178:R180"/>
    <mergeCell ref="S178:S180"/>
    <mergeCell ref="Q181:Q183"/>
    <mergeCell ref="R181:R183"/>
    <mergeCell ref="S181:S183"/>
    <mergeCell ref="D176:F176"/>
    <mergeCell ref="G176:I176"/>
    <mergeCell ref="J176:L176"/>
    <mergeCell ref="M176:O176"/>
    <mergeCell ref="Q194:Q196"/>
    <mergeCell ref="R194:R196"/>
    <mergeCell ref="S194:S196"/>
    <mergeCell ref="Q197:S199"/>
    <mergeCell ref="B199:C199"/>
    <mergeCell ref="Q184:Q186"/>
    <mergeCell ref="R184:R186"/>
    <mergeCell ref="S184:S186"/>
    <mergeCell ref="Q188:S190"/>
    <mergeCell ref="Q191:Q193"/>
    <mergeCell ref="R191:R193"/>
    <mergeCell ref="S191:S193"/>
  </mergeCells>
  <phoneticPr fontId="1" type="noConversion"/>
  <conditionalFormatting sqref="G2:I3">
    <cfRule type="expression" dxfId="2491" priority="177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CHOOSE(2,$E$118,$F$118,$H$118,$I$118,$K$118,$L$118,$N$118,$O$118))))&gt;0</formula>
    </cfRule>
    <cfRule type="expression" dxfId="2490" priority="178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CHOOSE(2,$E$118,$F$118,$H$118,$I$118,$K$118,$L$118,$N$118,$O$118))))&lt;0</formula>
    </cfRule>
  </conditionalFormatting>
  <conditionalFormatting sqref="G4:I5">
    <cfRule type="expression" dxfId="2489" priority="175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CHOOSE(2,$E$64,$F$64,$H$64,$I$64,$K$64,$L$64,$N$64,$O$64))))&gt;0</formula>
    </cfRule>
    <cfRule type="expression" dxfId="2488" priority="176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CHOOSE(2,$E$64,$F$64,$H$64,$I$64,$K$64,$L$64,$N$64,$O$64))))&lt;0</formula>
    </cfRule>
  </conditionalFormatting>
  <conditionalFormatting sqref="G6:I7">
    <cfRule type="expression" dxfId="2487" priority="173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CHOOSE(2,$E$91,$F$91,$H$91,$I$91,$K$91,$L$91,$N$91,$O$91))))&gt;0</formula>
    </cfRule>
    <cfRule type="expression" dxfId="2486" priority="174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CHOOSE(2,$E$91,$F$91,$H$91,$I$91,$K$91,$L$91,$N$91,$O$91))))&lt;0</formula>
    </cfRule>
  </conditionalFormatting>
  <conditionalFormatting sqref="G8:I9">
    <cfRule type="expression" dxfId="2485" priority="171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CHOOSE(2,$E$199,$F$199,$H$199,$I$199,$K$199,$L$199,$N$199,$O$199))))&gt;0</formula>
    </cfRule>
    <cfRule type="expression" dxfId="2484" priority="172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CHOOSE(2,$E$199,$F$199,$H$199,$I$199,$K$199,$L$199,$N$199,$O$199))))&lt;0</formula>
    </cfRule>
  </conditionalFormatting>
  <conditionalFormatting sqref="G10:I11">
    <cfRule type="expression" dxfId="2483" priority="169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CHOOSE(2,$E$37,$F$37,$H$37,$I$37,$K$37,$L$37,$N$37,$O$37))))&gt;0</formula>
    </cfRule>
    <cfRule type="expression" dxfId="2482" priority="170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CHOOSE(2,$E$37,$F$37,$H$37,$I$37,$K$37,$L$37,$N$37,$O$37))))&lt;0</formula>
    </cfRule>
  </conditionalFormatting>
  <conditionalFormatting sqref="A17:C36 M17:O36">
    <cfRule type="expression" dxfId="2481" priority="157">
      <formula>AND($N17 &gt; 0, ISNUMBER($N17))</formula>
    </cfRule>
    <cfRule type="expression" dxfId="2480" priority="158">
      <formula>AND($N17 = 0 * ISNUMBER($N17))</formula>
    </cfRule>
    <cfRule type="expression" dxfId="2479" priority="159">
      <formula>AND($N17 &lt; 0, ISNUMBER($N17))</formula>
    </cfRule>
  </conditionalFormatting>
  <conditionalFormatting sqref="A17:F36">
    <cfRule type="expression" dxfId="2478" priority="166">
      <formula>AND($E17 &gt; 0, ISNUMBER($E17))</formula>
    </cfRule>
    <cfRule type="expression" dxfId="2477" priority="167">
      <formula>AND($E17 = 0 * ISNUMBER($E17))</formula>
    </cfRule>
    <cfRule type="expression" dxfId="2476" priority="168">
      <formula>AND($E17 &lt; 0, ISNUMBER($E17))</formula>
    </cfRule>
  </conditionalFormatting>
  <conditionalFormatting sqref="A17:C36 G17:I36">
    <cfRule type="expression" dxfId="2475" priority="163">
      <formula>AND($H17 &gt; 0, ISNUMBER($H17))</formula>
    </cfRule>
    <cfRule type="expression" dxfId="2474" priority="164">
      <formula>AND($H17 = 0 * ISNUMBER($H17))</formula>
    </cfRule>
    <cfRule type="expression" dxfId="2473" priority="165">
      <formula>AND($H17 &lt; 0, ISNUMBER($H17))</formula>
    </cfRule>
  </conditionalFormatting>
  <conditionalFormatting sqref="A17:C36 J17:L36">
    <cfRule type="expression" dxfId="2472" priority="160">
      <formula>AND($K17 &gt; 0, ISNUMBER($K17))</formula>
    </cfRule>
    <cfRule type="expression" dxfId="2471" priority="161">
      <formula>AND($K17 = 0 * ISNUMBER($K17))</formula>
    </cfRule>
    <cfRule type="expression" dxfId="2470" priority="162">
      <formula>AND($K17 &lt; 0, ISNUMBER($K17))</formula>
    </cfRule>
  </conditionalFormatting>
  <conditionalFormatting sqref="D15:F16 E37:F37">
    <cfRule type="expression" dxfId="2469" priority="154">
      <formula>$E$37 &gt; 0</formula>
    </cfRule>
    <cfRule type="expression" dxfId="2468" priority="155">
      <formula>$E$37 = 0</formula>
    </cfRule>
    <cfRule type="expression" dxfId="2467" priority="156">
      <formula>$E$37 &lt; 0</formula>
    </cfRule>
  </conditionalFormatting>
  <conditionalFormatting sqref="G15:I16 H37:I37">
    <cfRule type="expression" dxfId="2466" priority="151">
      <formula>$H$37 &gt; 0</formula>
    </cfRule>
    <cfRule type="expression" dxfId="2465" priority="152">
      <formula>$H$37 = 0</formula>
    </cfRule>
    <cfRule type="expression" dxfId="2464" priority="153">
      <formula>$H$37 &lt; 0</formula>
    </cfRule>
  </conditionalFormatting>
  <conditionalFormatting sqref="J15:L16 K37:L37">
    <cfRule type="expression" dxfId="2463" priority="148">
      <formula>$K$37 &gt; 0</formula>
    </cfRule>
    <cfRule type="expression" dxfId="2462" priority="149">
      <formula>$K$37 = 0</formula>
    </cfRule>
    <cfRule type="expression" dxfId="2461" priority="150">
      <formula>$K$37 &lt; 0</formula>
    </cfRule>
  </conditionalFormatting>
  <conditionalFormatting sqref="M15:O16 N37:O37">
    <cfRule type="expression" dxfId="2460" priority="145">
      <formula>$N$37 &gt; 0</formula>
    </cfRule>
    <cfRule type="expression" dxfId="2459" priority="146">
      <formula>$N$37 = 0</formula>
    </cfRule>
    <cfRule type="expression" dxfId="2458" priority="147">
      <formula>$N$37 &lt; 0</formula>
    </cfRule>
  </conditionalFormatting>
  <conditionalFormatting sqref="A44:C63 M44:O63">
    <cfRule type="expression" dxfId="2457" priority="133">
      <formula>AND($N44 &gt; 0, ISNUMBER($N44))</formula>
    </cfRule>
    <cfRule type="expression" dxfId="2456" priority="134">
      <formula>AND($N44 = 0 * ISNUMBER($N44))</formula>
    </cfRule>
    <cfRule type="expression" dxfId="2455" priority="135">
      <formula>AND($N44 &lt; 0, ISNUMBER($N44))</formula>
    </cfRule>
  </conditionalFormatting>
  <conditionalFormatting sqref="A44:F63">
    <cfRule type="expression" dxfId="2454" priority="142">
      <formula>AND($E44 &gt; 0, ISNUMBER($E44))</formula>
    </cfRule>
    <cfRule type="expression" dxfId="2453" priority="143">
      <formula>AND($E44 = 0 * ISNUMBER($E44))</formula>
    </cfRule>
    <cfRule type="expression" dxfId="2452" priority="144">
      <formula>AND($E44 &lt; 0, ISNUMBER($E44))</formula>
    </cfRule>
  </conditionalFormatting>
  <conditionalFormatting sqref="A44:C63 G44:I63">
    <cfRule type="expression" dxfId="2451" priority="139">
      <formula>AND($H44 &gt; 0, ISNUMBER($H44))</formula>
    </cfRule>
    <cfRule type="expression" dxfId="2450" priority="140">
      <formula>AND($H44 = 0 * ISNUMBER($H44))</formula>
    </cfRule>
    <cfRule type="expression" dxfId="2449" priority="141">
      <formula>AND($H44 &lt; 0, ISNUMBER($H44))</formula>
    </cfRule>
  </conditionalFormatting>
  <conditionalFormatting sqref="A44:C63 J44:L63">
    <cfRule type="expression" dxfId="2448" priority="136">
      <formula>AND($K44 &gt; 0, ISNUMBER($K44))</formula>
    </cfRule>
    <cfRule type="expression" dxfId="2447" priority="137">
      <formula>AND($K44 = 0 * ISNUMBER($K44))</formula>
    </cfRule>
    <cfRule type="expression" dxfId="2446" priority="138">
      <formula>AND($K44 &lt; 0, ISNUMBER($K44))</formula>
    </cfRule>
  </conditionalFormatting>
  <conditionalFormatting sqref="D42:F43 E64:F64">
    <cfRule type="expression" dxfId="2445" priority="130">
      <formula>$E$64 &gt; 0</formula>
    </cfRule>
    <cfRule type="expression" dxfId="2444" priority="131">
      <formula>$E$64 = 0</formula>
    </cfRule>
    <cfRule type="expression" dxfId="2443" priority="132">
      <formula>$E$64 &lt; 0</formula>
    </cfRule>
  </conditionalFormatting>
  <conditionalFormatting sqref="G42:I43 H64:I64">
    <cfRule type="expression" dxfId="2442" priority="127">
      <formula>$H$64 &gt; 0</formula>
    </cfRule>
    <cfRule type="expression" dxfId="2441" priority="128">
      <formula>$H$64 = 0</formula>
    </cfRule>
    <cfRule type="expression" dxfId="2440" priority="129">
      <formula>$H$64 &lt; 0</formula>
    </cfRule>
  </conditionalFormatting>
  <conditionalFormatting sqref="J42:L43 K64:L64">
    <cfRule type="expression" dxfId="2439" priority="124">
      <formula>$K$64 &gt; 0</formula>
    </cfRule>
    <cfRule type="expression" dxfId="2438" priority="125">
      <formula>$K$64 = 0</formula>
    </cfRule>
    <cfRule type="expression" dxfId="2437" priority="126">
      <formula>$K$64 &lt; 0</formula>
    </cfRule>
  </conditionalFormatting>
  <conditionalFormatting sqref="M42:O43 N64:O64">
    <cfRule type="expression" dxfId="2436" priority="121">
      <formula>$N$64 &gt; 0</formula>
    </cfRule>
    <cfRule type="expression" dxfId="2435" priority="122">
      <formula>$N$64 = 0</formula>
    </cfRule>
    <cfRule type="expression" dxfId="2434" priority="123">
      <formula>$N$64 &lt; 0</formula>
    </cfRule>
  </conditionalFormatting>
  <conditionalFormatting sqref="A71:C90 M71:O90">
    <cfRule type="expression" dxfId="2433" priority="109">
      <formula>AND($N71 &gt; 0, ISNUMBER($N71))</formula>
    </cfRule>
    <cfRule type="expression" dxfId="2432" priority="110">
      <formula>AND($N71 = 0 * ISNUMBER($N71))</formula>
    </cfRule>
    <cfRule type="expression" dxfId="2431" priority="111">
      <formula>AND($N71 &lt; 0, ISNUMBER($N71))</formula>
    </cfRule>
  </conditionalFormatting>
  <conditionalFormatting sqref="A71:F90">
    <cfRule type="expression" dxfId="2430" priority="118">
      <formula>AND($E71 &gt; 0, ISNUMBER($E71))</formula>
    </cfRule>
    <cfRule type="expression" dxfId="2429" priority="119">
      <formula>AND($E71 = 0 * ISNUMBER($E71))</formula>
    </cfRule>
    <cfRule type="expression" dxfId="2428" priority="120">
      <formula>AND($E71 &lt; 0, ISNUMBER($E71))</formula>
    </cfRule>
  </conditionalFormatting>
  <conditionalFormatting sqref="A71:C90 G71:I90">
    <cfRule type="expression" dxfId="2427" priority="115">
      <formula>AND($H71 &gt; 0, ISNUMBER($H71))</formula>
    </cfRule>
    <cfRule type="expression" dxfId="2426" priority="116">
      <formula>AND($H71 = 0 * ISNUMBER($H71))</formula>
    </cfRule>
    <cfRule type="expression" dxfId="2425" priority="117">
      <formula>AND($H71 &lt; 0, ISNUMBER($H71))</formula>
    </cfRule>
  </conditionalFormatting>
  <conditionalFormatting sqref="A71:C90 J71:L90">
    <cfRule type="expression" dxfId="2424" priority="112">
      <formula>AND($K71 &gt; 0, ISNUMBER($K71))</formula>
    </cfRule>
    <cfRule type="expression" dxfId="2423" priority="113">
      <formula>AND($K71 = 0 * ISNUMBER($K71))</formula>
    </cfRule>
    <cfRule type="expression" dxfId="2422" priority="114">
      <formula>AND($K71 &lt; 0, ISNUMBER($K71))</formula>
    </cfRule>
  </conditionalFormatting>
  <conditionalFormatting sqref="D69:F70 E91:F91">
    <cfRule type="expression" dxfId="2421" priority="106">
      <formula>$E$91 &gt; 0</formula>
    </cfRule>
    <cfRule type="expression" dxfId="2420" priority="107">
      <formula>$E$91 = 0</formula>
    </cfRule>
    <cfRule type="expression" dxfId="2419" priority="108">
      <formula>$E$91 &lt; 0</formula>
    </cfRule>
  </conditionalFormatting>
  <conditionalFormatting sqref="G69:I70 H91:I91">
    <cfRule type="expression" dxfId="2418" priority="103">
      <formula>$H$91 &gt; 0</formula>
    </cfRule>
    <cfRule type="expression" dxfId="2417" priority="104">
      <formula>$H$91 = 0</formula>
    </cfRule>
    <cfRule type="expression" dxfId="2416" priority="105">
      <formula>$H$91 &lt; 0</formula>
    </cfRule>
  </conditionalFormatting>
  <conditionalFormatting sqref="J69:L70 K91:L91">
    <cfRule type="expression" dxfId="2415" priority="100">
      <formula>$K$91 &gt; 0</formula>
    </cfRule>
    <cfRule type="expression" dxfId="2414" priority="101">
      <formula>$K$91 = 0</formula>
    </cfRule>
    <cfRule type="expression" dxfId="2413" priority="102">
      <formula>$K$91 &lt; 0</formula>
    </cfRule>
  </conditionalFormatting>
  <conditionalFormatting sqref="M69:O70 N91:O91">
    <cfRule type="expression" dxfId="2412" priority="97">
      <formula>$N$91 &gt; 0</formula>
    </cfRule>
    <cfRule type="expression" dxfId="2411" priority="98">
      <formula>$N$91 = 0</formula>
    </cfRule>
    <cfRule type="expression" dxfId="2410" priority="99">
      <formula>$N$91 &lt; 0</formula>
    </cfRule>
  </conditionalFormatting>
  <conditionalFormatting sqref="A98:C117 M98:O117">
    <cfRule type="expression" dxfId="2409" priority="85">
      <formula>AND($N98 &gt; 0, ISNUMBER($N98))</formula>
    </cfRule>
    <cfRule type="expression" dxfId="2408" priority="86">
      <formula>AND($N98 = 0 * ISNUMBER($N98))</formula>
    </cfRule>
    <cfRule type="expression" dxfId="2407" priority="87">
      <formula>AND($N98 &lt; 0, ISNUMBER($N98))</formula>
    </cfRule>
  </conditionalFormatting>
  <conditionalFormatting sqref="A98:F117">
    <cfRule type="expression" dxfId="2406" priority="94">
      <formula>AND($E98 &gt; 0, ISNUMBER($E98))</formula>
    </cfRule>
    <cfRule type="expression" dxfId="2405" priority="95">
      <formula>AND($E98 = 0 * ISNUMBER($E98))</formula>
    </cfRule>
    <cfRule type="expression" dxfId="2404" priority="96">
      <formula>AND($E98 &lt; 0, ISNUMBER($E98))</formula>
    </cfRule>
  </conditionalFormatting>
  <conditionalFormatting sqref="A98:C117 G98:I117">
    <cfRule type="expression" dxfId="2403" priority="91">
      <formula>AND($H98 &gt; 0, ISNUMBER($H98))</formula>
    </cfRule>
    <cfRule type="expression" dxfId="2402" priority="92">
      <formula>AND($H98 = 0 * ISNUMBER($H98))</formula>
    </cfRule>
    <cfRule type="expression" dxfId="2401" priority="93">
      <formula>AND($H98 &lt; 0, ISNUMBER($H98))</formula>
    </cfRule>
  </conditionalFormatting>
  <conditionalFormatting sqref="A98:C117 J98:L117">
    <cfRule type="expression" dxfId="2400" priority="88">
      <formula>AND($K98 &gt; 0, ISNUMBER($K98))</formula>
    </cfRule>
    <cfRule type="expression" dxfId="2399" priority="89">
      <formula>AND($K98 = 0 * ISNUMBER($K98))</formula>
    </cfRule>
    <cfRule type="expression" dxfId="2398" priority="90">
      <formula>AND($K98 &lt; 0, ISNUMBER($K98))</formula>
    </cfRule>
  </conditionalFormatting>
  <conditionalFormatting sqref="D96:F97 E118:F118">
    <cfRule type="expression" dxfId="2397" priority="82">
      <formula>$E$118 &gt; 0</formula>
    </cfRule>
    <cfRule type="expression" dxfId="2396" priority="83">
      <formula>$E$118 = 0</formula>
    </cfRule>
    <cfRule type="expression" dxfId="2395" priority="84">
      <formula>$E$118 &lt; 0</formula>
    </cfRule>
  </conditionalFormatting>
  <conditionalFormatting sqref="G96:I97 H118:I118">
    <cfRule type="expression" dxfId="2394" priority="79">
      <formula>$H$118 &gt; 0</formula>
    </cfRule>
    <cfRule type="expression" dxfId="2393" priority="80">
      <formula>$H$118 = 0</formula>
    </cfRule>
    <cfRule type="expression" dxfId="2392" priority="81">
      <formula>$H$118 &lt; 0</formula>
    </cfRule>
  </conditionalFormatting>
  <conditionalFormatting sqref="J96:L97 K118:L118">
    <cfRule type="expression" dxfId="2391" priority="76">
      <formula>$K$118 &gt; 0</formula>
    </cfRule>
    <cfRule type="expression" dxfId="2390" priority="77">
      <formula>$K$118 = 0</formula>
    </cfRule>
    <cfRule type="expression" dxfId="2389" priority="78">
      <formula>$K$118 &lt; 0</formula>
    </cfRule>
  </conditionalFormatting>
  <conditionalFormatting sqref="M96:O97 N118:O118">
    <cfRule type="expression" dxfId="2388" priority="73">
      <formula>$N$118 &gt; 0</formula>
    </cfRule>
    <cfRule type="expression" dxfId="2387" priority="74">
      <formula>$N$118 = 0</formula>
    </cfRule>
    <cfRule type="expression" dxfId="2386" priority="75">
      <formula>$N$118 &lt; 0</formula>
    </cfRule>
  </conditionalFormatting>
  <conditionalFormatting sqref="A125:C144 M125:O144">
    <cfRule type="expression" dxfId="2385" priority="61">
      <formula>AND($N125 &gt; 0, ISNUMBER($N125))</formula>
    </cfRule>
    <cfRule type="expression" dxfId="2384" priority="62">
      <formula>AND($N125 = 0 * ISNUMBER($N125))</formula>
    </cfRule>
    <cfRule type="expression" dxfId="2383" priority="63">
      <formula>AND($N125 &lt; 0, ISNUMBER($N125))</formula>
    </cfRule>
  </conditionalFormatting>
  <conditionalFormatting sqref="A125:F144">
    <cfRule type="expression" dxfId="2382" priority="70">
      <formula>AND($E125 &gt; 0, ISNUMBER($E125))</formula>
    </cfRule>
    <cfRule type="expression" dxfId="2381" priority="71">
      <formula>AND($E125 = 0 * ISNUMBER($E125))</formula>
    </cfRule>
    <cfRule type="expression" dxfId="2380" priority="72">
      <formula>AND($E125 &lt; 0, ISNUMBER($E125))</formula>
    </cfRule>
  </conditionalFormatting>
  <conditionalFormatting sqref="A125:C144 G125:I144">
    <cfRule type="expression" dxfId="2379" priority="67">
      <formula>AND($H125 &gt; 0, ISNUMBER($H125))</formula>
    </cfRule>
    <cfRule type="expression" dxfId="2378" priority="68">
      <formula>AND($H125 = 0 * ISNUMBER($H125))</formula>
    </cfRule>
    <cfRule type="expression" dxfId="2377" priority="69">
      <formula>AND($H125 &lt; 0, ISNUMBER($H125))</formula>
    </cfRule>
  </conditionalFormatting>
  <conditionalFormatting sqref="A125:C144 J125:L144">
    <cfRule type="expression" dxfId="2376" priority="64">
      <formula>AND($K125 &gt; 0, ISNUMBER($K125))</formula>
    </cfRule>
    <cfRule type="expression" dxfId="2375" priority="65">
      <formula>AND($K125 = 0 * ISNUMBER($K125))</formula>
    </cfRule>
    <cfRule type="expression" dxfId="2374" priority="66">
      <formula>AND($K125 &lt; 0, ISNUMBER($K125))</formula>
    </cfRule>
  </conditionalFormatting>
  <conditionalFormatting sqref="D123:F124 E145:F145">
    <cfRule type="expression" dxfId="2373" priority="58">
      <formula>$E$145 &gt; 0</formula>
    </cfRule>
    <cfRule type="expression" dxfId="2372" priority="59">
      <formula>$E$145 = 0</formula>
    </cfRule>
    <cfRule type="expression" dxfId="2371" priority="60">
      <formula>$E$145 &lt; 0</formula>
    </cfRule>
  </conditionalFormatting>
  <conditionalFormatting sqref="G123:I124 H145:I145">
    <cfRule type="expression" dxfId="2370" priority="55">
      <formula>$H$145 &gt; 0</formula>
    </cfRule>
    <cfRule type="expression" dxfId="2369" priority="56">
      <formula>$H$145 = 0</formula>
    </cfRule>
    <cfRule type="expression" dxfId="2368" priority="57">
      <formula>$H$145 &lt; 0</formula>
    </cfRule>
  </conditionalFormatting>
  <conditionalFormatting sqref="J123:L124 K145:L145">
    <cfRule type="expression" dxfId="2367" priority="52">
      <formula>$K$145 &gt; 0</formula>
    </cfRule>
    <cfRule type="expression" dxfId="2366" priority="53">
      <formula>$K$145 = 0</formula>
    </cfRule>
    <cfRule type="expression" dxfId="2365" priority="54">
      <formula>$K$145 &lt; 0</formula>
    </cfRule>
  </conditionalFormatting>
  <conditionalFormatting sqref="M123:O124 N145:O145">
    <cfRule type="expression" dxfId="2364" priority="49">
      <formula>$N$145 &gt; 0</formula>
    </cfRule>
    <cfRule type="expression" dxfId="2363" priority="50">
      <formula>$N$145 = 0</formula>
    </cfRule>
    <cfRule type="expression" dxfId="2362" priority="51">
      <formula>$N$145 &lt; 0</formula>
    </cfRule>
  </conditionalFormatting>
  <conditionalFormatting sqref="A152:C171 M152:O171">
    <cfRule type="expression" dxfId="2361" priority="37">
      <formula>AND($N152 &gt; 0, ISNUMBER($N152))</formula>
    </cfRule>
    <cfRule type="expression" dxfId="2360" priority="38">
      <formula>AND($N152 = 0 * ISNUMBER($N152))</formula>
    </cfRule>
    <cfRule type="expression" dxfId="2359" priority="39">
      <formula>AND($N152 &lt; 0, ISNUMBER($N152))</formula>
    </cfRule>
  </conditionalFormatting>
  <conditionalFormatting sqref="A152:F171">
    <cfRule type="expression" dxfId="2358" priority="46">
      <formula>AND($E152 &gt; 0, ISNUMBER($E152))</formula>
    </cfRule>
    <cfRule type="expression" dxfId="2357" priority="47">
      <formula>AND($E152 = 0 * ISNUMBER($E152))</formula>
    </cfRule>
    <cfRule type="expression" dxfId="2356" priority="48">
      <formula>AND($E152 &lt; 0, ISNUMBER($E152))</formula>
    </cfRule>
  </conditionalFormatting>
  <conditionalFormatting sqref="A152:C171 G152:I171">
    <cfRule type="expression" dxfId="2355" priority="43">
      <formula>AND($H152 &gt; 0, ISNUMBER($H152))</formula>
    </cfRule>
    <cfRule type="expression" dxfId="2354" priority="44">
      <formula>AND($H152 = 0 * ISNUMBER($H152))</formula>
    </cfRule>
    <cfRule type="expression" dxfId="2353" priority="45">
      <formula>AND($H152 &lt; 0, ISNUMBER($H152))</formula>
    </cfRule>
  </conditionalFormatting>
  <conditionalFormatting sqref="A152:C171 J152:L171">
    <cfRule type="expression" dxfId="2352" priority="40">
      <formula>AND($K152 &gt; 0, ISNUMBER($K152))</formula>
    </cfRule>
    <cfRule type="expression" dxfId="2351" priority="41">
      <formula>AND($K152 = 0 * ISNUMBER($K152))</formula>
    </cfRule>
    <cfRule type="expression" dxfId="2350" priority="42">
      <formula>AND($K152 &lt; 0, ISNUMBER($K152))</formula>
    </cfRule>
  </conditionalFormatting>
  <conditionalFormatting sqref="D150:F151 E172:F172">
    <cfRule type="expression" dxfId="2349" priority="34">
      <formula>$E$172 &gt; 0</formula>
    </cfRule>
    <cfRule type="expression" dxfId="2348" priority="35">
      <formula>$E$172 = 0</formula>
    </cfRule>
    <cfRule type="expression" dxfId="2347" priority="36">
      <formula>$E$172 &lt; 0</formula>
    </cfRule>
  </conditionalFormatting>
  <conditionalFormatting sqref="G150:I151 H172:I172">
    <cfRule type="expression" dxfId="2346" priority="31">
      <formula>$H$172 &gt; 0</formula>
    </cfRule>
    <cfRule type="expression" dxfId="2345" priority="32">
      <formula>$H$172 = 0</formula>
    </cfRule>
    <cfRule type="expression" dxfId="2344" priority="33">
      <formula>$H$172 &lt; 0</formula>
    </cfRule>
  </conditionalFormatting>
  <conditionalFormatting sqref="J150:L151 K172:L172">
    <cfRule type="expression" dxfId="2343" priority="28">
      <formula>$K$172 &gt; 0</formula>
    </cfRule>
    <cfRule type="expression" dxfId="2342" priority="29">
      <formula>$K$172 = 0</formula>
    </cfRule>
    <cfRule type="expression" dxfId="2341" priority="30">
      <formula>$K$172 &lt; 0</formula>
    </cfRule>
  </conditionalFormatting>
  <conditionalFormatting sqref="M150:O151 N172:O172">
    <cfRule type="expression" dxfId="2340" priority="25">
      <formula>$N$172 &gt; 0</formula>
    </cfRule>
    <cfRule type="expression" dxfId="2339" priority="26">
      <formula>$N$172 = 0</formula>
    </cfRule>
    <cfRule type="expression" dxfId="2338" priority="27">
      <formula>$N$172 &lt; 0</formula>
    </cfRule>
  </conditionalFormatting>
  <conditionalFormatting sqref="A179:C198 M179:O198">
    <cfRule type="expression" dxfId="2337" priority="13">
      <formula>AND($N179 &gt; 0, ISNUMBER($N179))</formula>
    </cfRule>
    <cfRule type="expression" dxfId="2336" priority="14">
      <formula>AND($N179 = 0 * ISNUMBER($N179))</formula>
    </cfRule>
    <cfRule type="expression" dxfId="2335" priority="15">
      <formula>AND($N179 &lt; 0, ISNUMBER($N179))</formula>
    </cfRule>
  </conditionalFormatting>
  <conditionalFormatting sqref="A179:F198">
    <cfRule type="expression" dxfId="2334" priority="22">
      <formula>AND($E179 &gt; 0, ISNUMBER($E179))</formula>
    </cfRule>
    <cfRule type="expression" dxfId="2333" priority="23">
      <formula>AND($E179 = 0 * ISNUMBER($E179))</formula>
    </cfRule>
    <cfRule type="expression" dxfId="2332" priority="24">
      <formula>AND($E179 &lt; 0, ISNUMBER($E179))</formula>
    </cfRule>
  </conditionalFormatting>
  <conditionalFormatting sqref="A179:C198 G179:I198">
    <cfRule type="expression" dxfId="2331" priority="19">
      <formula>AND($H179 &gt; 0, ISNUMBER($H179))</formula>
    </cfRule>
    <cfRule type="expression" dxfId="2330" priority="20">
      <formula>AND($H179 = 0 * ISNUMBER($H179))</formula>
    </cfRule>
    <cfRule type="expression" dxfId="2329" priority="21">
      <formula>AND($H179 &lt; 0, ISNUMBER($H179))</formula>
    </cfRule>
  </conditionalFormatting>
  <conditionalFormatting sqref="A179:C198 J179:L198">
    <cfRule type="expression" dxfId="2328" priority="16">
      <formula>AND($K179 &gt; 0, ISNUMBER($K179))</formula>
    </cfRule>
    <cfRule type="expression" dxfId="2327" priority="17">
      <formula>AND($K179 = 0 * ISNUMBER($K179))</formula>
    </cfRule>
    <cfRule type="expression" dxfId="2326" priority="18">
      <formula>AND($K179 &lt; 0, ISNUMBER($K179))</formula>
    </cfRule>
  </conditionalFormatting>
  <conditionalFormatting sqref="D177:F178 E199:F199">
    <cfRule type="expression" dxfId="2325" priority="10">
      <formula>$E$199 &gt; 0</formula>
    </cfRule>
    <cfRule type="expression" dxfId="2324" priority="11">
      <formula>$E$199 = 0</formula>
    </cfRule>
    <cfRule type="expression" dxfId="2323" priority="12">
      <formula>$E$199 &lt; 0</formula>
    </cfRule>
  </conditionalFormatting>
  <conditionalFormatting sqref="G177:I178 H199:I199">
    <cfRule type="expression" dxfId="2322" priority="7">
      <formula>$H$199 &gt; 0</formula>
    </cfRule>
    <cfRule type="expression" dxfId="2321" priority="8">
      <formula>$H$199 = 0</formula>
    </cfRule>
    <cfRule type="expression" dxfId="2320" priority="9">
      <formula>$H$199 &lt; 0</formula>
    </cfRule>
  </conditionalFormatting>
  <conditionalFormatting sqref="J177:L178 K199:L199">
    <cfRule type="expression" dxfId="2319" priority="4">
      <formula>$K$199 &gt; 0</formula>
    </cfRule>
    <cfRule type="expression" dxfId="2318" priority="5">
      <formula>$K$199 = 0</formula>
    </cfRule>
    <cfRule type="expression" dxfId="2317" priority="6">
      <formula>$K$199 &lt; 0</formula>
    </cfRule>
  </conditionalFormatting>
  <conditionalFormatting sqref="M177:O178 N199:O199">
    <cfRule type="expression" dxfId="2316" priority="1">
      <formula>$N$199 &gt; 0</formula>
    </cfRule>
    <cfRule type="expression" dxfId="2315" priority="2">
      <formula>$N$199 = 0</formula>
    </cfRule>
    <cfRule type="expression" dxfId="2314" priority="3">
      <formula>$N$199 &lt; 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8913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25</xdr:row>
                    <xdr:rowOff>0</xdr:rowOff>
                  </from>
                  <to>
                    <xdr:col>19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14" r:id="rId5" name="Button 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17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15" r:id="rId6" name="Button 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28</xdr:row>
                    <xdr:rowOff>0</xdr:rowOff>
                  </from>
                  <to>
                    <xdr:col>18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16" r:id="rId7" name="Button 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17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17" r:id="rId8" name="Button 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31</xdr:row>
                    <xdr:rowOff>0</xdr:rowOff>
                  </from>
                  <to>
                    <xdr:col>18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18" r:id="rId9" name="Button 6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28</xdr:row>
                    <xdr:rowOff>0</xdr:rowOff>
                  </from>
                  <to>
                    <xdr:col>19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19" r:id="rId10" name="Button 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31</xdr:row>
                    <xdr:rowOff>0</xdr:rowOff>
                  </from>
                  <to>
                    <xdr:col>19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20" r:id="rId11" name="Button 8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19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21" r:id="rId12" name="Button 9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17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22" r:id="rId13" name="Button 10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23" r:id="rId14" name="Button 11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</xdr:row>
                    <xdr:rowOff>0</xdr:rowOff>
                  </from>
                  <to>
                    <xdr:col>19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24" r:id="rId15" name="Button 12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</xdr:row>
                    <xdr:rowOff>0</xdr:rowOff>
                  </from>
                  <to>
                    <xdr:col>17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25" r:id="rId16" name="Button 13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</xdr:row>
                    <xdr:rowOff>0</xdr:rowOff>
                  </from>
                  <to>
                    <xdr:col>18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26" r:id="rId17" name="Button 14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</xdr:row>
                    <xdr:rowOff>0</xdr:rowOff>
                  </from>
                  <to>
                    <xdr:col>19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27" r:id="rId18" name="Button 15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</xdr:row>
                    <xdr:rowOff>0</xdr:rowOff>
                  </from>
                  <to>
                    <xdr:col>17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28" r:id="rId19" name="Button 16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</xdr:row>
                    <xdr:rowOff>0</xdr:rowOff>
                  </from>
                  <to>
                    <xdr:col>18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29" r:id="rId20" name="Button 17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</xdr:row>
                    <xdr:rowOff>0</xdr:rowOff>
                  </from>
                  <to>
                    <xdr:col>19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30" r:id="rId21" name="Button 18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21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31" r:id="rId22" name="Button 19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21</xdr:row>
                    <xdr:rowOff>0</xdr:rowOff>
                  </from>
                  <to>
                    <xdr:col>18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32" r:id="rId23" name="Button 20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21</xdr:row>
                    <xdr:rowOff>0</xdr:rowOff>
                  </from>
                  <to>
                    <xdr:col>19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33" r:id="rId24" name="Button 2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52</xdr:row>
                    <xdr:rowOff>0</xdr:rowOff>
                  </from>
                  <to>
                    <xdr:col>19</xdr:col>
                    <xdr:colOff>0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34" r:id="rId25" name="Button 2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55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35" r:id="rId26" name="Button 2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55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36" r:id="rId27" name="Button 2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17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37" r:id="rId28" name="Button 2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38" r:id="rId29" name="Button 26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79</xdr:row>
                    <xdr:rowOff>0</xdr:rowOff>
                  </from>
                  <to>
                    <xdr:col>19</xdr:col>
                    <xdr:colOff>0</xdr:colOff>
                    <xdr:row>82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39" r:id="rId30" name="Button 27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82</xdr:row>
                    <xdr:rowOff>9525</xdr:rowOff>
                  </from>
                  <to>
                    <xdr:col>17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40" r:id="rId31" name="Button 28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82</xdr:row>
                    <xdr:rowOff>9525</xdr:rowOff>
                  </from>
                  <to>
                    <xdr:col>18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41" r:id="rId32" name="Button 29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85</xdr:row>
                    <xdr:rowOff>9525</xdr:rowOff>
                  </from>
                  <to>
                    <xdr:col>17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42" r:id="rId33" name="Button 30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85</xdr:row>
                    <xdr:rowOff>9525</xdr:rowOff>
                  </from>
                  <to>
                    <xdr:col>18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43" r:id="rId34" name="Button 3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106</xdr:row>
                    <xdr:rowOff>0</xdr:rowOff>
                  </from>
                  <to>
                    <xdr:col>19</xdr:col>
                    <xdr:colOff>0</xdr:colOff>
                    <xdr:row>109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44" r:id="rId35" name="Button 3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109</xdr:row>
                    <xdr:rowOff>9525</xdr:rowOff>
                  </from>
                  <to>
                    <xdr:col>17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45" r:id="rId36" name="Button 3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109</xdr:row>
                    <xdr:rowOff>9525</xdr:rowOff>
                  </from>
                  <to>
                    <xdr:col>18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46" r:id="rId37" name="Button 3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112</xdr:row>
                    <xdr:rowOff>9525</xdr:rowOff>
                  </from>
                  <to>
                    <xdr:col>17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47" r:id="rId38" name="Button 3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112</xdr:row>
                    <xdr:rowOff>9525</xdr:rowOff>
                  </from>
                  <to>
                    <xdr:col>18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48" r:id="rId39" name="Button 3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93</xdr:row>
                    <xdr:rowOff>0</xdr:rowOff>
                  </from>
                  <to>
                    <xdr:col>17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49" r:id="rId40" name="Button 3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133</xdr:row>
                    <xdr:rowOff>0</xdr:rowOff>
                  </from>
                  <to>
                    <xdr:col>19</xdr:col>
                    <xdr:colOff>0</xdr:colOff>
                    <xdr:row>136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50" r:id="rId41" name="Button 3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136</xdr:row>
                    <xdr:rowOff>9525</xdr:rowOff>
                  </from>
                  <to>
                    <xdr:col>17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51" r:id="rId42" name="Button 3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136</xdr:row>
                    <xdr:rowOff>9525</xdr:rowOff>
                  </from>
                  <to>
                    <xdr:col>18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52" r:id="rId43" name="Button 4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139</xdr:row>
                    <xdr:rowOff>9525</xdr:rowOff>
                  </from>
                  <to>
                    <xdr:col>17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53" r:id="rId44" name="Button 4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139</xdr:row>
                    <xdr:rowOff>9525</xdr:rowOff>
                  </from>
                  <to>
                    <xdr:col>18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54" r:id="rId45" name="Button 42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160</xdr:row>
                    <xdr:rowOff>0</xdr:rowOff>
                  </from>
                  <to>
                    <xdr:col>19</xdr:col>
                    <xdr:colOff>0</xdr:colOff>
                    <xdr:row>163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55" r:id="rId46" name="Button 43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163</xdr:row>
                    <xdr:rowOff>9525</xdr:rowOff>
                  </from>
                  <to>
                    <xdr:col>17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56" r:id="rId47" name="Button 44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163</xdr:row>
                    <xdr:rowOff>9525</xdr:rowOff>
                  </from>
                  <to>
                    <xdr:col>18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57" r:id="rId48" name="Button 45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166</xdr:row>
                    <xdr:rowOff>9525</xdr:rowOff>
                  </from>
                  <to>
                    <xdr:col>17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58" r:id="rId49" name="Button 46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166</xdr:row>
                    <xdr:rowOff>9525</xdr:rowOff>
                  </from>
                  <to>
                    <xdr:col>18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59" r:id="rId50" name="Button 4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187</xdr:row>
                    <xdr:rowOff>0</xdr:rowOff>
                  </from>
                  <to>
                    <xdr:col>19</xdr:col>
                    <xdr:colOff>0</xdr:colOff>
                    <xdr:row>190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60" r:id="rId51" name="Button 4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190</xdr:row>
                    <xdr:rowOff>9525</xdr:rowOff>
                  </from>
                  <to>
                    <xdr:col>17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61" r:id="rId52" name="Button 4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190</xdr:row>
                    <xdr:rowOff>9525</xdr:rowOff>
                  </from>
                  <to>
                    <xdr:col>18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62" r:id="rId53" name="Button 5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193</xdr:row>
                    <xdr:rowOff>9525</xdr:rowOff>
                  </from>
                  <to>
                    <xdr:col>17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63" r:id="rId54" name="Button 5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193</xdr:row>
                    <xdr:rowOff>9525</xdr:rowOff>
                  </from>
                  <to>
                    <xdr:col>18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64" r:id="rId55" name="Button 52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39</xdr:row>
                    <xdr:rowOff>0</xdr:rowOff>
                  </from>
                  <to>
                    <xdr:col>17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65" r:id="rId56" name="Button 53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39</xdr:row>
                    <xdr:rowOff>0</xdr:rowOff>
                  </from>
                  <to>
                    <xdr:col>18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66" r:id="rId57" name="Button 54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39</xdr:row>
                    <xdr:rowOff>0</xdr:rowOff>
                  </from>
                  <to>
                    <xdr:col>19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67" r:id="rId58" name="Button 55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42</xdr:row>
                    <xdr:rowOff>0</xdr:rowOff>
                  </from>
                  <to>
                    <xdr:col>17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68" r:id="rId59" name="Button 56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42</xdr:row>
                    <xdr:rowOff>0</xdr:rowOff>
                  </from>
                  <to>
                    <xdr:col>18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69" r:id="rId60" name="Button 57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42</xdr:row>
                    <xdr:rowOff>0</xdr:rowOff>
                  </from>
                  <to>
                    <xdr:col>19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70" r:id="rId61" name="Button 5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45</xdr:row>
                    <xdr:rowOff>0</xdr:rowOff>
                  </from>
                  <to>
                    <xdr:col>17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71" r:id="rId62" name="Button 5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45</xdr:row>
                    <xdr:rowOff>0</xdr:rowOff>
                  </from>
                  <to>
                    <xdr:col>18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72" r:id="rId63" name="Button 6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45</xdr:row>
                    <xdr:rowOff>0</xdr:rowOff>
                  </from>
                  <to>
                    <xdr:col>19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73" r:id="rId64" name="Button 61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48</xdr:row>
                    <xdr:rowOff>0</xdr:rowOff>
                  </from>
                  <to>
                    <xdr:col>17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74" r:id="rId65" name="Button 62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48</xdr:row>
                    <xdr:rowOff>0</xdr:rowOff>
                  </from>
                  <to>
                    <xdr:col>18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75" r:id="rId66" name="Button 63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48</xdr:row>
                    <xdr:rowOff>0</xdr:rowOff>
                  </from>
                  <to>
                    <xdr:col>19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76" r:id="rId67" name="Button 6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55</xdr:row>
                    <xdr:rowOff>0</xdr:rowOff>
                  </from>
                  <to>
                    <xdr:col>19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77" r:id="rId68" name="Button 65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58</xdr:row>
                    <xdr:rowOff>0</xdr:rowOff>
                  </from>
                  <to>
                    <xdr:col>19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78" r:id="rId69" name="Button 6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61</xdr:row>
                    <xdr:rowOff>0</xdr:rowOff>
                  </from>
                  <to>
                    <xdr:col>19</xdr:col>
                    <xdr:colOff>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79" r:id="rId70" name="Button 67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66</xdr:row>
                    <xdr:rowOff>0</xdr:rowOff>
                  </from>
                  <to>
                    <xdr:col>17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80" r:id="rId71" name="Button 68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66</xdr:row>
                    <xdr:rowOff>0</xdr:rowOff>
                  </from>
                  <to>
                    <xdr:col>18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81" r:id="rId72" name="Button 69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66</xdr:row>
                    <xdr:rowOff>0</xdr:rowOff>
                  </from>
                  <to>
                    <xdr:col>19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82" r:id="rId73" name="Button 70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69</xdr:row>
                    <xdr:rowOff>0</xdr:rowOff>
                  </from>
                  <to>
                    <xdr:col>17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83" r:id="rId74" name="Button 71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69</xdr:row>
                    <xdr:rowOff>0</xdr:rowOff>
                  </from>
                  <to>
                    <xdr:col>18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84" r:id="rId75" name="Button 72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69</xdr:row>
                    <xdr:rowOff>0</xdr:rowOff>
                  </from>
                  <to>
                    <xdr:col>19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85" r:id="rId76" name="Button 73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72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86" r:id="rId77" name="Button 74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72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87" r:id="rId78" name="Button 75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72</xdr:row>
                    <xdr:rowOff>0</xdr:rowOff>
                  </from>
                  <to>
                    <xdr:col>19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88" r:id="rId79" name="Button 76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17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89" r:id="rId80" name="Button 77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90" r:id="rId81" name="Button 78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75</xdr:row>
                    <xdr:rowOff>0</xdr:rowOff>
                  </from>
                  <to>
                    <xdr:col>19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91" r:id="rId82" name="Button 79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82</xdr:row>
                    <xdr:rowOff>9525</xdr:rowOff>
                  </from>
                  <to>
                    <xdr:col>19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92" r:id="rId83" name="Button 80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85</xdr:row>
                    <xdr:rowOff>9525</xdr:rowOff>
                  </from>
                  <to>
                    <xdr:col>19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93" r:id="rId84" name="Button 81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88</xdr:row>
                    <xdr:rowOff>9525</xdr:rowOff>
                  </from>
                  <to>
                    <xdr:col>19</xdr:col>
                    <xdr:colOff>0</xdr:colOff>
                    <xdr:row>91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94" r:id="rId85" name="Button 8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93</xdr:row>
                    <xdr:rowOff>0</xdr:rowOff>
                  </from>
                  <to>
                    <xdr:col>18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95" r:id="rId86" name="Button 8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93</xdr:row>
                    <xdr:rowOff>0</xdr:rowOff>
                  </from>
                  <to>
                    <xdr:col>19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96" r:id="rId87" name="Button 8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96</xdr:row>
                    <xdr:rowOff>0</xdr:rowOff>
                  </from>
                  <to>
                    <xdr:col>17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97" r:id="rId88" name="Button 8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96</xdr:row>
                    <xdr:rowOff>0</xdr:rowOff>
                  </from>
                  <to>
                    <xdr:col>18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98" r:id="rId89" name="Button 8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96</xdr:row>
                    <xdr:rowOff>0</xdr:rowOff>
                  </from>
                  <to>
                    <xdr:col>19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99" r:id="rId90" name="Button 8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99</xdr:row>
                    <xdr:rowOff>0</xdr:rowOff>
                  </from>
                  <to>
                    <xdr:col>17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00" r:id="rId91" name="Button 8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99</xdr:row>
                    <xdr:rowOff>0</xdr:rowOff>
                  </from>
                  <to>
                    <xdr:col>18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01" r:id="rId92" name="Button 8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99</xdr:row>
                    <xdr:rowOff>0</xdr:rowOff>
                  </from>
                  <to>
                    <xdr:col>19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02" r:id="rId93" name="Button 9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102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03" r:id="rId94" name="Button 9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102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04" r:id="rId95" name="Button 9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102</xdr:row>
                    <xdr:rowOff>0</xdr:rowOff>
                  </from>
                  <to>
                    <xdr:col>19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05" r:id="rId96" name="Button 9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109</xdr:row>
                    <xdr:rowOff>9525</xdr:rowOff>
                  </from>
                  <to>
                    <xdr:col>19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06" r:id="rId97" name="Button 9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112</xdr:row>
                    <xdr:rowOff>9525</xdr:rowOff>
                  </from>
                  <to>
                    <xdr:col>19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07" r:id="rId98" name="Button 9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115</xdr:row>
                    <xdr:rowOff>9525</xdr:rowOff>
                  </from>
                  <to>
                    <xdr:col>19</xdr:col>
                    <xdr:colOff>0</xdr:colOff>
                    <xdr:row>118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08" r:id="rId99" name="Button 9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120</xdr:row>
                    <xdr:rowOff>0</xdr:rowOff>
                  </from>
                  <to>
                    <xdr:col>17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09" r:id="rId100" name="Button 9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120</xdr:row>
                    <xdr:rowOff>0</xdr:rowOff>
                  </from>
                  <to>
                    <xdr:col>18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10" r:id="rId101" name="Button 9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120</xdr:row>
                    <xdr:rowOff>0</xdr:rowOff>
                  </from>
                  <to>
                    <xdr:col>19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11" r:id="rId102" name="Button 9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123</xdr:row>
                    <xdr:rowOff>0</xdr:rowOff>
                  </from>
                  <to>
                    <xdr:col>17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12" r:id="rId103" name="Button 10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123</xdr:row>
                    <xdr:rowOff>0</xdr:rowOff>
                  </from>
                  <to>
                    <xdr:col>18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13" r:id="rId104" name="Button 10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123</xdr:row>
                    <xdr:rowOff>0</xdr:rowOff>
                  </from>
                  <to>
                    <xdr:col>19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14" r:id="rId105" name="Button 10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126</xdr:row>
                    <xdr:rowOff>0</xdr:rowOff>
                  </from>
                  <to>
                    <xdr:col>17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15" r:id="rId106" name="Button 10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126</xdr:row>
                    <xdr:rowOff>0</xdr:rowOff>
                  </from>
                  <to>
                    <xdr:col>18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16" r:id="rId107" name="Button 10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126</xdr:row>
                    <xdr:rowOff>0</xdr:rowOff>
                  </from>
                  <to>
                    <xdr:col>19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17" r:id="rId108" name="Button 10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129</xdr:row>
                    <xdr:rowOff>0</xdr:rowOff>
                  </from>
                  <to>
                    <xdr:col>17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18" r:id="rId109" name="Button 10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129</xdr:row>
                    <xdr:rowOff>0</xdr:rowOff>
                  </from>
                  <to>
                    <xdr:col>18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19" r:id="rId110" name="Button 10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129</xdr:row>
                    <xdr:rowOff>0</xdr:rowOff>
                  </from>
                  <to>
                    <xdr:col>19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20" r:id="rId111" name="Button 10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136</xdr:row>
                    <xdr:rowOff>9525</xdr:rowOff>
                  </from>
                  <to>
                    <xdr:col>19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21" r:id="rId112" name="Button 10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139</xdr:row>
                    <xdr:rowOff>9525</xdr:rowOff>
                  </from>
                  <to>
                    <xdr:col>19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22" r:id="rId113" name="Button 11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142</xdr:row>
                    <xdr:rowOff>9525</xdr:rowOff>
                  </from>
                  <to>
                    <xdr:col>19</xdr:col>
                    <xdr:colOff>0</xdr:colOff>
                    <xdr:row>145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23" r:id="rId114" name="Button 111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147</xdr:row>
                    <xdr:rowOff>0</xdr:rowOff>
                  </from>
                  <to>
                    <xdr:col>17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24" r:id="rId115" name="Button 11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147</xdr:row>
                    <xdr:rowOff>0</xdr:rowOff>
                  </from>
                  <to>
                    <xdr:col>18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25" r:id="rId116" name="Button 11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147</xdr:row>
                    <xdr:rowOff>0</xdr:rowOff>
                  </from>
                  <to>
                    <xdr:col>19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26" r:id="rId117" name="Button 11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150</xdr:row>
                    <xdr:rowOff>0</xdr:rowOff>
                  </from>
                  <to>
                    <xdr:col>17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27" r:id="rId118" name="Button 11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150</xdr:row>
                    <xdr:rowOff>0</xdr:rowOff>
                  </from>
                  <to>
                    <xdr:col>18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28" r:id="rId119" name="Button 11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150</xdr:row>
                    <xdr:rowOff>0</xdr:rowOff>
                  </from>
                  <to>
                    <xdr:col>19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29" r:id="rId120" name="Button 11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153</xdr:row>
                    <xdr:rowOff>0</xdr:rowOff>
                  </from>
                  <to>
                    <xdr:col>17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30" r:id="rId121" name="Button 11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153</xdr:row>
                    <xdr:rowOff>0</xdr:rowOff>
                  </from>
                  <to>
                    <xdr:col>18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31" r:id="rId122" name="Button 11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153</xdr:row>
                    <xdr:rowOff>0</xdr:rowOff>
                  </from>
                  <to>
                    <xdr:col>19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32" r:id="rId123" name="Button 12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156</xdr:row>
                    <xdr:rowOff>0</xdr:rowOff>
                  </from>
                  <to>
                    <xdr:col>17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33" r:id="rId124" name="Button 12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156</xdr:row>
                    <xdr:rowOff>0</xdr:rowOff>
                  </from>
                  <to>
                    <xdr:col>18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34" r:id="rId125" name="Button 12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156</xdr:row>
                    <xdr:rowOff>0</xdr:rowOff>
                  </from>
                  <to>
                    <xdr:col>19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35" r:id="rId126" name="Button 12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163</xdr:row>
                    <xdr:rowOff>9525</xdr:rowOff>
                  </from>
                  <to>
                    <xdr:col>19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36" r:id="rId127" name="Button 12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166</xdr:row>
                    <xdr:rowOff>9525</xdr:rowOff>
                  </from>
                  <to>
                    <xdr:col>19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37" r:id="rId128" name="Button 12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169</xdr:row>
                    <xdr:rowOff>9525</xdr:rowOff>
                  </from>
                  <to>
                    <xdr:col>19</xdr:col>
                    <xdr:colOff>0</xdr:colOff>
                    <xdr:row>172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38" r:id="rId129" name="Button 12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174</xdr:row>
                    <xdr:rowOff>0</xdr:rowOff>
                  </from>
                  <to>
                    <xdr:col>17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39" r:id="rId130" name="Button 12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174</xdr:row>
                    <xdr:rowOff>0</xdr:rowOff>
                  </from>
                  <to>
                    <xdr:col>18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40" r:id="rId131" name="Button 12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174</xdr:row>
                    <xdr:rowOff>0</xdr:rowOff>
                  </from>
                  <to>
                    <xdr:col>19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41" r:id="rId132" name="Button 12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177</xdr:row>
                    <xdr:rowOff>0</xdr:rowOff>
                  </from>
                  <to>
                    <xdr:col>17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42" r:id="rId133" name="Button 13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177</xdr:row>
                    <xdr:rowOff>0</xdr:rowOff>
                  </from>
                  <to>
                    <xdr:col>18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43" r:id="rId134" name="Button 13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177</xdr:row>
                    <xdr:rowOff>0</xdr:rowOff>
                  </from>
                  <to>
                    <xdr:col>19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44" r:id="rId135" name="Button 13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180</xdr:row>
                    <xdr:rowOff>0</xdr:rowOff>
                  </from>
                  <to>
                    <xdr:col>17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45" r:id="rId136" name="Button 13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180</xdr:row>
                    <xdr:rowOff>0</xdr:rowOff>
                  </from>
                  <to>
                    <xdr:col>18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46" r:id="rId137" name="Button 13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180</xdr:row>
                    <xdr:rowOff>0</xdr:rowOff>
                  </from>
                  <to>
                    <xdr:col>19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47" r:id="rId138" name="Button 13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183</xdr:row>
                    <xdr:rowOff>0</xdr:rowOff>
                  </from>
                  <to>
                    <xdr:col>17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48" r:id="rId139" name="Button 13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183</xdr:row>
                    <xdr:rowOff>0</xdr:rowOff>
                  </from>
                  <to>
                    <xdr:col>18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49" r:id="rId140" name="Button 13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183</xdr:row>
                    <xdr:rowOff>0</xdr:rowOff>
                  </from>
                  <to>
                    <xdr:col>19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50" r:id="rId141" name="Button 13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190</xdr:row>
                    <xdr:rowOff>9525</xdr:rowOff>
                  </from>
                  <to>
                    <xdr:col>19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51" r:id="rId142" name="Button 13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193</xdr:row>
                    <xdr:rowOff>9525</xdr:rowOff>
                  </from>
                  <to>
                    <xdr:col>19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52" r:id="rId143" name="Button 14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196</xdr:row>
                    <xdr:rowOff>9525</xdr:rowOff>
                  </from>
                  <to>
                    <xdr:col>19</xdr:col>
                    <xdr:colOff>0</xdr:colOff>
                    <xdr:row>199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E89B166-C4B0-4D8E-B1A8-328AF54B5606}">
  <sheetPr codeName="Sheet10"/>
  <dimension ref="A1:S199"/>
  <sheetViews>
    <sheetView topLeftCell="A18" zoomScaleNormal="100" workbookViewId="0">
      <selection activeCell="A13" sqref="A13:O37"/>
    </sheetView>
  </sheetViews>
  <sheetFormatPr defaultRowHeight="16.5"/>
  <cols>
    <col min="1" max="1" width="13" style="120" bestFit="1" customWidth="1"/>
    <col min="2" max="2" width="14.25" style="120" bestFit="1" customWidth="1"/>
    <col min="3" max="3" width="9.25" style="120" bestFit="1" customWidth="1"/>
    <col min="4" max="4" width="14.25" bestFit="1" customWidth="1"/>
    <col min="5" max="5" width="8.875" bestFit="1" customWidth="1"/>
    <col min="6" max="6" width="14.375" bestFit="1" customWidth="1"/>
    <col min="7" max="7" width="14.25" bestFit="1" customWidth="1"/>
    <col min="8" max="8" width="8.875" customWidth="1"/>
    <col min="9" max="9" width="11.625" customWidth="1"/>
    <col min="10" max="10" width="14.25" bestFit="1" customWidth="1"/>
    <col min="11" max="11" width="9.25" bestFit="1" customWidth="1"/>
    <col min="12" max="12" width="11.625" bestFit="1" customWidth="1"/>
    <col min="13" max="13" width="14.25" bestFit="1" customWidth="1"/>
    <col min="14" max="14" width="8.5" bestFit="1" customWidth="1"/>
    <col min="15" max="15" width="11.625" bestFit="1" customWidth="1"/>
    <col min="17" max="17" width="12.125" customWidth="1"/>
    <col min="18" max="18" width="12.125" bestFit="1" customWidth="1"/>
    <col min="19" max="19" width="12.125" customWidth="1"/>
  </cols>
  <sheetData>
    <row r="1" spans="1:19" ht="17.25" customHeight="1" thickBot="1">
      <c r="A1" s="230" t="s">
        <v>0</v>
      </c>
      <c r="B1" s="231"/>
      <c r="C1" s="231"/>
      <c r="D1" s="231"/>
      <c r="E1" s="231"/>
      <c r="F1" s="232"/>
      <c r="G1" s="233">
        <v>44534</v>
      </c>
      <c r="H1" s="234"/>
      <c r="I1" s="235"/>
      <c r="J1" s="230" t="s">
        <v>1</v>
      </c>
      <c r="K1" s="231"/>
      <c r="L1" s="231"/>
      <c r="M1" s="231"/>
      <c r="N1" s="231"/>
      <c r="O1" s="232"/>
      <c r="Q1" s="230" t="s">
        <v>2</v>
      </c>
      <c r="R1" s="232"/>
    </row>
    <row r="2" spans="1:19" ht="17.25" customHeight="1">
      <c r="A2" s="117" t="s">
        <v>3</v>
      </c>
      <c r="B2" s="236" t="s">
        <v>8</v>
      </c>
      <c r="C2" s="237"/>
      <c r="D2" s="237"/>
      <c r="E2" s="237"/>
      <c r="F2" s="238"/>
      <c r="G2" s="239" t="s">
        <v>46</v>
      </c>
      <c r="H2" s="240"/>
      <c r="I2" s="241"/>
      <c r="J2" s="1" t="s">
        <v>3</v>
      </c>
      <c r="K2" s="236" t="s">
        <v>317</v>
      </c>
      <c r="L2" s="237"/>
      <c r="M2" s="237"/>
      <c r="N2" s="237"/>
      <c r="O2" s="238"/>
      <c r="Q2" s="2" t="s">
        <v>6</v>
      </c>
      <c r="R2" s="3">
        <v>0.375</v>
      </c>
    </row>
    <row r="3" spans="1:19" ht="17.25" customHeight="1" thickBot="1">
      <c r="A3" s="118" t="s">
        <v>7</v>
      </c>
      <c r="B3" s="242" t="s">
        <v>325</v>
      </c>
      <c r="C3" s="243"/>
      <c r="D3" s="243"/>
      <c r="E3" s="243"/>
      <c r="F3" s="244"/>
      <c r="G3" s="245" t="str">
        <f>TEXT(IF(CHOOSE(8,$E$118,$F$118,$H$118,$I$118,$K$118,$L$118,$N$118,$O$118)&lt;&gt;0,CHOOSE(8,$E$118,$F$118,$H$118,$I$118,$K$118,$L$118,$N$118,$O$118),
IF(CHOOSE(6,$E$118,$F$118,$H$118,$I$118,$K$118,$L$118,$N$118,$O$118)&lt;&gt;0,CHOOSE(6,$E$118,$F$118,$H$118,$I$118,$K$118,$L$118,$N$118,$O$118),
IF(CHOOSE(4,$E$118,$F$118,$H$118,$I$118,$K$118,$L$118,$N$118,$O$118)&lt;&gt;0,CHOOSE(4,$E$118,$F$118,$H$118,$I$118,$K$118,$L$118,$N$118,$O$118),
CHOOSE(2,$E$118,$F$118,$H$118,$I$118,$K$118,$L$118,$N$118,$O$118)))), "#,##0") &amp; " KRW (" &amp;
TEXT(IF(CHOOSE(7,$E$118,$F$118,$H$118,$I$118,$K$118,$L$118,$N$118,$O$118)&lt;&gt;0,CHOOSE(7,$E$118,$F$118,$H$118,$I$118,$K$118,$L$118,$N$118,$O$118),
IF(CHOOSE(5,$E$118,$F$118,$H$118,$I$118,$K$118,$L$118,$N$118,$O$118)&lt;&gt;0,CHOOSE(5,$E$118,$F$118,$H$118,$I$118,$K$118,$L$118,$N$118,$O$118),
IF(CHOOSE(3,$E$118,$F$118,$H$118,$I$118,$K$118,$L$118,$N$118,$O$118)&lt;&gt;0,CHOOSE(3,$E$118,$F$118,$H$118,$I$118,$K$118,$L$118,$N$118,$O$118),
CHOOSE(1,$E$118,$F$118,$H$118,$I$118,$K$118,$L$118,$N$118,$O$118)))), "0.00%") &amp; ")"</f>
        <v>-593,398 KRW (-19.78%)</v>
      </c>
      <c r="H3" s="246"/>
      <c r="I3" s="247"/>
      <c r="J3" s="4" t="s">
        <v>7</v>
      </c>
      <c r="K3" s="242" t="s">
        <v>318</v>
      </c>
      <c r="L3" s="243"/>
      <c r="M3" s="243"/>
      <c r="N3" s="243"/>
      <c r="O3" s="244"/>
      <c r="Q3" s="2" t="s">
        <v>10</v>
      </c>
      <c r="R3" s="3">
        <v>0.79166666666666663</v>
      </c>
    </row>
    <row r="4" spans="1:19" ht="17.25" customHeight="1" thickBot="1">
      <c r="A4" s="118" t="s">
        <v>11</v>
      </c>
      <c r="B4" s="242" t="s">
        <v>16</v>
      </c>
      <c r="C4" s="243"/>
      <c r="D4" s="243"/>
      <c r="E4" s="243"/>
      <c r="F4" s="244"/>
      <c r="G4" s="239" t="s">
        <v>44</v>
      </c>
      <c r="H4" s="240"/>
      <c r="I4" s="241"/>
      <c r="J4" s="4" t="s">
        <v>11</v>
      </c>
      <c r="K4" s="242" t="s">
        <v>319</v>
      </c>
      <c r="L4" s="243"/>
      <c r="M4" s="243"/>
      <c r="N4" s="243"/>
      <c r="O4" s="244"/>
      <c r="Q4" s="65" t="s">
        <v>14</v>
      </c>
      <c r="R4" s="5">
        <v>0.95833333333333337</v>
      </c>
    </row>
    <row r="5" spans="1:19" ht="17.25" customHeight="1" thickBot="1">
      <c r="A5" s="118" t="s">
        <v>15</v>
      </c>
      <c r="B5" s="242" t="s">
        <v>316</v>
      </c>
      <c r="C5" s="243"/>
      <c r="D5" s="243"/>
      <c r="E5" s="243"/>
      <c r="F5" s="244"/>
      <c r="G5" s="245" t="str">
        <f>TEXT(IF(CHOOSE(8,$E$64,$F$64,$H$64,$I$64,$K$64,$L$64,$N$64,$O$64)&lt;&gt;0,CHOOSE(8,$E$64,$F$64,$H$64,$I$64,$K$64,$L$64,$N$64,$O$64),
IF(CHOOSE(6,$E$64,$F$64,$H$64,$I$64,$K$64,$L$64,$N$64,$O$64)&lt;&gt;0,CHOOSE(6,$E$64,$F$64,$H$64,$I$64,$K$64,$L$64,$N$64,$O$64),
IF(CHOOSE(4,$E$64,$F$64,$H$64,$I$64,$K$64,$L$64,$N$64,$O$64)&lt;&gt;0,CHOOSE(4,$E$64,$F$64,$H$64,$I$64,$K$64,$L$64,$N$64,$O$64),
CHOOSE(2,$E$64,$F$64,$H$64,$I$64,$K$64,$L$64,$N$64,$O$64)))), "#,##0") &amp; " KRW (" &amp;
TEXT(IF(CHOOSE(7,$E$64,$F$64,$H$64,$I$64,$K$64,$L$64,$N$64,$O$64)&lt;&gt;0,CHOOSE(7,$E$64,$F$64,$H$64,$I$64,$K$64,$L$64,$N$64,$O$64),
IF(CHOOSE(5,$E$64,$F$64,$H$64,$I$64,$K$64,$L$64,$N$64,$O$64)&lt;&gt;0,CHOOSE(5,$E$64,$F$64,$H$64,$I$64,$K$64,$L$64,$N$64,$O$64),
IF(CHOOSE(3,$E$64,$F$64,$H$64,$I$64,$K$64,$L$64,$N$64,$O$64)&lt;&gt;0,CHOOSE(3,$E$64,$F$64,$H$64,$I$64,$K$64,$L$64,$N$64,$O$64),
CHOOSE(1,$E$64,$F$64,$H$64,$I$64,$K$64,$L$64,$N$64,$O$64)))), "0.00%") &amp; ")"</f>
        <v>-546,621 KRW (-22.78%)</v>
      </c>
      <c r="H5" s="246"/>
      <c r="I5" s="247"/>
      <c r="J5" s="4" t="s">
        <v>15</v>
      </c>
      <c r="K5" s="242" t="s">
        <v>320</v>
      </c>
      <c r="L5" s="243"/>
      <c r="M5" s="243"/>
      <c r="N5" s="243"/>
      <c r="O5" s="244"/>
    </row>
    <row r="6" spans="1:19">
      <c r="A6" s="118" t="s">
        <v>18</v>
      </c>
      <c r="B6" s="242"/>
      <c r="C6" s="243"/>
      <c r="D6" s="243"/>
      <c r="E6" s="243"/>
      <c r="F6" s="244"/>
      <c r="G6" s="239" t="s">
        <v>45</v>
      </c>
      <c r="H6" s="240"/>
      <c r="I6" s="241"/>
      <c r="J6" s="4" t="s">
        <v>18</v>
      </c>
      <c r="K6" s="242" t="s">
        <v>321</v>
      </c>
      <c r="L6" s="243"/>
      <c r="M6" s="243"/>
      <c r="N6" s="243"/>
      <c r="O6" s="244"/>
    </row>
    <row r="7" spans="1:19" ht="17.25" thickBot="1">
      <c r="A7" s="118" t="s">
        <v>21</v>
      </c>
      <c r="B7" s="242"/>
      <c r="C7" s="243"/>
      <c r="D7" s="243"/>
      <c r="E7" s="243"/>
      <c r="F7" s="244"/>
      <c r="G7" s="245" t="str">
        <f>TEXT(IF(CHOOSE(8,$E$91,$F$91,$H$91,$I$91,$K$91,$L$91,$N$91,$O$91)&lt;&gt;0,CHOOSE(8,$E$91,$F$91,$H$91,$I$91,$K$91,$L$91,$N$91,$O$91),
IF(CHOOSE(6,$E$91,$F$91,$H$91,$I$91,$K$91,$L$91,$N$91,$O$91)&lt;&gt;0,CHOOSE(6,$E$91,$F$91,$H$91,$I$91,$K$91,$L$91,$N$91,$O$91),
IF(CHOOSE(4,$E$91,$F$91,$H$91,$I$91,$K$91,$L$91,$N$91,$O$91)&lt;&gt;0,CHOOSE(4,$E$91,$F$91,$H$91,$I$91,$K$91,$L$91,$N$91,$O$91),
CHOOSE(2,$E$91,$F$91,$H$91,$I$91,$K$91,$L$91,$N$91,$O$91)))), "#,##0") &amp; " KRW (" &amp;
TEXT(IF(CHOOSE(7,$E$91,$F$91,$H$91,$I$91,$K$91,$L$91,$N$91,$O$91)&lt;&gt;0,CHOOSE(7,$E$91,$F$91,$H$91,$I$91,$K$91,$L$91,$N$91,$O$91),
IF(CHOOSE(5,$E$91,$F$91,$H$91,$I$91,$K$91,$L$91,$N$91,$O$91)&lt;&gt;0,CHOOSE(5,$E$91,$F$91,$H$91,$I$91,$K$91,$L$91,$N$91,$O$91),
IF(CHOOSE(3,$E$91,$F$91,$H$91,$I$91,$K$91,$L$91,$N$91,$O$91)&lt;&gt;0,CHOOSE(3,$E$91,$F$91,$H$91,$I$91,$K$91,$L$91,$N$91,$O$91),
CHOOSE(1,$E$91,$F$91,$H$91,$I$91,$K$91,$L$91,$N$91,$O$91)))), "0.00%") &amp; ")"</f>
        <v>-591,449 KRW (-19.71%)</v>
      </c>
      <c r="H7" s="246"/>
      <c r="I7" s="247"/>
      <c r="J7" s="4" t="s">
        <v>21</v>
      </c>
      <c r="K7" s="242" t="s">
        <v>322</v>
      </c>
      <c r="L7" s="243"/>
      <c r="M7" s="243"/>
      <c r="N7" s="243"/>
      <c r="O7" s="244"/>
    </row>
    <row r="8" spans="1:19" ht="17.25" thickBot="1">
      <c r="A8" s="118" t="s">
        <v>24</v>
      </c>
      <c r="B8" s="242"/>
      <c r="C8" s="243"/>
      <c r="D8" s="243"/>
      <c r="E8" s="243"/>
      <c r="F8" s="244"/>
      <c r="G8" s="239" t="s">
        <v>252</v>
      </c>
      <c r="H8" s="240"/>
      <c r="I8" s="241"/>
      <c r="J8" s="4" t="s">
        <v>24</v>
      </c>
      <c r="K8" s="242"/>
      <c r="L8" s="243"/>
      <c r="M8" s="243"/>
      <c r="N8" s="243"/>
      <c r="O8" s="244"/>
      <c r="Q8" s="230" t="s">
        <v>27</v>
      </c>
      <c r="R8" s="232"/>
    </row>
    <row r="9" spans="1:19" ht="17.25" thickBot="1">
      <c r="A9" s="118" t="s">
        <v>28</v>
      </c>
      <c r="B9" s="242"/>
      <c r="C9" s="243"/>
      <c r="D9" s="243"/>
      <c r="E9" s="243"/>
      <c r="F9" s="244"/>
      <c r="G9" s="245" t="str">
        <f>TEXT(IF(CHOOSE(8,$E$199,$F$199,$H$199,$I$199,$K$199,$L$199,$N$199,$O$199)&lt;&gt;0,CHOOSE(8,$E$199,$F$199,$H$199,$I$199,$K$199,$L$199,$N$199,$O$199),
IF(CHOOSE(6,$E$199,$F$199,$H$199,$I$199,$K$199,$L$199,$N$199,$O$199)&lt;&gt;0,CHOOSE(6,$E$199,$F$199,$H$199,$I$199,$K$199,$L$199,$N$199,$O$199),
IF(CHOOSE(4,$E$199,$F$199,$H$199,$I$199,$K$199,$L$199,$N$199,$O$199)&lt;&gt;0,CHOOSE(4,$E$199,$F$199,$H$199,$I$199,$K$199,$L$199,$N$199,$O$199),
CHOOSE(2,$E$199,$F$199,$H$199,$I$199,$K$199,$L$199,$N$199,$O$199)))), "#,##0") &amp; " KRW (" &amp;
TEXT(IF(CHOOSE(7,$E$199,$F$199,$H$199,$I$199,$K$199,$L$199,$N$199,$O$199)&lt;&gt;0,CHOOSE(7,$E$199,$F$199,$H$199,$I$199,$K$199,$L$199,$N$199,$O$199),
IF(CHOOSE(5,$E$199,$F$199,$H$199,$I$199,$K$199,$L$199,$N$199,$O$199)&lt;&gt;0,CHOOSE(5,$E$199,$F$199,$H$199,$I$199,$K$199,$L$199,$N$199,$O$199),
IF(CHOOSE(3,$E$199,$F$199,$H$199,$I$199,$K$199,$L$199,$N$199,$O$199)&lt;&gt;0,CHOOSE(3,$E$199,$F$199,$H$199,$I$199,$K$199,$L$199,$N$199,$O$199),
CHOOSE(1,$E$199,$F$199,$H$199,$I$199,$K$199,$L$199,$N$199,$O$199)))), "0.00%") &amp; ")"</f>
        <v>-603,098 KRW (-20.10%)</v>
      </c>
      <c r="H9" s="246"/>
      <c r="I9" s="247"/>
      <c r="J9" s="4" t="s">
        <v>28</v>
      </c>
      <c r="K9" s="242"/>
      <c r="L9" s="243"/>
      <c r="M9" s="243"/>
      <c r="N9" s="243"/>
      <c r="O9" s="244"/>
      <c r="Q9" s="2" t="s">
        <v>29</v>
      </c>
      <c r="R9" s="6">
        <v>10</v>
      </c>
    </row>
    <row r="10" spans="1:19">
      <c r="A10" s="118" t="s">
        <v>30</v>
      </c>
      <c r="B10" s="242"/>
      <c r="C10" s="243"/>
      <c r="D10" s="243"/>
      <c r="E10" s="243"/>
      <c r="F10" s="244"/>
      <c r="G10" s="239" t="s">
        <v>47</v>
      </c>
      <c r="H10" s="240"/>
      <c r="I10" s="241"/>
      <c r="J10" s="4" t="s">
        <v>30</v>
      </c>
      <c r="K10" s="242" t="s">
        <v>323</v>
      </c>
      <c r="L10" s="243"/>
      <c r="M10" s="243"/>
      <c r="N10" s="243"/>
      <c r="O10" s="244"/>
      <c r="Q10" s="2" t="s">
        <v>31</v>
      </c>
      <c r="R10" s="6">
        <v>100</v>
      </c>
    </row>
    <row r="11" spans="1:19" ht="17.25" thickBot="1">
      <c r="A11" s="119" t="s">
        <v>32</v>
      </c>
      <c r="B11" s="248" t="s">
        <v>324</v>
      </c>
      <c r="C11" s="249"/>
      <c r="D11" s="249"/>
      <c r="E11" s="249"/>
      <c r="F11" s="250"/>
      <c r="G11" s="245" t="str">
        <f>TEXT(IF(CHOOSE(8,$E$37,$F$37,$H$37,$I$37,$K$37,$L$37,$N$37,$O$37)&lt;&gt;0,CHOOSE(8,$E$37,$F$37,$H$37,$I$37,$K$37,$L$37,$N$37,$O$37),
IF(CHOOSE(6,$E$37,$F$37,$H$37,$I$37,$K$37,$L$37,$N$37,$O$37)&lt;&gt;0,CHOOSE(6,$E$37,$F$37,$H$37,$I$37,$K$37,$L$37,$N$37,$O$37),
IF(CHOOSE(4,$E$37,$F$37,$H$37,$I$37,$K$37,$L$37,$N$37,$O$37)&lt;&gt;0,CHOOSE(4,$E$37,$F$37,$H$37,$I$37,$K$37,$L$37,$N$37,$O$37),
CHOOSE(2,$E$37,$F$37,$H$37,$I$37,$K$37,$L$37,$N$37,$O$37)))), "#,##0") &amp; " KRW (" &amp;
TEXT(IF(CHOOSE(7,$E$37,$F$37,$H$37,$I$37,$K$37,$L$37,$N$37,$O$37)&lt;&gt;0,CHOOSE(7,$E$37,$F$37,$H$37,$I$37,$K$37,$L$37,$N$37,$O$37),
IF(CHOOSE(5,$E$37,$F$37,$H$37,$I$37,$K$37,$L$37,$N$37,$O$37)&lt;&gt;0,CHOOSE(5,$E$37,$F$37,$H$37,$I$37,$K$37,$L$37,$N$37,$O$37),
IF(CHOOSE(3,$E$37,$F$37,$H$37,$I$37,$K$37,$L$37,$N$37,$O$37)&lt;&gt;0,CHOOSE(3,$E$37,$F$37,$H$37,$I$37,$K$37,$L$37,$N$37,$O$37),
CHOOSE(1,$E$37,$F$37,$H$37,$I$37,$K$37,$L$37,$N$37,$O$37)))), "0.00%") &amp; ")"</f>
        <v>0 KRW (0.00%)</v>
      </c>
      <c r="H11" s="246"/>
      <c r="I11" s="247"/>
      <c r="J11" s="7" t="s">
        <v>32</v>
      </c>
      <c r="K11" s="248" t="s">
        <v>315</v>
      </c>
      <c r="L11" s="249"/>
      <c r="M11" s="249"/>
      <c r="N11" s="249"/>
      <c r="O11" s="250"/>
      <c r="Q11" s="65" t="s">
        <v>33</v>
      </c>
      <c r="R11" s="8">
        <v>1000</v>
      </c>
    </row>
    <row r="12" spans="1:19" ht="17.25" thickBot="1"/>
    <row r="13" spans="1:19" ht="17.25" customHeight="1" thickBot="1">
      <c r="A13" s="230" t="s">
        <v>34</v>
      </c>
      <c r="B13" s="231"/>
      <c r="C13" s="231"/>
      <c r="D13" s="231"/>
      <c r="E13" s="231"/>
      <c r="F13" s="231"/>
      <c r="G13" s="231"/>
      <c r="H13" s="231"/>
      <c r="I13" s="231"/>
      <c r="J13" s="231"/>
      <c r="K13" s="231"/>
      <c r="L13" s="231"/>
      <c r="M13" s="231"/>
      <c r="N13" s="231"/>
      <c r="O13" s="232"/>
      <c r="Q13" s="251"/>
      <c r="R13" s="251"/>
      <c r="S13" s="251"/>
    </row>
    <row r="14" spans="1:19" ht="17.25" customHeight="1" thickBot="1">
      <c r="A14" s="178" t="s">
        <v>35</v>
      </c>
      <c r="B14" s="230" t="s">
        <v>36</v>
      </c>
      <c r="C14" s="232"/>
      <c r="D14" s="230" t="s">
        <v>37</v>
      </c>
      <c r="E14" s="231"/>
      <c r="F14" s="232"/>
      <c r="G14" s="257">
        <f>_xlfn.IFNA(VLOOKUP(B14, 현재가테이블!$B$2:$D$200, 2, FALSE), "-")</f>
        <v>60715000</v>
      </c>
      <c r="H14" s="258"/>
      <c r="I14" s="259"/>
      <c r="J14" s="230" t="s">
        <v>38</v>
      </c>
      <c r="K14" s="231"/>
      <c r="L14" s="232"/>
      <c r="M14" s="260">
        <f>_xlfn.IFNA(VLOOKUP(B14, 현재가테이블!$B$2:$D$200, 3, FALSE), "-")</f>
        <v>-7.8924148000000006E-3</v>
      </c>
      <c r="N14" s="261"/>
      <c r="O14" s="262"/>
      <c r="Q14" s="251"/>
      <c r="R14" s="251"/>
      <c r="S14" s="251"/>
    </row>
    <row r="15" spans="1:19" ht="17.25" customHeight="1" thickBot="1">
      <c r="A15" s="295" t="s">
        <v>39</v>
      </c>
      <c r="B15" s="296" t="str">
        <f>TEXT($G$1, "[$-ko-KR]yyyy-mm-dd(ddd) ") &amp; "오전 00:00"</f>
        <v>2021-12-04(토) 오전 00:00</v>
      </c>
      <c r="C15" s="297"/>
      <c r="D15" s="253" t="str">
        <f>TEXT($G$1, "[$-ko-KR]yyyy-mm-dd(ddd) ") &amp; "오후 14:00"</f>
        <v>2021-12-04(토) 오후 14:00</v>
      </c>
      <c r="E15" s="254"/>
      <c r="F15" s="255"/>
      <c r="G15" s="253" t="str">
        <f>TEXT($G$1, "[$-ko-KR]yyyy-mm-dd(ddd) ") &amp; "오후 19:00"</f>
        <v>2021-12-04(토) 오후 19:00</v>
      </c>
      <c r="H15" s="254"/>
      <c r="I15" s="255"/>
      <c r="J15" s="253" t="str">
        <f>TEXT($G$1, "[$-ko-KR]yyyy-mm-dd(ddd) ") &amp; "오후 21:00"</f>
        <v>2021-12-04(토) 오후 21:00</v>
      </c>
      <c r="K15" s="254"/>
      <c r="L15" s="255"/>
      <c r="M15" s="253" t="str">
        <f>TEXT($G$1+1, "[$-ko-KR]yyyy-mm-dd(ddd) ") &amp; "오전 00:00"</f>
        <v>2021-12-05(일) 오전 00:00</v>
      </c>
      <c r="N15" s="254"/>
      <c r="O15" s="255"/>
      <c r="Q15" s="251"/>
      <c r="R15" s="251"/>
      <c r="S15" s="251"/>
    </row>
    <row r="16" spans="1:19" ht="17.25" customHeight="1" thickBot="1">
      <c r="A16" s="295"/>
      <c r="B16" s="121" t="s">
        <v>37</v>
      </c>
      <c r="C16" s="122" t="s">
        <v>38</v>
      </c>
      <c r="D16" s="2" t="s">
        <v>37</v>
      </c>
      <c r="E16" s="10" t="s">
        <v>40</v>
      </c>
      <c r="F16" s="11" t="s">
        <v>41</v>
      </c>
      <c r="G16" s="179" t="s">
        <v>37</v>
      </c>
      <c r="H16" s="180" t="s">
        <v>40</v>
      </c>
      <c r="I16" s="181" t="s">
        <v>41</v>
      </c>
      <c r="J16" s="10" t="s">
        <v>37</v>
      </c>
      <c r="K16" s="10" t="s">
        <v>40</v>
      </c>
      <c r="L16" s="115" t="s">
        <v>41</v>
      </c>
      <c r="M16" s="2" t="s">
        <v>37</v>
      </c>
      <c r="N16" s="10" t="s">
        <v>40</v>
      </c>
      <c r="O16" s="66" t="s">
        <v>41</v>
      </c>
      <c r="Q16" s="256"/>
      <c r="R16" s="256"/>
      <c r="S16" s="256"/>
    </row>
    <row r="17" spans="1:19" ht="17.25" customHeight="1" thickBot="1">
      <c r="A17" s="123"/>
      <c r="B17" s="124" t="str">
        <f>IF(NOT(ISBLANK(_xlfn.IFNA(VLOOKUP($A17, $A$40:$O$199, 2, FALSE), ))), _xlfn.IFNA(VLOOKUP($A17, $A$40:$O$199, 2, FALSE), ), "")</f>
        <v/>
      </c>
      <c r="C17" s="76" t="str">
        <f>IF(NOT(ISBLANK(_xlfn.IFNA(VLOOKUP($A17, $A$40:$O$199, 3, FALSE), ))), _xlfn.IFNA(VLOOKUP($A17, $A$40:$O$199, 3, FALSE), ), "")</f>
        <v/>
      </c>
      <c r="D17" s="13" t="str">
        <f>IF(NOT(ISBLANK(_xlfn.IFNA(VLOOKUP($A17, $A$40:$O$199, 4, FALSE), ))), _xlfn.IFNA(VLOOKUP($A17, $A$40:$O$199, 4, FALSE), ), "")</f>
        <v/>
      </c>
      <c r="E17" s="14" t="str">
        <f>IF(NOT(ISBLANK(_xlfn.IFNA(VLOOKUP($A17, $A$40:$O$199, 5, FALSE), ))), _xlfn.IFNA(VLOOKUP($A17, $A$40:$O$199, 5, FALSE), ), "")</f>
        <v/>
      </c>
      <c r="F17" s="16" t="str">
        <f>IF(NOT(ISBLANK(_xlfn.IFNA(VLOOKUP($A17, $A$40:$O$199, 6, FALSE), ))), _xlfn.IFNA(VLOOKUP($A17, $A$40:$O$199, 6, FALSE), ), "")</f>
        <v/>
      </c>
      <c r="G17" s="29" t="str">
        <f>IF(NOT(ISBLANK(_xlfn.IFNA(VLOOKUP($A17, $A$40:$O$199, 7, FALSE), ))), _xlfn.IFNA(VLOOKUP($A17, $A$40:$O$199, 7, FALSE), ), "")</f>
        <v/>
      </c>
      <c r="H17" s="14" t="str">
        <f>IF(NOT(ISBLANK(_xlfn.IFNA(VLOOKUP($A17, $A$40:$O$199, 8, FALSE), ))), _xlfn.IFNA(VLOOKUP($A17, $A$40:$O$199, 8, FALSE), ), "")</f>
        <v/>
      </c>
      <c r="I17" s="100" t="str">
        <f>IF(NOT(ISBLANK(_xlfn.IFNA(VLOOKUP($A17, $A$40:$O$199, 9, FALSE), ))), _xlfn.IFNA(VLOOKUP($A17, $A$40:$O$199, 9, FALSE), ), "")</f>
        <v/>
      </c>
      <c r="J17" s="13" t="str">
        <f>IF(NOT(ISBLANK(_xlfn.IFNA(VLOOKUP($A17, $A$40:$O$199, 10, FALSE), ))), _xlfn.IFNA(VLOOKUP($A17, $A$40:$O$199, 10, FALSE), ), "")</f>
        <v/>
      </c>
      <c r="K17" s="14" t="str">
        <f>IF(NOT(ISBLANK(_xlfn.IFNA(VLOOKUP($A17, $A$40:$O$199, 11, FALSE), ))), _xlfn.IFNA(VLOOKUP($A17, $A$40:$O$199, 11, FALSE), ), "")</f>
        <v/>
      </c>
      <c r="L17" s="16" t="str">
        <f>IF(NOT(ISBLANK(_xlfn.IFNA(VLOOKUP($A17, $A$40:$O$199, 12, FALSE), ))), _xlfn.IFNA(VLOOKUP($A17, $A$40:$O$199, 12, FALSE), ), "")</f>
        <v/>
      </c>
      <c r="M17" s="29" t="str">
        <f>IF(NOT(ISBLANK(_xlfn.IFNA(VLOOKUP($A17, $A$40:$O$199, 13, FALSE), ))), _xlfn.IFNA(VLOOKUP($A17, $A$40:$O$199, 13, FALSE), ), "")</f>
        <v/>
      </c>
      <c r="N17" s="14" t="str">
        <f>IF(NOT(ISBLANK(_xlfn.IFNA(VLOOKUP($A17, $A$40:$O$199, 14, FALSE), ))), _xlfn.IFNA(VLOOKUP($A17, $A$40:$O$199, 14, FALSE), ), "")</f>
        <v/>
      </c>
      <c r="O17" s="16" t="str">
        <f>IF(NOT(ISBLANK(_xlfn.IFNA(VLOOKUP($A17, $A$40:$O$199, 15, FALSE), ))), _xlfn.IFNA(VLOOKUP($A17, $A$40:$O$199, 15, FALSE), ), "")</f>
        <v/>
      </c>
      <c r="Q17" s="251"/>
      <c r="R17" s="251"/>
      <c r="S17" s="251"/>
    </row>
    <row r="18" spans="1:19" ht="17.25" customHeight="1" thickBot="1">
      <c r="A18" s="125"/>
      <c r="B18" s="126" t="str">
        <f t="shared" ref="B18:B36" si="0">IF(NOT(ISBLANK(_xlfn.IFNA(VLOOKUP($A18, $A$40:$O$199, 2, FALSE), ))), _xlfn.IFNA(VLOOKUP($A18, $A$40:$O$199, 2, FALSE), ), "")</f>
        <v/>
      </c>
      <c r="C18" s="77" t="str">
        <f t="shared" ref="C18:C36" si="1">IF(NOT(ISBLANK(_xlfn.IFNA(VLOOKUP($A18, $A$40:$O$199, 3, FALSE), ))), _xlfn.IFNA(VLOOKUP($A18, $A$40:$O$199, 3, FALSE), ), "")</f>
        <v/>
      </c>
      <c r="D18" s="15" t="str">
        <f t="shared" ref="D18:D36" si="2">IF(NOT(ISBLANK(_xlfn.IFNA(VLOOKUP($A18, $A$40:$O$199, 4, FALSE), ))), _xlfn.IFNA(VLOOKUP($A18, $A$40:$O$199, 4, FALSE), ), "")</f>
        <v/>
      </c>
      <c r="E18" s="32" t="str">
        <f t="shared" ref="E18:E36" si="3">IF(NOT(ISBLANK(_xlfn.IFNA(VLOOKUP($A18, $A$40:$O$199, 5, FALSE), ))), _xlfn.IFNA(VLOOKUP($A18, $A$40:$O$199, 5, FALSE), ), "")</f>
        <v/>
      </c>
      <c r="F18" s="18" t="str">
        <f t="shared" ref="F18:F36" si="4">IF(NOT(ISBLANK(_xlfn.IFNA(VLOOKUP($A18, $A$40:$O$199, 6, FALSE), ))), _xlfn.IFNA(VLOOKUP($A18, $A$40:$O$199, 6, FALSE), ), "")</f>
        <v/>
      </c>
      <c r="G18" s="31" t="str">
        <f t="shared" ref="G18:G36" si="5">IF(NOT(ISBLANK(_xlfn.IFNA(VLOOKUP($A18, $A$40:$O$199, 7, FALSE), ))), _xlfn.IFNA(VLOOKUP($A18, $A$40:$O$199, 7, FALSE), ), "")</f>
        <v/>
      </c>
      <c r="H18" s="32" t="str">
        <f t="shared" ref="H18:H36" si="6">IF(NOT(ISBLANK(_xlfn.IFNA(VLOOKUP($A18, $A$40:$O$199, 8, FALSE), ))), _xlfn.IFNA(VLOOKUP($A18, $A$40:$O$199, 8, FALSE), ), "")</f>
        <v/>
      </c>
      <c r="I18" s="101" t="str">
        <f t="shared" ref="I18:I36" si="7">IF(NOT(ISBLANK(_xlfn.IFNA(VLOOKUP($A18, $A$40:$O$199, 9, FALSE), ))), _xlfn.IFNA(VLOOKUP($A18, $A$40:$O$199, 9, FALSE), ), "")</f>
        <v/>
      </c>
      <c r="J18" s="15" t="str">
        <f t="shared" ref="J18:J36" si="8">IF(NOT(ISBLANK(_xlfn.IFNA(VLOOKUP($A18, $A$40:$O$199, 10, FALSE), ))), _xlfn.IFNA(VLOOKUP($A18, $A$40:$O$199, 10, FALSE), ), "")</f>
        <v/>
      </c>
      <c r="K18" s="32" t="str">
        <f t="shared" ref="K18:K36" si="9">IF(NOT(ISBLANK(_xlfn.IFNA(VLOOKUP($A18, $A$40:$O$199, 11, FALSE), ))), _xlfn.IFNA(VLOOKUP($A18, $A$40:$O$199, 11, FALSE), ), "")</f>
        <v/>
      </c>
      <c r="L18" s="18" t="str">
        <f t="shared" ref="L18:L36" si="10">IF(NOT(ISBLANK(_xlfn.IFNA(VLOOKUP($A18, $A$40:$O$199, 12, FALSE), ))), _xlfn.IFNA(VLOOKUP($A18, $A$40:$O$199, 12, FALSE), ), "")</f>
        <v/>
      </c>
      <c r="M18" s="31" t="str">
        <f t="shared" ref="M18:M36" si="11">IF(NOT(ISBLANK(_xlfn.IFNA(VLOOKUP($A18, $A$40:$O$199, 13, FALSE), ))), _xlfn.IFNA(VLOOKUP($A18, $A$40:$O$199, 13, FALSE), ), "")</f>
        <v/>
      </c>
      <c r="N18" s="32" t="str">
        <f t="shared" ref="N18:N36" si="12">IF(NOT(ISBLANK(_xlfn.IFNA(VLOOKUP($A18, $A$40:$O$199, 14, FALSE), ))), _xlfn.IFNA(VLOOKUP($A18, $A$40:$O$199, 14, FALSE), ), "")</f>
        <v/>
      </c>
      <c r="O18" s="18" t="str">
        <f t="shared" ref="O18:O36" si="13">IF(NOT(ISBLANK(_xlfn.IFNA(VLOOKUP($A18, $A$40:$O$199, 15, FALSE), ))), _xlfn.IFNA(VLOOKUP($A18, $A$40:$O$199, 15, FALSE), ), "")</f>
        <v/>
      </c>
      <c r="Q18" s="251"/>
      <c r="R18" s="251"/>
      <c r="S18" s="251"/>
    </row>
    <row r="19" spans="1:19" ht="17.25" customHeight="1" thickBot="1">
      <c r="A19" s="125"/>
      <c r="B19" s="126" t="str">
        <f t="shared" si="0"/>
        <v/>
      </c>
      <c r="C19" s="77" t="str">
        <f t="shared" si="1"/>
        <v/>
      </c>
      <c r="D19" s="15" t="str">
        <f t="shared" si="2"/>
        <v/>
      </c>
      <c r="E19" s="32" t="str">
        <f t="shared" si="3"/>
        <v/>
      </c>
      <c r="F19" s="18" t="str">
        <f t="shared" si="4"/>
        <v/>
      </c>
      <c r="G19" s="31" t="str">
        <f t="shared" si="5"/>
        <v/>
      </c>
      <c r="H19" s="32" t="str">
        <f t="shared" si="6"/>
        <v/>
      </c>
      <c r="I19" s="101" t="str">
        <f t="shared" si="7"/>
        <v/>
      </c>
      <c r="J19" s="15" t="str">
        <f t="shared" si="8"/>
        <v/>
      </c>
      <c r="K19" s="32" t="str">
        <f t="shared" si="9"/>
        <v/>
      </c>
      <c r="L19" s="18" t="str">
        <f t="shared" si="10"/>
        <v/>
      </c>
      <c r="M19" s="31" t="str">
        <f t="shared" si="11"/>
        <v/>
      </c>
      <c r="N19" s="32" t="str">
        <f t="shared" si="12"/>
        <v/>
      </c>
      <c r="O19" s="18" t="str">
        <f t="shared" si="13"/>
        <v/>
      </c>
      <c r="Q19" s="256"/>
      <c r="R19" s="256"/>
      <c r="S19" s="256"/>
    </row>
    <row r="20" spans="1:19" ht="17.25" customHeight="1" thickBot="1">
      <c r="A20" s="125"/>
      <c r="B20" s="126" t="str">
        <f t="shared" si="0"/>
        <v/>
      </c>
      <c r="C20" s="77" t="str">
        <f t="shared" si="1"/>
        <v/>
      </c>
      <c r="D20" s="15" t="str">
        <f t="shared" si="2"/>
        <v/>
      </c>
      <c r="E20" s="32" t="str">
        <f t="shared" si="3"/>
        <v/>
      </c>
      <c r="F20" s="18" t="str">
        <f t="shared" si="4"/>
        <v/>
      </c>
      <c r="G20" s="31" t="str">
        <f t="shared" si="5"/>
        <v/>
      </c>
      <c r="H20" s="32" t="str">
        <f t="shared" si="6"/>
        <v/>
      </c>
      <c r="I20" s="101" t="str">
        <f t="shared" si="7"/>
        <v/>
      </c>
      <c r="J20" s="15" t="str">
        <f t="shared" si="8"/>
        <v/>
      </c>
      <c r="K20" s="32" t="str">
        <f t="shared" si="9"/>
        <v/>
      </c>
      <c r="L20" s="18" t="str">
        <f t="shared" si="10"/>
        <v/>
      </c>
      <c r="M20" s="31" t="str">
        <f t="shared" si="11"/>
        <v/>
      </c>
      <c r="N20" s="32" t="str">
        <f t="shared" si="12"/>
        <v/>
      </c>
      <c r="O20" s="18" t="str">
        <f t="shared" si="13"/>
        <v/>
      </c>
      <c r="Q20" s="256"/>
      <c r="R20" s="256"/>
      <c r="S20" s="256"/>
    </row>
    <row r="21" spans="1:19" ht="17.25" customHeight="1" thickBot="1">
      <c r="A21" s="127"/>
      <c r="B21" s="128" t="str">
        <f t="shared" si="0"/>
        <v/>
      </c>
      <c r="C21" s="78" t="str">
        <f t="shared" si="1"/>
        <v/>
      </c>
      <c r="D21" s="20" t="str">
        <f t="shared" si="2"/>
        <v/>
      </c>
      <c r="E21" s="21" t="str">
        <f t="shared" si="3"/>
        <v/>
      </c>
      <c r="F21" s="22" t="str">
        <f t="shared" si="4"/>
        <v/>
      </c>
      <c r="G21" s="30" t="str">
        <f t="shared" si="5"/>
        <v/>
      </c>
      <c r="H21" s="21" t="str">
        <f t="shared" si="6"/>
        <v/>
      </c>
      <c r="I21" s="105" t="str">
        <f t="shared" si="7"/>
        <v/>
      </c>
      <c r="J21" s="20" t="str">
        <f t="shared" si="8"/>
        <v/>
      </c>
      <c r="K21" s="21" t="str">
        <f t="shared" si="9"/>
        <v/>
      </c>
      <c r="L21" s="22" t="str">
        <f t="shared" si="10"/>
        <v/>
      </c>
      <c r="M21" s="30" t="str">
        <f t="shared" si="11"/>
        <v/>
      </c>
      <c r="N21" s="21" t="str">
        <f t="shared" si="12"/>
        <v/>
      </c>
      <c r="O21" s="22" t="str">
        <f t="shared" si="13"/>
        <v/>
      </c>
      <c r="Q21" s="256"/>
      <c r="R21" s="256"/>
      <c r="S21" s="256"/>
    </row>
    <row r="22" spans="1:19" ht="17.25" customHeight="1" thickBot="1">
      <c r="A22" s="125"/>
      <c r="B22" s="129" t="str">
        <f t="shared" si="0"/>
        <v/>
      </c>
      <c r="C22" s="80" t="str">
        <f t="shared" si="1"/>
        <v/>
      </c>
      <c r="D22" s="106" t="str">
        <f t="shared" si="2"/>
        <v/>
      </c>
      <c r="E22" s="107" t="str">
        <f t="shared" si="3"/>
        <v/>
      </c>
      <c r="F22" s="108" t="str">
        <f t="shared" si="4"/>
        <v/>
      </c>
      <c r="G22" s="109" t="str">
        <f t="shared" si="5"/>
        <v/>
      </c>
      <c r="H22" s="107" t="str">
        <f t="shared" si="6"/>
        <v/>
      </c>
      <c r="I22" s="110" t="str">
        <f t="shared" si="7"/>
        <v/>
      </c>
      <c r="J22" s="106" t="str">
        <f t="shared" si="8"/>
        <v/>
      </c>
      <c r="K22" s="107" t="str">
        <f t="shared" si="9"/>
        <v/>
      </c>
      <c r="L22" s="108" t="str">
        <f t="shared" si="10"/>
        <v/>
      </c>
      <c r="M22" s="109" t="str">
        <f t="shared" si="11"/>
        <v/>
      </c>
      <c r="N22" s="107" t="str">
        <f t="shared" si="12"/>
        <v/>
      </c>
      <c r="O22" s="108" t="str">
        <f t="shared" si="13"/>
        <v/>
      </c>
      <c r="Q22" s="256"/>
      <c r="R22" s="256"/>
      <c r="S22" s="256"/>
    </row>
    <row r="23" spans="1:19" ht="17.25" customHeight="1" thickBot="1">
      <c r="A23" s="125"/>
      <c r="B23" s="126" t="str">
        <f t="shared" si="0"/>
        <v/>
      </c>
      <c r="C23" s="77" t="str">
        <f t="shared" si="1"/>
        <v/>
      </c>
      <c r="D23" s="15" t="str">
        <f t="shared" si="2"/>
        <v/>
      </c>
      <c r="E23" s="32" t="str">
        <f t="shared" si="3"/>
        <v/>
      </c>
      <c r="F23" s="18" t="str">
        <f t="shared" si="4"/>
        <v/>
      </c>
      <c r="G23" s="31" t="str">
        <f t="shared" si="5"/>
        <v/>
      </c>
      <c r="H23" s="32" t="str">
        <f t="shared" si="6"/>
        <v/>
      </c>
      <c r="I23" s="101" t="str">
        <f t="shared" si="7"/>
        <v/>
      </c>
      <c r="J23" s="15" t="str">
        <f t="shared" si="8"/>
        <v/>
      </c>
      <c r="K23" s="32" t="str">
        <f t="shared" si="9"/>
        <v/>
      </c>
      <c r="L23" s="18" t="str">
        <f t="shared" si="10"/>
        <v/>
      </c>
      <c r="M23" s="31" t="str">
        <f t="shared" si="11"/>
        <v/>
      </c>
      <c r="N23" s="32" t="str">
        <f t="shared" si="12"/>
        <v/>
      </c>
      <c r="O23" s="18" t="str">
        <f t="shared" si="13"/>
        <v/>
      </c>
      <c r="Q23" s="256"/>
      <c r="R23" s="256"/>
      <c r="S23" s="256"/>
    </row>
    <row r="24" spans="1:19" ht="17.25" customHeight="1" thickBot="1">
      <c r="A24" s="125"/>
      <c r="B24" s="126" t="str">
        <f t="shared" si="0"/>
        <v/>
      </c>
      <c r="C24" s="77" t="str">
        <f t="shared" si="1"/>
        <v/>
      </c>
      <c r="D24" s="15" t="str">
        <f t="shared" si="2"/>
        <v/>
      </c>
      <c r="E24" s="32" t="str">
        <f t="shared" si="3"/>
        <v/>
      </c>
      <c r="F24" s="18" t="str">
        <f t="shared" si="4"/>
        <v/>
      </c>
      <c r="G24" s="31" t="str">
        <f t="shared" si="5"/>
        <v/>
      </c>
      <c r="H24" s="32" t="str">
        <f t="shared" si="6"/>
        <v/>
      </c>
      <c r="I24" s="101" t="str">
        <f t="shared" si="7"/>
        <v/>
      </c>
      <c r="J24" s="15" t="str">
        <f t="shared" si="8"/>
        <v/>
      </c>
      <c r="K24" s="32" t="str">
        <f t="shared" si="9"/>
        <v/>
      </c>
      <c r="L24" s="18" t="str">
        <f t="shared" si="10"/>
        <v/>
      </c>
      <c r="M24" s="31" t="str">
        <f t="shared" si="11"/>
        <v/>
      </c>
      <c r="N24" s="32" t="str">
        <f t="shared" si="12"/>
        <v/>
      </c>
      <c r="O24" s="18" t="str">
        <f t="shared" si="13"/>
        <v/>
      </c>
      <c r="Q24" s="256"/>
      <c r="R24" s="256"/>
      <c r="S24" s="256"/>
    </row>
    <row r="25" spans="1:19" ht="17.25" customHeight="1" thickBot="1">
      <c r="A25" s="125"/>
      <c r="B25" s="126" t="str">
        <f t="shared" si="0"/>
        <v/>
      </c>
      <c r="C25" s="77" t="str">
        <f t="shared" si="1"/>
        <v/>
      </c>
      <c r="D25" s="15" t="str">
        <f t="shared" si="2"/>
        <v/>
      </c>
      <c r="E25" s="32" t="str">
        <f t="shared" si="3"/>
        <v/>
      </c>
      <c r="F25" s="18" t="str">
        <f t="shared" si="4"/>
        <v/>
      </c>
      <c r="G25" s="31" t="str">
        <f t="shared" si="5"/>
        <v/>
      </c>
      <c r="H25" s="32" t="str">
        <f t="shared" si="6"/>
        <v/>
      </c>
      <c r="I25" s="101" t="str">
        <f t="shared" si="7"/>
        <v/>
      </c>
      <c r="J25" s="15" t="str">
        <f t="shared" si="8"/>
        <v/>
      </c>
      <c r="K25" s="32" t="str">
        <f t="shared" si="9"/>
        <v/>
      </c>
      <c r="L25" s="18" t="str">
        <f t="shared" si="10"/>
        <v/>
      </c>
      <c r="M25" s="31" t="str">
        <f t="shared" si="11"/>
        <v/>
      </c>
      <c r="N25" s="32" t="str">
        <f t="shared" si="12"/>
        <v/>
      </c>
      <c r="O25" s="18" t="str">
        <f t="shared" si="13"/>
        <v/>
      </c>
      <c r="Q25" s="33"/>
      <c r="R25" s="33"/>
    </row>
    <row r="26" spans="1:19" ht="17.25" customHeight="1" thickBot="1">
      <c r="A26" s="130"/>
      <c r="B26" s="131" t="str">
        <f t="shared" si="0"/>
        <v/>
      </c>
      <c r="C26" s="79" t="str">
        <f t="shared" si="1"/>
        <v/>
      </c>
      <c r="D26" s="24" t="str">
        <f t="shared" si="2"/>
        <v/>
      </c>
      <c r="E26" s="25" t="str">
        <f t="shared" si="3"/>
        <v/>
      </c>
      <c r="F26" s="104" t="str">
        <f t="shared" si="4"/>
        <v/>
      </c>
      <c r="G26" s="102" t="str">
        <f t="shared" si="5"/>
        <v/>
      </c>
      <c r="H26" s="25" t="str">
        <f t="shared" si="6"/>
        <v/>
      </c>
      <c r="I26" s="103" t="str">
        <f t="shared" si="7"/>
        <v/>
      </c>
      <c r="J26" s="24" t="str">
        <f t="shared" si="8"/>
        <v/>
      </c>
      <c r="K26" s="25" t="str">
        <f t="shared" si="9"/>
        <v/>
      </c>
      <c r="L26" s="104" t="str">
        <f t="shared" si="10"/>
        <v/>
      </c>
      <c r="M26" s="102" t="str">
        <f t="shared" si="11"/>
        <v/>
      </c>
      <c r="N26" s="25" t="str">
        <f t="shared" si="12"/>
        <v/>
      </c>
      <c r="O26" s="104" t="str">
        <f t="shared" si="13"/>
        <v/>
      </c>
      <c r="Q26" s="265"/>
      <c r="R26" s="266"/>
      <c r="S26" s="267"/>
    </row>
    <row r="27" spans="1:19" ht="17.25" customHeight="1">
      <c r="A27" s="123"/>
      <c r="B27" s="124" t="str">
        <f t="shared" si="0"/>
        <v/>
      </c>
      <c r="C27" s="76" t="str">
        <f t="shared" si="1"/>
        <v/>
      </c>
      <c r="D27" s="13" t="str">
        <f t="shared" si="2"/>
        <v/>
      </c>
      <c r="E27" s="14" t="str">
        <f t="shared" si="3"/>
        <v/>
      </c>
      <c r="F27" s="16" t="str">
        <f t="shared" si="4"/>
        <v/>
      </c>
      <c r="G27" s="29" t="str">
        <f t="shared" si="5"/>
        <v/>
      </c>
      <c r="H27" s="14" t="str">
        <f t="shared" si="6"/>
        <v/>
      </c>
      <c r="I27" s="100" t="str">
        <f t="shared" si="7"/>
        <v/>
      </c>
      <c r="J27" s="13" t="str">
        <f t="shared" si="8"/>
        <v/>
      </c>
      <c r="K27" s="14" t="str">
        <f t="shared" si="9"/>
        <v/>
      </c>
      <c r="L27" s="16" t="str">
        <f t="shared" si="10"/>
        <v/>
      </c>
      <c r="M27" s="29" t="str">
        <f t="shared" si="11"/>
        <v/>
      </c>
      <c r="N27" s="14" t="str">
        <f t="shared" si="12"/>
        <v/>
      </c>
      <c r="O27" s="16" t="str">
        <f t="shared" si="13"/>
        <v/>
      </c>
      <c r="Q27" s="268"/>
      <c r="R27" s="269"/>
      <c r="S27" s="270"/>
    </row>
    <row r="28" spans="1:19" ht="17.25" customHeight="1" thickBot="1">
      <c r="A28" s="125"/>
      <c r="B28" s="126" t="str">
        <f t="shared" si="0"/>
        <v/>
      </c>
      <c r="C28" s="77" t="str">
        <f t="shared" si="1"/>
        <v/>
      </c>
      <c r="D28" s="15" t="str">
        <f t="shared" si="2"/>
        <v/>
      </c>
      <c r="E28" s="32" t="str">
        <f t="shared" si="3"/>
        <v/>
      </c>
      <c r="F28" s="18" t="str">
        <f t="shared" si="4"/>
        <v/>
      </c>
      <c r="G28" s="31" t="str">
        <f t="shared" si="5"/>
        <v/>
      </c>
      <c r="H28" s="32" t="str">
        <f t="shared" si="6"/>
        <v/>
      </c>
      <c r="I28" s="101" t="str">
        <f t="shared" si="7"/>
        <v/>
      </c>
      <c r="J28" s="15" t="str">
        <f t="shared" si="8"/>
        <v/>
      </c>
      <c r="K28" s="32" t="str">
        <f t="shared" si="9"/>
        <v/>
      </c>
      <c r="L28" s="18" t="str">
        <f t="shared" si="10"/>
        <v/>
      </c>
      <c r="M28" s="31" t="str">
        <f t="shared" si="11"/>
        <v/>
      </c>
      <c r="N28" s="32" t="str">
        <f t="shared" si="12"/>
        <v/>
      </c>
      <c r="O28" s="18" t="str">
        <f t="shared" si="13"/>
        <v/>
      </c>
      <c r="Q28" s="271"/>
      <c r="R28" s="272"/>
      <c r="S28" s="273"/>
    </row>
    <row r="29" spans="1:19" ht="17.25" customHeight="1" thickBot="1">
      <c r="A29" s="125"/>
      <c r="B29" s="126" t="str">
        <f t="shared" si="0"/>
        <v/>
      </c>
      <c r="C29" s="77" t="str">
        <f t="shared" si="1"/>
        <v/>
      </c>
      <c r="D29" s="15" t="str">
        <f t="shared" si="2"/>
        <v/>
      </c>
      <c r="E29" s="32" t="str">
        <f t="shared" si="3"/>
        <v/>
      </c>
      <c r="F29" s="18" t="str">
        <f t="shared" si="4"/>
        <v/>
      </c>
      <c r="G29" s="31" t="str">
        <f t="shared" si="5"/>
        <v/>
      </c>
      <c r="H29" s="32" t="str">
        <f t="shared" si="6"/>
        <v/>
      </c>
      <c r="I29" s="101" t="str">
        <f t="shared" si="7"/>
        <v/>
      </c>
      <c r="J29" s="15" t="str">
        <f t="shared" si="8"/>
        <v/>
      </c>
      <c r="K29" s="32" t="str">
        <f t="shared" si="9"/>
        <v/>
      </c>
      <c r="L29" s="18" t="str">
        <f t="shared" si="10"/>
        <v/>
      </c>
      <c r="M29" s="31" t="str">
        <f t="shared" si="11"/>
        <v/>
      </c>
      <c r="N29" s="32" t="str">
        <f t="shared" si="12"/>
        <v/>
      </c>
      <c r="O29" s="18" t="str">
        <f t="shared" si="13"/>
        <v/>
      </c>
      <c r="Q29" s="256"/>
      <c r="R29" s="256"/>
      <c r="S29" s="256"/>
    </row>
    <row r="30" spans="1:19" ht="17.25" customHeight="1" thickBot="1">
      <c r="A30" s="125"/>
      <c r="B30" s="126" t="str">
        <f t="shared" si="0"/>
        <v/>
      </c>
      <c r="C30" s="77" t="str">
        <f t="shared" si="1"/>
        <v/>
      </c>
      <c r="D30" s="15" t="str">
        <f t="shared" si="2"/>
        <v/>
      </c>
      <c r="E30" s="32" t="str">
        <f t="shared" si="3"/>
        <v/>
      </c>
      <c r="F30" s="18" t="str">
        <f t="shared" si="4"/>
        <v/>
      </c>
      <c r="G30" s="31" t="str">
        <f t="shared" si="5"/>
        <v/>
      </c>
      <c r="H30" s="32" t="str">
        <f t="shared" si="6"/>
        <v/>
      </c>
      <c r="I30" s="101" t="str">
        <f t="shared" si="7"/>
        <v/>
      </c>
      <c r="J30" s="15" t="str">
        <f t="shared" si="8"/>
        <v/>
      </c>
      <c r="K30" s="32" t="str">
        <f t="shared" si="9"/>
        <v/>
      </c>
      <c r="L30" s="18" t="str">
        <f t="shared" si="10"/>
        <v/>
      </c>
      <c r="M30" s="31" t="str">
        <f t="shared" si="11"/>
        <v/>
      </c>
      <c r="N30" s="32" t="str">
        <f t="shared" si="12"/>
        <v/>
      </c>
      <c r="O30" s="18" t="str">
        <f t="shared" si="13"/>
        <v/>
      </c>
      <c r="Q30" s="251"/>
      <c r="R30" s="251"/>
      <c r="S30" s="251"/>
    </row>
    <row r="31" spans="1:19" ht="17.25" customHeight="1" thickBot="1">
      <c r="A31" s="127"/>
      <c r="B31" s="128" t="str">
        <f t="shared" si="0"/>
        <v/>
      </c>
      <c r="C31" s="78" t="str">
        <f t="shared" si="1"/>
        <v/>
      </c>
      <c r="D31" s="20" t="str">
        <f t="shared" si="2"/>
        <v/>
      </c>
      <c r="E31" s="21" t="str">
        <f t="shared" si="3"/>
        <v/>
      </c>
      <c r="F31" s="22" t="str">
        <f t="shared" si="4"/>
        <v/>
      </c>
      <c r="G31" s="30" t="str">
        <f t="shared" si="5"/>
        <v/>
      </c>
      <c r="H31" s="21" t="str">
        <f t="shared" si="6"/>
        <v/>
      </c>
      <c r="I31" s="105" t="str">
        <f t="shared" si="7"/>
        <v/>
      </c>
      <c r="J31" s="20" t="str">
        <f t="shared" si="8"/>
        <v/>
      </c>
      <c r="K31" s="21" t="str">
        <f t="shared" si="9"/>
        <v/>
      </c>
      <c r="L31" s="22" t="str">
        <f t="shared" si="10"/>
        <v/>
      </c>
      <c r="M31" s="30" t="str">
        <f t="shared" si="11"/>
        <v/>
      </c>
      <c r="N31" s="21" t="str">
        <f t="shared" si="12"/>
        <v/>
      </c>
      <c r="O31" s="22" t="str">
        <f t="shared" si="13"/>
        <v/>
      </c>
      <c r="Q31" s="251"/>
      <c r="R31" s="251"/>
      <c r="S31" s="251"/>
    </row>
    <row r="32" spans="1:19" ht="17.25" customHeight="1" thickBot="1">
      <c r="A32" s="125"/>
      <c r="B32" s="129" t="str">
        <f t="shared" si="0"/>
        <v/>
      </c>
      <c r="C32" s="80" t="str">
        <f t="shared" si="1"/>
        <v/>
      </c>
      <c r="D32" s="106" t="str">
        <f t="shared" si="2"/>
        <v/>
      </c>
      <c r="E32" s="107" t="str">
        <f t="shared" si="3"/>
        <v/>
      </c>
      <c r="F32" s="108" t="str">
        <f t="shared" si="4"/>
        <v/>
      </c>
      <c r="G32" s="109" t="str">
        <f t="shared" si="5"/>
        <v/>
      </c>
      <c r="H32" s="107" t="str">
        <f t="shared" si="6"/>
        <v/>
      </c>
      <c r="I32" s="110" t="str">
        <f t="shared" si="7"/>
        <v/>
      </c>
      <c r="J32" s="106" t="str">
        <f t="shared" si="8"/>
        <v/>
      </c>
      <c r="K32" s="107" t="str">
        <f t="shared" si="9"/>
        <v/>
      </c>
      <c r="L32" s="108" t="str">
        <f t="shared" si="10"/>
        <v/>
      </c>
      <c r="M32" s="109" t="str">
        <f t="shared" si="11"/>
        <v/>
      </c>
      <c r="N32" s="107" t="str">
        <f t="shared" si="12"/>
        <v/>
      </c>
      <c r="O32" s="108" t="str">
        <f t="shared" si="13"/>
        <v/>
      </c>
      <c r="Q32" s="256"/>
      <c r="R32" s="256"/>
      <c r="S32" s="256"/>
    </row>
    <row r="33" spans="1:19" ht="17.25" customHeight="1" thickBot="1">
      <c r="A33" s="125"/>
      <c r="B33" s="126" t="str">
        <f t="shared" si="0"/>
        <v/>
      </c>
      <c r="C33" s="77" t="str">
        <f t="shared" si="1"/>
        <v/>
      </c>
      <c r="D33" s="15" t="str">
        <f t="shared" si="2"/>
        <v/>
      </c>
      <c r="E33" s="32" t="str">
        <f t="shared" si="3"/>
        <v/>
      </c>
      <c r="F33" s="18" t="str">
        <f t="shared" si="4"/>
        <v/>
      </c>
      <c r="G33" s="31" t="str">
        <f t="shared" si="5"/>
        <v/>
      </c>
      <c r="H33" s="32" t="str">
        <f t="shared" si="6"/>
        <v/>
      </c>
      <c r="I33" s="101" t="str">
        <f t="shared" si="7"/>
        <v/>
      </c>
      <c r="J33" s="15" t="str">
        <f t="shared" si="8"/>
        <v/>
      </c>
      <c r="K33" s="32" t="str">
        <f t="shared" si="9"/>
        <v/>
      </c>
      <c r="L33" s="18" t="str">
        <f t="shared" si="10"/>
        <v/>
      </c>
      <c r="M33" s="31" t="str">
        <f t="shared" si="11"/>
        <v/>
      </c>
      <c r="N33" s="32" t="str">
        <f t="shared" si="12"/>
        <v/>
      </c>
      <c r="O33" s="18" t="str">
        <f t="shared" si="13"/>
        <v/>
      </c>
      <c r="Q33" s="256"/>
      <c r="R33" s="256"/>
      <c r="S33" s="256"/>
    </row>
    <row r="34" spans="1:19" ht="17.25" customHeight="1" thickBot="1">
      <c r="A34" s="125"/>
      <c r="B34" s="126" t="str">
        <f t="shared" si="0"/>
        <v/>
      </c>
      <c r="C34" s="77" t="str">
        <f t="shared" si="1"/>
        <v/>
      </c>
      <c r="D34" s="15" t="str">
        <f t="shared" si="2"/>
        <v/>
      </c>
      <c r="E34" s="32" t="str">
        <f t="shared" si="3"/>
        <v/>
      </c>
      <c r="F34" s="18" t="str">
        <f t="shared" si="4"/>
        <v/>
      </c>
      <c r="G34" s="31" t="str">
        <f t="shared" si="5"/>
        <v/>
      </c>
      <c r="H34" s="32" t="str">
        <f t="shared" si="6"/>
        <v/>
      </c>
      <c r="I34" s="101" t="str">
        <f t="shared" si="7"/>
        <v/>
      </c>
      <c r="J34" s="15" t="str">
        <f t="shared" si="8"/>
        <v/>
      </c>
      <c r="K34" s="32" t="str">
        <f t="shared" si="9"/>
        <v/>
      </c>
      <c r="L34" s="18" t="str">
        <f t="shared" si="10"/>
        <v/>
      </c>
      <c r="M34" s="31" t="str">
        <f t="shared" si="11"/>
        <v/>
      </c>
      <c r="N34" s="32" t="str">
        <f t="shared" si="12"/>
        <v/>
      </c>
      <c r="O34" s="18" t="str">
        <f t="shared" si="13"/>
        <v/>
      </c>
      <c r="Q34" s="256"/>
      <c r="R34" s="256"/>
      <c r="S34" s="256"/>
    </row>
    <row r="35" spans="1:19" ht="17.25" customHeight="1">
      <c r="A35" s="125"/>
      <c r="B35" s="126" t="str">
        <f t="shared" si="0"/>
        <v/>
      </c>
      <c r="C35" s="77" t="str">
        <f t="shared" si="1"/>
        <v/>
      </c>
      <c r="D35" s="15" t="str">
        <f t="shared" si="2"/>
        <v/>
      </c>
      <c r="E35" s="32" t="str">
        <f t="shared" si="3"/>
        <v/>
      </c>
      <c r="F35" s="18" t="str">
        <f t="shared" si="4"/>
        <v/>
      </c>
      <c r="G35" s="31" t="str">
        <f t="shared" si="5"/>
        <v/>
      </c>
      <c r="H35" s="32" t="str">
        <f t="shared" si="6"/>
        <v/>
      </c>
      <c r="I35" s="101" t="str">
        <f t="shared" si="7"/>
        <v/>
      </c>
      <c r="J35" s="15" t="str">
        <f t="shared" si="8"/>
        <v/>
      </c>
      <c r="K35" s="32" t="str">
        <f t="shared" si="9"/>
        <v/>
      </c>
      <c r="L35" s="18" t="str">
        <f t="shared" si="10"/>
        <v/>
      </c>
      <c r="M35" s="31" t="str">
        <f t="shared" si="11"/>
        <v/>
      </c>
      <c r="N35" s="32" t="str">
        <f t="shared" si="12"/>
        <v/>
      </c>
      <c r="O35" s="18" t="str">
        <f t="shared" si="13"/>
        <v/>
      </c>
      <c r="Q35" s="278"/>
      <c r="R35" s="279"/>
      <c r="S35" s="280"/>
    </row>
    <row r="36" spans="1:19" ht="17.25" customHeight="1" thickBot="1">
      <c r="A36" s="130"/>
      <c r="B36" s="131" t="str">
        <f t="shared" si="0"/>
        <v/>
      </c>
      <c r="C36" s="79" t="str">
        <f t="shared" si="1"/>
        <v/>
      </c>
      <c r="D36" s="24" t="str">
        <f t="shared" si="2"/>
        <v/>
      </c>
      <c r="E36" s="25" t="str">
        <f t="shared" si="3"/>
        <v/>
      </c>
      <c r="F36" s="104" t="str">
        <f t="shared" si="4"/>
        <v/>
      </c>
      <c r="G36" s="102" t="str">
        <f t="shared" si="5"/>
        <v/>
      </c>
      <c r="H36" s="25" t="str">
        <f t="shared" si="6"/>
        <v/>
      </c>
      <c r="I36" s="103" t="str">
        <f t="shared" si="7"/>
        <v/>
      </c>
      <c r="J36" s="24" t="str">
        <f t="shared" si="8"/>
        <v/>
      </c>
      <c r="K36" s="25" t="str">
        <f t="shared" si="9"/>
        <v/>
      </c>
      <c r="L36" s="104" t="str">
        <f t="shared" si="10"/>
        <v/>
      </c>
      <c r="M36" s="102" t="str">
        <f t="shared" si="11"/>
        <v/>
      </c>
      <c r="N36" s="25" t="str">
        <f t="shared" si="12"/>
        <v/>
      </c>
      <c r="O36" s="104" t="str">
        <f t="shared" si="13"/>
        <v/>
      </c>
      <c r="Q36" s="281"/>
      <c r="R36" s="282"/>
      <c r="S36" s="283"/>
    </row>
    <row r="37" spans="1:19" ht="17.25" customHeight="1" thickBot="1">
      <c r="A37" s="132" t="s">
        <v>42</v>
      </c>
      <c r="B37" s="289">
        <v>150000</v>
      </c>
      <c r="C37" s="290"/>
      <c r="D37" s="26" t="s">
        <v>43</v>
      </c>
      <c r="E37" s="27">
        <f>IF(COUNT(E17:E36), SUM(E17:E36) / COUNT(E17:E36), 0)</f>
        <v>0</v>
      </c>
      <c r="F37" s="28">
        <f>SUM(F17:F36)</f>
        <v>0</v>
      </c>
      <c r="G37" s="26" t="s">
        <v>43</v>
      </c>
      <c r="H37" s="27">
        <f>IF(COUNT(H17:H36), SUM(H17:H36) / COUNT(H17:H36), 0)</f>
        <v>0</v>
      </c>
      <c r="I37" s="28">
        <f>SUM(I17:I36)</f>
        <v>0</v>
      </c>
      <c r="J37" s="26" t="s">
        <v>43</v>
      </c>
      <c r="K37" s="27">
        <f>IF(COUNT(K17:K36), SUM(K17:K36) / COUNT(K17:K36), 0)</f>
        <v>0</v>
      </c>
      <c r="L37" s="28">
        <f>SUM(L17:L36)</f>
        <v>0</v>
      </c>
      <c r="M37" s="26" t="s">
        <v>43</v>
      </c>
      <c r="N37" s="27">
        <f>IF(COUNT(N17:N36), SUM(N17:N36) / COUNT(N17:N36), 0)</f>
        <v>0</v>
      </c>
      <c r="O37" s="28">
        <f>SUM(O17:O36)</f>
        <v>0</v>
      </c>
      <c r="Q37" s="284"/>
      <c r="R37" s="285"/>
      <c r="S37" s="286"/>
    </row>
    <row r="38" spans="1:19" ht="17.25" customHeight="1"/>
    <row r="39" spans="1:19" ht="17.25" customHeight="1" thickBot="1"/>
    <row r="40" spans="1:19" ht="17.25" customHeight="1" thickBot="1">
      <c r="A40" s="230" t="s">
        <v>44</v>
      </c>
      <c r="B40" s="231"/>
      <c r="C40" s="231"/>
      <c r="D40" s="231"/>
      <c r="E40" s="231"/>
      <c r="F40" s="231"/>
      <c r="G40" s="231"/>
      <c r="H40" s="231"/>
      <c r="I40" s="231"/>
      <c r="J40" s="231"/>
      <c r="K40" s="231"/>
      <c r="L40" s="231"/>
      <c r="M40" s="231"/>
      <c r="N40" s="231"/>
      <c r="O40" s="232"/>
      <c r="Q40" s="251"/>
      <c r="R40" s="251"/>
      <c r="S40" s="251"/>
    </row>
    <row r="41" spans="1:19" ht="17.25" customHeight="1" thickBot="1">
      <c r="A41" s="178" t="s">
        <v>264</v>
      </c>
      <c r="B41" s="230" t="s">
        <v>49</v>
      </c>
      <c r="C41" s="232"/>
      <c r="D41" s="230" t="s">
        <v>57</v>
      </c>
      <c r="E41" s="231"/>
      <c r="F41" s="232"/>
      <c r="G41" s="257">
        <f>_xlfn.IFNA(VLOOKUP(B41, 현재가테이블!$B$2:$D$200, 2, FALSE), "-")</f>
        <v>60715000</v>
      </c>
      <c r="H41" s="258"/>
      <c r="I41" s="259"/>
      <c r="J41" s="230" t="s">
        <v>58</v>
      </c>
      <c r="K41" s="231"/>
      <c r="L41" s="232"/>
      <c r="M41" s="260">
        <f>_xlfn.IFNA(VLOOKUP(B41, 현재가테이블!$B$2:$D$200, 3, FALSE), "-")</f>
        <v>-7.8924148000000006E-3</v>
      </c>
      <c r="N41" s="261"/>
      <c r="O41" s="262"/>
      <c r="Q41" s="251"/>
      <c r="R41" s="251"/>
      <c r="S41" s="251"/>
    </row>
    <row r="42" spans="1:19" ht="17.25" customHeight="1" thickBot="1">
      <c r="A42" s="291" t="s">
        <v>54</v>
      </c>
      <c r="B42" s="293" t="str">
        <f>TEXT($G$1, "[$-ko-KR]yyyy-mm-dd(ddd) ") &amp; "오전 00:00"</f>
        <v>2021-12-04(토) 오전 00:00</v>
      </c>
      <c r="C42" s="294"/>
      <c r="D42" s="253" t="str">
        <f>TEXT($G$1, "[$-ko-KR]yyyy-mm-dd(ddd) ") &amp; "오후 14:00"</f>
        <v>2021-12-04(토) 오후 14:00</v>
      </c>
      <c r="E42" s="254"/>
      <c r="F42" s="255"/>
      <c r="G42" s="253" t="str">
        <f>TEXT($G$1, "[$-ko-KR]yyyy-mm-dd(ddd) ") &amp; "오후 19:00"</f>
        <v>2021-12-04(토) 오후 19:00</v>
      </c>
      <c r="H42" s="254"/>
      <c r="I42" s="255"/>
      <c r="J42" s="253" t="str">
        <f>TEXT($G$1, "[$-ko-KR]yyyy-mm-dd(ddd) ") &amp; "오후 21:00"</f>
        <v>2021-12-04(토) 오후 21:00</v>
      </c>
      <c r="K42" s="254"/>
      <c r="L42" s="255"/>
      <c r="M42" s="253" t="str">
        <f>TEXT($G$1+1, "[$-ko-KR]yyyy-mm-dd(ddd) ") &amp; "오전 00:00"</f>
        <v>2021-12-05(일) 오전 00:00</v>
      </c>
      <c r="N42" s="254"/>
      <c r="O42" s="255"/>
      <c r="Q42" s="251"/>
      <c r="R42" s="251"/>
      <c r="S42" s="251"/>
    </row>
    <row r="43" spans="1:19" ht="17.25" customHeight="1" thickBot="1">
      <c r="A43" s="292"/>
      <c r="B43" s="121" t="s">
        <v>57</v>
      </c>
      <c r="C43" s="122" t="s">
        <v>58</v>
      </c>
      <c r="D43" s="2" t="s">
        <v>57</v>
      </c>
      <c r="E43" s="10" t="s">
        <v>265</v>
      </c>
      <c r="F43" s="11" t="s">
        <v>266</v>
      </c>
      <c r="G43" s="179" t="s">
        <v>57</v>
      </c>
      <c r="H43" s="180" t="s">
        <v>265</v>
      </c>
      <c r="I43" s="181" t="s">
        <v>266</v>
      </c>
      <c r="J43" s="10" t="s">
        <v>57</v>
      </c>
      <c r="K43" s="10" t="s">
        <v>265</v>
      </c>
      <c r="L43" s="115" t="s">
        <v>266</v>
      </c>
      <c r="M43" s="2" t="s">
        <v>57</v>
      </c>
      <c r="N43" s="10" t="s">
        <v>265</v>
      </c>
      <c r="O43" s="66" t="s">
        <v>266</v>
      </c>
      <c r="Q43" s="256"/>
      <c r="R43" s="256"/>
      <c r="S43" s="256"/>
    </row>
    <row r="44" spans="1:19" ht="17.25" customHeight="1" thickBot="1">
      <c r="A44" s="123" t="s">
        <v>213</v>
      </c>
      <c r="B44" s="124">
        <v>17.2</v>
      </c>
      <c r="C44" s="76">
        <v>6.8322981399999996E-2</v>
      </c>
      <c r="D44" s="13">
        <v>12.4</v>
      </c>
      <c r="E44" s="14">
        <f>IF(ISNUMBER(D44), (D44 - $B44) / $B44, "")</f>
        <v>-0.27906976744186041</v>
      </c>
      <c r="F44" s="16">
        <f>IF(ISNUMBER(D44), $B64 * E44, "")</f>
        <v>-41860.465116279061</v>
      </c>
      <c r="G44" s="29">
        <v>12.3</v>
      </c>
      <c r="H44" s="14">
        <f>IF(ISNUMBER(G44), (G44 - $B44) / $B44, "")</f>
        <v>-0.28488372093023251</v>
      </c>
      <c r="I44" s="100">
        <f>IF(ISNUMBER(G44), $B64 * H44, "")</f>
        <v>-42732.558139534878</v>
      </c>
      <c r="J44" s="13">
        <v>11.7</v>
      </c>
      <c r="K44" s="14">
        <f>IF(ISNUMBER(J44), (J44 - $B44) / $B44, "")</f>
        <v>-0.31976744186046513</v>
      </c>
      <c r="L44" s="16">
        <f>IF(ISNUMBER(J44), $B64 * K44, "")</f>
        <v>-47965.116279069771</v>
      </c>
      <c r="M44" s="29">
        <v>12.2</v>
      </c>
      <c r="N44" s="14">
        <f>IF(ISNUMBER(M44), (M44 - $B44) / $B44, "")</f>
        <v>-0.29069767441860467</v>
      </c>
      <c r="O44" s="16">
        <f>IF(ISNUMBER(M44), $B64 * N44, "")</f>
        <v>-43604.651162790702</v>
      </c>
      <c r="Q44" s="251"/>
      <c r="R44" s="251"/>
      <c r="S44" s="251"/>
    </row>
    <row r="45" spans="1:19" ht="17.25" customHeight="1" thickBot="1">
      <c r="A45" s="125" t="s">
        <v>247</v>
      </c>
      <c r="B45" s="126">
        <v>93.5</v>
      </c>
      <c r="C45" s="77">
        <v>6.4585576000000004E-3</v>
      </c>
      <c r="D45" s="15">
        <v>77.8</v>
      </c>
      <c r="E45" s="32">
        <f t="shared" ref="E45:E48" si="14">IF(ISNUMBER(D45), (D45 - $B45) / $B45, "")</f>
        <v>-0.16791443850267382</v>
      </c>
      <c r="F45" s="18">
        <f>IF(ISNUMBER(D45), $B64 * E45, "")</f>
        <v>-25187.165775401074</v>
      </c>
      <c r="G45" s="31">
        <v>76.400000000000006</v>
      </c>
      <c r="H45" s="32">
        <f t="shared" ref="H45:H48" si="15">IF(ISNUMBER(G45), (G45 - $B45) / $B45, "")</f>
        <v>-0.18288770053475931</v>
      </c>
      <c r="I45" s="101">
        <f>IF(ISNUMBER(G45), $B64 * H45, "")</f>
        <v>-27433.155080213895</v>
      </c>
      <c r="J45" s="15">
        <v>75.2</v>
      </c>
      <c r="K45" s="32">
        <f t="shared" ref="K45:K48" si="16">IF(ISNUMBER(J45), (J45 - $B45) / $B45, "")</f>
        <v>-0.1957219251336898</v>
      </c>
      <c r="L45" s="18">
        <f>IF(ISNUMBER(J45), $B64 * K45, "")</f>
        <v>-29358.28877005347</v>
      </c>
      <c r="M45" s="31">
        <v>77</v>
      </c>
      <c r="N45" s="32">
        <f t="shared" ref="N45:N48" si="17">IF(ISNUMBER(M45), (M45 - $B45) / $B45, "")</f>
        <v>-0.17647058823529413</v>
      </c>
      <c r="O45" s="18">
        <f>IF(ISNUMBER(M45), $B64 * N45, "")</f>
        <v>-26470.588235294119</v>
      </c>
      <c r="Q45" s="251"/>
      <c r="R45" s="251"/>
      <c r="S45" s="251"/>
    </row>
    <row r="46" spans="1:19" ht="17.25" customHeight="1" thickBot="1">
      <c r="A46" s="125" t="s">
        <v>199</v>
      </c>
      <c r="B46" s="126">
        <v>96.5</v>
      </c>
      <c r="C46" s="77">
        <v>-2.0682523000000001E-3</v>
      </c>
      <c r="D46" s="15">
        <v>75.3</v>
      </c>
      <c r="E46" s="32">
        <f t="shared" si="14"/>
        <v>-0.21968911917098449</v>
      </c>
      <c r="F46" s="18">
        <f>IF(ISNUMBER(D46), $B64 * E46, "")</f>
        <v>-32953.367875647673</v>
      </c>
      <c r="G46" s="31">
        <v>74</v>
      </c>
      <c r="H46" s="32">
        <f t="shared" si="15"/>
        <v>-0.23316062176165803</v>
      </c>
      <c r="I46" s="101">
        <f>IF(ISNUMBER(G46), $B64 * H46, "")</f>
        <v>-34974.093264248702</v>
      </c>
      <c r="J46" s="15">
        <v>70.599999999999994</v>
      </c>
      <c r="K46" s="32">
        <f t="shared" si="16"/>
        <v>-0.26839378238341977</v>
      </c>
      <c r="L46" s="18">
        <f>IF(ISNUMBER(J46), $B64 * K46, "")</f>
        <v>-40259.067357512962</v>
      </c>
      <c r="M46" s="31">
        <v>74.5</v>
      </c>
      <c r="N46" s="32">
        <f t="shared" si="17"/>
        <v>-0.22797927461139897</v>
      </c>
      <c r="O46" s="18">
        <f>IF(ISNUMBER(M46), $B64 * N46, "")</f>
        <v>-34196.891191709845</v>
      </c>
      <c r="Q46" s="256"/>
      <c r="R46" s="256"/>
      <c r="S46" s="256"/>
    </row>
    <row r="47" spans="1:19" ht="17.25" customHeight="1" thickBot="1">
      <c r="A47" s="125" t="s">
        <v>97</v>
      </c>
      <c r="B47" s="126">
        <v>3.89</v>
      </c>
      <c r="C47" s="77">
        <v>-5.1150895000000004E-3</v>
      </c>
      <c r="D47" s="15">
        <v>3.17</v>
      </c>
      <c r="E47" s="32">
        <f t="shared" si="14"/>
        <v>-0.18508997429305918</v>
      </c>
      <c r="F47" s="18">
        <f>IF(ISNUMBER(D47), $B64 * E47, "")</f>
        <v>-27763.496143958877</v>
      </c>
      <c r="G47" s="31">
        <v>3.09</v>
      </c>
      <c r="H47" s="32">
        <f t="shared" si="15"/>
        <v>-0.20565552699228798</v>
      </c>
      <c r="I47" s="101">
        <f>IF(ISNUMBER(G47), $B64 * H47, "")</f>
        <v>-30848.329048843196</v>
      </c>
      <c r="J47" s="15">
        <v>3.07</v>
      </c>
      <c r="K47" s="32">
        <f t="shared" si="16"/>
        <v>-0.21079691516709517</v>
      </c>
      <c r="L47" s="18">
        <f>IF(ISNUMBER(J47), $B64 * K47, "")</f>
        <v>-31619.537275064275</v>
      </c>
      <c r="M47" s="31">
        <v>3.18</v>
      </c>
      <c r="N47" s="32">
        <f t="shared" si="17"/>
        <v>-0.1825192802056555</v>
      </c>
      <c r="O47" s="18">
        <f>IF(ISNUMBER(M47), $B64 * N47, "")</f>
        <v>-27377.892030848325</v>
      </c>
      <c r="Q47" s="256"/>
      <c r="R47" s="256"/>
      <c r="S47" s="256"/>
    </row>
    <row r="48" spans="1:19" ht="17.25" customHeight="1" thickBot="1">
      <c r="A48" s="127" t="s">
        <v>338</v>
      </c>
      <c r="B48" s="128">
        <v>0.182</v>
      </c>
      <c r="C48" s="78">
        <v>-5.4644808999999997E-3</v>
      </c>
      <c r="D48" s="20">
        <v>0.14599999999999999</v>
      </c>
      <c r="E48" s="21">
        <f t="shared" si="14"/>
        <v>-0.19780219780219782</v>
      </c>
      <c r="F48" s="22">
        <f>IF(ISNUMBER(D48), $B64 * E48, "")</f>
        <v>-29670.329670329673</v>
      </c>
      <c r="G48" s="30">
        <v>0.14699999999999999</v>
      </c>
      <c r="H48" s="21">
        <f t="shared" si="15"/>
        <v>-0.19230769230769232</v>
      </c>
      <c r="I48" s="105">
        <f>IF(ISNUMBER(G48), $B64 * H48, "")</f>
        <v>-28846.153846153848</v>
      </c>
      <c r="J48" s="20">
        <v>0.14099999999999999</v>
      </c>
      <c r="K48" s="21">
        <f t="shared" si="16"/>
        <v>-0.22527472527472533</v>
      </c>
      <c r="L48" s="22">
        <f>IF(ISNUMBER(J48), $B64 * K48, "")</f>
        <v>-33791.208791208803</v>
      </c>
      <c r="M48" s="30">
        <v>0.14899999999999999</v>
      </c>
      <c r="N48" s="21">
        <f t="shared" si="17"/>
        <v>-0.18131868131868134</v>
      </c>
      <c r="O48" s="22">
        <f>IF(ISNUMBER(M48), $B64 * N48, "")</f>
        <v>-27197.802197802201</v>
      </c>
      <c r="Q48" s="256"/>
      <c r="R48" s="256"/>
      <c r="S48" s="256"/>
    </row>
    <row r="49" spans="1:19" ht="17.25" customHeight="1" thickBot="1">
      <c r="A49" s="125" t="s">
        <v>205</v>
      </c>
      <c r="B49" s="129">
        <v>16.399999999999999</v>
      </c>
      <c r="C49" s="80">
        <v>-6.0606061000000001E-3</v>
      </c>
      <c r="D49" s="106">
        <v>12.8</v>
      </c>
      <c r="E49" s="107">
        <f>IF(ISNUMBER(D49), (D49 - $B49) / $B49, "")</f>
        <v>-0.21951219512195111</v>
      </c>
      <c r="F49" s="108">
        <f>IF(ISNUMBER(D49), $B64 * E49, "")</f>
        <v>-32926.829268292669</v>
      </c>
      <c r="G49" s="109">
        <v>12.5</v>
      </c>
      <c r="H49" s="107">
        <f>IF(ISNUMBER(G49), (G49 - $B49) / $B49, "")</f>
        <v>-0.23780487804878042</v>
      </c>
      <c r="I49" s="110">
        <f>IF(ISNUMBER(G49), $B64 * H49, "")</f>
        <v>-35670.731707317063</v>
      </c>
      <c r="J49" s="106">
        <v>12.2</v>
      </c>
      <c r="K49" s="107">
        <f>IF(ISNUMBER(J49), (J49 - $B49) / $B49, "")</f>
        <v>-0.25609756097560976</v>
      </c>
      <c r="L49" s="108">
        <f>IF(ISNUMBER(J49), $B64 * K49, "")</f>
        <v>-38414.634146341465</v>
      </c>
      <c r="M49" s="109">
        <v>12.5</v>
      </c>
      <c r="N49" s="107">
        <f>IF(ISNUMBER(M49), (M49 - $B49) / $B49, "")</f>
        <v>-0.23780487804878042</v>
      </c>
      <c r="O49" s="108">
        <f>IF(ISNUMBER(M49), $B64 * N49, "")</f>
        <v>-35670.731707317063</v>
      </c>
      <c r="Q49" s="256"/>
      <c r="R49" s="256"/>
      <c r="S49" s="256"/>
    </row>
    <row r="50" spans="1:19" ht="17.25" customHeight="1" thickBot="1">
      <c r="A50" s="125" t="s">
        <v>175</v>
      </c>
      <c r="B50" s="126">
        <v>24.1</v>
      </c>
      <c r="C50" s="77">
        <v>-8.2304526999999999E-3</v>
      </c>
      <c r="D50" s="15">
        <v>17.7</v>
      </c>
      <c r="E50" s="32">
        <f t="shared" ref="E50:E53" si="18">IF(ISNUMBER(D50), (D50 - $B50) / $B50, "")</f>
        <v>-0.26556016597510379</v>
      </c>
      <c r="F50" s="18">
        <f>IF(ISNUMBER(D50), $B64 * E50, "")</f>
        <v>-39834.024896265568</v>
      </c>
      <c r="G50" s="31">
        <v>17.5</v>
      </c>
      <c r="H50" s="32">
        <f t="shared" ref="H50:H53" si="19">IF(ISNUMBER(G50), (G50 - $B50) / $B50, "")</f>
        <v>-0.27385892116182575</v>
      </c>
      <c r="I50" s="101">
        <f>IF(ISNUMBER(G50), $B64 * H50, "")</f>
        <v>-41078.838174273864</v>
      </c>
      <c r="J50" s="15">
        <v>16.899999999999999</v>
      </c>
      <c r="K50" s="32">
        <f t="shared" ref="K50:K53" si="20">IF(ISNUMBER(J50), (J50 - $B50) / $B50, "")</f>
        <v>-0.29875518672199181</v>
      </c>
      <c r="L50" s="18">
        <f>IF(ISNUMBER(J50), $B64 * K50, "")</f>
        <v>-44813.278008298774</v>
      </c>
      <c r="M50" s="31">
        <v>17.7</v>
      </c>
      <c r="N50" s="32">
        <f t="shared" ref="N50:N53" si="21">IF(ISNUMBER(M50), (M50 - $B50) / $B50, "")</f>
        <v>-0.26556016597510379</v>
      </c>
      <c r="O50" s="18">
        <f>IF(ISNUMBER(M50), $B64 * N50, "")</f>
        <v>-39834.024896265568</v>
      </c>
      <c r="Q50" s="256"/>
      <c r="R50" s="256"/>
      <c r="S50" s="256"/>
    </row>
    <row r="51" spans="1:19" ht="17.25" customHeight="1" thickBot="1">
      <c r="A51" s="125" t="s">
        <v>64</v>
      </c>
      <c r="B51" s="126">
        <v>49.8</v>
      </c>
      <c r="C51" s="77">
        <v>-1.19047619E-2</v>
      </c>
      <c r="D51" s="15">
        <v>38</v>
      </c>
      <c r="E51" s="32">
        <f t="shared" si="18"/>
        <v>-0.23694779116465858</v>
      </c>
      <c r="F51" s="18">
        <f>IF(ISNUMBER(D51), $B64 * E51, "")</f>
        <v>-35542.168674698791</v>
      </c>
      <c r="G51" s="31">
        <v>39.299999999999997</v>
      </c>
      <c r="H51" s="32">
        <f t="shared" si="19"/>
        <v>-0.21084337349397592</v>
      </c>
      <c r="I51" s="101">
        <f>IF(ISNUMBER(G51), $B64 * H51, "")</f>
        <v>-31626.506024096387</v>
      </c>
      <c r="J51" s="15">
        <v>38.1</v>
      </c>
      <c r="K51" s="32">
        <f t="shared" si="20"/>
        <v>-0.2349397590361445</v>
      </c>
      <c r="L51" s="18">
        <f>IF(ISNUMBER(J51), $B64 * K51, "")</f>
        <v>-35240.963855421673</v>
      </c>
      <c r="M51" s="31">
        <v>39.6</v>
      </c>
      <c r="N51" s="32">
        <f t="shared" si="21"/>
        <v>-0.20481927710843367</v>
      </c>
      <c r="O51" s="18">
        <f>IF(ISNUMBER(M51), $B64 * N51, "")</f>
        <v>-30722.891566265051</v>
      </c>
      <c r="Q51" s="256"/>
      <c r="R51" s="256"/>
      <c r="S51" s="256"/>
    </row>
    <row r="52" spans="1:19" ht="17.25" customHeight="1" thickBot="1">
      <c r="A52" s="125" t="s">
        <v>187</v>
      </c>
      <c r="B52" s="126">
        <v>20</v>
      </c>
      <c r="C52" s="77">
        <v>-1.47783251E-2</v>
      </c>
      <c r="D52" s="15">
        <v>15.5</v>
      </c>
      <c r="E52" s="32">
        <f t="shared" si="18"/>
        <v>-0.22500000000000001</v>
      </c>
      <c r="F52" s="18">
        <f>IF(ISNUMBER(D52), $B64 * E52, "")</f>
        <v>-33750</v>
      </c>
      <c r="G52" s="31">
        <v>15.4</v>
      </c>
      <c r="H52" s="32">
        <f t="shared" si="19"/>
        <v>-0.22999999999999998</v>
      </c>
      <c r="I52" s="101">
        <f>IF(ISNUMBER(G52), $B64 * H52, "")</f>
        <v>-34500</v>
      </c>
      <c r="J52" s="15">
        <v>14.9</v>
      </c>
      <c r="K52" s="32">
        <f t="shared" si="20"/>
        <v>-0.255</v>
      </c>
      <c r="L52" s="18">
        <f>IF(ISNUMBER(J52), $B64 * K52, "")</f>
        <v>-38250</v>
      </c>
      <c r="M52" s="31">
        <v>15.5</v>
      </c>
      <c r="N52" s="32">
        <f t="shared" si="21"/>
        <v>-0.22500000000000001</v>
      </c>
      <c r="O52" s="18">
        <f>IF(ISNUMBER(M52), $B64 * N52, "")</f>
        <v>-33750</v>
      </c>
      <c r="Q52" s="33"/>
      <c r="R52" s="33"/>
    </row>
    <row r="53" spans="1:19" ht="17.25" customHeight="1" thickBot="1">
      <c r="A53" s="130" t="s">
        <v>207</v>
      </c>
      <c r="B53" s="131">
        <v>24.3</v>
      </c>
      <c r="C53" s="79">
        <v>-1.6194331999999999E-2</v>
      </c>
      <c r="D53" s="24">
        <v>18.3</v>
      </c>
      <c r="E53" s="25">
        <f t="shared" si="18"/>
        <v>-0.24691358024691357</v>
      </c>
      <c r="F53" s="104">
        <f>IF(ISNUMBER(D53), $B64 * E53, "")</f>
        <v>-37037.037037037036</v>
      </c>
      <c r="G53" s="102">
        <v>17.899999999999999</v>
      </c>
      <c r="H53" s="25">
        <f t="shared" si="19"/>
        <v>-0.2633744855967079</v>
      </c>
      <c r="I53" s="103">
        <f>IF(ISNUMBER(G53), $B64 * H53, "")</f>
        <v>-39506.172839506187</v>
      </c>
      <c r="J53" s="24">
        <v>17.2</v>
      </c>
      <c r="K53" s="25">
        <f t="shared" si="20"/>
        <v>-0.29218106995884779</v>
      </c>
      <c r="L53" s="104">
        <f>IF(ISNUMBER(J53), $B64 * K53, "")</f>
        <v>-43827.16049382717</v>
      </c>
      <c r="M53" s="102">
        <v>17.8</v>
      </c>
      <c r="N53" s="25">
        <f t="shared" si="21"/>
        <v>-0.26748971193415638</v>
      </c>
      <c r="O53" s="104">
        <f>IF(ISNUMBER(M53), $B64 * N53, "")</f>
        <v>-40123.456790123455</v>
      </c>
      <c r="Q53" s="265"/>
      <c r="R53" s="266"/>
      <c r="S53" s="267"/>
    </row>
    <row r="54" spans="1:19" ht="17.25" customHeight="1">
      <c r="A54" s="123" t="s">
        <v>201</v>
      </c>
      <c r="B54" s="124">
        <v>22.8</v>
      </c>
      <c r="C54" s="76">
        <v>-2.5641025599999999E-2</v>
      </c>
      <c r="D54" s="13">
        <v>17.600000000000001</v>
      </c>
      <c r="E54" s="14">
        <f>IF(ISNUMBER(D54), (D54 - $B54) / $B54, "")</f>
        <v>-0.22807017543859645</v>
      </c>
      <c r="F54" s="16">
        <f>IF(ISNUMBER(D54), $B64 * E54, "")</f>
        <v>-34210.526315789466</v>
      </c>
      <c r="G54" s="29">
        <v>17.3</v>
      </c>
      <c r="H54" s="14">
        <f>IF(ISNUMBER(G54), (G54 - $B54) / $B54, "")</f>
        <v>-0.2412280701754386</v>
      </c>
      <c r="I54" s="100">
        <f>IF(ISNUMBER(G54), $B64 * H54, "")</f>
        <v>-36184.210526315786</v>
      </c>
      <c r="J54" s="13">
        <v>16.8</v>
      </c>
      <c r="K54" s="14">
        <f>IF(ISNUMBER(J54), (J54 - $B54) / $B54, "")</f>
        <v>-0.26315789473684209</v>
      </c>
      <c r="L54" s="16">
        <f>IF(ISNUMBER(J54), $B64 * K54, "")</f>
        <v>-39473.684210526313</v>
      </c>
      <c r="M54" s="29">
        <v>17.899999999999999</v>
      </c>
      <c r="N54" s="14">
        <f>IF(ISNUMBER(M54), (M54 - $B54) / $B54, "")</f>
        <v>-0.21491228070175447</v>
      </c>
      <c r="O54" s="16">
        <f>IF(ISNUMBER(M54), $B64 * N54, "")</f>
        <v>-32236.842105263171</v>
      </c>
      <c r="Q54" s="268"/>
      <c r="R54" s="269"/>
      <c r="S54" s="270"/>
    </row>
    <row r="55" spans="1:19" ht="17.25" customHeight="1" thickBot="1">
      <c r="A55" s="125" t="s">
        <v>185</v>
      </c>
      <c r="B55" s="126">
        <v>20.7</v>
      </c>
      <c r="C55" s="77">
        <v>-2.8169014100000001E-2</v>
      </c>
      <c r="D55" s="15">
        <v>15.7</v>
      </c>
      <c r="E55" s="32">
        <f t="shared" ref="E55:E58" si="22">IF(ISNUMBER(D55), (D55 - $B55) / $B55, "")</f>
        <v>-0.24154589371980678</v>
      </c>
      <c r="F55" s="18">
        <f>IF(ISNUMBER(D55), $B64 * E55, "")</f>
        <v>-36231.884057971016</v>
      </c>
      <c r="G55" s="31">
        <v>15.4</v>
      </c>
      <c r="H55" s="32">
        <f t="shared" ref="H55:H58" si="23">IF(ISNUMBER(G55), (G55 - $B55) / $B55, "")</f>
        <v>-0.25603864734299514</v>
      </c>
      <c r="I55" s="101">
        <f>IF(ISNUMBER(G55), $B64 * H55, "")</f>
        <v>-38405.797101449272</v>
      </c>
      <c r="J55" s="15">
        <v>14.3</v>
      </c>
      <c r="K55" s="32">
        <f t="shared" ref="K55:K58" si="24">IF(ISNUMBER(J55), (J55 - $B55) / $B55, "")</f>
        <v>-0.30917874396135259</v>
      </c>
      <c r="L55" s="18">
        <f>IF(ISNUMBER(J55), $B64 * K55, "")</f>
        <v>-46376.811594202889</v>
      </c>
      <c r="M55" s="31">
        <v>15.4</v>
      </c>
      <c r="N55" s="32">
        <f t="shared" ref="N55:N58" si="25">IF(ISNUMBER(M55), (M55 - $B55) / $B55, "")</f>
        <v>-0.25603864734299514</v>
      </c>
      <c r="O55" s="18">
        <f>IF(ISNUMBER(M55), $B64 * N55, "")</f>
        <v>-38405.797101449272</v>
      </c>
      <c r="Q55" s="271"/>
      <c r="R55" s="272"/>
      <c r="S55" s="273"/>
    </row>
    <row r="56" spans="1:19" ht="17.25" customHeight="1" thickBot="1">
      <c r="A56" s="125" t="s">
        <v>71</v>
      </c>
      <c r="B56" s="126">
        <v>38.9</v>
      </c>
      <c r="C56" s="77">
        <v>-2.9925186999999999E-2</v>
      </c>
      <c r="D56" s="15">
        <v>30.5</v>
      </c>
      <c r="E56" s="32">
        <f t="shared" si="22"/>
        <v>-0.21593830334190228</v>
      </c>
      <c r="F56" s="18">
        <f>IF(ISNUMBER(D56), $B64 * E56, "")</f>
        <v>-32390.745501285342</v>
      </c>
      <c r="G56" s="31">
        <v>30.4</v>
      </c>
      <c r="H56" s="32">
        <f t="shared" si="23"/>
        <v>-0.21850899742930591</v>
      </c>
      <c r="I56" s="101">
        <f>IF(ISNUMBER(G56), $B64 * H56, "")</f>
        <v>-32776.349614395884</v>
      </c>
      <c r="J56" s="15">
        <v>28.9</v>
      </c>
      <c r="K56" s="32">
        <f t="shared" si="24"/>
        <v>-0.25706940874035988</v>
      </c>
      <c r="L56" s="18">
        <f>IF(ISNUMBER(J56), $B64 * K56, "")</f>
        <v>-38560.411311053984</v>
      </c>
      <c r="M56" s="31">
        <v>30.9</v>
      </c>
      <c r="N56" s="32">
        <f t="shared" si="25"/>
        <v>-0.20565552699228792</v>
      </c>
      <c r="O56" s="18">
        <f>IF(ISNUMBER(M56), $B64 * N56, "")</f>
        <v>-30848.329048843189</v>
      </c>
      <c r="Q56" s="256"/>
      <c r="R56" s="256"/>
      <c r="S56" s="256"/>
    </row>
    <row r="57" spans="1:19" ht="17.25" customHeight="1" thickBot="1">
      <c r="A57" s="125" t="s">
        <v>145</v>
      </c>
      <c r="B57" s="126">
        <v>28.2</v>
      </c>
      <c r="C57" s="77">
        <v>-6.3122923600000005E-2</v>
      </c>
      <c r="D57" s="15">
        <v>21.5</v>
      </c>
      <c r="E57" s="32">
        <f t="shared" si="22"/>
        <v>-0.23758865248226949</v>
      </c>
      <c r="F57" s="18">
        <f>IF(ISNUMBER(D57), $B64 * E57, "")</f>
        <v>-35638.297872340423</v>
      </c>
      <c r="G57" s="31">
        <v>21.1</v>
      </c>
      <c r="H57" s="32">
        <f t="shared" si="23"/>
        <v>-0.25177304964538999</v>
      </c>
      <c r="I57" s="101">
        <f>IF(ISNUMBER(G57), $B64 * H57, "")</f>
        <v>-37765.957446808497</v>
      </c>
      <c r="J57" s="15">
        <v>20.399999999999999</v>
      </c>
      <c r="K57" s="32">
        <f t="shared" si="24"/>
        <v>-0.27659574468085107</v>
      </c>
      <c r="L57" s="18">
        <f>IF(ISNUMBER(J57), $B64 * K57, "")</f>
        <v>-41489.361702127659</v>
      </c>
      <c r="M57" s="31">
        <v>21.6</v>
      </c>
      <c r="N57" s="32">
        <f t="shared" si="25"/>
        <v>-0.23404255319148928</v>
      </c>
      <c r="O57" s="18">
        <f>IF(ISNUMBER(M57), $B64 * N57, "")</f>
        <v>-35106.382978723392</v>
      </c>
      <c r="Q57" s="251"/>
      <c r="R57" s="251"/>
      <c r="S57" s="251"/>
    </row>
    <row r="58" spans="1:19" ht="17.25" customHeight="1" thickBot="1">
      <c r="A58" s="127" t="s">
        <v>119</v>
      </c>
      <c r="B58" s="128">
        <v>40.200000000000003</v>
      </c>
      <c r="C58" s="78">
        <v>-9.4594594599999998E-2</v>
      </c>
      <c r="D58" s="20">
        <v>30.9</v>
      </c>
      <c r="E58" s="21">
        <f t="shared" si="22"/>
        <v>-0.23134328358208964</v>
      </c>
      <c r="F58" s="22">
        <f>IF(ISNUMBER(D58), $B64 * E58, "")</f>
        <v>-34701.492537313447</v>
      </c>
      <c r="G58" s="30">
        <v>29.7</v>
      </c>
      <c r="H58" s="21">
        <f t="shared" si="23"/>
        <v>-0.26119402985074636</v>
      </c>
      <c r="I58" s="105">
        <f>IF(ISNUMBER(G58), $B64 * H58, "")</f>
        <v>-39179.104477611952</v>
      </c>
      <c r="J58" s="20">
        <v>29.5</v>
      </c>
      <c r="K58" s="21">
        <f t="shared" si="24"/>
        <v>-0.26616915422885579</v>
      </c>
      <c r="L58" s="22">
        <f>IF(ISNUMBER(J58), $B64 * K58, "")</f>
        <v>-39925.373134328365</v>
      </c>
      <c r="M58" s="30">
        <v>30.8</v>
      </c>
      <c r="N58" s="21">
        <f t="shared" si="25"/>
        <v>-0.23383084577114432</v>
      </c>
      <c r="O58" s="22">
        <f>IF(ISNUMBER(M58), $B64 * N58, "")</f>
        <v>-35074.626865671649</v>
      </c>
      <c r="Q58" s="251"/>
      <c r="R58" s="251"/>
      <c r="S58" s="251"/>
    </row>
    <row r="59" spans="1:19" ht="17.25" customHeight="1" thickBot="1">
      <c r="A59" s="125" t="s">
        <v>147</v>
      </c>
      <c r="B59" s="129">
        <v>17.5</v>
      </c>
      <c r="C59" s="80">
        <v>-0.1206030151</v>
      </c>
      <c r="D59" s="106">
        <v>12.9</v>
      </c>
      <c r="E59" s="107">
        <f>IF(ISNUMBER(D59), (D59 - $B59) / $B59, "")</f>
        <v>-0.26285714285714284</v>
      </c>
      <c r="F59" s="108">
        <f>IF(ISNUMBER(D59), $B64 * E59, "")</f>
        <v>-39428.571428571428</v>
      </c>
      <c r="G59" s="109">
        <v>13</v>
      </c>
      <c r="H59" s="107">
        <f>IF(ISNUMBER(G59), (G59 - $B59) / $B59, "")</f>
        <v>-0.25714285714285712</v>
      </c>
      <c r="I59" s="110">
        <f>IF(ISNUMBER(G59), $B64 * H59, "")</f>
        <v>-38571.428571428565</v>
      </c>
      <c r="J59" s="106">
        <v>12.6</v>
      </c>
      <c r="K59" s="107">
        <f>IF(ISNUMBER(J59), (J59 - $B59) / $B59, "")</f>
        <v>-0.28000000000000003</v>
      </c>
      <c r="L59" s="108">
        <f>IF(ISNUMBER(J59), $B64 * K59, "")</f>
        <v>-42000.000000000007</v>
      </c>
      <c r="M59" s="109">
        <v>13.3</v>
      </c>
      <c r="N59" s="107">
        <f>IF(ISNUMBER(M59), (M59 - $B59) / $B59, "")</f>
        <v>-0.23999999999999996</v>
      </c>
      <c r="O59" s="108">
        <f>IF(ISNUMBER(M59), $B64 * N59, "")</f>
        <v>-35999.999999999993</v>
      </c>
      <c r="Q59" s="256"/>
      <c r="R59" s="256"/>
      <c r="S59" s="256"/>
    </row>
    <row r="60" spans="1:19" ht="17.25" customHeight="1" thickBot="1">
      <c r="A60" s="125"/>
      <c r="B60" s="126"/>
      <c r="C60" s="77"/>
      <c r="D60" s="15" t="s">
        <v>341</v>
      </c>
      <c r="E60" s="32" t="str">
        <f t="shared" ref="E60:E63" si="26">IF(ISNUMBER(D60), (D60 - $B60) / $B60, "")</f>
        <v/>
      </c>
      <c r="F60" s="18" t="str">
        <f>IF(ISNUMBER(D60), $B64 * E60, "")</f>
        <v/>
      </c>
      <c r="G60" s="31" t="s">
        <v>341</v>
      </c>
      <c r="H60" s="32" t="str">
        <f t="shared" ref="H60:H63" si="27">IF(ISNUMBER(G60), (G60 - $B60) / $B60, "")</f>
        <v/>
      </c>
      <c r="I60" s="101" t="str">
        <f>IF(ISNUMBER(G60), $B64 * H60, "")</f>
        <v/>
      </c>
      <c r="J60" s="15" t="s">
        <v>341</v>
      </c>
      <c r="K60" s="32" t="str">
        <f t="shared" ref="K60:K63" si="28">IF(ISNUMBER(J60), (J60 - $B60) / $B60, "")</f>
        <v/>
      </c>
      <c r="L60" s="18" t="str">
        <f>IF(ISNUMBER(J60), $B64 * K60, "")</f>
        <v/>
      </c>
      <c r="M60" s="31" t="s">
        <v>341</v>
      </c>
      <c r="N60" s="32" t="str">
        <f t="shared" ref="N60:N63" si="29">IF(ISNUMBER(M60), (M60 - $B60) / $B60, "")</f>
        <v/>
      </c>
      <c r="O60" s="18" t="str">
        <f>IF(ISNUMBER(M60), $B64 * N60, "")</f>
        <v/>
      </c>
      <c r="Q60" s="256"/>
      <c r="R60" s="256"/>
      <c r="S60" s="256"/>
    </row>
    <row r="61" spans="1:19" ht="17.25" customHeight="1" thickBot="1">
      <c r="A61" s="125"/>
      <c r="B61" s="126"/>
      <c r="C61" s="77"/>
      <c r="D61" s="15" t="s">
        <v>341</v>
      </c>
      <c r="E61" s="32" t="str">
        <f t="shared" si="26"/>
        <v/>
      </c>
      <c r="F61" s="18" t="str">
        <f>IF(ISNUMBER(D61), $B64 * E61, "")</f>
        <v/>
      </c>
      <c r="G61" s="31" t="s">
        <v>341</v>
      </c>
      <c r="H61" s="32" t="str">
        <f t="shared" si="27"/>
        <v/>
      </c>
      <c r="I61" s="101" t="str">
        <f>IF(ISNUMBER(G61), $B64 * H61, "")</f>
        <v/>
      </c>
      <c r="J61" s="15" t="s">
        <v>341</v>
      </c>
      <c r="K61" s="32" t="str">
        <f t="shared" si="28"/>
        <v/>
      </c>
      <c r="L61" s="18" t="str">
        <f>IF(ISNUMBER(J61), $B64 * K61, "")</f>
        <v/>
      </c>
      <c r="M61" s="31" t="s">
        <v>341</v>
      </c>
      <c r="N61" s="32" t="str">
        <f t="shared" si="29"/>
        <v/>
      </c>
      <c r="O61" s="18" t="str">
        <f>IF(ISNUMBER(M61), $B64 * N61, "")</f>
        <v/>
      </c>
      <c r="Q61" s="256"/>
      <c r="R61" s="256"/>
      <c r="S61" s="256"/>
    </row>
    <row r="62" spans="1:19" ht="17.25" customHeight="1">
      <c r="A62" s="125"/>
      <c r="B62" s="126"/>
      <c r="C62" s="77"/>
      <c r="D62" s="15" t="s">
        <v>341</v>
      </c>
      <c r="E62" s="32" t="str">
        <f t="shared" si="26"/>
        <v/>
      </c>
      <c r="F62" s="18" t="str">
        <f>IF(ISNUMBER(D62), $B64 * E62, "")</f>
        <v/>
      </c>
      <c r="G62" s="31" t="s">
        <v>341</v>
      </c>
      <c r="H62" s="32" t="str">
        <f t="shared" si="27"/>
        <v/>
      </c>
      <c r="I62" s="101" t="str">
        <f>IF(ISNUMBER(G62), $B64 * H62, "")</f>
        <v/>
      </c>
      <c r="J62" s="15" t="s">
        <v>341</v>
      </c>
      <c r="K62" s="32" t="str">
        <f t="shared" si="28"/>
        <v/>
      </c>
      <c r="L62" s="18" t="str">
        <f>IF(ISNUMBER(J62), $B64 * K62, "")</f>
        <v/>
      </c>
      <c r="M62" s="31" t="s">
        <v>341</v>
      </c>
      <c r="N62" s="32" t="str">
        <f t="shared" si="29"/>
        <v/>
      </c>
      <c r="O62" s="18" t="str">
        <f>IF(ISNUMBER(M62), $B64 * N62, "")</f>
        <v/>
      </c>
      <c r="Q62" s="278"/>
      <c r="R62" s="279"/>
      <c r="S62" s="280"/>
    </row>
    <row r="63" spans="1:19" ht="17.25" customHeight="1" thickBot="1">
      <c r="A63" s="130"/>
      <c r="B63" s="131"/>
      <c r="C63" s="79"/>
      <c r="D63" s="24" t="s">
        <v>341</v>
      </c>
      <c r="E63" s="25" t="str">
        <f t="shared" si="26"/>
        <v/>
      </c>
      <c r="F63" s="104" t="str">
        <f>IF(ISNUMBER(D63), $B64 * E63, "")</f>
        <v/>
      </c>
      <c r="G63" s="102" t="s">
        <v>341</v>
      </c>
      <c r="H63" s="25" t="str">
        <f t="shared" si="27"/>
        <v/>
      </c>
      <c r="I63" s="103" t="str">
        <f>IF(ISNUMBER(G63), $B64 * H63, "")</f>
        <v/>
      </c>
      <c r="J63" s="24" t="s">
        <v>341</v>
      </c>
      <c r="K63" s="25" t="str">
        <f t="shared" si="28"/>
        <v/>
      </c>
      <c r="L63" s="104" t="str">
        <f>IF(ISNUMBER(J63), $B64 * K63, "")</f>
        <v/>
      </c>
      <c r="M63" s="102" t="s">
        <v>341</v>
      </c>
      <c r="N63" s="25" t="str">
        <f t="shared" si="29"/>
        <v/>
      </c>
      <c r="O63" s="104" t="str">
        <f>IF(ISNUMBER(M63), $B64 * N63, "")</f>
        <v/>
      </c>
      <c r="Q63" s="281"/>
      <c r="R63" s="282"/>
      <c r="S63" s="283"/>
    </row>
    <row r="64" spans="1:19" ht="17.25" customHeight="1" thickBot="1">
      <c r="A64" s="132" t="s">
        <v>267</v>
      </c>
      <c r="B64" s="289">
        <f>$B$37</f>
        <v>150000</v>
      </c>
      <c r="C64" s="290"/>
      <c r="D64" s="26" t="s">
        <v>268</v>
      </c>
      <c r="E64" s="27">
        <f>IF(COUNT(E44:E63), SUM(E44:E63) / COUNT(E44:E63), 0)</f>
        <v>-0.22880266757132564</v>
      </c>
      <c r="F64" s="28">
        <f>SUM(F44:F63)</f>
        <v>-549126.40217118151</v>
      </c>
      <c r="G64" s="26" t="s">
        <v>268</v>
      </c>
      <c r="H64" s="27">
        <f>IF(COUNT(H44:H63), SUM(H44:H63) / COUNT(H44:H63), 0)</f>
        <v>-0.23754141077591584</v>
      </c>
      <c r="I64" s="28">
        <f>SUM(I44:I63)</f>
        <v>-570099.38586219796</v>
      </c>
      <c r="J64" s="26" t="s">
        <v>268</v>
      </c>
      <c r="K64" s="27">
        <f>IF(COUNT(K44:K63), SUM(K44:K63) / COUNT(K44:K63), 0)</f>
        <v>-0.26306870705376567</v>
      </c>
      <c r="L64" s="28">
        <f>SUM(L44:L63)</f>
        <v>-631364.89692903764</v>
      </c>
      <c r="M64" s="26" t="s">
        <v>268</v>
      </c>
      <c r="N64" s="27">
        <f>IF(COUNT(N44:N63), SUM(N44:N63) / COUNT(N44:N63), 0)</f>
        <v>-0.22775871161598621</v>
      </c>
      <c r="O64" s="28">
        <f>SUM(O44:O63)</f>
        <v>-546620.90787836688</v>
      </c>
      <c r="Q64" s="284"/>
      <c r="R64" s="285"/>
      <c r="S64" s="286"/>
    </row>
    <row r="65" spans="1:19" ht="17.25" customHeight="1"/>
    <row r="66" spans="1:19" ht="17.25" customHeight="1" thickBot="1"/>
    <row r="67" spans="1:19" ht="17.25" thickBot="1">
      <c r="A67" s="230" t="s">
        <v>45</v>
      </c>
      <c r="B67" s="231"/>
      <c r="C67" s="231"/>
      <c r="D67" s="231"/>
      <c r="E67" s="231"/>
      <c r="F67" s="231"/>
      <c r="G67" s="231"/>
      <c r="H67" s="231"/>
      <c r="I67" s="231"/>
      <c r="J67" s="231"/>
      <c r="K67" s="231"/>
      <c r="L67" s="231"/>
      <c r="M67" s="231"/>
      <c r="N67" s="231"/>
      <c r="O67" s="232"/>
      <c r="Q67" s="251"/>
      <c r="R67" s="251"/>
      <c r="S67" s="251"/>
    </row>
    <row r="68" spans="1:19" ht="17.25" thickBot="1">
      <c r="A68" s="178" t="s">
        <v>264</v>
      </c>
      <c r="B68" s="230" t="s">
        <v>49</v>
      </c>
      <c r="C68" s="232"/>
      <c r="D68" s="230" t="s">
        <v>57</v>
      </c>
      <c r="E68" s="231"/>
      <c r="F68" s="232"/>
      <c r="G68" s="257">
        <f>_xlfn.IFNA(VLOOKUP(B68, 현재가테이블!$B$2:$D$200, 2, FALSE), "-")</f>
        <v>60715000</v>
      </c>
      <c r="H68" s="258"/>
      <c r="I68" s="259"/>
      <c r="J68" s="230" t="s">
        <v>58</v>
      </c>
      <c r="K68" s="231"/>
      <c r="L68" s="232"/>
      <c r="M68" s="260">
        <f>_xlfn.IFNA(VLOOKUP(B68, 현재가테이블!$B$2:$D$200, 3, FALSE), "-")</f>
        <v>-7.8924148000000006E-3</v>
      </c>
      <c r="N68" s="261"/>
      <c r="O68" s="262"/>
      <c r="Q68" s="251"/>
      <c r="R68" s="251"/>
      <c r="S68" s="251"/>
    </row>
    <row r="69" spans="1:19" ht="17.25" thickBot="1">
      <c r="A69" s="291" t="s">
        <v>54</v>
      </c>
      <c r="B69" s="293" t="str">
        <f>TEXT($G$1, "[$-ko-KR]yyyy-mm-dd(ddd) ") &amp; "오전 00:00"</f>
        <v>2021-12-04(토) 오전 00:00</v>
      </c>
      <c r="C69" s="294"/>
      <c r="D69" s="253" t="str">
        <f>TEXT($G$1, "[$-ko-KR]yyyy-mm-dd(ddd) ") &amp; "오후 14:00"</f>
        <v>2021-12-04(토) 오후 14:00</v>
      </c>
      <c r="E69" s="254"/>
      <c r="F69" s="255"/>
      <c r="G69" s="253" t="str">
        <f>TEXT($G$1, "[$-ko-KR]yyyy-mm-dd(ddd) ") &amp; "오후 19:00"</f>
        <v>2021-12-04(토) 오후 19:00</v>
      </c>
      <c r="H69" s="254"/>
      <c r="I69" s="255"/>
      <c r="J69" s="253" t="str">
        <f>TEXT($G$1, "[$-ko-KR]yyyy-mm-dd(ddd) ") &amp; "오후 21:00"</f>
        <v>2021-12-04(토) 오후 21:00</v>
      </c>
      <c r="K69" s="254"/>
      <c r="L69" s="255"/>
      <c r="M69" s="253" t="str">
        <f>TEXT($G$1+1, "[$-ko-KR]yyyy-mm-dd(ddd) ") &amp; "오전 00:00"</f>
        <v>2021-12-05(일) 오전 00:00</v>
      </c>
      <c r="N69" s="254"/>
      <c r="O69" s="255"/>
      <c r="Q69" s="251"/>
      <c r="R69" s="251"/>
      <c r="S69" s="251"/>
    </row>
    <row r="70" spans="1:19" ht="17.25" thickBot="1">
      <c r="A70" s="292"/>
      <c r="B70" s="121" t="s">
        <v>57</v>
      </c>
      <c r="C70" s="122" t="s">
        <v>58</v>
      </c>
      <c r="D70" s="2" t="s">
        <v>57</v>
      </c>
      <c r="E70" s="10" t="s">
        <v>265</v>
      </c>
      <c r="F70" s="11" t="s">
        <v>266</v>
      </c>
      <c r="G70" s="179" t="s">
        <v>57</v>
      </c>
      <c r="H70" s="180" t="s">
        <v>265</v>
      </c>
      <c r="I70" s="181" t="s">
        <v>266</v>
      </c>
      <c r="J70" s="10" t="s">
        <v>57</v>
      </c>
      <c r="K70" s="10" t="s">
        <v>265</v>
      </c>
      <c r="L70" s="115" t="s">
        <v>266</v>
      </c>
      <c r="M70" s="2" t="s">
        <v>57</v>
      </c>
      <c r="N70" s="10" t="s">
        <v>265</v>
      </c>
      <c r="O70" s="66" t="s">
        <v>266</v>
      </c>
      <c r="Q70" s="256"/>
      <c r="R70" s="256"/>
      <c r="S70" s="256"/>
    </row>
    <row r="71" spans="1:19" ht="17.25" thickBot="1">
      <c r="A71" s="123" t="s">
        <v>135</v>
      </c>
      <c r="B71" s="124">
        <v>402</v>
      </c>
      <c r="C71" s="76">
        <v>8.3557951500000005E-2</v>
      </c>
      <c r="D71" s="13">
        <v>322</v>
      </c>
      <c r="E71" s="14">
        <f>IF(ISNUMBER(D71), (D71 - $B71) / $B71, "")</f>
        <v>-0.19900497512437812</v>
      </c>
      <c r="F71" s="16">
        <f>IF(ISNUMBER(D71), $B91 * E71, "")</f>
        <v>-29850.74626865672</v>
      </c>
      <c r="G71" s="29">
        <v>313</v>
      </c>
      <c r="H71" s="14">
        <f>IF(ISNUMBER(G71), (G71 - $B71) / $B71, "")</f>
        <v>-0.22139303482587064</v>
      </c>
      <c r="I71" s="100">
        <f>IF(ISNUMBER(G71), $B91 * H71, "")</f>
        <v>-33208.955223880599</v>
      </c>
      <c r="J71" s="13">
        <v>311</v>
      </c>
      <c r="K71" s="14">
        <f>IF(ISNUMBER(J71), (J71 - $B71) / $B71, "")</f>
        <v>-0.2263681592039801</v>
      </c>
      <c r="L71" s="16">
        <f>IF(ISNUMBER(J71), $B91 * K71, "")</f>
        <v>-33955.223880597012</v>
      </c>
      <c r="M71" s="29">
        <v>318</v>
      </c>
      <c r="N71" s="14">
        <f>IF(ISNUMBER(M71), (M71 - $B71) / $B71, "")</f>
        <v>-0.20895522388059701</v>
      </c>
      <c r="O71" s="16">
        <f>IF(ISNUMBER(M71), $B91 * N71, "")</f>
        <v>-31343.283582089553</v>
      </c>
      <c r="Q71" s="251"/>
      <c r="R71" s="251"/>
      <c r="S71" s="251"/>
    </row>
    <row r="72" spans="1:19" ht="17.25" thickBot="1">
      <c r="A72" s="125" t="s">
        <v>231</v>
      </c>
      <c r="B72" s="126">
        <v>114</v>
      </c>
      <c r="C72" s="77">
        <v>4.58715596E-2</v>
      </c>
      <c r="D72" s="15">
        <v>91.5</v>
      </c>
      <c r="E72" s="32">
        <f t="shared" ref="E72:E75" si="30">IF(ISNUMBER(D72), (D72 - $B72) / $B72, "")</f>
        <v>-0.19736842105263158</v>
      </c>
      <c r="F72" s="18">
        <f>IF(ISNUMBER(D72), $B91 * E72, "")</f>
        <v>-29605.263157894737</v>
      </c>
      <c r="G72" s="31">
        <v>88.3</v>
      </c>
      <c r="H72" s="32">
        <f t="shared" ref="H72:H75" si="31">IF(ISNUMBER(G72), (G72 - $B72) / $B72, "")</f>
        <v>-0.2254385964912281</v>
      </c>
      <c r="I72" s="101">
        <f>IF(ISNUMBER(G72), $B91 * H72, "")</f>
        <v>-33815.789473684214</v>
      </c>
      <c r="J72" s="15">
        <v>84.1</v>
      </c>
      <c r="K72" s="32">
        <f t="shared" ref="K72:K75" si="32">IF(ISNUMBER(J72), (J72 - $B72) / $B72, "")</f>
        <v>-0.262280701754386</v>
      </c>
      <c r="L72" s="18">
        <f>IF(ISNUMBER(J72), $B91 * K72, "")</f>
        <v>-39342.1052631579</v>
      </c>
      <c r="M72" s="31">
        <v>89.1</v>
      </c>
      <c r="N72" s="32">
        <f t="shared" ref="N72:N75" si="33">IF(ISNUMBER(M72), (M72 - $B72) / $B72, "")</f>
        <v>-0.21842105263157899</v>
      </c>
      <c r="O72" s="18">
        <f>IF(ISNUMBER(M72), $B91 * N72, "")</f>
        <v>-32763.157894736847</v>
      </c>
      <c r="Q72" s="251"/>
      <c r="R72" s="251"/>
      <c r="S72" s="251"/>
    </row>
    <row r="73" spans="1:19" ht="17.25" thickBot="1">
      <c r="A73" s="125" t="s">
        <v>51</v>
      </c>
      <c r="B73" s="126">
        <v>437</v>
      </c>
      <c r="C73" s="77">
        <v>3.3096926700000001E-2</v>
      </c>
      <c r="D73" s="15">
        <v>365</v>
      </c>
      <c r="E73" s="32">
        <f t="shared" si="30"/>
        <v>-0.16475972540045766</v>
      </c>
      <c r="F73" s="18">
        <f>IF(ISNUMBER(D73), $B91 * E73, "")</f>
        <v>-24713.958810068649</v>
      </c>
      <c r="G73" s="31">
        <v>346</v>
      </c>
      <c r="H73" s="32">
        <f t="shared" si="31"/>
        <v>-0.20823798627002288</v>
      </c>
      <c r="I73" s="101">
        <f>IF(ISNUMBER(G73), $B91 * H73, "")</f>
        <v>-31235.697940503433</v>
      </c>
      <c r="J73" s="15">
        <v>351</v>
      </c>
      <c r="K73" s="32">
        <f t="shared" si="32"/>
        <v>-0.19679633867276888</v>
      </c>
      <c r="L73" s="18">
        <f>IF(ISNUMBER(J73), $B91 * K73, "")</f>
        <v>-29519.450800915332</v>
      </c>
      <c r="M73" s="31">
        <v>367</v>
      </c>
      <c r="N73" s="32">
        <f t="shared" si="33"/>
        <v>-0.16018306636155608</v>
      </c>
      <c r="O73" s="18">
        <f>IF(ISNUMBER(M73), $B91 * N73, "")</f>
        <v>-24027.459954233411</v>
      </c>
      <c r="Q73" s="256"/>
      <c r="R73" s="256"/>
      <c r="S73" s="256"/>
    </row>
    <row r="74" spans="1:19" ht="17.25" thickBot="1">
      <c r="A74" s="125" t="s">
        <v>149</v>
      </c>
      <c r="B74" s="126">
        <v>124</v>
      </c>
      <c r="C74" s="77">
        <v>2.4793388400000001E-2</v>
      </c>
      <c r="D74" s="15">
        <v>108</v>
      </c>
      <c r="E74" s="32">
        <f t="shared" si="30"/>
        <v>-0.12903225806451613</v>
      </c>
      <c r="F74" s="18">
        <f>IF(ISNUMBER(D74), $B91 * E74, "")</f>
        <v>-19354.83870967742</v>
      </c>
      <c r="G74" s="31">
        <v>105</v>
      </c>
      <c r="H74" s="32">
        <f t="shared" si="31"/>
        <v>-0.15322580645161291</v>
      </c>
      <c r="I74" s="101">
        <f>IF(ISNUMBER(G74), $B91 * H74, "")</f>
        <v>-22983.870967741936</v>
      </c>
      <c r="J74" s="15">
        <v>104</v>
      </c>
      <c r="K74" s="32">
        <f t="shared" si="32"/>
        <v>-0.16129032258064516</v>
      </c>
      <c r="L74" s="18">
        <f>IF(ISNUMBER(J74), $B91 * K74, "")</f>
        <v>-24193.548387096773</v>
      </c>
      <c r="M74" s="31">
        <v>108</v>
      </c>
      <c r="N74" s="32">
        <f t="shared" si="33"/>
        <v>-0.12903225806451613</v>
      </c>
      <c r="O74" s="18">
        <f>IF(ISNUMBER(M74), $B91 * N74, "")</f>
        <v>-19354.83870967742</v>
      </c>
      <c r="Q74" s="256"/>
      <c r="R74" s="256"/>
      <c r="S74" s="256"/>
    </row>
    <row r="75" spans="1:19" ht="17.25" thickBot="1">
      <c r="A75" s="127" t="s">
        <v>237</v>
      </c>
      <c r="B75" s="128">
        <v>183</v>
      </c>
      <c r="C75" s="78">
        <v>1.6666666699999999E-2</v>
      </c>
      <c r="D75" s="20">
        <v>138</v>
      </c>
      <c r="E75" s="21">
        <f t="shared" si="30"/>
        <v>-0.24590163934426229</v>
      </c>
      <c r="F75" s="22">
        <f>IF(ISNUMBER(D75), $B91 * E75, "")</f>
        <v>-36885.24590163934</v>
      </c>
      <c r="G75" s="30">
        <v>140</v>
      </c>
      <c r="H75" s="21">
        <f t="shared" si="31"/>
        <v>-0.23497267759562843</v>
      </c>
      <c r="I75" s="105">
        <f>IF(ISNUMBER(G75), $B91 * H75, "")</f>
        <v>-35245.901639344265</v>
      </c>
      <c r="J75" s="20">
        <v>132</v>
      </c>
      <c r="K75" s="21">
        <f t="shared" si="32"/>
        <v>-0.27868852459016391</v>
      </c>
      <c r="L75" s="22">
        <f>IF(ISNUMBER(J75), $B91 * K75, "")</f>
        <v>-41803.278688524588</v>
      </c>
      <c r="M75" s="30">
        <v>140</v>
      </c>
      <c r="N75" s="21">
        <f t="shared" si="33"/>
        <v>-0.23497267759562843</v>
      </c>
      <c r="O75" s="22">
        <f>IF(ISNUMBER(M75), $B91 * N75, "")</f>
        <v>-35245.901639344265</v>
      </c>
      <c r="Q75" s="256"/>
      <c r="R75" s="256"/>
      <c r="S75" s="256"/>
    </row>
    <row r="76" spans="1:19" ht="17.25" thickBot="1">
      <c r="A76" s="125" t="s">
        <v>129</v>
      </c>
      <c r="B76" s="129">
        <v>108</v>
      </c>
      <c r="C76" s="80">
        <v>9.3457943999999994E-3</v>
      </c>
      <c r="D76" s="106">
        <v>85.6</v>
      </c>
      <c r="E76" s="107">
        <f>IF(ISNUMBER(D76), (D76 - $B76) / $B76, "")</f>
        <v>-0.20740740740740746</v>
      </c>
      <c r="F76" s="108">
        <f>IF(ISNUMBER(D76), $B91 * E76, "")</f>
        <v>-31111.111111111117</v>
      </c>
      <c r="G76" s="109">
        <v>86.7</v>
      </c>
      <c r="H76" s="107">
        <f>IF(ISNUMBER(G76), (G76 - $B76) / $B76, "")</f>
        <v>-0.19722222222222219</v>
      </c>
      <c r="I76" s="110">
        <f>IF(ISNUMBER(G76), $B91 * H76, "")</f>
        <v>-29583.333333333328</v>
      </c>
      <c r="J76" s="106">
        <v>84.3</v>
      </c>
      <c r="K76" s="107">
        <f>IF(ISNUMBER(J76), (J76 - $B76) / $B76, "")</f>
        <v>-0.21944444444444447</v>
      </c>
      <c r="L76" s="108">
        <f>IF(ISNUMBER(J76), $B91 * K76, "")</f>
        <v>-32916.666666666672</v>
      </c>
      <c r="M76" s="109">
        <v>88.6</v>
      </c>
      <c r="N76" s="107">
        <f>IF(ISNUMBER(M76), (M76 - $B76) / $B76, "")</f>
        <v>-0.17962962962962969</v>
      </c>
      <c r="O76" s="108">
        <f>IF(ISNUMBER(M76), $B91 * N76, "")</f>
        <v>-26944.444444444453</v>
      </c>
      <c r="Q76" s="256"/>
      <c r="R76" s="256"/>
      <c r="S76" s="256"/>
    </row>
    <row r="77" spans="1:19" ht="17.25" thickBot="1">
      <c r="A77" s="125" t="s">
        <v>161</v>
      </c>
      <c r="B77" s="126">
        <v>670</v>
      </c>
      <c r="C77" s="77">
        <v>9.0361446000000005E-3</v>
      </c>
      <c r="D77" s="15">
        <v>494</v>
      </c>
      <c r="E77" s="32">
        <f t="shared" ref="E77:E80" si="34">IF(ISNUMBER(D77), (D77 - $B77) / $B77, "")</f>
        <v>-0.2626865671641791</v>
      </c>
      <c r="F77" s="18">
        <f>IF(ISNUMBER(D77), $B91 * E77, "")</f>
        <v>-39402.985074626864</v>
      </c>
      <c r="G77" s="31">
        <v>499</v>
      </c>
      <c r="H77" s="32">
        <f t="shared" ref="H77:H80" si="35">IF(ISNUMBER(G77), (G77 - $B77) / $B77, "")</f>
        <v>-0.25522388059701495</v>
      </c>
      <c r="I77" s="101">
        <f>IF(ISNUMBER(G77), $B91 * H77, "")</f>
        <v>-38283.582089552241</v>
      </c>
      <c r="J77" s="15">
        <v>490</v>
      </c>
      <c r="K77" s="32">
        <f t="shared" ref="K77:K80" si="36">IF(ISNUMBER(J77), (J77 - $B77) / $B77, "")</f>
        <v>-0.26865671641791045</v>
      </c>
      <c r="L77" s="18">
        <f>IF(ISNUMBER(J77), $B91 * K77, "")</f>
        <v>-40298.507462686568</v>
      </c>
      <c r="M77" s="31">
        <v>508</v>
      </c>
      <c r="N77" s="32">
        <f t="shared" ref="N77:N80" si="37">IF(ISNUMBER(M77), (M77 - $B77) / $B77, "")</f>
        <v>-0.2417910447761194</v>
      </c>
      <c r="O77" s="18">
        <f>IF(ISNUMBER(M77), $B91 * N77, "")</f>
        <v>-36268.656716417907</v>
      </c>
      <c r="Q77" s="256"/>
      <c r="R77" s="256"/>
      <c r="S77" s="256"/>
    </row>
    <row r="78" spans="1:19" ht="17.25" thickBot="1">
      <c r="A78" s="125" t="s">
        <v>125</v>
      </c>
      <c r="B78" s="126">
        <v>145</v>
      </c>
      <c r="C78" s="77">
        <v>6.9444444000000003E-3</v>
      </c>
      <c r="D78" s="15">
        <v>117</v>
      </c>
      <c r="E78" s="32">
        <f t="shared" si="34"/>
        <v>-0.19310344827586207</v>
      </c>
      <c r="F78" s="18">
        <f>IF(ISNUMBER(D78), $B91 * E78, "")</f>
        <v>-28965.517241379312</v>
      </c>
      <c r="G78" s="31">
        <v>116</v>
      </c>
      <c r="H78" s="32">
        <f t="shared" si="35"/>
        <v>-0.2</v>
      </c>
      <c r="I78" s="101">
        <f>IF(ISNUMBER(G78), $B91 * H78, "")</f>
        <v>-30000</v>
      </c>
      <c r="J78" s="15">
        <v>113</v>
      </c>
      <c r="K78" s="32">
        <f t="shared" si="36"/>
        <v>-0.22068965517241379</v>
      </c>
      <c r="L78" s="18">
        <f>IF(ISNUMBER(J78), $B91 * K78, "")</f>
        <v>-33103.448275862065</v>
      </c>
      <c r="M78" s="31">
        <v>118</v>
      </c>
      <c r="N78" s="32">
        <f t="shared" si="37"/>
        <v>-0.18620689655172415</v>
      </c>
      <c r="O78" s="18">
        <f>IF(ISNUMBER(M78), $B91 * N78, "")</f>
        <v>-27931.034482758623</v>
      </c>
      <c r="Q78" s="256"/>
      <c r="R78" s="256"/>
      <c r="S78" s="256"/>
    </row>
    <row r="79" spans="1:19" ht="17.25" thickBot="1">
      <c r="A79" s="125" t="s">
        <v>56</v>
      </c>
      <c r="B79" s="126">
        <v>209</v>
      </c>
      <c r="C79" s="77">
        <v>4.8076923000000002E-3</v>
      </c>
      <c r="D79" s="15">
        <v>169</v>
      </c>
      <c r="E79" s="32">
        <f t="shared" si="34"/>
        <v>-0.19138755980861244</v>
      </c>
      <c r="F79" s="18">
        <f>IF(ISNUMBER(D79), $B91 * E79, "")</f>
        <v>-28708.133971291867</v>
      </c>
      <c r="G79" s="31">
        <v>164</v>
      </c>
      <c r="H79" s="32">
        <f t="shared" si="35"/>
        <v>-0.21531100478468901</v>
      </c>
      <c r="I79" s="101">
        <f>IF(ISNUMBER(G79), $B91 * H79, "")</f>
        <v>-32296.650717703353</v>
      </c>
      <c r="J79" s="15">
        <v>160</v>
      </c>
      <c r="K79" s="32">
        <f t="shared" si="36"/>
        <v>-0.23444976076555024</v>
      </c>
      <c r="L79" s="18">
        <f>IF(ISNUMBER(J79), $B91 * K79, "")</f>
        <v>-35167.464114832539</v>
      </c>
      <c r="M79" s="31">
        <v>164</v>
      </c>
      <c r="N79" s="32">
        <f t="shared" si="37"/>
        <v>-0.21531100478468901</v>
      </c>
      <c r="O79" s="18">
        <f>IF(ISNUMBER(M79), $B91 * N79, "")</f>
        <v>-32296.650717703353</v>
      </c>
      <c r="Q79" s="33"/>
      <c r="R79" s="33"/>
    </row>
    <row r="80" spans="1:19" ht="17.25" thickBot="1">
      <c r="A80" s="130" t="s">
        <v>251</v>
      </c>
      <c r="B80" s="131">
        <v>438</v>
      </c>
      <c r="C80" s="79">
        <v>4.5871560000000002E-3</v>
      </c>
      <c r="D80" s="24">
        <v>351</v>
      </c>
      <c r="E80" s="25">
        <f t="shared" si="34"/>
        <v>-0.19863013698630136</v>
      </c>
      <c r="F80" s="104">
        <f>IF(ISNUMBER(D80), $B91 * E80, "")</f>
        <v>-29794.520547945205</v>
      </c>
      <c r="G80" s="102">
        <v>338</v>
      </c>
      <c r="H80" s="25">
        <f t="shared" si="35"/>
        <v>-0.22831050228310501</v>
      </c>
      <c r="I80" s="103">
        <f>IF(ISNUMBER(G80), $B91 * H80, "")</f>
        <v>-34246.575342465752</v>
      </c>
      <c r="J80" s="24">
        <v>323</v>
      </c>
      <c r="K80" s="25">
        <f t="shared" si="36"/>
        <v>-0.26255707762557079</v>
      </c>
      <c r="L80" s="104">
        <f>IF(ISNUMBER(J80), $B91 * K80, "")</f>
        <v>-39383.561643835616</v>
      </c>
      <c r="M80" s="102">
        <v>341</v>
      </c>
      <c r="N80" s="25">
        <f t="shared" si="37"/>
        <v>-0.22146118721461186</v>
      </c>
      <c r="O80" s="104">
        <f>IF(ISNUMBER(M80), $B91 * N80, "")</f>
        <v>-33219.178082191778</v>
      </c>
      <c r="Q80" s="265"/>
      <c r="R80" s="266"/>
      <c r="S80" s="267"/>
    </row>
    <row r="81" spans="1:19">
      <c r="A81" s="123" t="s">
        <v>107</v>
      </c>
      <c r="B81" s="124">
        <v>192</v>
      </c>
      <c r="C81" s="76">
        <v>0</v>
      </c>
      <c r="D81" s="13">
        <v>144</v>
      </c>
      <c r="E81" s="14">
        <f>IF(ISNUMBER(D81), (D81 - $B81) / $B81, "")</f>
        <v>-0.25</v>
      </c>
      <c r="F81" s="16">
        <f>IF(ISNUMBER(D81), $B91 * E81, "")</f>
        <v>-37500</v>
      </c>
      <c r="G81" s="29">
        <v>147</v>
      </c>
      <c r="H81" s="14">
        <f>IF(ISNUMBER(G81), (G81 - $B81) / $B81, "")</f>
        <v>-0.234375</v>
      </c>
      <c r="I81" s="100">
        <f>IF(ISNUMBER(G81), $B91 * H81, "")</f>
        <v>-35156.25</v>
      </c>
      <c r="J81" s="13">
        <v>143</v>
      </c>
      <c r="K81" s="14">
        <f>IF(ISNUMBER(J81), (J81 - $B81) / $B81, "")</f>
        <v>-0.25520833333333331</v>
      </c>
      <c r="L81" s="16">
        <f>IF(ISNUMBER(J81), $B91 * K81, "")</f>
        <v>-38281.25</v>
      </c>
      <c r="M81" s="29">
        <v>150</v>
      </c>
      <c r="N81" s="14">
        <f>IF(ISNUMBER(M81), (M81 - $B81) / $B81, "")</f>
        <v>-0.21875</v>
      </c>
      <c r="O81" s="16">
        <f>IF(ISNUMBER(M81), $B91 * N81, "")</f>
        <v>-32812.5</v>
      </c>
      <c r="Q81" s="268"/>
      <c r="R81" s="269"/>
      <c r="S81" s="270"/>
    </row>
    <row r="82" spans="1:19" ht="17.25" thickBot="1">
      <c r="A82" s="125" t="s">
        <v>217</v>
      </c>
      <c r="B82" s="126">
        <v>261</v>
      </c>
      <c r="C82" s="77">
        <v>-3.8167939000000001E-3</v>
      </c>
      <c r="D82" s="15">
        <v>207</v>
      </c>
      <c r="E82" s="32">
        <f t="shared" ref="E82:E85" si="38">IF(ISNUMBER(D82), (D82 - $B82) / $B82, "")</f>
        <v>-0.20689655172413793</v>
      </c>
      <c r="F82" s="18">
        <f>IF(ISNUMBER(D82), $B91 * E82, "")</f>
        <v>-31034.482758620688</v>
      </c>
      <c r="G82" s="31">
        <v>198</v>
      </c>
      <c r="H82" s="32">
        <f t="shared" ref="H82:H85" si="39">IF(ISNUMBER(G82), (G82 - $B82) / $B82, "")</f>
        <v>-0.2413793103448276</v>
      </c>
      <c r="I82" s="101">
        <f>IF(ISNUMBER(G82), $B91 * H82, "")</f>
        <v>-36206.896551724138</v>
      </c>
      <c r="J82" s="15">
        <v>188</v>
      </c>
      <c r="K82" s="32">
        <f t="shared" ref="K82:K85" si="40">IF(ISNUMBER(J82), (J82 - $B82) / $B82, "")</f>
        <v>-0.27969348659003829</v>
      </c>
      <c r="L82" s="18">
        <f>IF(ISNUMBER(J82), $B91 * K82, "")</f>
        <v>-41954.022988505742</v>
      </c>
      <c r="M82" s="31">
        <v>200</v>
      </c>
      <c r="N82" s="32">
        <f t="shared" ref="N82:N85" si="41">IF(ISNUMBER(M82), (M82 - $B82) / $B82, "")</f>
        <v>-0.23371647509578544</v>
      </c>
      <c r="O82" s="18">
        <f>IF(ISNUMBER(M82), $B91 * N82, "")</f>
        <v>-35057.471264367814</v>
      </c>
      <c r="Q82" s="271"/>
      <c r="R82" s="272"/>
      <c r="S82" s="273"/>
    </row>
    <row r="83" spans="1:19" ht="17.25" thickBot="1">
      <c r="A83" s="125" t="s">
        <v>235</v>
      </c>
      <c r="B83" s="126">
        <v>143</v>
      </c>
      <c r="C83" s="77">
        <v>-6.9444444000000003E-3</v>
      </c>
      <c r="D83" s="15">
        <v>113</v>
      </c>
      <c r="E83" s="32">
        <f t="shared" si="38"/>
        <v>-0.20979020979020979</v>
      </c>
      <c r="F83" s="18">
        <f>IF(ISNUMBER(D83), $B91 * E83, "")</f>
        <v>-31468.53146853147</v>
      </c>
      <c r="G83" s="31">
        <v>109</v>
      </c>
      <c r="H83" s="32">
        <f t="shared" si="39"/>
        <v>-0.23776223776223776</v>
      </c>
      <c r="I83" s="101">
        <f>IF(ISNUMBER(G83), $B91 * H83, "")</f>
        <v>-35664.335664335667</v>
      </c>
      <c r="J83" s="15">
        <v>105</v>
      </c>
      <c r="K83" s="32">
        <f t="shared" si="40"/>
        <v>-0.26573426573426573</v>
      </c>
      <c r="L83" s="18">
        <f>IF(ISNUMBER(J83), $B91 * K83, "")</f>
        <v>-39860.139860139861</v>
      </c>
      <c r="M83" s="31">
        <v>110</v>
      </c>
      <c r="N83" s="32">
        <f t="shared" si="41"/>
        <v>-0.23076923076923078</v>
      </c>
      <c r="O83" s="18">
        <f>IF(ISNUMBER(M83), $B91 * N83, "")</f>
        <v>-34615.384615384617</v>
      </c>
      <c r="Q83" s="256"/>
      <c r="R83" s="256"/>
      <c r="S83" s="256"/>
    </row>
    <row r="84" spans="1:19" ht="17.25" thickBot="1">
      <c r="A84" s="125" t="s">
        <v>127</v>
      </c>
      <c r="B84" s="126">
        <v>139</v>
      </c>
      <c r="C84" s="77">
        <v>-7.1428571000000003E-3</v>
      </c>
      <c r="D84" s="15">
        <v>110</v>
      </c>
      <c r="E84" s="32">
        <f t="shared" si="38"/>
        <v>-0.20863309352517986</v>
      </c>
      <c r="F84" s="18">
        <f>IF(ISNUMBER(D84), $B91 * E84, "")</f>
        <v>-31294.96402877698</v>
      </c>
      <c r="G84" s="31">
        <v>107</v>
      </c>
      <c r="H84" s="32">
        <f t="shared" si="39"/>
        <v>-0.23021582733812951</v>
      </c>
      <c r="I84" s="101">
        <f>IF(ISNUMBER(G84), $B91 * H84, "")</f>
        <v>-34532.374100719426</v>
      </c>
      <c r="J84" s="15">
        <v>105</v>
      </c>
      <c r="K84" s="32">
        <f t="shared" si="40"/>
        <v>-0.2446043165467626</v>
      </c>
      <c r="L84" s="18">
        <f>IF(ISNUMBER(J84), $B91 * K84, "")</f>
        <v>-36690.647482014392</v>
      </c>
      <c r="M84" s="31">
        <v>110</v>
      </c>
      <c r="N84" s="32">
        <f t="shared" si="41"/>
        <v>-0.20863309352517986</v>
      </c>
      <c r="O84" s="18">
        <f>IF(ISNUMBER(M84), $B91 * N84, "")</f>
        <v>-31294.96402877698</v>
      </c>
      <c r="Q84" s="251"/>
      <c r="R84" s="251"/>
      <c r="S84" s="251"/>
    </row>
    <row r="85" spans="1:19" ht="17.25" thickBot="1">
      <c r="A85" s="127" t="s">
        <v>85</v>
      </c>
      <c r="B85" s="128">
        <v>521</v>
      </c>
      <c r="C85" s="78">
        <v>-1.13851992E-2</v>
      </c>
      <c r="D85" s="20">
        <v>387</v>
      </c>
      <c r="E85" s="21">
        <f t="shared" si="38"/>
        <v>-0.25719769673704412</v>
      </c>
      <c r="F85" s="22">
        <f>IF(ISNUMBER(D85), $B91 * E85, "")</f>
        <v>-38579.654510556618</v>
      </c>
      <c r="G85" s="30">
        <v>403</v>
      </c>
      <c r="H85" s="21">
        <f t="shared" si="39"/>
        <v>-0.22648752399232247</v>
      </c>
      <c r="I85" s="105">
        <f>IF(ISNUMBER(G85), $B91 * H85, "")</f>
        <v>-33973.128598848372</v>
      </c>
      <c r="J85" s="20">
        <v>386</v>
      </c>
      <c r="K85" s="21">
        <f t="shared" si="40"/>
        <v>-0.25911708253358923</v>
      </c>
      <c r="L85" s="22">
        <f>IF(ISNUMBER(J85), $B91 * K85, "")</f>
        <v>-38867.562380038384</v>
      </c>
      <c r="M85" s="30">
        <v>407</v>
      </c>
      <c r="N85" s="21">
        <f t="shared" si="41"/>
        <v>-0.21880998080614203</v>
      </c>
      <c r="O85" s="22">
        <f>IF(ISNUMBER(M85), $B91 * N85, "")</f>
        <v>-32821.497120921304</v>
      </c>
      <c r="Q85" s="251"/>
      <c r="R85" s="251"/>
      <c r="S85" s="251"/>
    </row>
    <row r="86" spans="1:19" ht="17.25" thickBot="1">
      <c r="A86" s="125" t="s">
        <v>263</v>
      </c>
      <c r="B86" s="129">
        <v>258</v>
      </c>
      <c r="C86" s="80">
        <v>-1.14942529E-2</v>
      </c>
      <c r="D86" s="106">
        <v>221</v>
      </c>
      <c r="E86" s="107">
        <f>IF(ISNUMBER(D86), (D86 - $B86) / $B86, "")</f>
        <v>-0.1434108527131783</v>
      </c>
      <c r="F86" s="108">
        <f>IF(ISNUMBER(D86), $B91 * E86, "")</f>
        <v>-21511.627906976744</v>
      </c>
      <c r="G86" s="109">
        <v>212</v>
      </c>
      <c r="H86" s="107">
        <f>IF(ISNUMBER(G86), (G86 - $B86) / $B86, "")</f>
        <v>-0.17829457364341086</v>
      </c>
      <c r="I86" s="110">
        <f>IF(ISNUMBER(G86), $B91 * H86, "")</f>
        <v>-26744.18604651163</v>
      </c>
      <c r="J86" s="106">
        <v>205</v>
      </c>
      <c r="K86" s="107">
        <f>IF(ISNUMBER(J86), (J86 - $B86) / $B86, "")</f>
        <v>-0.20542635658914729</v>
      </c>
      <c r="L86" s="108">
        <f>IF(ISNUMBER(J86), $B91 * K86, "")</f>
        <v>-30813.953488372095</v>
      </c>
      <c r="M86" s="109">
        <v>221</v>
      </c>
      <c r="N86" s="107">
        <f>IF(ISNUMBER(M86), (M86 - $B86) / $B86, "")</f>
        <v>-0.1434108527131783</v>
      </c>
      <c r="O86" s="108">
        <f>IF(ISNUMBER(M86), $B91 * N86, "")</f>
        <v>-21511.627906976744</v>
      </c>
      <c r="Q86" s="256"/>
      <c r="R86" s="256"/>
      <c r="S86" s="256"/>
    </row>
    <row r="87" spans="1:19" ht="17.25" thickBot="1">
      <c r="A87" s="125" t="s">
        <v>336</v>
      </c>
      <c r="B87" s="126">
        <v>416</v>
      </c>
      <c r="C87" s="77">
        <v>-1.6548463400000001E-2</v>
      </c>
      <c r="D87" s="15">
        <v>335</v>
      </c>
      <c r="E87" s="32">
        <f t="shared" ref="E87:E90" si="42">IF(ISNUMBER(D87), (D87 - $B87) / $B87, "")</f>
        <v>-0.19471153846153846</v>
      </c>
      <c r="F87" s="18">
        <f>IF(ISNUMBER(D87), $B91 * E87, "")</f>
        <v>-29206.73076923077</v>
      </c>
      <c r="G87" s="31">
        <v>343</v>
      </c>
      <c r="H87" s="32">
        <f t="shared" ref="H87:H90" si="43">IF(ISNUMBER(G87), (G87 - $B87) / $B87, "")</f>
        <v>-0.17548076923076922</v>
      </c>
      <c r="I87" s="101">
        <f>IF(ISNUMBER(G87), $B91 * H87, "")</f>
        <v>-26322.115384615383</v>
      </c>
      <c r="J87" s="15">
        <v>324</v>
      </c>
      <c r="K87" s="32">
        <f t="shared" ref="K87:K90" si="44">IF(ISNUMBER(J87), (J87 - $B87) / $B87, "")</f>
        <v>-0.22115384615384615</v>
      </c>
      <c r="L87" s="18">
        <f>IF(ISNUMBER(J87), $B91 * K87, "")</f>
        <v>-33173.076923076922</v>
      </c>
      <c r="M87" s="31">
        <v>343</v>
      </c>
      <c r="N87" s="32">
        <f t="shared" ref="N87:N90" si="45">IF(ISNUMBER(M87), (M87 - $B87) / $B87, "")</f>
        <v>-0.17548076923076922</v>
      </c>
      <c r="O87" s="18">
        <f>IF(ISNUMBER(M87), $B91 * N87, "")</f>
        <v>-26322.115384615383</v>
      </c>
      <c r="Q87" s="256"/>
      <c r="R87" s="256"/>
      <c r="S87" s="256"/>
    </row>
    <row r="88" spans="1:19" ht="17.25" thickBot="1">
      <c r="A88" s="125" t="s">
        <v>215</v>
      </c>
      <c r="B88" s="126">
        <v>546</v>
      </c>
      <c r="C88" s="77">
        <v>-1.7985611499999998E-2</v>
      </c>
      <c r="D88" s="15">
        <v>432</v>
      </c>
      <c r="E88" s="32">
        <f t="shared" si="42"/>
        <v>-0.2087912087912088</v>
      </c>
      <c r="F88" s="18">
        <f>IF(ISNUMBER(D88), $B91 * E88, "")</f>
        <v>-31318.68131868132</v>
      </c>
      <c r="G88" s="31">
        <v>450</v>
      </c>
      <c r="H88" s="32">
        <f t="shared" si="43"/>
        <v>-0.17582417582417584</v>
      </c>
      <c r="I88" s="101">
        <f>IF(ISNUMBER(G88), $B91 * H88, "")</f>
        <v>-26373.626373626375</v>
      </c>
      <c r="J88" s="15">
        <v>432</v>
      </c>
      <c r="K88" s="32">
        <f t="shared" si="44"/>
        <v>-0.2087912087912088</v>
      </c>
      <c r="L88" s="18">
        <f>IF(ISNUMBER(J88), $B91 * K88, "")</f>
        <v>-31318.68131868132</v>
      </c>
      <c r="M88" s="31">
        <v>453</v>
      </c>
      <c r="N88" s="32">
        <f t="shared" si="45"/>
        <v>-0.17032967032967034</v>
      </c>
      <c r="O88" s="18">
        <f>IF(ISNUMBER(M88), $B91 * N88, "")</f>
        <v>-25549.45054945055</v>
      </c>
      <c r="Q88" s="256"/>
      <c r="R88" s="256"/>
      <c r="S88" s="256"/>
    </row>
    <row r="89" spans="1:19">
      <c r="A89" s="125" t="s">
        <v>115</v>
      </c>
      <c r="B89" s="126">
        <v>840</v>
      </c>
      <c r="C89" s="77">
        <v>-2.4390243900000001E-2</v>
      </c>
      <c r="D89" s="15">
        <v>700</v>
      </c>
      <c r="E89" s="32">
        <f t="shared" si="42"/>
        <v>-0.16666666666666666</v>
      </c>
      <c r="F89" s="18">
        <f>IF(ISNUMBER(D89), $B91 * E89, "")</f>
        <v>-25000</v>
      </c>
      <c r="G89" s="31">
        <v>694</v>
      </c>
      <c r="H89" s="32">
        <f t="shared" si="43"/>
        <v>-0.1738095238095238</v>
      </c>
      <c r="I89" s="101">
        <f>IF(ISNUMBER(G89), $B91 * H89, "")</f>
        <v>-26071.428571428569</v>
      </c>
      <c r="J89" s="15">
        <v>680</v>
      </c>
      <c r="K89" s="32">
        <f t="shared" si="44"/>
        <v>-0.19047619047619047</v>
      </c>
      <c r="L89" s="18">
        <f>IF(ISNUMBER(J89), $B91 * K89, "")</f>
        <v>-28571.428571428569</v>
      </c>
      <c r="M89" s="31">
        <v>723</v>
      </c>
      <c r="N89" s="32">
        <f t="shared" si="45"/>
        <v>-0.13928571428571429</v>
      </c>
      <c r="O89" s="18">
        <f>IF(ISNUMBER(M89), $B91 * N89, "")</f>
        <v>-20892.857142857145</v>
      </c>
      <c r="Q89" s="278"/>
      <c r="R89" s="279"/>
      <c r="S89" s="280"/>
    </row>
    <row r="90" spans="1:19" ht="17.25" thickBot="1">
      <c r="A90" s="130" t="s">
        <v>233</v>
      </c>
      <c r="B90" s="131">
        <v>765</v>
      </c>
      <c r="C90" s="79">
        <v>-2.67175573E-2</v>
      </c>
      <c r="D90" s="24">
        <v>601</v>
      </c>
      <c r="E90" s="25">
        <f t="shared" si="42"/>
        <v>-0.21437908496732025</v>
      </c>
      <c r="F90" s="104">
        <f>IF(ISNUMBER(D90), $B91 * E90, "")</f>
        <v>-32156.862745098038</v>
      </c>
      <c r="G90" s="102">
        <v>599</v>
      </c>
      <c r="H90" s="25">
        <f t="shared" si="43"/>
        <v>-0.21699346405228759</v>
      </c>
      <c r="I90" s="103">
        <f>IF(ISNUMBER(G90), $B91 * H90, "")</f>
        <v>-32549.01960784314</v>
      </c>
      <c r="J90" s="24">
        <v>586</v>
      </c>
      <c r="K90" s="25">
        <f t="shared" si="44"/>
        <v>-0.23398692810457516</v>
      </c>
      <c r="L90" s="104">
        <f>IF(ISNUMBER(J90), $B91 * K90, "")</f>
        <v>-35098.039215686273</v>
      </c>
      <c r="M90" s="102">
        <v>606</v>
      </c>
      <c r="N90" s="25">
        <f t="shared" si="45"/>
        <v>-0.20784313725490197</v>
      </c>
      <c r="O90" s="104">
        <f>IF(ISNUMBER(M90), $B91 * N90, "")</f>
        <v>-31176.470588235297</v>
      </c>
      <c r="Q90" s="281"/>
      <c r="R90" s="282"/>
      <c r="S90" s="283"/>
    </row>
    <row r="91" spans="1:19" ht="17.25" thickBot="1">
      <c r="A91" s="132" t="s">
        <v>267</v>
      </c>
      <c r="B91" s="289">
        <f>$B$37</f>
        <v>150000</v>
      </c>
      <c r="C91" s="290"/>
      <c r="D91" s="26" t="s">
        <v>268</v>
      </c>
      <c r="E91" s="27">
        <f>IF(COUNT(E71:E90), SUM(E71:E90) / COUNT(E71:E90), 0)</f>
        <v>-0.20248795210025464</v>
      </c>
      <c r="F91" s="28">
        <f>SUM(F71:F90)</f>
        <v>-607463.8563007639</v>
      </c>
      <c r="G91" s="26" t="s">
        <v>268</v>
      </c>
      <c r="H91" s="27">
        <f>IF(COUNT(H71:H90), SUM(H71:H90) / COUNT(H71:H90), 0)</f>
        <v>-0.21149790587595391</v>
      </c>
      <c r="I91" s="28">
        <f>SUM(I71:I90)</f>
        <v>-634493.71762786177</v>
      </c>
      <c r="J91" s="26" t="s">
        <v>268</v>
      </c>
      <c r="K91" s="27">
        <f>IF(COUNT(K71:K90), SUM(K71:K90) / COUNT(K71:K90), 0)</f>
        <v>-0.23477068580403956</v>
      </c>
      <c r="L91" s="28">
        <f>SUM(L71:L90)</f>
        <v>-704312.05741211865</v>
      </c>
      <c r="M91" s="26" t="s">
        <v>268</v>
      </c>
      <c r="N91" s="27">
        <f>IF(COUNT(N71:N90), SUM(N71:N90) / COUNT(N71:N90), 0)</f>
        <v>-0.19714964827506115</v>
      </c>
      <c r="O91" s="28">
        <f>SUM(O71:O90)</f>
        <v>-591448.94482518348</v>
      </c>
      <c r="Q91" s="284"/>
      <c r="R91" s="285"/>
      <c r="S91" s="286"/>
    </row>
    <row r="93" spans="1:19" ht="17.25" thickBot="1"/>
    <row r="94" spans="1:19" ht="17.25" thickBot="1">
      <c r="A94" s="230" t="s">
        <v>46</v>
      </c>
      <c r="B94" s="231"/>
      <c r="C94" s="231"/>
      <c r="D94" s="231"/>
      <c r="E94" s="231"/>
      <c r="F94" s="231"/>
      <c r="G94" s="231"/>
      <c r="H94" s="231"/>
      <c r="I94" s="231"/>
      <c r="J94" s="231"/>
      <c r="K94" s="231"/>
      <c r="L94" s="231"/>
      <c r="M94" s="231"/>
      <c r="N94" s="231"/>
      <c r="O94" s="232"/>
      <c r="Q94" s="251"/>
      <c r="R94" s="251"/>
      <c r="S94" s="251"/>
    </row>
    <row r="95" spans="1:19" ht="17.25" thickBot="1">
      <c r="A95" s="178" t="s">
        <v>264</v>
      </c>
      <c r="B95" s="230" t="s">
        <v>49</v>
      </c>
      <c r="C95" s="232"/>
      <c r="D95" s="230" t="s">
        <v>57</v>
      </c>
      <c r="E95" s="231"/>
      <c r="F95" s="232"/>
      <c r="G95" s="257">
        <f>_xlfn.IFNA(VLOOKUP(B95, 현재가테이블!$B$2:$D$200, 2, FALSE), "-")</f>
        <v>60715000</v>
      </c>
      <c r="H95" s="258"/>
      <c r="I95" s="259"/>
      <c r="J95" s="230" t="s">
        <v>58</v>
      </c>
      <c r="K95" s="231"/>
      <c r="L95" s="232"/>
      <c r="M95" s="260">
        <f>_xlfn.IFNA(VLOOKUP(B95, 현재가테이블!$B$2:$D$200, 3, FALSE), "-")</f>
        <v>-7.8924148000000006E-3</v>
      </c>
      <c r="N95" s="261"/>
      <c r="O95" s="262"/>
      <c r="Q95" s="251"/>
      <c r="R95" s="251"/>
      <c r="S95" s="251"/>
    </row>
    <row r="96" spans="1:19" ht="17.25" thickBot="1">
      <c r="A96" s="291" t="s">
        <v>54</v>
      </c>
      <c r="B96" s="293" t="str">
        <f>TEXT($G$1, "[$-ko-KR]yyyy-mm-dd(ddd) ") &amp; "오전 00:00"</f>
        <v>2021-12-04(토) 오전 00:00</v>
      </c>
      <c r="C96" s="294"/>
      <c r="D96" s="253" t="str">
        <f>TEXT($G$1, "[$-ko-KR]yyyy-mm-dd(ddd) ") &amp; "오후 14:00"</f>
        <v>2021-12-04(토) 오후 14:00</v>
      </c>
      <c r="E96" s="254"/>
      <c r="F96" s="255"/>
      <c r="G96" s="253" t="str">
        <f>TEXT($G$1, "[$-ko-KR]yyyy-mm-dd(ddd) ") &amp; "오후 19:00"</f>
        <v>2021-12-04(토) 오후 19:00</v>
      </c>
      <c r="H96" s="254"/>
      <c r="I96" s="255"/>
      <c r="J96" s="253" t="str">
        <f>TEXT($G$1, "[$-ko-KR]yyyy-mm-dd(ddd) ") &amp; "오후 21:00"</f>
        <v>2021-12-04(토) 오후 21:00</v>
      </c>
      <c r="K96" s="254"/>
      <c r="L96" s="255"/>
      <c r="M96" s="253" t="str">
        <f>TEXT($G$1+1, "[$-ko-KR]yyyy-mm-dd(ddd) ") &amp; "오전 00:00"</f>
        <v>2021-12-05(일) 오전 00:00</v>
      </c>
      <c r="N96" s="254"/>
      <c r="O96" s="255"/>
      <c r="Q96" s="251"/>
      <c r="R96" s="251"/>
      <c r="S96" s="251"/>
    </row>
    <row r="97" spans="1:19" ht="17.25" thickBot="1">
      <c r="A97" s="292"/>
      <c r="B97" s="121" t="s">
        <v>57</v>
      </c>
      <c r="C97" s="122" t="s">
        <v>58</v>
      </c>
      <c r="D97" s="2" t="s">
        <v>57</v>
      </c>
      <c r="E97" s="10" t="s">
        <v>265</v>
      </c>
      <c r="F97" s="11" t="s">
        <v>266</v>
      </c>
      <c r="G97" s="179" t="s">
        <v>57</v>
      </c>
      <c r="H97" s="180" t="s">
        <v>265</v>
      </c>
      <c r="I97" s="181" t="s">
        <v>266</v>
      </c>
      <c r="J97" s="10" t="s">
        <v>57</v>
      </c>
      <c r="K97" s="10" t="s">
        <v>265</v>
      </c>
      <c r="L97" s="115" t="s">
        <v>266</v>
      </c>
      <c r="M97" s="2" t="s">
        <v>57</v>
      </c>
      <c r="N97" s="10" t="s">
        <v>265</v>
      </c>
      <c r="O97" s="66" t="s">
        <v>266</v>
      </c>
      <c r="Q97" s="256"/>
      <c r="R97" s="256"/>
      <c r="S97" s="256"/>
    </row>
    <row r="98" spans="1:19" ht="17.25" thickBot="1">
      <c r="A98" s="123" t="s">
        <v>73</v>
      </c>
      <c r="B98" s="124">
        <v>40440</v>
      </c>
      <c r="C98" s="76">
        <v>0.1426956767</v>
      </c>
      <c r="D98" s="13">
        <v>34820</v>
      </c>
      <c r="E98" s="14">
        <f>IF(ISNUMBER(D98), (D98 - $B98) / $B98, "")</f>
        <v>-0.13897131552917902</v>
      </c>
      <c r="F98" s="16">
        <f>IF(ISNUMBER(D98), $B118 * E98, "")</f>
        <v>-20845.697329376853</v>
      </c>
      <c r="G98" s="29">
        <v>32780</v>
      </c>
      <c r="H98" s="14">
        <f>IF(ISNUMBER(G98), (G98 - $B98) / $B98, "")</f>
        <v>-0.1894164193867458</v>
      </c>
      <c r="I98" s="100">
        <f>IF(ISNUMBER(G98), $B118 * H98, "")</f>
        <v>-28412.462908011872</v>
      </c>
      <c r="J98" s="13">
        <v>32230</v>
      </c>
      <c r="K98" s="14">
        <f>IF(ISNUMBER(J98), (J98 - $B98) / $B98, "")</f>
        <v>-0.20301681503461919</v>
      </c>
      <c r="L98" s="16">
        <f>IF(ISNUMBER(J98), $B118 * K98, "")</f>
        <v>-30452.522255192878</v>
      </c>
      <c r="M98" s="29">
        <v>33030</v>
      </c>
      <c r="N98" s="14">
        <f>IF(ISNUMBER(M98), (M98 - $B98) / $B98, "")</f>
        <v>-0.18323442136498516</v>
      </c>
      <c r="O98" s="16">
        <f>IF(ISNUMBER(M98), $B118 * N98, "")</f>
        <v>-27485.163204747776</v>
      </c>
      <c r="Q98" s="251"/>
      <c r="R98" s="251"/>
      <c r="S98" s="251"/>
    </row>
    <row r="99" spans="1:19" ht="17.25" thickBot="1">
      <c r="A99" s="125" t="s">
        <v>329</v>
      </c>
      <c r="B99" s="126">
        <v>2880</v>
      </c>
      <c r="C99" s="77">
        <v>8.6792452800000003E-2</v>
      </c>
      <c r="D99" s="15">
        <v>2395</v>
      </c>
      <c r="E99" s="32">
        <f t="shared" ref="E99:E102" si="46">IF(ISNUMBER(D99), (D99 - $B99) / $B99, "")</f>
        <v>-0.16840277777777779</v>
      </c>
      <c r="F99" s="18">
        <f>IF(ISNUMBER(D99), $B118 * E99, "")</f>
        <v>-25260.416666666668</v>
      </c>
      <c r="G99" s="31">
        <v>2390</v>
      </c>
      <c r="H99" s="32">
        <f t="shared" ref="H99:H102" si="47">IF(ISNUMBER(G99), (G99 - $B99) / $B99, "")</f>
        <v>-0.1701388888888889</v>
      </c>
      <c r="I99" s="101">
        <f>IF(ISNUMBER(G99), $B118 * H99, "")</f>
        <v>-25520.833333333336</v>
      </c>
      <c r="J99" s="15">
        <v>2280</v>
      </c>
      <c r="K99" s="32">
        <f t="shared" ref="K99:K102" si="48">IF(ISNUMBER(J99), (J99 - $B99) / $B99, "")</f>
        <v>-0.20833333333333334</v>
      </c>
      <c r="L99" s="18">
        <f>IF(ISNUMBER(J99), $B118 * K99, "")</f>
        <v>-31250</v>
      </c>
      <c r="M99" s="31">
        <v>2445</v>
      </c>
      <c r="N99" s="32">
        <f t="shared" ref="N99:N102" si="49">IF(ISNUMBER(M99), (M99 - $B99) / $B99, "")</f>
        <v>-0.15104166666666666</v>
      </c>
      <c r="O99" s="18">
        <f>IF(ISNUMBER(M99), $B118 * N99, "")</f>
        <v>-22656.25</v>
      </c>
      <c r="Q99" s="251"/>
      <c r="R99" s="251"/>
      <c r="S99" s="251"/>
    </row>
    <row r="100" spans="1:19" ht="17.25" thickBot="1">
      <c r="A100" s="125" t="s">
        <v>135</v>
      </c>
      <c r="B100" s="126">
        <v>402</v>
      </c>
      <c r="C100" s="77">
        <v>8.3557951500000005E-2</v>
      </c>
      <c r="D100" s="15">
        <v>322</v>
      </c>
      <c r="E100" s="32">
        <f t="shared" si="46"/>
        <v>-0.19900497512437812</v>
      </c>
      <c r="F100" s="18">
        <f>IF(ISNUMBER(D100), $B118 * E100, "")</f>
        <v>-29850.74626865672</v>
      </c>
      <c r="G100" s="31">
        <v>313</v>
      </c>
      <c r="H100" s="32">
        <f t="shared" si="47"/>
        <v>-0.22139303482587064</v>
      </c>
      <c r="I100" s="101">
        <f>IF(ISNUMBER(G100), $B118 * H100, "")</f>
        <v>-33208.955223880599</v>
      </c>
      <c r="J100" s="15">
        <v>311</v>
      </c>
      <c r="K100" s="32">
        <f t="shared" si="48"/>
        <v>-0.2263681592039801</v>
      </c>
      <c r="L100" s="18">
        <f>IF(ISNUMBER(J100), $B118 * K100, "")</f>
        <v>-33955.223880597012</v>
      </c>
      <c r="M100" s="31">
        <v>318</v>
      </c>
      <c r="N100" s="32">
        <f t="shared" si="49"/>
        <v>-0.20895522388059701</v>
      </c>
      <c r="O100" s="18">
        <f>IF(ISNUMBER(M100), $B118 * N100, "")</f>
        <v>-31343.283582089553</v>
      </c>
      <c r="Q100" s="256"/>
      <c r="R100" s="256"/>
      <c r="S100" s="256"/>
    </row>
    <row r="101" spans="1:19" ht="17.25" thickBot="1">
      <c r="A101" s="125" t="s">
        <v>213</v>
      </c>
      <c r="B101" s="126">
        <v>17.2</v>
      </c>
      <c r="C101" s="77">
        <v>6.8322981399999996E-2</v>
      </c>
      <c r="D101" s="15">
        <v>12.4</v>
      </c>
      <c r="E101" s="32">
        <f t="shared" si="46"/>
        <v>-0.27906976744186041</v>
      </c>
      <c r="F101" s="18">
        <f>IF(ISNUMBER(D101), $B118 * E101, "")</f>
        <v>-41860.465116279061</v>
      </c>
      <c r="G101" s="31">
        <v>12.3</v>
      </c>
      <c r="H101" s="32">
        <f t="shared" si="47"/>
        <v>-0.28488372093023251</v>
      </c>
      <c r="I101" s="101">
        <f>IF(ISNUMBER(G101), $B118 * H101, "")</f>
        <v>-42732.558139534878</v>
      </c>
      <c r="J101" s="15">
        <v>11.7</v>
      </c>
      <c r="K101" s="32">
        <f t="shared" si="48"/>
        <v>-0.31976744186046513</v>
      </c>
      <c r="L101" s="18">
        <f>IF(ISNUMBER(J101), $B118 * K101, "")</f>
        <v>-47965.116279069771</v>
      </c>
      <c r="M101" s="31">
        <v>12.2</v>
      </c>
      <c r="N101" s="32">
        <f t="shared" si="49"/>
        <v>-0.29069767441860467</v>
      </c>
      <c r="O101" s="18">
        <f>IF(ISNUMBER(M101), $B118 * N101, "")</f>
        <v>-43604.651162790702</v>
      </c>
      <c r="Q101" s="256"/>
      <c r="R101" s="256"/>
      <c r="S101" s="256"/>
    </row>
    <row r="102" spans="1:19" ht="17.25" thickBot="1">
      <c r="A102" s="127" t="s">
        <v>101</v>
      </c>
      <c r="B102" s="128">
        <v>1310</v>
      </c>
      <c r="C102" s="78">
        <v>4.8000000000000001E-2</v>
      </c>
      <c r="D102" s="20">
        <v>992</v>
      </c>
      <c r="E102" s="21">
        <f t="shared" si="46"/>
        <v>-0.24274809160305344</v>
      </c>
      <c r="F102" s="22">
        <f>IF(ISNUMBER(D102), $B118 * E102, "")</f>
        <v>-36412.213740458013</v>
      </c>
      <c r="G102" s="30">
        <v>948</v>
      </c>
      <c r="H102" s="21">
        <f t="shared" si="47"/>
        <v>-0.27633587786259545</v>
      </c>
      <c r="I102" s="105">
        <f>IF(ISNUMBER(G102), $B118 * H102, "")</f>
        <v>-41450.38167938932</v>
      </c>
      <c r="J102" s="20">
        <v>918</v>
      </c>
      <c r="K102" s="21">
        <f t="shared" si="48"/>
        <v>-0.29923664122137406</v>
      </c>
      <c r="L102" s="22">
        <f>IF(ISNUMBER(J102), $B118 * K102, "")</f>
        <v>-44885.496183206109</v>
      </c>
      <c r="M102" s="30">
        <v>965</v>
      </c>
      <c r="N102" s="21">
        <f t="shared" si="49"/>
        <v>-0.26335877862595419</v>
      </c>
      <c r="O102" s="22">
        <f>IF(ISNUMBER(M102), $B118 * N102, "")</f>
        <v>-39503.816793893129</v>
      </c>
      <c r="Q102" s="256"/>
      <c r="R102" s="256"/>
      <c r="S102" s="256"/>
    </row>
    <row r="103" spans="1:19" ht="17.25" thickBot="1">
      <c r="A103" s="125" t="s">
        <v>231</v>
      </c>
      <c r="B103" s="129">
        <v>114</v>
      </c>
      <c r="C103" s="80">
        <v>4.58715596E-2</v>
      </c>
      <c r="D103" s="106">
        <v>91.5</v>
      </c>
      <c r="E103" s="107">
        <f>IF(ISNUMBER(D103), (D103 - $B103) / $B103, "")</f>
        <v>-0.19736842105263158</v>
      </c>
      <c r="F103" s="108">
        <f>IF(ISNUMBER(D103), $B118 * E103, "")</f>
        <v>-29605.263157894737</v>
      </c>
      <c r="G103" s="109">
        <v>88.3</v>
      </c>
      <c r="H103" s="107">
        <f>IF(ISNUMBER(G103), (G103 - $B103) / $B103, "")</f>
        <v>-0.2254385964912281</v>
      </c>
      <c r="I103" s="110">
        <f>IF(ISNUMBER(G103), $B118 * H103, "")</f>
        <v>-33815.789473684214</v>
      </c>
      <c r="J103" s="106">
        <v>84.1</v>
      </c>
      <c r="K103" s="107">
        <f>IF(ISNUMBER(J103), (J103 - $B103) / $B103, "")</f>
        <v>-0.262280701754386</v>
      </c>
      <c r="L103" s="108">
        <f>IF(ISNUMBER(J103), $B118 * K103, "")</f>
        <v>-39342.1052631579</v>
      </c>
      <c r="M103" s="109">
        <v>89.1</v>
      </c>
      <c r="N103" s="107">
        <f>IF(ISNUMBER(M103), (M103 - $B103) / $B103, "")</f>
        <v>-0.21842105263157899</v>
      </c>
      <c r="O103" s="108">
        <f>IF(ISNUMBER(M103), $B118 * N103, "")</f>
        <v>-32763.157894736847</v>
      </c>
      <c r="Q103" s="256"/>
      <c r="R103" s="256"/>
      <c r="S103" s="256"/>
    </row>
    <row r="104" spans="1:19" ht="17.25" thickBot="1">
      <c r="A104" s="125" t="s">
        <v>66</v>
      </c>
      <c r="B104" s="126">
        <v>5835</v>
      </c>
      <c r="C104" s="77">
        <v>4.5698924699999997E-2</v>
      </c>
      <c r="D104" s="15">
        <v>4540</v>
      </c>
      <c r="E104" s="32">
        <f t="shared" ref="E104:E107" si="50">IF(ISNUMBER(D104), (D104 - $B104) / $B104, "")</f>
        <v>-0.22193658954584405</v>
      </c>
      <c r="F104" s="18">
        <f>IF(ISNUMBER(D104), $B118 * E104, "")</f>
        <v>-33290.488431876605</v>
      </c>
      <c r="G104" s="31">
        <v>4385</v>
      </c>
      <c r="H104" s="32">
        <f t="shared" ref="H104:H107" si="51">IF(ISNUMBER(G104), (G104 - $B104) / $B104, "")</f>
        <v>-0.24850042844901457</v>
      </c>
      <c r="I104" s="101">
        <f>IF(ISNUMBER(G104), $B118 * H104, "")</f>
        <v>-37275.064267352187</v>
      </c>
      <c r="J104" s="15">
        <v>4260</v>
      </c>
      <c r="K104" s="32">
        <f t="shared" ref="K104:K107" si="52">IF(ISNUMBER(J104), (J104 - $B104) / $B104, "")</f>
        <v>-0.26992287917737789</v>
      </c>
      <c r="L104" s="18">
        <f>IF(ISNUMBER(J104), $B118 * K104, "")</f>
        <v>-40488.431876606686</v>
      </c>
      <c r="M104" s="31">
        <v>4455</v>
      </c>
      <c r="N104" s="32">
        <f t="shared" ref="N104:N107" si="53">IF(ISNUMBER(M104), (M104 - $B104) / $B104, "")</f>
        <v>-0.23650385604113111</v>
      </c>
      <c r="O104" s="18">
        <f>IF(ISNUMBER(M104), $B118 * N104, "")</f>
        <v>-35475.578406169669</v>
      </c>
      <c r="Q104" s="256"/>
      <c r="R104" s="256"/>
      <c r="S104" s="256"/>
    </row>
    <row r="105" spans="1:19" ht="17.25" thickBot="1">
      <c r="A105" s="125" t="s">
        <v>51</v>
      </c>
      <c r="B105" s="126">
        <v>437</v>
      </c>
      <c r="C105" s="77">
        <v>3.3096926700000001E-2</v>
      </c>
      <c r="D105" s="15">
        <v>365</v>
      </c>
      <c r="E105" s="32">
        <f t="shared" si="50"/>
        <v>-0.16475972540045766</v>
      </c>
      <c r="F105" s="18">
        <f>IF(ISNUMBER(D105), $B118 * E105, "")</f>
        <v>-24713.958810068649</v>
      </c>
      <c r="G105" s="31">
        <v>346</v>
      </c>
      <c r="H105" s="32">
        <f t="shared" si="51"/>
        <v>-0.20823798627002288</v>
      </c>
      <c r="I105" s="101">
        <f>IF(ISNUMBER(G105), $B118 * H105, "")</f>
        <v>-31235.697940503433</v>
      </c>
      <c r="J105" s="15">
        <v>351</v>
      </c>
      <c r="K105" s="32">
        <f t="shared" si="52"/>
        <v>-0.19679633867276888</v>
      </c>
      <c r="L105" s="18">
        <f>IF(ISNUMBER(J105), $B118 * K105, "")</f>
        <v>-29519.450800915332</v>
      </c>
      <c r="M105" s="31">
        <v>367</v>
      </c>
      <c r="N105" s="32">
        <f t="shared" si="53"/>
        <v>-0.16018306636155608</v>
      </c>
      <c r="O105" s="18">
        <f>IF(ISNUMBER(M105), $B118 * N105, "")</f>
        <v>-24027.459954233411</v>
      </c>
      <c r="Q105" s="256"/>
      <c r="R105" s="256"/>
      <c r="S105" s="256"/>
    </row>
    <row r="106" spans="1:19" ht="17.25" thickBot="1">
      <c r="A106" s="125" t="s">
        <v>75</v>
      </c>
      <c r="B106" s="126">
        <v>31480</v>
      </c>
      <c r="C106" s="77">
        <v>2.8758169900000002E-2</v>
      </c>
      <c r="D106" s="15">
        <v>25050</v>
      </c>
      <c r="E106" s="32">
        <f t="shared" si="50"/>
        <v>-0.2042566709021601</v>
      </c>
      <c r="F106" s="18">
        <f>IF(ISNUMBER(D106), $B118 * E106, "")</f>
        <v>-30638.500635324013</v>
      </c>
      <c r="G106" s="31">
        <v>24420</v>
      </c>
      <c r="H106" s="32">
        <f t="shared" si="51"/>
        <v>-0.22426937738246505</v>
      </c>
      <c r="I106" s="101">
        <f>IF(ISNUMBER(G106), $B118 * H106, "")</f>
        <v>-33640.406607369761</v>
      </c>
      <c r="J106" s="15">
        <v>23970</v>
      </c>
      <c r="K106" s="32">
        <f t="shared" si="52"/>
        <v>-0.23856416772554004</v>
      </c>
      <c r="L106" s="18">
        <f>IF(ISNUMBER(J106), $B118 * K106, "")</f>
        <v>-35784.625158831004</v>
      </c>
      <c r="M106" s="31">
        <v>25390</v>
      </c>
      <c r="N106" s="32">
        <f t="shared" si="53"/>
        <v>-0.1934561626429479</v>
      </c>
      <c r="O106" s="18">
        <f>IF(ISNUMBER(M106), $B118 * N106, "")</f>
        <v>-29018.424396442184</v>
      </c>
      <c r="Q106" s="33"/>
      <c r="R106" s="33"/>
    </row>
    <row r="107" spans="1:19" ht="17.25" thickBot="1">
      <c r="A107" s="130" t="s">
        <v>149</v>
      </c>
      <c r="B107" s="131">
        <v>124</v>
      </c>
      <c r="C107" s="79">
        <v>2.4793388400000001E-2</v>
      </c>
      <c r="D107" s="24">
        <v>108</v>
      </c>
      <c r="E107" s="25">
        <f t="shared" si="50"/>
        <v>-0.12903225806451613</v>
      </c>
      <c r="F107" s="104">
        <f>IF(ISNUMBER(D107), $B118 * E107, "")</f>
        <v>-19354.83870967742</v>
      </c>
      <c r="G107" s="102">
        <v>105</v>
      </c>
      <c r="H107" s="25">
        <f t="shared" si="51"/>
        <v>-0.15322580645161291</v>
      </c>
      <c r="I107" s="103">
        <f>IF(ISNUMBER(G107), $B118 * H107, "")</f>
        <v>-22983.870967741936</v>
      </c>
      <c r="J107" s="24">
        <v>104</v>
      </c>
      <c r="K107" s="25">
        <f t="shared" si="52"/>
        <v>-0.16129032258064516</v>
      </c>
      <c r="L107" s="104">
        <f>IF(ISNUMBER(J107), $B118 * K107, "")</f>
        <v>-24193.548387096773</v>
      </c>
      <c r="M107" s="102">
        <v>108</v>
      </c>
      <c r="N107" s="25">
        <f t="shared" si="53"/>
        <v>-0.12903225806451613</v>
      </c>
      <c r="O107" s="104">
        <f>IF(ISNUMBER(M107), $B118 * N107, "")</f>
        <v>-19354.83870967742</v>
      </c>
      <c r="Q107" s="265"/>
      <c r="R107" s="266"/>
      <c r="S107" s="267"/>
    </row>
    <row r="108" spans="1:19">
      <c r="A108" s="123" t="s">
        <v>109</v>
      </c>
      <c r="B108" s="124">
        <v>8140</v>
      </c>
      <c r="C108" s="76">
        <v>2.4543738200000002E-2</v>
      </c>
      <c r="D108" s="13">
        <v>6165</v>
      </c>
      <c r="E108" s="14">
        <f>IF(ISNUMBER(D108), (D108 - $B108) / $B108, "")</f>
        <v>-0.24262899262899262</v>
      </c>
      <c r="F108" s="16">
        <f>IF(ISNUMBER(D108), $B118 * E108, "")</f>
        <v>-36394.348894348892</v>
      </c>
      <c r="G108" s="29">
        <v>6195</v>
      </c>
      <c r="H108" s="14">
        <f>IF(ISNUMBER(G108), (G108 - $B108) / $B108, "")</f>
        <v>-0.23894348894348894</v>
      </c>
      <c r="I108" s="100">
        <f>IF(ISNUMBER(G108), $B118 * H108, "")</f>
        <v>-35841.523341523338</v>
      </c>
      <c r="J108" s="13">
        <v>6165</v>
      </c>
      <c r="K108" s="14">
        <f>IF(ISNUMBER(J108), (J108 - $B108) / $B108, "")</f>
        <v>-0.24262899262899262</v>
      </c>
      <c r="L108" s="16">
        <f>IF(ISNUMBER(J108), $B118 * K108, "")</f>
        <v>-36394.348894348892</v>
      </c>
      <c r="M108" s="29">
        <v>6320</v>
      </c>
      <c r="N108" s="14">
        <f>IF(ISNUMBER(M108), (M108 - $B108) / $B108, "")</f>
        <v>-0.22358722358722358</v>
      </c>
      <c r="O108" s="16">
        <f>IF(ISNUMBER(M108), $B118 * N108, "")</f>
        <v>-33538.083538083534</v>
      </c>
      <c r="Q108" s="268"/>
      <c r="R108" s="269"/>
      <c r="S108" s="270"/>
    </row>
    <row r="109" spans="1:19" ht="17.25" thickBot="1">
      <c r="A109" s="125" t="s">
        <v>151</v>
      </c>
      <c r="B109" s="126">
        <v>172150</v>
      </c>
      <c r="C109" s="77">
        <v>2.2268408600000001E-2</v>
      </c>
      <c r="D109" s="15">
        <v>147100</v>
      </c>
      <c r="E109" s="32">
        <f t="shared" ref="E109:E112" si="54">IF(ISNUMBER(D109), (D109 - $B109) / $B109, "")</f>
        <v>-0.14551263433052569</v>
      </c>
      <c r="F109" s="18">
        <f>IF(ISNUMBER(D109), $B118 * E109, "")</f>
        <v>-21826.895149578853</v>
      </c>
      <c r="G109" s="31">
        <v>140900</v>
      </c>
      <c r="H109" s="32">
        <f t="shared" ref="H109:H112" si="55">IF(ISNUMBER(G109), (G109 - $B109) / $B109, "")</f>
        <v>-0.18152773743828057</v>
      </c>
      <c r="I109" s="101">
        <f>IF(ISNUMBER(G109), $B118 * H109, "")</f>
        <v>-27229.160615742087</v>
      </c>
      <c r="J109" s="15">
        <v>138150</v>
      </c>
      <c r="K109" s="32">
        <f t="shared" ref="K109:K112" si="56">IF(ISNUMBER(J109), (J109 - $B109) / $B109, "")</f>
        <v>-0.19750217833284925</v>
      </c>
      <c r="L109" s="18">
        <f>IF(ISNUMBER(J109), $B118 * K109, "")</f>
        <v>-29625.326749927386</v>
      </c>
      <c r="M109" s="31">
        <v>145400</v>
      </c>
      <c r="N109" s="32">
        <f t="shared" ref="N109:N112" si="57">IF(ISNUMBER(M109), (M109 - $B109) / $B109, "")</f>
        <v>-0.15538774324716817</v>
      </c>
      <c r="O109" s="18">
        <f>IF(ISNUMBER(M109), $B118 * N109, "")</f>
        <v>-23308.161487075224</v>
      </c>
      <c r="Q109" s="271"/>
      <c r="R109" s="272"/>
      <c r="S109" s="273"/>
    </row>
    <row r="110" spans="1:19" ht="17.25" thickBot="1">
      <c r="A110" s="125" t="s">
        <v>62</v>
      </c>
      <c r="B110" s="126">
        <v>46410</v>
      </c>
      <c r="C110" s="77">
        <v>2.0897492300000001E-2</v>
      </c>
      <c r="D110" s="15">
        <v>36680</v>
      </c>
      <c r="E110" s="32">
        <f t="shared" si="54"/>
        <v>-0.20965309200603319</v>
      </c>
      <c r="F110" s="18">
        <f>IF(ISNUMBER(D110), $B118 * E110, "")</f>
        <v>-31447.963800904978</v>
      </c>
      <c r="G110" s="31">
        <v>35600</v>
      </c>
      <c r="H110" s="32">
        <f t="shared" si="55"/>
        <v>-0.23292393880629175</v>
      </c>
      <c r="I110" s="101">
        <f>IF(ISNUMBER(G110), $B118 * H110, "")</f>
        <v>-34938.590820943762</v>
      </c>
      <c r="J110" s="15">
        <v>34510</v>
      </c>
      <c r="K110" s="32">
        <f t="shared" si="56"/>
        <v>-0.25641025641025639</v>
      </c>
      <c r="L110" s="18">
        <f>IF(ISNUMBER(J110), $B118 * K110, "")</f>
        <v>-38461.538461538461</v>
      </c>
      <c r="M110" s="31">
        <v>36330</v>
      </c>
      <c r="N110" s="32">
        <f t="shared" si="57"/>
        <v>-0.21719457013574661</v>
      </c>
      <c r="O110" s="18">
        <f>IF(ISNUMBER(M110), $B118 * N110, "")</f>
        <v>-32579.185520361993</v>
      </c>
      <c r="Q110" s="256"/>
      <c r="R110" s="256"/>
      <c r="S110" s="256"/>
    </row>
    <row r="111" spans="1:19" ht="17.25" thickBot="1">
      <c r="A111" s="125" t="s">
        <v>209</v>
      </c>
      <c r="B111" s="126">
        <v>2350</v>
      </c>
      <c r="C111" s="77">
        <v>1.95227766E-2</v>
      </c>
      <c r="D111" s="15">
        <v>2090</v>
      </c>
      <c r="E111" s="32">
        <f t="shared" si="54"/>
        <v>-0.11063829787234042</v>
      </c>
      <c r="F111" s="18">
        <f>IF(ISNUMBER(D111), $B118 * E111, "")</f>
        <v>-16595.744680851061</v>
      </c>
      <c r="G111" s="31">
        <v>2245</v>
      </c>
      <c r="H111" s="32">
        <f t="shared" si="55"/>
        <v>-4.4680851063829789E-2</v>
      </c>
      <c r="I111" s="101">
        <f>IF(ISNUMBER(G111), $B118 * H111, "")</f>
        <v>-6702.1276595744685</v>
      </c>
      <c r="J111" s="15">
        <v>2235</v>
      </c>
      <c r="K111" s="32">
        <f t="shared" si="56"/>
        <v>-4.8936170212765959E-2</v>
      </c>
      <c r="L111" s="18">
        <f>IF(ISNUMBER(J111), $B118 * K111, "")</f>
        <v>-7340.4255319148942</v>
      </c>
      <c r="M111" s="31">
        <v>2305</v>
      </c>
      <c r="N111" s="32">
        <f t="shared" si="57"/>
        <v>-1.9148936170212766E-2</v>
      </c>
      <c r="O111" s="18">
        <f>IF(ISNUMBER(M111), $B118 * N111, "")</f>
        <v>-2872.3404255319147</v>
      </c>
      <c r="Q111" s="251"/>
      <c r="R111" s="251"/>
      <c r="S111" s="251"/>
    </row>
    <row r="112" spans="1:19" ht="17.25" thickBot="1">
      <c r="A112" s="127" t="s">
        <v>95</v>
      </c>
      <c r="B112" s="128">
        <v>6475</v>
      </c>
      <c r="C112" s="78">
        <v>1.8081760999999998E-2</v>
      </c>
      <c r="D112" s="20">
        <v>5075</v>
      </c>
      <c r="E112" s="21">
        <f t="shared" si="54"/>
        <v>-0.21621621621621623</v>
      </c>
      <c r="F112" s="22">
        <f>IF(ISNUMBER(D112), $B118 * E112, "")</f>
        <v>-32432.432432432433</v>
      </c>
      <c r="G112" s="30">
        <v>5310</v>
      </c>
      <c r="H112" s="21">
        <f t="shared" si="55"/>
        <v>-0.17992277992277991</v>
      </c>
      <c r="I112" s="105">
        <f>IF(ISNUMBER(G112), $B118 * H112, "")</f>
        <v>-26988.416988416986</v>
      </c>
      <c r="J112" s="20">
        <v>5040</v>
      </c>
      <c r="K112" s="21">
        <f t="shared" si="56"/>
        <v>-0.22162162162162163</v>
      </c>
      <c r="L112" s="22">
        <f>IF(ISNUMBER(J112), $B118 * K112, "")</f>
        <v>-33243.243243243247</v>
      </c>
      <c r="M112" s="30">
        <v>5200</v>
      </c>
      <c r="N112" s="21">
        <f t="shared" si="57"/>
        <v>-0.19691119691119691</v>
      </c>
      <c r="O112" s="22">
        <f>IF(ISNUMBER(M112), $B118 * N112, "")</f>
        <v>-29536.679536679538</v>
      </c>
      <c r="Q112" s="251"/>
      <c r="R112" s="251"/>
      <c r="S112" s="251"/>
    </row>
    <row r="113" spans="1:19" ht="17.25" thickBot="1">
      <c r="A113" s="125" t="s">
        <v>237</v>
      </c>
      <c r="B113" s="129">
        <v>183</v>
      </c>
      <c r="C113" s="80">
        <v>1.6666666699999999E-2</v>
      </c>
      <c r="D113" s="106">
        <v>138</v>
      </c>
      <c r="E113" s="107">
        <f>IF(ISNUMBER(D113), (D113 - $B113) / $B113, "")</f>
        <v>-0.24590163934426229</v>
      </c>
      <c r="F113" s="108">
        <f>IF(ISNUMBER(D113), $B118 * E113, "")</f>
        <v>-36885.24590163934</v>
      </c>
      <c r="G113" s="109">
        <v>140</v>
      </c>
      <c r="H113" s="107">
        <f>IF(ISNUMBER(G113), (G113 - $B113) / $B113, "")</f>
        <v>-0.23497267759562843</v>
      </c>
      <c r="I113" s="110">
        <f>IF(ISNUMBER(G113), $B118 * H113, "")</f>
        <v>-35245.901639344265</v>
      </c>
      <c r="J113" s="106">
        <v>132</v>
      </c>
      <c r="K113" s="107">
        <f>IF(ISNUMBER(J113), (J113 - $B113) / $B113, "")</f>
        <v>-0.27868852459016391</v>
      </c>
      <c r="L113" s="108">
        <f>IF(ISNUMBER(J113), $B118 * K113, "")</f>
        <v>-41803.278688524588</v>
      </c>
      <c r="M113" s="109">
        <v>140</v>
      </c>
      <c r="N113" s="107">
        <f>IF(ISNUMBER(M113), (M113 - $B113) / $B113, "")</f>
        <v>-0.23497267759562843</v>
      </c>
      <c r="O113" s="108">
        <f>IF(ISNUMBER(M113), $B118 * N113, "")</f>
        <v>-35245.901639344265</v>
      </c>
      <c r="Q113" s="256"/>
      <c r="R113" s="256"/>
      <c r="S113" s="256"/>
    </row>
    <row r="114" spans="1:19" ht="17.25" thickBot="1">
      <c r="A114" s="125" t="s">
        <v>249</v>
      </c>
      <c r="B114" s="126">
        <v>1235</v>
      </c>
      <c r="C114" s="77">
        <v>1.6460905299999998E-2</v>
      </c>
      <c r="D114" s="15">
        <v>987</v>
      </c>
      <c r="E114" s="32">
        <f t="shared" ref="E114:E117" si="58">IF(ISNUMBER(D114), (D114 - $B114) / $B114, "")</f>
        <v>-0.20080971659919028</v>
      </c>
      <c r="F114" s="18">
        <f>IF(ISNUMBER(D114), $B118 * E114, "")</f>
        <v>-30121.457489878543</v>
      </c>
      <c r="G114" s="31">
        <v>948</v>
      </c>
      <c r="H114" s="32">
        <f t="shared" ref="H114:H117" si="59">IF(ISNUMBER(G114), (G114 - $B114) / $B114, "")</f>
        <v>-0.23238866396761135</v>
      </c>
      <c r="I114" s="101">
        <f>IF(ISNUMBER(G114), $B118 * H114, "")</f>
        <v>-34858.299595141703</v>
      </c>
      <c r="J114" s="15">
        <v>917</v>
      </c>
      <c r="K114" s="32">
        <f t="shared" ref="K114:K117" si="60">IF(ISNUMBER(J114), (J114 - $B114) / $B114, "")</f>
        <v>-0.2574898785425101</v>
      </c>
      <c r="L114" s="18">
        <f>IF(ISNUMBER(J114), $B118 * K114, "")</f>
        <v>-38623.481781376511</v>
      </c>
      <c r="M114" s="31">
        <v>954</v>
      </c>
      <c r="N114" s="32">
        <f t="shared" ref="N114:N117" si="61">IF(ISNUMBER(M114), (M114 - $B114) / $B114, "")</f>
        <v>-0.22753036437246962</v>
      </c>
      <c r="O114" s="18">
        <f>IF(ISNUMBER(M114), $B118 * N114, "")</f>
        <v>-34129.554655870445</v>
      </c>
      <c r="Q114" s="256"/>
      <c r="R114" s="256"/>
      <c r="S114" s="256"/>
    </row>
    <row r="115" spans="1:19" ht="17.25" thickBot="1">
      <c r="A115" s="125" t="s">
        <v>83</v>
      </c>
      <c r="B115" s="126">
        <v>5010</v>
      </c>
      <c r="C115" s="77">
        <v>1.41700405E-2</v>
      </c>
      <c r="D115" s="15">
        <v>4070</v>
      </c>
      <c r="E115" s="32">
        <f t="shared" si="58"/>
        <v>-0.18762475049900199</v>
      </c>
      <c r="F115" s="18">
        <f>IF(ISNUMBER(D115), $B118 * E115, "")</f>
        <v>-28143.712574850299</v>
      </c>
      <c r="G115" s="31">
        <v>3830</v>
      </c>
      <c r="H115" s="32">
        <f t="shared" si="59"/>
        <v>-0.23552894211576847</v>
      </c>
      <c r="I115" s="101">
        <f>IF(ISNUMBER(G115), $B118 * H115, "")</f>
        <v>-35329.341317365273</v>
      </c>
      <c r="J115" s="15">
        <v>3785</v>
      </c>
      <c r="K115" s="32">
        <f t="shared" si="60"/>
        <v>-0.24451097804391217</v>
      </c>
      <c r="L115" s="18">
        <f>IF(ISNUMBER(J115), $B118 * K115, "")</f>
        <v>-36676.646706586827</v>
      </c>
      <c r="M115" s="31">
        <v>3875</v>
      </c>
      <c r="N115" s="32">
        <f t="shared" si="61"/>
        <v>-0.22654690618762474</v>
      </c>
      <c r="O115" s="18">
        <f>IF(ISNUMBER(M115), $B118 * N115, "")</f>
        <v>-33982.035928143712</v>
      </c>
      <c r="Q115" s="256"/>
      <c r="R115" s="256"/>
      <c r="S115" s="256"/>
    </row>
    <row r="116" spans="1:19">
      <c r="A116" s="125" t="s">
        <v>225</v>
      </c>
      <c r="B116" s="126">
        <v>1330</v>
      </c>
      <c r="C116" s="77">
        <v>1.1406844100000001E-2</v>
      </c>
      <c r="D116" s="15">
        <v>1055</v>
      </c>
      <c r="E116" s="32">
        <f t="shared" si="58"/>
        <v>-0.20676691729323307</v>
      </c>
      <c r="F116" s="18">
        <f>IF(ISNUMBER(D116), $B118 * E116, "")</f>
        <v>-31015.037593984962</v>
      </c>
      <c r="G116" s="31">
        <v>1065</v>
      </c>
      <c r="H116" s="32">
        <f t="shared" si="59"/>
        <v>-0.19924812030075187</v>
      </c>
      <c r="I116" s="101">
        <f>IF(ISNUMBER(G116), $B118 * H116, "")</f>
        <v>-29887.218045112779</v>
      </c>
      <c r="J116" s="15">
        <v>1035</v>
      </c>
      <c r="K116" s="32">
        <f t="shared" si="60"/>
        <v>-0.22180451127819548</v>
      </c>
      <c r="L116" s="18">
        <f>IF(ISNUMBER(J116), $B118 * K116, "")</f>
        <v>-33270.676691729321</v>
      </c>
      <c r="M116" s="31">
        <v>1080</v>
      </c>
      <c r="N116" s="32">
        <f t="shared" si="61"/>
        <v>-0.18796992481203006</v>
      </c>
      <c r="O116" s="18">
        <f>IF(ISNUMBER(M116), $B118 * N116, "")</f>
        <v>-28195.488721804511</v>
      </c>
      <c r="Q116" s="278"/>
      <c r="R116" s="279"/>
      <c r="S116" s="280"/>
    </row>
    <row r="117" spans="1:19" ht="17.25" thickBot="1">
      <c r="A117" s="130" t="s">
        <v>105</v>
      </c>
      <c r="B117" s="131">
        <v>2135</v>
      </c>
      <c r="C117" s="79">
        <v>9.4562647999999992E-3</v>
      </c>
      <c r="D117" s="24">
        <v>1635</v>
      </c>
      <c r="E117" s="25">
        <f t="shared" si="58"/>
        <v>-0.23419203747072601</v>
      </c>
      <c r="F117" s="104">
        <f>IF(ISNUMBER(D117), $B118 * E117, "")</f>
        <v>-35128.805620608902</v>
      </c>
      <c r="G117" s="102">
        <v>1595</v>
      </c>
      <c r="H117" s="25">
        <f t="shared" si="59"/>
        <v>-0.25292740046838408</v>
      </c>
      <c r="I117" s="103">
        <f>IF(ISNUMBER(G117), $B118 * H117, "")</f>
        <v>-37939.110070257615</v>
      </c>
      <c r="J117" s="24">
        <v>1540</v>
      </c>
      <c r="K117" s="25">
        <f t="shared" si="60"/>
        <v>-0.27868852459016391</v>
      </c>
      <c r="L117" s="104">
        <f>IF(ISNUMBER(J117), $B118 * K117, "")</f>
        <v>-41803.278688524588</v>
      </c>
      <c r="M117" s="102">
        <v>1640</v>
      </c>
      <c r="N117" s="25">
        <f t="shared" si="61"/>
        <v>-0.23185011709601874</v>
      </c>
      <c r="O117" s="104">
        <f>IF(ISNUMBER(M117), $B118 * N117, "")</f>
        <v>-34777.517564402813</v>
      </c>
      <c r="Q117" s="281"/>
      <c r="R117" s="282"/>
      <c r="S117" s="283"/>
    </row>
    <row r="118" spans="1:19" ht="17.25" thickBot="1">
      <c r="A118" s="132" t="s">
        <v>267</v>
      </c>
      <c r="B118" s="289">
        <f>$B$37</f>
        <v>150000</v>
      </c>
      <c r="C118" s="290"/>
      <c r="D118" s="26" t="s">
        <v>268</v>
      </c>
      <c r="E118" s="27">
        <f>IF(COUNT(E98:E117), SUM(E98:E117) / COUNT(E98:E117), 0)</f>
        <v>-0.19727474433511899</v>
      </c>
      <c r="F118" s="28">
        <f>SUM(F98:F117)</f>
        <v>-591824.23300535686</v>
      </c>
      <c r="G118" s="26" t="s">
        <v>268</v>
      </c>
      <c r="H118" s="27">
        <f>IF(COUNT(H98:H117), SUM(H98:H117) / COUNT(H98:H117), 0)</f>
        <v>-0.21174523687807462</v>
      </c>
      <c r="I118" s="28">
        <f>SUM(I98:I117)</f>
        <v>-635235.71063422388</v>
      </c>
      <c r="J118" s="26" t="s">
        <v>268</v>
      </c>
      <c r="K118" s="27">
        <f>IF(COUNT(K98:K117), SUM(K98:K117) / COUNT(K98:K117), 0)</f>
        <v>-0.23169292184079607</v>
      </c>
      <c r="L118" s="28">
        <f>SUM(L98:L117)</f>
        <v>-695078.76552238816</v>
      </c>
      <c r="M118" s="26" t="s">
        <v>268</v>
      </c>
      <c r="N118" s="27">
        <f>IF(COUNT(N98:N117), SUM(N98:N117) / COUNT(N98:N117), 0)</f>
        <v>-0.19779919104069288</v>
      </c>
      <c r="O118" s="28">
        <f>SUM(O98:O117)</f>
        <v>-593397.57312207844</v>
      </c>
      <c r="Q118" s="284"/>
      <c r="R118" s="285"/>
      <c r="S118" s="286"/>
    </row>
    <row r="120" spans="1:19" ht="17.25" thickBot="1"/>
    <row r="121" spans="1:19" ht="17.25" thickBot="1">
      <c r="A121" s="230" t="s">
        <v>255</v>
      </c>
      <c r="B121" s="231"/>
      <c r="C121" s="231"/>
      <c r="D121" s="231"/>
      <c r="E121" s="231"/>
      <c r="F121" s="231"/>
      <c r="G121" s="231"/>
      <c r="H121" s="231"/>
      <c r="I121" s="231"/>
      <c r="J121" s="231"/>
      <c r="K121" s="231"/>
      <c r="L121" s="231"/>
      <c r="M121" s="231"/>
      <c r="N121" s="231"/>
      <c r="O121" s="232"/>
      <c r="Q121" s="251"/>
      <c r="R121" s="251"/>
      <c r="S121" s="251"/>
    </row>
    <row r="122" spans="1:19" ht="17.25" thickBot="1">
      <c r="A122" s="178" t="s">
        <v>264</v>
      </c>
      <c r="B122" s="230" t="s">
        <v>49</v>
      </c>
      <c r="C122" s="232"/>
      <c r="D122" s="230" t="s">
        <v>57</v>
      </c>
      <c r="E122" s="231"/>
      <c r="F122" s="232"/>
      <c r="G122" s="257">
        <f>_xlfn.IFNA(VLOOKUP(B122, 현재가테이블!$B$2:$D$200, 2, FALSE), "-")</f>
        <v>60715000</v>
      </c>
      <c r="H122" s="258"/>
      <c r="I122" s="259"/>
      <c r="J122" s="230" t="s">
        <v>58</v>
      </c>
      <c r="K122" s="231"/>
      <c r="L122" s="232"/>
      <c r="M122" s="260">
        <f>_xlfn.IFNA(VLOOKUP(B122, 현재가테이블!$B$2:$D$200, 3, FALSE), "-")</f>
        <v>-7.8924148000000006E-3</v>
      </c>
      <c r="N122" s="261"/>
      <c r="O122" s="262"/>
      <c r="Q122" s="251"/>
      <c r="R122" s="251"/>
      <c r="S122" s="251"/>
    </row>
    <row r="123" spans="1:19" ht="17.25" thickBot="1">
      <c r="A123" s="291" t="s">
        <v>54</v>
      </c>
      <c r="B123" s="293" t="str">
        <f>TEXT($G$1, "[$-ko-KR]yyyy-mm-dd(ddd) ") &amp; "오전 00:00"</f>
        <v>2021-12-04(토) 오전 00:00</v>
      </c>
      <c r="C123" s="294"/>
      <c r="D123" s="253" t="str">
        <f>TEXT($G$1, "[$-ko-KR]yyyy-mm-dd(ddd) ") &amp; "오후 14:00"</f>
        <v>2021-12-04(토) 오후 14:00</v>
      </c>
      <c r="E123" s="254"/>
      <c r="F123" s="255"/>
      <c r="G123" s="253" t="str">
        <f>TEXT($G$1, "[$-ko-KR]yyyy-mm-dd(ddd) ") &amp; "오후 19:00"</f>
        <v>2021-12-04(토) 오후 19:00</v>
      </c>
      <c r="H123" s="254"/>
      <c r="I123" s="255"/>
      <c r="J123" s="253" t="str">
        <f>TEXT($G$1, "[$-ko-KR]yyyy-mm-dd(ddd) ") &amp; "오후 21:00"</f>
        <v>2021-12-04(토) 오후 21:00</v>
      </c>
      <c r="K123" s="254"/>
      <c r="L123" s="255"/>
      <c r="M123" s="253" t="str">
        <f>TEXT($G$1+1, "[$-ko-KR]yyyy-mm-dd(ddd) ") &amp; "오전 00:00"</f>
        <v>2021-12-05(일) 오전 00:00</v>
      </c>
      <c r="N123" s="254"/>
      <c r="O123" s="255"/>
      <c r="Q123" s="251"/>
      <c r="R123" s="251"/>
      <c r="S123" s="251"/>
    </row>
    <row r="124" spans="1:19" ht="17.25" thickBot="1">
      <c r="A124" s="292"/>
      <c r="B124" s="121" t="s">
        <v>57</v>
      </c>
      <c r="C124" s="122" t="s">
        <v>58</v>
      </c>
      <c r="D124" s="2" t="s">
        <v>57</v>
      </c>
      <c r="E124" s="10" t="s">
        <v>265</v>
      </c>
      <c r="F124" s="11" t="s">
        <v>266</v>
      </c>
      <c r="G124" s="179" t="s">
        <v>57</v>
      </c>
      <c r="H124" s="180" t="s">
        <v>265</v>
      </c>
      <c r="I124" s="181" t="s">
        <v>266</v>
      </c>
      <c r="J124" s="10" t="s">
        <v>57</v>
      </c>
      <c r="K124" s="10" t="s">
        <v>265</v>
      </c>
      <c r="L124" s="115" t="s">
        <v>266</v>
      </c>
      <c r="M124" s="2" t="s">
        <v>57</v>
      </c>
      <c r="N124" s="10" t="s">
        <v>265</v>
      </c>
      <c r="O124" s="66" t="s">
        <v>266</v>
      </c>
      <c r="Q124" s="256"/>
      <c r="R124" s="256"/>
      <c r="S124" s="256"/>
    </row>
    <row r="125" spans="1:19" ht="17.25" thickBot="1">
      <c r="A125" s="123" t="s">
        <v>213</v>
      </c>
      <c r="B125" s="124">
        <v>17.2</v>
      </c>
      <c r="C125" s="76">
        <v>6.8322981399999996E-2</v>
      </c>
      <c r="D125" s="13">
        <v>12.4</v>
      </c>
      <c r="E125" s="14">
        <f>IF(ISNUMBER(D125), (D125 - $B125) / $B125, "")</f>
        <v>-0.27906976744186041</v>
      </c>
      <c r="F125" s="16">
        <f>IF(ISNUMBER(D125), $B145 * E125, "")</f>
        <v>-41860.465116279061</v>
      </c>
      <c r="G125" s="29">
        <v>12.3</v>
      </c>
      <c r="H125" s="14">
        <f>IF(ISNUMBER(G125), (G125 - $B125) / $B125, "")</f>
        <v>-0.28488372093023251</v>
      </c>
      <c r="I125" s="100">
        <f>IF(ISNUMBER(G125), $B145 * H125, "")</f>
        <v>-42732.558139534878</v>
      </c>
      <c r="J125" s="13">
        <v>11.7</v>
      </c>
      <c r="K125" s="14">
        <f>IF(ISNUMBER(J125), (J125 - $B125) / $B125, "")</f>
        <v>-0.31976744186046513</v>
      </c>
      <c r="L125" s="16">
        <f>IF(ISNUMBER(J125), $B145 * K125, "")</f>
        <v>-47965.116279069771</v>
      </c>
      <c r="M125" s="29">
        <v>12.2</v>
      </c>
      <c r="N125" s="14">
        <f>IF(ISNUMBER(M125), (M125 - $B125) / $B125, "")</f>
        <v>-0.29069767441860467</v>
      </c>
      <c r="O125" s="16">
        <f>IF(ISNUMBER(M125), $B145 * N125, "")</f>
        <v>-43604.651162790702</v>
      </c>
      <c r="Q125" s="251"/>
      <c r="R125" s="251"/>
      <c r="S125" s="251"/>
    </row>
    <row r="126" spans="1:19" ht="17.25" thickBot="1">
      <c r="A126" s="125" t="s">
        <v>247</v>
      </c>
      <c r="B126" s="126">
        <v>93.5</v>
      </c>
      <c r="C126" s="77">
        <v>6.4585576000000004E-3</v>
      </c>
      <c r="D126" s="15">
        <v>77.8</v>
      </c>
      <c r="E126" s="32">
        <f t="shared" ref="E126:E129" si="62">IF(ISNUMBER(D126), (D126 - $B126) / $B126, "")</f>
        <v>-0.16791443850267382</v>
      </c>
      <c r="F126" s="18">
        <f>IF(ISNUMBER(D126), $B145 * E126, "")</f>
        <v>-25187.165775401074</v>
      </c>
      <c r="G126" s="31">
        <v>76.400000000000006</v>
      </c>
      <c r="H126" s="32">
        <f t="shared" ref="H126:H129" si="63">IF(ISNUMBER(G126), (G126 - $B126) / $B126, "")</f>
        <v>-0.18288770053475931</v>
      </c>
      <c r="I126" s="101">
        <f>IF(ISNUMBER(G126), $B145 * H126, "")</f>
        <v>-27433.155080213895</v>
      </c>
      <c r="J126" s="15">
        <v>75.2</v>
      </c>
      <c r="K126" s="32">
        <f t="shared" ref="K126:K129" si="64">IF(ISNUMBER(J126), (J126 - $B126) / $B126, "")</f>
        <v>-0.1957219251336898</v>
      </c>
      <c r="L126" s="18">
        <f>IF(ISNUMBER(J126), $B145 * K126, "")</f>
        <v>-29358.28877005347</v>
      </c>
      <c r="M126" s="31">
        <v>77</v>
      </c>
      <c r="N126" s="32">
        <f t="shared" ref="N126:N129" si="65">IF(ISNUMBER(M126), (M126 - $B126) / $B126, "")</f>
        <v>-0.17647058823529413</v>
      </c>
      <c r="O126" s="18">
        <f>IF(ISNUMBER(M126), $B145 * N126, "")</f>
        <v>-26470.588235294119</v>
      </c>
      <c r="Q126" s="251"/>
      <c r="R126" s="251"/>
      <c r="S126" s="251"/>
    </row>
    <row r="127" spans="1:19" ht="17.25" thickBot="1">
      <c r="A127" s="125" t="s">
        <v>199</v>
      </c>
      <c r="B127" s="126">
        <v>96.5</v>
      </c>
      <c r="C127" s="77">
        <v>-2.0682523000000001E-3</v>
      </c>
      <c r="D127" s="15">
        <v>75.3</v>
      </c>
      <c r="E127" s="32">
        <f t="shared" si="62"/>
        <v>-0.21968911917098449</v>
      </c>
      <c r="F127" s="18">
        <f>IF(ISNUMBER(D127), $B145 * E127, "")</f>
        <v>-32953.367875647673</v>
      </c>
      <c r="G127" s="31">
        <v>74</v>
      </c>
      <c r="H127" s="32">
        <f t="shared" si="63"/>
        <v>-0.23316062176165803</v>
      </c>
      <c r="I127" s="101">
        <f>IF(ISNUMBER(G127), $B145 * H127, "")</f>
        <v>-34974.093264248702</v>
      </c>
      <c r="J127" s="15">
        <v>70.599999999999994</v>
      </c>
      <c r="K127" s="32">
        <f t="shared" si="64"/>
        <v>-0.26839378238341977</v>
      </c>
      <c r="L127" s="18">
        <f>IF(ISNUMBER(J127), $B145 * K127, "")</f>
        <v>-40259.067357512962</v>
      </c>
      <c r="M127" s="31">
        <v>74.5</v>
      </c>
      <c r="N127" s="32">
        <f t="shared" si="65"/>
        <v>-0.22797927461139897</v>
      </c>
      <c r="O127" s="18">
        <f>IF(ISNUMBER(M127), $B145 * N127, "")</f>
        <v>-34196.891191709845</v>
      </c>
      <c r="Q127" s="256"/>
      <c r="R127" s="256"/>
      <c r="S127" s="256"/>
    </row>
    <row r="128" spans="1:19" ht="17.25" thickBot="1">
      <c r="A128" s="125" t="s">
        <v>97</v>
      </c>
      <c r="B128" s="126">
        <v>3.89</v>
      </c>
      <c r="C128" s="77">
        <v>-5.1150895000000004E-3</v>
      </c>
      <c r="D128" s="15">
        <v>3.17</v>
      </c>
      <c r="E128" s="32">
        <f t="shared" si="62"/>
        <v>-0.18508997429305918</v>
      </c>
      <c r="F128" s="18">
        <f>IF(ISNUMBER(D128), $B145 * E128, "")</f>
        <v>-27763.496143958877</v>
      </c>
      <c r="G128" s="31">
        <v>3.09</v>
      </c>
      <c r="H128" s="32">
        <f t="shared" si="63"/>
        <v>-0.20565552699228798</v>
      </c>
      <c r="I128" s="101">
        <f>IF(ISNUMBER(G128), $B145 * H128, "")</f>
        <v>-30848.329048843196</v>
      </c>
      <c r="J128" s="15">
        <v>3.07</v>
      </c>
      <c r="K128" s="32">
        <f t="shared" si="64"/>
        <v>-0.21079691516709517</v>
      </c>
      <c r="L128" s="18">
        <f>IF(ISNUMBER(J128), $B145 * K128, "")</f>
        <v>-31619.537275064275</v>
      </c>
      <c r="M128" s="31">
        <v>3.18</v>
      </c>
      <c r="N128" s="32">
        <f t="shared" si="65"/>
        <v>-0.1825192802056555</v>
      </c>
      <c r="O128" s="18">
        <f>IF(ISNUMBER(M128), $B145 * N128, "")</f>
        <v>-27377.892030848325</v>
      </c>
      <c r="Q128" s="256"/>
      <c r="R128" s="256"/>
      <c r="S128" s="256"/>
    </row>
    <row r="129" spans="1:19" ht="17.25" thickBot="1">
      <c r="A129" s="127" t="s">
        <v>338</v>
      </c>
      <c r="B129" s="128">
        <v>0.182</v>
      </c>
      <c r="C129" s="78">
        <v>-5.4644808999999997E-3</v>
      </c>
      <c r="D129" s="20">
        <v>0.14599999999999999</v>
      </c>
      <c r="E129" s="21">
        <f t="shared" si="62"/>
        <v>-0.19780219780219782</v>
      </c>
      <c r="F129" s="22">
        <f>IF(ISNUMBER(D129), $B145 * E129, "")</f>
        <v>-29670.329670329673</v>
      </c>
      <c r="G129" s="30">
        <v>0.14699999999999999</v>
      </c>
      <c r="H129" s="21">
        <f t="shared" si="63"/>
        <v>-0.19230769230769232</v>
      </c>
      <c r="I129" s="105">
        <f>IF(ISNUMBER(G129), $B145 * H129, "")</f>
        <v>-28846.153846153848</v>
      </c>
      <c r="J129" s="20">
        <v>0.14099999999999999</v>
      </c>
      <c r="K129" s="21">
        <f t="shared" si="64"/>
        <v>-0.22527472527472533</v>
      </c>
      <c r="L129" s="22">
        <f>IF(ISNUMBER(J129), $B145 * K129, "")</f>
        <v>-33791.208791208803</v>
      </c>
      <c r="M129" s="30">
        <v>0.14899999999999999</v>
      </c>
      <c r="N129" s="21">
        <f t="shared" si="65"/>
        <v>-0.18131868131868134</v>
      </c>
      <c r="O129" s="22">
        <f>IF(ISNUMBER(M129), $B145 * N129, "")</f>
        <v>-27197.802197802201</v>
      </c>
      <c r="Q129" s="256"/>
      <c r="R129" s="256"/>
      <c r="S129" s="256"/>
    </row>
    <row r="130" spans="1:19" ht="17.25" thickBot="1">
      <c r="A130" s="125" t="s">
        <v>205</v>
      </c>
      <c r="B130" s="129">
        <v>16.399999999999999</v>
      </c>
      <c r="C130" s="80">
        <v>-6.0606061000000001E-3</v>
      </c>
      <c r="D130" s="106">
        <v>12.8</v>
      </c>
      <c r="E130" s="107">
        <f>IF(ISNUMBER(D130), (D130 - $B130) / $B130, "")</f>
        <v>-0.21951219512195111</v>
      </c>
      <c r="F130" s="108">
        <f>IF(ISNUMBER(D130), $B145 * E130, "")</f>
        <v>-32926.829268292669</v>
      </c>
      <c r="G130" s="109">
        <v>12.5</v>
      </c>
      <c r="H130" s="107">
        <f>IF(ISNUMBER(G130), (G130 - $B130) / $B130, "")</f>
        <v>-0.23780487804878042</v>
      </c>
      <c r="I130" s="110">
        <f>IF(ISNUMBER(G130), $B145 * H130, "")</f>
        <v>-35670.731707317063</v>
      </c>
      <c r="J130" s="106">
        <v>12.2</v>
      </c>
      <c r="K130" s="107">
        <f>IF(ISNUMBER(J130), (J130 - $B130) / $B130, "")</f>
        <v>-0.25609756097560976</v>
      </c>
      <c r="L130" s="108">
        <f>IF(ISNUMBER(J130), $B145 * K130, "")</f>
        <v>-38414.634146341465</v>
      </c>
      <c r="M130" s="109">
        <v>12.5</v>
      </c>
      <c r="N130" s="107">
        <f>IF(ISNUMBER(M130), (M130 - $B130) / $B130, "")</f>
        <v>-0.23780487804878042</v>
      </c>
      <c r="O130" s="108">
        <f>IF(ISNUMBER(M130), $B145 * N130, "")</f>
        <v>-35670.731707317063</v>
      </c>
      <c r="Q130" s="256"/>
      <c r="R130" s="256"/>
      <c r="S130" s="256"/>
    </row>
    <row r="131" spans="1:19" ht="17.25" thickBot="1">
      <c r="A131" s="125" t="s">
        <v>175</v>
      </c>
      <c r="B131" s="126">
        <v>24.1</v>
      </c>
      <c r="C131" s="77">
        <v>-8.2304526999999999E-3</v>
      </c>
      <c r="D131" s="15">
        <v>17.7</v>
      </c>
      <c r="E131" s="32">
        <f t="shared" ref="E131:E134" si="66">IF(ISNUMBER(D131), (D131 - $B131) / $B131, "")</f>
        <v>-0.26556016597510379</v>
      </c>
      <c r="F131" s="18">
        <f>IF(ISNUMBER(D131), $B145 * E131, "")</f>
        <v>-39834.024896265568</v>
      </c>
      <c r="G131" s="31">
        <v>17.5</v>
      </c>
      <c r="H131" s="32">
        <f t="shared" ref="H131:H134" si="67">IF(ISNUMBER(G131), (G131 - $B131) / $B131, "")</f>
        <v>-0.27385892116182575</v>
      </c>
      <c r="I131" s="101">
        <f>IF(ISNUMBER(G131), $B145 * H131, "")</f>
        <v>-41078.838174273864</v>
      </c>
      <c r="J131" s="15">
        <v>16.899999999999999</v>
      </c>
      <c r="K131" s="32">
        <f t="shared" ref="K131:K134" si="68">IF(ISNUMBER(J131), (J131 - $B131) / $B131, "")</f>
        <v>-0.29875518672199181</v>
      </c>
      <c r="L131" s="18">
        <f>IF(ISNUMBER(J131), $B145 * K131, "")</f>
        <v>-44813.278008298774</v>
      </c>
      <c r="M131" s="31">
        <v>17.7</v>
      </c>
      <c r="N131" s="32">
        <f t="shared" ref="N131:N134" si="69">IF(ISNUMBER(M131), (M131 - $B131) / $B131, "")</f>
        <v>-0.26556016597510379</v>
      </c>
      <c r="O131" s="18">
        <f>IF(ISNUMBER(M131), $B145 * N131, "")</f>
        <v>-39834.024896265568</v>
      </c>
      <c r="Q131" s="256"/>
      <c r="R131" s="256"/>
      <c r="S131" s="256"/>
    </row>
    <row r="132" spans="1:19" ht="17.25" thickBot="1">
      <c r="A132" s="125" t="s">
        <v>64</v>
      </c>
      <c r="B132" s="126">
        <v>49.8</v>
      </c>
      <c r="C132" s="77">
        <v>-1.19047619E-2</v>
      </c>
      <c r="D132" s="15">
        <v>38</v>
      </c>
      <c r="E132" s="32">
        <f t="shared" si="66"/>
        <v>-0.23694779116465858</v>
      </c>
      <c r="F132" s="18">
        <f>IF(ISNUMBER(D132), $B145 * E132, "")</f>
        <v>-35542.168674698791</v>
      </c>
      <c r="G132" s="31">
        <v>39.299999999999997</v>
      </c>
      <c r="H132" s="32">
        <f t="shared" si="67"/>
        <v>-0.21084337349397592</v>
      </c>
      <c r="I132" s="101">
        <f>IF(ISNUMBER(G132), $B145 * H132, "")</f>
        <v>-31626.506024096387</v>
      </c>
      <c r="J132" s="15">
        <v>38.1</v>
      </c>
      <c r="K132" s="32">
        <f t="shared" si="68"/>
        <v>-0.2349397590361445</v>
      </c>
      <c r="L132" s="18">
        <f>IF(ISNUMBER(J132), $B145 * K132, "")</f>
        <v>-35240.963855421673</v>
      </c>
      <c r="M132" s="31">
        <v>39.6</v>
      </c>
      <c r="N132" s="32">
        <f t="shared" si="69"/>
        <v>-0.20481927710843367</v>
      </c>
      <c r="O132" s="18">
        <f>IF(ISNUMBER(M132), $B145 * N132, "")</f>
        <v>-30722.891566265051</v>
      </c>
      <c r="Q132" s="256"/>
      <c r="R132" s="256"/>
      <c r="S132" s="256"/>
    </row>
    <row r="133" spans="1:19" ht="17.25" thickBot="1">
      <c r="A133" s="125" t="s">
        <v>187</v>
      </c>
      <c r="B133" s="126">
        <v>20</v>
      </c>
      <c r="C133" s="77">
        <v>-1.47783251E-2</v>
      </c>
      <c r="D133" s="15">
        <v>15.5</v>
      </c>
      <c r="E133" s="32">
        <f t="shared" si="66"/>
        <v>-0.22500000000000001</v>
      </c>
      <c r="F133" s="18">
        <f>IF(ISNUMBER(D133), $B145 * E133, "")</f>
        <v>-33750</v>
      </c>
      <c r="G133" s="31">
        <v>15.4</v>
      </c>
      <c r="H133" s="32">
        <f t="shared" si="67"/>
        <v>-0.22999999999999998</v>
      </c>
      <c r="I133" s="101">
        <f>IF(ISNUMBER(G133), $B145 * H133, "")</f>
        <v>-34500</v>
      </c>
      <c r="J133" s="15">
        <v>14.9</v>
      </c>
      <c r="K133" s="32">
        <f t="shared" si="68"/>
        <v>-0.255</v>
      </c>
      <c r="L133" s="18">
        <f>IF(ISNUMBER(J133), $B145 * K133, "")</f>
        <v>-38250</v>
      </c>
      <c r="M133" s="31">
        <v>15.5</v>
      </c>
      <c r="N133" s="32">
        <f t="shared" si="69"/>
        <v>-0.22500000000000001</v>
      </c>
      <c r="O133" s="18">
        <f>IF(ISNUMBER(M133), $B145 * N133, "")</f>
        <v>-33750</v>
      </c>
      <c r="Q133" s="33"/>
      <c r="R133" s="33"/>
    </row>
    <row r="134" spans="1:19" ht="17.25" thickBot="1">
      <c r="A134" s="130" t="s">
        <v>207</v>
      </c>
      <c r="B134" s="131">
        <v>24.3</v>
      </c>
      <c r="C134" s="79">
        <v>-1.6194331999999999E-2</v>
      </c>
      <c r="D134" s="24">
        <v>18.3</v>
      </c>
      <c r="E134" s="25">
        <f t="shared" si="66"/>
        <v>-0.24691358024691357</v>
      </c>
      <c r="F134" s="104">
        <f>IF(ISNUMBER(D134), $B145 * E134, "")</f>
        <v>-37037.037037037036</v>
      </c>
      <c r="G134" s="102">
        <v>17.899999999999999</v>
      </c>
      <c r="H134" s="25">
        <f t="shared" si="67"/>
        <v>-0.2633744855967079</v>
      </c>
      <c r="I134" s="103">
        <f>IF(ISNUMBER(G134), $B145 * H134, "")</f>
        <v>-39506.172839506187</v>
      </c>
      <c r="J134" s="24">
        <v>17.2</v>
      </c>
      <c r="K134" s="25">
        <f t="shared" si="68"/>
        <v>-0.29218106995884779</v>
      </c>
      <c r="L134" s="104">
        <f>IF(ISNUMBER(J134), $B145 * K134, "")</f>
        <v>-43827.16049382717</v>
      </c>
      <c r="M134" s="102">
        <v>17.8</v>
      </c>
      <c r="N134" s="25">
        <f t="shared" si="69"/>
        <v>-0.26748971193415638</v>
      </c>
      <c r="O134" s="104">
        <f>IF(ISNUMBER(M134), $B145 * N134, "")</f>
        <v>-40123.456790123455</v>
      </c>
      <c r="Q134" s="265"/>
      <c r="R134" s="266"/>
      <c r="S134" s="267"/>
    </row>
    <row r="135" spans="1:19">
      <c r="A135" s="123" t="s">
        <v>201</v>
      </c>
      <c r="B135" s="124">
        <v>22.8</v>
      </c>
      <c r="C135" s="76">
        <v>-2.5641025599999999E-2</v>
      </c>
      <c r="D135" s="13">
        <v>17.600000000000001</v>
      </c>
      <c r="E135" s="14">
        <f>IF(ISNUMBER(D135), (D135 - $B135) / $B135, "")</f>
        <v>-0.22807017543859645</v>
      </c>
      <c r="F135" s="16">
        <f>IF(ISNUMBER(D135), $B145 * E135, "")</f>
        <v>-34210.526315789466</v>
      </c>
      <c r="G135" s="29">
        <v>17.3</v>
      </c>
      <c r="H135" s="14">
        <f>IF(ISNUMBER(G135), (G135 - $B135) / $B135, "")</f>
        <v>-0.2412280701754386</v>
      </c>
      <c r="I135" s="100">
        <f>IF(ISNUMBER(G135), $B145 * H135, "")</f>
        <v>-36184.210526315786</v>
      </c>
      <c r="J135" s="13">
        <v>16.8</v>
      </c>
      <c r="K135" s="14">
        <f>IF(ISNUMBER(J135), (J135 - $B135) / $B135, "")</f>
        <v>-0.26315789473684209</v>
      </c>
      <c r="L135" s="16">
        <f>IF(ISNUMBER(J135), $B145 * K135, "")</f>
        <v>-39473.684210526313</v>
      </c>
      <c r="M135" s="29">
        <v>17.899999999999999</v>
      </c>
      <c r="N135" s="14">
        <f>IF(ISNUMBER(M135), (M135 - $B135) / $B135, "")</f>
        <v>-0.21491228070175447</v>
      </c>
      <c r="O135" s="16">
        <f>IF(ISNUMBER(M135), $B145 * N135, "")</f>
        <v>-32236.842105263171</v>
      </c>
      <c r="Q135" s="268"/>
      <c r="R135" s="269"/>
      <c r="S135" s="270"/>
    </row>
    <row r="136" spans="1:19" ht="17.25" thickBot="1">
      <c r="A136" s="125" t="s">
        <v>185</v>
      </c>
      <c r="B136" s="126">
        <v>20.7</v>
      </c>
      <c r="C136" s="77">
        <v>-2.8169014100000001E-2</v>
      </c>
      <c r="D136" s="15">
        <v>15.7</v>
      </c>
      <c r="E136" s="32">
        <f t="shared" ref="E136:E139" si="70">IF(ISNUMBER(D136), (D136 - $B136) / $B136, "")</f>
        <v>-0.24154589371980678</v>
      </c>
      <c r="F136" s="18">
        <f>IF(ISNUMBER(D136), $B145 * E136, "")</f>
        <v>-36231.884057971016</v>
      </c>
      <c r="G136" s="31">
        <v>15.4</v>
      </c>
      <c r="H136" s="32">
        <f t="shared" ref="H136:H139" si="71">IF(ISNUMBER(G136), (G136 - $B136) / $B136, "")</f>
        <v>-0.25603864734299514</v>
      </c>
      <c r="I136" s="101">
        <f>IF(ISNUMBER(G136), $B145 * H136, "")</f>
        <v>-38405.797101449272</v>
      </c>
      <c r="J136" s="15">
        <v>14.3</v>
      </c>
      <c r="K136" s="32">
        <f t="shared" ref="K136:K139" si="72">IF(ISNUMBER(J136), (J136 - $B136) / $B136, "")</f>
        <v>-0.30917874396135259</v>
      </c>
      <c r="L136" s="18">
        <f>IF(ISNUMBER(J136), $B145 * K136, "")</f>
        <v>-46376.811594202889</v>
      </c>
      <c r="M136" s="31">
        <v>15.4</v>
      </c>
      <c r="N136" s="32">
        <f t="shared" ref="N136:N139" si="73">IF(ISNUMBER(M136), (M136 - $B136) / $B136, "")</f>
        <v>-0.25603864734299514</v>
      </c>
      <c r="O136" s="18">
        <f>IF(ISNUMBER(M136), $B145 * N136, "")</f>
        <v>-38405.797101449272</v>
      </c>
      <c r="Q136" s="271"/>
      <c r="R136" s="272"/>
      <c r="S136" s="273"/>
    </row>
    <row r="137" spans="1:19" ht="17.25" thickBot="1">
      <c r="A137" s="125" t="s">
        <v>71</v>
      </c>
      <c r="B137" s="126">
        <v>38.9</v>
      </c>
      <c r="C137" s="77">
        <v>-2.9925186999999999E-2</v>
      </c>
      <c r="D137" s="15">
        <v>30.5</v>
      </c>
      <c r="E137" s="32">
        <f t="shared" si="70"/>
        <v>-0.21593830334190228</v>
      </c>
      <c r="F137" s="18">
        <f>IF(ISNUMBER(D137), $B145 * E137, "")</f>
        <v>-32390.745501285342</v>
      </c>
      <c r="G137" s="31">
        <v>30.4</v>
      </c>
      <c r="H137" s="32">
        <f t="shared" si="71"/>
        <v>-0.21850899742930591</v>
      </c>
      <c r="I137" s="101">
        <f>IF(ISNUMBER(G137), $B145 * H137, "")</f>
        <v>-32776.349614395884</v>
      </c>
      <c r="J137" s="15">
        <v>28.9</v>
      </c>
      <c r="K137" s="32">
        <f t="shared" si="72"/>
        <v>-0.25706940874035988</v>
      </c>
      <c r="L137" s="18">
        <f>IF(ISNUMBER(J137), $B145 * K137, "")</f>
        <v>-38560.411311053984</v>
      </c>
      <c r="M137" s="31">
        <v>30.9</v>
      </c>
      <c r="N137" s="32">
        <f t="shared" si="73"/>
        <v>-0.20565552699228792</v>
      </c>
      <c r="O137" s="18">
        <f>IF(ISNUMBER(M137), $B145 * N137, "")</f>
        <v>-30848.329048843189</v>
      </c>
      <c r="Q137" s="256"/>
      <c r="R137" s="256"/>
      <c r="S137" s="256"/>
    </row>
    <row r="138" spans="1:19" ht="17.25" thickBot="1">
      <c r="A138" s="125" t="s">
        <v>145</v>
      </c>
      <c r="B138" s="126">
        <v>28.2</v>
      </c>
      <c r="C138" s="77">
        <v>-6.3122923600000005E-2</v>
      </c>
      <c r="D138" s="15">
        <v>21.5</v>
      </c>
      <c r="E138" s="32">
        <f t="shared" si="70"/>
        <v>-0.23758865248226949</v>
      </c>
      <c r="F138" s="18">
        <f>IF(ISNUMBER(D138), $B145 * E138, "")</f>
        <v>-35638.297872340423</v>
      </c>
      <c r="G138" s="31">
        <v>21.1</v>
      </c>
      <c r="H138" s="32">
        <f t="shared" si="71"/>
        <v>-0.25177304964538999</v>
      </c>
      <c r="I138" s="101">
        <f>IF(ISNUMBER(G138), $B145 * H138, "")</f>
        <v>-37765.957446808497</v>
      </c>
      <c r="J138" s="15">
        <v>20.399999999999999</v>
      </c>
      <c r="K138" s="32">
        <f t="shared" si="72"/>
        <v>-0.27659574468085107</v>
      </c>
      <c r="L138" s="18">
        <f>IF(ISNUMBER(J138), $B145 * K138, "")</f>
        <v>-41489.361702127659</v>
      </c>
      <c r="M138" s="31">
        <v>21.6</v>
      </c>
      <c r="N138" s="32">
        <f t="shared" si="73"/>
        <v>-0.23404255319148928</v>
      </c>
      <c r="O138" s="18">
        <f>IF(ISNUMBER(M138), $B145 * N138, "")</f>
        <v>-35106.382978723392</v>
      </c>
      <c r="Q138" s="251"/>
      <c r="R138" s="251"/>
      <c r="S138" s="251"/>
    </row>
    <row r="139" spans="1:19" ht="17.25" thickBot="1">
      <c r="A139" s="127" t="s">
        <v>119</v>
      </c>
      <c r="B139" s="128">
        <v>40.200000000000003</v>
      </c>
      <c r="C139" s="78">
        <v>-9.4594594599999998E-2</v>
      </c>
      <c r="D139" s="20">
        <v>30.9</v>
      </c>
      <c r="E139" s="21">
        <f t="shared" si="70"/>
        <v>-0.23134328358208964</v>
      </c>
      <c r="F139" s="22">
        <f>IF(ISNUMBER(D139), $B145 * E139, "")</f>
        <v>-34701.492537313447</v>
      </c>
      <c r="G139" s="30">
        <v>29.7</v>
      </c>
      <c r="H139" s="21">
        <f t="shared" si="71"/>
        <v>-0.26119402985074636</v>
      </c>
      <c r="I139" s="105">
        <f>IF(ISNUMBER(G139), $B145 * H139, "")</f>
        <v>-39179.104477611952</v>
      </c>
      <c r="J139" s="20">
        <v>29.5</v>
      </c>
      <c r="K139" s="21">
        <f t="shared" si="72"/>
        <v>-0.26616915422885579</v>
      </c>
      <c r="L139" s="22">
        <f>IF(ISNUMBER(J139), $B145 * K139, "")</f>
        <v>-39925.373134328365</v>
      </c>
      <c r="M139" s="30">
        <v>30.8</v>
      </c>
      <c r="N139" s="21">
        <f t="shared" si="73"/>
        <v>-0.23383084577114432</v>
      </c>
      <c r="O139" s="22">
        <f>IF(ISNUMBER(M139), $B145 * N139, "")</f>
        <v>-35074.626865671649</v>
      </c>
      <c r="Q139" s="251"/>
      <c r="R139" s="251"/>
      <c r="S139" s="251"/>
    </row>
    <row r="140" spans="1:19" ht="17.25" thickBot="1">
      <c r="A140" s="125" t="s">
        <v>147</v>
      </c>
      <c r="B140" s="129">
        <v>17.5</v>
      </c>
      <c r="C140" s="80">
        <v>-0.1206030151</v>
      </c>
      <c r="D140" s="106">
        <v>12.9</v>
      </c>
      <c r="E140" s="107">
        <f>IF(ISNUMBER(D140), (D140 - $B140) / $B140, "")</f>
        <v>-0.26285714285714284</v>
      </c>
      <c r="F140" s="108">
        <f>IF(ISNUMBER(D140), $B145 * E140, "")</f>
        <v>-39428.571428571428</v>
      </c>
      <c r="G140" s="109">
        <v>13</v>
      </c>
      <c r="H140" s="107">
        <f>IF(ISNUMBER(G140), (G140 - $B140) / $B140, "")</f>
        <v>-0.25714285714285712</v>
      </c>
      <c r="I140" s="110">
        <f>IF(ISNUMBER(G140), $B145 * H140, "")</f>
        <v>-38571.428571428565</v>
      </c>
      <c r="J140" s="106">
        <v>12.6</v>
      </c>
      <c r="K140" s="107">
        <f>IF(ISNUMBER(J140), (J140 - $B140) / $B140, "")</f>
        <v>-0.28000000000000003</v>
      </c>
      <c r="L140" s="108">
        <f>IF(ISNUMBER(J140), $B145 * K140, "")</f>
        <v>-42000.000000000007</v>
      </c>
      <c r="M140" s="109">
        <v>13.3</v>
      </c>
      <c r="N140" s="107">
        <f>IF(ISNUMBER(M140), (M140 - $B140) / $B140, "")</f>
        <v>-0.23999999999999996</v>
      </c>
      <c r="O140" s="108">
        <f>IF(ISNUMBER(M140), $B145 * N140, "")</f>
        <v>-35999.999999999993</v>
      </c>
      <c r="Q140" s="256"/>
      <c r="R140" s="256"/>
      <c r="S140" s="256"/>
    </row>
    <row r="141" spans="1:19" ht="17.25" thickBot="1">
      <c r="A141" s="125"/>
      <c r="B141" s="126"/>
      <c r="C141" s="77"/>
      <c r="D141" s="15" t="s">
        <v>341</v>
      </c>
      <c r="E141" s="32" t="str">
        <f t="shared" ref="E141:E144" si="74">IF(ISNUMBER(D141), (D141 - $B141) / $B141, "")</f>
        <v/>
      </c>
      <c r="F141" s="18" t="str">
        <f>IF(ISNUMBER(D141), $B145 * E141, "")</f>
        <v/>
      </c>
      <c r="G141" s="31" t="s">
        <v>341</v>
      </c>
      <c r="H141" s="32" t="str">
        <f t="shared" ref="H141:H144" si="75">IF(ISNUMBER(G141), (G141 - $B141) / $B141, "")</f>
        <v/>
      </c>
      <c r="I141" s="101" t="str">
        <f>IF(ISNUMBER(G141), $B145 * H141, "")</f>
        <v/>
      </c>
      <c r="J141" s="15" t="s">
        <v>341</v>
      </c>
      <c r="K141" s="32" t="str">
        <f t="shared" ref="K141:K144" si="76">IF(ISNUMBER(J141), (J141 - $B141) / $B141, "")</f>
        <v/>
      </c>
      <c r="L141" s="18" t="str">
        <f>IF(ISNUMBER(J141), $B145 * K141, "")</f>
        <v/>
      </c>
      <c r="M141" s="31" t="s">
        <v>341</v>
      </c>
      <c r="N141" s="32" t="str">
        <f t="shared" ref="N141:N144" si="77">IF(ISNUMBER(M141), (M141 - $B141) / $B141, "")</f>
        <v/>
      </c>
      <c r="O141" s="18" t="str">
        <f>IF(ISNUMBER(M141), $B145 * N141, "")</f>
        <v/>
      </c>
      <c r="Q141" s="256"/>
      <c r="R141" s="256"/>
      <c r="S141" s="256"/>
    </row>
    <row r="142" spans="1:19" ht="17.25" thickBot="1">
      <c r="A142" s="125"/>
      <c r="B142" s="126"/>
      <c r="C142" s="77"/>
      <c r="D142" s="15" t="s">
        <v>341</v>
      </c>
      <c r="E142" s="32" t="str">
        <f t="shared" si="74"/>
        <v/>
      </c>
      <c r="F142" s="18" t="str">
        <f>IF(ISNUMBER(D142), $B145 * E142, "")</f>
        <v/>
      </c>
      <c r="G142" s="31" t="s">
        <v>341</v>
      </c>
      <c r="H142" s="32" t="str">
        <f t="shared" si="75"/>
        <v/>
      </c>
      <c r="I142" s="101" t="str">
        <f>IF(ISNUMBER(G142), $B145 * H142, "")</f>
        <v/>
      </c>
      <c r="J142" s="15" t="s">
        <v>341</v>
      </c>
      <c r="K142" s="32" t="str">
        <f t="shared" si="76"/>
        <v/>
      </c>
      <c r="L142" s="18" t="str">
        <f>IF(ISNUMBER(J142), $B145 * K142, "")</f>
        <v/>
      </c>
      <c r="M142" s="31" t="s">
        <v>341</v>
      </c>
      <c r="N142" s="32" t="str">
        <f t="shared" si="77"/>
        <v/>
      </c>
      <c r="O142" s="18" t="str">
        <f>IF(ISNUMBER(M142), $B145 * N142, "")</f>
        <v/>
      </c>
      <c r="Q142" s="256"/>
      <c r="R142" s="256"/>
      <c r="S142" s="256"/>
    </row>
    <row r="143" spans="1:19">
      <c r="A143" s="125"/>
      <c r="B143" s="126"/>
      <c r="C143" s="77"/>
      <c r="D143" s="15" t="s">
        <v>341</v>
      </c>
      <c r="E143" s="32" t="str">
        <f t="shared" si="74"/>
        <v/>
      </c>
      <c r="F143" s="18" t="str">
        <f>IF(ISNUMBER(D143), $B145 * E143, "")</f>
        <v/>
      </c>
      <c r="G143" s="31" t="s">
        <v>341</v>
      </c>
      <c r="H143" s="32" t="str">
        <f t="shared" si="75"/>
        <v/>
      </c>
      <c r="I143" s="101" t="str">
        <f>IF(ISNUMBER(G143), $B145 * H143, "")</f>
        <v/>
      </c>
      <c r="J143" s="15" t="s">
        <v>341</v>
      </c>
      <c r="K143" s="32" t="str">
        <f t="shared" si="76"/>
        <v/>
      </c>
      <c r="L143" s="18" t="str">
        <f>IF(ISNUMBER(J143), $B145 * K143, "")</f>
        <v/>
      </c>
      <c r="M143" s="31" t="s">
        <v>341</v>
      </c>
      <c r="N143" s="32" t="str">
        <f t="shared" si="77"/>
        <v/>
      </c>
      <c r="O143" s="18" t="str">
        <f>IF(ISNUMBER(M143), $B145 * N143, "")</f>
        <v/>
      </c>
      <c r="Q143" s="278"/>
      <c r="R143" s="279"/>
      <c r="S143" s="280"/>
    </row>
    <row r="144" spans="1:19" ht="17.25" thickBot="1">
      <c r="A144" s="130"/>
      <c r="B144" s="131"/>
      <c r="C144" s="79"/>
      <c r="D144" s="24" t="s">
        <v>341</v>
      </c>
      <c r="E144" s="25" t="str">
        <f t="shared" si="74"/>
        <v/>
      </c>
      <c r="F144" s="104" t="str">
        <f>IF(ISNUMBER(D144), $B145 * E144, "")</f>
        <v/>
      </c>
      <c r="G144" s="102" t="s">
        <v>341</v>
      </c>
      <c r="H144" s="25" t="str">
        <f t="shared" si="75"/>
        <v/>
      </c>
      <c r="I144" s="103" t="str">
        <f>IF(ISNUMBER(G144), $B145 * H144, "")</f>
        <v/>
      </c>
      <c r="J144" s="24" t="s">
        <v>341</v>
      </c>
      <c r="K144" s="25" t="str">
        <f t="shared" si="76"/>
        <v/>
      </c>
      <c r="L144" s="104" t="str">
        <f>IF(ISNUMBER(J144), $B145 * K144, "")</f>
        <v/>
      </c>
      <c r="M144" s="102" t="s">
        <v>341</v>
      </c>
      <c r="N144" s="25" t="str">
        <f t="shared" si="77"/>
        <v/>
      </c>
      <c r="O144" s="104" t="str">
        <f>IF(ISNUMBER(M144), $B145 * N144, "")</f>
        <v/>
      </c>
      <c r="Q144" s="281"/>
      <c r="R144" s="282"/>
      <c r="S144" s="283"/>
    </row>
    <row r="145" spans="1:19" ht="17.25" thickBot="1">
      <c r="A145" s="132" t="s">
        <v>267</v>
      </c>
      <c r="B145" s="289">
        <f>$B$37</f>
        <v>150000</v>
      </c>
      <c r="C145" s="290"/>
      <c r="D145" s="26" t="s">
        <v>268</v>
      </c>
      <c r="E145" s="27">
        <f>IF(COUNT(E125:E144), SUM(E125:E144) / COUNT(E125:E144), 0)</f>
        <v>-0.22880266757132564</v>
      </c>
      <c r="F145" s="28">
        <f>SUM(F125:F144)</f>
        <v>-549126.40217118151</v>
      </c>
      <c r="G145" s="26" t="s">
        <v>268</v>
      </c>
      <c r="H145" s="27">
        <f>IF(COUNT(H125:H144), SUM(H125:H144) / COUNT(H125:H144), 0)</f>
        <v>-0.23754141077591584</v>
      </c>
      <c r="I145" s="28">
        <f>SUM(I125:I144)</f>
        <v>-570099.38586219796</v>
      </c>
      <c r="J145" s="26" t="s">
        <v>268</v>
      </c>
      <c r="K145" s="27">
        <f>IF(COUNT(K125:K144), SUM(K125:K144) / COUNT(K125:K144), 0)</f>
        <v>-0.26306870705376567</v>
      </c>
      <c r="L145" s="28">
        <f>SUM(L125:L144)</f>
        <v>-631364.89692903764</v>
      </c>
      <c r="M145" s="26" t="s">
        <v>268</v>
      </c>
      <c r="N145" s="27">
        <f>IF(COUNT(N125:N144), SUM(N125:N144) / COUNT(N125:N144), 0)</f>
        <v>-0.22775871161598621</v>
      </c>
      <c r="O145" s="28">
        <f>SUM(O125:O144)</f>
        <v>-546620.90787836688</v>
      </c>
      <c r="Q145" s="284"/>
      <c r="R145" s="285"/>
      <c r="S145" s="286"/>
    </row>
    <row r="147" spans="1:19" ht="17.25" thickBot="1"/>
    <row r="148" spans="1:19" ht="17.25" thickBot="1">
      <c r="A148" s="230" t="s">
        <v>256</v>
      </c>
      <c r="B148" s="231"/>
      <c r="C148" s="231"/>
      <c r="D148" s="231"/>
      <c r="E148" s="231"/>
      <c r="F148" s="231"/>
      <c r="G148" s="231"/>
      <c r="H148" s="231"/>
      <c r="I148" s="231"/>
      <c r="J148" s="231"/>
      <c r="K148" s="231"/>
      <c r="L148" s="231"/>
      <c r="M148" s="231"/>
      <c r="N148" s="231"/>
      <c r="O148" s="232"/>
      <c r="Q148" s="251"/>
      <c r="R148" s="251"/>
      <c r="S148" s="251"/>
    </row>
    <row r="149" spans="1:19" ht="17.25" thickBot="1">
      <c r="A149" s="178" t="s">
        <v>264</v>
      </c>
      <c r="B149" s="230" t="s">
        <v>49</v>
      </c>
      <c r="C149" s="232"/>
      <c r="D149" s="230" t="s">
        <v>57</v>
      </c>
      <c r="E149" s="231"/>
      <c r="F149" s="232"/>
      <c r="G149" s="257">
        <f>_xlfn.IFNA(VLOOKUP(B149, 현재가테이블!$B$2:$D$200, 2, FALSE), "-")</f>
        <v>60715000</v>
      </c>
      <c r="H149" s="258"/>
      <c r="I149" s="259"/>
      <c r="J149" s="230" t="s">
        <v>58</v>
      </c>
      <c r="K149" s="231"/>
      <c r="L149" s="232"/>
      <c r="M149" s="260">
        <f>_xlfn.IFNA(VLOOKUP(B149, 현재가테이블!$B$2:$D$200, 3, FALSE), "-")</f>
        <v>-7.8924148000000006E-3</v>
      </c>
      <c r="N149" s="261"/>
      <c r="O149" s="262"/>
      <c r="Q149" s="251"/>
      <c r="R149" s="251"/>
      <c r="S149" s="251"/>
    </row>
    <row r="150" spans="1:19" ht="17.25" thickBot="1">
      <c r="A150" s="291" t="s">
        <v>54</v>
      </c>
      <c r="B150" s="293" t="str">
        <f>TEXT($G$1, "[$-ko-KR]yyyy-mm-dd(ddd) ") &amp; "오전 00:00"</f>
        <v>2021-12-04(토) 오전 00:00</v>
      </c>
      <c r="C150" s="294"/>
      <c r="D150" s="253" t="str">
        <f>TEXT($G$1, "[$-ko-KR]yyyy-mm-dd(ddd) ") &amp; "오후 14:00"</f>
        <v>2021-12-04(토) 오후 14:00</v>
      </c>
      <c r="E150" s="254"/>
      <c r="F150" s="255"/>
      <c r="G150" s="253" t="str">
        <f>TEXT($G$1, "[$-ko-KR]yyyy-mm-dd(ddd) ") &amp; "오후 19:00"</f>
        <v>2021-12-04(토) 오후 19:00</v>
      </c>
      <c r="H150" s="254"/>
      <c r="I150" s="255"/>
      <c r="J150" s="253" t="str">
        <f>TEXT($G$1, "[$-ko-KR]yyyy-mm-dd(ddd) ") &amp; "오후 21:00"</f>
        <v>2021-12-04(토) 오후 21:00</v>
      </c>
      <c r="K150" s="254"/>
      <c r="L150" s="255"/>
      <c r="M150" s="253" t="str">
        <f>TEXT($G$1+1, "[$-ko-KR]yyyy-mm-dd(ddd) ") &amp; "오전 00:00"</f>
        <v>2021-12-05(일) 오전 00:00</v>
      </c>
      <c r="N150" s="254"/>
      <c r="O150" s="255"/>
      <c r="Q150" s="251"/>
      <c r="R150" s="251"/>
      <c r="S150" s="251"/>
    </row>
    <row r="151" spans="1:19" ht="17.25" thickBot="1">
      <c r="A151" s="292"/>
      <c r="B151" s="121" t="s">
        <v>57</v>
      </c>
      <c r="C151" s="122" t="s">
        <v>58</v>
      </c>
      <c r="D151" s="2" t="s">
        <v>57</v>
      </c>
      <c r="E151" s="10" t="s">
        <v>265</v>
      </c>
      <c r="F151" s="11" t="s">
        <v>266</v>
      </c>
      <c r="G151" s="179" t="s">
        <v>57</v>
      </c>
      <c r="H151" s="180" t="s">
        <v>265</v>
      </c>
      <c r="I151" s="181" t="s">
        <v>266</v>
      </c>
      <c r="J151" s="10" t="s">
        <v>57</v>
      </c>
      <c r="K151" s="10" t="s">
        <v>265</v>
      </c>
      <c r="L151" s="115" t="s">
        <v>266</v>
      </c>
      <c r="M151" s="2" t="s">
        <v>57</v>
      </c>
      <c r="N151" s="10" t="s">
        <v>265</v>
      </c>
      <c r="O151" s="66" t="s">
        <v>266</v>
      </c>
      <c r="Q151" s="256"/>
      <c r="R151" s="256"/>
      <c r="S151" s="256"/>
    </row>
    <row r="152" spans="1:19" ht="17.25" thickBot="1">
      <c r="A152" s="123" t="s">
        <v>217</v>
      </c>
      <c r="B152" s="124">
        <v>261</v>
      </c>
      <c r="C152" s="76">
        <v>-3.8167939000000001E-3</v>
      </c>
      <c r="D152" s="13">
        <v>207</v>
      </c>
      <c r="E152" s="14">
        <f>IF(ISNUMBER(D152), (D152 - $B152) / $B152, "")</f>
        <v>-0.20689655172413793</v>
      </c>
      <c r="F152" s="16">
        <f>IF(ISNUMBER(D152), $B172 * E152, "")</f>
        <v>-31034.482758620688</v>
      </c>
      <c r="G152" s="29">
        <v>198</v>
      </c>
      <c r="H152" s="14">
        <f>IF(ISNUMBER(G152), (G152 - $B152) / $B152, "")</f>
        <v>-0.2413793103448276</v>
      </c>
      <c r="I152" s="100">
        <f>IF(ISNUMBER(G152), $B172 * H152, "")</f>
        <v>-36206.896551724138</v>
      </c>
      <c r="J152" s="13">
        <v>188</v>
      </c>
      <c r="K152" s="14">
        <f>IF(ISNUMBER(J152), (J152 - $B152) / $B152, "")</f>
        <v>-0.27969348659003829</v>
      </c>
      <c r="L152" s="16">
        <f>IF(ISNUMBER(J152), $B172 * K152, "")</f>
        <v>-41954.022988505742</v>
      </c>
      <c r="M152" s="29">
        <v>200</v>
      </c>
      <c r="N152" s="14">
        <f>IF(ISNUMBER(M152), (M152 - $B152) / $B152, "")</f>
        <v>-0.23371647509578544</v>
      </c>
      <c r="O152" s="16">
        <f>IF(ISNUMBER(M152), $B172 * N152, "")</f>
        <v>-35057.471264367814</v>
      </c>
      <c r="Q152" s="251"/>
      <c r="R152" s="251"/>
      <c r="S152" s="251"/>
    </row>
    <row r="153" spans="1:19" ht="17.25" thickBot="1">
      <c r="A153" s="125" t="s">
        <v>235</v>
      </c>
      <c r="B153" s="126">
        <v>143</v>
      </c>
      <c r="C153" s="77">
        <v>-6.9444444000000003E-3</v>
      </c>
      <c r="D153" s="15">
        <v>113</v>
      </c>
      <c r="E153" s="32">
        <f t="shared" ref="E153:E156" si="78">IF(ISNUMBER(D153), (D153 - $B153) / $B153, "")</f>
        <v>-0.20979020979020979</v>
      </c>
      <c r="F153" s="18">
        <f>IF(ISNUMBER(D153), $B172 * E153, "")</f>
        <v>-31468.53146853147</v>
      </c>
      <c r="G153" s="31">
        <v>109</v>
      </c>
      <c r="H153" s="32">
        <f t="shared" ref="H153:H156" si="79">IF(ISNUMBER(G153), (G153 - $B153) / $B153, "")</f>
        <v>-0.23776223776223776</v>
      </c>
      <c r="I153" s="101">
        <f>IF(ISNUMBER(G153), $B172 * H153, "")</f>
        <v>-35664.335664335667</v>
      </c>
      <c r="J153" s="15">
        <v>105</v>
      </c>
      <c r="K153" s="32">
        <f t="shared" ref="K153:K156" si="80">IF(ISNUMBER(J153), (J153 - $B153) / $B153, "")</f>
        <v>-0.26573426573426573</v>
      </c>
      <c r="L153" s="18">
        <f>IF(ISNUMBER(J153), $B172 * K153, "")</f>
        <v>-39860.139860139861</v>
      </c>
      <c r="M153" s="31">
        <v>110</v>
      </c>
      <c r="N153" s="32">
        <f t="shared" ref="N153:N156" si="81">IF(ISNUMBER(M153), (M153 - $B153) / $B153, "")</f>
        <v>-0.23076923076923078</v>
      </c>
      <c r="O153" s="18">
        <f>IF(ISNUMBER(M153), $B172 * N153, "")</f>
        <v>-34615.384615384617</v>
      </c>
      <c r="Q153" s="251"/>
      <c r="R153" s="251"/>
      <c r="S153" s="251"/>
    </row>
    <row r="154" spans="1:19" ht="17.25" thickBot="1">
      <c r="A154" s="125" t="s">
        <v>127</v>
      </c>
      <c r="B154" s="126">
        <v>139</v>
      </c>
      <c r="C154" s="77">
        <v>-7.1428571000000003E-3</v>
      </c>
      <c r="D154" s="15">
        <v>110</v>
      </c>
      <c r="E154" s="32">
        <f t="shared" si="78"/>
        <v>-0.20863309352517986</v>
      </c>
      <c r="F154" s="18">
        <f>IF(ISNUMBER(D154), $B172 * E154, "")</f>
        <v>-31294.96402877698</v>
      </c>
      <c r="G154" s="31">
        <v>107</v>
      </c>
      <c r="H154" s="32">
        <f t="shared" si="79"/>
        <v>-0.23021582733812951</v>
      </c>
      <c r="I154" s="101">
        <f>IF(ISNUMBER(G154), $B172 * H154, "")</f>
        <v>-34532.374100719426</v>
      </c>
      <c r="J154" s="15">
        <v>105</v>
      </c>
      <c r="K154" s="32">
        <f t="shared" si="80"/>
        <v>-0.2446043165467626</v>
      </c>
      <c r="L154" s="18">
        <f>IF(ISNUMBER(J154), $B172 * K154, "")</f>
        <v>-36690.647482014392</v>
      </c>
      <c r="M154" s="31">
        <v>110</v>
      </c>
      <c r="N154" s="32">
        <f t="shared" si="81"/>
        <v>-0.20863309352517986</v>
      </c>
      <c r="O154" s="18">
        <f>IF(ISNUMBER(M154), $B172 * N154, "")</f>
        <v>-31294.96402877698</v>
      </c>
      <c r="Q154" s="256"/>
      <c r="R154" s="256"/>
      <c r="S154" s="256"/>
    </row>
    <row r="155" spans="1:19" ht="17.25" thickBot="1">
      <c r="A155" s="125" t="s">
        <v>85</v>
      </c>
      <c r="B155" s="126">
        <v>521</v>
      </c>
      <c r="C155" s="77">
        <v>-1.13851992E-2</v>
      </c>
      <c r="D155" s="15">
        <v>387</v>
      </c>
      <c r="E155" s="32">
        <f t="shared" si="78"/>
        <v>-0.25719769673704412</v>
      </c>
      <c r="F155" s="18">
        <f>IF(ISNUMBER(D155), $B172 * E155, "")</f>
        <v>-38579.654510556618</v>
      </c>
      <c r="G155" s="31">
        <v>403</v>
      </c>
      <c r="H155" s="32">
        <f t="shared" si="79"/>
        <v>-0.22648752399232247</v>
      </c>
      <c r="I155" s="101">
        <f>IF(ISNUMBER(G155), $B172 * H155, "")</f>
        <v>-33973.128598848372</v>
      </c>
      <c r="J155" s="15">
        <v>386</v>
      </c>
      <c r="K155" s="32">
        <f t="shared" si="80"/>
        <v>-0.25911708253358923</v>
      </c>
      <c r="L155" s="18">
        <f>IF(ISNUMBER(J155), $B172 * K155, "")</f>
        <v>-38867.562380038384</v>
      </c>
      <c r="M155" s="31">
        <v>407</v>
      </c>
      <c r="N155" s="32">
        <f t="shared" si="81"/>
        <v>-0.21880998080614203</v>
      </c>
      <c r="O155" s="18">
        <f>IF(ISNUMBER(M155), $B172 * N155, "")</f>
        <v>-32821.497120921304</v>
      </c>
      <c r="Q155" s="256"/>
      <c r="R155" s="256"/>
      <c r="S155" s="256"/>
    </row>
    <row r="156" spans="1:19" ht="17.25" thickBot="1">
      <c r="A156" s="127" t="s">
        <v>263</v>
      </c>
      <c r="B156" s="128">
        <v>258</v>
      </c>
      <c r="C156" s="78">
        <v>-1.14942529E-2</v>
      </c>
      <c r="D156" s="20">
        <v>221</v>
      </c>
      <c r="E156" s="21">
        <f t="shared" si="78"/>
        <v>-0.1434108527131783</v>
      </c>
      <c r="F156" s="22">
        <f>IF(ISNUMBER(D156), $B172 * E156, "")</f>
        <v>-21511.627906976744</v>
      </c>
      <c r="G156" s="30">
        <v>212</v>
      </c>
      <c r="H156" s="21">
        <f t="shared" si="79"/>
        <v>-0.17829457364341086</v>
      </c>
      <c r="I156" s="105">
        <f>IF(ISNUMBER(G156), $B172 * H156, "")</f>
        <v>-26744.18604651163</v>
      </c>
      <c r="J156" s="20">
        <v>205</v>
      </c>
      <c r="K156" s="21">
        <f t="shared" si="80"/>
        <v>-0.20542635658914729</v>
      </c>
      <c r="L156" s="22">
        <f>IF(ISNUMBER(J156), $B172 * K156, "")</f>
        <v>-30813.953488372095</v>
      </c>
      <c r="M156" s="30">
        <v>221</v>
      </c>
      <c r="N156" s="21">
        <f t="shared" si="81"/>
        <v>-0.1434108527131783</v>
      </c>
      <c r="O156" s="22">
        <f>IF(ISNUMBER(M156), $B172 * N156, "")</f>
        <v>-21511.627906976744</v>
      </c>
      <c r="Q156" s="256"/>
      <c r="R156" s="256"/>
      <c r="S156" s="256"/>
    </row>
    <row r="157" spans="1:19" ht="17.25" thickBot="1">
      <c r="A157" s="125" t="s">
        <v>336</v>
      </c>
      <c r="B157" s="129">
        <v>416</v>
      </c>
      <c r="C157" s="80">
        <v>-1.6548463400000001E-2</v>
      </c>
      <c r="D157" s="106">
        <v>335</v>
      </c>
      <c r="E157" s="107">
        <f>IF(ISNUMBER(D157), (D157 - $B157) / $B157, "")</f>
        <v>-0.19471153846153846</v>
      </c>
      <c r="F157" s="108">
        <f>IF(ISNUMBER(D157), $B172 * E157, "")</f>
        <v>-29206.73076923077</v>
      </c>
      <c r="G157" s="109">
        <v>343</v>
      </c>
      <c r="H157" s="107">
        <f>IF(ISNUMBER(G157), (G157 - $B157) / $B157, "")</f>
        <v>-0.17548076923076922</v>
      </c>
      <c r="I157" s="110">
        <f>IF(ISNUMBER(G157), $B172 * H157, "")</f>
        <v>-26322.115384615383</v>
      </c>
      <c r="J157" s="106">
        <v>324</v>
      </c>
      <c r="K157" s="107">
        <f>IF(ISNUMBER(J157), (J157 - $B157) / $B157, "")</f>
        <v>-0.22115384615384615</v>
      </c>
      <c r="L157" s="108">
        <f>IF(ISNUMBER(J157), $B172 * K157, "")</f>
        <v>-33173.076923076922</v>
      </c>
      <c r="M157" s="109">
        <v>343</v>
      </c>
      <c r="N157" s="107">
        <f>IF(ISNUMBER(M157), (M157 - $B157) / $B157, "")</f>
        <v>-0.17548076923076922</v>
      </c>
      <c r="O157" s="108">
        <f>IF(ISNUMBER(M157), $B172 * N157, "")</f>
        <v>-26322.115384615383</v>
      </c>
      <c r="Q157" s="256"/>
      <c r="R157" s="256"/>
      <c r="S157" s="256"/>
    </row>
    <row r="158" spans="1:19" ht="17.25" thickBot="1">
      <c r="A158" s="125" t="s">
        <v>215</v>
      </c>
      <c r="B158" s="126">
        <v>546</v>
      </c>
      <c r="C158" s="77">
        <v>-1.7985611499999998E-2</v>
      </c>
      <c r="D158" s="15">
        <v>432</v>
      </c>
      <c r="E158" s="32">
        <f t="shared" ref="E158:E161" si="82">IF(ISNUMBER(D158), (D158 - $B158) / $B158, "")</f>
        <v>-0.2087912087912088</v>
      </c>
      <c r="F158" s="18">
        <f>IF(ISNUMBER(D158), $B172 * E158, "")</f>
        <v>-31318.68131868132</v>
      </c>
      <c r="G158" s="31">
        <v>450</v>
      </c>
      <c r="H158" s="32">
        <f t="shared" ref="H158:H161" si="83">IF(ISNUMBER(G158), (G158 - $B158) / $B158, "")</f>
        <v>-0.17582417582417584</v>
      </c>
      <c r="I158" s="101">
        <f>IF(ISNUMBER(G158), $B172 * H158, "")</f>
        <v>-26373.626373626375</v>
      </c>
      <c r="J158" s="15">
        <v>432</v>
      </c>
      <c r="K158" s="32">
        <f t="shared" ref="K158:K161" si="84">IF(ISNUMBER(J158), (J158 - $B158) / $B158, "")</f>
        <v>-0.2087912087912088</v>
      </c>
      <c r="L158" s="18">
        <f>IF(ISNUMBER(J158), $B172 * K158, "")</f>
        <v>-31318.68131868132</v>
      </c>
      <c r="M158" s="31">
        <v>453</v>
      </c>
      <c r="N158" s="32">
        <f t="shared" ref="N158:N161" si="85">IF(ISNUMBER(M158), (M158 - $B158) / $B158, "")</f>
        <v>-0.17032967032967034</v>
      </c>
      <c r="O158" s="18">
        <f>IF(ISNUMBER(M158), $B172 * N158, "")</f>
        <v>-25549.45054945055</v>
      </c>
      <c r="Q158" s="256"/>
      <c r="R158" s="256"/>
      <c r="S158" s="256"/>
    </row>
    <row r="159" spans="1:19" ht="17.25" thickBot="1">
      <c r="A159" s="125" t="s">
        <v>115</v>
      </c>
      <c r="B159" s="126">
        <v>840</v>
      </c>
      <c r="C159" s="77">
        <v>-2.4390243900000001E-2</v>
      </c>
      <c r="D159" s="15">
        <v>700</v>
      </c>
      <c r="E159" s="32">
        <f t="shared" si="82"/>
        <v>-0.16666666666666666</v>
      </c>
      <c r="F159" s="18">
        <f>IF(ISNUMBER(D159), $B172 * E159, "")</f>
        <v>-25000</v>
      </c>
      <c r="G159" s="31">
        <v>694</v>
      </c>
      <c r="H159" s="32">
        <f t="shared" si="83"/>
        <v>-0.1738095238095238</v>
      </c>
      <c r="I159" s="101">
        <f>IF(ISNUMBER(G159), $B172 * H159, "")</f>
        <v>-26071.428571428569</v>
      </c>
      <c r="J159" s="15">
        <v>680</v>
      </c>
      <c r="K159" s="32">
        <f t="shared" si="84"/>
        <v>-0.19047619047619047</v>
      </c>
      <c r="L159" s="18">
        <f>IF(ISNUMBER(J159), $B172 * K159, "")</f>
        <v>-28571.428571428569</v>
      </c>
      <c r="M159" s="31">
        <v>723</v>
      </c>
      <c r="N159" s="32">
        <f t="shared" si="85"/>
        <v>-0.13928571428571429</v>
      </c>
      <c r="O159" s="18">
        <f>IF(ISNUMBER(M159), $B172 * N159, "")</f>
        <v>-20892.857142857145</v>
      </c>
      <c r="Q159" s="256"/>
      <c r="R159" s="256"/>
      <c r="S159" s="256"/>
    </row>
    <row r="160" spans="1:19" ht="17.25" thickBot="1">
      <c r="A160" s="125" t="s">
        <v>233</v>
      </c>
      <c r="B160" s="126">
        <v>765</v>
      </c>
      <c r="C160" s="77">
        <v>-2.67175573E-2</v>
      </c>
      <c r="D160" s="15">
        <v>601</v>
      </c>
      <c r="E160" s="32">
        <f t="shared" si="82"/>
        <v>-0.21437908496732025</v>
      </c>
      <c r="F160" s="18">
        <f>IF(ISNUMBER(D160), $B172 * E160, "")</f>
        <v>-32156.862745098038</v>
      </c>
      <c r="G160" s="31">
        <v>599</v>
      </c>
      <c r="H160" s="32">
        <f t="shared" si="83"/>
        <v>-0.21699346405228759</v>
      </c>
      <c r="I160" s="101">
        <f>IF(ISNUMBER(G160), $B172 * H160, "")</f>
        <v>-32549.01960784314</v>
      </c>
      <c r="J160" s="15">
        <v>586</v>
      </c>
      <c r="K160" s="32">
        <f t="shared" si="84"/>
        <v>-0.23398692810457516</v>
      </c>
      <c r="L160" s="18">
        <f>IF(ISNUMBER(J160), $B172 * K160, "")</f>
        <v>-35098.039215686273</v>
      </c>
      <c r="M160" s="31">
        <v>606</v>
      </c>
      <c r="N160" s="32">
        <f t="shared" si="85"/>
        <v>-0.20784313725490197</v>
      </c>
      <c r="O160" s="18">
        <f>IF(ISNUMBER(M160), $B172 * N160, "")</f>
        <v>-31176.470588235297</v>
      </c>
      <c r="Q160" s="33"/>
      <c r="R160" s="33"/>
    </row>
    <row r="161" spans="1:19" ht="17.25" thickBot="1">
      <c r="A161" s="130" t="s">
        <v>203</v>
      </c>
      <c r="B161" s="131">
        <v>901</v>
      </c>
      <c r="C161" s="79">
        <v>-3.0139935400000002E-2</v>
      </c>
      <c r="D161" s="24">
        <v>723</v>
      </c>
      <c r="E161" s="25">
        <f t="shared" si="82"/>
        <v>-0.19755826859045506</v>
      </c>
      <c r="F161" s="104">
        <f>IF(ISNUMBER(D161), $B172 * E161, "")</f>
        <v>-29633.740288568257</v>
      </c>
      <c r="G161" s="102">
        <v>696</v>
      </c>
      <c r="H161" s="25">
        <f t="shared" si="83"/>
        <v>-0.22752497225305215</v>
      </c>
      <c r="I161" s="103">
        <f>IF(ISNUMBER(G161), $B172 * H161, "")</f>
        <v>-34128.745837957824</v>
      </c>
      <c r="J161" s="24">
        <v>677</v>
      </c>
      <c r="K161" s="25">
        <f t="shared" si="84"/>
        <v>-0.24861265260821311</v>
      </c>
      <c r="L161" s="104">
        <f>IF(ISNUMBER(J161), $B172 * K161, "")</f>
        <v>-37291.897891231965</v>
      </c>
      <c r="M161" s="102">
        <v>725</v>
      </c>
      <c r="N161" s="25">
        <f t="shared" si="85"/>
        <v>-0.19533851276359601</v>
      </c>
      <c r="O161" s="104">
        <f>IF(ISNUMBER(M161), $B172 * N161, "")</f>
        <v>-29300.776914539401</v>
      </c>
      <c r="Q161" s="265"/>
      <c r="R161" s="266"/>
      <c r="S161" s="267"/>
    </row>
    <row r="162" spans="1:19">
      <c r="A162" s="123" t="s">
        <v>227</v>
      </c>
      <c r="B162" s="124">
        <v>758</v>
      </c>
      <c r="C162" s="76">
        <v>-3.3163265300000001E-2</v>
      </c>
      <c r="D162" s="13">
        <v>574</v>
      </c>
      <c r="E162" s="14">
        <f>IF(ISNUMBER(D162), (D162 - $B162) / $B162, "")</f>
        <v>-0.24274406332453827</v>
      </c>
      <c r="F162" s="16">
        <f>IF(ISNUMBER(D162), $B172 * E162, "")</f>
        <v>-36411.609498680737</v>
      </c>
      <c r="G162" s="29">
        <v>599</v>
      </c>
      <c r="H162" s="14">
        <f>IF(ISNUMBER(G162), (G162 - $B162) / $B162, "")</f>
        <v>-0.20976253298153033</v>
      </c>
      <c r="I162" s="100">
        <f>IF(ISNUMBER(G162), $B172 * H162, "")</f>
        <v>-31464.37994722955</v>
      </c>
      <c r="J162" s="13">
        <v>569</v>
      </c>
      <c r="K162" s="14">
        <f>IF(ISNUMBER(J162), (J162 - $B162) / $B162, "")</f>
        <v>-0.24934036939313983</v>
      </c>
      <c r="L162" s="16">
        <f>IF(ISNUMBER(J162), $B172 * K162, "")</f>
        <v>-37401.055408970977</v>
      </c>
      <c r="M162" s="29">
        <v>608</v>
      </c>
      <c r="N162" s="14">
        <f>IF(ISNUMBER(M162), (M162 - $B162) / $B162, "")</f>
        <v>-0.19788918205804748</v>
      </c>
      <c r="O162" s="16">
        <f>IF(ISNUMBER(M162), $B172 * N162, "")</f>
        <v>-29683.37730870712</v>
      </c>
      <c r="Q162" s="268"/>
      <c r="R162" s="269"/>
      <c r="S162" s="270"/>
    </row>
    <row r="163" spans="1:19" ht="17.25" thickBot="1">
      <c r="A163" s="125" t="s">
        <v>197</v>
      </c>
      <c r="B163" s="126">
        <v>245</v>
      </c>
      <c r="C163" s="77">
        <v>-3.5433070900000002E-2</v>
      </c>
      <c r="D163" s="15">
        <v>193</v>
      </c>
      <c r="E163" s="32">
        <f t="shared" ref="E163:E166" si="86">IF(ISNUMBER(D163), (D163 - $B163) / $B163, "")</f>
        <v>-0.21224489795918366</v>
      </c>
      <c r="F163" s="18">
        <f>IF(ISNUMBER(D163), $B172 * E163, "")</f>
        <v>-31836.734693877548</v>
      </c>
      <c r="G163" s="31">
        <v>186</v>
      </c>
      <c r="H163" s="32">
        <f t="shared" ref="H163:H166" si="87">IF(ISNUMBER(G163), (G163 - $B163) / $B163, "")</f>
        <v>-0.24081632653061225</v>
      </c>
      <c r="I163" s="101">
        <f>IF(ISNUMBER(G163), $B172 * H163, "")</f>
        <v>-36122.448979591834</v>
      </c>
      <c r="J163" s="15">
        <v>179</v>
      </c>
      <c r="K163" s="32">
        <f t="shared" ref="K163:K166" si="88">IF(ISNUMBER(J163), (J163 - $B163) / $B163, "")</f>
        <v>-0.26938775510204083</v>
      </c>
      <c r="L163" s="18">
        <f>IF(ISNUMBER(J163), $B172 * K163, "")</f>
        <v>-40408.163265306124</v>
      </c>
      <c r="M163" s="31">
        <v>190</v>
      </c>
      <c r="N163" s="32">
        <f t="shared" ref="N163:N166" si="89">IF(ISNUMBER(M163), (M163 - $B163) / $B163, "")</f>
        <v>-0.22448979591836735</v>
      </c>
      <c r="O163" s="18">
        <f>IF(ISNUMBER(M163), $B172 * N163, "")</f>
        <v>-33673.469387755104</v>
      </c>
      <c r="Q163" s="271"/>
      <c r="R163" s="272"/>
      <c r="S163" s="273"/>
    </row>
    <row r="164" spans="1:19" ht="17.25" thickBot="1">
      <c r="A164" s="125" t="s">
        <v>189</v>
      </c>
      <c r="B164" s="126">
        <v>508</v>
      </c>
      <c r="C164" s="77">
        <v>-4.5112781999999997E-2</v>
      </c>
      <c r="D164" s="15">
        <v>376</v>
      </c>
      <c r="E164" s="32">
        <f t="shared" si="86"/>
        <v>-0.25984251968503935</v>
      </c>
      <c r="F164" s="18">
        <f>IF(ISNUMBER(D164), $B172 * E164, "")</f>
        <v>-38976.377952755902</v>
      </c>
      <c r="G164" s="31">
        <v>369</v>
      </c>
      <c r="H164" s="32">
        <f t="shared" si="87"/>
        <v>-0.2736220472440945</v>
      </c>
      <c r="I164" s="101">
        <f>IF(ISNUMBER(G164), $B172 * H164, "")</f>
        <v>-41043.307086614179</v>
      </c>
      <c r="J164" s="15">
        <v>358</v>
      </c>
      <c r="K164" s="32">
        <f t="shared" si="88"/>
        <v>-0.29527559055118108</v>
      </c>
      <c r="L164" s="18">
        <f>IF(ISNUMBER(J164), $B172 * K164, "")</f>
        <v>-44291.338582677163</v>
      </c>
      <c r="M164" s="31">
        <v>378</v>
      </c>
      <c r="N164" s="32">
        <f t="shared" si="89"/>
        <v>-0.25590551181102361</v>
      </c>
      <c r="O164" s="18">
        <f>IF(ISNUMBER(M164), $B172 * N164, "")</f>
        <v>-38385.826771653541</v>
      </c>
      <c r="Q164" s="256"/>
      <c r="R164" s="256"/>
      <c r="S164" s="256"/>
    </row>
    <row r="165" spans="1:19" ht="17.25" thickBot="1">
      <c r="A165" s="125" t="s">
        <v>239</v>
      </c>
      <c r="B165" s="126">
        <v>780</v>
      </c>
      <c r="C165" s="77">
        <v>-4.5287637700000001E-2</v>
      </c>
      <c r="D165" s="15">
        <v>616</v>
      </c>
      <c r="E165" s="32">
        <f t="shared" si="86"/>
        <v>-0.21025641025641026</v>
      </c>
      <c r="F165" s="18">
        <f>IF(ISNUMBER(D165), $B172 * E165, "")</f>
        <v>-31538.461538461539</v>
      </c>
      <c r="G165" s="31">
        <v>601</v>
      </c>
      <c r="H165" s="32">
        <f t="shared" si="87"/>
        <v>-0.22948717948717948</v>
      </c>
      <c r="I165" s="101">
        <f>IF(ISNUMBER(G165), $B172 * H165, "")</f>
        <v>-34423.076923076922</v>
      </c>
      <c r="J165" s="15">
        <v>577</v>
      </c>
      <c r="K165" s="32">
        <f t="shared" si="88"/>
        <v>-0.26025641025641028</v>
      </c>
      <c r="L165" s="18">
        <f>IF(ISNUMBER(J165), $B172 * K165, "")</f>
        <v>-39038.461538461539</v>
      </c>
      <c r="M165" s="31">
        <v>597</v>
      </c>
      <c r="N165" s="32">
        <f t="shared" si="89"/>
        <v>-0.23461538461538461</v>
      </c>
      <c r="O165" s="18">
        <f>IF(ISNUMBER(M165), $B172 * N165, "")</f>
        <v>-35192.307692307695</v>
      </c>
      <c r="Q165" s="251"/>
      <c r="R165" s="251"/>
      <c r="S165" s="251"/>
    </row>
    <row r="166" spans="1:19" ht="17.25" thickBot="1">
      <c r="A166" s="127" t="s">
        <v>171</v>
      </c>
      <c r="B166" s="128">
        <v>742</v>
      </c>
      <c r="C166" s="78">
        <v>-4.6272493599999999E-2</v>
      </c>
      <c r="D166" s="20">
        <v>591</v>
      </c>
      <c r="E166" s="21">
        <f t="shared" si="86"/>
        <v>-0.20350404312668463</v>
      </c>
      <c r="F166" s="22">
        <f>IF(ISNUMBER(D166), $B172 * E166, "")</f>
        <v>-30525.606469002694</v>
      </c>
      <c r="G166" s="30">
        <v>580</v>
      </c>
      <c r="H166" s="21">
        <f t="shared" si="87"/>
        <v>-0.21832884097035041</v>
      </c>
      <c r="I166" s="105">
        <f>IF(ISNUMBER(G166), $B172 * H166, "")</f>
        <v>-32749.326145552561</v>
      </c>
      <c r="J166" s="20">
        <v>554</v>
      </c>
      <c r="K166" s="21">
        <f t="shared" si="88"/>
        <v>-0.25336927223719674</v>
      </c>
      <c r="L166" s="22">
        <f>IF(ISNUMBER(J166), $B172 * K166, "")</f>
        <v>-38005.390835579514</v>
      </c>
      <c r="M166" s="30">
        <v>589</v>
      </c>
      <c r="N166" s="21">
        <f t="shared" si="89"/>
        <v>-0.20619946091644206</v>
      </c>
      <c r="O166" s="22">
        <f>IF(ISNUMBER(M166), $B172 * N166, "")</f>
        <v>-30929.91913746631</v>
      </c>
      <c r="Q166" s="251"/>
      <c r="R166" s="251"/>
      <c r="S166" s="251"/>
    </row>
    <row r="167" spans="1:19" ht="17.25" thickBot="1">
      <c r="A167" s="125" t="s">
        <v>121</v>
      </c>
      <c r="B167" s="129">
        <v>638</v>
      </c>
      <c r="C167" s="80">
        <v>-4.6337817599999997E-2</v>
      </c>
      <c r="D167" s="106">
        <v>480</v>
      </c>
      <c r="E167" s="107">
        <f>IF(ISNUMBER(D167), (D167 - $B167) / $B167, "")</f>
        <v>-0.2476489028213166</v>
      </c>
      <c r="F167" s="108">
        <f>IF(ISNUMBER(D167), $B172 * E167, "")</f>
        <v>-37147.335423197488</v>
      </c>
      <c r="G167" s="109">
        <v>469</v>
      </c>
      <c r="H167" s="107">
        <f>IF(ISNUMBER(G167), (G167 - $B167) / $B167, "")</f>
        <v>-0.26489028213166144</v>
      </c>
      <c r="I167" s="110">
        <f>IF(ISNUMBER(G167), $B172 * H167, "")</f>
        <v>-39733.542319749213</v>
      </c>
      <c r="J167" s="106">
        <v>456</v>
      </c>
      <c r="K167" s="107">
        <f>IF(ISNUMBER(J167), (J167 - $B167) / $B167, "")</f>
        <v>-0.28526645768025077</v>
      </c>
      <c r="L167" s="108">
        <f>IF(ISNUMBER(J167), $B172 * K167, "")</f>
        <v>-42789.968652037613</v>
      </c>
      <c r="M167" s="109">
        <v>483</v>
      </c>
      <c r="N167" s="107">
        <f>IF(ISNUMBER(M167), (M167 - $B167) / $B167, "")</f>
        <v>-0.24294670846394983</v>
      </c>
      <c r="O167" s="108">
        <f>IF(ISNUMBER(M167), $B172 * N167, "")</f>
        <v>-36442.006269592472</v>
      </c>
      <c r="Q167" s="256"/>
      <c r="R167" s="256"/>
      <c r="S167" s="256"/>
    </row>
    <row r="168" spans="1:19" ht="17.25" thickBot="1">
      <c r="A168" s="125" t="s">
        <v>159</v>
      </c>
      <c r="B168" s="126">
        <v>117</v>
      </c>
      <c r="C168" s="77">
        <v>-4.8780487800000001E-2</v>
      </c>
      <c r="D168" s="15">
        <v>94.8</v>
      </c>
      <c r="E168" s="32">
        <f t="shared" ref="E168:E171" si="90">IF(ISNUMBER(D168), (D168 - $B168) / $B168, "")</f>
        <v>-0.18974358974358976</v>
      </c>
      <c r="F168" s="18">
        <f>IF(ISNUMBER(D168), $B172 * E168, "")</f>
        <v>-28461.538461538465</v>
      </c>
      <c r="G168" s="31">
        <v>92.6</v>
      </c>
      <c r="H168" s="32">
        <f t="shared" ref="H168:H171" si="91">IF(ISNUMBER(G168), (G168 - $B168) / $B168, "")</f>
        <v>-0.20854700854700858</v>
      </c>
      <c r="I168" s="101">
        <f>IF(ISNUMBER(G168), $B172 * H168, "")</f>
        <v>-31282.051282051289</v>
      </c>
      <c r="J168" s="15">
        <v>89.6</v>
      </c>
      <c r="K168" s="32">
        <f t="shared" ref="K168:K171" si="92">IF(ISNUMBER(J168), (J168 - $B168) / $B168, "")</f>
        <v>-0.23418803418803424</v>
      </c>
      <c r="L168" s="18">
        <f>IF(ISNUMBER(J168), $B172 * K168, "")</f>
        <v>-35128.20512820514</v>
      </c>
      <c r="M168" s="31">
        <v>93</v>
      </c>
      <c r="N168" s="32">
        <f t="shared" ref="N168:N171" si="93">IF(ISNUMBER(M168), (M168 - $B168) / $B168, "")</f>
        <v>-0.20512820512820512</v>
      </c>
      <c r="O168" s="18">
        <f>IF(ISNUMBER(M168), $B172 * N168, "")</f>
        <v>-30769.23076923077</v>
      </c>
      <c r="Q168" s="256"/>
      <c r="R168" s="256"/>
      <c r="S168" s="256"/>
    </row>
    <row r="169" spans="1:19" ht="17.25" thickBot="1">
      <c r="A169" s="125" t="s">
        <v>141</v>
      </c>
      <c r="B169" s="126">
        <v>174</v>
      </c>
      <c r="C169" s="77">
        <v>-5.4347826100000003E-2</v>
      </c>
      <c r="D169" s="15">
        <v>136</v>
      </c>
      <c r="E169" s="32">
        <f t="shared" si="90"/>
        <v>-0.21839080459770116</v>
      </c>
      <c r="F169" s="18">
        <f>IF(ISNUMBER(D169), $B172 * E169, "")</f>
        <v>-32758.620689655174</v>
      </c>
      <c r="G169" s="31">
        <v>135</v>
      </c>
      <c r="H169" s="32">
        <f t="shared" si="91"/>
        <v>-0.22413793103448276</v>
      </c>
      <c r="I169" s="101">
        <f>IF(ISNUMBER(G169), $B172 * H169, "")</f>
        <v>-33620.689655172413</v>
      </c>
      <c r="J169" s="15">
        <v>128</v>
      </c>
      <c r="K169" s="32">
        <f t="shared" si="92"/>
        <v>-0.26436781609195403</v>
      </c>
      <c r="L169" s="18">
        <f>IF(ISNUMBER(J169), $B172 * K169, "")</f>
        <v>-39655.172413793101</v>
      </c>
      <c r="M169" s="31">
        <v>140</v>
      </c>
      <c r="N169" s="32">
        <f t="shared" si="93"/>
        <v>-0.19540229885057472</v>
      </c>
      <c r="O169" s="18">
        <f>IF(ISNUMBER(M169), $B172 * N169, "")</f>
        <v>-29310.34482758621</v>
      </c>
      <c r="Q169" s="256"/>
      <c r="R169" s="256"/>
      <c r="S169" s="256"/>
    </row>
    <row r="170" spans="1:19">
      <c r="A170" s="125" t="s">
        <v>219</v>
      </c>
      <c r="B170" s="126">
        <v>383</v>
      </c>
      <c r="C170" s="77">
        <v>-5.6650246299999998E-2</v>
      </c>
      <c r="D170" s="15">
        <v>290</v>
      </c>
      <c r="E170" s="32">
        <f t="shared" si="90"/>
        <v>-0.24281984334203655</v>
      </c>
      <c r="F170" s="18">
        <f>IF(ISNUMBER(D170), $B172 * E170, "")</f>
        <v>-36422.976501305478</v>
      </c>
      <c r="G170" s="31">
        <v>284</v>
      </c>
      <c r="H170" s="32">
        <f t="shared" si="91"/>
        <v>-0.25848563968668409</v>
      </c>
      <c r="I170" s="101">
        <f>IF(ISNUMBER(G170), $B172 * H170, "")</f>
        <v>-38772.845953002616</v>
      </c>
      <c r="J170" s="15">
        <v>273</v>
      </c>
      <c r="K170" s="32">
        <f t="shared" si="92"/>
        <v>-0.28720626631853785</v>
      </c>
      <c r="L170" s="18">
        <f>IF(ISNUMBER(J170), $B172 * K170, "")</f>
        <v>-43080.93994778068</v>
      </c>
      <c r="M170" s="31">
        <v>297</v>
      </c>
      <c r="N170" s="32">
        <f t="shared" si="93"/>
        <v>-0.22454308093994779</v>
      </c>
      <c r="O170" s="18">
        <f>IF(ISNUMBER(M170), $B172 * N170, "")</f>
        <v>-33681.462140992167</v>
      </c>
      <c r="Q170" s="278"/>
      <c r="R170" s="279"/>
      <c r="S170" s="280"/>
    </row>
    <row r="171" spans="1:19" ht="17.25" thickBot="1">
      <c r="A171" s="130" t="s">
        <v>191</v>
      </c>
      <c r="B171" s="131">
        <v>189</v>
      </c>
      <c r="C171" s="79">
        <v>-6.4356435599999998E-2</v>
      </c>
      <c r="D171" s="24">
        <v>141</v>
      </c>
      <c r="E171" s="25">
        <f t="shared" si="90"/>
        <v>-0.25396825396825395</v>
      </c>
      <c r="F171" s="104">
        <f>IF(ISNUMBER(D171), $B172 * E171, "")</f>
        <v>-38095.238095238092</v>
      </c>
      <c r="G171" s="102">
        <v>144</v>
      </c>
      <c r="H171" s="25">
        <f t="shared" si="91"/>
        <v>-0.23809523809523808</v>
      </c>
      <c r="I171" s="103">
        <f>IF(ISNUMBER(G171), $B172 * H171, "")</f>
        <v>-35714.28571428571</v>
      </c>
      <c r="J171" s="24">
        <v>139</v>
      </c>
      <c r="K171" s="25">
        <f t="shared" si="92"/>
        <v>-0.26455026455026454</v>
      </c>
      <c r="L171" s="104">
        <f>IF(ISNUMBER(J171), $B172 * K171, "")</f>
        <v>-39682.539682539682</v>
      </c>
      <c r="M171" s="102">
        <v>146</v>
      </c>
      <c r="N171" s="25">
        <f t="shared" si="93"/>
        <v>-0.2275132275132275</v>
      </c>
      <c r="O171" s="104">
        <f>IF(ISNUMBER(M171), $B172 * N171, "")</f>
        <v>-34126.984126984127</v>
      </c>
      <c r="Q171" s="281"/>
      <c r="R171" s="282"/>
      <c r="S171" s="283"/>
    </row>
    <row r="172" spans="1:19" ht="17.25" thickBot="1">
      <c r="A172" s="132" t="s">
        <v>267</v>
      </c>
      <c r="B172" s="289">
        <f>$B$37</f>
        <v>150000</v>
      </c>
      <c r="C172" s="290"/>
      <c r="D172" s="26" t="s">
        <v>268</v>
      </c>
      <c r="E172" s="27">
        <f>IF(COUNT(E152:E171), SUM(E152:E171) / COUNT(E152:E171), 0)</f>
        <v>-0.21445992503958472</v>
      </c>
      <c r="F172" s="28">
        <f>SUM(F152:F171)</f>
        <v>-643379.77511875401</v>
      </c>
      <c r="G172" s="26" t="s">
        <v>268</v>
      </c>
      <c r="H172" s="27">
        <f>IF(COUNT(H152:H171), SUM(H152:H171) / COUNT(H152:H171), 0)</f>
        <v>-0.22249727024797897</v>
      </c>
      <c r="I172" s="28">
        <f>SUM(I152:I171)</f>
        <v>-667491.8107439368</v>
      </c>
      <c r="J172" s="26" t="s">
        <v>268</v>
      </c>
      <c r="K172" s="27">
        <f>IF(COUNT(K152:K171), SUM(K152:K171) / COUNT(K152:K171), 0)</f>
        <v>-0.25104022852484237</v>
      </c>
      <c r="L172" s="28">
        <f>SUM(L152:L171)</f>
        <v>-753120.6855745269</v>
      </c>
      <c r="M172" s="26" t="s">
        <v>268</v>
      </c>
      <c r="N172" s="27">
        <f>IF(COUNT(N152:N171), SUM(N152:N171) / COUNT(N152:N171), 0)</f>
        <v>-0.20691251464946689</v>
      </c>
      <c r="O172" s="28">
        <f>SUM(O152:O171)</f>
        <v>-620737.54394840065</v>
      </c>
      <c r="Q172" s="284"/>
      <c r="R172" s="285"/>
      <c r="S172" s="286"/>
    </row>
    <row r="174" spans="1:19" ht="17.25" thickBot="1"/>
    <row r="175" spans="1:19" ht="17.25" thickBot="1">
      <c r="A175" s="230" t="s">
        <v>252</v>
      </c>
      <c r="B175" s="231"/>
      <c r="C175" s="231"/>
      <c r="D175" s="231"/>
      <c r="E175" s="231"/>
      <c r="F175" s="231"/>
      <c r="G175" s="231"/>
      <c r="H175" s="231"/>
      <c r="I175" s="231"/>
      <c r="J175" s="231"/>
      <c r="K175" s="231"/>
      <c r="L175" s="231"/>
      <c r="M175" s="231"/>
      <c r="N175" s="231"/>
      <c r="O175" s="232"/>
      <c r="Q175" s="251"/>
      <c r="R175" s="251"/>
      <c r="S175" s="251"/>
    </row>
    <row r="176" spans="1:19" ht="17.25" thickBot="1">
      <c r="A176" s="178" t="s">
        <v>264</v>
      </c>
      <c r="B176" s="230" t="s">
        <v>49</v>
      </c>
      <c r="C176" s="232"/>
      <c r="D176" s="230" t="s">
        <v>57</v>
      </c>
      <c r="E176" s="231"/>
      <c r="F176" s="232"/>
      <c r="G176" s="257">
        <f>_xlfn.IFNA(VLOOKUP(B176, 현재가테이블!$B$2:$D$200, 2, FALSE), "-")</f>
        <v>60715000</v>
      </c>
      <c r="H176" s="258"/>
      <c r="I176" s="259"/>
      <c r="J176" s="230" t="s">
        <v>58</v>
      </c>
      <c r="K176" s="231"/>
      <c r="L176" s="232"/>
      <c r="M176" s="260">
        <f>_xlfn.IFNA(VLOOKUP(B176, 현재가테이블!$B$2:$D$200, 3, FALSE), "-")</f>
        <v>-7.8924148000000006E-3</v>
      </c>
      <c r="N176" s="261"/>
      <c r="O176" s="262"/>
      <c r="Q176" s="251"/>
      <c r="R176" s="251"/>
      <c r="S176" s="251"/>
    </row>
    <row r="177" spans="1:19" ht="17.25" thickBot="1">
      <c r="A177" s="291" t="s">
        <v>54</v>
      </c>
      <c r="B177" s="293" t="str">
        <f>TEXT($G$1, "[$-ko-KR]yyyy-mm-dd(ddd) ") &amp; "오전 00:00"</f>
        <v>2021-12-04(토) 오전 00:00</v>
      </c>
      <c r="C177" s="294"/>
      <c r="D177" s="253" t="str">
        <f>TEXT($G$1, "[$-ko-KR]yyyy-mm-dd(ddd) ") &amp; "오후 14:00"</f>
        <v>2021-12-04(토) 오후 14:00</v>
      </c>
      <c r="E177" s="254"/>
      <c r="F177" s="255"/>
      <c r="G177" s="253" t="str">
        <f>TEXT($G$1, "[$-ko-KR]yyyy-mm-dd(ddd) ") &amp; "오후 19:00"</f>
        <v>2021-12-04(토) 오후 19:00</v>
      </c>
      <c r="H177" s="254"/>
      <c r="I177" s="255"/>
      <c r="J177" s="253" t="str">
        <f>TEXT($G$1, "[$-ko-KR]yyyy-mm-dd(ddd) ") &amp; "오후 21:00"</f>
        <v>2021-12-04(토) 오후 21:00</v>
      </c>
      <c r="K177" s="254"/>
      <c r="L177" s="255"/>
      <c r="M177" s="253" t="str">
        <f>TEXT($G$1+1, "[$-ko-KR]yyyy-mm-dd(ddd) ") &amp; "오전 00:00"</f>
        <v>2021-12-05(일) 오전 00:00</v>
      </c>
      <c r="N177" s="254"/>
      <c r="O177" s="255"/>
      <c r="Q177" s="251"/>
      <c r="R177" s="251"/>
      <c r="S177" s="251"/>
    </row>
    <row r="178" spans="1:19" ht="17.25" thickBot="1">
      <c r="A178" s="292"/>
      <c r="B178" s="121" t="s">
        <v>57</v>
      </c>
      <c r="C178" s="122" t="s">
        <v>58</v>
      </c>
      <c r="D178" s="2" t="s">
        <v>57</v>
      </c>
      <c r="E178" s="10" t="s">
        <v>265</v>
      </c>
      <c r="F178" s="11" t="s">
        <v>266</v>
      </c>
      <c r="G178" s="179" t="s">
        <v>57</v>
      </c>
      <c r="H178" s="180" t="s">
        <v>265</v>
      </c>
      <c r="I178" s="181" t="s">
        <v>266</v>
      </c>
      <c r="J178" s="10" t="s">
        <v>57</v>
      </c>
      <c r="K178" s="10" t="s">
        <v>265</v>
      </c>
      <c r="L178" s="115" t="s">
        <v>266</v>
      </c>
      <c r="M178" s="2" t="s">
        <v>57</v>
      </c>
      <c r="N178" s="10" t="s">
        <v>265</v>
      </c>
      <c r="O178" s="66" t="s">
        <v>266</v>
      </c>
      <c r="Q178" s="256"/>
      <c r="R178" s="256"/>
      <c r="S178" s="256"/>
    </row>
    <row r="179" spans="1:19" ht="17.25" thickBot="1">
      <c r="A179" s="123" t="s">
        <v>227</v>
      </c>
      <c r="B179" s="124">
        <v>758</v>
      </c>
      <c r="C179" s="76">
        <v>-3.3163265300000001E-2</v>
      </c>
      <c r="D179" s="13">
        <v>574</v>
      </c>
      <c r="E179" s="14">
        <f>IF(ISNUMBER(D179), (D179 - $B179) / $B179, "")</f>
        <v>-0.24274406332453827</v>
      </c>
      <c r="F179" s="16">
        <f>IF(ISNUMBER(D179), $B199 * E179, "")</f>
        <v>-36411.609498680737</v>
      </c>
      <c r="G179" s="29">
        <v>599</v>
      </c>
      <c r="H179" s="14">
        <f>IF(ISNUMBER(G179), (G179 - $B179) / $B179, "")</f>
        <v>-0.20976253298153033</v>
      </c>
      <c r="I179" s="100">
        <f>IF(ISNUMBER(G179), $B199 * H179, "")</f>
        <v>-31464.37994722955</v>
      </c>
      <c r="J179" s="13">
        <v>569</v>
      </c>
      <c r="K179" s="14">
        <f>IF(ISNUMBER(J179), (J179 - $B179) / $B179, "")</f>
        <v>-0.24934036939313983</v>
      </c>
      <c r="L179" s="16">
        <f>IF(ISNUMBER(J179), $B199 * K179, "")</f>
        <v>-37401.055408970977</v>
      </c>
      <c r="M179" s="29">
        <v>608</v>
      </c>
      <c r="N179" s="14">
        <f>IF(ISNUMBER(M179), (M179 - $B179) / $B179, "")</f>
        <v>-0.19788918205804748</v>
      </c>
      <c r="O179" s="16">
        <f>IF(ISNUMBER(M179), $B199 * N179, "")</f>
        <v>-29683.37730870712</v>
      </c>
      <c r="Q179" s="251"/>
      <c r="R179" s="251"/>
      <c r="S179" s="251"/>
    </row>
    <row r="180" spans="1:19" ht="17.25" thickBot="1">
      <c r="A180" s="125" t="s">
        <v>197</v>
      </c>
      <c r="B180" s="126">
        <v>245</v>
      </c>
      <c r="C180" s="77">
        <v>-3.5433070900000002E-2</v>
      </c>
      <c r="D180" s="15">
        <v>193</v>
      </c>
      <c r="E180" s="32">
        <f t="shared" ref="E180:E183" si="94">IF(ISNUMBER(D180), (D180 - $B180) / $B180, "")</f>
        <v>-0.21224489795918366</v>
      </c>
      <c r="F180" s="18">
        <f>IF(ISNUMBER(D180), $B199 * E180, "")</f>
        <v>-31836.734693877548</v>
      </c>
      <c r="G180" s="31">
        <v>186</v>
      </c>
      <c r="H180" s="32">
        <f t="shared" ref="H180:H183" si="95">IF(ISNUMBER(G180), (G180 - $B180) / $B180, "")</f>
        <v>-0.24081632653061225</v>
      </c>
      <c r="I180" s="101">
        <f>IF(ISNUMBER(G180), $B199 * H180, "")</f>
        <v>-36122.448979591834</v>
      </c>
      <c r="J180" s="15">
        <v>179</v>
      </c>
      <c r="K180" s="32">
        <f t="shared" ref="K180:K183" si="96">IF(ISNUMBER(J180), (J180 - $B180) / $B180, "")</f>
        <v>-0.26938775510204083</v>
      </c>
      <c r="L180" s="18">
        <f>IF(ISNUMBER(J180), $B199 * K180, "")</f>
        <v>-40408.163265306124</v>
      </c>
      <c r="M180" s="31">
        <v>190</v>
      </c>
      <c r="N180" s="32">
        <f t="shared" ref="N180:N183" si="97">IF(ISNUMBER(M180), (M180 - $B180) / $B180, "")</f>
        <v>-0.22448979591836735</v>
      </c>
      <c r="O180" s="18">
        <f>IF(ISNUMBER(M180), $B199 * N180, "")</f>
        <v>-33673.469387755104</v>
      </c>
      <c r="Q180" s="251"/>
      <c r="R180" s="251"/>
      <c r="S180" s="251"/>
    </row>
    <row r="181" spans="1:19" ht="17.25" thickBot="1">
      <c r="A181" s="125" t="s">
        <v>117</v>
      </c>
      <c r="B181" s="126">
        <v>6405</v>
      </c>
      <c r="C181" s="77">
        <v>-3.756574E-2</v>
      </c>
      <c r="D181" s="15">
        <v>4790</v>
      </c>
      <c r="E181" s="32">
        <f t="shared" si="94"/>
        <v>-0.25214676034348166</v>
      </c>
      <c r="F181" s="18">
        <f>IF(ISNUMBER(D181), $B199 * E181, "")</f>
        <v>-37822.014051522252</v>
      </c>
      <c r="G181" s="31">
        <v>4750</v>
      </c>
      <c r="H181" s="32">
        <f t="shared" si="95"/>
        <v>-0.25839188134270102</v>
      </c>
      <c r="I181" s="101">
        <f>IF(ISNUMBER(G181), $B199 * H181, "")</f>
        <v>-38758.782201405156</v>
      </c>
      <c r="J181" s="15">
        <v>4630</v>
      </c>
      <c r="K181" s="32">
        <f t="shared" si="96"/>
        <v>-0.27712724434035907</v>
      </c>
      <c r="L181" s="18">
        <f>IF(ISNUMBER(J181), $B199 * K181, "")</f>
        <v>-41569.086651053862</v>
      </c>
      <c r="M181" s="31">
        <v>4860</v>
      </c>
      <c r="N181" s="32">
        <f t="shared" si="97"/>
        <v>-0.24121779859484777</v>
      </c>
      <c r="O181" s="18">
        <f>IF(ISNUMBER(M181), $B199 * N181, "")</f>
        <v>-36182.669789227162</v>
      </c>
      <c r="Q181" s="256"/>
      <c r="R181" s="256"/>
      <c r="S181" s="256"/>
    </row>
    <row r="182" spans="1:19" ht="17.25" thickBot="1">
      <c r="A182" s="125" t="s">
        <v>79</v>
      </c>
      <c r="B182" s="126">
        <v>1710</v>
      </c>
      <c r="C182" s="77">
        <v>-3.9325842700000002E-2</v>
      </c>
      <c r="D182" s="15">
        <v>1325</v>
      </c>
      <c r="E182" s="32">
        <f t="shared" si="94"/>
        <v>-0.22514619883040934</v>
      </c>
      <c r="F182" s="18">
        <f>IF(ISNUMBER(D182), $B199 * E182, "")</f>
        <v>-33771.929824561405</v>
      </c>
      <c r="G182" s="31">
        <v>1325</v>
      </c>
      <c r="H182" s="32">
        <f t="shared" si="95"/>
        <v>-0.22514619883040934</v>
      </c>
      <c r="I182" s="101">
        <f>IF(ISNUMBER(G182), $B199 * H182, "")</f>
        <v>-33771.929824561405</v>
      </c>
      <c r="J182" s="15">
        <v>1270</v>
      </c>
      <c r="K182" s="32">
        <f t="shared" si="96"/>
        <v>-0.25730994152046782</v>
      </c>
      <c r="L182" s="18">
        <f>IF(ISNUMBER(J182), $B199 * K182, "")</f>
        <v>-38596.491228070176</v>
      </c>
      <c r="M182" s="31">
        <v>1400</v>
      </c>
      <c r="N182" s="32">
        <f t="shared" si="97"/>
        <v>-0.18128654970760233</v>
      </c>
      <c r="O182" s="18">
        <f>IF(ISNUMBER(M182), $B199 * N182, "")</f>
        <v>-27192.982456140351</v>
      </c>
      <c r="Q182" s="256"/>
      <c r="R182" s="256"/>
      <c r="S182" s="256"/>
    </row>
    <row r="183" spans="1:19" ht="17.25" thickBot="1">
      <c r="A183" s="127" t="s">
        <v>189</v>
      </c>
      <c r="B183" s="128">
        <v>508</v>
      </c>
      <c r="C183" s="78">
        <v>-4.5112781999999997E-2</v>
      </c>
      <c r="D183" s="20">
        <v>376</v>
      </c>
      <c r="E183" s="21">
        <f t="shared" si="94"/>
        <v>-0.25984251968503935</v>
      </c>
      <c r="F183" s="22">
        <f>IF(ISNUMBER(D183), $B199 * E183, "")</f>
        <v>-38976.377952755902</v>
      </c>
      <c r="G183" s="30">
        <v>369</v>
      </c>
      <c r="H183" s="21">
        <f t="shared" si="95"/>
        <v>-0.2736220472440945</v>
      </c>
      <c r="I183" s="105">
        <f>IF(ISNUMBER(G183), $B199 * H183, "")</f>
        <v>-41043.307086614179</v>
      </c>
      <c r="J183" s="20">
        <v>358</v>
      </c>
      <c r="K183" s="21">
        <f t="shared" si="96"/>
        <v>-0.29527559055118108</v>
      </c>
      <c r="L183" s="22">
        <f>IF(ISNUMBER(J183), $B199 * K183, "")</f>
        <v>-44291.338582677163</v>
      </c>
      <c r="M183" s="30">
        <v>378</v>
      </c>
      <c r="N183" s="21">
        <f t="shared" si="97"/>
        <v>-0.25590551181102361</v>
      </c>
      <c r="O183" s="22">
        <f>IF(ISNUMBER(M183), $B199 * N183, "")</f>
        <v>-38385.826771653541</v>
      </c>
      <c r="Q183" s="256"/>
      <c r="R183" s="256"/>
      <c r="S183" s="256"/>
    </row>
    <row r="184" spans="1:19" ht="17.25" thickBot="1">
      <c r="A184" s="125" t="s">
        <v>239</v>
      </c>
      <c r="B184" s="129">
        <v>780</v>
      </c>
      <c r="C184" s="80">
        <v>-4.5287637700000001E-2</v>
      </c>
      <c r="D184" s="106">
        <v>616</v>
      </c>
      <c r="E184" s="107">
        <f>IF(ISNUMBER(D184), (D184 - $B184) / $B184, "")</f>
        <v>-0.21025641025641026</v>
      </c>
      <c r="F184" s="108">
        <f>IF(ISNUMBER(D184), $B199 * E184, "")</f>
        <v>-31538.461538461539</v>
      </c>
      <c r="G184" s="109">
        <v>601</v>
      </c>
      <c r="H184" s="107">
        <f>IF(ISNUMBER(G184), (G184 - $B184) / $B184, "")</f>
        <v>-0.22948717948717948</v>
      </c>
      <c r="I184" s="110">
        <f>IF(ISNUMBER(G184), $B199 * H184, "")</f>
        <v>-34423.076923076922</v>
      </c>
      <c r="J184" s="106">
        <v>577</v>
      </c>
      <c r="K184" s="107">
        <f>IF(ISNUMBER(J184), (J184 - $B184) / $B184, "")</f>
        <v>-0.26025641025641028</v>
      </c>
      <c r="L184" s="108">
        <f>IF(ISNUMBER(J184), $B199 * K184, "")</f>
        <v>-39038.461538461539</v>
      </c>
      <c r="M184" s="109">
        <v>597</v>
      </c>
      <c r="N184" s="107">
        <f>IF(ISNUMBER(M184), (M184 - $B184) / $B184, "")</f>
        <v>-0.23461538461538461</v>
      </c>
      <c r="O184" s="108">
        <f>IF(ISNUMBER(M184), $B199 * N184, "")</f>
        <v>-35192.307692307695</v>
      </c>
      <c r="Q184" s="256"/>
      <c r="R184" s="256"/>
      <c r="S184" s="256"/>
    </row>
    <row r="185" spans="1:19" ht="17.25" thickBot="1">
      <c r="A185" s="125" t="s">
        <v>171</v>
      </c>
      <c r="B185" s="126">
        <v>742</v>
      </c>
      <c r="C185" s="77">
        <v>-4.6272493599999999E-2</v>
      </c>
      <c r="D185" s="15">
        <v>591</v>
      </c>
      <c r="E185" s="32">
        <f t="shared" ref="E185:E188" si="98">IF(ISNUMBER(D185), (D185 - $B185) / $B185, "")</f>
        <v>-0.20350404312668463</v>
      </c>
      <c r="F185" s="18">
        <f>IF(ISNUMBER(D185), $B199 * E185, "")</f>
        <v>-30525.606469002694</v>
      </c>
      <c r="G185" s="31">
        <v>580</v>
      </c>
      <c r="H185" s="32">
        <f t="shared" ref="H185:H188" si="99">IF(ISNUMBER(G185), (G185 - $B185) / $B185, "")</f>
        <v>-0.21832884097035041</v>
      </c>
      <c r="I185" s="101">
        <f>IF(ISNUMBER(G185), $B199 * H185, "")</f>
        <v>-32749.326145552561</v>
      </c>
      <c r="J185" s="15">
        <v>554</v>
      </c>
      <c r="K185" s="32">
        <f t="shared" ref="K185:K188" si="100">IF(ISNUMBER(J185), (J185 - $B185) / $B185, "")</f>
        <v>-0.25336927223719674</v>
      </c>
      <c r="L185" s="18">
        <f>IF(ISNUMBER(J185), $B199 * K185, "")</f>
        <v>-38005.390835579514</v>
      </c>
      <c r="M185" s="31">
        <v>589</v>
      </c>
      <c r="N185" s="32">
        <f t="shared" ref="N185:N188" si="101">IF(ISNUMBER(M185), (M185 - $B185) / $B185, "")</f>
        <v>-0.20619946091644206</v>
      </c>
      <c r="O185" s="18">
        <f>IF(ISNUMBER(M185), $B199 * N185, "")</f>
        <v>-30929.91913746631</v>
      </c>
      <c r="Q185" s="256"/>
      <c r="R185" s="256"/>
      <c r="S185" s="256"/>
    </row>
    <row r="186" spans="1:19" ht="17.25" thickBot="1">
      <c r="A186" s="125" t="s">
        <v>121</v>
      </c>
      <c r="B186" s="126">
        <v>638</v>
      </c>
      <c r="C186" s="77">
        <v>-4.6337817599999997E-2</v>
      </c>
      <c r="D186" s="15">
        <v>480</v>
      </c>
      <c r="E186" s="32">
        <f t="shared" si="98"/>
        <v>-0.2476489028213166</v>
      </c>
      <c r="F186" s="18">
        <f>IF(ISNUMBER(D186), $B199 * E186, "")</f>
        <v>-37147.335423197488</v>
      </c>
      <c r="G186" s="31">
        <v>469</v>
      </c>
      <c r="H186" s="32">
        <f t="shared" si="99"/>
        <v>-0.26489028213166144</v>
      </c>
      <c r="I186" s="101">
        <f>IF(ISNUMBER(G186), $B199 * H186, "")</f>
        <v>-39733.542319749213</v>
      </c>
      <c r="J186" s="15">
        <v>456</v>
      </c>
      <c r="K186" s="32">
        <f t="shared" si="100"/>
        <v>-0.28526645768025077</v>
      </c>
      <c r="L186" s="18">
        <f>IF(ISNUMBER(J186), $B199 * K186, "")</f>
        <v>-42789.968652037613</v>
      </c>
      <c r="M186" s="31">
        <v>483</v>
      </c>
      <c r="N186" s="32">
        <f t="shared" si="101"/>
        <v>-0.24294670846394983</v>
      </c>
      <c r="O186" s="18">
        <f>IF(ISNUMBER(M186), $B199 * N186, "")</f>
        <v>-36442.006269592472</v>
      </c>
      <c r="Q186" s="256"/>
      <c r="R186" s="256"/>
      <c r="S186" s="256"/>
    </row>
    <row r="187" spans="1:19" ht="17.25" thickBot="1">
      <c r="A187" s="125" t="s">
        <v>159</v>
      </c>
      <c r="B187" s="126">
        <v>117</v>
      </c>
      <c r="C187" s="77">
        <v>-4.8780487800000001E-2</v>
      </c>
      <c r="D187" s="15">
        <v>94.8</v>
      </c>
      <c r="E187" s="32">
        <f t="shared" si="98"/>
        <v>-0.18974358974358976</v>
      </c>
      <c r="F187" s="18">
        <f>IF(ISNUMBER(D187), $B199 * E187, "")</f>
        <v>-28461.538461538465</v>
      </c>
      <c r="G187" s="31">
        <v>92.6</v>
      </c>
      <c r="H187" s="32">
        <f t="shared" si="99"/>
        <v>-0.20854700854700858</v>
      </c>
      <c r="I187" s="101">
        <f>IF(ISNUMBER(G187), $B199 * H187, "")</f>
        <v>-31282.051282051289</v>
      </c>
      <c r="J187" s="15">
        <v>89.6</v>
      </c>
      <c r="K187" s="32">
        <f t="shared" si="100"/>
        <v>-0.23418803418803424</v>
      </c>
      <c r="L187" s="18">
        <f>IF(ISNUMBER(J187), $B199 * K187, "")</f>
        <v>-35128.20512820514</v>
      </c>
      <c r="M187" s="31">
        <v>93</v>
      </c>
      <c r="N187" s="32">
        <f t="shared" si="101"/>
        <v>-0.20512820512820512</v>
      </c>
      <c r="O187" s="18">
        <f>IF(ISNUMBER(M187), $B199 * N187, "")</f>
        <v>-30769.23076923077</v>
      </c>
      <c r="Q187" s="33"/>
      <c r="R187" s="33"/>
    </row>
    <row r="188" spans="1:19" ht="17.25" thickBot="1">
      <c r="A188" s="130" t="s">
        <v>60</v>
      </c>
      <c r="B188" s="131">
        <v>5225</v>
      </c>
      <c r="C188" s="79">
        <v>-5.0862852E-2</v>
      </c>
      <c r="D188" s="24">
        <v>4170</v>
      </c>
      <c r="E188" s="25">
        <f t="shared" si="98"/>
        <v>-0.20191387559808613</v>
      </c>
      <c r="F188" s="104">
        <f>IF(ISNUMBER(D188), $B199 * E188, "")</f>
        <v>-30287.08133971292</v>
      </c>
      <c r="G188" s="102">
        <v>4200</v>
      </c>
      <c r="H188" s="25">
        <f t="shared" si="99"/>
        <v>-0.19617224880382775</v>
      </c>
      <c r="I188" s="103">
        <f>IF(ISNUMBER(G188), $B199 * H188, "")</f>
        <v>-29425.837320574163</v>
      </c>
      <c r="J188" s="24">
        <v>4025</v>
      </c>
      <c r="K188" s="25">
        <f t="shared" si="100"/>
        <v>-0.22966507177033493</v>
      </c>
      <c r="L188" s="104">
        <f>IF(ISNUMBER(J188), $B199 * K188, "")</f>
        <v>-34449.760765550243</v>
      </c>
      <c r="M188" s="102">
        <v>4690</v>
      </c>
      <c r="N188" s="25">
        <f t="shared" si="101"/>
        <v>-0.10239234449760766</v>
      </c>
      <c r="O188" s="104">
        <f>IF(ISNUMBER(M188), $B199 * N188, "")</f>
        <v>-15358.85167464115</v>
      </c>
      <c r="Q188" s="265"/>
      <c r="R188" s="266"/>
      <c r="S188" s="267"/>
    </row>
    <row r="189" spans="1:19">
      <c r="A189" s="123" t="s">
        <v>81</v>
      </c>
      <c r="B189" s="124">
        <v>2035</v>
      </c>
      <c r="C189" s="76">
        <v>-5.3488372100000001E-2</v>
      </c>
      <c r="D189" s="13">
        <v>1695</v>
      </c>
      <c r="E189" s="14">
        <f>IF(ISNUMBER(D189), (D189 - $B189) / $B189, "")</f>
        <v>-0.16707616707616707</v>
      </c>
      <c r="F189" s="16">
        <f>IF(ISNUMBER(D189), $B199 * E189, "")</f>
        <v>-25061.42506142506</v>
      </c>
      <c r="G189" s="29">
        <v>1725</v>
      </c>
      <c r="H189" s="14">
        <f>IF(ISNUMBER(G189), (G189 - $B189) / $B189, "")</f>
        <v>-0.15233415233415235</v>
      </c>
      <c r="I189" s="100">
        <f>IF(ISNUMBER(G189), $B199 * H189, "")</f>
        <v>-22850.122850122851</v>
      </c>
      <c r="J189" s="13">
        <v>1690</v>
      </c>
      <c r="K189" s="14">
        <f>IF(ISNUMBER(J189), (J189 - $B189) / $B189, "")</f>
        <v>-0.16953316953316952</v>
      </c>
      <c r="L189" s="16">
        <f>IF(ISNUMBER(J189), $B199 * K189, "")</f>
        <v>-25429.975429975428</v>
      </c>
      <c r="M189" s="29">
        <v>1765</v>
      </c>
      <c r="N189" s="14">
        <f>IF(ISNUMBER(M189), (M189 - $B189) / $B189, "")</f>
        <v>-0.13267813267813267</v>
      </c>
      <c r="O189" s="16">
        <f>IF(ISNUMBER(M189), $B199 * N189, "")</f>
        <v>-19901.719901719898</v>
      </c>
      <c r="Q189" s="268"/>
      <c r="R189" s="269"/>
      <c r="S189" s="270"/>
    </row>
    <row r="190" spans="1:19" ht="17.25" thickBot="1">
      <c r="A190" s="125" t="s">
        <v>141</v>
      </c>
      <c r="B190" s="126">
        <v>174</v>
      </c>
      <c r="C190" s="77">
        <v>-5.4347826100000003E-2</v>
      </c>
      <c r="D190" s="15">
        <v>136</v>
      </c>
      <c r="E190" s="32">
        <f t="shared" ref="E190:E193" si="102">IF(ISNUMBER(D190), (D190 - $B190) / $B190, "")</f>
        <v>-0.21839080459770116</v>
      </c>
      <c r="F190" s="18">
        <f>IF(ISNUMBER(D190), $B199 * E190, "")</f>
        <v>-32758.620689655174</v>
      </c>
      <c r="G190" s="31">
        <v>135</v>
      </c>
      <c r="H190" s="32">
        <f t="shared" ref="H190:H193" si="103">IF(ISNUMBER(G190), (G190 - $B190) / $B190, "")</f>
        <v>-0.22413793103448276</v>
      </c>
      <c r="I190" s="101">
        <f>IF(ISNUMBER(G190), $B199 * H190, "")</f>
        <v>-33620.689655172413</v>
      </c>
      <c r="J190" s="15">
        <v>128</v>
      </c>
      <c r="K190" s="32">
        <f t="shared" ref="K190:K193" si="104">IF(ISNUMBER(J190), (J190 - $B190) / $B190, "")</f>
        <v>-0.26436781609195403</v>
      </c>
      <c r="L190" s="18">
        <f>IF(ISNUMBER(J190), $B199 * K190, "")</f>
        <v>-39655.172413793101</v>
      </c>
      <c r="M190" s="31">
        <v>140</v>
      </c>
      <c r="N190" s="32">
        <f t="shared" ref="N190:N193" si="105">IF(ISNUMBER(M190), (M190 - $B190) / $B190, "")</f>
        <v>-0.19540229885057472</v>
      </c>
      <c r="O190" s="18">
        <f>IF(ISNUMBER(M190), $B199 * N190, "")</f>
        <v>-29310.34482758621</v>
      </c>
      <c r="Q190" s="271"/>
      <c r="R190" s="272"/>
      <c r="S190" s="273"/>
    </row>
    <row r="191" spans="1:19" ht="17.25" thickBot="1">
      <c r="A191" s="125" t="s">
        <v>219</v>
      </c>
      <c r="B191" s="126">
        <v>383</v>
      </c>
      <c r="C191" s="77">
        <v>-5.6650246299999998E-2</v>
      </c>
      <c r="D191" s="15">
        <v>290</v>
      </c>
      <c r="E191" s="32">
        <f t="shared" si="102"/>
        <v>-0.24281984334203655</v>
      </c>
      <c r="F191" s="18">
        <f>IF(ISNUMBER(D191), $B199 * E191, "")</f>
        <v>-36422.976501305478</v>
      </c>
      <c r="G191" s="31">
        <v>284</v>
      </c>
      <c r="H191" s="32">
        <f t="shared" si="103"/>
        <v>-0.25848563968668409</v>
      </c>
      <c r="I191" s="101">
        <f>IF(ISNUMBER(G191), $B199 * H191, "")</f>
        <v>-38772.845953002616</v>
      </c>
      <c r="J191" s="15">
        <v>273</v>
      </c>
      <c r="K191" s="32">
        <f t="shared" si="104"/>
        <v>-0.28720626631853785</v>
      </c>
      <c r="L191" s="18">
        <f>IF(ISNUMBER(J191), $B199 * K191, "")</f>
        <v>-43080.93994778068</v>
      </c>
      <c r="M191" s="31">
        <v>297</v>
      </c>
      <c r="N191" s="32">
        <f t="shared" si="105"/>
        <v>-0.22454308093994779</v>
      </c>
      <c r="O191" s="18">
        <f>IF(ISNUMBER(M191), $B199 * N191, "")</f>
        <v>-33681.462140992167</v>
      </c>
      <c r="Q191" s="256"/>
      <c r="R191" s="256"/>
      <c r="S191" s="256"/>
    </row>
    <row r="192" spans="1:19" ht="17.25" thickBot="1">
      <c r="A192" s="125" t="s">
        <v>157</v>
      </c>
      <c r="B192" s="126">
        <v>2845</v>
      </c>
      <c r="C192" s="77">
        <v>-6.10561056E-2</v>
      </c>
      <c r="D192" s="15">
        <v>2175</v>
      </c>
      <c r="E192" s="32">
        <f t="shared" si="102"/>
        <v>-0.23550087873462214</v>
      </c>
      <c r="F192" s="18">
        <f>IF(ISNUMBER(D192), $B199 * E192, "")</f>
        <v>-35325.131810193321</v>
      </c>
      <c r="G192" s="31">
        <v>2120</v>
      </c>
      <c r="H192" s="32">
        <f t="shared" si="103"/>
        <v>-0.25483304042179261</v>
      </c>
      <c r="I192" s="101">
        <f>IF(ISNUMBER(G192), $B199 * H192, "")</f>
        <v>-38224.956063268888</v>
      </c>
      <c r="J192" s="15">
        <v>2035</v>
      </c>
      <c r="K192" s="32">
        <f t="shared" si="104"/>
        <v>-0.28471001757469244</v>
      </c>
      <c r="L192" s="18">
        <f>IF(ISNUMBER(J192), $B199 * K192, "")</f>
        <v>-42706.50263620387</v>
      </c>
      <c r="M192" s="31">
        <v>2220</v>
      </c>
      <c r="N192" s="32">
        <f t="shared" si="105"/>
        <v>-0.21968365553602812</v>
      </c>
      <c r="O192" s="18">
        <f>IF(ISNUMBER(M192), $B199 * N192, "")</f>
        <v>-32952.548330404221</v>
      </c>
      <c r="Q192" s="251"/>
      <c r="R192" s="251"/>
      <c r="S192" s="251"/>
    </row>
    <row r="193" spans="1:19" ht="17.25" thickBot="1">
      <c r="A193" s="127" t="s">
        <v>111</v>
      </c>
      <c r="B193" s="128">
        <v>7835</v>
      </c>
      <c r="C193" s="78">
        <v>-6.22381807E-2</v>
      </c>
      <c r="D193" s="20">
        <v>6680</v>
      </c>
      <c r="E193" s="21">
        <f t="shared" si="102"/>
        <v>-0.14741544352265476</v>
      </c>
      <c r="F193" s="22">
        <f>IF(ISNUMBER(D193), $B199 * E193, "")</f>
        <v>-22112.316528398213</v>
      </c>
      <c r="G193" s="30">
        <v>6650</v>
      </c>
      <c r="H193" s="21">
        <f t="shared" si="103"/>
        <v>-0.15124441608168473</v>
      </c>
      <c r="I193" s="105">
        <f>IF(ISNUMBER(G193), $B199 * H193, "")</f>
        <v>-22686.66241225271</v>
      </c>
      <c r="J193" s="20">
        <v>6380</v>
      </c>
      <c r="K193" s="21">
        <f t="shared" si="104"/>
        <v>-0.18570516911295468</v>
      </c>
      <c r="L193" s="22">
        <f>IF(ISNUMBER(J193), $B199 * K193, "")</f>
        <v>-27855.775366943202</v>
      </c>
      <c r="M193" s="30">
        <v>7150</v>
      </c>
      <c r="N193" s="21">
        <f t="shared" si="105"/>
        <v>-8.7428206764518193E-2</v>
      </c>
      <c r="O193" s="22">
        <f>IF(ISNUMBER(M193), $B199 * N193, "")</f>
        <v>-13114.231014677729</v>
      </c>
      <c r="Q193" s="251"/>
      <c r="R193" s="251"/>
      <c r="S193" s="251"/>
    </row>
    <row r="194" spans="1:19" ht="17.25" thickBot="1">
      <c r="A194" s="125" t="s">
        <v>145</v>
      </c>
      <c r="B194" s="129">
        <v>28.2</v>
      </c>
      <c r="C194" s="80">
        <v>-6.3122923600000005E-2</v>
      </c>
      <c r="D194" s="106">
        <v>21.5</v>
      </c>
      <c r="E194" s="107">
        <f>IF(ISNUMBER(D194), (D194 - $B194) / $B194, "")</f>
        <v>-0.23758865248226949</v>
      </c>
      <c r="F194" s="108">
        <f>IF(ISNUMBER(D194), $B199 * E194, "")</f>
        <v>-35638.297872340423</v>
      </c>
      <c r="G194" s="109">
        <v>21.1</v>
      </c>
      <c r="H194" s="107">
        <f>IF(ISNUMBER(G194), (G194 - $B194) / $B194, "")</f>
        <v>-0.25177304964538999</v>
      </c>
      <c r="I194" s="110">
        <f>IF(ISNUMBER(G194), $B199 * H194, "")</f>
        <v>-37765.957446808497</v>
      </c>
      <c r="J194" s="106">
        <v>20.399999999999999</v>
      </c>
      <c r="K194" s="107">
        <f>IF(ISNUMBER(J194), (J194 - $B194) / $B194, "")</f>
        <v>-0.27659574468085107</v>
      </c>
      <c r="L194" s="108">
        <f>IF(ISNUMBER(J194), $B199 * K194, "")</f>
        <v>-41489.361702127659</v>
      </c>
      <c r="M194" s="109">
        <v>21.6</v>
      </c>
      <c r="N194" s="107">
        <f>IF(ISNUMBER(M194), (M194 - $B194) / $B194, "")</f>
        <v>-0.23404255319148928</v>
      </c>
      <c r="O194" s="108">
        <f>IF(ISNUMBER(M194), $B199 * N194, "")</f>
        <v>-35106.382978723392</v>
      </c>
      <c r="Q194" s="256"/>
      <c r="R194" s="256"/>
      <c r="S194" s="256"/>
    </row>
    <row r="195" spans="1:19" ht="17.25" thickBot="1">
      <c r="A195" s="125" t="s">
        <v>191</v>
      </c>
      <c r="B195" s="126">
        <v>189</v>
      </c>
      <c r="C195" s="77">
        <v>-6.4356435599999998E-2</v>
      </c>
      <c r="D195" s="15">
        <v>141</v>
      </c>
      <c r="E195" s="32">
        <f t="shared" ref="E195:E198" si="106">IF(ISNUMBER(D195), (D195 - $B195) / $B195, "")</f>
        <v>-0.25396825396825395</v>
      </c>
      <c r="F195" s="18">
        <f>IF(ISNUMBER(D195), $B199 * E195, "")</f>
        <v>-38095.238095238092</v>
      </c>
      <c r="G195" s="31">
        <v>144</v>
      </c>
      <c r="H195" s="32">
        <f t="shared" ref="H195:H198" si="107">IF(ISNUMBER(G195), (G195 - $B195) / $B195, "")</f>
        <v>-0.23809523809523808</v>
      </c>
      <c r="I195" s="101">
        <f>IF(ISNUMBER(G195), $B199 * H195, "")</f>
        <v>-35714.28571428571</v>
      </c>
      <c r="J195" s="15">
        <v>139</v>
      </c>
      <c r="K195" s="32">
        <f t="shared" ref="K195:K198" si="108">IF(ISNUMBER(J195), (J195 - $B195) / $B195, "")</f>
        <v>-0.26455026455026454</v>
      </c>
      <c r="L195" s="18">
        <f>IF(ISNUMBER(J195), $B199 * K195, "")</f>
        <v>-39682.539682539682</v>
      </c>
      <c r="M195" s="31">
        <v>146</v>
      </c>
      <c r="N195" s="32">
        <f t="shared" ref="N195:N198" si="109">IF(ISNUMBER(M195), (M195 - $B195) / $B195, "")</f>
        <v>-0.2275132275132275</v>
      </c>
      <c r="O195" s="18">
        <f>IF(ISNUMBER(M195), $B199 * N195, "")</f>
        <v>-34126.984126984127</v>
      </c>
      <c r="Q195" s="256"/>
      <c r="R195" s="256"/>
      <c r="S195" s="256"/>
    </row>
    <row r="196" spans="1:19" ht="17.25" thickBot="1">
      <c r="A196" s="125" t="s">
        <v>229</v>
      </c>
      <c r="B196" s="126">
        <v>2660</v>
      </c>
      <c r="C196" s="77">
        <v>-7.4782608700000003E-2</v>
      </c>
      <c r="D196" s="15">
        <v>2025</v>
      </c>
      <c r="E196" s="32">
        <f t="shared" si="106"/>
        <v>-0.2387218045112782</v>
      </c>
      <c r="F196" s="18">
        <f>IF(ISNUMBER(D196), $B199 * E196, "")</f>
        <v>-35808.270676691733</v>
      </c>
      <c r="G196" s="31">
        <v>2340</v>
      </c>
      <c r="H196" s="32">
        <f t="shared" si="107"/>
        <v>-0.12030075187969924</v>
      </c>
      <c r="I196" s="101">
        <f>IF(ISNUMBER(G196), $B199 * H196, "")</f>
        <v>-18045.112781954886</v>
      </c>
      <c r="J196" s="15">
        <v>2205</v>
      </c>
      <c r="K196" s="32">
        <f t="shared" si="108"/>
        <v>-0.17105263157894737</v>
      </c>
      <c r="L196" s="18">
        <f>IF(ISNUMBER(J196), $B199 * K196, "")</f>
        <v>-25657.894736842107</v>
      </c>
      <c r="M196" s="31">
        <v>2305</v>
      </c>
      <c r="N196" s="32">
        <f t="shared" si="109"/>
        <v>-0.13345864661654136</v>
      </c>
      <c r="O196" s="18">
        <f>IF(ISNUMBER(M196), $B199 * N196, "")</f>
        <v>-20018.796992481202</v>
      </c>
      <c r="Q196" s="256"/>
      <c r="R196" s="256"/>
      <c r="S196" s="256"/>
    </row>
    <row r="197" spans="1:19">
      <c r="A197" s="125" t="s">
        <v>119</v>
      </c>
      <c r="B197" s="126">
        <v>40.200000000000003</v>
      </c>
      <c r="C197" s="77">
        <v>-9.4594594599999998E-2</v>
      </c>
      <c r="D197" s="15">
        <v>30.9</v>
      </c>
      <c r="E197" s="32">
        <f t="shared" si="106"/>
        <v>-0.23134328358208964</v>
      </c>
      <c r="F197" s="18">
        <f>IF(ISNUMBER(D197), $B199 * E197, "")</f>
        <v>-34701.492537313447</v>
      </c>
      <c r="G197" s="31">
        <v>29.7</v>
      </c>
      <c r="H197" s="32">
        <f t="shared" si="107"/>
        <v>-0.26119402985074636</v>
      </c>
      <c r="I197" s="101">
        <f>IF(ISNUMBER(G197), $B199 * H197, "")</f>
        <v>-39179.104477611952</v>
      </c>
      <c r="J197" s="15">
        <v>29.5</v>
      </c>
      <c r="K197" s="32">
        <f t="shared" si="108"/>
        <v>-0.26616915422885579</v>
      </c>
      <c r="L197" s="18">
        <f>IF(ISNUMBER(J197), $B199 * K197, "")</f>
        <v>-39925.373134328365</v>
      </c>
      <c r="M197" s="31">
        <v>30.8</v>
      </c>
      <c r="N197" s="32">
        <f t="shared" si="109"/>
        <v>-0.23383084577114432</v>
      </c>
      <c r="O197" s="18">
        <f>IF(ISNUMBER(M197), $B199 * N197, "")</f>
        <v>-35074.626865671649</v>
      </c>
      <c r="Q197" s="278"/>
      <c r="R197" s="279"/>
      <c r="S197" s="280"/>
    </row>
    <row r="198" spans="1:19" ht="17.25" thickBot="1">
      <c r="A198" s="130" t="s">
        <v>147</v>
      </c>
      <c r="B198" s="131">
        <v>17.5</v>
      </c>
      <c r="C198" s="79">
        <v>-0.1206030151</v>
      </c>
      <c r="D198" s="24">
        <v>12.9</v>
      </c>
      <c r="E198" s="25">
        <f t="shared" si="106"/>
        <v>-0.26285714285714284</v>
      </c>
      <c r="F198" s="104">
        <f>IF(ISNUMBER(D198), $B199 * E198, "")</f>
        <v>-39428.571428571428</v>
      </c>
      <c r="G198" s="102">
        <v>13</v>
      </c>
      <c r="H198" s="25">
        <f t="shared" si="107"/>
        <v>-0.25714285714285712</v>
      </c>
      <c r="I198" s="103">
        <f>IF(ISNUMBER(G198), $B199 * H198, "")</f>
        <v>-38571.428571428565</v>
      </c>
      <c r="J198" s="24">
        <v>12.6</v>
      </c>
      <c r="K198" s="25">
        <f t="shared" si="108"/>
        <v>-0.28000000000000003</v>
      </c>
      <c r="L198" s="104">
        <f>IF(ISNUMBER(J198), $B199 * K198, "")</f>
        <v>-42000.000000000007</v>
      </c>
      <c r="M198" s="102">
        <v>13.3</v>
      </c>
      <c r="N198" s="25">
        <f t="shared" si="109"/>
        <v>-0.23999999999999996</v>
      </c>
      <c r="O198" s="104">
        <f>IF(ISNUMBER(M198), $B199 * N198, "")</f>
        <v>-35999.999999999993</v>
      </c>
      <c r="Q198" s="281"/>
      <c r="R198" s="282"/>
      <c r="S198" s="283"/>
    </row>
    <row r="199" spans="1:19" ht="17.25" thickBot="1">
      <c r="A199" s="132" t="s">
        <v>267</v>
      </c>
      <c r="B199" s="289">
        <f>$B$37</f>
        <v>150000</v>
      </c>
      <c r="C199" s="290"/>
      <c r="D199" s="26" t="s">
        <v>268</v>
      </c>
      <c r="E199" s="27">
        <f>IF(COUNT(E179:E198), SUM(E179:E198) / COUNT(E179:E198), 0)</f>
        <v>-0.22404367681814774</v>
      </c>
      <c r="F199" s="28">
        <f>SUM(F179:F198)</f>
        <v>-672131.03045444342</v>
      </c>
      <c r="G199" s="26" t="s">
        <v>268</v>
      </c>
      <c r="H199" s="27">
        <f>IF(COUNT(H179:H198), SUM(H179:H198) / COUNT(H179:H198), 0)</f>
        <v>-0.2247352826521051</v>
      </c>
      <c r="I199" s="28">
        <f>SUM(I179:I198)</f>
        <v>-674205.84795631527</v>
      </c>
      <c r="J199" s="26" t="s">
        <v>268</v>
      </c>
      <c r="K199" s="27">
        <f>IF(COUNT(K179:K198), SUM(K179:K198) / COUNT(K179:K198), 0)</f>
        <v>-0.25305381903548219</v>
      </c>
      <c r="L199" s="28">
        <f>SUM(L179:L198)</f>
        <v>-759161.45710644638</v>
      </c>
      <c r="M199" s="26" t="s">
        <v>268</v>
      </c>
      <c r="N199" s="27">
        <f>IF(COUNT(N179:N198), SUM(N179:N198) / COUNT(N179:N198), 0)</f>
        <v>-0.20103257947865405</v>
      </c>
      <c r="O199" s="28">
        <f>SUM(O179:O198)</f>
        <v>-603097.73843596212</v>
      </c>
      <c r="Q199" s="284"/>
      <c r="R199" s="285"/>
      <c r="S199" s="286"/>
    </row>
  </sheetData>
  <mergeCells count="266">
    <mergeCell ref="A1:F1"/>
    <mergeCell ref="G1:I1"/>
    <mergeCell ref="J1:O1"/>
    <mergeCell ref="Q1:R1"/>
    <mergeCell ref="B2:F2"/>
    <mergeCell ref="G2:I2"/>
    <mergeCell ref="K2:O2"/>
    <mergeCell ref="B5:F5"/>
    <mergeCell ref="G5:I5"/>
    <mergeCell ref="K5:O5"/>
    <mergeCell ref="B6:F6"/>
    <mergeCell ref="G6:I6"/>
    <mergeCell ref="K6:O6"/>
    <mergeCell ref="B3:F3"/>
    <mergeCell ref="G3:I3"/>
    <mergeCell ref="K3:O3"/>
    <mergeCell ref="B4:F4"/>
    <mergeCell ref="G4:I4"/>
    <mergeCell ref="K4:O4"/>
    <mergeCell ref="Q8:R8"/>
    <mergeCell ref="B9:F9"/>
    <mergeCell ref="G9:I9"/>
    <mergeCell ref="K9:O9"/>
    <mergeCell ref="B10:F10"/>
    <mergeCell ref="G10:I10"/>
    <mergeCell ref="K10:O10"/>
    <mergeCell ref="B7:F7"/>
    <mergeCell ref="G7:I7"/>
    <mergeCell ref="K7:O7"/>
    <mergeCell ref="B8:F8"/>
    <mergeCell ref="G8:I8"/>
    <mergeCell ref="K8:O8"/>
    <mergeCell ref="B11:F11"/>
    <mergeCell ref="G11:I11"/>
    <mergeCell ref="K11:O11"/>
    <mergeCell ref="A13:O13"/>
    <mergeCell ref="Q13:Q15"/>
    <mergeCell ref="R13:R15"/>
    <mergeCell ref="A15:A16"/>
    <mergeCell ref="M15:O15"/>
    <mergeCell ref="Q16:Q18"/>
    <mergeCell ref="R16:R18"/>
    <mergeCell ref="S13:S15"/>
    <mergeCell ref="B14:C14"/>
    <mergeCell ref="D14:F14"/>
    <mergeCell ref="G14:I14"/>
    <mergeCell ref="J14:L14"/>
    <mergeCell ref="M14:O14"/>
    <mergeCell ref="B15:C15"/>
    <mergeCell ref="D15:F15"/>
    <mergeCell ref="G15:I15"/>
    <mergeCell ref="J15:L15"/>
    <mergeCell ref="Q26:S28"/>
    <mergeCell ref="Q29:Q31"/>
    <mergeCell ref="R29:R31"/>
    <mergeCell ref="S29:S31"/>
    <mergeCell ref="Q32:Q34"/>
    <mergeCell ref="R32:R34"/>
    <mergeCell ref="S32:S34"/>
    <mergeCell ref="S16:S18"/>
    <mergeCell ref="Q19:Q21"/>
    <mergeCell ref="R19:R21"/>
    <mergeCell ref="S19:S21"/>
    <mergeCell ref="Q22:Q24"/>
    <mergeCell ref="R22:R24"/>
    <mergeCell ref="S22:S24"/>
    <mergeCell ref="M41:O41"/>
    <mergeCell ref="A42:A43"/>
    <mergeCell ref="B42:C42"/>
    <mergeCell ref="D42:F42"/>
    <mergeCell ref="G42:I42"/>
    <mergeCell ref="J42:L42"/>
    <mergeCell ref="M42:O42"/>
    <mergeCell ref="Q35:S37"/>
    <mergeCell ref="B37:C37"/>
    <mergeCell ref="A40:O40"/>
    <mergeCell ref="Q40:Q42"/>
    <mergeCell ref="R40:R42"/>
    <mergeCell ref="S40:S42"/>
    <mergeCell ref="B41:C41"/>
    <mergeCell ref="D41:F41"/>
    <mergeCell ref="G41:I41"/>
    <mergeCell ref="J41:L41"/>
    <mergeCell ref="Q49:Q51"/>
    <mergeCell ref="R49:R51"/>
    <mergeCell ref="S49:S51"/>
    <mergeCell ref="Q53:S55"/>
    <mergeCell ref="Q56:Q58"/>
    <mergeCell ref="R56:R58"/>
    <mergeCell ref="S56:S58"/>
    <mergeCell ref="Q43:Q45"/>
    <mergeCell ref="R43:R45"/>
    <mergeCell ref="S43:S45"/>
    <mergeCell ref="Q46:Q48"/>
    <mergeCell ref="R46:R48"/>
    <mergeCell ref="S46:S48"/>
    <mergeCell ref="Q59:Q61"/>
    <mergeCell ref="R59:R61"/>
    <mergeCell ref="S59:S61"/>
    <mergeCell ref="Q62:S64"/>
    <mergeCell ref="B64:C64"/>
    <mergeCell ref="A67:O67"/>
    <mergeCell ref="Q67:Q69"/>
    <mergeCell ref="R67:R69"/>
    <mergeCell ref="S67:S69"/>
    <mergeCell ref="B68:C68"/>
    <mergeCell ref="D68:F68"/>
    <mergeCell ref="G68:I68"/>
    <mergeCell ref="J68:L68"/>
    <mergeCell ref="M68:O68"/>
    <mergeCell ref="A69:A70"/>
    <mergeCell ref="B69:C69"/>
    <mergeCell ref="D69:F69"/>
    <mergeCell ref="G69:I69"/>
    <mergeCell ref="J69:L69"/>
    <mergeCell ref="M69:O69"/>
    <mergeCell ref="Q76:Q78"/>
    <mergeCell ref="R76:R78"/>
    <mergeCell ref="S76:S78"/>
    <mergeCell ref="Q80:S82"/>
    <mergeCell ref="Q83:Q85"/>
    <mergeCell ref="R83:R85"/>
    <mergeCell ref="S83:S85"/>
    <mergeCell ref="Q70:Q72"/>
    <mergeCell ref="R70:R72"/>
    <mergeCell ref="S70:S72"/>
    <mergeCell ref="Q73:Q75"/>
    <mergeCell ref="R73:R75"/>
    <mergeCell ref="S73:S75"/>
    <mergeCell ref="Q86:Q88"/>
    <mergeCell ref="R86:R88"/>
    <mergeCell ref="S86:S88"/>
    <mergeCell ref="Q89:S91"/>
    <mergeCell ref="B91:C91"/>
    <mergeCell ref="A94:O94"/>
    <mergeCell ref="Q94:Q96"/>
    <mergeCell ref="R94:R96"/>
    <mergeCell ref="S94:S96"/>
    <mergeCell ref="B95:C95"/>
    <mergeCell ref="D95:F95"/>
    <mergeCell ref="G95:I95"/>
    <mergeCell ref="J95:L95"/>
    <mergeCell ref="M95:O95"/>
    <mergeCell ref="A96:A97"/>
    <mergeCell ref="B96:C96"/>
    <mergeCell ref="D96:F96"/>
    <mergeCell ref="G96:I96"/>
    <mergeCell ref="J96:L96"/>
    <mergeCell ref="M96:O96"/>
    <mergeCell ref="Q103:Q105"/>
    <mergeCell ref="R103:R105"/>
    <mergeCell ref="S103:S105"/>
    <mergeCell ref="Q107:S109"/>
    <mergeCell ref="Q110:Q112"/>
    <mergeCell ref="R110:R112"/>
    <mergeCell ref="S110:S112"/>
    <mergeCell ref="Q97:Q99"/>
    <mergeCell ref="R97:R99"/>
    <mergeCell ref="S97:S99"/>
    <mergeCell ref="Q100:Q102"/>
    <mergeCell ref="R100:R102"/>
    <mergeCell ref="S100:S102"/>
    <mergeCell ref="Q113:Q115"/>
    <mergeCell ref="R113:R115"/>
    <mergeCell ref="S113:S115"/>
    <mergeCell ref="Q116:S118"/>
    <mergeCell ref="B118:C118"/>
    <mergeCell ref="A121:O121"/>
    <mergeCell ref="Q121:Q123"/>
    <mergeCell ref="R121:R123"/>
    <mergeCell ref="S121:S123"/>
    <mergeCell ref="B122:C122"/>
    <mergeCell ref="D122:F122"/>
    <mergeCell ref="G122:I122"/>
    <mergeCell ref="J122:L122"/>
    <mergeCell ref="M122:O122"/>
    <mergeCell ref="A123:A124"/>
    <mergeCell ref="B123:C123"/>
    <mergeCell ref="D123:F123"/>
    <mergeCell ref="G123:I123"/>
    <mergeCell ref="J123:L123"/>
    <mergeCell ref="M123:O123"/>
    <mergeCell ref="Q130:Q132"/>
    <mergeCell ref="R130:R132"/>
    <mergeCell ref="S130:S132"/>
    <mergeCell ref="Q134:S136"/>
    <mergeCell ref="Q137:Q139"/>
    <mergeCell ref="R137:R139"/>
    <mergeCell ref="S137:S139"/>
    <mergeCell ref="Q124:Q126"/>
    <mergeCell ref="R124:R126"/>
    <mergeCell ref="S124:S126"/>
    <mergeCell ref="Q127:Q129"/>
    <mergeCell ref="R127:R129"/>
    <mergeCell ref="S127:S129"/>
    <mergeCell ref="Q140:Q142"/>
    <mergeCell ref="R140:R142"/>
    <mergeCell ref="S140:S142"/>
    <mergeCell ref="Q143:S145"/>
    <mergeCell ref="B145:C145"/>
    <mergeCell ref="A148:O148"/>
    <mergeCell ref="Q148:Q150"/>
    <mergeCell ref="R148:R150"/>
    <mergeCell ref="S148:S150"/>
    <mergeCell ref="B149:C149"/>
    <mergeCell ref="D149:F149"/>
    <mergeCell ref="G149:I149"/>
    <mergeCell ref="J149:L149"/>
    <mergeCell ref="M149:O149"/>
    <mergeCell ref="A150:A151"/>
    <mergeCell ref="B150:C150"/>
    <mergeCell ref="D150:F150"/>
    <mergeCell ref="G150:I150"/>
    <mergeCell ref="J150:L150"/>
    <mergeCell ref="M150:O150"/>
    <mergeCell ref="Q157:Q159"/>
    <mergeCell ref="R157:R159"/>
    <mergeCell ref="S157:S159"/>
    <mergeCell ref="Q161:S163"/>
    <mergeCell ref="Q164:Q166"/>
    <mergeCell ref="R164:R166"/>
    <mergeCell ref="S164:S166"/>
    <mergeCell ref="Q151:Q153"/>
    <mergeCell ref="R151:R153"/>
    <mergeCell ref="S151:S153"/>
    <mergeCell ref="Q154:Q156"/>
    <mergeCell ref="R154:R156"/>
    <mergeCell ref="S154:S156"/>
    <mergeCell ref="A177:A178"/>
    <mergeCell ref="B177:C177"/>
    <mergeCell ref="D177:F177"/>
    <mergeCell ref="G177:I177"/>
    <mergeCell ref="J177:L177"/>
    <mergeCell ref="M177:O177"/>
    <mergeCell ref="Q167:Q169"/>
    <mergeCell ref="R167:R169"/>
    <mergeCell ref="S167:S169"/>
    <mergeCell ref="Q170:S172"/>
    <mergeCell ref="B172:C172"/>
    <mergeCell ref="A175:O175"/>
    <mergeCell ref="Q175:Q177"/>
    <mergeCell ref="R175:R177"/>
    <mergeCell ref="S175:S177"/>
    <mergeCell ref="B176:C176"/>
    <mergeCell ref="Q178:Q180"/>
    <mergeCell ref="R178:R180"/>
    <mergeCell ref="S178:S180"/>
    <mergeCell ref="Q181:Q183"/>
    <mergeCell ref="R181:R183"/>
    <mergeCell ref="S181:S183"/>
    <mergeCell ref="D176:F176"/>
    <mergeCell ref="G176:I176"/>
    <mergeCell ref="J176:L176"/>
    <mergeCell ref="M176:O176"/>
    <mergeCell ref="Q194:Q196"/>
    <mergeCell ref="R194:R196"/>
    <mergeCell ref="S194:S196"/>
    <mergeCell ref="Q197:S199"/>
    <mergeCell ref="B199:C199"/>
    <mergeCell ref="Q184:Q186"/>
    <mergeCell ref="R184:R186"/>
    <mergeCell ref="S184:S186"/>
    <mergeCell ref="Q188:S190"/>
    <mergeCell ref="Q191:Q193"/>
    <mergeCell ref="R191:R193"/>
    <mergeCell ref="S191:S193"/>
  </mergeCells>
  <phoneticPr fontId="1" type="noConversion"/>
  <conditionalFormatting sqref="G2:I3">
    <cfRule type="expression" dxfId="2313" priority="177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CHOOSE(2,$E$118,$F$118,$H$118,$I$118,$K$118,$L$118,$N$118,$O$118))))&gt;0</formula>
    </cfRule>
    <cfRule type="expression" dxfId="2312" priority="178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CHOOSE(2,$E$118,$F$118,$H$118,$I$118,$K$118,$L$118,$N$118,$O$118))))&lt;0</formula>
    </cfRule>
  </conditionalFormatting>
  <conditionalFormatting sqref="G4:I5">
    <cfRule type="expression" dxfId="2311" priority="175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CHOOSE(2,$E$64,$F$64,$H$64,$I$64,$K$64,$L$64,$N$64,$O$64))))&gt;0</formula>
    </cfRule>
    <cfRule type="expression" dxfId="2310" priority="176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CHOOSE(2,$E$64,$F$64,$H$64,$I$64,$K$64,$L$64,$N$64,$O$64))))&lt;0</formula>
    </cfRule>
  </conditionalFormatting>
  <conditionalFormatting sqref="G6:I7">
    <cfRule type="expression" dxfId="2309" priority="173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CHOOSE(2,$E$91,$F$91,$H$91,$I$91,$K$91,$L$91,$N$91,$O$91))))&gt;0</formula>
    </cfRule>
    <cfRule type="expression" dxfId="2308" priority="174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CHOOSE(2,$E$91,$F$91,$H$91,$I$91,$K$91,$L$91,$N$91,$O$91))))&lt;0</formula>
    </cfRule>
  </conditionalFormatting>
  <conditionalFormatting sqref="G8:I9">
    <cfRule type="expression" dxfId="2307" priority="171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CHOOSE(2,$E$199,$F$199,$H$199,$I$199,$K$199,$L$199,$N$199,$O$199))))&gt;0</formula>
    </cfRule>
    <cfRule type="expression" dxfId="2306" priority="172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CHOOSE(2,$E$199,$F$199,$H$199,$I$199,$K$199,$L$199,$N$199,$O$199))))&lt;0</formula>
    </cfRule>
  </conditionalFormatting>
  <conditionalFormatting sqref="G10:I11">
    <cfRule type="expression" dxfId="2305" priority="169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CHOOSE(2,$E$37,$F$37,$H$37,$I$37,$K$37,$L$37,$N$37,$O$37))))&gt;0</formula>
    </cfRule>
    <cfRule type="expression" dxfId="2304" priority="170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CHOOSE(2,$E$37,$F$37,$H$37,$I$37,$K$37,$L$37,$N$37,$O$37))))&lt;0</formula>
    </cfRule>
  </conditionalFormatting>
  <conditionalFormatting sqref="A17:C36 M17:O36">
    <cfRule type="expression" dxfId="2303" priority="157">
      <formula>AND($N17 &gt; 0, ISNUMBER($N17))</formula>
    </cfRule>
    <cfRule type="expression" dxfId="2302" priority="158">
      <formula>AND($N17 = 0 * ISNUMBER($N17))</formula>
    </cfRule>
    <cfRule type="expression" dxfId="2301" priority="159">
      <formula>AND($N17 &lt; 0, ISNUMBER($N17))</formula>
    </cfRule>
  </conditionalFormatting>
  <conditionalFormatting sqref="A17:F36">
    <cfRule type="expression" dxfId="2300" priority="166">
      <formula>AND($E17 &gt; 0, ISNUMBER($E17))</formula>
    </cfRule>
    <cfRule type="expression" dxfId="2299" priority="167">
      <formula>AND($E17 = 0 * ISNUMBER($E17))</formula>
    </cfRule>
    <cfRule type="expression" dxfId="2298" priority="168">
      <formula>AND($E17 &lt; 0, ISNUMBER($E17))</formula>
    </cfRule>
  </conditionalFormatting>
  <conditionalFormatting sqref="A17:C36 G17:I36">
    <cfRule type="expression" dxfId="2297" priority="163">
      <formula>AND($H17 &gt; 0, ISNUMBER($H17))</formula>
    </cfRule>
    <cfRule type="expression" dxfId="2296" priority="164">
      <formula>AND($H17 = 0 * ISNUMBER($H17))</formula>
    </cfRule>
    <cfRule type="expression" dxfId="2295" priority="165">
      <formula>AND($H17 &lt; 0, ISNUMBER($H17))</formula>
    </cfRule>
  </conditionalFormatting>
  <conditionalFormatting sqref="A17:C36 J17:L36">
    <cfRule type="expression" dxfId="2294" priority="160">
      <formula>AND($K17 &gt; 0, ISNUMBER($K17))</formula>
    </cfRule>
    <cfRule type="expression" dxfId="2293" priority="161">
      <formula>AND($K17 = 0 * ISNUMBER($K17))</formula>
    </cfRule>
    <cfRule type="expression" dxfId="2292" priority="162">
      <formula>AND($K17 &lt; 0, ISNUMBER($K17))</formula>
    </cfRule>
  </conditionalFormatting>
  <conditionalFormatting sqref="D15:F16 E37:F37">
    <cfRule type="expression" dxfId="2291" priority="154">
      <formula>$E$37 &gt; 0</formula>
    </cfRule>
    <cfRule type="expression" dxfId="2290" priority="155">
      <formula>$E$37 = 0</formula>
    </cfRule>
    <cfRule type="expression" dxfId="2289" priority="156">
      <formula>$E$37 &lt; 0</formula>
    </cfRule>
  </conditionalFormatting>
  <conditionalFormatting sqref="G15:I16 H37:I37">
    <cfRule type="expression" dxfId="2288" priority="151">
      <formula>$H$37 &gt; 0</formula>
    </cfRule>
    <cfRule type="expression" dxfId="2287" priority="152">
      <formula>$H$37 = 0</formula>
    </cfRule>
    <cfRule type="expression" dxfId="2286" priority="153">
      <formula>$H$37 &lt; 0</formula>
    </cfRule>
  </conditionalFormatting>
  <conditionalFormatting sqref="J15:L16 K37:L37">
    <cfRule type="expression" dxfId="2285" priority="148">
      <formula>$K$37 &gt; 0</formula>
    </cfRule>
    <cfRule type="expression" dxfId="2284" priority="149">
      <formula>$K$37 = 0</formula>
    </cfRule>
    <cfRule type="expression" dxfId="2283" priority="150">
      <formula>$K$37 &lt; 0</formula>
    </cfRule>
  </conditionalFormatting>
  <conditionalFormatting sqref="M15:O16 N37:O37">
    <cfRule type="expression" dxfId="2282" priority="145">
      <formula>$N$37 &gt; 0</formula>
    </cfRule>
    <cfRule type="expression" dxfId="2281" priority="146">
      <formula>$N$37 = 0</formula>
    </cfRule>
    <cfRule type="expression" dxfId="2280" priority="147">
      <formula>$N$37 &lt; 0</formula>
    </cfRule>
  </conditionalFormatting>
  <conditionalFormatting sqref="A44:C63 M44:O63">
    <cfRule type="expression" dxfId="2279" priority="133">
      <formula>AND($N44 &gt; 0, ISNUMBER($N44))</formula>
    </cfRule>
    <cfRule type="expression" dxfId="2278" priority="134">
      <formula>AND($N44 = 0 * ISNUMBER($N44))</formula>
    </cfRule>
    <cfRule type="expression" dxfId="2277" priority="135">
      <formula>AND($N44 &lt; 0, ISNUMBER($N44))</formula>
    </cfRule>
  </conditionalFormatting>
  <conditionalFormatting sqref="A44:F63">
    <cfRule type="expression" dxfId="2276" priority="142">
      <formula>AND($E44 &gt; 0, ISNUMBER($E44))</formula>
    </cfRule>
    <cfRule type="expression" dxfId="2275" priority="143">
      <formula>AND($E44 = 0 * ISNUMBER($E44))</formula>
    </cfRule>
    <cfRule type="expression" dxfId="2274" priority="144">
      <formula>AND($E44 &lt; 0, ISNUMBER($E44))</formula>
    </cfRule>
  </conditionalFormatting>
  <conditionalFormatting sqref="A44:C63 G44:I63">
    <cfRule type="expression" dxfId="2273" priority="139">
      <formula>AND($H44 &gt; 0, ISNUMBER($H44))</formula>
    </cfRule>
    <cfRule type="expression" dxfId="2272" priority="140">
      <formula>AND($H44 = 0 * ISNUMBER($H44))</formula>
    </cfRule>
    <cfRule type="expression" dxfId="2271" priority="141">
      <formula>AND($H44 &lt; 0, ISNUMBER($H44))</formula>
    </cfRule>
  </conditionalFormatting>
  <conditionalFormatting sqref="A44:C63 J44:L63">
    <cfRule type="expression" dxfId="2270" priority="136">
      <formula>AND($K44 &gt; 0, ISNUMBER($K44))</formula>
    </cfRule>
    <cfRule type="expression" dxfId="2269" priority="137">
      <formula>AND($K44 = 0 * ISNUMBER($K44))</formula>
    </cfRule>
    <cfRule type="expression" dxfId="2268" priority="138">
      <formula>AND($K44 &lt; 0, ISNUMBER($K44))</formula>
    </cfRule>
  </conditionalFormatting>
  <conditionalFormatting sqref="D42:F43 E64:F64">
    <cfRule type="expression" dxfId="2267" priority="130">
      <formula>$E$64 &gt; 0</formula>
    </cfRule>
    <cfRule type="expression" dxfId="2266" priority="131">
      <formula>$E$64 = 0</formula>
    </cfRule>
    <cfRule type="expression" dxfId="2265" priority="132">
      <formula>$E$64 &lt; 0</formula>
    </cfRule>
  </conditionalFormatting>
  <conditionalFormatting sqref="G42:I43 H64:I64">
    <cfRule type="expression" dxfId="2264" priority="127">
      <formula>$H$64 &gt; 0</formula>
    </cfRule>
    <cfRule type="expression" dxfId="2263" priority="128">
      <formula>$H$64 = 0</formula>
    </cfRule>
    <cfRule type="expression" dxfId="2262" priority="129">
      <formula>$H$64 &lt; 0</formula>
    </cfRule>
  </conditionalFormatting>
  <conditionalFormatting sqref="J42:L43 K64:L64">
    <cfRule type="expression" dxfId="2261" priority="124">
      <formula>$K$64 &gt; 0</formula>
    </cfRule>
    <cfRule type="expression" dxfId="2260" priority="125">
      <formula>$K$64 = 0</formula>
    </cfRule>
    <cfRule type="expression" dxfId="2259" priority="126">
      <formula>$K$64 &lt; 0</formula>
    </cfRule>
  </conditionalFormatting>
  <conditionalFormatting sqref="M42:O43 N64:O64">
    <cfRule type="expression" dxfId="2258" priority="121">
      <formula>$N$64 &gt; 0</formula>
    </cfRule>
    <cfRule type="expression" dxfId="2257" priority="122">
      <formula>$N$64 = 0</formula>
    </cfRule>
    <cfRule type="expression" dxfId="2256" priority="123">
      <formula>$N$64 &lt; 0</formula>
    </cfRule>
  </conditionalFormatting>
  <conditionalFormatting sqref="A71:C90 M71:O90">
    <cfRule type="expression" dxfId="2255" priority="109">
      <formula>AND($N71 &gt; 0, ISNUMBER($N71))</formula>
    </cfRule>
    <cfRule type="expression" dxfId="2254" priority="110">
      <formula>AND($N71 = 0 * ISNUMBER($N71))</formula>
    </cfRule>
    <cfRule type="expression" dxfId="2253" priority="111">
      <formula>AND($N71 &lt; 0, ISNUMBER($N71))</formula>
    </cfRule>
  </conditionalFormatting>
  <conditionalFormatting sqref="A71:F90">
    <cfRule type="expression" dxfId="2252" priority="118">
      <formula>AND($E71 &gt; 0, ISNUMBER($E71))</formula>
    </cfRule>
    <cfRule type="expression" dxfId="2251" priority="119">
      <formula>AND($E71 = 0 * ISNUMBER($E71))</formula>
    </cfRule>
    <cfRule type="expression" dxfId="2250" priority="120">
      <formula>AND($E71 &lt; 0, ISNUMBER($E71))</formula>
    </cfRule>
  </conditionalFormatting>
  <conditionalFormatting sqref="A71:C90 G71:I90">
    <cfRule type="expression" dxfId="2249" priority="115">
      <formula>AND($H71 &gt; 0, ISNUMBER($H71))</formula>
    </cfRule>
    <cfRule type="expression" dxfId="2248" priority="116">
      <formula>AND($H71 = 0 * ISNUMBER($H71))</formula>
    </cfRule>
    <cfRule type="expression" dxfId="2247" priority="117">
      <formula>AND($H71 &lt; 0, ISNUMBER($H71))</formula>
    </cfRule>
  </conditionalFormatting>
  <conditionalFormatting sqref="A71:C90 J71:L90">
    <cfRule type="expression" dxfId="2246" priority="112">
      <formula>AND($K71 &gt; 0, ISNUMBER($K71))</formula>
    </cfRule>
    <cfRule type="expression" dxfId="2245" priority="113">
      <formula>AND($K71 = 0 * ISNUMBER($K71))</formula>
    </cfRule>
    <cfRule type="expression" dxfId="2244" priority="114">
      <formula>AND($K71 &lt; 0, ISNUMBER($K71))</formula>
    </cfRule>
  </conditionalFormatting>
  <conditionalFormatting sqref="D69:F70 E91:F91">
    <cfRule type="expression" dxfId="2243" priority="106">
      <formula>$E$91 &gt; 0</formula>
    </cfRule>
    <cfRule type="expression" dxfId="2242" priority="107">
      <formula>$E$91 = 0</formula>
    </cfRule>
    <cfRule type="expression" dxfId="2241" priority="108">
      <formula>$E$91 &lt; 0</formula>
    </cfRule>
  </conditionalFormatting>
  <conditionalFormatting sqref="G69:I70 H91:I91">
    <cfRule type="expression" dxfId="2240" priority="103">
      <formula>$H$91 &gt; 0</formula>
    </cfRule>
    <cfRule type="expression" dxfId="2239" priority="104">
      <formula>$H$91 = 0</formula>
    </cfRule>
    <cfRule type="expression" dxfId="2238" priority="105">
      <formula>$H$91 &lt; 0</formula>
    </cfRule>
  </conditionalFormatting>
  <conditionalFormatting sqref="J69:L70 K91:L91">
    <cfRule type="expression" dxfId="2237" priority="100">
      <formula>$K$91 &gt; 0</formula>
    </cfRule>
    <cfRule type="expression" dxfId="2236" priority="101">
      <formula>$K$91 = 0</formula>
    </cfRule>
    <cfRule type="expression" dxfId="2235" priority="102">
      <formula>$K$91 &lt; 0</formula>
    </cfRule>
  </conditionalFormatting>
  <conditionalFormatting sqref="M69:O70 N91:O91">
    <cfRule type="expression" dxfId="2234" priority="97">
      <formula>$N$91 &gt; 0</formula>
    </cfRule>
    <cfRule type="expression" dxfId="2233" priority="98">
      <formula>$N$91 = 0</formula>
    </cfRule>
    <cfRule type="expression" dxfId="2232" priority="99">
      <formula>$N$91 &lt; 0</formula>
    </cfRule>
  </conditionalFormatting>
  <conditionalFormatting sqref="A98:C117 M98:O117">
    <cfRule type="expression" dxfId="2231" priority="85">
      <formula>AND($N98 &gt; 0, ISNUMBER($N98))</formula>
    </cfRule>
    <cfRule type="expression" dxfId="2230" priority="86">
      <formula>AND($N98 = 0 * ISNUMBER($N98))</formula>
    </cfRule>
    <cfRule type="expression" dxfId="2229" priority="87">
      <formula>AND($N98 &lt; 0, ISNUMBER($N98))</formula>
    </cfRule>
  </conditionalFormatting>
  <conditionalFormatting sqref="A98:F117">
    <cfRule type="expression" dxfId="2228" priority="94">
      <formula>AND($E98 &gt; 0, ISNUMBER($E98))</formula>
    </cfRule>
    <cfRule type="expression" dxfId="2227" priority="95">
      <formula>AND($E98 = 0 * ISNUMBER($E98))</formula>
    </cfRule>
    <cfRule type="expression" dxfId="2226" priority="96">
      <formula>AND($E98 &lt; 0, ISNUMBER($E98))</formula>
    </cfRule>
  </conditionalFormatting>
  <conditionalFormatting sqref="A98:C117 G98:I117">
    <cfRule type="expression" dxfId="2225" priority="91">
      <formula>AND($H98 &gt; 0, ISNUMBER($H98))</formula>
    </cfRule>
    <cfRule type="expression" dxfId="2224" priority="92">
      <formula>AND($H98 = 0 * ISNUMBER($H98))</formula>
    </cfRule>
    <cfRule type="expression" dxfId="2223" priority="93">
      <formula>AND($H98 &lt; 0, ISNUMBER($H98))</formula>
    </cfRule>
  </conditionalFormatting>
  <conditionalFormatting sqref="A98:C117 J98:L117">
    <cfRule type="expression" dxfId="2222" priority="88">
      <formula>AND($K98 &gt; 0, ISNUMBER($K98))</formula>
    </cfRule>
    <cfRule type="expression" dxfId="2221" priority="89">
      <formula>AND($K98 = 0 * ISNUMBER($K98))</formula>
    </cfRule>
    <cfRule type="expression" dxfId="2220" priority="90">
      <formula>AND($K98 &lt; 0, ISNUMBER($K98))</formula>
    </cfRule>
  </conditionalFormatting>
  <conditionalFormatting sqref="D96:F97 E118:F118">
    <cfRule type="expression" dxfId="2219" priority="82">
      <formula>$E$118 &gt; 0</formula>
    </cfRule>
    <cfRule type="expression" dxfId="2218" priority="83">
      <formula>$E$118 = 0</formula>
    </cfRule>
    <cfRule type="expression" dxfId="2217" priority="84">
      <formula>$E$118 &lt; 0</formula>
    </cfRule>
  </conditionalFormatting>
  <conditionalFormatting sqref="G96:I97 H118:I118">
    <cfRule type="expression" dxfId="2216" priority="79">
      <formula>$H$118 &gt; 0</formula>
    </cfRule>
    <cfRule type="expression" dxfId="2215" priority="80">
      <formula>$H$118 = 0</formula>
    </cfRule>
    <cfRule type="expression" dxfId="2214" priority="81">
      <formula>$H$118 &lt; 0</formula>
    </cfRule>
  </conditionalFormatting>
  <conditionalFormatting sqref="J96:L97 K118:L118">
    <cfRule type="expression" dxfId="2213" priority="76">
      <formula>$K$118 &gt; 0</formula>
    </cfRule>
    <cfRule type="expression" dxfId="2212" priority="77">
      <formula>$K$118 = 0</formula>
    </cfRule>
    <cfRule type="expression" dxfId="2211" priority="78">
      <formula>$K$118 &lt; 0</formula>
    </cfRule>
  </conditionalFormatting>
  <conditionalFormatting sqref="M96:O97 N118:O118">
    <cfRule type="expression" dxfId="2210" priority="73">
      <formula>$N$118 &gt; 0</formula>
    </cfRule>
    <cfRule type="expression" dxfId="2209" priority="74">
      <formula>$N$118 = 0</formula>
    </cfRule>
    <cfRule type="expression" dxfId="2208" priority="75">
      <formula>$N$118 &lt; 0</formula>
    </cfRule>
  </conditionalFormatting>
  <conditionalFormatting sqref="A125:C144 M125:O144">
    <cfRule type="expression" dxfId="2207" priority="61">
      <formula>AND($N125 &gt; 0, ISNUMBER($N125))</formula>
    </cfRule>
    <cfRule type="expression" dxfId="2206" priority="62">
      <formula>AND($N125 = 0 * ISNUMBER($N125))</formula>
    </cfRule>
    <cfRule type="expression" dxfId="2205" priority="63">
      <formula>AND($N125 &lt; 0, ISNUMBER($N125))</formula>
    </cfRule>
  </conditionalFormatting>
  <conditionalFormatting sqref="A125:F144">
    <cfRule type="expression" dxfId="2204" priority="70">
      <formula>AND($E125 &gt; 0, ISNUMBER($E125))</formula>
    </cfRule>
    <cfRule type="expression" dxfId="2203" priority="71">
      <formula>AND($E125 = 0 * ISNUMBER($E125))</formula>
    </cfRule>
    <cfRule type="expression" dxfId="2202" priority="72">
      <formula>AND($E125 &lt; 0, ISNUMBER($E125))</formula>
    </cfRule>
  </conditionalFormatting>
  <conditionalFormatting sqref="A125:C144 G125:I144">
    <cfRule type="expression" dxfId="2201" priority="67">
      <formula>AND($H125 &gt; 0, ISNUMBER($H125))</formula>
    </cfRule>
    <cfRule type="expression" dxfId="2200" priority="68">
      <formula>AND($H125 = 0 * ISNUMBER($H125))</formula>
    </cfRule>
    <cfRule type="expression" dxfId="2199" priority="69">
      <formula>AND($H125 &lt; 0, ISNUMBER($H125))</formula>
    </cfRule>
  </conditionalFormatting>
  <conditionalFormatting sqref="A125:C144 J125:L144">
    <cfRule type="expression" dxfId="2198" priority="64">
      <formula>AND($K125 &gt; 0, ISNUMBER($K125))</formula>
    </cfRule>
    <cfRule type="expression" dxfId="2197" priority="65">
      <formula>AND($K125 = 0 * ISNUMBER($K125))</formula>
    </cfRule>
    <cfRule type="expression" dxfId="2196" priority="66">
      <formula>AND($K125 &lt; 0, ISNUMBER($K125))</formula>
    </cfRule>
  </conditionalFormatting>
  <conditionalFormatting sqref="D123:F124 E145:F145">
    <cfRule type="expression" dxfId="2195" priority="58">
      <formula>$E$145 &gt; 0</formula>
    </cfRule>
    <cfRule type="expression" dxfId="2194" priority="59">
      <formula>$E$145 = 0</formula>
    </cfRule>
    <cfRule type="expression" dxfId="2193" priority="60">
      <formula>$E$145 &lt; 0</formula>
    </cfRule>
  </conditionalFormatting>
  <conditionalFormatting sqref="G123:I124 H145:I145">
    <cfRule type="expression" dxfId="2192" priority="55">
      <formula>$H$145 &gt; 0</formula>
    </cfRule>
    <cfRule type="expression" dxfId="2191" priority="56">
      <formula>$H$145 = 0</formula>
    </cfRule>
    <cfRule type="expression" dxfId="2190" priority="57">
      <formula>$H$145 &lt; 0</formula>
    </cfRule>
  </conditionalFormatting>
  <conditionalFormatting sqref="J123:L124 K145:L145">
    <cfRule type="expression" dxfId="2189" priority="52">
      <formula>$K$145 &gt; 0</formula>
    </cfRule>
    <cfRule type="expression" dxfId="2188" priority="53">
      <formula>$K$145 = 0</formula>
    </cfRule>
    <cfRule type="expression" dxfId="2187" priority="54">
      <formula>$K$145 &lt; 0</formula>
    </cfRule>
  </conditionalFormatting>
  <conditionalFormatting sqref="M123:O124 N145:O145">
    <cfRule type="expression" dxfId="2186" priority="49">
      <formula>$N$145 &gt; 0</formula>
    </cfRule>
    <cfRule type="expression" dxfId="2185" priority="50">
      <formula>$N$145 = 0</formula>
    </cfRule>
    <cfRule type="expression" dxfId="2184" priority="51">
      <formula>$N$145 &lt; 0</formula>
    </cfRule>
  </conditionalFormatting>
  <conditionalFormatting sqref="A152:C171 M152:O171">
    <cfRule type="expression" dxfId="2183" priority="37">
      <formula>AND($N152 &gt; 0, ISNUMBER($N152))</formula>
    </cfRule>
    <cfRule type="expression" dxfId="2182" priority="38">
      <formula>AND($N152 = 0 * ISNUMBER($N152))</formula>
    </cfRule>
    <cfRule type="expression" dxfId="2181" priority="39">
      <formula>AND($N152 &lt; 0, ISNUMBER($N152))</formula>
    </cfRule>
  </conditionalFormatting>
  <conditionalFormatting sqref="A152:F171">
    <cfRule type="expression" dxfId="2180" priority="46">
      <formula>AND($E152 &gt; 0, ISNUMBER($E152))</formula>
    </cfRule>
    <cfRule type="expression" dxfId="2179" priority="47">
      <formula>AND($E152 = 0 * ISNUMBER($E152))</formula>
    </cfRule>
    <cfRule type="expression" dxfId="2178" priority="48">
      <formula>AND($E152 &lt; 0, ISNUMBER($E152))</formula>
    </cfRule>
  </conditionalFormatting>
  <conditionalFormatting sqref="A152:C171 G152:I171">
    <cfRule type="expression" dxfId="2177" priority="43">
      <formula>AND($H152 &gt; 0, ISNUMBER($H152))</formula>
    </cfRule>
    <cfRule type="expression" dxfId="2176" priority="44">
      <formula>AND($H152 = 0 * ISNUMBER($H152))</formula>
    </cfRule>
    <cfRule type="expression" dxfId="2175" priority="45">
      <formula>AND($H152 &lt; 0, ISNUMBER($H152))</formula>
    </cfRule>
  </conditionalFormatting>
  <conditionalFormatting sqref="A152:C171 J152:L171">
    <cfRule type="expression" dxfId="2174" priority="40">
      <formula>AND($K152 &gt; 0, ISNUMBER($K152))</formula>
    </cfRule>
    <cfRule type="expression" dxfId="2173" priority="41">
      <formula>AND($K152 = 0 * ISNUMBER($K152))</formula>
    </cfRule>
    <cfRule type="expression" dxfId="2172" priority="42">
      <formula>AND($K152 &lt; 0, ISNUMBER($K152))</formula>
    </cfRule>
  </conditionalFormatting>
  <conditionalFormatting sqref="D150:F151 E172:F172">
    <cfRule type="expression" dxfId="2171" priority="34">
      <formula>$E$172 &gt; 0</formula>
    </cfRule>
    <cfRule type="expression" dxfId="2170" priority="35">
      <formula>$E$172 = 0</formula>
    </cfRule>
    <cfRule type="expression" dxfId="2169" priority="36">
      <formula>$E$172 &lt; 0</formula>
    </cfRule>
  </conditionalFormatting>
  <conditionalFormatting sqref="G150:I151 H172:I172">
    <cfRule type="expression" dxfId="2168" priority="31">
      <formula>$H$172 &gt; 0</formula>
    </cfRule>
    <cfRule type="expression" dxfId="2167" priority="32">
      <formula>$H$172 = 0</formula>
    </cfRule>
    <cfRule type="expression" dxfId="2166" priority="33">
      <formula>$H$172 &lt; 0</formula>
    </cfRule>
  </conditionalFormatting>
  <conditionalFormatting sqref="J150:L151 K172:L172">
    <cfRule type="expression" dxfId="2165" priority="28">
      <formula>$K$172 &gt; 0</formula>
    </cfRule>
    <cfRule type="expression" dxfId="2164" priority="29">
      <formula>$K$172 = 0</formula>
    </cfRule>
    <cfRule type="expression" dxfId="2163" priority="30">
      <formula>$K$172 &lt; 0</formula>
    </cfRule>
  </conditionalFormatting>
  <conditionalFormatting sqref="M150:O151 N172:O172">
    <cfRule type="expression" dxfId="2162" priority="25">
      <formula>$N$172 &gt; 0</formula>
    </cfRule>
    <cfRule type="expression" dxfId="2161" priority="26">
      <formula>$N$172 = 0</formula>
    </cfRule>
    <cfRule type="expression" dxfId="2160" priority="27">
      <formula>$N$172 &lt; 0</formula>
    </cfRule>
  </conditionalFormatting>
  <conditionalFormatting sqref="A179:C198 M179:O198">
    <cfRule type="expression" dxfId="2159" priority="13">
      <formula>AND($N179 &gt; 0, ISNUMBER($N179))</formula>
    </cfRule>
    <cfRule type="expression" dxfId="2158" priority="14">
      <formula>AND($N179 = 0 * ISNUMBER($N179))</formula>
    </cfRule>
    <cfRule type="expression" dxfId="2157" priority="15">
      <formula>AND($N179 &lt; 0, ISNUMBER($N179))</formula>
    </cfRule>
  </conditionalFormatting>
  <conditionalFormatting sqref="A179:F198">
    <cfRule type="expression" dxfId="2156" priority="22">
      <formula>AND($E179 &gt; 0, ISNUMBER($E179))</formula>
    </cfRule>
    <cfRule type="expression" dxfId="2155" priority="23">
      <formula>AND($E179 = 0 * ISNUMBER($E179))</formula>
    </cfRule>
    <cfRule type="expression" dxfId="2154" priority="24">
      <formula>AND($E179 &lt; 0, ISNUMBER($E179))</formula>
    </cfRule>
  </conditionalFormatting>
  <conditionalFormatting sqref="A179:C198 G179:I198">
    <cfRule type="expression" dxfId="2153" priority="19">
      <formula>AND($H179 &gt; 0, ISNUMBER($H179))</formula>
    </cfRule>
    <cfRule type="expression" dxfId="2152" priority="20">
      <formula>AND($H179 = 0 * ISNUMBER($H179))</formula>
    </cfRule>
    <cfRule type="expression" dxfId="2151" priority="21">
      <formula>AND($H179 &lt; 0, ISNUMBER($H179))</formula>
    </cfRule>
  </conditionalFormatting>
  <conditionalFormatting sqref="A179:C198 J179:L198">
    <cfRule type="expression" dxfId="2150" priority="16">
      <formula>AND($K179 &gt; 0, ISNUMBER($K179))</formula>
    </cfRule>
    <cfRule type="expression" dxfId="2149" priority="17">
      <formula>AND($K179 = 0 * ISNUMBER($K179))</formula>
    </cfRule>
    <cfRule type="expression" dxfId="2148" priority="18">
      <formula>AND($K179 &lt; 0, ISNUMBER($K179))</formula>
    </cfRule>
  </conditionalFormatting>
  <conditionalFormatting sqref="D177:F178 E199:F199">
    <cfRule type="expression" dxfId="2147" priority="10">
      <formula>$E$199 &gt; 0</formula>
    </cfRule>
    <cfRule type="expression" dxfId="2146" priority="11">
      <formula>$E$199 = 0</formula>
    </cfRule>
    <cfRule type="expression" dxfId="2145" priority="12">
      <formula>$E$199 &lt; 0</formula>
    </cfRule>
  </conditionalFormatting>
  <conditionalFormatting sqref="G177:I178 H199:I199">
    <cfRule type="expression" dxfId="2144" priority="7">
      <formula>$H$199 &gt; 0</formula>
    </cfRule>
    <cfRule type="expression" dxfId="2143" priority="8">
      <formula>$H$199 = 0</formula>
    </cfRule>
    <cfRule type="expression" dxfId="2142" priority="9">
      <formula>$H$199 &lt; 0</formula>
    </cfRule>
  </conditionalFormatting>
  <conditionalFormatting sqref="J177:L178 K199:L199">
    <cfRule type="expression" dxfId="2141" priority="4">
      <formula>$K$199 &gt; 0</formula>
    </cfRule>
    <cfRule type="expression" dxfId="2140" priority="5">
      <formula>$K$199 = 0</formula>
    </cfRule>
    <cfRule type="expression" dxfId="2139" priority="6">
      <formula>$K$199 &lt; 0</formula>
    </cfRule>
  </conditionalFormatting>
  <conditionalFormatting sqref="M177:O178 N199:O199">
    <cfRule type="expression" dxfId="2138" priority="1">
      <formula>$N$199 &gt; 0</formula>
    </cfRule>
    <cfRule type="expression" dxfId="2137" priority="2">
      <formula>$N$199 = 0</formula>
    </cfRule>
    <cfRule type="expression" dxfId="2136" priority="3">
      <formula>$N$199 &lt; 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9937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25</xdr:row>
                    <xdr:rowOff>0</xdr:rowOff>
                  </from>
                  <to>
                    <xdr:col>19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38" r:id="rId5" name="Button 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17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39" r:id="rId6" name="Button 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28</xdr:row>
                    <xdr:rowOff>0</xdr:rowOff>
                  </from>
                  <to>
                    <xdr:col>18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40" r:id="rId7" name="Button 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17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41" r:id="rId8" name="Button 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31</xdr:row>
                    <xdr:rowOff>0</xdr:rowOff>
                  </from>
                  <to>
                    <xdr:col>18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42" r:id="rId9" name="Button 6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28</xdr:row>
                    <xdr:rowOff>0</xdr:rowOff>
                  </from>
                  <to>
                    <xdr:col>19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43" r:id="rId10" name="Button 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31</xdr:row>
                    <xdr:rowOff>0</xdr:rowOff>
                  </from>
                  <to>
                    <xdr:col>19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44" r:id="rId11" name="Button 8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19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45" r:id="rId12" name="Button 9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17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46" r:id="rId13" name="Button 10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47" r:id="rId14" name="Button 11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</xdr:row>
                    <xdr:rowOff>0</xdr:rowOff>
                  </from>
                  <to>
                    <xdr:col>19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48" r:id="rId15" name="Button 12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</xdr:row>
                    <xdr:rowOff>0</xdr:rowOff>
                  </from>
                  <to>
                    <xdr:col>17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49" r:id="rId16" name="Button 13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</xdr:row>
                    <xdr:rowOff>0</xdr:rowOff>
                  </from>
                  <to>
                    <xdr:col>18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50" r:id="rId17" name="Button 14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</xdr:row>
                    <xdr:rowOff>0</xdr:rowOff>
                  </from>
                  <to>
                    <xdr:col>19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51" r:id="rId18" name="Button 15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</xdr:row>
                    <xdr:rowOff>0</xdr:rowOff>
                  </from>
                  <to>
                    <xdr:col>17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52" r:id="rId19" name="Button 16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</xdr:row>
                    <xdr:rowOff>0</xdr:rowOff>
                  </from>
                  <to>
                    <xdr:col>18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53" r:id="rId20" name="Button 17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</xdr:row>
                    <xdr:rowOff>0</xdr:rowOff>
                  </from>
                  <to>
                    <xdr:col>19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54" r:id="rId21" name="Button 18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21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55" r:id="rId22" name="Button 19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21</xdr:row>
                    <xdr:rowOff>0</xdr:rowOff>
                  </from>
                  <to>
                    <xdr:col>18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56" r:id="rId23" name="Button 20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21</xdr:row>
                    <xdr:rowOff>0</xdr:rowOff>
                  </from>
                  <to>
                    <xdr:col>19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57" r:id="rId24" name="Button 2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52</xdr:row>
                    <xdr:rowOff>0</xdr:rowOff>
                  </from>
                  <to>
                    <xdr:col>19</xdr:col>
                    <xdr:colOff>0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58" r:id="rId25" name="Button 2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55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59" r:id="rId26" name="Button 2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55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60" r:id="rId27" name="Button 2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17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61" r:id="rId28" name="Button 2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62" r:id="rId29" name="Button 26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79</xdr:row>
                    <xdr:rowOff>0</xdr:rowOff>
                  </from>
                  <to>
                    <xdr:col>19</xdr:col>
                    <xdr:colOff>0</xdr:colOff>
                    <xdr:row>82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63" r:id="rId30" name="Button 27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82</xdr:row>
                    <xdr:rowOff>9525</xdr:rowOff>
                  </from>
                  <to>
                    <xdr:col>17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64" r:id="rId31" name="Button 28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82</xdr:row>
                    <xdr:rowOff>9525</xdr:rowOff>
                  </from>
                  <to>
                    <xdr:col>18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65" r:id="rId32" name="Button 29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85</xdr:row>
                    <xdr:rowOff>9525</xdr:rowOff>
                  </from>
                  <to>
                    <xdr:col>17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66" r:id="rId33" name="Button 30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85</xdr:row>
                    <xdr:rowOff>9525</xdr:rowOff>
                  </from>
                  <to>
                    <xdr:col>18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67" r:id="rId34" name="Button 3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106</xdr:row>
                    <xdr:rowOff>0</xdr:rowOff>
                  </from>
                  <to>
                    <xdr:col>19</xdr:col>
                    <xdr:colOff>0</xdr:colOff>
                    <xdr:row>109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68" r:id="rId35" name="Button 3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109</xdr:row>
                    <xdr:rowOff>9525</xdr:rowOff>
                  </from>
                  <to>
                    <xdr:col>17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69" r:id="rId36" name="Button 3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109</xdr:row>
                    <xdr:rowOff>9525</xdr:rowOff>
                  </from>
                  <to>
                    <xdr:col>18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70" r:id="rId37" name="Button 3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112</xdr:row>
                    <xdr:rowOff>9525</xdr:rowOff>
                  </from>
                  <to>
                    <xdr:col>17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71" r:id="rId38" name="Button 3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112</xdr:row>
                    <xdr:rowOff>9525</xdr:rowOff>
                  </from>
                  <to>
                    <xdr:col>18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72" r:id="rId39" name="Button 3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93</xdr:row>
                    <xdr:rowOff>0</xdr:rowOff>
                  </from>
                  <to>
                    <xdr:col>17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73" r:id="rId40" name="Button 3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133</xdr:row>
                    <xdr:rowOff>0</xdr:rowOff>
                  </from>
                  <to>
                    <xdr:col>19</xdr:col>
                    <xdr:colOff>0</xdr:colOff>
                    <xdr:row>136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74" r:id="rId41" name="Button 3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136</xdr:row>
                    <xdr:rowOff>9525</xdr:rowOff>
                  </from>
                  <to>
                    <xdr:col>17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75" r:id="rId42" name="Button 3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136</xdr:row>
                    <xdr:rowOff>9525</xdr:rowOff>
                  </from>
                  <to>
                    <xdr:col>18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76" r:id="rId43" name="Button 4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139</xdr:row>
                    <xdr:rowOff>9525</xdr:rowOff>
                  </from>
                  <to>
                    <xdr:col>17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77" r:id="rId44" name="Button 4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139</xdr:row>
                    <xdr:rowOff>9525</xdr:rowOff>
                  </from>
                  <to>
                    <xdr:col>18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78" r:id="rId45" name="Button 42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160</xdr:row>
                    <xdr:rowOff>0</xdr:rowOff>
                  </from>
                  <to>
                    <xdr:col>19</xdr:col>
                    <xdr:colOff>0</xdr:colOff>
                    <xdr:row>163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79" r:id="rId46" name="Button 43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163</xdr:row>
                    <xdr:rowOff>9525</xdr:rowOff>
                  </from>
                  <to>
                    <xdr:col>17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80" r:id="rId47" name="Button 44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163</xdr:row>
                    <xdr:rowOff>9525</xdr:rowOff>
                  </from>
                  <to>
                    <xdr:col>18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81" r:id="rId48" name="Button 45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166</xdr:row>
                    <xdr:rowOff>9525</xdr:rowOff>
                  </from>
                  <to>
                    <xdr:col>17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82" r:id="rId49" name="Button 46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166</xdr:row>
                    <xdr:rowOff>9525</xdr:rowOff>
                  </from>
                  <to>
                    <xdr:col>18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83" r:id="rId50" name="Button 4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187</xdr:row>
                    <xdr:rowOff>0</xdr:rowOff>
                  </from>
                  <to>
                    <xdr:col>19</xdr:col>
                    <xdr:colOff>0</xdr:colOff>
                    <xdr:row>190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84" r:id="rId51" name="Button 4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190</xdr:row>
                    <xdr:rowOff>9525</xdr:rowOff>
                  </from>
                  <to>
                    <xdr:col>17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85" r:id="rId52" name="Button 4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190</xdr:row>
                    <xdr:rowOff>9525</xdr:rowOff>
                  </from>
                  <to>
                    <xdr:col>18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86" r:id="rId53" name="Button 5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193</xdr:row>
                    <xdr:rowOff>9525</xdr:rowOff>
                  </from>
                  <to>
                    <xdr:col>17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87" r:id="rId54" name="Button 5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193</xdr:row>
                    <xdr:rowOff>9525</xdr:rowOff>
                  </from>
                  <to>
                    <xdr:col>18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88" r:id="rId55" name="Button 52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39</xdr:row>
                    <xdr:rowOff>0</xdr:rowOff>
                  </from>
                  <to>
                    <xdr:col>17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89" r:id="rId56" name="Button 53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39</xdr:row>
                    <xdr:rowOff>0</xdr:rowOff>
                  </from>
                  <to>
                    <xdr:col>18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90" r:id="rId57" name="Button 54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39</xdr:row>
                    <xdr:rowOff>0</xdr:rowOff>
                  </from>
                  <to>
                    <xdr:col>19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91" r:id="rId58" name="Button 55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42</xdr:row>
                    <xdr:rowOff>0</xdr:rowOff>
                  </from>
                  <to>
                    <xdr:col>17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92" r:id="rId59" name="Button 56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42</xdr:row>
                    <xdr:rowOff>0</xdr:rowOff>
                  </from>
                  <to>
                    <xdr:col>18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93" r:id="rId60" name="Button 57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42</xdr:row>
                    <xdr:rowOff>0</xdr:rowOff>
                  </from>
                  <to>
                    <xdr:col>19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94" r:id="rId61" name="Button 5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45</xdr:row>
                    <xdr:rowOff>0</xdr:rowOff>
                  </from>
                  <to>
                    <xdr:col>17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95" r:id="rId62" name="Button 5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45</xdr:row>
                    <xdr:rowOff>0</xdr:rowOff>
                  </from>
                  <to>
                    <xdr:col>18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96" r:id="rId63" name="Button 6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45</xdr:row>
                    <xdr:rowOff>0</xdr:rowOff>
                  </from>
                  <to>
                    <xdr:col>19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97" r:id="rId64" name="Button 61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48</xdr:row>
                    <xdr:rowOff>0</xdr:rowOff>
                  </from>
                  <to>
                    <xdr:col>17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98" r:id="rId65" name="Button 62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48</xdr:row>
                    <xdr:rowOff>0</xdr:rowOff>
                  </from>
                  <to>
                    <xdr:col>18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99" r:id="rId66" name="Button 63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48</xdr:row>
                    <xdr:rowOff>0</xdr:rowOff>
                  </from>
                  <to>
                    <xdr:col>19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00" r:id="rId67" name="Button 6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55</xdr:row>
                    <xdr:rowOff>0</xdr:rowOff>
                  </from>
                  <to>
                    <xdr:col>19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01" r:id="rId68" name="Button 65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58</xdr:row>
                    <xdr:rowOff>0</xdr:rowOff>
                  </from>
                  <to>
                    <xdr:col>19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02" r:id="rId69" name="Button 6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61</xdr:row>
                    <xdr:rowOff>0</xdr:rowOff>
                  </from>
                  <to>
                    <xdr:col>19</xdr:col>
                    <xdr:colOff>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03" r:id="rId70" name="Button 67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66</xdr:row>
                    <xdr:rowOff>0</xdr:rowOff>
                  </from>
                  <to>
                    <xdr:col>17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04" r:id="rId71" name="Button 68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66</xdr:row>
                    <xdr:rowOff>0</xdr:rowOff>
                  </from>
                  <to>
                    <xdr:col>18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05" r:id="rId72" name="Button 69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66</xdr:row>
                    <xdr:rowOff>0</xdr:rowOff>
                  </from>
                  <to>
                    <xdr:col>19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06" r:id="rId73" name="Button 70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69</xdr:row>
                    <xdr:rowOff>0</xdr:rowOff>
                  </from>
                  <to>
                    <xdr:col>17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07" r:id="rId74" name="Button 71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69</xdr:row>
                    <xdr:rowOff>0</xdr:rowOff>
                  </from>
                  <to>
                    <xdr:col>18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08" r:id="rId75" name="Button 72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69</xdr:row>
                    <xdr:rowOff>0</xdr:rowOff>
                  </from>
                  <to>
                    <xdr:col>19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09" r:id="rId76" name="Button 73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72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10" r:id="rId77" name="Button 74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72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11" r:id="rId78" name="Button 75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72</xdr:row>
                    <xdr:rowOff>0</xdr:rowOff>
                  </from>
                  <to>
                    <xdr:col>19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12" r:id="rId79" name="Button 76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17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13" r:id="rId80" name="Button 77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14" r:id="rId81" name="Button 78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75</xdr:row>
                    <xdr:rowOff>0</xdr:rowOff>
                  </from>
                  <to>
                    <xdr:col>19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15" r:id="rId82" name="Button 79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82</xdr:row>
                    <xdr:rowOff>9525</xdr:rowOff>
                  </from>
                  <to>
                    <xdr:col>19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16" r:id="rId83" name="Button 80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85</xdr:row>
                    <xdr:rowOff>9525</xdr:rowOff>
                  </from>
                  <to>
                    <xdr:col>19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17" r:id="rId84" name="Button 81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88</xdr:row>
                    <xdr:rowOff>9525</xdr:rowOff>
                  </from>
                  <to>
                    <xdr:col>19</xdr:col>
                    <xdr:colOff>0</xdr:colOff>
                    <xdr:row>91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18" r:id="rId85" name="Button 8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93</xdr:row>
                    <xdr:rowOff>0</xdr:rowOff>
                  </from>
                  <to>
                    <xdr:col>18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19" r:id="rId86" name="Button 8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93</xdr:row>
                    <xdr:rowOff>0</xdr:rowOff>
                  </from>
                  <to>
                    <xdr:col>19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20" r:id="rId87" name="Button 8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96</xdr:row>
                    <xdr:rowOff>0</xdr:rowOff>
                  </from>
                  <to>
                    <xdr:col>17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21" r:id="rId88" name="Button 8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96</xdr:row>
                    <xdr:rowOff>0</xdr:rowOff>
                  </from>
                  <to>
                    <xdr:col>18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22" r:id="rId89" name="Button 8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96</xdr:row>
                    <xdr:rowOff>0</xdr:rowOff>
                  </from>
                  <to>
                    <xdr:col>19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23" r:id="rId90" name="Button 8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99</xdr:row>
                    <xdr:rowOff>0</xdr:rowOff>
                  </from>
                  <to>
                    <xdr:col>17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24" r:id="rId91" name="Button 8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99</xdr:row>
                    <xdr:rowOff>0</xdr:rowOff>
                  </from>
                  <to>
                    <xdr:col>18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25" r:id="rId92" name="Button 8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99</xdr:row>
                    <xdr:rowOff>0</xdr:rowOff>
                  </from>
                  <to>
                    <xdr:col>19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26" r:id="rId93" name="Button 9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102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27" r:id="rId94" name="Button 9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102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28" r:id="rId95" name="Button 9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102</xdr:row>
                    <xdr:rowOff>0</xdr:rowOff>
                  </from>
                  <to>
                    <xdr:col>19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29" r:id="rId96" name="Button 9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109</xdr:row>
                    <xdr:rowOff>9525</xdr:rowOff>
                  </from>
                  <to>
                    <xdr:col>19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30" r:id="rId97" name="Button 9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112</xdr:row>
                    <xdr:rowOff>9525</xdr:rowOff>
                  </from>
                  <to>
                    <xdr:col>19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31" r:id="rId98" name="Button 9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115</xdr:row>
                    <xdr:rowOff>9525</xdr:rowOff>
                  </from>
                  <to>
                    <xdr:col>19</xdr:col>
                    <xdr:colOff>0</xdr:colOff>
                    <xdr:row>118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32" r:id="rId99" name="Button 9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120</xdr:row>
                    <xdr:rowOff>0</xdr:rowOff>
                  </from>
                  <to>
                    <xdr:col>17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33" r:id="rId100" name="Button 9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120</xdr:row>
                    <xdr:rowOff>0</xdr:rowOff>
                  </from>
                  <to>
                    <xdr:col>18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34" r:id="rId101" name="Button 9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120</xdr:row>
                    <xdr:rowOff>0</xdr:rowOff>
                  </from>
                  <to>
                    <xdr:col>19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35" r:id="rId102" name="Button 9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123</xdr:row>
                    <xdr:rowOff>0</xdr:rowOff>
                  </from>
                  <to>
                    <xdr:col>17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36" r:id="rId103" name="Button 10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123</xdr:row>
                    <xdr:rowOff>0</xdr:rowOff>
                  </from>
                  <to>
                    <xdr:col>18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37" r:id="rId104" name="Button 10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123</xdr:row>
                    <xdr:rowOff>0</xdr:rowOff>
                  </from>
                  <to>
                    <xdr:col>19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38" r:id="rId105" name="Button 10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126</xdr:row>
                    <xdr:rowOff>0</xdr:rowOff>
                  </from>
                  <to>
                    <xdr:col>17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39" r:id="rId106" name="Button 10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126</xdr:row>
                    <xdr:rowOff>0</xdr:rowOff>
                  </from>
                  <to>
                    <xdr:col>18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40" r:id="rId107" name="Button 10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126</xdr:row>
                    <xdr:rowOff>0</xdr:rowOff>
                  </from>
                  <to>
                    <xdr:col>19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41" r:id="rId108" name="Button 10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129</xdr:row>
                    <xdr:rowOff>0</xdr:rowOff>
                  </from>
                  <to>
                    <xdr:col>17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42" r:id="rId109" name="Button 10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129</xdr:row>
                    <xdr:rowOff>0</xdr:rowOff>
                  </from>
                  <to>
                    <xdr:col>18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43" r:id="rId110" name="Button 10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129</xdr:row>
                    <xdr:rowOff>0</xdr:rowOff>
                  </from>
                  <to>
                    <xdr:col>19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44" r:id="rId111" name="Button 10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136</xdr:row>
                    <xdr:rowOff>9525</xdr:rowOff>
                  </from>
                  <to>
                    <xdr:col>19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45" r:id="rId112" name="Button 10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139</xdr:row>
                    <xdr:rowOff>9525</xdr:rowOff>
                  </from>
                  <to>
                    <xdr:col>19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46" r:id="rId113" name="Button 11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142</xdr:row>
                    <xdr:rowOff>9525</xdr:rowOff>
                  </from>
                  <to>
                    <xdr:col>19</xdr:col>
                    <xdr:colOff>0</xdr:colOff>
                    <xdr:row>145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47" r:id="rId114" name="Button 111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147</xdr:row>
                    <xdr:rowOff>0</xdr:rowOff>
                  </from>
                  <to>
                    <xdr:col>17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48" r:id="rId115" name="Button 11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147</xdr:row>
                    <xdr:rowOff>0</xdr:rowOff>
                  </from>
                  <to>
                    <xdr:col>18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49" r:id="rId116" name="Button 11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147</xdr:row>
                    <xdr:rowOff>0</xdr:rowOff>
                  </from>
                  <to>
                    <xdr:col>19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50" r:id="rId117" name="Button 11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150</xdr:row>
                    <xdr:rowOff>0</xdr:rowOff>
                  </from>
                  <to>
                    <xdr:col>17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51" r:id="rId118" name="Button 11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150</xdr:row>
                    <xdr:rowOff>0</xdr:rowOff>
                  </from>
                  <to>
                    <xdr:col>18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52" r:id="rId119" name="Button 11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150</xdr:row>
                    <xdr:rowOff>0</xdr:rowOff>
                  </from>
                  <to>
                    <xdr:col>19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53" r:id="rId120" name="Button 11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153</xdr:row>
                    <xdr:rowOff>0</xdr:rowOff>
                  </from>
                  <to>
                    <xdr:col>17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54" r:id="rId121" name="Button 11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153</xdr:row>
                    <xdr:rowOff>0</xdr:rowOff>
                  </from>
                  <to>
                    <xdr:col>18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55" r:id="rId122" name="Button 11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153</xdr:row>
                    <xdr:rowOff>0</xdr:rowOff>
                  </from>
                  <to>
                    <xdr:col>19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56" r:id="rId123" name="Button 12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156</xdr:row>
                    <xdr:rowOff>0</xdr:rowOff>
                  </from>
                  <to>
                    <xdr:col>17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57" r:id="rId124" name="Button 12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156</xdr:row>
                    <xdr:rowOff>0</xdr:rowOff>
                  </from>
                  <to>
                    <xdr:col>18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58" r:id="rId125" name="Button 12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156</xdr:row>
                    <xdr:rowOff>0</xdr:rowOff>
                  </from>
                  <to>
                    <xdr:col>19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59" r:id="rId126" name="Button 12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163</xdr:row>
                    <xdr:rowOff>9525</xdr:rowOff>
                  </from>
                  <to>
                    <xdr:col>19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60" r:id="rId127" name="Button 12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166</xdr:row>
                    <xdr:rowOff>9525</xdr:rowOff>
                  </from>
                  <to>
                    <xdr:col>19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61" r:id="rId128" name="Button 12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169</xdr:row>
                    <xdr:rowOff>9525</xdr:rowOff>
                  </from>
                  <to>
                    <xdr:col>19</xdr:col>
                    <xdr:colOff>0</xdr:colOff>
                    <xdr:row>172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62" r:id="rId129" name="Button 12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174</xdr:row>
                    <xdr:rowOff>0</xdr:rowOff>
                  </from>
                  <to>
                    <xdr:col>17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63" r:id="rId130" name="Button 12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174</xdr:row>
                    <xdr:rowOff>0</xdr:rowOff>
                  </from>
                  <to>
                    <xdr:col>18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64" r:id="rId131" name="Button 12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174</xdr:row>
                    <xdr:rowOff>0</xdr:rowOff>
                  </from>
                  <to>
                    <xdr:col>19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65" r:id="rId132" name="Button 12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177</xdr:row>
                    <xdr:rowOff>0</xdr:rowOff>
                  </from>
                  <to>
                    <xdr:col>17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66" r:id="rId133" name="Button 13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177</xdr:row>
                    <xdr:rowOff>0</xdr:rowOff>
                  </from>
                  <to>
                    <xdr:col>18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67" r:id="rId134" name="Button 13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177</xdr:row>
                    <xdr:rowOff>0</xdr:rowOff>
                  </from>
                  <to>
                    <xdr:col>19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68" r:id="rId135" name="Button 13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180</xdr:row>
                    <xdr:rowOff>0</xdr:rowOff>
                  </from>
                  <to>
                    <xdr:col>17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69" r:id="rId136" name="Button 13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180</xdr:row>
                    <xdr:rowOff>0</xdr:rowOff>
                  </from>
                  <to>
                    <xdr:col>18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70" r:id="rId137" name="Button 13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180</xdr:row>
                    <xdr:rowOff>0</xdr:rowOff>
                  </from>
                  <to>
                    <xdr:col>19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71" r:id="rId138" name="Button 13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183</xdr:row>
                    <xdr:rowOff>0</xdr:rowOff>
                  </from>
                  <to>
                    <xdr:col>17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72" r:id="rId139" name="Button 13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183</xdr:row>
                    <xdr:rowOff>0</xdr:rowOff>
                  </from>
                  <to>
                    <xdr:col>18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73" r:id="rId140" name="Button 13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183</xdr:row>
                    <xdr:rowOff>0</xdr:rowOff>
                  </from>
                  <to>
                    <xdr:col>19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74" r:id="rId141" name="Button 13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190</xdr:row>
                    <xdr:rowOff>9525</xdr:rowOff>
                  </from>
                  <to>
                    <xdr:col>19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75" r:id="rId142" name="Button 13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193</xdr:row>
                    <xdr:rowOff>9525</xdr:rowOff>
                  </from>
                  <to>
                    <xdr:col>19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76" r:id="rId143" name="Button 14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196</xdr:row>
                    <xdr:rowOff>9525</xdr:rowOff>
                  </from>
                  <to>
                    <xdr:col>19</xdr:col>
                    <xdr:colOff>0</xdr:colOff>
                    <xdr:row>199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CEE72BD-B4EE-4789-8672-135C6A76F279}">
  <sheetPr codeName="Sheet11"/>
  <dimension ref="A1:S199"/>
  <sheetViews>
    <sheetView topLeftCell="A33" zoomScaleNormal="100" workbookViewId="0">
      <selection activeCell="A13" sqref="A13:O37"/>
    </sheetView>
  </sheetViews>
  <sheetFormatPr defaultRowHeight="16.5"/>
  <cols>
    <col min="1" max="1" width="13" style="120" bestFit="1" customWidth="1"/>
    <col min="2" max="2" width="14.25" style="120" bestFit="1" customWidth="1"/>
    <col min="3" max="3" width="9.25" style="120" bestFit="1" customWidth="1"/>
    <col min="4" max="4" width="14.25" bestFit="1" customWidth="1"/>
    <col min="5" max="5" width="8.875" bestFit="1" customWidth="1"/>
    <col min="6" max="6" width="14.375" bestFit="1" customWidth="1"/>
    <col min="7" max="7" width="14.25" bestFit="1" customWidth="1"/>
    <col min="8" max="8" width="8.875" customWidth="1"/>
    <col min="9" max="9" width="11.625" customWidth="1"/>
    <col min="10" max="10" width="14.25" bestFit="1" customWidth="1"/>
    <col min="11" max="11" width="9.25" bestFit="1" customWidth="1"/>
    <col min="12" max="12" width="11.625" bestFit="1" customWidth="1"/>
    <col min="13" max="13" width="14.25" bestFit="1" customWidth="1"/>
    <col min="14" max="14" width="8.5" bestFit="1" customWidth="1"/>
    <col min="15" max="15" width="11.625" bestFit="1" customWidth="1"/>
    <col min="17" max="17" width="12.125" customWidth="1"/>
    <col min="18" max="18" width="12.125" bestFit="1" customWidth="1"/>
    <col min="19" max="19" width="12.125" customWidth="1"/>
  </cols>
  <sheetData>
    <row r="1" spans="1:19" ht="17.25" customHeight="1" thickBot="1">
      <c r="A1" s="230" t="s">
        <v>0</v>
      </c>
      <c r="B1" s="231"/>
      <c r="C1" s="231"/>
      <c r="D1" s="231"/>
      <c r="E1" s="231"/>
      <c r="F1" s="232"/>
      <c r="G1" s="233">
        <v>44535</v>
      </c>
      <c r="H1" s="234"/>
      <c r="I1" s="235"/>
      <c r="J1" s="230" t="s">
        <v>1</v>
      </c>
      <c r="K1" s="231"/>
      <c r="L1" s="231"/>
      <c r="M1" s="231"/>
      <c r="N1" s="231"/>
      <c r="O1" s="232"/>
      <c r="Q1" s="230" t="s">
        <v>2</v>
      </c>
      <c r="R1" s="232"/>
    </row>
    <row r="2" spans="1:19" ht="17.25" customHeight="1">
      <c r="A2" s="117" t="s">
        <v>3</v>
      </c>
      <c r="B2" s="236" t="s">
        <v>8</v>
      </c>
      <c r="C2" s="237"/>
      <c r="D2" s="237"/>
      <c r="E2" s="237"/>
      <c r="F2" s="238"/>
      <c r="G2" s="239" t="s">
        <v>46</v>
      </c>
      <c r="H2" s="240"/>
      <c r="I2" s="241"/>
      <c r="J2" s="1" t="s">
        <v>3</v>
      </c>
      <c r="K2" s="236" t="s">
        <v>317</v>
      </c>
      <c r="L2" s="237"/>
      <c r="M2" s="237"/>
      <c r="N2" s="237"/>
      <c r="O2" s="238"/>
      <c r="Q2" s="2" t="s">
        <v>6</v>
      </c>
      <c r="R2" s="3">
        <v>0.375</v>
      </c>
    </row>
    <row r="3" spans="1:19" ht="17.25" customHeight="1" thickBot="1">
      <c r="A3" s="118" t="s">
        <v>7</v>
      </c>
      <c r="B3" s="242" t="s">
        <v>325</v>
      </c>
      <c r="C3" s="243"/>
      <c r="D3" s="243"/>
      <c r="E3" s="243"/>
      <c r="F3" s="244"/>
      <c r="G3" s="245" t="str">
        <f>TEXT(IF(CHOOSE(8,$E$118,$F$118,$H$118,$I$118,$K$118,$L$118,$N$118,$O$118)&lt;&gt;0,CHOOSE(8,$E$118,$F$118,$H$118,$I$118,$K$118,$L$118,$N$118,$O$118),
IF(CHOOSE(6,$E$118,$F$118,$H$118,$I$118,$K$118,$L$118,$N$118,$O$118)&lt;&gt;0,CHOOSE(6,$E$118,$F$118,$H$118,$I$118,$K$118,$L$118,$N$118,$O$118),
IF(CHOOSE(4,$E$118,$F$118,$H$118,$I$118,$K$118,$L$118,$N$118,$O$118)&lt;&gt;0,CHOOSE(4,$E$118,$F$118,$H$118,$I$118,$K$118,$L$118,$N$118,$O$118),
CHOOSE(2,$E$118,$F$118,$H$118,$I$118,$K$118,$L$118,$N$118,$O$118)))), "#,##0") &amp; " KRW (" &amp;
TEXT(IF(CHOOSE(7,$E$118,$F$118,$H$118,$I$118,$K$118,$L$118,$N$118,$O$118)&lt;&gt;0,CHOOSE(7,$E$118,$F$118,$H$118,$I$118,$K$118,$L$118,$N$118,$O$118),
IF(CHOOSE(5,$E$118,$F$118,$H$118,$I$118,$K$118,$L$118,$N$118,$O$118)&lt;&gt;0,CHOOSE(5,$E$118,$F$118,$H$118,$I$118,$K$118,$L$118,$N$118,$O$118),
IF(CHOOSE(3,$E$118,$F$118,$H$118,$I$118,$K$118,$L$118,$N$118,$O$118)&lt;&gt;0,CHOOSE(3,$E$118,$F$118,$H$118,$I$118,$K$118,$L$118,$N$118,$O$118),
CHOOSE(1,$E$118,$F$118,$H$118,$I$118,$K$118,$L$118,$N$118,$O$118)))), "0.00%") &amp; ")"</f>
        <v>-131,717 KRW (-4.39%)</v>
      </c>
      <c r="H3" s="246"/>
      <c r="I3" s="247"/>
      <c r="J3" s="4" t="s">
        <v>7</v>
      </c>
      <c r="K3" s="242" t="s">
        <v>318</v>
      </c>
      <c r="L3" s="243"/>
      <c r="M3" s="243"/>
      <c r="N3" s="243"/>
      <c r="O3" s="244"/>
      <c r="Q3" s="2" t="s">
        <v>10</v>
      </c>
      <c r="R3" s="3">
        <v>0.79166666666666663</v>
      </c>
    </row>
    <row r="4" spans="1:19" ht="17.25" customHeight="1" thickBot="1">
      <c r="A4" s="118" t="s">
        <v>11</v>
      </c>
      <c r="B4" s="242" t="s">
        <v>16</v>
      </c>
      <c r="C4" s="243"/>
      <c r="D4" s="243"/>
      <c r="E4" s="243"/>
      <c r="F4" s="244"/>
      <c r="G4" s="239" t="s">
        <v>44</v>
      </c>
      <c r="H4" s="240"/>
      <c r="I4" s="241"/>
      <c r="J4" s="4" t="s">
        <v>11</v>
      </c>
      <c r="K4" s="242" t="s">
        <v>319</v>
      </c>
      <c r="L4" s="243"/>
      <c r="M4" s="243"/>
      <c r="N4" s="243"/>
      <c r="O4" s="244"/>
      <c r="Q4" s="65" t="s">
        <v>14</v>
      </c>
      <c r="R4" s="5">
        <v>0.95833333333333337</v>
      </c>
    </row>
    <row r="5" spans="1:19" ht="17.25" customHeight="1" thickBot="1">
      <c r="A5" s="118" t="s">
        <v>15</v>
      </c>
      <c r="B5" s="242" t="s">
        <v>316</v>
      </c>
      <c r="C5" s="243"/>
      <c r="D5" s="243"/>
      <c r="E5" s="243"/>
      <c r="F5" s="244"/>
      <c r="G5" s="245" t="str">
        <f>TEXT(IF(CHOOSE(8,$E$64,$F$64,$H$64,$I$64,$K$64,$L$64,$N$64,$O$64)&lt;&gt;0,CHOOSE(8,$E$64,$F$64,$H$64,$I$64,$K$64,$L$64,$N$64,$O$64),
IF(CHOOSE(6,$E$64,$F$64,$H$64,$I$64,$K$64,$L$64,$N$64,$O$64)&lt;&gt;0,CHOOSE(6,$E$64,$F$64,$H$64,$I$64,$K$64,$L$64,$N$64,$O$64),
IF(CHOOSE(4,$E$64,$F$64,$H$64,$I$64,$K$64,$L$64,$N$64,$O$64)&lt;&gt;0,CHOOSE(4,$E$64,$F$64,$H$64,$I$64,$K$64,$L$64,$N$64,$O$64),
CHOOSE(2,$E$64,$F$64,$H$64,$I$64,$K$64,$L$64,$N$64,$O$64)))), "#,##0") &amp; " KRW (" &amp;
TEXT(IF(CHOOSE(7,$E$64,$F$64,$H$64,$I$64,$K$64,$L$64,$N$64,$O$64)&lt;&gt;0,CHOOSE(7,$E$64,$F$64,$H$64,$I$64,$K$64,$L$64,$N$64,$O$64),
IF(CHOOSE(5,$E$64,$F$64,$H$64,$I$64,$K$64,$L$64,$N$64,$O$64)&lt;&gt;0,CHOOSE(5,$E$64,$F$64,$H$64,$I$64,$K$64,$L$64,$N$64,$O$64),
IF(CHOOSE(3,$E$64,$F$64,$H$64,$I$64,$K$64,$L$64,$N$64,$O$64)&lt;&gt;0,CHOOSE(3,$E$64,$F$64,$H$64,$I$64,$K$64,$L$64,$N$64,$O$64),
CHOOSE(1,$E$64,$F$64,$H$64,$I$64,$K$64,$L$64,$N$64,$O$64)))), "0.00%") &amp; ")"</f>
        <v>-171,478 KRW (-6.02%)</v>
      </c>
      <c r="H5" s="246"/>
      <c r="I5" s="247"/>
      <c r="J5" s="4" t="s">
        <v>15</v>
      </c>
      <c r="K5" s="242" t="s">
        <v>320</v>
      </c>
      <c r="L5" s="243"/>
      <c r="M5" s="243"/>
      <c r="N5" s="243"/>
      <c r="O5" s="244"/>
    </row>
    <row r="6" spans="1:19">
      <c r="A6" s="118" t="s">
        <v>18</v>
      </c>
      <c r="B6" s="242"/>
      <c r="C6" s="243"/>
      <c r="D6" s="243"/>
      <c r="E6" s="243"/>
      <c r="F6" s="244"/>
      <c r="G6" s="239" t="s">
        <v>45</v>
      </c>
      <c r="H6" s="240"/>
      <c r="I6" s="241"/>
      <c r="J6" s="4" t="s">
        <v>18</v>
      </c>
      <c r="K6" s="242" t="s">
        <v>321</v>
      </c>
      <c r="L6" s="243"/>
      <c r="M6" s="243"/>
      <c r="N6" s="243"/>
      <c r="O6" s="244"/>
    </row>
    <row r="7" spans="1:19" ht="17.25" thickBot="1">
      <c r="A7" s="118" t="s">
        <v>21</v>
      </c>
      <c r="B7" s="242"/>
      <c r="C7" s="243"/>
      <c r="D7" s="243"/>
      <c r="E7" s="243"/>
      <c r="F7" s="244"/>
      <c r="G7" s="245" t="str">
        <f>TEXT(IF(CHOOSE(8,$E$91,$F$91,$H$91,$I$91,$K$91,$L$91,$N$91,$O$91)&lt;&gt;0,CHOOSE(8,$E$91,$F$91,$H$91,$I$91,$K$91,$L$91,$N$91,$O$91),
IF(CHOOSE(6,$E$91,$F$91,$H$91,$I$91,$K$91,$L$91,$N$91,$O$91)&lt;&gt;0,CHOOSE(6,$E$91,$F$91,$H$91,$I$91,$K$91,$L$91,$N$91,$O$91),
IF(CHOOSE(4,$E$91,$F$91,$H$91,$I$91,$K$91,$L$91,$N$91,$O$91)&lt;&gt;0,CHOOSE(4,$E$91,$F$91,$H$91,$I$91,$K$91,$L$91,$N$91,$O$91),
CHOOSE(2,$E$91,$F$91,$H$91,$I$91,$K$91,$L$91,$N$91,$O$91)))), "#,##0") &amp; " KRW (" &amp;
TEXT(IF(CHOOSE(7,$E$91,$F$91,$H$91,$I$91,$K$91,$L$91,$N$91,$O$91)&lt;&gt;0,CHOOSE(7,$E$91,$F$91,$H$91,$I$91,$K$91,$L$91,$N$91,$O$91),
IF(CHOOSE(5,$E$91,$F$91,$H$91,$I$91,$K$91,$L$91,$N$91,$O$91)&lt;&gt;0,CHOOSE(5,$E$91,$F$91,$H$91,$I$91,$K$91,$L$91,$N$91,$O$91),
IF(CHOOSE(3,$E$91,$F$91,$H$91,$I$91,$K$91,$L$91,$N$91,$O$91)&lt;&gt;0,CHOOSE(3,$E$91,$F$91,$H$91,$I$91,$K$91,$L$91,$N$91,$O$91),
CHOOSE(1,$E$91,$F$91,$H$91,$I$91,$K$91,$L$91,$N$91,$O$91)))), "0.00%") &amp; ")"</f>
        <v>-200,973 KRW (-6.70%)</v>
      </c>
      <c r="H7" s="246"/>
      <c r="I7" s="247"/>
      <c r="J7" s="4" t="s">
        <v>21</v>
      </c>
      <c r="K7" s="242" t="s">
        <v>322</v>
      </c>
      <c r="L7" s="243"/>
      <c r="M7" s="243"/>
      <c r="N7" s="243"/>
      <c r="O7" s="244"/>
    </row>
    <row r="8" spans="1:19" ht="17.25" thickBot="1">
      <c r="A8" s="118" t="s">
        <v>24</v>
      </c>
      <c r="B8" s="242"/>
      <c r="C8" s="243"/>
      <c r="D8" s="243"/>
      <c r="E8" s="243"/>
      <c r="F8" s="244"/>
      <c r="G8" s="239" t="s">
        <v>252</v>
      </c>
      <c r="H8" s="240"/>
      <c r="I8" s="241"/>
      <c r="J8" s="4" t="s">
        <v>24</v>
      </c>
      <c r="K8" s="242"/>
      <c r="L8" s="243"/>
      <c r="M8" s="243"/>
      <c r="N8" s="243"/>
      <c r="O8" s="244"/>
      <c r="Q8" s="230" t="s">
        <v>27</v>
      </c>
      <c r="R8" s="232"/>
    </row>
    <row r="9" spans="1:19" ht="17.25" thickBot="1">
      <c r="A9" s="118" t="s">
        <v>28</v>
      </c>
      <c r="B9" s="242"/>
      <c r="C9" s="243"/>
      <c r="D9" s="243"/>
      <c r="E9" s="243"/>
      <c r="F9" s="244"/>
      <c r="G9" s="245" t="str">
        <f>TEXT(IF(CHOOSE(8,$E$199,$F$199,$H$199,$I$199,$K$199,$L$199,$N$199,$O$199)&lt;&gt;0,CHOOSE(8,$E$199,$F$199,$H$199,$I$199,$K$199,$L$199,$N$199,$O$199),
IF(CHOOSE(6,$E$199,$F$199,$H$199,$I$199,$K$199,$L$199,$N$199,$O$199)&lt;&gt;0,CHOOSE(6,$E$199,$F$199,$H$199,$I$199,$K$199,$L$199,$N$199,$O$199),
IF(CHOOSE(4,$E$199,$F$199,$H$199,$I$199,$K$199,$L$199,$N$199,$O$199)&lt;&gt;0,CHOOSE(4,$E$199,$F$199,$H$199,$I$199,$K$199,$L$199,$N$199,$O$199),
CHOOSE(2,$E$199,$F$199,$H$199,$I$199,$K$199,$L$199,$N$199,$O$199)))), "#,##0") &amp; " KRW (" &amp;
TEXT(IF(CHOOSE(7,$E$199,$F$199,$H$199,$I$199,$K$199,$L$199,$N$199,$O$199)&lt;&gt;0,CHOOSE(7,$E$199,$F$199,$H$199,$I$199,$K$199,$L$199,$N$199,$O$199),
IF(CHOOSE(5,$E$199,$F$199,$H$199,$I$199,$K$199,$L$199,$N$199,$O$199)&lt;&gt;0,CHOOSE(5,$E$199,$F$199,$H$199,$I$199,$K$199,$L$199,$N$199,$O$199),
IF(CHOOSE(3,$E$199,$F$199,$H$199,$I$199,$K$199,$L$199,$N$199,$O$199)&lt;&gt;0,CHOOSE(3,$E$199,$F$199,$H$199,$I$199,$K$199,$L$199,$N$199,$O$199),
CHOOSE(1,$E$199,$F$199,$H$199,$I$199,$K$199,$L$199,$N$199,$O$199)))), "0.00%") &amp; ")"</f>
        <v>-277,471 KRW (-9.25%)</v>
      </c>
      <c r="H9" s="246"/>
      <c r="I9" s="247"/>
      <c r="J9" s="4" t="s">
        <v>28</v>
      </c>
      <c r="K9" s="242"/>
      <c r="L9" s="243"/>
      <c r="M9" s="243"/>
      <c r="N9" s="243"/>
      <c r="O9" s="244"/>
      <c r="Q9" s="2" t="s">
        <v>29</v>
      </c>
      <c r="R9" s="6">
        <v>10</v>
      </c>
    </row>
    <row r="10" spans="1:19">
      <c r="A10" s="118" t="s">
        <v>30</v>
      </c>
      <c r="B10" s="242"/>
      <c r="C10" s="243"/>
      <c r="D10" s="243"/>
      <c r="E10" s="243"/>
      <c r="F10" s="244"/>
      <c r="G10" s="239" t="s">
        <v>47</v>
      </c>
      <c r="H10" s="240"/>
      <c r="I10" s="241"/>
      <c r="J10" s="4" t="s">
        <v>30</v>
      </c>
      <c r="K10" s="242" t="s">
        <v>323</v>
      </c>
      <c r="L10" s="243"/>
      <c r="M10" s="243"/>
      <c r="N10" s="243"/>
      <c r="O10" s="244"/>
      <c r="Q10" s="2" t="s">
        <v>31</v>
      </c>
      <c r="R10" s="6">
        <v>100</v>
      </c>
    </row>
    <row r="11" spans="1:19" ht="17.25" thickBot="1">
      <c r="A11" s="119" t="s">
        <v>32</v>
      </c>
      <c r="B11" s="248" t="s">
        <v>324</v>
      </c>
      <c r="C11" s="249"/>
      <c r="D11" s="249"/>
      <c r="E11" s="249"/>
      <c r="F11" s="250"/>
      <c r="G11" s="245" t="str">
        <f>TEXT(IF(CHOOSE(8,$E$37,$F$37,$H$37,$I$37,$K$37,$L$37,$N$37,$O$37)&lt;&gt;0,CHOOSE(8,$E$37,$F$37,$H$37,$I$37,$K$37,$L$37,$N$37,$O$37),
IF(CHOOSE(6,$E$37,$F$37,$H$37,$I$37,$K$37,$L$37,$N$37,$O$37)&lt;&gt;0,CHOOSE(6,$E$37,$F$37,$H$37,$I$37,$K$37,$L$37,$N$37,$O$37),
IF(CHOOSE(4,$E$37,$F$37,$H$37,$I$37,$K$37,$L$37,$N$37,$O$37)&lt;&gt;0,CHOOSE(4,$E$37,$F$37,$H$37,$I$37,$K$37,$L$37,$N$37,$O$37),
CHOOSE(2,$E$37,$F$37,$H$37,$I$37,$K$37,$L$37,$N$37,$O$37)))), "#,##0") &amp; " KRW (" &amp;
TEXT(IF(CHOOSE(7,$E$37,$F$37,$H$37,$I$37,$K$37,$L$37,$N$37,$O$37)&lt;&gt;0,CHOOSE(7,$E$37,$F$37,$H$37,$I$37,$K$37,$L$37,$N$37,$O$37),
IF(CHOOSE(5,$E$37,$F$37,$H$37,$I$37,$K$37,$L$37,$N$37,$O$37)&lt;&gt;0,CHOOSE(5,$E$37,$F$37,$H$37,$I$37,$K$37,$L$37,$N$37,$O$37),
IF(CHOOSE(3,$E$37,$F$37,$H$37,$I$37,$K$37,$L$37,$N$37,$O$37)&lt;&gt;0,CHOOSE(3,$E$37,$F$37,$H$37,$I$37,$K$37,$L$37,$N$37,$O$37),
CHOOSE(1,$E$37,$F$37,$H$37,$I$37,$K$37,$L$37,$N$37,$O$37)))), "0.00%") &amp; ")"</f>
        <v>0 KRW (0.00%)</v>
      </c>
      <c r="H11" s="246"/>
      <c r="I11" s="247"/>
      <c r="J11" s="7" t="s">
        <v>32</v>
      </c>
      <c r="K11" s="248" t="s">
        <v>315</v>
      </c>
      <c r="L11" s="249"/>
      <c r="M11" s="249"/>
      <c r="N11" s="249"/>
      <c r="O11" s="250"/>
      <c r="Q11" s="65" t="s">
        <v>33</v>
      </c>
      <c r="R11" s="8">
        <v>1000</v>
      </c>
    </row>
    <row r="12" spans="1:19" ht="17.25" thickBot="1"/>
    <row r="13" spans="1:19" ht="17.25" customHeight="1" thickBot="1">
      <c r="A13" s="230" t="s">
        <v>34</v>
      </c>
      <c r="B13" s="231"/>
      <c r="C13" s="231"/>
      <c r="D13" s="231"/>
      <c r="E13" s="231"/>
      <c r="F13" s="231"/>
      <c r="G13" s="231"/>
      <c r="H13" s="231"/>
      <c r="I13" s="231"/>
      <c r="J13" s="231"/>
      <c r="K13" s="231"/>
      <c r="L13" s="231"/>
      <c r="M13" s="231"/>
      <c r="N13" s="231"/>
      <c r="O13" s="232"/>
      <c r="Q13" s="251"/>
      <c r="R13" s="251"/>
      <c r="S13" s="251"/>
    </row>
    <row r="14" spans="1:19" ht="17.25" customHeight="1" thickBot="1">
      <c r="A14" s="182" t="s">
        <v>35</v>
      </c>
      <c r="B14" s="230" t="s">
        <v>36</v>
      </c>
      <c r="C14" s="232"/>
      <c r="D14" s="230" t="s">
        <v>37</v>
      </c>
      <c r="E14" s="231"/>
      <c r="F14" s="232"/>
      <c r="G14" s="257">
        <f>_xlfn.IFNA(VLOOKUP(B14, 현재가테이블!$B$2:$D$200, 2, FALSE), "-")</f>
        <v>60715000</v>
      </c>
      <c r="H14" s="258"/>
      <c r="I14" s="259"/>
      <c r="J14" s="230" t="s">
        <v>38</v>
      </c>
      <c r="K14" s="231"/>
      <c r="L14" s="232"/>
      <c r="M14" s="260">
        <f>_xlfn.IFNA(VLOOKUP(B14, 현재가테이블!$B$2:$D$200, 3, FALSE), "-")</f>
        <v>-7.8924148000000006E-3</v>
      </c>
      <c r="N14" s="261"/>
      <c r="O14" s="262"/>
      <c r="Q14" s="251"/>
      <c r="R14" s="251"/>
      <c r="S14" s="251"/>
    </row>
    <row r="15" spans="1:19" ht="17.25" customHeight="1" thickBot="1">
      <c r="A15" s="295" t="s">
        <v>39</v>
      </c>
      <c r="B15" s="296" t="str">
        <f>TEXT($G$1, "[$-ko-KR]yyyy-mm-dd(ddd) ") &amp; "오전 00:00"</f>
        <v>2021-12-05(일) 오전 00:00</v>
      </c>
      <c r="C15" s="297"/>
      <c r="D15" s="253" t="str">
        <f>TEXT($G$1, "[$-ko-KR]yyyy-mm-dd(ddd) ") &amp; "오후 14:00"</f>
        <v>2021-12-05(일) 오후 14:00</v>
      </c>
      <c r="E15" s="254"/>
      <c r="F15" s="255"/>
      <c r="G15" s="253" t="str">
        <f>TEXT($G$1, "[$-ko-KR]yyyy-mm-dd(ddd) ") &amp; "오후 19:00"</f>
        <v>2021-12-05(일) 오후 19:00</v>
      </c>
      <c r="H15" s="254"/>
      <c r="I15" s="255"/>
      <c r="J15" s="253" t="str">
        <f>TEXT($G$1, "[$-ko-KR]yyyy-mm-dd(ddd) ") &amp; "오후 21:00"</f>
        <v>2021-12-05(일) 오후 21:00</v>
      </c>
      <c r="K15" s="254"/>
      <c r="L15" s="255"/>
      <c r="M15" s="253" t="str">
        <f>TEXT($G$1+1, "[$-ko-KR]yyyy-mm-dd(ddd) ") &amp; "오전 00:00"</f>
        <v>2021-12-06(월) 오전 00:00</v>
      </c>
      <c r="N15" s="254"/>
      <c r="O15" s="255"/>
      <c r="Q15" s="251"/>
      <c r="R15" s="251"/>
      <c r="S15" s="251"/>
    </row>
    <row r="16" spans="1:19" ht="17.25" customHeight="1" thickBot="1">
      <c r="A16" s="295"/>
      <c r="B16" s="121" t="s">
        <v>37</v>
      </c>
      <c r="C16" s="122" t="s">
        <v>38</v>
      </c>
      <c r="D16" s="2" t="s">
        <v>37</v>
      </c>
      <c r="E16" s="10" t="s">
        <v>40</v>
      </c>
      <c r="F16" s="11" t="s">
        <v>41</v>
      </c>
      <c r="G16" s="183" t="s">
        <v>37</v>
      </c>
      <c r="H16" s="184" t="s">
        <v>40</v>
      </c>
      <c r="I16" s="185" t="s">
        <v>41</v>
      </c>
      <c r="J16" s="10" t="s">
        <v>37</v>
      </c>
      <c r="K16" s="10" t="s">
        <v>40</v>
      </c>
      <c r="L16" s="115" t="s">
        <v>41</v>
      </c>
      <c r="M16" s="2" t="s">
        <v>37</v>
      </c>
      <c r="N16" s="10" t="s">
        <v>40</v>
      </c>
      <c r="O16" s="66" t="s">
        <v>41</v>
      </c>
      <c r="Q16" s="256"/>
      <c r="R16" s="256"/>
      <c r="S16" s="256"/>
    </row>
    <row r="17" spans="1:19" ht="17.25" customHeight="1" thickBot="1">
      <c r="A17" s="123"/>
      <c r="B17" s="124" t="str">
        <f>IF(NOT(ISBLANK(_xlfn.IFNA(VLOOKUP($A17, $A$40:$O$199, 2, FALSE), ))), _xlfn.IFNA(VLOOKUP($A17, $A$40:$O$199, 2, FALSE), ), "")</f>
        <v/>
      </c>
      <c r="C17" s="76" t="str">
        <f>IF(NOT(ISBLANK(_xlfn.IFNA(VLOOKUP($A17, $A$40:$O$199, 3, FALSE), ))), _xlfn.IFNA(VLOOKUP($A17, $A$40:$O$199, 3, FALSE), ), "")</f>
        <v/>
      </c>
      <c r="D17" s="13" t="str">
        <f>IF(NOT(ISBLANK(_xlfn.IFNA(VLOOKUP($A17, $A$40:$O$199, 4, FALSE), ))), _xlfn.IFNA(VLOOKUP($A17, $A$40:$O$199, 4, FALSE), ), "")</f>
        <v/>
      </c>
      <c r="E17" s="14" t="str">
        <f>IF(NOT(ISBLANK(_xlfn.IFNA(VLOOKUP($A17, $A$40:$O$199, 5, FALSE), ))), _xlfn.IFNA(VLOOKUP($A17, $A$40:$O$199, 5, FALSE), ), "")</f>
        <v/>
      </c>
      <c r="F17" s="16" t="str">
        <f>IF(NOT(ISBLANK(_xlfn.IFNA(VLOOKUP($A17, $A$40:$O$199, 6, FALSE), ))), _xlfn.IFNA(VLOOKUP($A17, $A$40:$O$199, 6, FALSE), ), "")</f>
        <v/>
      </c>
      <c r="G17" s="29" t="str">
        <f>IF(NOT(ISBLANK(_xlfn.IFNA(VLOOKUP($A17, $A$40:$O$199, 7, FALSE), ))), _xlfn.IFNA(VLOOKUP($A17, $A$40:$O$199, 7, FALSE), ), "")</f>
        <v/>
      </c>
      <c r="H17" s="14" t="str">
        <f>IF(NOT(ISBLANK(_xlfn.IFNA(VLOOKUP($A17, $A$40:$O$199, 8, FALSE), ))), _xlfn.IFNA(VLOOKUP($A17, $A$40:$O$199, 8, FALSE), ), "")</f>
        <v/>
      </c>
      <c r="I17" s="100" t="str">
        <f>IF(NOT(ISBLANK(_xlfn.IFNA(VLOOKUP($A17, $A$40:$O$199, 9, FALSE), ))), _xlfn.IFNA(VLOOKUP($A17, $A$40:$O$199, 9, FALSE), ), "")</f>
        <v/>
      </c>
      <c r="J17" s="13" t="str">
        <f>IF(NOT(ISBLANK(_xlfn.IFNA(VLOOKUP($A17, $A$40:$O$199, 10, FALSE), ))), _xlfn.IFNA(VLOOKUP($A17, $A$40:$O$199, 10, FALSE), ), "")</f>
        <v/>
      </c>
      <c r="K17" s="14" t="str">
        <f>IF(NOT(ISBLANK(_xlfn.IFNA(VLOOKUP($A17, $A$40:$O$199, 11, FALSE), ))), _xlfn.IFNA(VLOOKUP($A17, $A$40:$O$199, 11, FALSE), ), "")</f>
        <v/>
      </c>
      <c r="L17" s="16" t="str">
        <f>IF(NOT(ISBLANK(_xlfn.IFNA(VLOOKUP($A17, $A$40:$O$199, 12, FALSE), ))), _xlfn.IFNA(VLOOKUP($A17, $A$40:$O$199, 12, FALSE), ), "")</f>
        <v/>
      </c>
      <c r="M17" s="29" t="str">
        <f>IF(NOT(ISBLANK(_xlfn.IFNA(VLOOKUP($A17, $A$40:$O$199, 13, FALSE), ))), _xlfn.IFNA(VLOOKUP($A17, $A$40:$O$199, 13, FALSE), ), "")</f>
        <v/>
      </c>
      <c r="N17" s="14" t="str">
        <f>IF(NOT(ISBLANK(_xlfn.IFNA(VLOOKUP($A17, $A$40:$O$199, 14, FALSE), ))), _xlfn.IFNA(VLOOKUP($A17, $A$40:$O$199, 14, FALSE), ), "")</f>
        <v/>
      </c>
      <c r="O17" s="16" t="str">
        <f>IF(NOT(ISBLANK(_xlfn.IFNA(VLOOKUP($A17, $A$40:$O$199, 15, FALSE), ))), _xlfn.IFNA(VLOOKUP($A17, $A$40:$O$199, 15, FALSE), ), "")</f>
        <v/>
      </c>
      <c r="Q17" s="251"/>
      <c r="R17" s="251"/>
      <c r="S17" s="251"/>
    </row>
    <row r="18" spans="1:19" ht="17.25" customHeight="1" thickBot="1">
      <c r="A18" s="125"/>
      <c r="B18" s="126" t="str">
        <f t="shared" ref="B18:B36" si="0">IF(NOT(ISBLANK(_xlfn.IFNA(VLOOKUP($A18, $A$40:$O$199, 2, FALSE), ))), _xlfn.IFNA(VLOOKUP($A18, $A$40:$O$199, 2, FALSE), ), "")</f>
        <v/>
      </c>
      <c r="C18" s="77" t="str">
        <f t="shared" ref="C18:C36" si="1">IF(NOT(ISBLANK(_xlfn.IFNA(VLOOKUP($A18, $A$40:$O$199, 3, FALSE), ))), _xlfn.IFNA(VLOOKUP($A18, $A$40:$O$199, 3, FALSE), ), "")</f>
        <v/>
      </c>
      <c r="D18" s="15" t="str">
        <f t="shared" ref="D18:D36" si="2">IF(NOT(ISBLANK(_xlfn.IFNA(VLOOKUP($A18, $A$40:$O$199, 4, FALSE), ))), _xlfn.IFNA(VLOOKUP($A18, $A$40:$O$199, 4, FALSE), ), "")</f>
        <v/>
      </c>
      <c r="E18" s="32" t="str">
        <f t="shared" ref="E18:E36" si="3">IF(NOT(ISBLANK(_xlfn.IFNA(VLOOKUP($A18, $A$40:$O$199, 5, FALSE), ))), _xlfn.IFNA(VLOOKUP($A18, $A$40:$O$199, 5, FALSE), ), "")</f>
        <v/>
      </c>
      <c r="F18" s="18" t="str">
        <f t="shared" ref="F18:F36" si="4">IF(NOT(ISBLANK(_xlfn.IFNA(VLOOKUP($A18, $A$40:$O$199, 6, FALSE), ))), _xlfn.IFNA(VLOOKUP($A18, $A$40:$O$199, 6, FALSE), ), "")</f>
        <v/>
      </c>
      <c r="G18" s="31" t="str">
        <f t="shared" ref="G18:G36" si="5">IF(NOT(ISBLANK(_xlfn.IFNA(VLOOKUP($A18, $A$40:$O$199, 7, FALSE), ))), _xlfn.IFNA(VLOOKUP($A18, $A$40:$O$199, 7, FALSE), ), "")</f>
        <v/>
      </c>
      <c r="H18" s="32" t="str">
        <f t="shared" ref="H18:H36" si="6">IF(NOT(ISBLANK(_xlfn.IFNA(VLOOKUP($A18, $A$40:$O$199, 8, FALSE), ))), _xlfn.IFNA(VLOOKUP($A18, $A$40:$O$199, 8, FALSE), ), "")</f>
        <v/>
      </c>
      <c r="I18" s="101" t="str">
        <f t="shared" ref="I18:I36" si="7">IF(NOT(ISBLANK(_xlfn.IFNA(VLOOKUP($A18, $A$40:$O$199, 9, FALSE), ))), _xlfn.IFNA(VLOOKUP($A18, $A$40:$O$199, 9, FALSE), ), "")</f>
        <v/>
      </c>
      <c r="J18" s="15" t="str">
        <f t="shared" ref="J18:J36" si="8">IF(NOT(ISBLANK(_xlfn.IFNA(VLOOKUP($A18, $A$40:$O$199, 10, FALSE), ))), _xlfn.IFNA(VLOOKUP($A18, $A$40:$O$199, 10, FALSE), ), "")</f>
        <v/>
      </c>
      <c r="K18" s="32" t="str">
        <f t="shared" ref="K18:K36" si="9">IF(NOT(ISBLANK(_xlfn.IFNA(VLOOKUP($A18, $A$40:$O$199, 11, FALSE), ))), _xlfn.IFNA(VLOOKUP($A18, $A$40:$O$199, 11, FALSE), ), "")</f>
        <v/>
      </c>
      <c r="L18" s="18" t="str">
        <f t="shared" ref="L18:L36" si="10">IF(NOT(ISBLANK(_xlfn.IFNA(VLOOKUP($A18, $A$40:$O$199, 12, FALSE), ))), _xlfn.IFNA(VLOOKUP($A18, $A$40:$O$199, 12, FALSE), ), "")</f>
        <v/>
      </c>
      <c r="M18" s="31" t="str">
        <f t="shared" ref="M18:M36" si="11">IF(NOT(ISBLANK(_xlfn.IFNA(VLOOKUP($A18, $A$40:$O$199, 13, FALSE), ))), _xlfn.IFNA(VLOOKUP($A18, $A$40:$O$199, 13, FALSE), ), "")</f>
        <v/>
      </c>
      <c r="N18" s="32" t="str">
        <f t="shared" ref="N18:N36" si="12">IF(NOT(ISBLANK(_xlfn.IFNA(VLOOKUP($A18, $A$40:$O$199, 14, FALSE), ))), _xlfn.IFNA(VLOOKUP($A18, $A$40:$O$199, 14, FALSE), ), "")</f>
        <v/>
      </c>
      <c r="O18" s="18" t="str">
        <f t="shared" ref="O18:O36" si="13">IF(NOT(ISBLANK(_xlfn.IFNA(VLOOKUP($A18, $A$40:$O$199, 15, FALSE), ))), _xlfn.IFNA(VLOOKUP($A18, $A$40:$O$199, 15, FALSE), ), "")</f>
        <v/>
      </c>
      <c r="Q18" s="251"/>
      <c r="R18" s="251"/>
      <c r="S18" s="251"/>
    </row>
    <row r="19" spans="1:19" ht="17.25" customHeight="1" thickBot="1">
      <c r="A19" s="125"/>
      <c r="B19" s="126" t="str">
        <f t="shared" si="0"/>
        <v/>
      </c>
      <c r="C19" s="77" t="str">
        <f t="shared" si="1"/>
        <v/>
      </c>
      <c r="D19" s="15" t="str">
        <f t="shared" si="2"/>
        <v/>
      </c>
      <c r="E19" s="32" t="str">
        <f t="shared" si="3"/>
        <v/>
      </c>
      <c r="F19" s="18" t="str">
        <f t="shared" si="4"/>
        <v/>
      </c>
      <c r="G19" s="31" t="str">
        <f t="shared" si="5"/>
        <v/>
      </c>
      <c r="H19" s="32" t="str">
        <f t="shared" si="6"/>
        <v/>
      </c>
      <c r="I19" s="101" t="str">
        <f t="shared" si="7"/>
        <v/>
      </c>
      <c r="J19" s="15" t="str">
        <f t="shared" si="8"/>
        <v/>
      </c>
      <c r="K19" s="32" t="str">
        <f t="shared" si="9"/>
        <v/>
      </c>
      <c r="L19" s="18" t="str">
        <f t="shared" si="10"/>
        <v/>
      </c>
      <c r="M19" s="31" t="str">
        <f t="shared" si="11"/>
        <v/>
      </c>
      <c r="N19" s="32" t="str">
        <f t="shared" si="12"/>
        <v/>
      </c>
      <c r="O19" s="18" t="str">
        <f t="shared" si="13"/>
        <v/>
      </c>
      <c r="Q19" s="256"/>
      <c r="R19" s="256"/>
      <c r="S19" s="256"/>
    </row>
    <row r="20" spans="1:19" ht="17.25" customHeight="1" thickBot="1">
      <c r="A20" s="125"/>
      <c r="B20" s="126" t="str">
        <f t="shared" si="0"/>
        <v/>
      </c>
      <c r="C20" s="77" t="str">
        <f t="shared" si="1"/>
        <v/>
      </c>
      <c r="D20" s="15" t="str">
        <f t="shared" si="2"/>
        <v/>
      </c>
      <c r="E20" s="32" t="str">
        <f t="shared" si="3"/>
        <v/>
      </c>
      <c r="F20" s="18" t="str">
        <f t="shared" si="4"/>
        <v/>
      </c>
      <c r="G20" s="31" t="str">
        <f t="shared" si="5"/>
        <v/>
      </c>
      <c r="H20" s="32" t="str">
        <f t="shared" si="6"/>
        <v/>
      </c>
      <c r="I20" s="101" t="str">
        <f t="shared" si="7"/>
        <v/>
      </c>
      <c r="J20" s="15" t="str">
        <f t="shared" si="8"/>
        <v/>
      </c>
      <c r="K20" s="32" t="str">
        <f t="shared" si="9"/>
        <v/>
      </c>
      <c r="L20" s="18" t="str">
        <f t="shared" si="10"/>
        <v/>
      </c>
      <c r="M20" s="31" t="str">
        <f t="shared" si="11"/>
        <v/>
      </c>
      <c r="N20" s="32" t="str">
        <f t="shared" si="12"/>
        <v/>
      </c>
      <c r="O20" s="18" t="str">
        <f t="shared" si="13"/>
        <v/>
      </c>
      <c r="Q20" s="256"/>
      <c r="R20" s="256"/>
      <c r="S20" s="256"/>
    </row>
    <row r="21" spans="1:19" ht="17.25" customHeight="1" thickBot="1">
      <c r="A21" s="127"/>
      <c r="B21" s="128" t="str">
        <f t="shared" si="0"/>
        <v/>
      </c>
      <c r="C21" s="78" t="str">
        <f t="shared" si="1"/>
        <v/>
      </c>
      <c r="D21" s="20" t="str">
        <f t="shared" si="2"/>
        <v/>
      </c>
      <c r="E21" s="21" t="str">
        <f t="shared" si="3"/>
        <v/>
      </c>
      <c r="F21" s="22" t="str">
        <f t="shared" si="4"/>
        <v/>
      </c>
      <c r="G21" s="30" t="str">
        <f t="shared" si="5"/>
        <v/>
      </c>
      <c r="H21" s="21" t="str">
        <f t="shared" si="6"/>
        <v/>
      </c>
      <c r="I21" s="105" t="str">
        <f t="shared" si="7"/>
        <v/>
      </c>
      <c r="J21" s="20" t="str">
        <f t="shared" si="8"/>
        <v/>
      </c>
      <c r="K21" s="21" t="str">
        <f t="shared" si="9"/>
        <v/>
      </c>
      <c r="L21" s="22" t="str">
        <f t="shared" si="10"/>
        <v/>
      </c>
      <c r="M21" s="30" t="str">
        <f t="shared" si="11"/>
        <v/>
      </c>
      <c r="N21" s="21" t="str">
        <f t="shared" si="12"/>
        <v/>
      </c>
      <c r="O21" s="22" t="str">
        <f t="shared" si="13"/>
        <v/>
      </c>
      <c r="Q21" s="256"/>
      <c r="R21" s="256"/>
      <c r="S21" s="256"/>
    </row>
    <row r="22" spans="1:19" ht="17.25" customHeight="1" thickBot="1">
      <c r="A22" s="125"/>
      <c r="B22" s="129" t="str">
        <f t="shared" si="0"/>
        <v/>
      </c>
      <c r="C22" s="80" t="str">
        <f t="shared" si="1"/>
        <v/>
      </c>
      <c r="D22" s="106" t="str">
        <f t="shared" si="2"/>
        <v/>
      </c>
      <c r="E22" s="107" t="str">
        <f t="shared" si="3"/>
        <v/>
      </c>
      <c r="F22" s="108" t="str">
        <f t="shared" si="4"/>
        <v/>
      </c>
      <c r="G22" s="109" t="str">
        <f t="shared" si="5"/>
        <v/>
      </c>
      <c r="H22" s="107" t="str">
        <f t="shared" si="6"/>
        <v/>
      </c>
      <c r="I22" s="110" t="str">
        <f t="shared" si="7"/>
        <v/>
      </c>
      <c r="J22" s="106" t="str">
        <f t="shared" si="8"/>
        <v/>
      </c>
      <c r="K22" s="107" t="str">
        <f t="shared" si="9"/>
        <v/>
      </c>
      <c r="L22" s="108" t="str">
        <f t="shared" si="10"/>
        <v/>
      </c>
      <c r="M22" s="109" t="str">
        <f t="shared" si="11"/>
        <v/>
      </c>
      <c r="N22" s="107" t="str">
        <f t="shared" si="12"/>
        <v/>
      </c>
      <c r="O22" s="108" t="str">
        <f t="shared" si="13"/>
        <v/>
      </c>
      <c r="Q22" s="256"/>
      <c r="R22" s="256"/>
      <c r="S22" s="256"/>
    </row>
    <row r="23" spans="1:19" ht="17.25" customHeight="1" thickBot="1">
      <c r="A23" s="125"/>
      <c r="B23" s="126" t="str">
        <f t="shared" si="0"/>
        <v/>
      </c>
      <c r="C23" s="77" t="str">
        <f t="shared" si="1"/>
        <v/>
      </c>
      <c r="D23" s="15" t="str">
        <f t="shared" si="2"/>
        <v/>
      </c>
      <c r="E23" s="32" t="str">
        <f t="shared" si="3"/>
        <v/>
      </c>
      <c r="F23" s="18" t="str">
        <f t="shared" si="4"/>
        <v/>
      </c>
      <c r="G23" s="31" t="str">
        <f t="shared" si="5"/>
        <v/>
      </c>
      <c r="H23" s="32" t="str">
        <f t="shared" si="6"/>
        <v/>
      </c>
      <c r="I23" s="101" t="str">
        <f t="shared" si="7"/>
        <v/>
      </c>
      <c r="J23" s="15" t="str">
        <f t="shared" si="8"/>
        <v/>
      </c>
      <c r="K23" s="32" t="str">
        <f t="shared" si="9"/>
        <v/>
      </c>
      <c r="L23" s="18" t="str">
        <f t="shared" si="10"/>
        <v/>
      </c>
      <c r="M23" s="31" t="str">
        <f t="shared" si="11"/>
        <v/>
      </c>
      <c r="N23" s="32" t="str">
        <f t="shared" si="12"/>
        <v/>
      </c>
      <c r="O23" s="18" t="str">
        <f t="shared" si="13"/>
        <v/>
      </c>
      <c r="Q23" s="256"/>
      <c r="R23" s="256"/>
      <c r="S23" s="256"/>
    </row>
    <row r="24" spans="1:19" ht="17.25" customHeight="1" thickBot="1">
      <c r="A24" s="125"/>
      <c r="B24" s="126" t="str">
        <f t="shared" si="0"/>
        <v/>
      </c>
      <c r="C24" s="77" t="str">
        <f t="shared" si="1"/>
        <v/>
      </c>
      <c r="D24" s="15" t="str">
        <f t="shared" si="2"/>
        <v/>
      </c>
      <c r="E24" s="32" t="str">
        <f t="shared" si="3"/>
        <v/>
      </c>
      <c r="F24" s="18" t="str">
        <f t="shared" si="4"/>
        <v/>
      </c>
      <c r="G24" s="31" t="str">
        <f t="shared" si="5"/>
        <v/>
      </c>
      <c r="H24" s="32" t="str">
        <f t="shared" si="6"/>
        <v/>
      </c>
      <c r="I24" s="101" t="str">
        <f t="shared" si="7"/>
        <v/>
      </c>
      <c r="J24" s="15" t="str">
        <f t="shared" si="8"/>
        <v/>
      </c>
      <c r="K24" s="32" t="str">
        <f t="shared" si="9"/>
        <v/>
      </c>
      <c r="L24" s="18" t="str">
        <f t="shared" si="10"/>
        <v/>
      </c>
      <c r="M24" s="31" t="str">
        <f t="shared" si="11"/>
        <v/>
      </c>
      <c r="N24" s="32" t="str">
        <f t="shared" si="12"/>
        <v/>
      </c>
      <c r="O24" s="18" t="str">
        <f t="shared" si="13"/>
        <v/>
      </c>
      <c r="Q24" s="256"/>
      <c r="R24" s="256"/>
      <c r="S24" s="256"/>
    </row>
    <row r="25" spans="1:19" ht="17.25" customHeight="1" thickBot="1">
      <c r="A25" s="125"/>
      <c r="B25" s="126" t="str">
        <f t="shared" si="0"/>
        <v/>
      </c>
      <c r="C25" s="77" t="str">
        <f t="shared" si="1"/>
        <v/>
      </c>
      <c r="D25" s="15" t="str">
        <f t="shared" si="2"/>
        <v/>
      </c>
      <c r="E25" s="32" t="str">
        <f t="shared" si="3"/>
        <v/>
      </c>
      <c r="F25" s="18" t="str">
        <f t="shared" si="4"/>
        <v/>
      </c>
      <c r="G25" s="31" t="str">
        <f t="shared" si="5"/>
        <v/>
      </c>
      <c r="H25" s="32" t="str">
        <f t="shared" si="6"/>
        <v/>
      </c>
      <c r="I25" s="101" t="str">
        <f t="shared" si="7"/>
        <v/>
      </c>
      <c r="J25" s="15" t="str">
        <f t="shared" si="8"/>
        <v/>
      </c>
      <c r="K25" s="32" t="str">
        <f t="shared" si="9"/>
        <v/>
      </c>
      <c r="L25" s="18" t="str">
        <f t="shared" si="10"/>
        <v/>
      </c>
      <c r="M25" s="31" t="str">
        <f t="shared" si="11"/>
        <v/>
      </c>
      <c r="N25" s="32" t="str">
        <f t="shared" si="12"/>
        <v/>
      </c>
      <c r="O25" s="18" t="str">
        <f t="shared" si="13"/>
        <v/>
      </c>
      <c r="Q25" s="33"/>
      <c r="R25" s="33"/>
    </row>
    <row r="26" spans="1:19" ht="17.25" customHeight="1" thickBot="1">
      <c r="A26" s="130"/>
      <c r="B26" s="131" t="str">
        <f t="shared" si="0"/>
        <v/>
      </c>
      <c r="C26" s="79" t="str">
        <f t="shared" si="1"/>
        <v/>
      </c>
      <c r="D26" s="24" t="str">
        <f t="shared" si="2"/>
        <v/>
      </c>
      <c r="E26" s="25" t="str">
        <f t="shared" si="3"/>
        <v/>
      </c>
      <c r="F26" s="104" t="str">
        <f t="shared" si="4"/>
        <v/>
      </c>
      <c r="G26" s="102" t="str">
        <f t="shared" si="5"/>
        <v/>
      </c>
      <c r="H26" s="25" t="str">
        <f t="shared" si="6"/>
        <v/>
      </c>
      <c r="I26" s="103" t="str">
        <f t="shared" si="7"/>
        <v/>
      </c>
      <c r="J26" s="24" t="str">
        <f t="shared" si="8"/>
        <v/>
      </c>
      <c r="K26" s="25" t="str">
        <f t="shared" si="9"/>
        <v/>
      </c>
      <c r="L26" s="104" t="str">
        <f t="shared" si="10"/>
        <v/>
      </c>
      <c r="M26" s="102" t="str">
        <f t="shared" si="11"/>
        <v/>
      </c>
      <c r="N26" s="25" t="str">
        <f t="shared" si="12"/>
        <v/>
      </c>
      <c r="O26" s="104" t="str">
        <f t="shared" si="13"/>
        <v/>
      </c>
      <c r="Q26" s="265"/>
      <c r="R26" s="266"/>
      <c r="S26" s="267"/>
    </row>
    <row r="27" spans="1:19" ht="17.25" customHeight="1">
      <c r="A27" s="123"/>
      <c r="B27" s="124" t="str">
        <f t="shared" si="0"/>
        <v/>
      </c>
      <c r="C27" s="76" t="str">
        <f t="shared" si="1"/>
        <v/>
      </c>
      <c r="D27" s="13" t="str">
        <f t="shared" si="2"/>
        <v/>
      </c>
      <c r="E27" s="14" t="str">
        <f t="shared" si="3"/>
        <v/>
      </c>
      <c r="F27" s="16" t="str">
        <f t="shared" si="4"/>
        <v/>
      </c>
      <c r="G27" s="29" t="str">
        <f t="shared" si="5"/>
        <v/>
      </c>
      <c r="H27" s="14" t="str">
        <f t="shared" si="6"/>
        <v/>
      </c>
      <c r="I27" s="100" t="str">
        <f t="shared" si="7"/>
        <v/>
      </c>
      <c r="J27" s="13" t="str">
        <f t="shared" si="8"/>
        <v/>
      </c>
      <c r="K27" s="14" t="str">
        <f t="shared" si="9"/>
        <v/>
      </c>
      <c r="L27" s="16" t="str">
        <f t="shared" si="10"/>
        <v/>
      </c>
      <c r="M27" s="29" t="str">
        <f t="shared" si="11"/>
        <v/>
      </c>
      <c r="N27" s="14" t="str">
        <f t="shared" si="12"/>
        <v/>
      </c>
      <c r="O27" s="16" t="str">
        <f t="shared" si="13"/>
        <v/>
      </c>
      <c r="Q27" s="268"/>
      <c r="R27" s="269"/>
      <c r="S27" s="270"/>
    </row>
    <row r="28" spans="1:19" ht="17.25" customHeight="1" thickBot="1">
      <c r="A28" s="125"/>
      <c r="B28" s="126" t="str">
        <f t="shared" si="0"/>
        <v/>
      </c>
      <c r="C28" s="77" t="str">
        <f t="shared" si="1"/>
        <v/>
      </c>
      <c r="D28" s="15" t="str">
        <f t="shared" si="2"/>
        <v/>
      </c>
      <c r="E28" s="32" t="str">
        <f t="shared" si="3"/>
        <v/>
      </c>
      <c r="F28" s="18" t="str">
        <f t="shared" si="4"/>
        <v/>
      </c>
      <c r="G28" s="31" t="str">
        <f t="shared" si="5"/>
        <v/>
      </c>
      <c r="H28" s="32" t="str">
        <f t="shared" si="6"/>
        <v/>
      </c>
      <c r="I28" s="101" t="str">
        <f t="shared" si="7"/>
        <v/>
      </c>
      <c r="J28" s="15" t="str">
        <f t="shared" si="8"/>
        <v/>
      </c>
      <c r="K28" s="32" t="str">
        <f t="shared" si="9"/>
        <v/>
      </c>
      <c r="L28" s="18" t="str">
        <f t="shared" si="10"/>
        <v/>
      </c>
      <c r="M28" s="31" t="str">
        <f t="shared" si="11"/>
        <v/>
      </c>
      <c r="N28" s="32" t="str">
        <f t="shared" si="12"/>
        <v/>
      </c>
      <c r="O28" s="18" t="str">
        <f t="shared" si="13"/>
        <v/>
      </c>
      <c r="Q28" s="271"/>
      <c r="R28" s="272"/>
      <c r="S28" s="273"/>
    </row>
    <row r="29" spans="1:19" ht="17.25" customHeight="1" thickBot="1">
      <c r="A29" s="125"/>
      <c r="B29" s="126" t="str">
        <f t="shared" si="0"/>
        <v/>
      </c>
      <c r="C29" s="77" t="str">
        <f t="shared" si="1"/>
        <v/>
      </c>
      <c r="D29" s="15" t="str">
        <f t="shared" si="2"/>
        <v/>
      </c>
      <c r="E29" s="32" t="str">
        <f t="shared" si="3"/>
        <v/>
      </c>
      <c r="F29" s="18" t="str">
        <f t="shared" si="4"/>
        <v/>
      </c>
      <c r="G29" s="31" t="str">
        <f t="shared" si="5"/>
        <v/>
      </c>
      <c r="H29" s="32" t="str">
        <f t="shared" si="6"/>
        <v/>
      </c>
      <c r="I29" s="101" t="str">
        <f t="shared" si="7"/>
        <v/>
      </c>
      <c r="J29" s="15" t="str">
        <f t="shared" si="8"/>
        <v/>
      </c>
      <c r="K29" s="32" t="str">
        <f t="shared" si="9"/>
        <v/>
      </c>
      <c r="L29" s="18" t="str">
        <f t="shared" si="10"/>
        <v/>
      </c>
      <c r="M29" s="31" t="str">
        <f t="shared" si="11"/>
        <v/>
      </c>
      <c r="N29" s="32" t="str">
        <f t="shared" si="12"/>
        <v/>
      </c>
      <c r="O29" s="18" t="str">
        <f t="shared" si="13"/>
        <v/>
      </c>
      <c r="Q29" s="256"/>
      <c r="R29" s="256"/>
      <c r="S29" s="256"/>
    </row>
    <row r="30" spans="1:19" ht="17.25" customHeight="1" thickBot="1">
      <c r="A30" s="125"/>
      <c r="B30" s="126" t="str">
        <f t="shared" si="0"/>
        <v/>
      </c>
      <c r="C30" s="77" t="str">
        <f t="shared" si="1"/>
        <v/>
      </c>
      <c r="D30" s="15" t="str">
        <f t="shared" si="2"/>
        <v/>
      </c>
      <c r="E30" s="32" t="str">
        <f t="shared" si="3"/>
        <v/>
      </c>
      <c r="F30" s="18" t="str">
        <f t="shared" si="4"/>
        <v/>
      </c>
      <c r="G30" s="31" t="str">
        <f t="shared" si="5"/>
        <v/>
      </c>
      <c r="H30" s="32" t="str">
        <f t="shared" si="6"/>
        <v/>
      </c>
      <c r="I30" s="101" t="str">
        <f t="shared" si="7"/>
        <v/>
      </c>
      <c r="J30" s="15" t="str">
        <f t="shared" si="8"/>
        <v/>
      </c>
      <c r="K30" s="32" t="str">
        <f t="shared" si="9"/>
        <v/>
      </c>
      <c r="L30" s="18" t="str">
        <f t="shared" si="10"/>
        <v/>
      </c>
      <c r="M30" s="31" t="str">
        <f t="shared" si="11"/>
        <v/>
      </c>
      <c r="N30" s="32" t="str">
        <f t="shared" si="12"/>
        <v/>
      </c>
      <c r="O30" s="18" t="str">
        <f t="shared" si="13"/>
        <v/>
      </c>
      <c r="Q30" s="251"/>
      <c r="R30" s="251"/>
      <c r="S30" s="251"/>
    </row>
    <row r="31" spans="1:19" ht="17.25" customHeight="1" thickBot="1">
      <c r="A31" s="127"/>
      <c r="B31" s="128" t="str">
        <f t="shared" si="0"/>
        <v/>
      </c>
      <c r="C31" s="78" t="str">
        <f t="shared" si="1"/>
        <v/>
      </c>
      <c r="D31" s="20" t="str">
        <f t="shared" si="2"/>
        <v/>
      </c>
      <c r="E31" s="21" t="str">
        <f t="shared" si="3"/>
        <v/>
      </c>
      <c r="F31" s="22" t="str">
        <f t="shared" si="4"/>
        <v/>
      </c>
      <c r="G31" s="30" t="str">
        <f t="shared" si="5"/>
        <v/>
      </c>
      <c r="H31" s="21" t="str">
        <f t="shared" si="6"/>
        <v/>
      </c>
      <c r="I31" s="105" t="str">
        <f t="shared" si="7"/>
        <v/>
      </c>
      <c r="J31" s="20" t="str">
        <f t="shared" si="8"/>
        <v/>
      </c>
      <c r="K31" s="21" t="str">
        <f t="shared" si="9"/>
        <v/>
      </c>
      <c r="L31" s="22" t="str">
        <f t="shared" si="10"/>
        <v/>
      </c>
      <c r="M31" s="30" t="str">
        <f t="shared" si="11"/>
        <v/>
      </c>
      <c r="N31" s="21" t="str">
        <f t="shared" si="12"/>
        <v/>
      </c>
      <c r="O31" s="22" t="str">
        <f t="shared" si="13"/>
        <v/>
      </c>
      <c r="Q31" s="251"/>
      <c r="R31" s="251"/>
      <c r="S31" s="251"/>
    </row>
    <row r="32" spans="1:19" ht="17.25" customHeight="1" thickBot="1">
      <c r="A32" s="125"/>
      <c r="B32" s="129" t="str">
        <f t="shared" si="0"/>
        <v/>
      </c>
      <c r="C32" s="80" t="str">
        <f t="shared" si="1"/>
        <v/>
      </c>
      <c r="D32" s="106" t="str">
        <f t="shared" si="2"/>
        <v/>
      </c>
      <c r="E32" s="107" t="str">
        <f t="shared" si="3"/>
        <v/>
      </c>
      <c r="F32" s="108" t="str">
        <f t="shared" si="4"/>
        <v/>
      </c>
      <c r="G32" s="109" t="str">
        <f t="shared" si="5"/>
        <v/>
      </c>
      <c r="H32" s="107" t="str">
        <f t="shared" si="6"/>
        <v/>
      </c>
      <c r="I32" s="110" t="str">
        <f t="shared" si="7"/>
        <v/>
      </c>
      <c r="J32" s="106" t="str">
        <f t="shared" si="8"/>
        <v/>
      </c>
      <c r="K32" s="107" t="str">
        <f t="shared" si="9"/>
        <v/>
      </c>
      <c r="L32" s="108" t="str">
        <f t="shared" si="10"/>
        <v/>
      </c>
      <c r="M32" s="109" t="str">
        <f t="shared" si="11"/>
        <v/>
      </c>
      <c r="N32" s="107" t="str">
        <f t="shared" si="12"/>
        <v/>
      </c>
      <c r="O32" s="108" t="str">
        <f t="shared" si="13"/>
        <v/>
      </c>
      <c r="Q32" s="256"/>
      <c r="R32" s="256"/>
      <c r="S32" s="256"/>
    </row>
    <row r="33" spans="1:19" ht="17.25" customHeight="1" thickBot="1">
      <c r="A33" s="125"/>
      <c r="B33" s="126" t="str">
        <f t="shared" si="0"/>
        <v/>
      </c>
      <c r="C33" s="77" t="str">
        <f t="shared" si="1"/>
        <v/>
      </c>
      <c r="D33" s="15" t="str">
        <f t="shared" si="2"/>
        <v/>
      </c>
      <c r="E33" s="32" t="str">
        <f t="shared" si="3"/>
        <v/>
      </c>
      <c r="F33" s="18" t="str">
        <f t="shared" si="4"/>
        <v/>
      </c>
      <c r="G33" s="31" t="str">
        <f t="shared" si="5"/>
        <v/>
      </c>
      <c r="H33" s="32" t="str">
        <f t="shared" si="6"/>
        <v/>
      </c>
      <c r="I33" s="101" t="str">
        <f t="shared" si="7"/>
        <v/>
      </c>
      <c r="J33" s="15" t="str">
        <f t="shared" si="8"/>
        <v/>
      </c>
      <c r="K33" s="32" t="str">
        <f t="shared" si="9"/>
        <v/>
      </c>
      <c r="L33" s="18" t="str">
        <f t="shared" si="10"/>
        <v/>
      </c>
      <c r="M33" s="31" t="str">
        <f t="shared" si="11"/>
        <v/>
      </c>
      <c r="N33" s="32" t="str">
        <f t="shared" si="12"/>
        <v/>
      </c>
      <c r="O33" s="18" t="str">
        <f t="shared" si="13"/>
        <v/>
      </c>
      <c r="Q33" s="256"/>
      <c r="R33" s="256"/>
      <c r="S33" s="256"/>
    </row>
    <row r="34" spans="1:19" ht="17.25" customHeight="1" thickBot="1">
      <c r="A34" s="125"/>
      <c r="B34" s="126" t="str">
        <f t="shared" si="0"/>
        <v/>
      </c>
      <c r="C34" s="77" t="str">
        <f t="shared" si="1"/>
        <v/>
      </c>
      <c r="D34" s="15" t="str">
        <f t="shared" si="2"/>
        <v/>
      </c>
      <c r="E34" s="32" t="str">
        <f t="shared" si="3"/>
        <v/>
      </c>
      <c r="F34" s="18" t="str">
        <f t="shared" si="4"/>
        <v/>
      </c>
      <c r="G34" s="31" t="str">
        <f t="shared" si="5"/>
        <v/>
      </c>
      <c r="H34" s="32" t="str">
        <f t="shared" si="6"/>
        <v/>
      </c>
      <c r="I34" s="101" t="str">
        <f t="shared" si="7"/>
        <v/>
      </c>
      <c r="J34" s="15" t="str">
        <f t="shared" si="8"/>
        <v/>
      </c>
      <c r="K34" s="32" t="str">
        <f t="shared" si="9"/>
        <v/>
      </c>
      <c r="L34" s="18" t="str">
        <f t="shared" si="10"/>
        <v/>
      </c>
      <c r="M34" s="31" t="str">
        <f t="shared" si="11"/>
        <v/>
      </c>
      <c r="N34" s="32" t="str">
        <f t="shared" si="12"/>
        <v/>
      </c>
      <c r="O34" s="18" t="str">
        <f t="shared" si="13"/>
        <v/>
      </c>
      <c r="Q34" s="256"/>
      <c r="R34" s="256"/>
      <c r="S34" s="256"/>
    </row>
    <row r="35" spans="1:19" ht="17.25" customHeight="1">
      <c r="A35" s="125"/>
      <c r="B35" s="126" t="str">
        <f t="shared" si="0"/>
        <v/>
      </c>
      <c r="C35" s="77" t="str">
        <f t="shared" si="1"/>
        <v/>
      </c>
      <c r="D35" s="15" t="str">
        <f t="shared" si="2"/>
        <v/>
      </c>
      <c r="E35" s="32" t="str">
        <f t="shared" si="3"/>
        <v/>
      </c>
      <c r="F35" s="18" t="str">
        <f t="shared" si="4"/>
        <v/>
      </c>
      <c r="G35" s="31" t="str">
        <f t="shared" si="5"/>
        <v/>
      </c>
      <c r="H35" s="32" t="str">
        <f t="shared" si="6"/>
        <v/>
      </c>
      <c r="I35" s="101" t="str">
        <f t="shared" si="7"/>
        <v/>
      </c>
      <c r="J35" s="15" t="str">
        <f t="shared" si="8"/>
        <v/>
      </c>
      <c r="K35" s="32" t="str">
        <f t="shared" si="9"/>
        <v/>
      </c>
      <c r="L35" s="18" t="str">
        <f t="shared" si="10"/>
        <v/>
      </c>
      <c r="M35" s="31" t="str">
        <f t="shared" si="11"/>
        <v/>
      </c>
      <c r="N35" s="32" t="str">
        <f t="shared" si="12"/>
        <v/>
      </c>
      <c r="O35" s="18" t="str">
        <f t="shared" si="13"/>
        <v/>
      </c>
      <c r="Q35" s="278"/>
      <c r="R35" s="279"/>
      <c r="S35" s="280"/>
    </row>
    <row r="36" spans="1:19" ht="17.25" customHeight="1" thickBot="1">
      <c r="A36" s="130"/>
      <c r="B36" s="131" t="str">
        <f t="shared" si="0"/>
        <v/>
      </c>
      <c r="C36" s="79" t="str">
        <f t="shared" si="1"/>
        <v/>
      </c>
      <c r="D36" s="24" t="str">
        <f t="shared" si="2"/>
        <v/>
      </c>
      <c r="E36" s="25" t="str">
        <f t="shared" si="3"/>
        <v/>
      </c>
      <c r="F36" s="104" t="str">
        <f t="shared" si="4"/>
        <v/>
      </c>
      <c r="G36" s="102" t="str">
        <f t="shared" si="5"/>
        <v/>
      </c>
      <c r="H36" s="25" t="str">
        <f t="shared" si="6"/>
        <v/>
      </c>
      <c r="I36" s="103" t="str">
        <f t="shared" si="7"/>
        <v/>
      </c>
      <c r="J36" s="24" t="str">
        <f t="shared" si="8"/>
        <v/>
      </c>
      <c r="K36" s="25" t="str">
        <f t="shared" si="9"/>
        <v/>
      </c>
      <c r="L36" s="104" t="str">
        <f t="shared" si="10"/>
        <v/>
      </c>
      <c r="M36" s="102" t="str">
        <f t="shared" si="11"/>
        <v/>
      </c>
      <c r="N36" s="25" t="str">
        <f t="shared" si="12"/>
        <v/>
      </c>
      <c r="O36" s="104" t="str">
        <f t="shared" si="13"/>
        <v/>
      </c>
      <c r="Q36" s="281"/>
      <c r="R36" s="282"/>
      <c r="S36" s="283"/>
    </row>
    <row r="37" spans="1:19" ht="17.25" customHeight="1" thickBot="1">
      <c r="A37" s="132" t="s">
        <v>42</v>
      </c>
      <c r="B37" s="289">
        <v>150000</v>
      </c>
      <c r="C37" s="290"/>
      <c r="D37" s="26" t="s">
        <v>43</v>
      </c>
      <c r="E37" s="27">
        <f>IF(COUNT(E17:E36), SUM(E17:E36) / COUNT(E17:E36), 0)</f>
        <v>0</v>
      </c>
      <c r="F37" s="28">
        <f>SUM(F17:F36)</f>
        <v>0</v>
      </c>
      <c r="G37" s="26" t="s">
        <v>43</v>
      </c>
      <c r="H37" s="27">
        <f>IF(COUNT(H17:H36), SUM(H17:H36) / COUNT(H17:H36), 0)</f>
        <v>0</v>
      </c>
      <c r="I37" s="28">
        <f>SUM(I17:I36)</f>
        <v>0</v>
      </c>
      <c r="J37" s="26" t="s">
        <v>43</v>
      </c>
      <c r="K37" s="27">
        <f>IF(COUNT(K17:K36), SUM(K17:K36) / COUNT(K17:K36), 0)</f>
        <v>0</v>
      </c>
      <c r="L37" s="28">
        <f>SUM(L17:L36)</f>
        <v>0</v>
      </c>
      <c r="M37" s="26" t="s">
        <v>43</v>
      </c>
      <c r="N37" s="27">
        <f>IF(COUNT(N17:N36), SUM(N17:N36) / COUNT(N17:N36), 0)</f>
        <v>0</v>
      </c>
      <c r="O37" s="28">
        <f>SUM(O17:O36)</f>
        <v>0</v>
      </c>
      <c r="Q37" s="284"/>
      <c r="R37" s="285"/>
      <c r="S37" s="286"/>
    </row>
    <row r="38" spans="1:19" ht="17.25" customHeight="1"/>
    <row r="39" spans="1:19" ht="17.25" customHeight="1" thickBot="1"/>
    <row r="40" spans="1:19" ht="17.25" customHeight="1" thickBot="1">
      <c r="A40" s="230" t="s">
        <v>44</v>
      </c>
      <c r="B40" s="231"/>
      <c r="C40" s="231"/>
      <c r="D40" s="231"/>
      <c r="E40" s="231"/>
      <c r="F40" s="231"/>
      <c r="G40" s="231"/>
      <c r="H40" s="231"/>
      <c r="I40" s="231"/>
      <c r="J40" s="231"/>
      <c r="K40" s="231"/>
      <c r="L40" s="231"/>
      <c r="M40" s="231"/>
      <c r="N40" s="231"/>
      <c r="O40" s="232"/>
      <c r="Q40" s="251"/>
      <c r="R40" s="251"/>
      <c r="S40" s="251"/>
    </row>
    <row r="41" spans="1:19" ht="17.25" customHeight="1" thickBot="1">
      <c r="A41" s="182" t="s">
        <v>264</v>
      </c>
      <c r="B41" s="230" t="s">
        <v>49</v>
      </c>
      <c r="C41" s="232"/>
      <c r="D41" s="230" t="s">
        <v>57</v>
      </c>
      <c r="E41" s="231"/>
      <c r="F41" s="232"/>
      <c r="G41" s="257">
        <f>_xlfn.IFNA(VLOOKUP(B41, 현재가테이블!$B$2:$D$200, 2, FALSE), "-")</f>
        <v>60715000</v>
      </c>
      <c r="H41" s="258"/>
      <c r="I41" s="259"/>
      <c r="J41" s="230" t="s">
        <v>58</v>
      </c>
      <c r="K41" s="231"/>
      <c r="L41" s="232"/>
      <c r="M41" s="260">
        <f>_xlfn.IFNA(VLOOKUP(B41, 현재가테이블!$B$2:$D$200, 3, FALSE), "-")</f>
        <v>-7.8924148000000006E-3</v>
      </c>
      <c r="N41" s="261"/>
      <c r="O41" s="262"/>
      <c r="Q41" s="251"/>
      <c r="R41" s="251"/>
      <c r="S41" s="251"/>
    </row>
    <row r="42" spans="1:19" ht="17.25" customHeight="1" thickBot="1">
      <c r="A42" s="291" t="s">
        <v>54</v>
      </c>
      <c r="B42" s="293" t="str">
        <f>TEXT($G$1, "[$-ko-KR]yyyy-mm-dd(ddd) ") &amp; "오전 00:00"</f>
        <v>2021-12-05(일) 오전 00:00</v>
      </c>
      <c r="C42" s="294"/>
      <c r="D42" s="253" t="str">
        <f>TEXT($G$1, "[$-ko-KR]yyyy-mm-dd(ddd) ") &amp; "오후 14:00"</f>
        <v>2021-12-05(일) 오후 14:00</v>
      </c>
      <c r="E42" s="254"/>
      <c r="F42" s="255"/>
      <c r="G42" s="253" t="str">
        <f>TEXT($G$1, "[$-ko-KR]yyyy-mm-dd(ddd) ") &amp; "오후 19:00"</f>
        <v>2021-12-05(일) 오후 19:00</v>
      </c>
      <c r="H42" s="254"/>
      <c r="I42" s="255"/>
      <c r="J42" s="253" t="str">
        <f>TEXT($G$1, "[$-ko-KR]yyyy-mm-dd(ddd) ") &amp; "오후 21:00"</f>
        <v>2021-12-05(일) 오후 21:00</v>
      </c>
      <c r="K42" s="254"/>
      <c r="L42" s="255"/>
      <c r="M42" s="253" t="str">
        <f>TEXT($G$1+1, "[$-ko-KR]yyyy-mm-dd(ddd) ") &amp; "오전 00:00"</f>
        <v>2021-12-06(월) 오전 00:00</v>
      </c>
      <c r="N42" s="254"/>
      <c r="O42" s="255"/>
      <c r="Q42" s="251"/>
      <c r="R42" s="251"/>
      <c r="S42" s="251"/>
    </row>
    <row r="43" spans="1:19" ht="17.25" customHeight="1" thickBot="1">
      <c r="A43" s="292"/>
      <c r="B43" s="121" t="s">
        <v>57</v>
      </c>
      <c r="C43" s="122" t="s">
        <v>58</v>
      </c>
      <c r="D43" s="2" t="s">
        <v>57</v>
      </c>
      <c r="E43" s="10" t="s">
        <v>265</v>
      </c>
      <c r="F43" s="11" t="s">
        <v>266</v>
      </c>
      <c r="G43" s="183" t="s">
        <v>57</v>
      </c>
      <c r="H43" s="184" t="s">
        <v>265</v>
      </c>
      <c r="I43" s="185" t="s">
        <v>266</v>
      </c>
      <c r="J43" s="10" t="s">
        <v>57</v>
      </c>
      <c r="K43" s="10" t="s">
        <v>265</v>
      </c>
      <c r="L43" s="115" t="s">
        <v>266</v>
      </c>
      <c r="M43" s="2" t="s">
        <v>57</v>
      </c>
      <c r="N43" s="10" t="s">
        <v>265</v>
      </c>
      <c r="O43" s="66" t="s">
        <v>266</v>
      </c>
      <c r="Q43" s="256"/>
      <c r="R43" s="256"/>
      <c r="S43" s="256"/>
    </row>
    <row r="44" spans="1:19" ht="17.25" customHeight="1" thickBot="1">
      <c r="A44" s="123" t="s">
        <v>247</v>
      </c>
      <c r="B44" s="124">
        <v>77</v>
      </c>
      <c r="C44" s="76">
        <v>-0.1425389755</v>
      </c>
      <c r="D44" s="13">
        <v>77.8</v>
      </c>
      <c r="E44" s="14">
        <f>IF(ISNUMBER(D44), (D44 - $B44) / $B44, "")</f>
        <v>1.0389610389610353E-2</v>
      </c>
      <c r="F44" s="16">
        <f>IF(ISNUMBER(D44), $B64 * E44, "")</f>
        <v>1558.4415584415531</v>
      </c>
      <c r="G44" s="29">
        <v>78.5</v>
      </c>
      <c r="H44" s="14">
        <f>IF(ISNUMBER(G44), (G44 - $B44) / $B44, "")</f>
        <v>1.948051948051948E-2</v>
      </c>
      <c r="I44" s="100">
        <f>IF(ISNUMBER(G44), $B64 * H44, "")</f>
        <v>2922.0779220779218</v>
      </c>
      <c r="J44" s="13">
        <v>78.400000000000006</v>
      </c>
      <c r="K44" s="14">
        <f>IF(ISNUMBER(J44), (J44 - $B44) / $B44, "")</f>
        <v>1.8181818181818257E-2</v>
      </c>
      <c r="L44" s="16">
        <f>IF(ISNUMBER(J44), $B64 * K44, "")</f>
        <v>2727.2727272727384</v>
      </c>
      <c r="M44" s="29">
        <v>74.2</v>
      </c>
      <c r="N44" s="14">
        <f>IF(ISNUMBER(M44), (M44 - $B44) / $B44, "")</f>
        <v>-3.6363636363636327E-2</v>
      </c>
      <c r="O44" s="16">
        <f>IF(ISNUMBER(M44), $B64 * N44, "")</f>
        <v>-5454.5454545454495</v>
      </c>
      <c r="Q44" s="251"/>
      <c r="R44" s="251"/>
      <c r="S44" s="251"/>
    </row>
    <row r="45" spans="1:19" ht="17.25" customHeight="1" thickBot="1">
      <c r="A45" s="125" t="s">
        <v>129</v>
      </c>
      <c r="B45" s="126">
        <v>88.6</v>
      </c>
      <c r="C45" s="77">
        <v>-0.14807692310000001</v>
      </c>
      <c r="D45" s="15">
        <v>88</v>
      </c>
      <c r="E45" s="32">
        <f t="shared" ref="E45:E48" si="14">IF(ISNUMBER(D45), (D45 - $B45) / $B45, "")</f>
        <v>-6.772009029345309E-3</v>
      </c>
      <c r="F45" s="18">
        <f>IF(ISNUMBER(D45), $B64 * E45, "")</f>
        <v>-1015.8013544017964</v>
      </c>
      <c r="G45" s="31">
        <v>87.2</v>
      </c>
      <c r="H45" s="32">
        <f t="shared" ref="H45:H48" si="15">IF(ISNUMBER(G45), (G45 - $B45) / $B45, "")</f>
        <v>-1.5801354401805773E-2</v>
      </c>
      <c r="I45" s="101">
        <f>IF(ISNUMBER(G45), $B64 * H45, "")</f>
        <v>-2370.2031602708657</v>
      </c>
      <c r="J45" s="15">
        <v>88.1</v>
      </c>
      <c r="K45" s="32">
        <f t="shared" ref="K45:K48" si="16">IF(ISNUMBER(J45), (J45 - $B45) / $B45, "")</f>
        <v>-5.6433408577878106E-3</v>
      </c>
      <c r="L45" s="18">
        <f>IF(ISNUMBER(J45), $B64 * K45, "")</f>
        <v>-846.50112866817153</v>
      </c>
      <c r="M45" s="31">
        <v>81.3</v>
      </c>
      <c r="N45" s="32">
        <f t="shared" ref="N45:N48" si="17">IF(ISNUMBER(M45), (M45 - $B45) / $B45, "")</f>
        <v>-8.2392776523701999E-2</v>
      </c>
      <c r="O45" s="18">
        <f>IF(ISNUMBER(M45), $B64 * N45, "")</f>
        <v>-12358.9164785553</v>
      </c>
      <c r="Q45" s="251"/>
      <c r="R45" s="251"/>
      <c r="S45" s="251"/>
    </row>
    <row r="46" spans="1:19" ht="17.25" customHeight="1" thickBot="1">
      <c r="A46" s="125" t="s">
        <v>338</v>
      </c>
      <c r="B46" s="126">
        <v>0.14899999999999999</v>
      </c>
      <c r="C46" s="77">
        <v>-0.15340909089999999</v>
      </c>
      <c r="D46" s="15">
        <v>0.159</v>
      </c>
      <c r="E46" s="32">
        <f t="shared" si="14"/>
        <v>6.7114093959731599E-2</v>
      </c>
      <c r="F46" s="18">
        <f>IF(ISNUMBER(D46), $B64 * E46, "")</f>
        <v>10067.114093959741</v>
      </c>
      <c r="G46" s="31">
        <v>0.158</v>
      </c>
      <c r="H46" s="32">
        <f t="shared" si="15"/>
        <v>6.0402684563758448E-2</v>
      </c>
      <c r="I46" s="101">
        <f>IF(ISNUMBER(G46), $B64 * H46, "")</f>
        <v>9060.4026845637673</v>
      </c>
      <c r="J46" s="15">
        <v>0.159</v>
      </c>
      <c r="K46" s="32">
        <f t="shared" si="16"/>
        <v>6.7114093959731599E-2</v>
      </c>
      <c r="L46" s="18">
        <f>IF(ISNUMBER(J46), $B64 * K46, "")</f>
        <v>10067.114093959741</v>
      </c>
      <c r="M46" s="31">
        <v>0.14899999999999999</v>
      </c>
      <c r="N46" s="32">
        <f t="shared" si="17"/>
        <v>0</v>
      </c>
      <c r="O46" s="18">
        <f>IF(ISNUMBER(M46), $B64 * N46, "")</f>
        <v>0</v>
      </c>
      <c r="Q46" s="256"/>
      <c r="R46" s="256"/>
      <c r="S46" s="256"/>
    </row>
    <row r="47" spans="1:19" ht="17.25" customHeight="1" thickBot="1">
      <c r="A47" s="125" t="s">
        <v>97</v>
      </c>
      <c r="B47" s="126">
        <v>3.18</v>
      </c>
      <c r="C47" s="77">
        <v>-0.15425531910000001</v>
      </c>
      <c r="D47" s="15">
        <v>3.25</v>
      </c>
      <c r="E47" s="32">
        <f t="shared" si="14"/>
        <v>2.2012578616352151E-2</v>
      </c>
      <c r="F47" s="18">
        <f>IF(ISNUMBER(D47), $B64 * E47, "")</f>
        <v>3301.8867924528226</v>
      </c>
      <c r="G47" s="31">
        <v>3.25</v>
      </c>
      <c r="H47" s="32">
        <f t="shared" si="15"/>
        <v>2.2012578616352151E-2</v>
      </c>
      <c r="I47" s="101">
        <f>IF(ISNUMBER(G47), $B64 * H47, "")</f>
        <v>3301.8867924528226</v>
      </c>
      <c r="J47" s="15">
        <v>3.25</v>
      </c>
      <c r="K47" s="32">
        <f t="shared" si="16"/>
        <v>2.2012578616352151E-2</v>
      </c>
      <c r="L47" s="18">
        <f>IF(ISNUMBER(J47), $B64 * K47, "")</f>
        <v>3301.8867924528226</v>
      </c>
      <c r="M47" s="31">
        <v>3.06</v>
      </c>
      <c r="N47" s="32">
        <f t="shared" si="17"/>
        <v>-3.7735849056603807E-2</v>
      </c>
      <c r="O47" s="18">
        <f>IF(ISNUMBER(M47), $B64 * N47, "")</f>
        <v>-5660.3773584905712</v>
      </c>
      <c r="Q47" s="256"/>
      <c r="R47" s="256"/>
      <c r="S47" s="256"/>
    </row>
    <row r="48" spans="1:19" ht="17.25" customHeight="1" thickBot="1">
      <c r="A48" s="127" t="s">
        <v>64</v>
      </c>
      <c r="B48" s="128">
        <v>39.6</v>
      </c>
      <c r="C48" s="78">
        <v>-0.164556962</v>
      </c>
      <c r="D48" s="20">
        <v>43.3</v>
      </c>
      <c r="E48" s="21">
        <f t="shared" si="14"/>
        <v>9.3434343434343328E-2</v>
      </c>
      <c r="F48" s="22">
        <f>IF(ISNUMBER(D48), $B64 * E48, "")</f>
        <v>14015.1515151515</v>
      </c>
      <c r="G48" s="30">
        <v>43.1</v>
      </c>
      <c r="H48" s="21">
        <f t="shared" si="15"/>
        <v>8.8383838383838384E-2</v>
      </c>
      <c r="I48" s="105">
        <f>IF(ISNUMBER(G48), $B64 * H48, "")</f>
        <v>13257.575757575758</v>
      </c>
      <c r="J48" s="20">
        <v>43.3</v>
      </c>
      <c r="K48" s="21">
        <f t="shared" si="16"/>
        <v>9.3434343434343328E-2</v>
      </c>
      <c r="L48" s="22">
        <f>IF(ISNUMBER(J48), $B64 * K48, "")</f>
        <v>14015.1515151515</v>
      </c>
      <c r="M48" s="30">
        <v>40.6</v>
      </c>
      <c r="N48" s="21">
        <f t="shared" si="17"/>
        <v>2.5252525252525252E-2</v>
      </c>
      <c r="O48" s="22">
        <f>IF(ISNUMBER(M48), $B64 * N48, "")</f>
        <v>3787.878787878788</v>
      </c>
      <c r="Q48" s="256"/>
      <c r="R48" s="256"/>
      <c r="S48" s="256"/>
    </row>
    <row r="49" spans="1:19" ht="17.25" customHeight="1" thickBot="1">
      <c r="A49" s="125" t="s">
        <v>71</v>
      </c>
      <c r="B49" s="129">
        <v>30.9</v>
      </c>
      <c r="C49" s="80">
        <v>-0.1715817694</v>
      </c>
      <c r="D49" s="106">
        <v>30.9</v>
      </c>
      <c r="E49" s="107">
        <f>IF(ISNUMBER(D49), (D49 - $B49) / $B49, "")</f>
        <v>0</v>
      </c>
      <c r="F49" s="108">
        <f>IF(ISNUMBER(D49), $B64 * E49, "")</f>
        <v>0</v>
      </c>
      <c r="G49" s="109">
        <v>30.3</v>
      </c>
      <c r="H49" s="107">
        <f>IF(ISNUMBER(G49), (G49 - $B49) / $B49, "")</f>
        <v>-1.9417475728155272E-2</v>
      </c>
      <c r="I49" s="110">
        <f>IF(ISNUMBER(G49), $B64 * H49, "")</f>
        <v>-2912.6213592232907</v>
      </c>
      <c r="J49" s="106">
        <v>30.7</v>
      </c>
      <c r="K49" s="107">
        <f>IF(ISNUMBER(J49), (J49 - $B49) / $B49, "")</f>
        <v>-6.4724919093850902E-3</v>
      </c>
      <c r="L49" s="108">
        <f>IF(ISNUMBER(J49), $B64 * K49, "")</f>
        <v>-970.87378640776353</v>
      </c>
      <c r="M49" s="109">
        <v>26.8</v>
      </c>
      <c r="N49" s="107">
        <f>IF(ISNUMBER(M49), (M49 - $B49) / $B49, "")</f>
        <v>-0.13268608414239477</v>
      </c>
      <c r="O49" s="108">
        <f>IF(ISNUMBER(M49), $B64 * N49, "")</f>
        <v>-19902.912621359217</v>
      </c>
      <c r="Q49" s="256"/>
      <c r="R49" s="256"/>
      <c r="S49" s="256"/>
    </row>
    <row r="50" spans="1:19" ht="17.25" customHeight="1" thickBot="1">
      <c r="A50" s="125" t="s">
        <v>199</v>
      </c>
      <c r="B50" s="126">
        <v>74.5</v>
      </c>
      <c r="C50" s="77">
        <v>-0.1795154185</v>
      </c>
      <c r="D50" s="15">
        <v>77.400000000000006</v>
      </c>
      <c r="E50" s="32">
        <f t="shared" ref="E50:E53" si="18">IF(ISNUMBER(D50), (D50 - $B50) / $B50, "")</f>
        <v>3.8926174496644372E-2</v>
      </c>
      <c r="F50" s="18">
        <f>IF(ISNUMBER(D50), $B64 * E50, "")</f>
        <v>5838.9261744966561</v>
      </c>
      <c r="G50" s="31">
        <v>76.8</v>
      </c>
      <c r="H50" s="32">
        <f t="shared" ref="H50:H53" si="19">IF(ISNUMBER(G50), (G50 - $B50) / $B50, "")</f>
        <v>3.0872483221476472E-2</v>
      </c>
      <c r="I50" s="101">
        <f>IF(ISNUMBER(G50), $B64 * H50, "")</f>
        <v>4630.8724832214712</v>
      </c>
      <c r="J50" s="15">
        <v>76.8</v>
      </c>
      <c r="K50" s="32">
        <f t="shared" ref="K50:K53" si="20">IF(ISNUMBER(J50), (J50 - $B50) / $B50, "")</f>
        <v>3.0872483221476472E-2</v>
      </c>
      <c r="L50" s="18">
        <f>IF(ISNUMBER(J50), $B64 * K50, "")</f>
        <v>4630.8724832214712</v>
      </c>
      <c r="M50" s="31">
        <v>68.8</v>
      </c>
      <c r="N50" s="32">
        <f t="shared" ref="N50:N53" si="21">IF(ISNUMBER(M50), (M50 - $B50) / $B50, "")</f>
        <v>-7.6510067114093999E-2</v>
      </c>
      <c r="O50" s="18">
        <f>IF(ISNUMBER(M50), $B64 * N50, "")</f>
        <v>-11476.510067114099</v>
      </c>
      <c r="Q50" s="256"/>
      <c r="R50" s="256"/>
      <c r="S50" s="256"/>
    </row>
    <row r="51" spans="1:19" ht="17.25" customHeight="1" thickBot="1">
      <c r="A51" s="125" t="s">
        <v>159</v>
      </c>
      <c r="B51" s="126">
        <v>93</v>
      </c>
      <c r="C51" s="77">
        <v>-0.18421052630000001</v>
      </c>
      <c r="D51" s="15">
        <v>104</v>
      </c>
      <c r="E51" s="32">
        <f t="shared" si="18"/>
        <v>0.11827956989247312</v>
      </c>
      <c r="F51" s="18">
        <f>IF(ISNUMBER(D51), $B64 * E51, "")</f>
        <v>17741.93548387097</v>
      </c>
      <c r="G51" s="31">
        <v>101</v>
      </c>
      <c r="H51" s="32">
        <f t="shared" si="19"/>
        <v>8.6021505376344093E-2</v>
      </c>
      <c r="I51" s="101">
        <f>IF(ISNUMBER(G51), $B64 * H51, "")</f>
        <v>12903.225806451614</v>
      </c>
      <c r="J51" s="15">
        <v>103</v>
      </c>
      <c r="K51" s="32">
        <f t="shared" si="20"/>
        <v>0.10752688172043011</v>
      </c>
      <c r="L51" s="18">
        <f>IF(ISNUMBER(J51), $B64 * K51, "")</f>
        <v>16129.032258064517</v>
      </c>
      <c r="M51" s="31">
        <v>93.5</v>
      </c>
      <c r="N51" s="32">
        <f t="shared" si="21"/>
        <v>5.3763440860215058E-3</v>
      </c>
      <c r="O51" s="18">
        <f>IF(ISNUMBER(M51), $B64 * N51, "")</f>
        <v>806.45161290322585</v>
      </c>
      <c r="Q51" s="256"/>
      <c r="R51" s="256"/>
      <c r="S51" s="256"/>
    </row>
    <row r="52" spans="1:19" ht="17.25" customHeight="1" thickBot="1">
      <c r="A52" s="125" t="s">
        <v>201</v>
      </c>
      <c r="B52" s="126">
        <v>17.899999999999999</v>
      </c>
      <c r="C52" s="77">
        <v>-0.1863636364</v>
      </c>
      <c r="D52" s="15">
        <v>18.100000000000001</v>
      </c>
      <c r="E52" s="32">
        <f t="shared" si="18"/>
        <v>1.1173184357542059E-2</v>
      </c>
      <c r="F52" s="18">
        <f>IF(ISNUMBER(D52), $B64 * E52, "")</f>
        <v>1675.9776536313088</v>
      </c>
      <c r="G52" s="31">
        <v>18.2</v>
      </c>
      <c r="H52" s="32">
        <f t="shared" si="19"/>
        <v>1.675977653631289E-2</v>
      </c>
      <c r="I52" s="101">
        <f>IF(ISNUMBER(G52), $B64 * H52, "")</f>
        <v>2513.9664804469335</v>
      </c>
      <c r="J52" s="15">
        <v>18.100000000000001</v>
      </c>
      <c r="K52" s="32">
        <f t="shared" si="20"/>
        <v>1.1173184357542059E-2</v>
      </c>
      <c r="L52" s="18">
        <f>IF(ISNUMBER(J52), $B64 * K52, "")</f>
        <v>1675.9776536313088</v>
      </c>
      <c r="M52" s="31">
        <v>17.399999999999999</v>
      </c>
      <c r="N52" s="32">
        <f t="shared" si="21"/>
        <v>-2.793296089385475E-2</v>
      </c>
      <c r="O52" s="18">
        <f>IF(ISNUMBER(M52), $B64 * N52, "")</f>
        <v>-4189.9441340782123</v>
      </c>
      <c r="Q52" s="33"/>
      <c r="R52" s="33"/>
    </row>
    <row r="53" spans="1:19" ht="17.25" customHeight="1" thickBot="1">
      <c r="A53" s="130" t="s">
        <v>145</v>
      </c>
      <c r="B53" s="131">
        <v>21.6</v>
      </c>
      <c r="C53" s="79">
        <v>-0.191011236</v>
      </c>
      <c r="D53" s="24">
        <v>22.8</v>
      </c>
      <c r="E53" s="25">
        <f t="shared" si="18"/>
        <v>5.5555555555555518E-2</v>
      </c>
      <c r="F53" s="104">
        <f>IF(ISNUMBER(D53), $B64 * E53, "")</f>
        <v>8333.3333333333285</v>
      </c>
      <c r="G53" s="102">
        <v>22.7</v>
      </c>
      <c r="H53" s="25">
        <f t="shared" si="19"/>
        <v>5.0925925925925826E-2</v>
      </c>
      <c r="I53" s="103">
        <f>IF(ISNUMBER(G53), $B64 * H53, "")</f>
        <v>7638.8888888888741</v>
      </c>
      <c r="J53" s="24">
        <v>22.7</v>
      </c>
      <c r="K53" s="25">
        <f t="shared" si="20"/>
        <v>5.0925925925925826E-2</v>
      </c>
      <c r="L53" s="104">
        <f>IF(ISNUMBER(J53), $B64 * K53, "")</f>
        <v>7638.8888888888741</v>
      </c>
      <c r="M53" s="102">
        <v>20.399999999999999</v>
      </c>
      <c r="N53" s="25">
        <f t="shared" si="21"/>
        <v>-5.5555555555555684E-2</v>
      </c>
      <c r="O53" s="104">
        <f>IF(ISNUMBER(M53), $B64 * N53, "")</f>
        <v>-8333.3333333333521</v>
      </c>
      <c r="Q53" s="265"/>
      <c r="R53" s="266"/>
      <c r="S53" s="267"/>
    </row>
    <row r="54" spans="1:19" ht="17.25" customHeight="1">
      <c r="A54" s="123" t="s">
        <v>205</v>
      </c>
      <c r="B54" s="124">
        <v>12.5</v>
      </c>
      <c r="C54" s="76">
        <v>-0.1935483871</v>
      </c>
      <c r="D54" s="13">
        <v>13</v>
      </c>
      <c r="E54" s="14">
        <f>IF(ISNUMBER(D54), (D54 - $B54) / $B54, "")</f>
        <v>0.04</v>
      </c>
      <c r="F54" s="16">
        <f>IF(ISNUMBER(D54), $B64 * E54, "")</f>
        <v>6000</v>
      </c>
      <c r="G54" s="29">
        <v>13</v>
      </c>
      <c r="H54" s="14">
        <f>IF(ISNUMBER(G54), (G54 - $B54) / $B54, "")</f>
        <v>0.04</v>
      </c>
      <c r="I54" s="100">
        <f>IF(ISNUMBER(G54), $B64 * H54, "")</f>
        <v>6000</v>
      </c>
      <c r="J54" s="13">
        <v>13</v>
      </c>
      <c r="K54" s="14">
        <f>IF(ISNUMBER(J54), (J54 - $B54) / $B54, "")</f>
        <v>0.04</v>
      </c>
      <c r="L54" s="16">
        <f>IF(ISNUMBER(J54), $B64 * K54, "")</f>
        <v>6000</v>
      </c>
      <c r="M54" s="29">
        <v>11.6</v>
      </c>
      <c r="N54" s="14">
        <f>IF(ISNUMBER(M54), (M54 - $B54) / $B54, "")</f>
        <v>-7.2000000000000022E-2</v>
      </c>
      <c r="O54" s="16">
        <f>IF(ISNUMBER(M54), $B64 * N54, "")</f>
        <v>-10800.000000000004</v>
      </c>
      <c r="Q54" s="268"/>
      <c r="R54" s="269"/>
      <c r="S54" s="270"/>
    </row>
    <row r="55" spans="1:19" ht="17.25" customHeight="1" thickBot="1">
      <c r="A55" s="125" t="s">
        <v>187</v>
      </c>
      <c r="B55" s="126">
        <v>15.5</v>
      </c>
      <c r="C55" s="77">
        <v>-0.1968911917</v>
      </c>
      <c r="D55" s="15">
        <v>16.899999999999999</v>
      </c>
      <c r="E55" s="32">
        <f t="shared" ref="E55:E58" si="22">IF(ISNUMBER(D55), (D55 - $B55) / $B55, "")</f>
        <v>9.0322580645161202E-2</v>
      </c>
      <c r="F55" s="18">
        <f>IF(ISNUMBER(D55), $B64 * E55, "")</f>
        <v>13548.38709677418</v>
      </c>
      <c r="G55" s="31">
        <v>16.399999999999999</v>
      </c>
      <c r="H55" s="32">
        <f t="shared" ref="H55:H58" si="23">IF(ISNUMBER(G55), (G55 - $B55) / $B55, "")</f>
        <v>5.8064516129032163E-2</v>
      </c>
      <c r="I55" s="101">
        <f>IF(ISNUMBER(G55), $B64 * H55, "")</f>
        <v>8709.6774193548245</v>
      </c>
      <c r="J55" s="15">
        <v>16.600000000000001</v>
      </c>
      <c r="K55" s="32">
        <f t="shared" ref="K55:K58" si="24">IF(ISNUMBER(J55), (J55 - $B55) / $B55, "")</f>
        <v>7.0967741935483969E-2</v>
      </c>
      <c r="L55" s="18">
        <f>IF(ISNUMBER(J55), $B64 * K55, "")</f>
        <v>10645.161290322596</v>
      </c>
      <c r="M55" s="31">
        <v>15.3</v>
      </c>
      <c r="N55" s="32">
        <f t="shared" ref="N55:N58" si="25">IF(ISNUMBER(M55), (M55 - $B55) / $B55, "")</f>
        <v>-1.2903225806451568E-2</v>
      </c>
      <c r="O55" s="18">
        <f>IF(ISNUMBER(M55), $B64 * N55, "")</f>
        <v>-1935.4838709677351</v>
      </c>
      <c r="Q55" s="271"/>
      <c r="R55" s="272"/>
      <c r="S55" s="273"/>
    </row>
    <row r="56" spans="1:19" ht="17.25" customHeight="1" thickBot="1">
      <c r="A56" s="125" t="s">
        <v>185</v>
      </c>
      <c r="B56" s="126">
        <v>15.4</v>
      </c>
      <c r="C56" s="77">
        <v>-0.19791666669999999</v>
      </c>
      <c r="D56" s="15">
        <v>15.6</v>
      </c>
      <c r="E56" s="32">
        <f t="shared" si="22"/>
        <v>1.2987012987012941E-2</v>
      </c>
      <c r="F56" s="18">
        <f>IF(ISNUMBER(D56), $B64 * E56, "")</f>
        <v>1948.0519480519411</v>
      </c>
      <c r="G56" s="31">
        <v>15.6</v>
      </c>
      <c r="H56" s="32">
        <f t="shared" si="23"/>
        <v>1.2987012987012941E-2</v>
      </c>
      <c r="I56" s="101">
        <f>IF(ISNUMBER(G56), $B64 * H56, "")</f>
        <v>1948.0519480519411</v>
      </c>
      <c r="J56" s="15">
        <v>15.9</v>
      </c>
      <c r="K56" s="32">
        <f t="shared" si="24"/>
        <v>3.2467532467532464E-2</v>
      </c>
      <c r="L56" s="18">
        <f>IF(ISNUMBER(J56), $B64 * K56, "")</f>
        <v>4870.1298701298692</v>
      </c>
      <c r="M56" s="31">
        <v>14.7</v>
      </c>
      <c r="N56" s="32">
        <f t="shared" si="25"/>
        <v>-4.5454545454545525E-2</v>
      </c>
      <c r="O56" s="18">
        <f>IF(ISNUMBER(M56), $B64 * N56, "")</f>
        <v>-6818.1818181818289</v>
      </c>
      <c r="Q56" s="256"/>
      <c r="R56" s="256"/>
      <c r="S56" s="256"/>
    </row>
    <row r="57" spans="1:19" ht="17.25" customHeight="1" thickBot="1">
      <c r="A57" s="125" t="s">
        <v>147</v>
      </c>
      <c r="B57" s="126">
        <v>13.3</v>
      </c>
      <c r="C57" s="77">
        <v>-0.20359281439999999</v>
      </c>
      <c r="D57" s="15">
        <v>13.3</v>
      </c>
      <c r="E57" s="32">
        <f t="shared" si="22"/>
        <v>0</v>
      </c>
      <c r="F57" s="18">
        <f>IF(ISNUMBER(D57), $B64 * E57, "")</f>
        <v>0</v>
      </c>
      <c r="G57" s="31">
        <v>13.2</v>
      </c>
      <c r="H57" s="32">
        <f t="shared" si="23"/>
        <v>-7.5187969924813093E-3</v>
      </c>
      <c r="I57" s="101">
        <f>IF(ISNUMBER(G57), $B64 * H57, "")</f>
        <v>-1127.8195488721965</v>
      </c>
      <c r="J57" s="15">
        <v>13.3</v>
      </c>
      <c r="K57" s="32">
        <f t="shared" si="24"/>
        <v>0</v>
      </c>
      <c r="L57" s="18">
        <f>IF(ISNUMBER(J57), $B64 * K57, "")</f>
        <v>0</v>
      </c>
      <c r="M57" s="31">
        <v>12</v>
      </c>
      <c r="N57" s="32">
        <f t="shared" si="25"/>
        <v>-9.7744360902255689E-2</v>
      </c>
      <c r="O57" s="18">
        <f>IF(ISNUMBER(M57), $B64 * N57, "")</f>
        <v>-14661.654135338353</v>
      </c>
      <c r="Q57" s="251"/>
      <c r="R57" s="251"/>
      <c r="S57" s="251"/>
    </row>
    <row r="58" spans="1:19" ht="17.25" customHeight="1" thickBot="1">
      <c r="A58" s="127" t="s">
        <v>119</v>
      </c>
      <c r="B58" s="128">
        <v>30.8</v>
      </c>
      <c r="C58" s="78">
        <v>-0.2041343669</v>
      </c>
      <c r="D58" s="20">
        <v>31.4</v>
      </c>
      <c r="E58" s="21">
        <f t="shared" si="22"/>
        <v>1.9480519480519411E-2</v>
      </c>
      <c r="F58" s="22">
        <f>IF(ISNUMBER(D58), $B64 * E58, "")</f>
        <v>2922.0779220779118</v>
      </c>
      <c r="G58" s="30">
        <v>30.9</v>
      </c>
      <c r="H58" s="21">
        <f t="shared" si="23"/>
        <v>3.2467532467531776E-3</v>
      </c>
      <c r="I58" s="105">
        <f>IF(ISNUMBER(G58), $B64 * H58, "")</f>
        <v>487.01298701297662</v>
      </c>
      <c r="J58" s="20">
        <v>30.9</v>
      </c>
      <c r="K58" s="21">
        <f t="shared" si="24"/>
        <v>3.2467532467531776E-3</v>
      </c>
      <c r="L58" s="22">
        <f>IF(ISNUMBER(J58), $B64 * K58, "")</f>
        <v>487.01298701297662</v>
      </c>
      <c r="M58" s="30">
        <v>27.8</v>
      </c>
      <c r="N58" s="21">
        <f t="shared" si="25"/>
        <v>-9.7402597402597407E-2</v>
      </c>
      <c r="O58" s="22">
        <f>IF(ISNUMBER(M58), $B64 * N58, "")</f>
        <v>-14610.389610389611</v>
      </c>
      <c r="Q58" s="251"/>
      <c r="R58" s="251"/>
      <c r="S58" s="251"/>
    </row>
    <row r="59" spans="1:19" ht="17.25" customHeight="1" thickBot="1">
      <c r="A59" s="125" t="s">
        <v>231</v>
      </c>
      <c r="B59" s="129">
        <v>89.1</v>
      </c>
      <c r="C59" s="80">
        <v>-0.2044642857</v>
      </c>
      <c r="D59" s="106">
        <v>94.2</v>
      </c>
      <c r="E59" s="107">
        <f>IF(ISNUMBER(D59), (D59 - $B59) / $B59, "")</f>
        <v>5.7239057239057339E-2</v>
      </c>
      <c r="F59" s="108">
        <f>IF(ISNUMBER(D59), $B64 * E59, "")</f>
        <v>8585.8585858586011</v>
      </c>
      <c r="G59" s="109">
        <v>92.6</v>
      </c>
      <c r="H59" s="107">
        <f>IF(ISNUMBER(G59), (G59 - $B59) / $B59, "")</f>
        <v>3.9281705948372617E-2</v>
      </c>
      <c r="I59" s="110">
        <f>IF(ISNUMBER(G59), $B64 * H59, "")</f>
        <v>5892.2558922558928</v>
      </c>
      <c r="J59" s="106">
        <v>92.2</v>
      </c>
      <c r="K59" s="107">
        <f>IF(ISNUMBER(J59), (J59 - $B59) / $B59, "")</f>
        <v>3.4792368125701557E-2</v>
      </c>
      <c r="L59" s="108">
        <f>IF(ISNUMBER(J59), $B64 * K59, "")</f>
        <v>5218.8552188552339</v>
      </c>
      <c r="M59" s="109">
        <v>81.599999999999994</v>
      </c>
      <c r="N59" s="107">
        <f>IF(ISNUMBER(M59), (M59 - $B59) / $B59, "")</f>
        <v>-8.4175084175084181E-2</v>
      </c>
      <c r="O59" s="108">
        <f>IF(ISNUMBER(M59), $B64 * N59, "")</f>
        <v>-12626.262626262627</v>
      </c>
      <c r="Q59" s="256"/>
      <c r="R59" s="256"/>
      <c r="S59" s="256"/>
    </row>
    <row r="60" spans="1:19" ht="17.25" customHeight="1" thickBot="1">
      <c r="A60" s="125" t="s">
        <v>213</v>
      </c>
      <c r="B60" s="126">
        <v>12.2</v>
      </c>
      <c r="C60" s="77">
        <v>-0.20779220779999999</v>
      </c>
      <c r="D60" s="15">
        <v>12.6</v>
      </c>
      <c r="E60" s="32">
        <f t="shared" ref="E60:E63" si="26">IF(ISNUMBER(D60), (D60 - $B60) / $B60, "")</f>
        <v>3.2786885245901669E-2</v>
      </c>
      <c r="F60" s="18">
        <f>IF(ISNUMBER(D60), $B64 * E60, "")</f>
        <v>4918.0327868852501</v>
      </c>
      <c r="G60" s="31">
        <v>12.3</v>
      </c>
      <c r="H60" s="32">
        <f t="shared" ref="H60:H63" si="27">IF(ISNUMBER(G60), (G60 - $B60) / $B60, "")</f>
        <v>8.1967213114755265E-3</v>
      </c>
      <c r="I60" s="101">
        <f>IF(ISNUMBER(G60), $B64 * H60, "")</f>
        <v>1229.5081967213289</v>
      </c>
      <c r="J60" s="15">
        <v>12.6</v>
      </c>
      <c r="K60" s="32">
        <f t="shared" ref="K60:K63" si="28">IF(ISNUMBER(J60), (J60 - $B60) / $B60, "")</f>
        <v>3.2786885245901669E-2</v>
      </c>
      <c r="L60" s="18">
        <f>IF(ISNUMBER(J60), $B64 * K60, "")</f>
        <v>4918.0327868852501</v>
      </c>
      <c r="M60" s="31">
        <v>10.9</v>
      </c>
      <c r="N60" s="32">
        <f t="shared" ref="N60:N63" si="29">IF(ISNUMBER(M60), (M60 - $B60) / $B60, "")</f>
        <v>-0.10655737704918025</v>
      </c>
      <c r="O60" s="18">
        <f>IF(ISNUMBER(M60), $B64 * N60, "")</f>
        <v>-15983.606557377037</v>
      </c>
      <c r="Q60" s="256"/>
      <c r="R60" s="256"/>
      <c r="S60" s="256"/>
    </row>
    <row r="61" spans="1:19" ht="17.25" customHeight="1" thickBot="1">
      <c r="A61" s="125" t="s">
        <v>207</v>
      </c>
      <c r="B61" s="126">
        <v>17.8</v>
      </c>
      <c r="C61" s="77">
        <v>-0.2192982456</v>
      </c>
      <c r="D61" s="15">
        <v>18.2</v>
      </c>
      <c r="E61" s="32">
        <f t="shared" si="26"/>
        <v>2.247191011235947E-2</v>
      </c>
      <c r="F61" s="18">
        <f>IF(ISNUMBER(D61), $B64 * E61, "")</f>
        <v>3370.7865168539206</v>
      </c>
      <c r="G61" s="31">
        <v>18.2</v>
      </c>
      <c r="H61" s="32">
        <f t="shared" si="27"/>
        <v>2.247191011235947E-2</v>
      </c>
      <c r="I61" s="101">
        <f>IF(ISNUMBER(G61), $B64 * H61, "")</f>
        <v>3370.7865168539206</v>
      </c>
      <c r="J61" s="15">
        <v>18.100000000000001</v>
      </c>
      <c r="K61" s="32">
        <f t="shared" si="28"/>
        <v>1.6853932584269701E-2</v>
      </c>
      <c r="L61" s="18">
        <f>IF(ISNUMBER(J61), $B64 * K61, "")</f>
        <v>2528.0898876404549</v>
      </c>
      <c r="M61" s="31">
        <v>15.8</v>
      </c>
      <c r="N61" s="32">
        <f t="shared" si="29"/>
        <v>-0.11235955056179775</v>
      </c>
      <c r="O61" s="18">
        <f>IF(ISNUMBER(M61), $B64 * N61, "")</f>
        <v>-16853.932584269663</v>
      </c>
      <c r="Q61" s="256"/>
      <c r="R61" s="256"/>
      <c r="S61" s="256"/>
    </row>
    <row r="62" spans="1:19" ht="17.25" customHeight="1">
      <c r="A62" s="125" t="s">
        <v>175</v>
      </c>
      <c r="B62" s="126">
        <v>17.7</v>
      </c>
      <c r="C62" s="77">
        <v>-0.2270742358</v>
      </c>
      <c r="D62" s="15">
        <v>18.100000000000001</v>
      </c>
      <c r="E62" s="32">
        <f t="shared" si="26"/>
        <v>2.2598870056497296E-2</v>
      </c>
      <c r="F62" s="18">
        <f>IF(ISNUMBER(D62), $B64 * E62, "")</f>
        <v>3389.8305084745944</v>
      </c>
      <c r="G62" s="31">
        <v>18</v>
      </c>
      <c r="H62" s="32">
        <f t="shared" si="27"/>
        <v>1.6949152542372923E-2</v>
      </c>
      <c r="I62" s="101">
        <f>IF(ISNUMBER(G62), $B64 * H62, "")</f>
        <v>2542.3728813559383</v>
      </c>
      <c r="J62" s="15">
        <v>18</v>
      </c>
      <c r="K62" s="32">
        <f t="shared" si="28"/>
        <v>1.6949152542372923E-2</v>
      </c>
      <c r="L62" s="18">
        <f>IF(ISNUMBER(J62), $B64 * K62, "")</f>
        <v>2542.3728813559383</v>
      </c>
      <c r="M62" s="31">
        <v>16</v>
      </c>
      <c r="N62" s="32">
        <f t="shared" si="29"/>
        <v>-9.6045197740112956E-2</v>
      </c>
      <c r="O62" s="18">
        <f>IF(ISNUMBER(M62), $B64 * N62, "")</f>
        <v>-14406.779661016943</v>
      </c>
      <c r="Q62" s="278"/>
      <c r="R62" s="279"/>
      <c r="S62" s="280"/>
    </row>
    <row r="63" spans="1:19" ht="17.25" customHeight="1" thickBot="1">
      <c r="A63" s="130"/>
      <c r="B63" s="131"/>
      <c r="C63" s="79"/>
      <c r="D63" s="24" t="s">
        <v>341</v>
      </c>
      <c r="E63" s="25" t="str">
        <f t="shared" si="26"/>
        <v/>
      </c>
      <c r="F63" s="104" t="str">
        <f>IF(ISNUMBER(D63), $B64 * E63, "")</f>
        <v/>
      </c>
      <c r="G63" s="102" t="s">
        <v>341</v>
      </c>
      <c r="H63" s="25" t="str">
        <f t="shared" si="27"/>
        <v/>
      </c>
      <c r="I63" s="103" t="str">
        <f>IF(ISNUMBER(G63), $B64 * H63, "")</f>
        <v/>
      </c>
      <c r="J63" s="24" t="s">
        <v>341</v>
      </c>
      <c r="K63" s="25" t="str">
        <f t="shared" si="28"/>
        <v/>
      </c>
      <c r="L63" s="104" t="str">
        <f>IF(ISNUMBER(J63), $B64 * K63, "")</f>
        <v/>
      </c>
      <c r="M63" s="102" t="s">
        <v>341</v>
      </c>
      <c r="N63" s="25" t="str">
        <f t="shared" si="29"/>
        <v/>
      </c>
      <c r="O63" s="104" t="str">
        <f>IF(ISNUMBER(M63), $B64 * N63, "")</f>
        <v/>
      </c>
      <c r="Q63" s="281"/>
      <c r="R63" s="282"/>
      <c r="S63" s="283"/>
    </row>
    <row r="64" spans="1:19" ht="17.25" customHeight="1" thickBot="1">
      <c r="A64" s="132" t="s">
        <v>267</v>
      </c>
      <c r="B64" s="289">
        <f>$B$37</f>
        <v>150000</v>
      </c>
      <c r="C64" s="290"/>
      <c r="D64" s="26" t="s">
        <v>268</v>
      </c>
      <c r="E64" s="27">
        <f>IF(COUNT(E44:E63), SUM(E44:E63) / COUNT(E44:E63), 0)</f>
        <v>3.7263154602074557E-2</v>
      </c>
      <c r="F64" s="28">
        <f>SUM(F44:F63)</f>
        <v>106199.99061591247</v>
      </c>
      <c r="G64" s="26" t="s">
        <v>268</v>
      </c>
      <c r="H64" s="27">
        <f>IF(COUNT(H44:H63), SUM(H44:H63) / COUNT(H44:H63), 0)</f>
        <v>2.8069445118919168E-2</v>
      </c>
      <c r="I64" s="28">
        <f>SUM(I44:I63)</f>
        <v>79997.918588919638</v>
      </c>
      <c r="J64" s="26" t="s">
        <v>268</v>
      </c>
      <c r="K64" s="27">
        <f>IF(COUNT(K44:K63), SUM(K44:K63) / COUNT(K44:K63), 0)</f>
        <v>3.353630751570854E-2</v>
      </c>
      <c r="L64" s="28">
        <f>SUM(L44:L63)</f>
        <v>95578.476419769344</v>
      </c>
      <c r="M64" s="26" t="s">
        <v>268</v>
      </c>
      <c r="N64" s="27">
        <f>IF(COUNT(N44:N63), SUM(N44:N63) / COUNT(N44:N63), 0)</f>
        <v>-6.0167894705437888E-2</v>
      </c>
      <c r="O64" s="28">
        <f>SUM(O44:O63)</f>
        <v>-171478.49991049798</v>
      </c>
      <c r="Q64" s="284"/>
      <c r="R64" s="285"/>
      <c r="S64" s="286"/>
    </row>
    <row r="65" spans="1:19" ht="17.25" customHeight="1"/>
    <row r="66" spans="1:19" ht="17.25" customHeight="1" thickBot="1"/>
    <row r="67" spans="1:19" ht="17.25" thickBot="1">
      <c r="A67" s="230" t="s">
        <v>45</v>
      </c>
      <c r="B67" s="231"/>
      <c r="C67" s="231"/>
      <c r="D67" s="231"/>
      <c r="E67" s="231"/>
      <c r="F67" s="231"/>
      <c r="G67" s="231"/>
      <c r="H67" s="231"/>
      <c r="I67" s="231"/>
      <c r="J67" s="231"/>
      <c r="K67" s="231"/>
      <c r="L67" s="231"/>
      <c r="M67" s="231"/>
      <c r="N67" s="231"/>
      <c r="O67" s="232"/>
      <c r="Q67" s="251"/>
      <c r="R67" s="251"/>
      <c r="S67" s="251"/>
    </row>
    <row r="68" spans="1:19" ht="17.25" thickBot="1">
      <c r="A68" s="182" t="s">
        <v>264</v>
      </c>
      <c r="B68" s="230" t="s">
        <v>49</v>
      </c>
      <c r="C68" s="232"/>
      <c r="D68" s="230" t="s">
        <v>57</v>
      </c>
      <c r="E68" s="231"/>
      <c r="F68" s="232"/>
      <c r="G68" s="257">
        <f>_xlfn.IFNA(VLOOKUP(B68, 현재가테이블!$B$2:$D$200, 2, FALSE), "-")</f>
        <v>60715000</v>
      </c>
      <c r="H68" s="258"/>
      <c r="I68" s="259"/>
      <c r="J68" s="230" t="s">
        <v>58</v>
      </c>
      <c r="K68" s="231"/>
      <c r="L68" s="232"/>
      <c r="M68" s="260">
        <f>_xlfn.IFNA(VLOOKUP(B68, 현재가테이블!$B$2:$D$200, 3, FALSE), "-")</f>
        <v>-7.8924148000000006E-3</v>
      </c>
      <c r="N68" s="261"/>
      <c r="O68" s="262"/>
      <c r="Q68" s="251"/>
      <c r="R68" s="251"/>
      <c r="S68" s="251"/>
    </row>
    <row r="69" spans="1:19" ht="17.25" thickBot="1">
      <c r="A69" s="291" t="s">
        <v>54</v>
      </c>
      <c r="B69" s="293" t="str">
        <f>TEXT($G$1, "[$-ko-KR]yyyy-mm-dd(ddd) ") &amp; "오전 00:00"</f>
        <v>2021-12-05(일) 오전 00:00</v>
      </c>
      <c r="C69" s="294"/>
      <c r="D69" s="253" t="str">
        <f>TEXT($G$1, "[$-ko-KR]yyyy-mm-dd(ddd) ") &amp; "오후 14:00"</f>
        <v>2021-12-05(일) 오후 14:00</v>
      </c>
      <c r="E69" s="254"/>
      <c r="F69" s="255"/>
      <c r="G69" s="253" t="str">
        <f>TEXT($G$1, "[$-ko-KR]yyyy-mm-dd(ddd) ") &amp; "오후 19:00"</f>
        <v>2021-12-05(일) 오후 19:00</v>
      </c>
      <c r="H69" s="254"/>
      <c r="I69" s="255"/>
      <c r="J69" s="253" t="str">
        <f>TEXT($G$1, "[$-ko-KR]yyyy-mm-dd(ddd) ") &amp; "오후 21:00"</f>
        <v>2021-12-05(일) 오후 21:00</v>
      </c>
      <c r="K69" s="254"/>
      <c r="L69" s="255"/>
      <c r="M69" s="253" t="str">
        <f>TEXT($G$1+1, "[$-ko-KR]yyyy-mm-dd(ddd) ") &amp; "오전 00:00"</f>
        <v>2021-12-06(월) 오전 00:00</v>
      </c>
      <c r="N69" s="254"/>
      <c r="O69" s="255"/>
      <c r="Q69" s="251"/>
      <c r="R69" s="251"/>
      <c r="S69" s="251"/>
    </row>
    <row r="70" spans="1:19" ht="17.25" thickBot="1">
      <c r="A70" s="292"/>
      <c r="B70" s="121" t="s">
        <v>57</v>
      </c>
      <c r="C70" s="122" t="s">
        <v>58</v>
      </c>
      <c r="D70" s="2" t="s">
        <v>57</v>
      </c>
      <c r="E70" s="10" t="s">
        <v>265</v>
      </c>
      <c r="F70" s="11" t="s">
        <v>266</v>
      </c>
      <c r="G70" s="183" t="s">
        <v>57</v>
      </c>
      <c r="H70" s="184" t="s">
        <v>265</v>
      </c>
      <c r="I70" s="185" t="s">
        <v>266</v>
      </c>
      <c r="J70" s="10" t="s">
        <v>57</v>
      </c>
      <c r="K70" s="10" t="s">
        <v>265</v>
      </c>
      <c r="L70" s="115" t="s">
        <v>266</v>
      </c>
      <c r="M70" s="2" t="s">
        <v>57</v>
      </c>
      <c r="N70" s="10" t="s">
        <v>265</v>
      </c>
      <c r="O70" s="66" t="s">
        <v>266</v>
      </c>
      <c r="Q70" s="256"/>
      <c r="R70" s="256"/>
      <c r="S70" s="256"/>
    </row>
    <row r="71" spans="1:19" ht="17.25" thickBot="1">
      <c r="A71" s="123" t="s">
        <v>327</v>
      </c>
      <c r="B71" s="124">
        <v>983</v>
      </c>
      <c r="C71" s="76">
        <v>-8.5581395300000002E-2</v>
      </c>
      <c r="D71" s="13">
        <v>1005</v>
      </c>
      <c r="E71" s="14">
        <f>IF(ISNUMBER(D71), (D71 - $B71) / $B71, "")</f>
        <v>2.2380467955239063E-2</v>
      </c>
      <c r="F71" s="16">
        <f>IF(ISNUMBER(D71), $B91 * E71, "")</f>
        <v>3357.0701932858592</v>
      </c>
      <c r="G71" s="29">
        <v>995</v>
      </c>
      <c r="H71" s="14">
        <f>IF(ISNUMBER(G71), (G71 - $B71) / $B71, "")</f>
        <v>1.2207527975584944E-2</v>
      </c>
      <c r="I71" s="100">
        <f>IF(ISNUMBER(G71), $B91 * H71, "")</f>
        <v>1831.1291963377416</v>
      </c>
      <c r="J71" s="13">
        <v>1000</v>
      </c>
      <c r="K71" s="14">
        <f>IF(ISNUMBER(J71), (J71 - $B71) / $B71, "")</f>
        <v>1.7293997965412006E-2</v>
      </c>
      <c r="L71" s="16">
        <f>IF(ISNUMBER(J71), $B91 * K71, "")</f>
        <v>2594.0996948118009</v>
      </c>
      <c r="M71" s="29">
        <v>919</v>
      </c>
      <c r="N71" s="14">
        <f>IF(ISNUMBER(M71), (M71 - $B71) / $B71, "")</f>
        <v>-6.5106815869786366E-2</v>
      </c>
      <c r="O71" s="16">
        <f>IF(ISNUMBER(M71), $B91 * N71, "")</f>
        <v>-9766.0223804679554</v>
      </c>
      <c r="Q71" s="251"/>
      <c r="R71" s="251"/>
      <c r="S71" s="251"/>
    </row>
    <row r="72" spans="1:19" ht="17.25" thickBot="1">
      <c r="A72" s="125" t="s">
        <v>149</v>
      </c>
      <c r="B72" s="126">
        <v>108</v>
      </c>
      <c r="C72" s="77">
        <v>-0.1</v>
      </c>
      <c r="D72" s="15">
        <v>109</v>
      </c>
      <c r="E72" s="32">
        <f t="shared" ref="E72:E75" si="30">IF(ISNUMBER(D72), (D72 - $B72) / $B72, "")</f>
        <v>9.2592592592592587E-3</v>
      </c>
      <c r="F72" s="18">
        <f>IF(ISNUMBER(D72), $B91 * E72, "")</f>
        <v>1388.8888888888889</v>
      </c>
      <c r="G72" s="31">
        <v>109</v>
      </c>
      <c r="H72" s="32">
        <f t="shared" ref="H72:H75" si="31">IF(ISNUMBER(G72), (G72 - $B72) / $B72, "")</f>
        <v>9.2592592592592587E-3</v>
      </c>
      <c r="I72" s="101">
        <f>IF(ISNUMBER(G72), $B91 * H72, "")</f>
        <v>1388.8888888888889</v>
      </c>
      <c r="J72" s="15">
        <v>109</v>
      </c>
      <c r="K72" s="32">
        <f t="shared" ref="K72:K75" si="32">IF(ISNUMBER(J72), (J72 - $B72) / $B72, "")</f>
        <v>9.2592592592592587E-3</v>
      </c>
      <c r="L72" s="18">
        <f>IF(ISNUMBER(J72), $B91 * K72, "")</f>
        <v>1388.8888888888889</v>
      </c>
      <c r="M72" s="31">
        <v>104</v>
      </c>
      <c r="N72" s="32">
        <f t="shared" ref="N72:N75" si="33">IF(ISNUMBER(M72), (M72 - $B72) / $B72, "")</f>
        <v>-3.7037037037037035E-2</v>
      </c>
      <c r="O72" s="18">
        <f>IF(ISNUMBER(M72), $B91 * N72, "")</f>
        <v>-5555.5555555555557</v>
      </c>
      <c r="Q72" s="251"/>
      <c r="R72" s="251"/>
      <c r="S72" s="251"/>
    </row>
    <row r="73" spans="1:19" ht="17.25" thickBot="1">
      <c r="A73" s="125" t="s">
        <v>115</v>
      </c>
      <c r="B73" s="126">
        <v>723</v>
      </c>
      <c r="C73" s="77">
        <v>-0.1063040791</v>
      </c>
      <c r="D73" s="15">
        <v>746</v>
      </c>
      <c r="E73" s="32">
        <f t="shared" si="30"/>
        <v>3.18118948824343E-2</v>
      </c>
      <c r="F73" s="18">
        <f>IF(ISNUMBER(D73), $B91 * E73, "")</f>
        <v>4771.7842323651448</v>
      </c>
      <c r="G73" s="31">
        <v>751</v>
      </c>
      <c r="H73" s="32">
        <f t="shared" si="31"/>
        <v>3.8727524204702629E-2</v>
      </c>
      <c r="I73" s="101">
        <f>IF(ISNUMBER(G73), $B91 * H73, "")</f>
        <v>5809.1286307053942</v>
      </c>
      <c r="J73" s="15">
        <v>753</v>
      </c>
      <c r="K73" s="32">
        <f t="shared" si="32"/>
        <v>4.1493775933609957E-2</v>
      </c>
      <c r="L73" s="18">
        <f>IF(ISNUMBER(J73), $B91 * K73, "")</f>
        <v>6224.0663900414938</v>
      </c>
      <c r="M73" s="31">
        <v>697</v>
      </c>
      <c r="N73" s="32">
        <f t="shared" si="33"/>
        <v>-3.5961272475795295E-2</v>
      </c>
      <c r="O73" s="18">
        <f>IF(ISNUMBER(M73), $B91 * N73, "")</f>
        <v>-5394.1908713692937</v>
      </c>
      <c r="Q73" s="256"/>
      <c r="R73" s="256"/>
      <c r="S73" s="256"/>
    </row>
    <row r="74" spans="1:19" ht="17.25" thickBot="1">
      <c r="A74" s="125" t="s">
        <v>51</v>
      </c>
      <c r="B74" s="126">
        <v>367</v>
      </c>
      <c r="C74" s="77">
        <v>-0.1177884615</v>
      </c>
      <c r="D74" s="15">
        <v>358</v>
      </c>
      <c r="E74" s="32">
        <f t="shared" si="30"/>
        <v>-2.4523160762942781E-2</v>
      </c>
      <c r="F74" s="18">
        <f>IF(ISNUMBER(D74), $B91 * E74, "")</f>
        <v>-3678.474114441417</v>
      </c>
      <c r="G74" s="31">
        <v>352</v>
      </c>
      <c r="H74" s="32">
        <f t="shared" si="31"/>
        <v>-4.0871934604904632E-2</v>
      </c>
      <c r="I74" s="101">
        <f>IF(ISNUMBER(G74), $B91 * H74, "")</f>
        <v>-6130.7901907356945</v>
      </c>
      <c r="J74" s="15">
        <v>358</v>
      </c>
      <c r="K74" s="32">
        <f t="shared" si="32"/>
        <v>-2.4523160762942781E-2</v>
      </c>
      <c r="L74" s="18">
        <f>IF(ISNUMBER(J74), $B91 * K74, "")</f>
        <v>-3678.474114441417</v>
      </c>
      <c r="M74" s="31">
        <v>354</v>
      </c>
      <c r="N74" s="32">
        <f t="shared" si="33"/>
        <v>-3.5422343324250684E-2</v>
      </c>
      <c r="O74" s="18">
        <f>IF(ISNUMBER(M74), $B91 * N74, "")</f>
        <v>-5313.3514986376022</v>
      </c>
      <c r="Q74" s="256"/>
      <c r="R74" s="256"/>
      <c r="S74" s="256"/>
    </row>
    <row r="75" spans="1:19" ht="17.25" thickBot="1">
      <c r="A75" s="127" t="s">
        <v>263</v>
      </c>
      <c r="B75" s="128">
        <v>221</v>
      </c>
      <c r="C75" s="78">
        <v>-0.12992125979999999</v>
      </c>
      <c r="D75" s="20">
        <v>224</v>
      </c>
      <c r="E75" s="21">
        <f t="shared" si="30"/>
        <v>1.3574660633484163E-2</v>
      </c>
      <c r="F75" s="22">
        <f>IF(ISNUMBER(D75), $B91 * E75, "")</f>
        <v>2036.1990950226245</v>
      </c>
      <c r="G75" s="30">
        <v>220</v>
      </c>
      <c r="H75" s="21">
        <f t="shared" si="31"/>
        <v>-4.5248868778280547E-3</v>
      </c>
      <c r="I75" s="105">
        <f>IF(ISNUMBER(G75), $B91 * H75, "")</f>
        <v>-678.73303167420818</v>
      </c>
      <c r="J75" s="20">
        <v>222</v>
      </c>
      <c r="K75" s="21">
        <f t="shared" si="32"/>
        <v>4.5248868778280547E-3</v>
      </c>
      <c r="L75" s="22">
        <f>IF(ISNUMBER(J75), $B91 * K75, "")</f>
        <v>678.73303167420818</v>
      </c>
      <c r="M75" s="30">
        <v>213</v>
      </c>
      <c r="N75" s="21">
        <f t="shared" si="33"/>
        <v>-3.6199095022624438E-2</v>
      </c>
      <c r="O75" s="22">
        <f>IF(ISNUMBER(M75), $B91 * N75, "")</f>
        <v>-5429.8642533936654</v>
      </c>
      <c r="Q75" s="256"/>
      <c r="R75" s="256"/>
      <c r="S75" s="256"/>
    </row>
    <row r="76" spans="1:19" ht="17.25" thickBot="1">
      <c r="A76" s="125" t="s">
        <v>125</v>
      </c>
      <c r="B76" s="129">
        <v>118</v>
      </c>
      <c r="C76" s="80">
        <v>-0.1386861314</v>
      </c>
      <c r="D76" s="106">
        <v>118</v>
      </c>
      <c r="E76" s="107">
        <f>IF(ISNUMBER(D76), (D76 - $B76) / $B76, "")</f>
        <v>0</v>
      </c>
      <c r="F76" s="108">
        <f>IF(ISNUMBER(D76), $B91 * E76, "")</f>
        <v>0</v>
      </c>
      <c r="G76" s="109">
        <v>119</v>
      </c>
      <c r="H76" s="107">
        <f>IF(ISNUMBER(G76), (G76 - $B76) / $B76, "")</f>
        <v>8.4745762711864406E-3</v>
      </c>
      <c r="I76" s="110">
        <f>IF(ISNUMBER(G76), $B91 * H76, "")</f>
        <v>1271.1864406779662</v>
      </c>
      <c r="J76" s="106">
        <v>119</v>
      </c>
      <c r="K76" s="107">
        <f>IF(ISNUMBER(J76), (J76 - $B76) / $B76, "")</f>
        <v>8.4745762711864406E-3</v>
      </c>
      <c r="L76" s="108">
        <f>IF(ISNUMBER(J76), $B91 * K76, "")</f>
        <v>1271.1864406779662</v>
      </c>
      <c r="M76" s="109">
        <v>110</v>
      </c>
      <c r="N76" s="107">
        <f>IF(ISNUMBER(M76), (M76 - $B76) / $B76, "")</f>
        <v>-6.7796610169491525E-2</v>
      </c>
      <c r="O76" s="108">
        <f>IF(ISNUMBER(M76), $B91 * N76, "")</f>
        <v>-10169.491525423729</v>
      </c>
      <c r="Q76" s="256"/>
      <c r="R76" s="256"/>
      <c r="S76" s="256"/>
    </row>
    <row r="77" spans="1:19" ht="17.25" thickBot="1">
      <c r="A77" s="125" t="s">
        <v>336</v>
      </c>
      <c r="B77" s="126">
        <v>343</v>
      </c>
      <c r="C77" s="77">
        <v>-0.14249999999999999</v>
      </c>
      <c r="D77" s="15">
        <v>355</v>
      </c>
      <c r="E77" s="32">
        <f t="shared" ref="E77:E80" si="34">IF(ISNUMBER(D77), (D77 - $B77) / $B77, "")</f>
        <v>3.4985422740524783E-2</v>
      </c>
      <c r="F77" s="18">
        <f>IF(ISNUMBER(D77), $B91 * E77, "")</f>
        <v>5247.8134110787178</v>
      </c>
      <c r="G77" s="31">
        <v>355</v>
      </c>
      <c r="H77" s="32">
        <f t="shared" ref="H77:H80" si="35">IF(ISNUMBER(G77), (G77 - $B77) / $B77, "")</f>
        <v>3.4985422740524783E-2</v>
      </c>
      <c r="I77" s="101">
        <f>IF(ISNUMBER(G77), $B91 * H77, "")</f>
        <v>5247.8134110787178</v>
      </c>
      <c r="J77" s="15">
        <v>361</v>
      </c>
      <c r="K77" s="32">
        <f t="shared" ref="K77:K80" si="36">IF(ISNUMBER(J77), (J77 - $B77) / $B77, "")</f>
        <v>5.2478134110787174E-2</v>
      </c>
      <c r="L77" s="18">
        <f>IF(ISNUMBER(J77), $B91 * K77, "")</f>
        <v>7871.7201166180757</v>
      </c>
      <c r="M77" s="31">
        <v>332</v>
      </c>
      <c r="N77" s="32">
        <f t="shared" ref="N77:N80" si="37">IF(ISNUMBER(M77), (M77 - $B77) / $B77, "")</f>
        <v>-3.2069970845481049E-2</v>
      </c>
      <c r="O77" s="18">
        <f>IF(ISNUMBER(M77), $B91 * N77, "")</f>
        <v>-4810.4956268221576</v>
      </c>
      <c r="Q77" s="256"/>
      <c r="R77" s="256"/>
      <c r="S77" s="256"/>
    </row>
    <row r="78" spans="1:19" ht="17.25" thickBot="1">
      <c r="A78" s="125" t="s">
        <v>215</v>
      </c>
      <c r="B78" s="126">
        <v>453</v>
      </c>
      <c r="C78" s="77">
        <v>-0.15009380859999999</v>
      </c>
      <c r="D78" s="15">
        <v>444</v>
      </c>
      <c r="E78" s="32">
        <f t="shared" si="34"/>
        <v>-1.9867549668874173E-2</v>
      </c>
      <c r="F78" s="18">
        <f>IF(ISNUMBER(D78), $B91 * E78, "")</f>
        <v>-2980.1324503311262</v>
      </c>
      <c r="G78" s="31">
        <v>444</v>
      </c>
      <c r="H78" s="32">
        <f t="shared" si="35"/>
        <v>-1.9867549668874173E-2</v>
      </c>
      <c r="I78" s="101">
        <f>IF(ISNUMBER(G78), $B91 * H78, "")</f>
        <v>-2980.1324503311262</v>
      </c>
      <c r="J78" s="15">
        <v>449</v>
      </c>
      <c r="K78" s="32">
        <f t="shared" si="36"/>
        <v>-8.8300220750551876E-3</v>
      </c>
      <c r="L78" s="18">
        <f>IF(ISNUMBER(J78), $B91 * K78, "")</f>
        <v>-1324.5033112582782</v>
      </c>
      <c r="M78" s="31">
        <v>407</v>
      </c>
      <c r="N78" s="32">
        <f t="shared" si="37"/>
        <v>-0.10154525386313466</v>
      </c>
      <c r="O78" s="18">
        <f>IF(ISNUMBER(M78), $B91 * N78, "")</f>
        <v>-15231.7880794702</v>
      </c>
      <c r="Q78" s="256"/>
      <c r="R78" s="256"/>
      <c r="S78" s="256"/>
    </row>
    <row r="79" spans="1:19" ht="17.25" thickBot="1">
      <c r="A79" s="125" t="s">
        <v>227</v>
      </c>
      <c r="B79" s="126">
        <v>608</v>
      </c>
      <c r="C79" s="77">
        <v>-0.15905947440000001</v>
      </c>
      <c r="D79" s="15">
        <v>632</v>
      </c>
      <c r="E79" s="32">
        <f t="shared" si="34"/>
        <v>3.9473684210526314E-2</v>
      </c>
      <c r="F79" s="18">
        <f>IF(ISNUMBER(D79), $B91 * E79, "")</f>
        <v>5921.0526315789466</v>
      </c>
      <c r="G79" s="31">
        <v>630</v>
      </c>
      <c r="H79" s="32">
        <f t="shared" si="35"/>
        <v>3.6184210526315791E-2</v>
      </c>
      <c r="I79" s="101">
        <f>IF(ISNUMBER(G79), $B91 * H79, "")</f>
        <v>5427.6315789473683</v>
      </c>
      <c r="J79" s="15">
        <v>634</v>
      </c>
      <c r="K79" s="32">
        <f t="shared" si="36"/>
        <v>4.2763157894736843E-2</v>
      </c>
      <c r="L79" s="18">
        <f>IF(ISNUMBER(J79), $B91 * K79, "")</f>
        <v>6414.4736842105267</v>
      </c>
      <c r="M79" s="31">
        <v>548</v>
      </c>
      <c r="N79" s="32">
        <f t="shared" si="37"/>
        <v>-9.8684210526315791E-2</v>
      </c>
      <c r="O79" s="18">
        <f>IF(ISNUMBER(M79), $B91 * N79, "")</f>
        <v>-14802.631578947368</v>
      </c>
      <c r="Q79" s="33"/>
      <c r="R79" s="33"/>
    </row>
    <row r="80" spans="1:19" ht="17.25" thickBot="1">
      <c r="A80" s="130" t="s">
        <v>171</v>
      </c>
      <c r="B80" s="131">
        <v>589</v>
      </c>
      <c r="C80" s="79">
        <v>-0.16216216219999999</v>
      </c>
      <c r="D80" s="24">
        <v>608</v>
      </c>
      <c r="E80" s="25">
        <f t="shared" si="34"/>
        <v>3.2258064516129031E-2</v>
      </c>
      <c r="F80" s="104">
        <f>IF(ISNUMBER(D80), $B91 * E80, "")</f>
        <v>4838.7096774193551</v>
      </c>
      <c r="G80" s="102">
        <v>591</v>
      </c>
      <c r="H80" s="25">
        <f t="shared" si="35"/>
        <v>3.3955857385398981E-3</v>
      </c>
      <c r="I80" s="103">
        <f>IF(ISNUMBER(G80), $B91 * H80, "")</f>
        <v>509.33786078098473</v>
      </c>
      <c r="J80" s="24">
        <v>593</v>
      </c>
      <c r="K80" s="25">
        <f t="shared" si="36"/>
        <v>6.7911714770797962E-3</v>
      </c>
      <c r="L80" s="104">
        <f>IF(ISNUMBER(J80), $B91 * K80, "")</f>
        <v>1018.6757215619695</v>
      </c>
      <c r="M80" s="102">
        <v>516</v>
      </c>
      <c r="N80" s="25">
        <f t="shared" si="37"/>
        <v>-0.12393887945670629</v>
      </c>
      <c r="O80" s="104">
        <f>IF(ISNUMBER(M80), $B91 * N80, "")</f>
        <v>-18590.831918505944</v>
      </c>
      <c r="Q80" s="265"/>
      <c r="R80" s="266"/>
      <c r="S80" s="267"/>
    </row>
    <row r="81" spans="1:19">
      <c r="A81" s="123" t="s">
        <v>141</v>
      </c>
      <c r="B81" s="124">
        <v>140</v>
      </c>
      <c r="C81" s="76">
        <v>-0.17159763310000001</v>
      </c>
      <c r="D81" s="13">
        <v>139</v>
      </c>
      <c r="E81" s="14">
        <f>IF(ISNUMBER(D81), (D81 - $B81) / $B81, "")</f>
        <v>-7.1428571428571426E-3</v>
      </c>
      <c r="F81" s="16">
        <f>IF(ISNUMBER(D81), $B91 * E81, "")</f>
        <v>-1071.4285714285713</v>
      </c>
      <c r="G81" s="29">
        <v>143</v>
      </c>
      <c r="H81" s="14">
        <f>IF(ISNUMBER(G81), (G81 - $B81) / $B81, "")</f>
        <v>2.1428571428571429E-2</v>
      </c>
      <c r="I81" s="100">
        <f>IF(ISNUMBER(G81), $B91 * H81, "")</f>
        <v>3214.2857142857142</v>
      </c>
      <c r="J81" s="13">
        <v>145</v>
      </c>
      <c r="K81" s="14">
        <f>IF(ISNUMBER(J81), (J81 - $B81) / $B81, "")</f>
        <v>3.5714285714285712E-2</v>
      </c>
      <c r="L81" s="16">
        <f>IF(ISNUMBER(J81), $B91 * K81, "")</f>
        <v>5357.1428571428569</v>
      </c>
      <c r="M81" s="29">
        <v>130</v>
      </c>
      <c r="N81" s="14">
        <f>IF(ISNUMBER(M81), (M81 - $B81) / $B81, "")</f>
        <v>-7.1428571428571425E-2</v>
      </c>
      <c r="O81" s="16">
        <f>IF(ISNUMBER(M81), $B91 * N81, "")</f>
        <v>-10714.285714285714</v>
      </c>
      <c r="Q81" s="268"/>
      <c r="R81" s="269"/>
      <c r="S81" s="270"/>
    </row>
    <row r="82" spans="1:19" ht="17.25" thickBot="1">
      <c r="A82" s="125" t="s">
        <v>127</v>
      </c>
      <c r="B82" s="126">
        <v>110</v>
      </c>
      <c r="C82" s="77">
        <v>-0.17293233080000001</v>
      </c>
      <c r="D82" s="15">
        <v>114</v>
      </c>
      <c r="E82" s="32">
        <f t="shared" ref="E82:E85" si="38">IF(ISNUMBER(D82), (D82 - $B82) / $B82, "")</f>
        <v>3.6363636363636362E-2</v>
      </c>
      <c r="F82" s="18">
        <f>IF(ISNUMBER(D82), $B91 * E82, "")</f>
        <v>5454.545454545454</v>
      </c>
      <c r="G82" s="31">
        <v>110</v>
      </c>
      <c r="H82" s="32">
        <f t="shared" ref="H82:H85" si="39">IF(ISNUMBER(G82), (G82 - $B82) / $B82, "")</f>
        <v>0</v>
      </c>
      <c r="I82" s="101">
        <f>IF(ISNUMBER(G82), $B91 * H82, "")</f>
        <v>0</v>
      </c>
      <c r="J82" s="15">
        <v>109</v>
      </c>
      <c r="K82" s="32">
        <f t="shared" ref="K82:K85" si="40">IF(ISNUMBER(J82), (J82 - $B82) / $B82, "")</f>
        <v>-9.0909090909090905E-3</v>
      </c>
      <c r="L82" s="18">
        <f>IF(ISNUMBER(J82), $B91 * K82, "")</f>
        <v>-1363.6363636363635</v>
      </c>
      <c r="M82" s="31">
        <v>102</v>
      </c>
      <c r="N82" s="32">
        <f t="shared" ref="N82:N85" si="41">IF(ISNUMBER(M82), (M82 - $B82) / $B82, "")</f>
        <v>-7.2727272727272724E-2</v>
      </c>
      <c r="O82" s="18">
        <f>IF(ISNUMBER(M82), $B91 * N82, "")</f>
        <v>-10909.090909090908</v>
      </c>
      <c r="Q82" s="271"/>
      <c r="R82" s="272"/>
      <c r="S82" s="273"/>
    </row>
    <row r="83" spans="1:19" ht="17.25" thickBot="1">
      <c r="A83" s="125" t="s">
        <v>233</v>
      </c>
      <c r="B83" s="126">
        <v>606</v>
      </c>
      <c r="C83" s="77">
        <v>-0.173260573</v>
      </c>
      <c r="D83" s="15">
        <v>608</v>
      </c>
      <c r="E83" s="32">
        <f t="shared" si="38"/>
        <v>3.3003300330033004E-3</v>
      </c>
      <c r="F83" s="18">
        <f>IF(ISNUMBER(D83), $B91 * E83, "")</f>
        <v>495.04950495049508</v>
      </c>
      <c r="G83" s="31">
        <v>598</v>
      </c>
      <c r="H83" s="32">
        <f t="shared" si="39"/>
        <v>-1.3201320132013201E-2</v>
      </c>
      <c r="I83" s="101">
        <f>IF(ISNUMBER(G83), $B91 * H83, "")</f>
        <v>-1980.1980198019803</v>
      </c>
      <c r="J83" s="15">
        <v>597</v>
      </c>
      <c r="K83" s="32">
        <f t="shared" si="40"/>
        <v>-1.4851485148514851E-2</v>
      </c>
      <c r="L83" s="18">
        <f>IF(ISNUMBER(J83), $B91 * K83, "")</f>
        <v>-2227.7227722772277</v>
      </c>
      <c r="M83" s="31">
        <v>562</v>
      </c>
      <c r="N83" s="32">
        <f t="shared" si="41"/>
        <v>-7.2607260726072612E-2</v>
      </c>
      <c r="O83" s="18">
        <f>IF(ISNUMBER(M83), $B91 * N83, "")</f>
        <v>-10891.089108910892</v>
      </c>
      <c r="Q83" s="256"/>
      <c r="R83" s="256"/>
      <c r="S83" s="256"/>
    </row>
    <row r="84" spans="1:19" ht="17.25" thickBot="1">
      <c r="A84" s="125" t="s">
        <v>203</v>
      </c>
      <c r="B84" s="126">
        <v>725</v>
      </c>
      <c r="C84" s="77">
        <v>-0.17425968110000001</v>
      </c>
      <c r="D84" s="15">
        <v>736</v>
      </c>
      <c r="E84" s="32">
        <f t="shared" si="38"/>
        <v>1.5172413793103448E-2</v>
      </c>
      <c r="F84" s="18">
        <f>IF(ISNUMBER(D84), $B91 * E84, "")</f>
        <v>2275.8620689655172</v>
      </c>
      <c r="G84" s="31">
        <v>728</v>
      </c>
      <c r="H84" s="32">
        <f t="shared" si="39"/>
        <v>4.1379310344827587E-3</v>
      </c>
      <c r="I84" s="101">
        <f>IF(ISNUMBER(G84), $B91 * H84, "")</f>
        <v>620.68965517241384</v>
      </c>
      <c r="J84" s="15">
        <v>734</v>
      </c>
      <c r="K84" s="32">
        <f t="shared" si="40"/>
        <v>1.2413793103448275E-2</v>
      </c>
      <c r="L84" s="18">
        <f>IF(ISNUMBER(J84), $B91 * K84, "")</f>
        <v>1862.0689655172414</v>
      </c>
      <c r="M84" s="31">
        <v>649</v>
      </c>
      <c r="N84" s="32">
        <f t="shared" si="41"/>
        <v>-0.10482758620689656</v>
      </c>
      <c r="O84" s="18">
        <f>IF(ISNUMBER(M84), $B91 * N84, "")</f>
        <v>-15724.137931034484</v>
      </c>
      <c r="Q84" s="251"/>
      <c r="R84" s="251"/>
      <c r="S84" s="251"/>
    </row>
    <row r="85" spans="1:19" ht="17.25" thickBot="1">
      <c r="A85" s="127" t="s">
        <v>219</v>
      </c>
      <c r="B85" s="128">
        <v>297</v>
      </c>
      <c r="C85" s="78">
        <v>-0.18181818180000001</v>
      </c>
      <c r="D85" s="20">
        <v>296</v>
      </c>
      <c r="E85" s="21">
        <f t="shared" si="38"/>
        <v>-3.3670033670033669E-3</v>
      </c>
      <c r="F85" s="22">
        <f>IF(ISNUMBER(D85), $B91 * E85, "")</f>
        <v>-505.05050505050502</v>
      </c>
      <c r="G85" s="30">
        <v>299</v>
      </c>
      <c r="H85" s="21">
        <f t="shared" si="39"/>
        <v>6.7340067340067337E-3</v>
      </c>
      <c r="I85" s="105">
        <f>IF(ISNUMBER(G85), $B91 * H85, "")</f>
        <v>1010.10101010101</v>
      </c>
      <c r="J85" s="20">
        <v>302</v>
      </c>
      <c r="K85" s="21">
        <f t="shared" si="40"/>
        <v>1.6835016835016835E-2</v>
      </c>
      <c r="L85" s="22">
        <f>IF(ISNUMBER(J85), $B91 * K85, "")</f>
        <v>2525.2525252525252</v>
      </c>
      <c r="M85" s="30">
        <v>286</v>
      </c>
      <c r="N85" s="21">
        <f t="shared" si="41"/>
        <v>-3.7037037037037035E-2</v>
      </c>
      <c r="O85" s="22">
        <f>IF(ISNUMBER(M85), $B91 * N85, "")</f>
        <v>-5555.5555555555557</v>
      </c>
      <c r="Q85" s="251"/>
      <c r="R85" s="251"/>
      <c r="S85" s="251"/>
    </row>
    <row r="86" spans="1:19" ht="17.25" thickBot="1">
      <c r="A86" s="125" t="s">
        <v>85</v>
      </c>
      <c r="B86" s="129">
        <v>407</v>
      </c>
      <c r="C86" s="80">
        <v>-0.186</v>
      </c>
      <c r="D86" s="106">
        <v>415</v>
      </c>
      <c r="E86" s="107">
        <f>IF(ISNUMBER(D86), (D86 - $B86) / $B86, "")</f>
        <v>1.9656019656019656E-2</v>
      </c>
      <c r="F86" s="108">
        <f>IF(ISNUMBER(D86), $B91 * E86, "")</f>
        <v>2948.4029484029484</v>
      </c>
      <c r="G86" s="109">
        <v>415</v>
      </c>
      <c r="H86" s="107">
        <f>IF(ISNUMBER(G86), (G86 - $B86) / $B86, "")</f>
        <v>1.9656019656019656E-2</v>
      </c>
      <c r="I86" s="110">
        <f>IF(ISNUMBER(G86), $B91 * H86, "")</f>
        <v>2948.4029484029484</v>
      </c>
      <c r="J86" s="106">
        <v>435</v>
      </c>
      <c r="K86" s="107">
        <f>IF(ISNUMBER(J86), (J86 - $B86) / $B86, "")</f>
        <v>6.8796068796068796E-2</v>
      </c>
      <c r="L86" s="108">
        <f>IF(ISNUMBER(J86), $B91 * K86, "")</f>
        <v>10319.410319410319</v>
      </c>
      <c r="M86" s="109">
        <v>379</v>
      </c>
      <c r="N86" s="107">
        <f>IF(ISNUMBER(M86), (M86 - $B86) / $B86, "")</f>
        <v>-6.8796068796068796E-2</v>
      </c>
      <c r="O86" s="108">
        <f>IF(ISNUMBER(M86), $B91 * N86, "")</f>
        <v>-10319.410319410319</v>
      </c>
      <c r="Q86" s="256"/>
      <c r="R86" s="256"/>
      <c r="S86" s="256"/>
    </row>
    <row r="87" spans="1:19" ht="17.25" thickBot="1">
      <c r="A87" s="125" t="s">
        <v>56</v>
      </c>
      <c r="B87" s="126">
        <v>164</v>
      </c>
      <c r="C87" s="77">
        <v>-0.18811881189999999</v>
      </c>
      <c r="D87" s="15">
        <v>171</v>
      </c>
      <c r="E87" s="32">
        <f t="shared" ref="E87:E90" si="42">IF(ISNUMBER(D87), (D87 - $B87) / $B87, "")</f>
        <v>4.2682926829268296E-2</v>
      </c>
      <c r="F87" s="18">
        <f>IF(ISNUMBER(D87), $B91 * E87, "")</f>
        <v>6402.4390243902444</v>
      </c>
      <c r="G87" s="31">
        <v>170</v>
      </c>
      <c r="H87" s="32">
        <f t="shared" ref="H87:H90" si="43">IF(ISNUMBER(G87), (G87 - $B87) / $B87, "")</f>
        <v>3.6585365853658534E-2</v>
      </c>
      <c r="I87" s="101">
        <f>IF(ISNUMBER(G87), $B91 * H87, "")</f>
        <v>5487.8048780487798</v>
      </c>
      <c r="J87" s="15">
        <v>169</v>
      </c>
      <c r="K87" s="32">
        <f t="shared" ref="K87:K90" si="44">IF(ISNUMBER(J87), (J87 - $B87) / $B87, "")</f>
        <v>3.048780487804878E-2</v>
      </c>
      <c r="L87" s="18">
        <f>IF(ISNUMBER(J87), $B91 * K87, "")</f>
        <v>4573.1707317073169</v>
      </c>
      <c r="M87" s="31">
        <v>159</v>
      </c>
      <c r="N87" s="32">
        <f t="shared" ref="N87:N90" si="45">IF(ISNUMBER(M87), (M87 - $B87) / $B87, "")</f>
        <v>-3.048780487804878E-2</v>
      </c>
      <c r="O87" s="18">
        <f>IF(ISNUMBER(M87), $B91 * N87, "")</f>
        <v>-4573.1707317073169</v>
      </c>
      <c r="Q87" s="256"/>
      <c r="R87" s="256"/>
      <c r="S87" s="256"/>
    </row>
    <row r="88" spans="1:19" ht="17.25" thickBot="1">
      <c r="A88" s="125" t="s">
        <v>107</v>
      </c>
      <c r="B88" s="126">
        <v>150</v>
      </c>
      <c r="C88" s="77">
        <v>-0.1891891892</v>
      </c>
      <c r="D88" s="15">
        <v>156</v>
      </c>
      <c r="E88" s="32">
        <f t="shared" si="42"/>
        <v>0.04</v>
      </c>
      <c r="F88" s="18">
        <f>IF(ISNUMBER(D88), $B91 * E88, "")</f>
        <v>6000</v>
      </c>
      <c r="G88" s="31">
        <v>151</v>
      </c>
      <c r="H88" s="32">
        <f t="shared" si="43"/>
        <v>6.6666666666666671E-3</v>
      </c>
      <c r="I88" s="101">
        <f>IF(ISNUMBER(G88), $B91 * H88, "")</f>
        <v>1000.0000000000001</v>
      </c>
      <c r="J88" s="15">
        <v>151</v>
      </c>
      <c r="K88" s="32">
        <f t="shared" si="44"/>
        <v>6.6666666666666671E-3</v>
      </c>
      <c r="L88" s="18">
        <f>IF(ISNUMBER(J88), $B91 * K88, "")</f>
        <v>1000.0000000000001</v>
      </c>
      <c r="M88" s="31">
        <v>136</v>
      </c>
      <c r="N88" s="32">
        <f t="shared" si="45"/>
        <v>-9.3333333333333338E-2</v>
      </c>
      <c r="O88" s="18">
        <f>IF(ISNUMBER(M88), $B91 * N88, "")</f>
        <v>-14000</v>
      </c>
      <c r="Q88" s="256"/>
      <c r="R88" s="256"/>
      <c r="S88" s="256"/>
    </row>
    <row r="89" spans="1:19">
      <c r="A89" s="125" t="s">
        <v>121</v>
      </c>
      <c r="B89" s="126">
        <v>483</v>
      </c>
      <c r="C89" s="77">
        <v>-0.19767441860000001</v>
      </c>
      <c r="D89" s="15">
        <v>485</v>
      </c>
      <c r="E89" s="32">
        <f t="shared" si="42"/>
        <v>4.140786749482402E-3</v>
      </c>
      <c r="F89" s="18">
        <f>IF(ISNUMBER(D89), $B91 * E89, "")</f>
        <v>621.11801242236027</v>
      </c>
      <c r="G89" s="31">
        <v>486</v>
      </c>
      <c r="H89" s="32">
        <f t="shared" si="43"/>
        <v>6.2111801242236021E-3</v>
      </c>
      <c r="I89" s="101">
        <f>IF(ISNUMBER(G89), $B91 * H89, "")</f>
        <v>931.67701863354034</v>
      </c>
      <c r="J89" s="15">
        <v>489</v>
      </c>
      <c r="K89" s="32">
        <f t="shared" si="44"/>
        <v>1.2422360248447204E-2</v>
      </c>
      <c r="L89" s="18">
        <f>IF(ISNUMBER(J89), $B91 * K89, "")</f>
        <v>1863.3540372670807</v>
      </c>
      <c r="M89" s="31">
        <v>438</v>
      </c>
      <c r="N89" s="32">
        <f t="shared" si="45"/>
        <v>-9.3167701863354033E-2</v>
      </c>
      <c r="O89" s="18">
        <f>IF(ISNUMBER(M89), $B91 * N89, "")</f>
        <v>-13975.155279503106</v>
      </c>
      <c r="Q89" s="278"/>
      <c r="R89" s="279"/>
      <c r="S89" s="280"/>
    </row>
    <row r="90" spans="1:19" ht="17.25" thickBot="1">
      <c r="A90" s="130" t="s">
        <v>191</v>
      </c>
      <c r="B90" s="131">
        <v>146</v>
      </c>
      <c r="C90" s="79">
        <v>-0.1978021978</v>
      </c>
      <c r="D90" s="24">
        <v>162</v>
      </c>
      <c r="E90" s="25">
        <f t="shared" si="42"/>
        <v>0.1095890410958904</v>
      </c>
      <c r="F90" s="104">
        <f>IF(ISNUMBER(D90), $B91 * E90, "")</f>
        <v>16438.35616438356</v>
      </c>
      <c r="G90" s="102">
        <v>156</v>
      </c>
      <c r="H90" s="25">
        <f t="shared" si="43"/>
        <v>6.8493150684931503E-2</v>
      </c>
      <c r="I90" s="103">
        <f>IF(ISNUMBER(G90), $B91 * H90, "")</f>
        <v>10273.972602739725</v>
      </c>
      <c r="J90" s="24">
        <v>158</v>
      </c>
      <c r="K90" s="25">
        <f t="shared" si="44"/>
        <v>8.2191780821917804E-2</v>
      </c>
      <c r="L90" s="104">
        <f>IF(ISNUMBER(J90), $B91 * K90, "")</f>
        <v>12328.767123287671</v>
      </c>
      <c r="M90" s="102">
        <v>137</v>
      </c>
      <c r="N90" s="25">
        <f t="shared" si="45"/>
        <v>-6.1643835616438353E-2</v>
      </c>
      <c r="O90" s="104">
        <f>IF(ISNUMBER(M90), $B91 * N90, "")</f>
        <v>-9246.5753424657523</v>
      </c>
      <c r="Q90" s="281"/>
      <c r="R90" s="282"/>
      <c r="S90" s="283"/>
    </row>
    <row r="91" spans="1:19" ht="17.25" thickBot="1">
      <c r="A91" s="132" t="s">
        <v>267</v>
      </c>
      <c r="B91" s="289">
        <f>$B$37</f>
        <v>150000</v>
      </c>
      <c r="C91" s="290"/>
      <c r="D91" s="26" t="s">
        <v>268</v>
      </c>
      <c r="E91" s="27">
        <f>IF(COUNT(E71:E90), SUM(E71:E90) / COUNT(E71:E90), 0)</f>
        <v>1.9987401888816165E-2</v>
      </c>
      <c r="F91" s="28">
        <f>SUM(F71:F90)</f>
        <v>59962.205666448499</v>
      </c>
      <c r="G91" s="26" t="s">
        <v>268</v>
      </c>
      <c r="H91" s="27">
        <f>IF(COUNT(H71:H90), SUM(H71:H90) / COUNT(H71:H90), 0)</f>
        <v>1.1734065380752728E-2</v>
      </c>
      <c r="I91" s="28">
        <f>SUM(I71:I90)</f>
        <v>35202.196142258181</v>
      </c>
      <c r="J91" s="26" t="s">
        <v>268</v>
      </c>
      <c r="K91" s="27">
        <f>IF(COUNT(K71:K90), SUM(K71:K90) / COUNT(K71:K90), 0)</f>
        <v>1.9565557988818885E-2</v>
      </c>
      <c r="L91" s="28">
        <f>SUM(L71:L90)</f>
        <v>58696.673966456656</v>
      </c>
      <c r="M91" s="26" t="s">
        <v>268</v>
      </c>
      <c r="N91" s="27">
        <f>IF(COUNT(N71:N90), SUM(N71:N90) / COUNT(N71:N90), 0)</f>
        <v>-6.6990898060185836E-2</v>
      </c>
      <c r="O91" s="28">
        <f>SUM(O71:O90)</f>
        <v>-200972.69418055753</v>
      </c>
      <c r="Q91" s="284"/>
      <c r="R91" s="285"/>
      <c r="S91" s="286"/>
    </row>
    <row r="93" spans="1:19" ht="17.25" thickBot="1"/>
    <row r="94" spans="1:19" ht="17.25" thickBot="1">
      <c r="A94" s="230" t="s">
        <v>46</v>
      </c>
      <c r="B94" s="231"/>
      <c r="C94" s="231"/>
      <c r="D94" s="231"/>
      <c r="E94" s="231"/>
      <c r="F94" s="231"/>
      <c r="G94" s="231"/>
      <c r="H94" s="231"/>
      <c r="I94" s="231"/>
      <c r="J94" s="231"/>
      <c r="K94" s="231"/>
      <c r="L94" s="231"/>
      <c r="M94" s="231"/>
      <c r="N94" s="231"/>
      <c r="O94" s="232"/>
      <c r="Q94" s="251"/>
      <c r="R94" s="251"/>
      <c r="S94" s="251"/>
    </row>
    <row r="95" spans="1:19" ht="17.25" thickBot="1">
      <c r="A95" s="182" t="s">
        <v>264</v>
      </c>
      <c r="B95" s="230" t="s">
        <v>49</v>
      </c>
      <c r="C95" s="232"/>
      <c r="D95" s="230" t="s">
        <v>57</v>
      </c>
      <c r="E95" s="231"/>
      <c r="F95" s="232"/>
      <c r="G95" s="257">
        <f>_xlfn.IFNA(VLOOKUP(B95, 현재가테이블!$B$2:$D$200, 2, FALSE), "-")</f>
        <v>60715000</v>
      </c>
      <c r="H95" s="258"/>
      <c r="I95" s="259"/>
      <c r="J95" s="230" t="s">
        <v>58</v>
      </c>
      <c r="K95" s="231"/>
      <c r="L95" s="232"/>
      <c r="M95" s="260">
        <f>_xlfn.IFNA(VLOOKUP(B95, 현재가테이블!$B$2:$D$200, 3, FALSE), "-")</f>
        <v>-7.8924148000000006E-3</v>
      </c>
      <c r="N95" s="261"/>
      <c r="O95" s="262"/>
      <c r="Q95" s="251"/>
      <c r="R95" s="251"/>
      <c r="S95" s="251"/>
    </row>
    <row r="96" spans="1:19" ht="17.25" thickBot="1">
      <c r="A96" s="291" t="s">
        <v>54</v>
      </c>
      <c r="B96" s="293" t="str">
        <f>TEXT($G$1, "[$-ko-KR]yyyy-mm-dd(ddd) ") &amp; "오전 00:00"</f>
        <v>2021-12-05(일) 오전 00:00</v>
      </c>
      <c r="C96" s="294"/>
      <c r="D96" s="253" t="str">
        <f>TEXT($G$1, "[$-ko-KR]yyyy-mm-dd(ddd) ") &amp; "오후 14:00"</f>
        <v>2021-12-05(일) 오후 14:00</v>
      </c>
      <c r="E96" s="254"/>
      <c r="F96" s="255"/>
      <c r="G96" s="253" t="str">
        <f>TEXT($G$1, "[$-ko-KR]yyyy-mm-dd(ddd) ") &amp; "오후 19:00"</f>
        <v>2021-12-05(일) 오후 19:00</v>
      </c>
      <c r="H96" s="254"/>
      <c r="I96" s="255"/>
      <c r="J96" s="253" t="str">
        <f>TEXT($G$1, "[$-ko-KR]yyyy-mm-dd(ddd) ") &amp; "오후 21:00"</f>
        <v>2021-12-05(일) 오후 21:00</v>
      </c>
      <c r="K96" s="254"/>
      <c r="L96" s="255"/>
      <c r="M96" s="253" t="str">
        <f>TEXT($G$1+1, "[$-ko-KR]yyyy-mm-dd(ddd) ") &amp; "오전 00:00"</f>
        <v>2021-12-06(월) 오전 00:00</v>
      </c>
      <c r="N96" s="254"/>
      <c r="O96" s="255"/>
      <c r="Q96" s="251"/>
      <c r="R96" s="251"/>
      <c r="S96" s="251"/>
    </row>
    <row r="97" spans="1:19" ht="17.25" thickBot="1">
      <c r="A97" s="292"/>
      <c r="B97" s="121" t="s">
        <v>57</v>
      </c>
      <c r="C97" s="122" t="s">
        <v>58</v>
      </c>
      <c r="D97" s="2" t="s">
        <v>57</v>
      </c>
      <c r="E97" s="10" t="s">
        <v>265</v>
      </c>
      <c r="F97" s="11" t="s">
        <v>266</v>
      </c>
      <c r="G97" s="183" t="s">
        <v>57</v>
      </c>
      <c r="H97" s="184" t="s">
        <v>265</v>
      </c>
      <c r="I97" s="185" t="s">
        <v>266</v>
      </c>
      <c r="J97" s="10" t="s">
        <v>57</v>
      </c>
      <c r="K97" s="10" t="s">
        <v>265</v>
      </c>
      <c r="L97" s="115" t="s">
        <v>266</v>
      </c>
      <c r="M97" s="2" t="s">
        <v>57</v>
      </c>
      <c r="N97" s="10" t="s">
        <v>265</v>
      </c>
      <c r="O97" s="66" t="s">
        <v>266</v>
      </c>
      <c r="Q97" s="256"/>
      <c r="R97" s="256"/>
      <c r="S97" s="256"/>
    </row>
    <row r="98" spans="1:19" ht="17.25" thickBot="1">
      <c r="A98" s="123" t="s">
        <v>209</v>
      </c>
      <c r="B98" s="124">
        <v>2305</v>
      </c>
      <c r="C98" s="76">
        <v>-1.07296137E-2</v>
      </c>
      <c r="D98" s="13">
        <v>2310</v>
      </c>
      <c r="E98" s="14">
        <f>IF(ISNUMBER(D98), (D98 - $B98) / $B98, "")</f>
        <v>2.1691973969631237E-3</v>
      </c>
      <c r="F98" s="16">
        <f>IF(ISNUMBER(D98), $B118 * E98, "")</f>
        <v>325.37960954446856</v>
      </c>
      <c r="G98" s="29">
        <v>2270</v>
      </c>
      <c r="H98" s="14">
        <f>IF(ISNUMBER(G98), (G98 - $B98) / $B98, "")</f>
        <v>-1.5184381778741865E-2</v>
      </c>
      <c r="I98" s="100">
        <f>IF(ISNUMBER(G98), $B118 * H98, "")</f>
        <v>-2277.6572668112799</v>
      </c>
      <c r="J98" s="13">
        <v>2265</v>
      </c>
      <c r="K98" s="14">
        <f>IF(ISNUMBER(J98), (J98 - $B98) / $B98, "")</f>
        <v>-1.735357917570499E-2</v>
      </c>
      <c r="L98" s="16">
        <f>IF(ISNUMBER(J98), $B118 * K98, "")</f>
        <v>-2603.0368763557485</v>
      </c>
      <c r="M98" s="29">
        <v>2385</v>
      </c>
      <c r="N98" s="14">
        <f>IF(ISNUMBER(M98), (M98 - $B98) / $B98, "")</f>
        <v>3.4707158351409979E-2</v>
      </c>
      <c r="O98" s="16">
        <f>IF(ISNUMBER(M98), $B118 * N98, "")</f>
        <v>5206.073752711497</v>
      </c>
      <c r="Q98" s="251"/>
      <c r="R98" s="251"/>
      <c r="S98" s="251"/>
    </row>
    <row r="99" spans="1:19" ht="17.25" thickBot="1">
      <c r="A99" s="125" t="s">
        <v>333</v>
      </c>
      <c r="B99" s="126">
        <v>258600</v>
      </c>
      <c r="C99" s="77">
        <v>-3.8482989400000001E-2</v>
      </c>
      <c r="D99" s="15">
        <v>250550</v>
      </c>
      <c r="E99" s="32">
        <f t="shared" ref="E99:E102" si="46">IF(ISNUMBER(D99), (D99 - $B99) / $B99, "")</f>
        <v>-3.1129156999226606E-2</v>
      </c>
      <c r="F99" s="18">
        <f>IF(ISNUMBER(D99), $B118 * E99, "")</f>
        <v>-4669.3735498839906</v>
      </c>
      <c r="G99" s="31">
        <v>251350</v>
      </c>
      <c r="H99" s="32">
        <f t="shared" ref="H99:H102" si="47">IF(ISNUMBER(G99), (G99 - $B99) / $B99, "")</f>
        <v>-2.8035576179427688E-2</v>
      </c>
      <c r="I99" s="101">
        <f>IF(ISNUMBER(G99), $B118 * H99, "")</f>
        <v>-4205.336426914153</v>
      </c>
      <c r="J99" s="15">
        <v>252150</v>
      </c>
      <c r="K99" s="32">
        <f t="shared" ref="K99:K102" si="48">IF(ISNUMBER(J99), (J99 - $B99) / $B99, "")</f>
        <v>-2.4941995359628769E-2</v>
      </c>
      <c r="L99" s="18">
        <f>IF(ISNUMBER(J99), $B118 * K99, "")</f>
        <v>-3741.2993039443154</v>
      </c>
      <c r="M99" s="31">
        <v>241800</v>
      </c>
      <c r="N99" s="32">
        <f t="shared" ref="N99:N102" si="49">IF(ISNUMBER(M99), (M99 - $B99) / $B99, "")</f>
        <v>-6.4965197215777259E-2</v>
      </c>
      <c r="O99" s="18">
        <f>IF(ISNUMBER(M99), $B118 * N99, "")</f>
        <v>-9744.7795823665892</v>
      </c>
      <c r="Q99" s="251"/>
      <c r="R99" s="251"/>
      <c r="S99" s="251"/>
    </row>
    <row r="100" spans="1:19" ht="17.25" thickBot="1">
      <c r="A100" s="125" t="s">
        <v>93</v>
      </c>
      <c r="B100" s="126">
        <v>5090000</v>
      </c>
      <c r="C100" s="77">
        <v>-4.96639283E-2</v>
      </c>
      <c r="D100" s="15">
        <v>5254000</v>
      </c>
      <c r="E100" s="32">
        <f t="shared" si="46"/>
        <v>3.2220039292730845E-2</v>
      </c>
      <c r="F100" s="18">
        <f>IF(ISNUMBER(D100), $B118 * E100, "")</f>
        <v>4833.005893909627</v>
      </c>
      <c r="G100" s="31">
        <v>5289000</v>
      </c>
      <c r="H100" s="32">
        <f t="shared" si="47"/>
        <v>3.9096267190569745E-2</v>
      </c>
      <c r="I100" s="101">
        <f>IF(ISNUMBER(G100), $B118 * H100, "")</f>
        <v>5864.4400785854614</v>
      </c>
      <c r="J100" s="15">
        <v>5340000</v>
      </c>
      <c r="K100" s="32">
        <f t="shared" si="48"/>
        <v>4.9115913555992138E-2</v>
      </c>
      <c r="L100" s="18">
        <f>IF(ISNUMBER(J100), $B118 * K100, "")</f>
        <v>7367.3870333988207</v>
      </c>
      <c r="M100" s="31">
        <v>5191000</v>
      </c>
      <c r="N100" s="32">
        <f t="shared" si="49"/>
        <v>1.9842829076620824E-2</v>
      </c>
      <c r="O100" s="18">
        <f>IF(ISNUMBER(M100), $B118 * N100, "")</f>
        <v>2976.4243614931233</v>
      </c>
      <c r="Q100" s="256"/>
      <c r="R100" s="256"/>
      <c r="S100" s="256"/>
    </row>
    <row r="101" spans="1:19" ht="17.25" thickBot="1">
      <c r="A101" s="125" t="s">
        <v>60</v>
      </c>
      <c r="B101" s="126">
        <v>4690</v>
      </c>
      <c r="C101" s="77">
        <v>-5.2525252500000001E-2</v>
      </c>
      <c r="D101" s="15">
        <v>4975</v>
      </c>
      <c r="E101" s="32">
        <f t="shared" si="46"/>
        <v>6.0767590618336885E-2</v>
      </c>
      <c r="F101" s="18">
        <f>IF(ISNUMBER(D101), $B118 * E101, "")</f>
        <v>9115.1385927505326</v>
      </c>
      <c r="G101" s="31">
        <v>4805</v>
      </c>
      <c r="H101" s="32">
        <f t="shared" si="47"/>
        <v>2.4520255863539446E-2</v>
      </c>
      <c r="I101" s="101">
        <f>IF(ISNUMBER(G101), $B118 * H101, "")</f>
        <v>3678.0383795309167</v>
      </c>
      <c r="J101" s="15">
        <v>4910</v>
      </c>
      <c r="K101" s="32">
        <f t="shared" si="48"/>
        <v>4.6908315565031986E-2</v>
      </c>
      <c r="L101" s="18">
        <f>IF(ISNUMBER(J101), $B118 * K101, "")</f>
        <v>7036.2473347547975</v>
      </c>
      <c r="M101" s="31">
        <v>4400</v>
      </c>
      <c r="N101" s="32">
        <f t="shared" si="49"/>
        <v>-6.1833688699360338E-2</v>
      </c>
      <c r="O101" s="18">
        <f>IF(ISNUMBER(M101), $B118 * N101, "")</f>
        <v>-9275.0533049040514</v>
      </c>
      <c r="Q101" s="256"/>
      <c r="R101" s="256"/>
      <c r="S101" s="256"/>
    </row>
    <row r="102" spans="1:19" ht="17.25" thickBot="1">
      <c r="A102" s="127" t="s">
        <v>111</v>
      </c>
      <c r="B102" s="128">
        <v>7150</v>
      </c>
      <c r="C102" s="78">
        <v>-6.5359477099999994E-2</v>
      </c>
      <c r="D102" s="20">
        <v>7350</v>
      </c>
      <c r="E102" s="21">
        <f t="shared" si="46"/>
        <v>2.7972027972027972E-2</v>
      </c>
      <c r="F102" s="22">
        <f>IF(ISNUMBER(D102), $B118 * E102, "")</f>
        <v>4195.8041958041958</v>
      </c>
      <c r="G102" s="30">
        <v>7130</v>
      </c>
      <c r="H102" s="21">
        <f t="shared" si="47"/>
        <v>-2.7972027972027972E-3</v>
      </c>
      <c r="I102" s="105">
        <f>IF(ISNUMBER(G102), $B118 * H102, "")</f>
        <v>-419.58041958041957</v>
      </c>
      <c r="J102" s="20">
        <v>7185</v>
      </c>
      <c r="K102" s="21">
        <f t="shared" si="48"/>
        <v>4.8951048951048955E-3</v>
      </c>
      <c r="L102" s="22">
        <f>IF(ISNUMBER(J102), $B118 * K102, "")</f>
        <v>734.2657342657343</v>
      </c>
      <c r="M102" s="30">
        <v>6460</v>
      </c>
      <c r="N102" s="21">
        <f t="shared" si="49"/>
        <v>-9.6503496503496503E-2</v>
      </c>
      <c r="O102" s="22">
        <f>IF(ISNUMBER(M102), $B118 * N102, "")</f>
        <v>-14475.524475524475</v>
      </c>
      <c r="Q102" s="256"/>
      <c r="R102" s="256"/>
      <c r="S102" s="256"/>
    </row>
    <row r="103" spans="1:19" ht="17.25" thickBot="1">
      <c r="A103" s="125" t="s">
        <v>327</v>
      </c>
      <c r="B103" s="129">
        <v>983</v>
      </c>
      <c r="C103" s="80">
        <v>-8.5581395300000002E-2</v>
      </c>
      <c r="D103" s="106">
        <v>1005</v>
      </c>
      <c r="E103" s="107">
        <f>IF(ISNUMBER(D103), (D103 - $B103) / $B103, "")</f>
        <v>2.2380467955239063E-2</v>
      </c>
      <c r="F103" s="108">
        <f>IF(ISNUMBER(D103), $B118 * E103, "")</f>
        <v>3357.0701932858592</v>
      </c>
      <c r="G103" s="109">
        <v>995</v>
      </c>
      <c r="H103" s="107">
        <f>IF(ISNUMBER(G103), (G103 - $B103) / $B103, "")</f>
        <v>1.2207527975584944E-2</v>
      </c>
      <c r="I103" s="110">
        <f>IF(ISNUMBER(G103), $B118 * H103, "")</f>
        <v>1831.1291963377416</v>
      </c>
      <c r="J103" s="106">
        <v>1000</v>
      </c>
      <c r="K103" s="107">
        <f>IF(ISNUMBER(J103), (J103 - $B103) / $B103, "")</f>
        <v>1.7293997965412006E-2</v>
      </c>
      <c r="L103" s="108">
        <f>IF(ISNUMBER(J103), $B118 * K103, "")</f>
        <v>2594.0996948118009</v>
      </c>
      <c r="M103" s="109">
        <v>919</v>
      </c>
      <c r="N103" s="107">
        <f>IF(ISNUMBER(M103), (M103 - $B103) / $B103, "")</f>
        <v>-6.5106815869786366E-2</v>
      </c>
      <c r="O103" s="108">
        <f>IF(ISNUMBER(M103), $B118 * N103, "")</f>
        <v>-9766.0223804679554</v>
      </c>
      <c r="Q103" s="256"/>
      <c r="R103" s="256"/>
      <c r="S103" s="256"/>
    </row>
    <row r="104" spans="1:19" ht="17.25" thickBot="1">
      <c r="A104" s="125" t="s">
        <v>331</v>
      </c>
      <c r="B104" s="126">
        <v>2030</v>
      </c>
      <c r="C104" s="77">
        <v>-8.55855856E-2</v>
      </c>
      <c r="D104" s="15">
        <v>2055</v>
      </c>
      <c r="E104" s="32">
        <f t="shared" ref="E104:E107" si="50">IF(ISNUMBER(D104), (D104 - $B104) / $B104, "")</f>
        <v>1.2315270935960592E-2</v>
      </c>
      <c r="F104" s="18">
        <f>IF(ISNUMBER(D104), $B118 * E104, "")</f>
        <v>1847.2906403940888</v>
      </c>
      <c r="G104" s="31">
        <v>2085</v>
      </c>
      <c r="H104" s="32">
        <f t="shared" ref="H104:H107" si="51">IF(ISNUMBER(G104), (G104 - $B104) / $B104, "")</f>
        <v>2.7093596059113302E-2</v>
      </c>
      <c r="I104" s="101">
        <f>IF(ISNUMBER(G104), $B118 * H104, "")</f>
        <v>4064.0394088669955</v>
      </c>
      <c r="J104" s="15">
        <v>2155</v>
      </c>
      <c r="K104" s="32">
        <f t="shared" ref="K104:K107" si="52">IF(ISNUMBER(J104), (J104 - $B104) / $B104, "")</f>
        <v>6.1576354679802957E-2</v>
      </c>
      <c r="L104" s="18">
        <f>IF(ISNUMBER(J104), $B118 * K104, "")</f>
        <v>9236.4532019704438</v>
      </c>
      <c r="M104" s="31">
        <v>2210</v>
      </c>
      <c r="N104" s="32">
        <f t="shared" ref="N104:N107" si="53">IF(ISNUMBER(M104), (M104 - $B104) / $B104, "")</f>
        <v>8.8669950738916259E-2</v>
      </c>
      <c r="O104" s="18">
        <f>IF(ISNUMBER(M104), $B118 * N104, "")</f>
        <v>13300.492610837438</v>
      </c>
      <c r="Q104" s="256"/>
      <c r="R104" s="256"/>
      <c r="S104" s="256"/>
    </row>
    <row r="105" spans="1:19" ht="17.25" thickBot="1">
      <c r="A105" s="125" t="s">
        <v>229</v>
      </c>
      <c r="B105" s="126">
        <v>2305</v>
      </c>
      <c r="C105" s="77">
        <v>-9.6078431399999997E-2</v>
      </c>
      <c r="D105" s="15">
        <v>2315</v>
      </c>
      <c r="E105" s="32">
        <f t="shared" si="50"/>
        <v>4.3383947939262474E-3</v>
      </c>
      <c r="F105" s="18">
        <f>IF(ISNUMBER(D105), $B118 * E105, "")</f>
        <v>650.75921908893713</v>
      </c>
      <c r="G105" s="31">
        <v>2265</v>
      </c>
      <c r="H105" s="32">
        <f t="shared" si="51"/>
        <v>-1.735357917570499E-2</v>
      </c>
      <c r="I105" s="101">
        <f>IF(ISNUMBER(G105), $B118 * H105, "")</f>
        <v>-2603.0368763557485</v>
      </c>
      <c r="J105" s="15">
        <v>2270</v>
      </c>
      <c r="K105" s="32">
        <f t="shared" si="52"/>
        <v>-1.5184381778741865E-2</v>
      </c>
      <c r="L105" s="18">
        <f>IF(ISNUMBER(J105), $B118 * K105, "")</f>
        <v>-2277.6572668112799</v>
      </c>
      <c r="M105" s="31">
        <v>1965</v>
      </c>
      <c r="N105" s="32">
        <f t="shared" si="53"/>
        <v>-0.1475054229934924</v>
      </c>
      <c r="O105" s="18">
        <f>IF(ISNUMBER(M105), $B118 * N105, "")</f>
        <v>-22125.813449023859</v>
      </c>
      <c r="Q105" s="256"/>
      <c r="R105" s="256"/>
      <c r="S105" s="256"/>
    </row>
    <row r="106" spans="1:19" ht="17.25" thickBot="1">
      <c r="A106" s="125" t="s">
        <v>151</v>
      </c>
      <c r="B106" s="126">
        <v>145400</v>
      </c>
      <c r="C106" s="77">
        <v>-9.7174790400000002E-2</v>
      </c>
      <c r="D106" s="15">
        <v>148650</v>
      </c>
      <c r="E106" s="32">
        <f t="shared" si="50"/>
        <v>2.235213204951857E-2</v>
      </c>
      <c r="F106" s="18">
        <f>IF(ISNUMBER(D106), $B118 * E106, "")</f>
        <v>3352.8198074277857</v>
      </c>
      <c r="G106" s="31">
        <v>148450</v>
      </c>
      <c r="H106" s="32">
        <f t="shared" si="51"/>
        <v>2.0976616231086657E-2</v>
      </c>
      <c r="I106" s="101">
        <f>IF(ISNUMBER(G106), $B118 * H106, "")</f>
        <v>3146.4924346629987</v>
      </c>
      <c r="J106" s="15">
        <v>148500</v>
      </c>
      <c r="K106" s="32">
        <f t="shared" si="52"/>
        <v>2.1320495185694635E-2</v>
      </c>
      <c r="L106" s="18">
        <f>IF(ISNUMBER(J106), $B118 * K106, "")</f>
        <v>3198.0742778541953</v>
      </c>
      <c r="M106" s="31">
        <v>133000</v>
      </c>
      <c r="N106" s="32">
        <f t="shared" si="53"/>
        <v>-8.528198074277854E-2</v>
      </c>
      <c r="O106" s="18">
        <f>IF(ISNUMBER(M106), $B118 * N106, "")</f>
        <v>-12792.297111416781</v>
      </c>
      <c r="Q106" s="33"/>
      <c r="R106" s="33"/>
    </row>
    <row r="107" spans="1:19" ht="17.25" thickBot="1">
      <c r="A107" s="130" t="s">
        <v>153</v>
      </c>
      <c r="B107" s="131">
        <v>3540</v>
      </c>
      <c r="C107" s="79">
        <v>-9.9236641200000003E-2</v>
      </c>
      <c r="D107" s="24">
        <v>3880</v>
      </c>
      <c r="E107" s="25">
        <f t="shared" si="50"/>
        <v>9.6045197740112997E-2</v>
      </c>
      <c r="F107" s="104">
        <f>IF(ISNUMBER(D107), $B118 * E107, "")</f>
        <v>14406.77966101695</v>
      </c>
      <c r="G107" s="102">
        <v>3695</v>
      </c>
      <c r="H107" s="25">
        <f t="shared" si="51"/>
        <v>4.3785310734463276E-2</v>
      </c>
      <c r="I107" s="103">
        <f>IF(ISNUMBER(G107), $B118 * H107, "")</f>
        <v>6567.796610169491</v>
      </c>
      <c r="J107" s="24">
        <v>3765</v>
      </c>
      <c r="K107" s="25">
        <f t="shared" si="52"/>
        <v>6.3559322033898302E-2</v>
      </c>
      <c r="L107" s="104">
        <f>IF(ISNUMBER(J107), $B118 * K107, "")</f>
        <v>9533.8983050847455</v>
      </c>
      <c r="M107" s="102">
        <v>3265</v>
      </c>
      <c r="N107" s="25">
        <f t="shared" si="53"/>
        <v>-7.7683615819209045E-2</v>
      </c>
      <c r="O107" s="104">
        <f>IF(ISNUMBER(M107), $B118 * N107, "")</f>
        <v>-11652.542372881357</v>
      </c>
      <c r="Q107" s="265"/>
      <c r="R107" s="266"/>
      <c r="S107" s="267"/>
    </row>
    <row r="108" spans="1:19">
      <c r="A108" s="123" t="s">
        <v>149</v>
      </c>
      <c r="B108" s="124">
        <v>108</v>
      </c>
      <c r="C108" s="76">
        <v>-0.1</v>
      </c>
      <c r="D108" s="13">
        <v>109</v>
      </c>
      <c r="E108" s="14">
        <f>IF(ISNUMBER(D108), (D108 - $B108) / $B108, "")</f>
        <v>9.2592592592592587E-3</v>
      </c>
      <c r="F108" s="16">
        <f>IF(ISNUMBER(D108), $B118 * E108, "")</f>
        <v>1388.8888888888889</v>
      </c>
      <c r="G108" s="29">
        <v>109</v>
      </c>
      <c r="H108" s="14">
        <f>IF(ISNUMBER(G108), (G108 - $B108) / $B108, "")</f>
        <v>9.2592592592592587E-3</v>
      </c>
      <c r="I108" s="100">
        <f>IF(ISNUMBER(G108), $B118 * H108, "")</f>
        <v>1388.8888888888889</v>
      </c>
      <c r="J108" s="13">
        <v>109</v>
      </c>
      <c r="K108" s="14">
        <f>IF(ISNUMBER(J108), (J108 - $B108) / $B108, "")</f>
        <v>9.2592592592592587E-3</v>
      </c>
      <c r="L108" s="16">
        <f>IF(ISNUMBER(J108), $B118 * K108, "")</f>
        <v>1388.8888888888889</v>
      </c>
      <c r="M108" s="29">
        <v>104</v>
      </c>
      <c r="N108" s="14">
        <f>IF(ISNUMBER(M108), (M108 - $B108) / $B108, "")</f>
        <v>-3.7037037037037035E-2</v>
      </c>
      <c r="O108" s="16">
        <f>IF(ISNUMBER(M108), $B118 * N108, "")</f>
        <v>-5555.5555555555557</v>
      </c>
      <c r="Q108" s="268"/>
      <c r="R108" s="269"/>
      <c r="S108" s="270"/>
    </row>
    <row r="109" spans="1:19" ht="17.25" thickBot="1">
      <c r="A109" s="125" t="s">
        <v>81</v>
      </c>
      <c r="B109" s="126">
        <v>1765</v>
      </c>
      <c r="C109" s="77">
        <v>-0.10406091369999999</v>
      </c>
      <c r="D109" s="15">
        <v>1755</v>
      </c>
      <c r="E109" s="32">
        <f t="shared" ref="E109:E112" si="54">IF(ISNUMBER(D109), (D109 - $B109) / $B109, "")</f>
        <v>-5.6657223796033997E-3</v>
      </c>
      <c r="F109" s="18">
        <f>IF(ISNUMBER(D109), $B118 * E109, "")</f>
        <v>-849.85835694050991</v>
      </c>
      <c r="G109" s="31">
        <v>1745</v>
      </c>
      <c r="H109" s="32">
        <f t="shared" ref="H109:H112" si="55">IF(ISNUMBER(G109), (G109 - $B109) / $B109, "")</f>
        <v>-1.1331444759206799E-2</v>
      </c>
      <c r="I109" s="101">
        <f>IF(ISNUMBER(G109), $B118 * H109, "")</f>
        <v>-1699.7167138810198</v>
      </c>
      <c r="J109" s="15">
        <v>1755</v>
      </c>
      <c r="K109" s="32">
        <f t="shared" ref="K109:K112" si="56">IF(ISNUMBER(J109), (J109 - $B109) / $B109, "")</f>
        <v>-5.6657223796033997E-3</v>
      </c>
      <c r="L109" s="18">
        <f>IF(ISNUMBER(J109), $B118 * K109, "")</f>
        <v>-849.85835694050991</v>
      </c>
      <c r="M109" s="31">
        <v>1700</v>
      </c>
      <c r="N109" s="32">
        <f t="shared" ref="N109:N112" si="57">IF(ISNUMBER(M109), (M109 - $B109) / $B109, "")</f>
        <v>-3.6827195467422094E-2</v>
      </c>
      <c r="O109" s="18">
        <f>IF(ISNUMBER(M109), $B118 * N109, "")</f>
        <v>-5524.0793201133138</v>
      </c>
      <c r="Q109" s="271"/>
      <c r="R109" s="272"/>
      <c r="S109" s="273"/>
    </row>
    <row r="110" spans="1:19" ht="17.25" thickBot="1">
      <c r="A110" s="125" t="s">
        <v>115</v>
      </c>
      <c r="B110" s="126">
        <v>723</v>
      </c>
      <c r="C110" s="77">
        <v>-0.1063040791</v>
      </c>
      <c r="D110" s="15">
        <v>746</v>
      </c>
      <c r="E110" s="32">
        <f t="shared" si="54"/>
        <v>3.18118948824343E-2</v>
      </c>
      <c r="F110" s="18">
        <f>IF(ISNUMBER(D110), $B118 * E110, "")</f>
        <v>4771.7842323651448</v>
      </c>
      <c r="G110" s="31">
        <v>751</v>
      </c>
      <c r="H110" s="32">
        <f t="shared" si="55"/>
        <v>3.8727524204702629E-2</v>
      </c>
      <c r="I110" s="101">
        <f>IF(ISNUMBER(G110), $B118 * H110, "")</f>
        <v>5809.1286307053942</v>
      </c>
      <c r="J110" s="15">
        <v>753</v>
      </c>
      <c r="K110" s="32">
        <f t="shared" si="56"/>
        <v>4.1493775933609957E-2</v>
      </c>
      <c r="L110" s="18">
        <f>IF(ISNUMBER(J110), $B118 * K110, "")</f>
        <v>6224.0663900414938</v>
      </c>
      <c r="M110" s="31">
        <v>697</v>
      </c>
      <c r="N110" s="32">
        <f t="shared" si="57"/>
        <v>-3.5961272475795295E-2</v>
      </c>
      <c r="O110" s="18">
        <f>IF(ISNUMBER(M110), $B118 * N110, "")</f>
        <v>-5394.1908713692937</v>
      </c>
      <c r="Q110" s="256"/>
      <c r="R110" s="256"/>
      <c r="S110" s="256"/>
    </row>
    <row r="111" spans="1:19" ht="17.25" thickBot="1">
      <c r="A111" s="125" t="s">
        <v>49</v>
      </c>
      <c r="B111" s="126">
        <v>60569000</v>
      </c>
      <c r="C111" s="77">
        <v>-0.1099731092</v>
      </c>
      <c r="D111" s="15">
        <v>61790000</v>
      </c>
      <c r="E111" s="32">
        <f t="shared" si="54"/>
        <v>2.0158827122785584E-2</v>
      </c>
      <c r="F111" s="18">
        <f>IF(ISNUMBER(D111), $B118 * E111, "")</f>
        <v>3023.8240684178377</v>
      </c>
      <c r="G111" s="31">
        <v>62106000</v>
      </c>
      <c r="H111" s="32">
        <f t="shared" si="55"/>
        <v>2.5376017434661294E-2</v>
      </c>
      <c r="I111" s="101">
        <f>IF(ISNUMBER(G111), $B118 * H111, "")</f>
        <v>3806.4026151991939</v>
      </c>
      <c r="J111" s="15">
        <v>62323000</v>
      </c>
      <c r="K111" s="32">
        <f t="shared" si="56"/>
        <v>2.8958708250094934E-2</v>
      </c>
      <c r="L111" s="18">
        <f>IF(ISNUMBER(J111), $B118 * K111, "")</f>
        <v>4343.8062375142399</v>
      </c>
      <c r="M111" s="31">
        <v>61016000</v>
      </c>
      <c r="N111" s="32">
        <f t="shared" si="57"/>
        <v>7.3800128778748206E-3</v>
      </c>
      <c r="O111" s="18">
        <f>IF(ISNUMBER(M111), $B118 * N111, "")</f>
        <v>1107.0019316812231</v>
      </c>
      <c r="Q111" s="251"/>
      <c r="R111" s="251"/>
      <c r="S111" s="251"/>
    </row>
    <row r="112" spans="1:19" ht="17.25" thickBot="1">
      <c r="A112" s="127" t="s">
        <v>87</v>
      </c>
      <c r="B112" s="128">
        <v>158450</v>
      </c>
      <c r="C112" s="78">
        <v>-0.1103312746</v>
      </c>
      <c r="D112" s="20">
        <v>158800</v>
      </c>
      <c r="E112" s="21">
        <f t="shared" si="54"/>
        <v>2.208898706216472E-3</v>
      </c>
      <c r="F112" s="22">
        <f>IF(ISNUMBER(D112), $B118 * E112, "")</f>
        <v>331.33480593247077</v>
      </c>
      <c r="G112" s="30">
        <v>156950</v>
      </c>
      <c r="H112" s="21">
        <f t="shared" si="55"/>
        <v>-9.4667087409277366E-3</v>
      </c>
      <c r="I112" s="105">
        <f>IF(ISNUMBER(G112), $B118 * H112, "")</f>
        <v>-1420.0063111391605</v>
      </c>
      <c r="J112" s="20">
        <v>157700</v>
      </c>
      <c r="K112" s="21">
        <f t="shared" si="56"/>
        <v>-4.7333543704638683E-3</v>
      </c>
      <c r="L112" s="22">
        <f>IF(ISNUMBER(J112), $B118 * K112, "")</f>
        <v>-710.00315556958026</v>
      </c>
      <c r="M112" s="30">
        <v>148300</v>
      </c>
      <c r="N112" s="21">
        <f t="shared" si="57"/>
        <v>-6.4058062480277692E-2</v>
      </c>
      <c r="O112" s="22">
        <f>IF(ISNUMBER(M112), $B118 * N112, "")</f>
        <v>-9608.7093720416542</v>
      </c>
      <c r="Q112" s="251"/>
      <c r="R112" s="251"/>
      <c r="S112" s="251"/>
    </row>
    <row r="113" spans="1:19" ht="17.25" thickBot="1">
      <c r="A113" s="125" t="s">
        <v>51</v>
      </c>
      <c r="B113" s="129">
        <v>367</v>
      </c>
      <c r="C113" s="80">
        <v>-0.1177884615</v>
      </c>
      <c r="D113" s="106">
        <v>358</v>
      </c>
      <c r="E113" s="107">
        <f>IF(ISNUMBER(D113), (D113 - $B113) / $B113, "")</f>
        <v>-2.4523160762942781E-2</v>
      </c>
      <c r="F113" s="108">
        <f>IF(ISNUMBER(D113), $B118 * E113, "")</f>
        <v>-3678.474114441417</v>
      </c>
      <c r="G113" s="109">
        <v>352</v>
      </c>
      <c r="H113" s="107">
        <f>IF(ISNUMBER(G113), (G113 - $B113) / $B113, "")</f>
        <v>-4.0871934604904632E-2</v>
      </c>
      <c r="I113" s="110">
        <f>IF(ISNUMBER(G113), $B118 * H113, "")</f>
        <v>-6130.7901907356945</v>
      </c>
      <c r="J113" s="106">
        <v>358</v>
      </c>
      <c r="K113" s="107">
        <f>IF(ISNUMBER(J113), (J113 - $B113) / $B113, "")</f>
        <v>-2.4523160762942781E-2</v>
      </c>
      <c r="L113" s="108">
        <f>IF(ISNUMBER(J113), $B118 * K113, "")</f>
        <v>-3678.474114441417</v>
      </c>
      <c r="M113" s="109">
        <v>354</v>
      </c>
      <c r="N113" s="107">
        <f>IF(ISNUMBER(M113), (M113 - $B113) / $B113, "")</f>
        <v>-3.5422343324250684E-2</v>
      </c>
      <c r="O113" s="108">
        <f>IF(ISNUMBER(M113), $B118 * N113, "")</f>
        <v>-5313.3514986376022</v>
      </c>
      <c r="Q113" s="256"/>
      <c r="R113" s="256"/>
      <c r="S113" s="256"/>
    </row>
    <row r="114" spans="1:19" ht="17.25" thickBot="1">
      <c r="A114" s="125" t="s">
        <v>77</v>
      </c>
      <c r="B114" s="126">
        <v>589100</v>
      </c>
      <c r="C114" s="77">
        <v>-0.12893686230000001</v>
      </c>
      <c r="D114" s="15">
        <v>591000</v>
      </c>
      <c r="E114" s="32">
        <f t="shared" ref="E114:E117" si="58">IF(ISNUMBER(D114), (D114 - $B114) / $B114, "")</f>
        <v>3.2252588694618909E-3</v>
      </c>
      <c r="F114" s="18">
        <f>IF(ISNUMBER(D114), $B118 * E114, "")</f>
        <v>483.78883041928361</v>
      </c>
      <c r="G114" s="31">
        <v>580000</v>
      </c>
      <c r="H114" s="32">
        <f t="shared" ref="H114:H117" si="59">IF(ISNUMBER(G114), (G114 - $B114) / $B114, "")</f>
        <v>-1.5447292480054321E-2</v>
      </c>
      <c r="I114" s="101">
        <f>IF(ISNUMBER(G114), $B118 * H114, "")</f>
        <v>-2317.0938720081481</v>
      </c>
      <c r="J114" s="15">
        <v>584700</v>
      </c>
      <c r="K114" s="32">
        <f t="shared" ref="K114:K117" si="60">IF(ISNUMBER(J114), (J114 - $B114) / $B114, "")</f>
        <v>-7.4690205398064841E-3</v>
      </c>
      <c r="L114" s="18">
        <f>IF(ISNUMBER(J114), $B118 * K114, "")</f>
        <v>-1120.3530809709725</v>
      </c>
      <c r="M114" s="31">
        <v>558800</v>
      </c>
      <c r="N114" s="32">
        <f t="shared" ref="N114:N117" si="61">IF(ISNUMBER(M114), (M114 - $B114) / $B114, "")</f>
        <v>-5.1434391444576476E-2</v>
      </c>
      <c r="O114" s="18">
        <f>IF(ISNUMBER(M114), $B118 * N114, "")</f>
        <v>-7715.1587166864711</v>
      </c>
      <c r="Q114" s="256"/>
      <c r="R114" s="256"/>
      <c r="S114" s="256"/>
    </row>
    <row r="115" spans="1:19" ht="17.25" thickBot="1">
      <c r="A115" s="125" t="s">
        <v>263</v>
      </c>
      <c r="B115" s="126">
        <v>221</v>
      </c>
      <c r="C115" s="77">
        <v>-0.12992125979999999</v>
      </c>
      <c r="D115" s="15">
        <v>224</v>
      </c>
      <c r="E115" s="32">
        <f t="shared" si="58"/>
        <v>1.3574660633484163E-2</v>
      </c>
      <c r="F115" s="18">
        <f>IF(ISNUMBER(D115), $B118 * E115, "")</f>
        <v>2036.1990950226245</v>
      </c>
      <c r="G115" s="31">
        <v>220</v>
      </c>
      <c r="H115" s="32">
        <f t="shared" si="59"/>
        <v>-4.5248868778280547E-3</v>
      </c>
      <c r="I115" s="101">
        <f>IF(ISNUMBER(G115), $B118 * H115, "")</f>
        <v>-678.73303167420818</v>
      </c>
      <c r="J115" s="15">
        <v>222</v>
      </c>
      <c r="K115" s="32">
        <f t="shared" si="60"/>
        <v>4.5248868778280547E-3</v>
      </c>
      <c r="L115" s="18">
        <f>IF(ISNUMBER(J115), $B118 * K115, "")</f>
        <v>678.73303167420818</v>
      </c>
      <c r="M115" s="31">
        <v>213</v>
      </c>
      <c r="N115" s="32">
        <f t="shared" si="61"/>
        <v>-3.6199095022624438E-2</v>
      </c>
      <c r="O115" s="18">
        <f>IF(ISNUMBER(M115), $B118 * N115, "")</f>
        <v>-5429.8642533936654</v>
      </c>
      <c r="Q115" s="256"/>
      <c r="R115" s="256"/>
      <c r="S115" s="256"/>
    </row>
    <row r="116" spans="1:19">
      <c r="A116" s="125" t="s">
        <v>125</v>
      </c>
      <c r="B116" s="126">
        <v>118</v>
      </c>
      <c r="C116" s="77">
        <v>-0.1386861314</v>
      </c>
      <c r="D116" s="15">
        <v>118</v>
      </c>
      <c r="E116" s="32">
        <f t="shared" si="58"/>
        <v>0</v>
      </c>
      <c r="F116" s="18">
        <f>IF(ISNUMBER(D116), $B118 * E116, "")</f>
        <v>0</v>
      </c>
      <c r="G116" s="31">
        <v>119</v>
      </c>
      <c r="H116" s="32">
        <f t="shared" si="59"/>
        <v>8.4745762711864406E-3</v>
      </c>
      <c r="I116" s="101">
        <f>IF(ISNUMBER(G116), $B118 * H116, "")</f>
        <v>1271.1864406779662</v>
      </c>
      <c r="J116" s="15">
        <v>119</v>
      </c>
      <c r="K116" s="32">
        <f t="shared" si="60"/>
        <v>8.4745762711864406E-3</v>
      </c>
      <c r="L116" s="18">
        <f>IF(ISNUMBER(J116), $B118 * K116, "")</f>
        <v>1271.1864406779662</v>
      </c>
      <c r="M116" s="31">
        <v>110</v>
      </c>
      <c r="N116" s="32">
        <f t="shared" si="61"/>
        <v>-6.7796610169491525E-2</v>
      </c>
      <c r="O116" s="18">
        <f>IF(ISNUMBER(M116), $B118 * N116, "")</f>
        <v>-10169.491525423729</v>
      </c>
      <c r="Q116" s="278"/>
      <c r="R116" s="279"/>
      <c r="S116" s="280"/>
    </row>
    <row r="117" spans="1:19" ht="17.25" thickBot="1">
      <c r="A117" s="130" t="s">
        <v>335</v>
      </c>
      <c r="B117" s="131">
        <v>246550</v>
      </c>
      <c r="C117" s="79">
        <v>-0.1398918542</v>
      </c>
      <c r="D117" s="24">
        <v>253000</v>
      </c>
      <c r="E117" s="25">
        <f t="shared" si="58"/>
        <v>2.6161022105049687E-2</v>
      </c>
      <c r="F117" s="104">
        <f>IF(ISNUMBER(D117), $B118 * E117, "")</f>
        <v>3924.1533157574531</v>
      </c>
      <c r="G117" s="102">
        <v>250000</v>
      </c>
      <c r="H117" s="25">
        <f t="shared" si="59"/>
        <v>1.3993104846887041E-2</v>
      </c>
      <c r="I117" s="103">
        <f>IF(ISNUMBER(G117), $B118 * H117, "")</f>
        <v>2098.9657270330563</v>
      </c>
      <c r="J117" s="24">
        <v>252450</v>
      </c>
      <c r="K117" s="25">
        <f t="shared" si="60"/>
        <v>2.3930237274386534E-2</v>
      </c>
      <c r="L117" s="104">
        <f>IF(ISNUMBER(J117), $B118 * K117, "")</f>
        <v>3589.53559115798</v>
      </c>
      <c r="M117" s="102">
        <v>230500</v>
      </c>
      <c r="N117" s="25">
        <f t="shared" si="61"/>
        <v>-6.5098357331170142E-2</v>
      </c>
      <c r="O117" s="104">
        <f>IF(ISNUMBER(M117), $B118 * N117, "")</f>
        <v>-9764.7535996755214</v>
      </c>
      <c r="Q117" s="281"/>
      <c r="R117" s="282"/>
      <c r="S117" s="283"/>
    </row>
    <row r="118" spans="1:19" ht="17.25" thickBot="1">
      <c r="A118" s="132" t="s">
        <v>267</v>
      </c>
      <c r="B118" s="289">
        <f>$B$37</f>
        <v>150000</v>
      </c>
      <c r="C118" s="290"/>
      <c r="D118" s="26" t="s">
        <v>268</v>
      </c>
      <c r="E118" s="27">
        <f>IF(COUNT(E98:E117), SUM(E98:E117) / COUNT(E98:E117), 0)</f>
        <v>1.6282105009586746E-2</v>
      </c>
      <c r="F118" s="28">
        <f>SUM(F98:F117)</f>
        <v>48846.315028760233</v>
      </c>
      <c r="G118" s="26" t="s">
        <v>268</v>
      </c>
      <c r="H118" s="27">
        <f>IF(COUNT(H98:H117), SUM(H98:H117) / COUNT(H98:H117), 0)</f>
        <v>5.9248524338527588E-3</v>
      </c>
      <c r="I118" s="28">
        <f>SUM(I98:I117)</f>
        <v>17774.557301558274</v>
      </c>
      <c r="J118" s="26" t="s">
        <v>268</v>
      </c>
      <c r="K118" s="27">
        <f>IF(COUNT(K98:K117), SUM(K98:K117) / COUNT(K98:K117), 0)</f>
        <v>1.4071986669020504E-2</v>
      </c>
      <c r="L118" s="28">
        <f>SUM(L98:L117)</f>
        <v>42215.960007061498</v>
      </c>
      <c r="M118" s="26" t="s">
        <v>268</v>
      </c>
      <c r="N118" s="27">
        <f>IF(COUNT(N98:N117), SUM(N98:N117) / COUNT(N98:N117), 0)</f>
        <v>-4.3905731577586204E-2</v>
      </c>
      <c r="O118" s="28">
        <f>SUM(O98:O117)</f>
        <v>-131717.19473275862</v>
      </c>
      <c r="Q118" s="284"/>
      <c r="R118" s="285"/>
      <c r="S118" s="286"/>
    </row>
    <row r="120" spans="1:19" ht="17.25" thickBot="1"/>
    <row r="121" spans="1:19" ht="17.25" thickBot="1">
      <c r="A121" s="230" t="s">
        <v>255</v>
      </c>
      <c r="B121" s="231"/>
      <c r="C121" s="231"/>
      <c r="D121" s="231"/>
      <c r="E121" s="231"/>
      <c r="F121" s="231"/>
      <c r="G121" s="231"/>
      <c r="H121" s="231"/>
      <c r="I121" s="231"/>
      <c r="J121" s="231"/>
      <c r="K121" s="231"/>
      <c r="L121" s="231"/>
      <c r="M121" s="231"/>
      <c r="N121" s="231"/>
      <c r="O121" s="232"/>
      <c r="Q121" s="251"/>
      <c r="R121" s="251"/>
      <c r="S121" s="251"/>
    </row>
    <row r="122" spans="1:19" ht="17.25" thickBot="1">
      <c r="A122" s="182" t="s">
        <v>264</v>
      </c>
      <c r="B122" s="230" t="s">
        <v>49</v>
      </c>
      <c r="C122" s="232"/>
      <c r="D122" s="230" t="s">
        <v>57</v>
      </c>
      <c r="E122" s="231"/>
      <c r="F122" s="232"/>
      <c r="G122" s="257">
        <f>_xlfn.IFNA(VLOOKUP(B122, 현재가테이블!$B$2:$D$200, 2, FALSE), "-")</f>
        <v>60715000</v>
      </c>
      <c r="H122" s="258"/>
      <c r="I122" s="259"/>
      <c r="J122" s="230" t="s">
        <v>58</v>
      </c>
      <c r="K122" s="231"/>
      <c r="L122" s="232"/>
      <c r="M122" s="260">
        <f>_xlfn.IFNA(VLOOKUP(B122, 현재가테이블!$B$2:$D$200, 3, FALSE), "-")</f>
        <v>-7.8924148000000006E-3</v>
      </c>
      <c r="N122" s="261"/>
      <c r="O122" s="262"/>
      <c r="Q122" s="251"/>
      <c r="R122" s="251"/>
      <c r="S122" s="251"/>
    </row>
    <row r="123" spans="1:19" ht="17.25" thickBot="1">
      <c r="A123" s="291" t="s">
        <v>54</v>
      </c>
      <c r="B123" s="293" t="str">
        <f>TEXT($G$1, "[$-ko-KR]yyyy-mm-dd(ddd) ") &amp; "오전 00:00"</f>
        <v>2021-12-05(일) 오전 00:00</v>
      </c>
      <c r="C123" s="294"/>
      <c r="D123" s="253" t="str">
        <f>TEXT($G$1, "[$-ko-KR]yyyy-mm-dd(ddd) ") &amp; "오후 14:00"</f>
        <v>2021-12-05(일) 오후 14:00</v>
      </c>
      <c r="E123" s="254"/>
      <c r="F123" s="255"/>
      <c r="G123" s="253" t="str">
        <f>TEXT($G$1, "[$-ko-KR]yyyy-mm-dd(ddd) ") &amp; "오후 19:00"</f>
        <v>2021-12-05(일) 오후 19:00</v>
      </c>
      <c r="H123" s="254"/>
      <c r="I123" s="255"/>
      <c r="J123" s="253" t="str">
        <f>TEXT($G$1, "[$-ko-KR]yyyy-mm-dd(ddd) ") &amp; "오후 21:00"</f>
        <v>2021-12-05(일) 오후 21:00</v>
      </c>
      <c r="K123" s="254"/>
      <c r="L123" s="255"/>
      <c r="M123" s="253" t="str">
        <f>TEXT($G$1+1, "[$-ko-KR]yyyy-mm-dd(ddd) ") &amp; "오전 00:00"</f>
        <v>2021-12-06(월) 오전 00:00</v>
      </c>
      <c r="N123" s="254"/>
      <c r="O123" s="255"/>
      <c r="Q123" s="251"/>
      <c r="R123" s="251"/>
      <c r="S123" s="251"/>
    </row>
    <row r="124" spans="1:19" ht="17.25" thickBot="1">
      <c r="A124" s="292"/>
      <c r="B124" s="121" t="s">
        <v>57</v>
      </c>
      <c r="C124" s="122" t="s">
        <v>58</v>
      </c>
      <c r="D124" s="2" t="s">
        <v>57</v>
      </c>
      <c r="E124" s="10" t="s">
        <v>265</v>
      </c>
      <c r="F124" s="11" t="s">
        <v>266</v>
      </c>
      <c r="G124" s="183" t="s">
        <v>57</v>
      </c>
      <c r="H124" s="184" t="s">
        <v>265</v>
      </c>
      <c r="I124" s="185" t="s">
        <v>266</v>
      </c>
      <c r="J124" s="10" t="s">
        <v>57</v>
      </c>
      <c r="K124" s="10" t="s">
        <v>265</v>
      </c>
      <c r="L124" s="115" t="s">
        <v>266</v>
      </c>
      <c r="M124" s="2" t="s">
        <v>57</v>
      </c>
      <c r="N124" s="10" t="s">
        <v>265</v>
      </c>
      <c r="O124" s="66" t="s">
        <v>266</v>
      </c>
      <c r="Q124" s="256"/>
      <c r="R124" s="256"/>
      <c r="S124" s="256"/>
    </row>
    <row r="125" spans="1:19" ht="17.25" thickBot="1">
      <c r="A125" s="123" t="s">
        <v>247</v>
      </c>
      <c r="B125" s="124">
        <v>77</v>
      </c>
      <c r="C125" s="76">
        <v>-0.1425389755</v>
      </c>
      <c r="D125" s="13">
        <v>77.8</v>
      </c>
      <c r="E125" s="14">
        <f>IF(ISNUMBER(D125), (D125 - $B125) / $B125, "")</f>
        <v>1.0389610389610353E-2</v>
      </c>
      <c r="F125" s="16">
        <f>IF(ISNUMBER(D125), $B145 * E125, "")</f>
        <v>1558.4415584415531</v>
      </c>
      <c r="G125" s="29">
        <v>78.5</v>
      </c>
      <c r="H125" s="14">
        <f>IF(ISNUMBER(G125), (G125 - $B125) / $B125, "")</f>
        <v>1.948051948051948E-2</v>
      </c>
      <c r="I125" s="100">
        <f>IF(ISNUMBER(G125), $B145 * H125, "")</f>
        <v>2922.0779220779218</v>
      </c>
      <c r="J125" s="13">
        <v>78.400000000000006</v>
      </c>
      <c r="K125" s="14">
        <f>IF(ISNUMBER(J125), (J125 - $B125) / $B125, "")</f>
        <v>1.8181818181818257E-2</v>
      </c>
      <c r="L125" s="16">
        <f>IF(ISNUMBER(J125), $B145 * K125, "")</f>
        <v>2727.2727272727384</v>
      </c>
      <c r="M125" s="29">
        <v>74.2</v>
      </c>
      <c r="N125" s="14">
        <f>IF(ISNUMBER(M125), (M125 - $B125) / $B125, "")</f>
        <v>-3.6363636363636327E-2</v>
      </c>
      <c r="O125" s="16">
        <f>IF(ISNUMBER(M125), $B145 * N125, "")</f>
        <v>-5454.5454545454495</v>
      </c>
      <c r="Q125" s="251"/>
      <c r="R125" s="251"/>
      <c r="S125" s="251"/>
    </row>
    <row r="126" spans="1:19" ht="17.25" thickBot="1">
      <c r="A126" s="125" t="s">
        <v>129</v>
      </c>
      <c r="B126" s="126">
        <v>88.6</v>
      </c>
      <c r="C126" s="77">
        <v>-0.14807692310000001</v>
      </c>
      <c r="D126" s="15">
        <v>88</v>
      </c>
      <c r="E126" s="32">
        <f t="shared" ref="E126:E129" si="62">IF(ISNUMBER(D126), (D126 - $B126) / $B126, "")</f>
        <v>-6.772009029345309E-3</v>
      </c>
      <c r="F126" s="18">
        <f>IF(ISNUMBER(D126), $B145 * E126, "")</f>
        <v>-1015.8013544017964</v>
      </c>
      <c r="G126" s="31">
        <v>87.2</v>
      </c>
      <c r="H126" s="32">
        <f t="shared" ref="H126:H129" si="63">IF(ISNUMBER(G126), (G126 - $B126) / $B126, "")</f>
        <v>-1.5801354401805773E-2</v>
      </c>
      <c r="I126" s="101">
        <f>IF(ISNUMBER(G126), $B145 * H126, "")</f>
        <v>-2370.2031602708657</v>
      </c>
      <c r="J126" s="15">
        <v>88.1</v>
      </c>
      <c r="K126" s="32">
        <f t="shared" ref="K126:K129" si="64">IF(ISNUMBER(J126), (J126 - $B126) / $B126, "")</f>
        <v>-5.6433408577878106E-3</v>
      </c>
      <c r="L126" s="18">
        <f>IF(ISNUMBER(J126), $B145 * K126, "")</f>
        <v>-846.50112866817153</v>
      </c>
      <c r="M126" s="31">
        <v>81.3</v>
      </c>
      <c r="N126" s="32">
        <f t="shared" ref="N126:N129" si="65">IF(ISNUMBER(M126), (M126 - $B126) / $B126, "")</f>
        <v>-8.2392776523701999E-2</v>
      </c>
      <c r="O126" s="18">
        <f>IF(ISNUMBER(M126), $B145 * N126, "")</f>
        <v>-12358.9164785553</v>
      </c>
      <c r="Q126" s="251"/>
      <c r="R126" s="251"/>
      <c r="S126" s="251"/>
    </row>
    <row r="127" spans="1:19" ht="17.25" thickBot="1">
      <c r="A127" s="125" t="s">
        <v>338</v>
      </c>
      <c r="B127" s="126">
        <v>0.14899999999999999</v>
      </c>
      <c r="C127" s="77">
        <v>-0.15340909089999999</v>
      </c>
      <c r="D127" s="15">
        <v>0.159</v>
      </c>
      <c r="E127" s="32">
        <f t="shared" si="62"/>
        <v>6.7114093959731599E-2</v>
      </c>
      <c r="F127" s="18">
        <f>IF(ISNUMBER(D127), $B145 * E127, "")</f>
        <v>10067.114093959741</v>
      </c>
      <c r="G127" s="31">
        <v>0.158</v>
      </c>
      <c r="H127" s="32">
        <f t="shared" si="63"/>
        <v>6.0402684563758448E-2</v>
      </c>
      <c r="I127" s="101">
        <f>IF(ISNUMBER(G127), $B145 * H127, "")</f>
        <v>9060.4026845637673</v>
      </c>
      <c r="J127" s="15">
        <v>0.159</v>
      </c>
      <c r="K127" s="32">
        <f t="shared" si="64"/>
        <v>6.7114093959731599E-2</v>
      </c>
      <c r="L127" s="18">
        <f>IF(ISNUMBER(J127), $B145 * K127, "")</f>
        <v>10067.114093959741</v>
      </c>
      <c r="M127" s="31">
        <v>0.14899999999999999</v>
      </c>
      <c r="N127" s="32">
        <f t="shared" si="65"/>
        <v>0</v>
      </c>
      <c r="O127" s="18">
        <f>IF(ISNUMBER(M127), $B145 * N127, "")</f>
        <v>0</v>
      </c>
      <c r="Q127" s="256"/>
      <c r="R127" s="256"/>
      <c r="S127" s="256"/>
    </row>
    <row r="128" spans="1:19" ht="17.25" thickBot="1">
      <c r="A128" s="125" t="s">
        <v>97</v>
      </c>
      <c r="B128" s="126">
        <v>3.18</v>
      </c>
      <c r="C128" s="77">
        <v>-0.15425531910000001</v>
      </c>
      <c r="D128" s="15">
        <v>3.25</v>
      </c>
      <c r="E128" s="32">
        <f t="shared" si="62"/>
        <v>2.2012578616352151E-2</v>
      </c>
      <c r="F128" s="18">
        <f>IF(ISNUMBER(D128), $B145 * E128, "")</f>
        <v>3301.8867924528226</v>
      </c>
      <c r="G128" s="31">
        <v>3.25</v>
      </c>
      <c r="H128" s="32">
        <f t="shared" si="63"/>
        <v>2.2012578616352151E-2</v>
      </c>
      <c r="I128" s="101">
        <f>IF(ISNUMBER(G128), $B145 * H128, "")</f>
        <v>3301.8867924528226</v>
      </c>
      <c r="J128" s="15">
        <v>3.25</v>
      </c>
      <c r="K128" s="32">
        <f t="shared" si="64"/>
        <v>2.2012578616352151E-2</v>
      </c>
      <c r="L128" s="18">
        <f>IF(ISNUMBER(J128), $B145 * K128, "")</f>
        <v>3301.8867924528226</v>
      </c>
      <c r="M128" s="31">
        <v>3.06</v>
      </c>
      <c r="N128" s="32">
        <f t="shared" si="65"/>
        <v>-3.7735849056603807E-2</v>
      </c>
      <c r="O128" s="18">
        <f>IF(ISNUMBER(M128), $B145 * N128, "")</f>
        <v>-5660.3773584905712</v>
      </c>
      <c r="Q128" s="256"/>
      <c r="R128" s="256"/>
      <c r="S128" s="256"/>
    </row>
    <row r="129" spans="1:19" ht="17.25" thickBot="1">
      <c r="A129" s="127" t="s">
        <v>64</v>
      </c>
      <c r="B129" s="128">
        <v>39.6</v>
      </c>
      <c r="C129" s="78">
        <v>-0.164556962</v>
      </c>
      <c r="D129" s="20">
        <v>43.3</v>
      </c>
      <c r="E129" s="21">
        <f t="shared" si="62"/>
        <v>9.3434343434343328E-2</v>
      </c>
      <c r="F129" s="22">
        <f>IF(ISNUMBER(D129), $B145 * E129, "")</f>
        <v>14015.1515151515</v>
      </c>
      <c r="G129" s="30">
        <v>43.1</v>
      </c>
      <c r="H129" s="21">
        <f t="shared" si="63"/>
        <v>8.8383838383838384E-2</v>
      </c>
      <c r="I129" s="105">
        <f>IF(ISNUMBER(G129), $B145 * H129, "")</f>
        <v>13257.575757575758</v>
      </c>
      <c r="J129" s="20">
        <v>43.3</v>
      </c>
      <c r="K129" s="21">
        <f t="shared" si="64"/>
        <v>9.3434343434343328E-2</v>
      </c>
      <c r="L129" s="22">
        <f>IF(ISNUMBER(J129), $B145 * K129, "")</f>
        <v>14015.1515151515</v>
      </c>
      <c r="M129" s="30">
        <v>40.6</v>
      </c>
      <c r="N129" s="21">
        <f t="shared" si="65"/>
        <v>2.5252525252525252E-2</v>
      </c>
      <c r="O129" s="22">
        <f>IF(ISNUMBER(M129), $B145 * N129, "")</f>
        <v>3787.878787878788</v>
      </c>
      <c r="Q129" s="256"/>
      <c r="R129" s="256"/>
      <c r="S129" s="256"/>
    </row>
    <row r="130" spans="1:19" ht="17.25" thickBot="1">
      <c r="A130" s="125" t="s">
        <v>71</v>
      </c>
      <c r="B130" s="129">
        <v>30.9</v>
      </c>
      <c r="C130" s="80">
        <v>-0.1715817694</v>
      </c>
      <c r="D130" s="106">
        <v>30.9</v>
      </c>
      <c r="E130" s="107">
        <f>IF(ISNUMBER(D130), (D130 - $B130) / $B130, "")</f>
        <v>0</v>
      </c>
      <c r="F130" s="108">
        <f>IF(ISNUMBER(D130), $B145 * E130, "")</f>
        <v>0</v>
      </c>
      <c r="G130" s="109">
        <v>30.3</v>
      </c>
      <c r="H130" s="107">
        <f>IF(ISNUMBER(G130), (G130 - $B130) / $B130, "")</f>
        <v>-1.9417475728155272E-2</v>
      </c>
      <c r="I130" s="110">
        <f>IF(ISNUMBER(G130), $B145 * H130, "")</f>
        <v>-2912.6213592232907</v>
      </c>
      <c r="J130" s="106">
        <v>30.7</v>
      </c>
      <c r="K130" s="107">
        <f>IF(ISNUMBER(J130), (J130 - $B130) / $B130, "")</f>
        <v>-6.4724919093850902E-3</v>
      </c>
      <c r="L130" s="108">
        <f>IF(ISNUMBER(J130), $B145 * K130, "")</f>
        <v>-970.87378640776353</v>
      </c>
      <c r="M130" s="109">
        <v>26.8</v>
      </c>
      <c r="N130" s="107">
        <f>IF(ISNUMBER(M130), (M130 - $B130) / $B130, "")</f>
        <v>-0.13268608414239477</v>
      </c>
      <c r="O130" s="108">
        <f>IF(ISNUMBER(M130), $B145 * N130, "")</f>
        <v>-19902.912621359217</v>
      </c>
      <c r="Q130" s="256"/>
      <c r="R130" s="256"/>
      <c r="S130" s="256"/>
    </row>
    <row r="131" spans="1:19" ht="17.25" thickBot="1">
      <c r="A131" s="125" t="s">
        <v>199</v>
      </c>
      <c r="B131" s="126">
        <v>74.5</v>
      </c>
      <c r="C131" s="77">
        <v>-0.1795154185</v>
      </c>
      <c r="D131" s="15">
        <v>77.400000000000006</v>
      </c>
      <c r="E131" s="32">
        <f t="shared" ref="E131:E134" si="66">IF(ISNUMBER(D131), (D131 - $B131) / $B131, "")</f>
        <v>3.8926174496644372E-2</v>
      </c>
      <c r="F131" s="18">
        <f>IF(ISNUMBER(D131), $B145 * E131, "")</f>
        <v>5838.9261744966561</v>
      </c>
      <c r="G131" s="31">
        <v>76.8</v>
      </c>
      <c r="H131" s="32">
        <f t="shared" ref="H131:H134" si="67">IF(ISNUMBER(G131), (G131 - $B131) / $B131, "")</f>
        <v>3.0872483221476472E-2</v>
      </c>
      <c r="I131" s="101">
        <f>IF(ISNUMBER(G131), $B145 * H131, "")</f>
        <v>4630.8724832214712</v>
      </c>
      <c r="J131" s="15">
        <v>76.8</v>
      </c>
      <c r="K131" s="32">
        <f t="shared" ref="K131:K134" si="68">IF(ISNUMBER(J131), (J131 - $B131) / $B131, "")</f>
        <v>3.0872483221476472E-2</v>
      </c>
      <c r="L131" s="18">
        <f>IF(ISNUMBER(J131), $B145 * K131, "")</f>
        <v>4630.8724832214712</v>
      </c>
      <c r="M131" s="31">
        <v>68.8</v>
      </c>
      <c r="N131" s="32">
        <f t="shared" ref="N131:N134" si="69">IF(ISNUMBER(M131), (M131 - $B131) / $B131, "")</f>
        <v>-7.6510067114093999E-2</v>
      </c>
      <c r="O131" s="18">
        <f>IF(ISNUMBER(M131), $B145 * N131, "")</f>
        <v>-11476.510067114099</v>
      </c>
      <c r="Q131" s="256"/>
      <c r="R131" s="256"/>
      <c r="S131" s="256"/>
    </row>
    <row r="132" spans="1:19" ht="17.25" thickBot="1">
      <c r="A132" s="125" t="s">
        <v>159</v>
      </c>
      <c r="B132" s="126">
        <v>93</v>
      </c>
      <c r="C132" s="77">
        <v>-0.18421052630000001</v>
      </c>
      <c r="D132" s="15">
        <v>104</v>
      </c>
      <c r="E132" s="32">
        <f t="shared" si="66"/>
        <v>0.11827956989247312</v>
      </c>
      <c r="F132" s="18">
        <f>IF(ISNUMBER(D132), $B145 * E132, "")</f>
        <v>17741.93548387097</v>
      </c>
      <c r="G132" s="31">
        <v>101</v>
      </c>
      <c r="H132" s="32">
        <f t="shared" si="67"/>
        <v>8.6021505376344093E-2</v>
      </c>
      <c r="I132" s="101">
        <f>IF(ISNUMBER(G132), $B145 * H132, "")</f>
        <v>12903.225806451614</v>
      </c>
      <c r="J132" s="15">
        <v>103</v>
      </c>
      <c r="K132" s="32">
        <f t="shared" si="68"/>
        <v>0.10752688172043011</v>
      </c>
      <c r="L132" s="18">
        <f>IF(ISNUMBER(J132), $B145 * K132, "")</f>
        <v>16129.032258064517</v>
      </c>
      <c r="M132" s="31">
        <v>93.5</v>
      </c>
      <c r="N132" s="32">
        <f t="shared" si="69"/>
        <v>5.3763440860215058E-3</v>
      </c>
      <c r="O132" s="18">
        <f>IF(ISNUMBER(M132), $B145 * N132, "")</f>
        <v>806.45161290322585</v>
      </c>
      <c r="Q132" s="256"/>
      <c r="R132" s="256"/>
      <c r="S132" s="256"/>
    </row>
    <row r="133" spans="1:19" ht="17.25" thickBot="1">
      <c r="A133" s="125" t="s">
        <v>201</v>
      </c>
      <c r="B133" s="126">
        <v>17.899999999999999</v>
      </c>
      <c r="C133" s="77">
        <v>-0.1863636364</v>
      </c>
      <c r="D133" s="15">
        <v>18.100000000000001</v>
      </c>
      <c r="E133" s="32">
        <f t="shared" si="66"/>
        <v>1.1173184357542059E-2</v>
      </c>
      <c r="F133" s="18">
        <f>IF(ISNUMBER(D133), $B145 * E133, "")</f>
        <v>1675.9776536313088</v>
      </c>
      <c r="G133" s="31">
        <v>18.2</v>
      </c>
      <c r="H133" s="32">
        <f t="shared" si="67"/>
        <v>1.675977653631289E-2</v>
      </c>
      <c r="I133" s="101">
        <f>IF(ISNUMBER(G133), $B145 * H133, "")</f>
        <v>2513.9664804469335</v>
      </c>
      <c r="J133" s="15">
        <v>18.100000000000001</v>
      </c>
      <c r="K133" s="32">
        <f t="shared" si="68"/>
        <v>1.1173184357542059E-2</v>
      </c>
      <c r="L133" s="18">
        <f>IF(ISNUMBER(J133), $B145 * K133, "")</f>
        <v>1675.9776536313088</v>
      </c>
      <c r="M133" s="31">
        <v>17.399999999999999</v>
      </c>
      <c r="N133" s="32">
        <f t="shared" si="69"/>
        <v>-2.793296089385475E-2</v>
      </c>
      <c r="O133" s="18">
        <f>IF(ISNUMBER(M133), $B145 * N133, "")</f>
        <v>-4189.9441340782123</v>
      </c>
      <c r="Q133" s="33"/>
      <c r="R133" s="33"/>
    </row>
    <row r="134" spans="1:19" ht="17.25" thickBot="1">
      <c r="A134" s="130" t="s">
        <v>145</v>
      </c>
      <c r="B134" s="131">
        <v>21.6</v>
      </c>
      <c r="C134" s="79">
        <v>-0.191011236</v>
      </c>
      <c r="D134" s="24">
        <v>22.8</v>
      </c>
      <c r="E134" s="25">
        <f t="shared" si="66"/>
        <v>5.5555555555555518E-2</v>
      </c>
      <c r="F134" s="104">
        <f>IF(ISNUMBER(D134), $B145 * E134, "")</f>
        <v>8333.3333333333285</v>
      </c>
      <c r="G134" s="102">
        <v>22.7</v>
      </c>
      <c r="H134" s="25">
        <f t="shared" si="67"/>
        <v>5.0925925925925826E-2</v>
      </c>
      <c r="I134" s="103">
        <f>IF(ISNUMBER(G134), $B145 * H134, "")</f>
        <v>7638.8888888888741</v>
      </c>
      <c r="J134" s="24">
        <v>22.7</v>
      </c>
      <c r="K134" s="25">
        <f t="shared" si="68"/>
        <v>5.0925925925925826E-2</v>
      </c>
      <c r="L134" s="104">
        <f>IF(ISNUMBER(J134), $B145 * K134, "")</f>
        <v>7638.8888888888741</v>
      </c>
      <c r="M134" s="102">
        <v>20.399999999999999</v>
      </c>
      <c r="N134" s="25">
        <f t="shared" si="69"/>
        <v>-5.5555555555555684E-2</v>
      </c>
      <c r="O134" s="104">
        <f>IF(ISNUMBER(M134), $B145 * N134, "")</f>
        <v>-8333.3333333333521</v>
      </c>
      <c r="Q134" s="265"/>
      <c r="R134" s="266"/>
      <c r="S134" s="267"/>
    </row>
    <row r="135" spans="1:19">
      <c r="A135" s="123" t="s">
        <v>205</v>
      </c>
      <c r="B135" s="124">
        <v>12.5</v>
      </c>
      <c r="C135" s="76">
        <v>-0.1935483871</v>
      </c>
      <c r="D135" s="13">
        <v>13</v>
      </c>
      <c r="E135" s="14">
        <f>IF(ISNUMBER(D135), (D135 - $B135) / $B135, "")</f>
        <v>0.04</v>
      </c>
      <c r="F135" s="16">
        <f>IF(ISNUMBER(D135), $B145 * E135, "")</f>
        <v>6000</v>
      </c>
      <c r="G135" s="29">
        <v>13</v>
      </c>
      <c r="H135" s="14">
        <f>IF(ISNUMBER(G135), (G135 - $B135) / $B135, "")</f>
        <v>0.04</v>
      </c>
      <c r="I135" s="100">
        <f>IF(ISNUMBER(G135), $B145 * H135, "")</f>
        <v>6000</v>
      </c>
      <c r="J135" s="13">
        <v>13</v>
      </c>
      <c r="K135" s="14">
        <f>IF(ISNUMBER(J135), (J135 - $B135) / $B135, "")</f>
        <v>0.04</v>
      </c>
      <c r="L135" s="16">
        <f>IF(ISNUMBER(J135), $B145 * K135, "")</f>
        <v>6000</v>
      </c>
      <c r="M135" s="29">
        <v>11.6</v>
      </c>
      <c r="N135" s="14">
        <f>IF(ISNUMBER(M135), (M135 - $B135) / $B135, "")</f>
        <v>-7.2000000000000022E-2</v>
      </c>
      <c r="O135" s="16">
        <f>IF(ISNUMBER(M135), $B145 * N135, "")</f>
        <v>-10800.000000000004</v>
      </c>
      <c r="Q135" s="268"/>
      <c r="R135" s="269"/>
      <c r="S135" s="270"/>
    </row>
    <row r="136" spans="1:19" ht="17.25" thickBot="1">
      <c r="A136" s="125" t="s">
        <v>187</v>
      </c>
      <c r="B136" s="126">
        <v>15.5</v>
      </c>
      <c r="C136" s="77">
        <v>-0.1968911917</v>
      </c>
      <c r="D136" s="15">
        <v>16.899999999999999</v>
      </c>
      <c r="E136" s="32">
        <f t="shared" ref="E136:E139" si="70">IF(ISNUMBER(D136), (D136 - $B136) / $B136, "")</f>
        <v>9.0322580645161202E-2</v>
      </c>
      <c r="F136" s="18">
        <f>IF(ISNUMBER(D136), $B145 * E136, "")</f>
        <v>13548.38709677418</v>
      </c>
      <c r="G136" s="31">
        <v>16.399999999999999</v>
      </c>
      <c r="H136" s="32">
        <f t="shared" ref="H136:H139" si="71">IF(ISNUMBER(G136), (G136 - $B136) / $B136, "")</f>
        <v>5.8064516129032163E-2</v>
      </c>
      <c r="I136" s="101">
        <f>IF(ISNUMBER(G136), $B145 * H136, "")</f>
        <v>8709.6774193548245</v>
      </c>
      <c r="J136" s="15">
        <v>16.600000000000001</v>
      </c>
      <c r="K136" s="32">
        <f t="shared" ref="K136:K139" si="72">IF(ISNUMBER(J136), (J136 - $B136) / $B136, "")</f>
        <v>7.0967741935483969E-2</v>
      </c>
      <c r="L136" s="18">
        <f>IF(ISNUMBER(J136), $B145 * K136, "")</f>
        <v>10645.161290322596</v>
      </c>
      <c r="M136" s="31">
        <v>15.3</v>
      </c>
      <c r="N136" s="32">
        <f t="shared" ref="N136:N139" si="73">IF(ISNUMBER(M136), (M136 - $B136) / $B136, "")</f>
        <v>-1.2903225806451568E-2</v>
      </c>
      <c r="O136" s="18">
        <f>IF(ISNUMBER(M136), $B145 * N136, "")</f>
        <v>-1935.4838709677351</v>
      </c>
      <c r="Q136" s="271"/>
      <c r="R136" s="272"/>
      <c r="S136" s="273"/>
    </row>
    <row r="137" spans="1:19" ht="17.25" thickBot="1">
      <c r="A137" s="125" t="s">
        <v>185</v>
      </c>
      <c r="B137" s="126">
        <v>15.4</v>
      </c>
      <c r="C137" s="77">
        <v>-0.19791666669999999</v>
      </c>
      <c r="D137" s="15">
        <v>15.6</v>
      </c>
      <c r="E137" s="32">
        <f t="shared" si="70"/>
        <v>1.2987012987012941E-2</v>
      </c>
      <c r="F137" s="18">
        <f>IF(ISNUMBER(D137), $B145 * E137, "")</f>
        <v>1948.0519480519411</v>
      </c>
      <c r="G137" s="31">
        <v>15.6</v>
      </c>
      <c r="H137" s="32">
        <f t="shared" si="71"/>
        <v>1.2987012987012941E-2</v>
      </c>
      <c r="I137" s="101">
        <f>IF(ISNUMBER(G137), $B145 * H137, "")</f>
        <v>1948.0519480519411</v>
      </c>
      <c r="J137" s="15">
        <v>15.9</v>
      </c>
      <c r="K137" s="32">
        <f t="shared" si="72"/>
        <v>3.2467532467532464E-2</v>
      </c>
      <c r="L137" s="18">
        <f>IF(ISNUMBER(J137), $B145 * K137, "")</f>
        <v>4870.1298701298692</v>
      </c>
      <c r="M137" s="31">
        <v>14.7</v>
      </c>
      <c r="N137" s="32">
        <f t="shared" si="73"/>
        <v>-4.5454545454545525E-2</v>
      </c>
      <c r="O137" s="18">
        <f>IF(ISNUMBER(M137), $B145 * N137, "")</f>
        <v>-6818.1818181818289</v>
      </c>
      <c r="Q137" s="256"/>
      <c r="R137" s="256"/>
      <c r="S137" s="256"/>
    </row>
    <row r="138" spans="1:19" ht="17.25" thickBot="1">
      <c r="A138" s="125" t="s">
        <v>147</v>
      </c>
      <c r="B138" s="126">
        <v>13.3</v>
      </c>
      <c r="C138" s="77">
        <v>-0.20359281439999999</v>
      </c>
      <c r="D138" s="15">
        <v>13.3</v>
      </c>
      <c r="E138" s="32">
        <f t="shared" si="70"/>
        <v>0</v>
      </c>
      <c r="F138" s="18">
        <f>IF(ISNUMBER(D138), $B145 * E138, "")</f>
        <v>0</v>
      </c>
      <c r="G138" s="31">
        <v>13.2</v>
      </c>
      <c r="H138" s="32">
        <f t="shared" si="71"/>
        <v>-7.5187969924813093E-3</v>
      </c>
      <c r="I138" s="101">
        <f>IF(ISNUMBER(G138), $B145 * H138, "")</f>
        <v>-1127.8195488721965</v>
      </c>
      <c r="J138" s="15">
        <v>13.3</v>
      </c>
      <c r="K138" s="32">
        <f t="shared" si="72"/>
        <v>0</v>
      </c>
      <c r="L138" s="18">
        <f>IF(ISNUMBER(J138), $B145 * K138, "")</f>
        <v>0</v>
      </c>
      <c r="M138" s="31">
        <v>12</v>
      </c>
      <c r="N138" s="32">
        <f t="shared" si="73"/>
        <v>-9.7744360902255689E-2</v>
      </c>
      <c r="O138" s="18">
        <f>IF(ISNUMBER(M138), $B145 * N138, "")</f>
        <v>-14661.654135338353</v>
      </c>
      <c r="Q138" s="251"/>
      <c r="R138" s="251"/>
      <c r="S138" s="251"/>
    </row>
    <row r="139" spans="1:19" ht="17.25" thickBot="1">
      <c r="A139" s="127" t="s">
        <v>119</v>
      </c>
      <c r="B139" s="128">
        <v>30.8</v>
      </c>
      <c r="C139" s="78">
        <v>-0.2041343669</v>
      </c>
      <c r="D139" s="20">
        <v>31.4</v>
      </c>
      <c r="E139" s="21">
        <f t="shared" si="70"/>
        <v>1.9480519480519411E-2</v>
      </c>
      <c r="F139" s="22">
        <f>IF(ISNUMBER(D139), $B145 * E139, "")</f>
        <v>2922.0779220779118</v>
      </c>
      <c r="G139" s="30">
        <v>30.9</v>
      </c>
      <c r="H139" s="21">
        <f t="shared" si="71"/>
        <v>3.2467532467531776E-3</v>
      </c>
      <c r="I139" s="105">
        <f>IF(ISNUMBER(G139), $B145 * H139, "")</f>
        <v>487.01298701297662</v>
      </c>
      <c r="J139" s="20">
        <v>30.9</v>
      </c>
      <c r="K139" s="21">
        <f t="shared" si="72"/>
        <v>3.2467532467531776E-3</v>
      </c>
      <c r="L139" s="22">
        <f>IF(ISNUMBER(J139), $B145 * K139, "")</f>
        <v>487.01298701297662</v>
      </c>
      <c r="M139" s="30">
        <v>27.8</v>
      </c>
      <c r="N139" s="21">
        <f t="shared" si="73"/>
        <v>-9.7402597402597407E-2</v>
      </c>
      <c r="O139" s="22">
        <f>IF(ISNUMBER(M139), $B145 * N139, "")</f>
        <v>-14610.389610389611</v>
      </c>
      <c r="Q139" s="251"/>
      <c r="R139" s="251"/>
      <c r="S139" s="251"/>
    </row>
    <row r="140" spans="1:19" ht="17.25" thickBot="1">
      <c r="A140" s="125" t="s">
        <v>231</v>
      </c>
      <c r="B140" s="129">
        <v>89.1</v>
      </c>
      <c r="C140" s="80">
        <v>-0.2044642857</v>
      </c>
      <c r="D140" s="106">
        <v>94.2</v>
      </c>
      <c r="E140" s="107">
        <f>IF(ISNUMBER(D140), (D140 - $B140) / $B140, "")</f>
        <v>5.7239057239057339E-2</v>
      </c>
      <c r="F140" s="108">
        <f>IF(ISNUMBER(D140), $B145 * E140, "")</f>
        <v>8585.8585858586011</v>
      </c>
      <c r="G140" s="109">
        <v>92.6</v>
      </c>
      <c r="H140" s="107">
        <f>IF(ISNUMBER(G140), (G140 - $B140) / $B140, "")</f>
        <v>3.9281705948372617E-2</v>
      </c>
      <c r="I140" s="110">
        <f>IF(ISNUMBER(G140), $B145 * H140, "")</f>
        <v>5892.2558922558928</v>
      </c>
      <c r="J140" s="106">
        <v>92.2</v>
      </c>
      <c r="K140" s="107">
        <f>IF(ISNUMBER(J140), (J140 - $B140) / $B140, "")</f>
        <v>3.4792368125701557E-2</v>
      </c>
      <c r="L140" s="108">
        <f>IF(ISNUMBER(J140), $B145 * K140, "")</f>
        <v>5218.8552188552339</v>
      </c>
      <c r="M140" s="109">
        <v>81.599999999999994</v>
      </c>
      <c r="N140" s="107">
        <f>IF(ISNUMBER(M140), (M140 - $B140) / $B140, "")</f>
        <v>-8.4175084175084181E-2</v>
      </c>
      <c r="O140" s="108">
        <f>IF(ISNUMBER(M140), $B145 * N140, "")</f>
        <v>-12626.262626262627</v>
      </c>
      <c r="Q140" s="256"/>
      <c r="R140" s="256"/>
      <c r="S140" s="256"/>
    </row>
    <row r="141" spans="1:19" ht="17.25" thickBot="1">
      <c r="A141" s="125" t="s">
        <v>213</v>
      </c>
      <c r="B141" s="126">
        <v>12.2</v>
      </c>
      <c r="C141" s="77">
        <v>-0.20779220779999999</v>
      </c>
      <c r="D141" s="15">
        <v>12.6</v>
      </c>
      <c r="E141" s="32">
        <f t="shared" ref="E141:E144" si="74">IF(ISNUMBER(D141), (D141 - $B141) / $B141, "")</f>
        <v>3.2786885245901669E-2</v>
      </c>
      <c r="F141" s="18">
        <f>IF(ISNUMBER(D141), $B145 * E141, "")</f>
        <v>4918.0327868852501</v>
      </c>
      <c r="G141" s="31">
        <v>12.3</v>
      </c>
      <c r="H141" s="32">
        <f t="shared" ref="H141:H144" si="75">IF(ISNUMBER(G141), (G141 - $B141) / $B141, "")</f>
        <v>8.1967213114755265E-3</v>
      </c>
      <c r="I141" s="101">
        <f>IF(ISNUMBER(G141), $B145 * H141, "")</f>
        <v>1229.5081967213289</v>
      </c>
      <c r="J141" s="15">
        <v>12.6</v>
      </c>
      <c r="K141" s="32">
        <f t="shared" ref="K141:K144" si="76">IF(ISNUMBER(J141), (J141 - $B141) / $B141, "")</f>
        <v>3.2786885245901669E-2</v>
      </c>
      <c r="L141" s="18">
        <f>IF(ISNUMBER(J141), $B145 * K141, "")</f>
        <v>4918.0327868852501</v>
      </c>
      <c r="M141" s="31">
        <v>10.9</v>
      </c>
      <c r="N141" s="32">
        <f t="shared" ref="N141:N144" si="77">IF(ISNUMBER(M141), (M141 - $B141) / $B141, "")</f>
        <v>-0.10655737704918025</v>
      </c>
      <c r="O141" s="18">
        <f>IF(ISNUMBER(M141), $B145 * N141, "")</f>
        <v>-15983.606557377037</v>
      </c>
      <c r="Q141" s="256"/>
      <c r="R141" s="256"/>
      <c r="S141" s="256"/>
    </row>
    <row r="142" spans="1:19" ht="17.25" thickBot="1">
      <c r="A142" s="125" t="s">
        <v>207</v>
      </c>
      <c r="B142" s="126">
        <v>17.8</v>
      </c>
      <c r="C142" s="77">
        <v>-0.2192982456</v>
      </c>
      <c r="D142" s="15">
        <v>18.2</v>
      </c>
      <c r="E142" s="32">
        <f t="shared" si="74"/>
        <v>2.247191011235947E-2</v>
      </c>
      <c r="F142" s="18">
        <f>IF(ISNUMBER(D142), $B145 * E142, "")</f>
        <v>3370.7865168539206</v>
      </c>
      <c r="G142" s="31">
        <v>18.2</v>
      </c>
      <c r="H142" s="32">
        <f t="shared" si="75"/>
        <v>2.247191011235947E-2</v>
      </c>
      <c r="I142" s="101">
        <f>IF(ISNUMBER(G142), $B145 * H142, "")</f>
        <v>3370.7865168539206</v>
      </c>
      <c r="J142" s="15">
        <v>18.100000000000001</v>
      </c>
      <c r="K142" s="32">
        <f t="shared" si="76"/>
        <v>1.6853932584269701E-2</v>
      </c>
      <c r="L142" s="18">
        <f>IF(ISNUMBER(J142), $B145 * K142, "")</f>
        <v>2528.0898876404549</v>
      </c>
      <c r="M142" s="31">
        <v>15.8</v>
      </c>
      <c r="N142" s="32">
        <f t="shared" si="77"/>
        <v>-0.11235955056179775</v>
      </c>
      <c r="O142" s="18">
        <f>IF(ISNUMBER(M142), $B145 * N142, "")</f>
        <v>-16853.932584269663</v>
      </c>
      <c r="Q142" s="256"/>
      <c r="R142" s="256"/>
      <c r="S142" s="256"/>
    </row>
    <row r="143" spans="1:19">
      <c r="A143" s="125" t="s">
        <v>175</v>
      </c>
      <c r="B143" s="126">
        <v>17.7</v>
      </c>
      <c r="C143" s="77">
        <v>-0.2270742358</v>
      </c>
      <c r="D143" s="15">
        <v>18.100000000000001</v>
      </c>
      <c r="E143" s="32">
        <f t="shared" si="74"/>
        <v>2.2598870056497296E-2</v>
      </c>
      <c r="F143" s="18">
        <f>IF(ISNUMBER(D143), $B145 * E143, "")</f>
        <v>3389.8305084745944</v>
      </c>
      <c r="G143" s="31">
        <v>18</v>
      </c>
      <c r="H143" s="32">
        <f t="shared" si="75"/>
        <v>1.6949152542372923E-2</v>
      </c>
      <c r="I143" s="101">
        <f>IF(ISNUMBER(G143), $B145 * H143, "")</f>
        <v>2542.3728813559383</v>
      </c>
      <c r="J143" s="15">
        <v>18</v>
      </c>
      <c r="K143" s="32">
        <f t="shared" si="76"/>
        <v>1.6949152542372923E-2</v>
      </c>
      <c r="L143" s="18">
        <f>IF(ISNUMBER(J143), $B145 * K143, "")</f>
        <v>2542.3728813559383</v>
      </c>
      <c r="M143" s="31">
        <v>16</v>
      </c>
      <c r="N143" s="32">
        <f t="shared" si="77"/>
        <v>-9.6045197740112956E-2</v>
      </c>
      <c r="O143" s="18">
        <f>IF(ISNUMBER(M143), $B145 * N143, "")</f>
        <v>-14406.779661016943</v>
      </c>
      <c r="Q143" s="278"/>
      <c r="R143" s="279"/>
      <c r="S143" s="280"/>
    </row>
    <row r="144" spans="1:19" ht="17.25" thickBot="1">
      <c r="A144" s="130"/>
      <c r="B144" s="131"/>
      <c r="C144" s="79"/>
      <c r="D144" s="24" t="s">
        <v>341</v>
      </c>
      <c r="E144" s="25" t="str">
        <f t="shared" si="74"/>
        <v/>
      </c>
      <c r="F144" s="104" t="str">
        <f>IF(ISNUMBER(D144), $B145 * E144, "")</f>
        <v/>
      </c>
      <c r="G144" s="102" t="s">
        <v>341</v>
      </c>
      <c r="H144" s="25" t="str">
        <f t="shared" si="75"/>
        <v/>
      </c>
      <c r="I144" s="103" t="str">
        <f>IF(ISNUMBER(G144), $B145 * H144, "")</f>
        <v/>
      </c>
      <c r="J144" s="24" t="s">
        <v>341</v>
      </c>
      <c r="K144" s="25" t="str">
        <f t="shared" si="76"/>
        <v/>
      </c>
      <c r="L144" s="104" t="str">
        <f>IF(ISNUMBER(J144), $B145 * K144, "")</f>
        <v/>
      </c>
      <c r="M144" s="102" t="s">
        <v>341</v>
      </c>
      <c r="N144" s="25" t="str">
        <f t="shared" si="77"/>
        <v/>
      </c>
      <c r="O144" s="104" t="str">
        <f>IF(ISNUMBER(M144), $B145 * N144, "")</f>
        <v/>
      </c>
      <c r="Q144" s="281"/>
      <c r="R144" s="282"/>
      <c r="S144" s="283"/>
    </row>
    <row r="145" spans="1:19" ht="17.25" thickBot="1">
      <c r="A145" s="132" t="s">
        <v>267</v>
      </c>
      <c r="B145" s="289">
        <f>$B$37</f>
        <v>150000</v>
      </c>
      <c r="C145" s="290"/>
      <c r="D145" s="26" t="s">
        <v>268</v>
      </c>
      <c r="E145" s="27">
        <f>IF(COUNT(E125:E144), SUM(E125:E144) / COUNT(E125:E144), 0)</f>
        <v>3.7263154602074557E-2</v>
      </c>
      <c r="F145" s="28">
        <f>SUM(F125:F144)</f>
        <v>106199.99061591247</v>
      </c>
      <c r="G145" s="26" t="s">
        <v>268</v>
      </c>
      <c r="H145" s="27">
        <f>IF(COUNT(H125:H144), SUM(H125:H144) / COUNT(H125:H144), 0)</f>
        <v>2.8069445118919168E-2</v>
      </c>
      <c r="I145" s="28">
        <f>SUM(I125:I144)</f>
        <v>79997.918588919638</v>
      </c>
      <c r="J145" s="26" t="s">
        <v>268</v>
      </c>
      <c r="K145" s="27">
        <f>IF(COUNT(K125:K144), SUM(K125:K144) / COUNT(K125:K144), 0)</f>
        <v>3.353630751570854E-2</v>
      </c>
      <c r="L145" s="28">
        <f>SUM(L125:L144)</f>
        <v>95578.476419769344</v>
      </c>
      <c r="M145" s="26" t="s">
        <v>268</v>
      </c>
      <c r="N145" s="27">
        <f>IF(COUNT(N125:N144), SUM(N125:N144) / COUNT(N125:N144), 0)</f>
        <v>-6.0167894705437888E-2</v>
      </c>
      <c r="O145" s="28">
        <f>SUM(O125:O144)</f>
        <v>-171478.49991049798</v>
      </c>
      <c r="Q145" s="284"/>
      <c r="R145" s="285"/>
      <c r="S145" s="286"/>
    </row>
    <row r="147" spans="1:19" ht="17.25" thickBot="1"/>
    <row r="148" spans="1:19" ht="17.25" thickBot="1">
      <c r="A148" s="230" t="s">
        <v>256</v>
      </c>
      <c r="B148" s="231"/>
      <c r="C148" s="231"/>
      <c r="D148" s="231"/>
      <c r="E148" s="231"/>
      <c r="F148" s="231"/>
      <c r="G148" s="231"/>
      <c r="H148" s="231"/>
      <c r="I148" s="231"/>
      <c r="J148" s="231"/>
      <c r="K148" s="231"/>
      <c r="L148" s="231"/>
      <c r="M148" s="231"/>
      <c r="N148" s="231"/>
      <c r="O148" s="232"/>
      <c r="Q148" s="251"/>
      <c r="R148" s="251"/>
      <c r="S148" s="251"/>
    </row>
    <row r="149" spans="1:19" ht="17.25" thickBot="1">
      <c r="A149" s="182" t="s">
        <v>264</v>
      </c>
      <c r="B149" s="230" t="s">
        <v>49</v>
      </c>
      <c r="C149" s="232"/>
      <c r="D149" s="230" t="s">
        <v>57</v>
      </c>
      <c r="E149" s="231"/>
      <c r="F149" s="232"/>
      <c r="G149" s="257">
        <f>_xlfn.IFNA(VLOOKUP(B149, 현재가테이블!$B$2:$D$200, 2, FALSE), "-")</f>
        <v>60715000</v>
      </c>
      <c r="H149" s="258"/>
      <c r="I149" s="259"/>
      <c r="J149" s="230" t="s">
        <v>58</v>
      </c>
      <c r="K149" s="231"/>
      <c r="L149" s="232"/>
      <c r="M149" s="260">
        <f>_xlfn.IFNA(VLOOKUP(B149, 현재가테이블!$B$2:$D$200, 3, FALSE), "-")</f>
        <v>-7.8924148000000006E-3</v>
      </c>
      <c r="N149" s="261"/>
      <c r="O149" s="262"/>
      <c r="Q149" s="251"/>
      <c r="R149" s="251"/>
      <c r="S149" s="251"/>
    </row>
    <row r="150" spans="1:19" ht="17.25" thickBot="1">
      <c r="A150" s="291" t="s">
        <v>54</v>
      </c>
      <c r="B150" s="293" t="str">
        <f>TEXT($G$1, "[$-ko-KR]yyyy-mm-dd(ddd) ") &amp; "오전 00:00"</f>
        <v>2021-12-05(일) 오전 00:00</v>
      </c>
      <c r="C150" s="294"/>
      <c r="D150" s="253" t="str">
        <f>TEXT($G$1, "[$-ko-KR]yyyy-mm-dd(ddd) ") &amp; "오후 14:00"</f>
        <v>2021-12-05(일) 오후 14:00</v>
      </c>
      <c r="E150" s="254"/>
      <c r="F150" s="255"/>
      <c r="G150" s="253" t="str">
        <f>TEXT($G$1, "[$-ko-KR]yyyy-mm-dd(ddd) ") &amp; "오후 19:00"</f>
        <v>2021-12-05(일) 오후 19:00</v>
      </c>
      <c r="H150" s="254"/>
      <c r="I150" s="255"/>
      <c r="J150" s="253" t="str">
        <f>TEXT($G$1, "[$-ko-KR]yyyy-mm-dd(ddd) ") &amp; "오후 21:00"</f>
        <v>2021-12-05(일) 오후 21:00</v>
      </c>
      <c r="K150" s="254"/>
      <c r="L150" s="255"/>
      <c r="M150" s="253" t="str">
        <f>TEXT($G$1+1, "[$-ko-KR]yyyy-mm-dd(ddd) ") &amp; "오전 00:00"</f>
        <v>2021-12-06(월) 오전 00:00</v>
      </c>
      <c r="N150" s="254"/>
      <c r="O150" s="255"/>
      <c r="Q150" s="251"/>
      <c r="R150" s="251"/>
      <c r="S150" s="251"/>
    </row>
    <row r="151" spans="1:19" ht="17.25" thickBot="1">
      <c r="A151" s="292"/>
      <c r="B151" s="121" t="s">
        <v>57</v>
      </c>
      <c r="C151" s="122" t="s">
        <v>58</v>
      </c>
      <c r="D151" s="2" t="s">
        <v>57</v>
      </c>
      <c r="E151" s="10" t="s">
        <v>265</v>
      </c>
      <c r="F151" s="11" t="s">
        <v>266</v>
      </c>
      <c r="G151" s="183" t="s">
        <v>57</v>
      </c>
      <c r="H151" s="184" t="s">
        <v>265</v>
      </c>
      <c r="I151" s="185" t="s">
        <v>266</v>
      </c>
      <c r="J151" s="10" t="s">
        <v>57</v>
      </c>
      <c r="K151" s="10" t="s">
        <v>265</v>
      </c>
      <c r="L151" s="115" t="s">
        <v>266</v>
      </c>
      <c r="M151" s="2" t="s">
        <v>57</v>
      </c>
      <c r="N151" s="10" t="s">
        <v>265</v>
      </c>
      <c r="O151" s="66" t="s">
        <v>266</v>
      </c>
      <c r="Q151" s="256"/>
      <c r="R151" s="256"/>
      <c r="S151" s="256"/>
    </row>
    <row r="152" spans="1:19" ht="17.25" thickBot="1">
      <c r="A152" s="123" t="s">
        <v>127</v>
      </c>
      <c r="B152" s="124">
        <v>110</v>
      </c>
      <c r="C152" s="76">
        <v>-0.17293233080000001</v>
      </c>
      <c r="D152" s="13">
        <v>114</v>
      </c>
      <c r="E152" s="14">
        <f>IF(ISNUMBER(D152), (D152 - $B152) / $B152, "")</f>
        <v>3.6363636363636362E-2</v>
      </c>
      <c r="F152" s="16">
        <f>IF(ISNUMBER(D152), $B172 * E152, "")</f>
        <v>5454.545454545454</v>
      </c>
      <c r="G152" s="29">
        <v>110</v>
      </c>
      <c r="H152" s="14">
        <f>IF(ISNUMBER(G152), (G152 - $B152) / $B152, "")</f>
        <v>0</v>
      </c>
      <c r="I152" s="100">
        <f>IF(ISNUMBER(G152), $B172 * H152, "")</f>
        <v>0</v>
      </c>
      <c r="J152" s="13">
        <v>109</v>
      </c>
      <c r="K152" s="14">
        <f>IF(ISNUMBER(J152), (J152 - $B152) / $B152, "")</f>
        <v>-9.0909090909090905E-3</v>
      </c>
      <c r="L152" s="16">
        <f>IF(ISNUMBER(J152), $B172 * K152, "")</f>
        <v>-1363.6363636363635</v>
      </c>
      <c r="M152" s="29">
        <v>102</v>
      </c>
      <c r="N152" s="14">
        <f>IF(ISNUMBER(M152), (M152 - $B152) / $B152, "")</f>
        <v>-7.2727272727272724E-2</v>
      </c>
      <c r="O152" s="16">
        <f>IF(ISNUMBER(M152), $B172 * N152, "")</f>
        <v>-10909.090909090908</v>
      </c>
      <c r="Q152" s="251"/>
      <c r="R152" s="251"/>
      <c r="S152" s="251"/>
    </row>
    <row r="153" spans="1:19" ht="17.25" thickBot="1">
      <c r="A153" s="125" t="s">
        <v>233</v>
      </c>
      <c r="B153" s="126">
        <v>606</v>
      </c>
      <c r="C153" s="77">
        <v>-0.173260573</v>
      </c>
      <c r="D153" s="15">
        <v>608</v>
      </c>
      <c r="E153" s="32">
        <f t="shared" ref="E153:E156" si="78">IF(ISNUMBER(D153), (D153 - $B153) / $B153, "")</f>
        <v>3.3003300330033004E-3</v>
      </c>
      <c r="F153" s="18">
        <f>IF(ISNUMBER(D153), $B172 * E153, "")</f>
        <v>495.04950495049508</v>
      </c>
      <c r="G153" s="31">
        <v>598</v>
      </c>
      <c r="H153" s="32">
        <f t="shared" ref="H153:H156" si="79">IF(ISNUMBER(G153), (G153 - $B153) / $B153, "")</f>
        <v>-1.3201320132013201E-2</v>
      </c>
      <c r="I153" s="101">
        <f>IF(ISNUMBER(G153), $B172 * H153, "")</f>
        <v>-1980.1980198019803</v>
      </c>
      <c r="J153" s="15">
        <v>597</v>
      </c>
      <c r="K153" s="32">
        <f t="shared" ref="K153:K156" si="80">IF(ISNUMBER(J153), (J153 - $B153) / $B153, "")</f>
        <v>-1.4851485148514851E-2</v>
      </c>
      <c r="L153" s="18">
        <f>IF(ISNUMBER(J153), $B172 * K153, "")</f>
        <v>-2227.7227722772277</v>
      </c>
      <c r="M153" s="31">
        <v>562</v>
      </c>
      <c r="N153" s="32">
        <f t="shared" ref="N153:N156" si="81">IF(ISNUMBER(M153), (M153 - $B153) / $B153, "")</f>
        <v>-7.2607260726072612E-2</v>
      </c>
      <c r="O153" s="18">
        <f>IF(ISNUMBER(M153), $B172 * N153, "")</f>
        <v>-10891.089108910892</v>
      </c>
      <c r="Q153" s="251"/>
      <c r="R153" s="251"/>
      <c r="S153" s="251"/>
    </row>
    <row r="154" spans="1:19" ht="17.25" thickBot="1">
      <c r="A154" s="125" t="s">
        <v>203</v>
      </c>
      <c r="B154" s="126">
        <v>725</v>
      </c>
      <c r="C154" s="77">
        <v>-0.17425968110000001</v>
      </c>
      <c r="D154" s="15">
        <v>736</v>
      </c>
      <c r="E154" s="32">
        <f t="shared" si="78"/>
        <v>1.5172413793103448E-2</v>
      </c>
      <c r="F154" s="18">
        <f>IF(ISNUMBER(D154), $B172 * E154, "")</f>
        <v>2275.8620689655172</v>
      </c>
      <c r="G154" s="31">
        <v>728</v>
      </c>
      <c r="H154" s="32">
        <f t="shared" si="79"/>
        <v>4.1379310344827587E-3</v>
      </c>
      <c r="I154" s="101">
        <f>IF(ISNUMBER(G154), $B172 * H154, "")</f>
        <v>620.68965517241384</v>
      </c>
      <c r="J154" s="15">
        <v>734</v>
      </c>
      <c r="K154" s="32">
        <f t="shared" si="80"/>
        <v>1.2413793103448275E-2</v>
      </c>
      <c r="L154" s="18">
        <f>IF(ISNUMBER(J154), $B172 * K154, "")</f>
        <v>1862.0689655172414</v>
      </c>
      <c r="M154" s="31">
        <v>649</v>
      </c>
      <c r="N154" s="32">
        <f t="shared" si="81"/>
        <v>-0.10482758620689656</v>
      </c>
      <c r="O154" s="18">
        <f>IF(ISNUMBER(M154), $B172 * N154, "")</f>
        <v>-15724.137931034484</v>
      </c>
      <c r="Q154" s="256"/>
      <c r="R154" s="256"/>
      <c r="S154" s="256"/>
    </row>
    <row r="155" spans="1:19" ht="17.25" thickBot="1">
      <c r="A155" s="125" t="s">
        <v>219</v>
      </c>
      <c r="B155" s="126">
        <v>297</v>
      </c>
      <c r="C155" s="77">
        <v>-0.18181818180000001</v>
      </c>
      <c r="D155" s="15">
        <v>296</v>
      </c>
      <c r="E155" s="32">
        <f t="shared" si="78"/>
        <v>-3.3670033670033669E-3</v>
      </c>
      <c r="F155" s="18">
        <f>IF(ISNUMBER(D155), $B172 * E155, "")</f>
        <v>-505.05050505050502</v>
      </c>
      <c r="G155" s="31">
        <v>299</v>
      </c>
      <c r="H155" s="32">
        <f t="shared" si="79"/>
        <v>6.7340067340067337E-3</v>
      </c>
      <c r="I155" s="101">
        <f>IF(ISNUMBER(G155), $B172 * H155, "")</f>
        <v>1010.10101010101</v>
      </c>
      <c r="J155" s="15">
        <v>302</v>
      </c>
      <c r="K155" s="32">
        <f t="shared" si="80"/>
        <v>1.6835016835016835E-2</v>
      </c>
      <c r="L155" s="18">
        <f>IF(ISNUMBER(J155), $B172 * K155, "")</f>
        <v>2525.2525252525252</v>
      </c>
      <c r="M155" s="31">
        <v>286</v>
      </c>
      <c r="N155" s="32">
        <f t="shared" si="81"/>
        <v>-3.7037037037037035E-2</v>
      </c>
      <c r="O155" s="18">
        <f>IF(ISNUMBER(M155), $B172 * N155, "")</f>
        <v>-5555.5555555555557</v>
      </c>
      <c r="Q155" s="256"/>
      <c r="R155" s="256"/>
      <c r="S155" s="256"/>
    </row>
    <row r="156" spans="1:19" ht="17.25" thickBot="1">
      <c r="A156" s="127" t="s">
        <v>85</v>
      </c>
      <c r="B156" s="128">
        <v>407</v>
      </c>
      <c r="C156" s="78">
        <v>-0.186</v>
      </c>
      <c r="D156" s="20">
        <v>415</v>
      </c>
      <c r="E156" s="21">
        <f t="shared" si="78"/>
        <v>1.9656019656019656E-2</v>
      </c>
      <c r="F156" s="22">
        <f>IF(ISNUMBER(D156), $B172 * E156, "")</f>
        <v>2948.4029484029484</v>
      </c>
      <c r="G156" s="30">
        <v>415</v>
      </c>
      <c r="H156" s="21">
        <f t="shared" si="79"/>
        <v>1.9656019656019656E-2</v>
      </c>
      <c r="I156" s="105">
        <f>IF(ISNUMBER(G156), $B172 * H156, "")</f>
        <v>2948.4029484029484</v>
      </c>
      <c r="J156" s="20">
        <v>435</v>
      </c>
      <c r="K156" s="21">
        <f t="shared" si="80"/>
        <v>6.8796068796068796E-2</v>
      </c>
      <c r="L156" s="22">
        <f>IF(ISNUMBER(J156), $B172 * K156, "")</f>
        <v>10319.410319410319</v>
      </c>
      <c r="M156" s="30">
        <v>379</v>
      </c>
      <c r="N156" s="21">
        <f t="shared" si="81"/>
        <v>-6.8796068796068796E-2</v>
      </c>
      <c r="O156" s="22">
        <f>IF(ISNUMBER(M156), $B172 * N156, "")</f>
        <v>-10319.410319410319</v>
      </c>
      <c r="Q156" s="256"/>
      <c r="R156" s="256"/>
      <c r="S156" s="256"/>
    </row>
    <row r="157" spans="1:19" ht="17.25" thickBot="1">
      <c r="A157" s="125" t="s">
        <v>56</v>
      </c>
      <c r="B157" s="129">
        <v>164</v>
      </c>
      <c r="C157" s="80">
        <v>-0.18811881189999999</v>
      </c>
      <c r="D157" s="106">
        <v>171</v>
      </c>
      <c r="E157" s="107">
        <f>IF(ISNUMBER(D157), (D157 - $B157) / $B157, "")</f>
        <v>4.2682926829268296E-2</v>
      </c>
      <c r="F157" s="108">
        <f>IF(ISNUMBER(D157), $B172 * E157, "")</f>
        <v>6402.4390243902444</v>
      </c>
      <c r="G157" s="109">
        <v>170</v>
      </c>
      <c r="H157" s="107">
        <f>IF(ISNUMBER(G157), (G157 - $B157) / $B157, "")</f>
        <v>3.6585365853658534E-2</v>
      </c>
      <c r="I157" s="110">
        <f>IF(ISNUMBER(G157), $B172 * H157, "")</f>
        <v>5487.8048780487798</v>
      </c>
      <c r="J157" s="106">
        <v>169</v>
      </c>
      <c r="K157" s="107">
        <f>IF(ISNUMBER(J157), (J157 - $B157) / $B157, "")</f>
        <v>3.048780487804878E-2</v>
      </c>
      <c r="L157" s="108">
        <f>IF(ISNUMBER(J157), $B172 * K157, "")</f>
        <v>4573.1707317073169</v>
      </c>
      <c r="M157" s="109">
        <v>159</v>
      </c>
      <c r="N157" s="107">
        <f>IF(ISNUMBER(M157), (M157 - $B157) / $B157, "")</f>
        <v>-3.048780487804878E-2</v>
      </c>
      <c r="O157" s="108">
        <f>IF(ISNUMBER(M157), $B172 * N157, "")</f>
        <v>-4573.1707317073169</v>
      </c>
      <c r="Q157" s="256"/>
      <c r="R157" s="256"/>
      <c r="S157" s="256"/>
    </row>
    <row r="158" spans="1:19" ht="17.25" thickBot="1">
      <c r="A158" s="125" t="s">
        <v>107</v>
      </c>
      <c r="B158" s="126">
        <v>150</v>
      </c>
      <c r="C158" s="77">
        <v>-0.1891891892</v>
      </c>
      <c r="D158" s="15">
        <v>156</v>
      </c>
      <c r="E158" s="32">
        <f t="shared" ref="E158:E161" si="82">IF(ISNUMBER(D158), (D158 - $B158) / $B158, "")</f>
        <v>0.04</v>
      </c>
      <c r="F158" s="18">
        <f>IF(ISNUMBER(D158), $B172 * E158, "")</f>
        <v>6000</v>
      </c>
      <c r="G158" s="31">
        <v>151</v>
      </c>
      <c r="H158" s="32">
        <f t="shared" ref="H158:H161" si="83">IF(ISNUMBER(G158), (G158 - $B158) / $B158, "")</f>
        <v>6.6666666666666671E-3</v>
      </c>
      <c r="I158" s="101">
        <f>IF(ISNUMBER(G158), $B172 * H158, "")</f>
        <v>1000.0000000000001</v>
      </c>
      <c r="J158" s="15">
        <v>151</v>
      </c>
      <c r="K158" s="32">
        <f t="shared" ref="K158:K161" si="84">IF(ISNUMBER(J158), (J158 - $B158) / $B158, "")</f>
        <v>6.6666666666666671E-3</v>
      </c>
      <c r="L158" s="18">
        <f>IF(ISNUMBER(J158), $B172 * K158, "")</f>
        <v>1000.0000000000001</v>
      </c>
      <c r="M158" s="31">
        <v>136</v>
      </c>
      <c r="N158" s="32">
        <f t="shared" ref="N158:N161" si="85">IF(ISNUMBER(M158), (M158 - $B158) / $B158, "")</f>
        <v>-9.3333333333333338E-2</v>
      </c>
      <c r="O158" s="18">
        <f>IF(ISNUMBER(M158), $B172 * N158, "")</f>
        <v>-14000</v>
      </c>
      <c r="Q158" s="256"/>
      <c r="R158" s="256"/>
      <c r="S158" s="256"/>
    </row>
    <row r="159" spans="1:19" ht="17.25" thickBot="1">
      <c r="A159" s="125" t="s">
        <v>121</v>
      </c>
      <c r="B159" s="126">
        <v>483</v>
      </c>
      <c r="C159" s="77">
        <v>-0.19767441860000001</v>
      </c>
      <c r="D159" s="15">
        <v>485</v>
      </c>
      <c r="E159" s="32">
        <f t="shared" si="82"/>
        <v>4.140786749482402E-3</v>
      </c>
      <c r="F159" s="18">
        <f>IF(ISNUMBER(D159), $B172 * E159, "")</f>
        <v>621.11801242236027</v>
      </c>
      <c r="G159" s="31">
        <v>486</v>
      </c>
      <c r="H159" s="32">
        <f t="shared" si="83"/>
        <v>6.2111801242236021E-3</v>
      </c>
      <c r="I159" s="101">
        <f>IF(ISNUMBER(G159), $B172 * H159, "")</f>
        <v>931.67701863354034</v>
      </c>
      <c r="J159" s="15">
        <v>489</v>
      </c>
      <c r="K159" s="32">
        <f t="shared" si="84"/>
        <v>1.2422360248447204E-2</v>
      </c>
      <c r="L159" s="18">
        <f>IF(ISNUMBER(J159), $B172 * K159, "")</f>
        <v>1863.3540372670807</v>
      </c>
      <c r="M159" s="31">
        <v>438</v>
      </c>
      <c r="N159" s="32">
        <f t="shared" si="85"/>
        <v>-9.3167701863354033E-2</v>
      </c>
      <c r="O159" s="18">
        <f>IF(ISNUMBER(M159), $B172 * N159, "")</f>
        <v>-13975.155279503106</v>
      </c>
      <c r="Q159" s="256"/>
      <c r="R159" s="256"/>
      <c r="S159" s="256"/>
    </row>
    <row r="160" spans="1:19" ht="17.25" thickBot="1">
      <c r="A160" s="125" t="s">
        <v>191</v>
      </c>
      <c r="B160" s="126">
        <v>146</v>
      </c>
      <c r="C160" s="77">
        <v>-0.1978021978</v>
      </c>
      <c r="D160" s="15">
        <v>162</v>
      </c>
      <c r="E160" s="32">
        <f t="shared" si="82"/>
        <v>0.1095890410958904</v>
      </c>
      <c r="F160" s="18">
        <f>IF(ISNUMBER(D160), $B172 * E160, "")</f>
        <v>16438.35616438356</v>
      </c>
      <c r="G160" s="31">
        <v>156</v>
      </c>
      <c r="H160" s="32">
        <f t="shared" si="83"/>
        <v>6.8493150684931503E-2</v>
      </c>
      <c r="I160" s="101">
        <f>IF(ISNUMBER(G160), $B172 * H160, "")</f>
        <v>10273.972602739725</v>
      </c>
      <c r="J160" s="15">
        <v>158</v>
      </c>
      <c r="K160" s="32">
        <f t="shared" si="84"/>
        <v>8.2191780821917804E-2</v>
      </c>
      <c r="L160" s="18">
        <f>IF(ISNUMBER(J160), $B172 * K160, "")</f>
        <v>12328.767123287671</v>
      </c>
      <c r="M160" s="31">
        <v>137</v>
      </c>
      <c r="N160" s="32">
        <f t="shared" si="85"/>
        <v>-6.1643835616438353E-2</v>
      </c>
      <c r="O160" s="18">
        <f>IF(ISNUMBER(M160), $B172 * N160, "")</f>
        <v>-9246.5753424657523</v>
      </c>
      <c r="Q160" s="33"/>
      <c r="R160" s="33"/>
    </row>
    <row r="161" spans="1:19" ht="17.25" thickBot="1">
      <c r="A161" s="130" t="s">
        <v>101</v>
      </c>
      <c r="B161" s="131">
        <v>965</v>
      </c>
      <c r="C161" s="79">
        <v>-0.19917012449999999</v>
      </c>
      <c r="D161" s="24">
        <v>987</v>
      </c>
      <c r="E161" s="25">
        <f t="shared" si="82"/>
        <v>2.2797927461139896E-2</v>
      </c>
      <c r="F161" s="104">
        <f>IF(ISNUMBER(D161), $B172 * E161, "")</f>
        <v>3419.6891191709842</v>
      </c>
      <c r="G161" s="102">
        <v>975</v>
      </c>
      <c r="H161" s="25">
        <f t="shared" si="83"/>
        <v>1.0362694300518135E-2</v>
      </c>
      <c r="I161" s="103">
        <f>IF(ISNUMBER(G161), $B172 * H161, "")</f>
        <v>1554.4041450777202</v>
      </c>
      <c r="J161" s="24">
        <v>978</v>
      </c>
      <c r="K161" s="25">
        <f t="shared" si="84"/>
        <v>1.3471502590673576E-2</v>
      </c>
      <c r="L161" s="104">
        <f>IF(ISNUMBER(J161), $B172 * K161, "")</f>
        <v>2020.7253886010365</v>
      </c>
      <c r="M161" s="102">
        <v>899</v>
      </c>
      <c r="N161" s="25">
        <f t="shared" si="85"/>
        <v>-6.8393782383419685E-2</v>
      </c>
      <c r="O161" s="104">
        <f>IF(ISNUMBER(M161), $B172 * N161, "")</f>
        <v>-10259.067357512953</v>
      </c>
      <c r="Q161" s="265"/>
      <c r="R161" s="266"/>
      <c r="S161" s="267"/>
    </row>
    <row r="162" spans="1:19">
      <c r="A162" s="123" t="s">
        <v>251</v>
      </c>
      <c r="B162" s="124">
        <v>341</v>
      </c>
      <c r="C162" s="76">
        <v>-0.1995305164</v>
      </c>
      <c r="D162" s="13">
        <v>348</v>
      </c>
      <c r="E162" s="14">
        <f>IF(ISNUMBER(D162), (D162 - $B162) / $B162, "")</f>
        <v>2.0527859237536656E-2</v>
      </c>
      <c r="F162" s="16">
        <f>IF(ISNUMBER(D162), $B172 * E162, "")</f>
        <v>3079.1788856304984</v>
      </c>
      <c r="G162" s="29">
        <v>344</v>
      </c>
      <c r="H162" s="14">
        <f>IF(ISNUMBER(G162), (G162 - $B162) / $B162, "")</f>
        <v>8.7976539589442824E-3</v>
      </c>
      <c r="I162" s="100">
        <f>IF(ISNUMBER(G162), $B172 * H162, "")</f>
        <v>1319.6480938416423</v>
      </c>
      <c r="J162" s="13">
        <v>341</v>
      </c>
      <c r="K162" s="14">
        <f>IF(ISNUMBER(J162), (J162 - $B162) / $B162, "")</f>
        <v>0</v>
      </c>
      <c r="L162" s="16">
        <f>IF(ISNUMBER(J162), $B172 * K162, "")</f>
        <v>0</v>
      </c>
      <c r="M162" s="29">
        <v>306</v>
      </c>
      <c r="N162" s="14">
        <f>IF(ISNUMBER(M162), (M162 - $B162) / $B162, "")</f>
        <v>-0.10263929618768329</v>
      </c>
      <c r="O162" s="16">
        <f>IF(ISNUMBER(M162), $B172 * N162, "")</f>
        <v>-15395.894428152493</v>
      </c>
      <c r="Q162" s="268"/>
      <c r="R162" s="269"/>
      <c r="S162" s="270"/>
    </row>
    <row r="163" spans="1:19" ht="17.25" thickBot="1">
      <c r="A163" s="125" t="s">
        <v>217</v>
      </c>
      <c r="B163" s="126">
        <v>200</v>
      </c>
      <c r="C163" s="77">
        <v>-0.2</v>
      </c>
      <c r="D163" s="15">
        <v>204</v>
      </c>
      <c r="E163" s="32">
        <f t="shared" ref="E163:E166" si="86">IF(ISNUMBER(D163), (D163 - $B163) / $B163, "")</f>
        <v>0.02</v>
      </c>
      <c r="F163" s="18">
        <f>IF(ISNUMBER(D163), $B172 * E163, "")</f>
        <v>3000</v>
      </c>
      <c r="G163" s="31">
        <v>202</v>
      </c>
      <c r="H163" s="32">
        <f t="shared" ref="H163:H166" si="87">IF(ISNUMBER(G163), (G163 - $B163) / $B163, "")</f>
        <v>0.01</v>
      </c>
      <c r="I163" s="101">
        <f>IF(ISNUMBER(G163), $B172 * H163, "")</f>
        <v>1500</v>
      </c>
      <c r="J163" s="15">
        <v>203</v>
      </c>
      <c r="K163" s="32">
        <f t="shared" ref="K163:K166" si="88">IF(ISNUMBER(J163), (J163 - $B163) / $B163, "")</f>
        <v>1.4999999999999999E-2</v>
      </c>
      <c r="L163" s="18">
        <f>IF(ISNUMBER(J163), $B172 * K163, "")</f>
        <v>2250</v>
      </c>
      <c r="M163" s="31">
        <v>182</v>
      </c>
      <c r="N163" s="32">
        <f t="shared" ref="N163:N166" si="89">IF(ISNUMBER(M163), (M163 - $B163) / $B163, "")</f>
        <v>-0.09</v>
      </c>
      <c r="O163" s="18">
        <f>IF(ISNUMBER(M163), $B172 * N163, "")</f>
        <v>-13500</v>
      </c>
      <c r="Q163" s="271"/>
      <c r="R163" s="272"/>
      <c r="S163" s="273"/>
    </row>
    <row r="164" spans="1:19" ht="17.25" thickBot="1">
      <c r="A164" s="125" t="s">
        <v>135</v>
      </c>
      <c r="B164" s="126">
        <v>318</v>
      </c>
      <c r="C164" s="77">
        <v>-0.20100502510000001</v>
      </c>
      <c r="D164" s="15">
        <v>337</v>
      </c>
      <c r="E164" s="32">
        <f t="shared" si="86"/>
        <v>5.9748427672955975E-2</v>
      </c>
      <c r="F164" s="18">
        <f>IF(ISNUMBER(D164), $B172 * E164, "")</f>
        <v>8962.2641509433961</v>
      </c>
      <c r="G164" s="31">
        <v>348</v>
      </c>
      <c r="H164" s="32">
        <f t="shared" si="87"/>
        <v>9.4339622641509441E-2</v>
      </c>
      <c r="I164" s="101">
        <f>IF(ISNUMBER(G164), $B172 * H164, "")</f>
        <v>14150.943396226416</v>
      </c>
      <c r="J164" s="15">
        <v>350</v>
      </c>
      <c r="K164" s="32">
        <f t="shared" si="88"/>
        <v>0.10062893081761007</v>
      </c>
      <c r="L164" s="18">
        <f>IF(ISNUMBER(J164), $B172 * K164, "")</f>
        <v>15094.33962264151</v>
      </c>
      <c r="M164" s="31">
        <v>306</v>
      </c>
      <c r="N164" s="32">
        <f t="shared" si="89"/>
        <v>-3.7735849056603772E-2</v>
      </c>
      <c r="O164" s="18">
        <f>IF(ISNUMBER(M164), $B172 * N164, "")</f>
        <v>-5660.3773584905657</v>
      </c>
      <c r="Q164" s="256"/>
      <c r="R164" s="256"/>
      <c r="S164" s="256"/>
    </row>
    <row r="165" spans="1:19" ht="17.25" thickBot="1">
      <c r="A165" s="125" t="s">
        <v>239</v>
      </c>
      <c r="B165" s="126">
        <v>597</v>
      </c>
      <c r="C165" s="77">
        <v>-0.20187165779999999</v>
      </c>
      <c r="D165" s="15">
        <v>624</v>
      </c>
      <c r="E165" s="32">
        <f t="shared" si="86"/>
        <v>4.5226130653266333E-2</v>
      </c>
      <c r="F165" s="18">
        <f>IF(ISNUMBER(D165), $B172 * E165, "")</f>
        <v>6783.9195979899496</v>
      </c>
      <c r="G165" s="31">
        <v>622</v>
      </c>
      <c r="H165" s="32">
        <f t="shared" si="87"/>
        <v>4.1876046901172533E-2</v>
      </c>
      <c r="I165" s="101">
        <f>IF(ISNUMBER(G165), $B172 * H165, "")</f>
        <v>6281.4070351758801</v>
      </c>
      <c r="J165" s="15">
        <v>621</v>
      </c>
      <c r="K165" s="32">
        <f t="shared" si="88"/>
        <v>4.0201005025125629E-2</v>
      </c>
      <c r="L165" s="18">
        <f>IF(ISNUMBER(J165), $B172 * K165, "")</f>
        <v>6030.150753768844</v>
      </c>
      <c r="M165" s="31">
        <v>560</v>
      </c>
      <c r="N165" s="32">
        <f t="shared" si="89"/>
        <v>-6.1976549413735343E-2</v>
      </c>
      <c r="O165" s="18">
        <f>IF(ISNUMBER(M165), $B172 * N165, "")</f>
        <v>-9296.4824120603007</v>
      </c>
      <c r="Q165" s="251"/>
      <c r="R165" s="251"/>
      <c r="S165" s="251"/>
    </row>
    <row r="166" spans="1:19" ht="17.25" thickBot="1">
      <c r="A166" s="127" t="s">
        <v>161</v>
      </c>
      <c r="B166" s="128">
        <v>508</v>
      </c>
      <c r="C166" s="78">
        <v>-0.2025117739</v>
      </c>
      <c r="D166" s="20">
        <v>505</v>
      </c>
      <c r="E166" s="21">
        <f t="shared" si="86"/>
        <v>-5.905511811023622E-3</v>
      </c>
      <c r="F166" s="22">
        <f>IF(ISNUMBER(D166), $B172 * E166, "")</f>
        <v>-885.82677165354335</v>
      </c>
      <c r="G166" s="30">
        <v>505</v>
      </c>
      <c r="H166" s="21">
        <f t="shared" si="87"/>
        <v>-5.905511811023622E-3</v>
      </c>
      <c r="I166" s="105">
        <f>IF(ISNUMBER(G166), $B172 * H166, "")</f>
        <v>-885.82677165354335</v>
      </c>
      <c r="J166" s="20">
        <v>503</v>
      </c>
      <c r="K166" s="21">
        <f t="shared" si="88"/>
        <v>-9.8425196850393699E-3</v>
      </c>
      <c r="L166" s="22">
        <f>IF(ISNUMBER(J166), $B172 * K166, "")</f>
        <v>-1476.3779527559054</v>
      </c>
      <c r="M166" s="30">
        <v>450</v>
      </c>
      <c r="N166" s="21">
        <f t="shared" si="89"/>
        <v>-0.1141732283464567</v>
      </c>
      <c r="O166" s="22">
        <f>IF(ISNUMBER(M166), $B172 * N166, "")</f>
        <v>-17125.984251968504</v>
      </c>
      <c r="Q166" s="251"/>
      <c r="R166" s="251"/>
      <c r="S166" s="251"/>
    </row>
    <row r="167" spans="1:19" ht="17.25" thickBot="1">
      <c r="A167" s="125" t="s">
        <v>237</v>
      </c>
      <c r="B167" s="129">
        <v>140</v>
      </c>
      <c r="C167" s="80">
        <v>-0.2045454545</v>
      </c>
      <c r="D167" s="106">
        <v>142</v>
      </c>
      <c r="E167" s="107">
        <f>IF(ISNUMBER(D167), (D167 - $B167) / $B167, "")</f>
        <v>1.4285714285714285E-2</v>
      </c>
      <c r="F167" s="108">
        <f>IF(ISNUMBER(D167), $B172 * E167, "")</f>
        <v>2142.8571428571427</v>
      </c>
      <c r="G167" s="109">
        <v>141</v>
      </c>
      <c r="H167" s="107">
        <f>IF(ISNUMBER(G167), (G167 - $B167) / $B167, "")</f>
        <v>7.1428571428571426E-3</v>
      </c>
      <c r="I167" s="110">
        <f>IF(ISNUMBER(G167), $B172 * H167, "")</f>
        <v>1071.4285714285713</v>
      </c>
      <c r="J167" s="106">
        <v>141</v>
      </c>
      <c r="K167" s="107">
        <f>IF(ISNUMBER(J167), (J167 - $B167) / $B167, "")</f>
        <v>7.1428571428571426E-3</v>
      </c>
      <c r="L167" s="108">
        <f>IF(ISNUMBER(J167), $B172 * K167, "")</f>
        <v>1071.4285714285713</v>
      </c>
      <c r="M167" s="109">
        <v>130</v>
      </c>
      <c r="N167" s="107">
        <f>IF(ISNUMBER(M167), (M167 - $B167) / $B167, "")</f>
        <v>-7.1428571428571425E-2</v>
      </c>
      <c r="O167" s="108">
        <f>IF(ISNUMBER(M167), $B172 * N167, "")</f>
        <v>-10714.285714285714</v>
      </c>
      <c r="Q167" s="256"/>
      <c r="R167" s="256"/>
      <c r="S167" s="256"/>
    </row>
    <row r="168" spans="1:19" ht="17.25" thickBot="1">
      <c r="A168" s="125" t="s">
        <v>235</v>
      </c>
      <c r="B168" s="126">
        <v>110</v>
      </c>
      <c r="C168" s="77">
        <v>-0.20863309350000001</v>
      </c>
      <c r="D168" s="15">
        <v>118</v>
      </c>
      <c r="E168" s="32">
        <f t="shared" ref="E168:E171" si="90">IF(ISNUMBER(D168), (D168 - $B168) / $B168, "")</f>
        <v>7.2727272727272724E-2</v>
      </c>
      <c r="F168" s="18">
        <f>IF(ISNUMBER(D168), $B172 * E168, "")</f>
        <v>10909.090909090908</v>
      </c>
      <c r="G168" s="31">
        <v>117</v>
      </c>
      <c r="H168" s="32">
        <f t="shared" ref="H168:H171" si="91">IF(ISNUMBER(G168), (G168 - $B168) / $B168, "")</f>
        <v>6.363636363636363E-2</v>
      </c>
      <c r="I168" s="101">
        <f>IF(ISNUMBER(G168), $B172 * H168, "")</f>
        <v>9545.4545454545441</v>
      </c>
      <c r="J168" s="15">
        <v>118</v>
      </c>
      <c r="K168" s="32">
        <f t="shared" ref="K168:K171" si="92">IF(ISNUMBER(J168), (J168 - $B168) / $B168, "")</f>
        <v>7.2727272727272724E-2</v>
      </c>
      <c r="L168" s="18">
        <f>IF(ISNUMBER(J168), $B172 * K168, "")</f>
        <v>10909.090909090908</v>
      </c>
      <c r="M168" s="31">
        <v>114</v>
      </c>
      <c r="N168" s="32">
        <f t="shared" ref="N168:N171" si="93">IF(ISNUMBER(M168), (M168 - $B168) / $B168, "")</f>
        <v>3.6363636363636362E-2</v>
      </c>
      <c r="O168" s="18">
        <f>IF(ISNUMBER(M168), $B172 * N168, "")</f>
        <v>5454.545454545454</v>
      </c>
      <c r="Q168" s="256"/>
      <c r="R168" s="256"/>
      <c r="S168" s="256"/>
    </row>
    <row r="169" spans="1:19" ht="17.25" thickBot="1">
      <c r="A169" s="125" t="s">
        <v>197</v>
      </c>
      <c r="B169" s="126">
        <v>190</v>
      </c>
      <c r="C169" s="77">
        <v>-0.2116182573</v>
      </c>
      <c r="D169" s="15">
        <v>193</v>
      </c>
      <c r="E169" s="32">
        <f t="shared" si="90"/>
        <v>1.5789473684210527E-2</v>
      </c>
      <c r="F169" s="18">
        <f>IF(ISNUMBER(D169), $B172 * E169, "")</f>
        <v>2368.4210526315792</v>
      </c>
      <c r="G169" s="31">
        <v>188</v>
      </c>
      <c r="H169" s="32">
        <f t="shared" si="91"/>
        <v>-1.0526315789473684E-2</v>
      </c>
      <c r="I169" s="101">
        <f>IF(ISNUMBER(G169), $B172 * H169, "")</f>
        <v>-1578.9473684210525</v>
      </c>
      <c r="J169" s="15">
        <v>190</v>
      </c>
      <c r="K169" s="32">
        <f t="shared" si="92"/>
        <v>0</v>
      </c>
      <c r="L169" s="18">
        <f>IF(ISNUMBER(J169), $B172 * K169, "")</f>
        <v>0</v>
      </c>
      <c r="M169" s="31">
        <v>166</v>
      </c>
      <c r="N169" s="32">
        <f t="shared" si="93"/>
        <v>-0.12631578947368421</v>
      </c>
      <c r="O169" s="18">
        <f>IF(ISNUMBER(M169), $B172 * N169, "")</f>
        <v>-18947.368421052633</v>
      </c>
      <c r="Q169" s="256"/>
      <c r="R169" s="256"/>
      <c r="S169" s="256"/>
    </row>
    <row r="170" spans="1:19">
      <c r="A170" s="125" t="s">
        <v>249</v>
      </c>
      <c r="B170" s="126">
        <v>954</v>
      </c>
      <c r="C170" s="77">
        <v>-0.2180327869</v>
      </c>
      <c r="D170" s="15">
        <v>982</v>
      </c>
      <c r="E170" s="32">
        <f t="shared" si="90"/>
        <v>2.9350104821802937E-2</v>
      </c>
      <c r="F170" s="18">
        <f>IF(ISNUMBER(D170), $B172 * E170, "")</f>
        <v>4402.5157232704405</v>
      </c>
      <c r="G170" s="31">
        <v>981</v>
      </c>
      <c r="H170" s="32">
        <f t="shared" si="91"/>
        <v>2.8301886792452831E-2</v>
      </c>
      <c r="I170" s="101">
        <f>IF(ISNUMBER(G170), $B172 * H170, "")</f>
        <v>4245.2830188679245</v>
      </c>
      <c r="J170" s="15">
        <v>978</v>
      </c>
      <c r="K170" s="32">
        <f t="shared" si="92"/>
        <v>2.5157232704402517E-2</v>
      </c>
      <c r="L170" s="18">
        <f>IF(ISNUMBER(J170), $B172 * K170, "")</f>
        <v>3773.5849056603774</v>
      </c>
      <c r="M170" s="31">
        <v>887</v>
      </c>
      <c r="N170" s="32">
        <f t="shared" si="93"/>
        <v>-7.0230607966457026E-2</v>
      </c>
      <c r="O170" s="18">
        <f>IF(ISNUMBER(M170), $B172 * N170, "")</f>
        <v>-10534.591194968554</v>
      </c>
      <c r="Q170" s="278"/>
      <c r="R170" s="279"/>
      <c r="S170" s="280"/>
    </row>
    <row r="171" spans="1:19" ht="17.25" thickBot="1">
      <c r="A171" s="130" t="s">
        <v>189</v>
      </c>
      <c r="B171" s="131">
        <v>378</v>
      </c>
      <c r="C171" s="79">
        <v>-0.22222222220000001</v>
      </c>
      <c r="D171" s="24">
        <v>375</v>
      </c>
      <c r="E171" s="25">
        <f t="shared" si="90"/>
        <v>-7.9365079365079361E-3</v>
      </c>
      <c r="F171" s="104">
        <f>IF(ISNUMBER(D171), $B172 * E171, "")</f>
        <v>-1190.4761904761904</v>
      </c>
      <c r="G171" s="102">
        <v>377</v>
      </c>
      <c r="H171" s="25">
        <f t="shared" si="91"/>
        <v>-2.6455026455026454E-3</v>
      </c>
      <c r="I171" s="103">
        <f>IF(ISNUMBER(G171), $B172 * H171, "")</f>
        <v>-396.82539682539681</v>
      </c>
      <c r="J171" s="24">
        <v>378</v>
      </c>
      <c r="K171" s="25">
        <f t="shared" si="92"/>
        <v>0</v>
      </c>
      <c r="L171" s="104">
        <f>IF(ISNUMBER(J171), $B172 * K171, "")</f>
        <v>0</v>
      </c>
      <c r="M171" s="102">
        <v>329</v>
      </c>
      <c r="N171" s="25">
        <f t="shared" si="93"/>
        <v>-0.12962962962962962</v>
      </c>
      <c r="O171" s="104">
        <f>IF(ISNUMBER(M171), $B172 * N171, "")</f>
        <v>-19444.444444444442</v>
      </c>
      <c r="Q171" s="281"/>
      <c r="R171" s="282"/>
      <c r="S171" s="283"/>
    </row>
    <row r="172" spans="1:19" ht="17.25" thickBot="1">
      <c r="A172" s="132" t="s">
        <v>267</v>
      </c>
      <c r="B172" s="289">
        <f>$B$37</f>
        <v>150000</v>
      </c>
      <c r="C172" s="290"/>
      <c r="D172" s="26" t="s">
        <v>268</v>
      </c>
      <c r="E172" s="27">
        <f>IF(COUNT(E152:E171), SUM(E152:E171) / COUNT(E152:E171), 0)</f>
        <v>2.7707452097488417E-2</v>
      </c>
      <c r="F172" s="28">
        <f>SUM(F152:F171)</f>
        <v>83122.356292465251</v>
      </c>
      <c r="G172" s="26" t="s">
        <v>268</v>
      </c>
      <c r="H172" s="27">
        <f>IF(COUNT(H152:H171), SUM(H152:H171) / COUNT(H152:H171), 0)</f>
        <v>1.9033139787489717E-2</v>
      </c>
      <c r="I172" s="28">
        <f>SUM(I152:I171)</f>
        <v>57099.419362469132</v>
      </c>
      <c r="J172" s="26" t="s">
        <v>268</v>
      </c>
      <c r="K172" s="27">
        <f>IF(COUNT(K152:K171), SUM(K152:K171) / COUNT(K152:K171), 0)</f>
        <v>2.3517868921654632E-2</v>
      </c>
      <c r="L172" s="28">
        <f>SUM(L152:L171)</f>
        <v>70553.606764963901</v>
      </c>
      <c r="M172" s="26" t="s">
        <v>268</v>
      </c>
      <c r="N172" s="27">
        <f>IF(COUNT(N152:N171), SUM(N152:N171) / COUNT(N152:N171), 0)</f>
        <v>-7.3539378435356323E-2</v>
      </c>
      <c r="O172" s="28">
        <f>SUM(O152:O171)</f>
        <v>-220618.13530606905</v>
      </c>
      <c r="Q172" s="284"/>
      <c r="R172" s="285"/>
      <c r="S172" s="286"/>
    </row>
    <row r="174" spans="1:19" ht="17.25" thickBot="1"/>
    <row r="175" spans="1:19" ht="17.25" thickBot="1">
      <c r="A175" s="230" t="s">
        <v>252</v>
      </c>
      <c r="B175" s="231"/>
      <c r="C175" s="231"/>
      <c r="D175" s="231"/>
      <c r="E175" s="231"/>
      <c r="F175" s="231"/>
      <c r="G175" s="231"/>
      <c r="H175" s="231"/>
      <c r="I175" s="231"/>
      <c r="J175" s="231"/>
      <c r="K175" s="231"/>
      <c r="L175" s="231"/>
      <c r="M175" s="231"/>
      <c r="N175" s="231"/>
      <c r="O175" s="232"/>
      <c r="Q175" s="251"/>
      <c r="R175" s="251"/>
      <c r="S175" s="251"/>
    </row>
    <row r="176" spans="1:19" ht="17.25" thickBot="1">
      <c r="A176" s="182" t="s">
        <v>264</v>
      </c>
      <c r="B176" s="230" t="s">
        <v>49</v>
      </c>
      <c r="C176" s="232"/>
      <c r="D176" s="230" t="s">
        <v>57</v>
      </c>
      <c r="E176" s="231"/>
      <c r="F176" s="232"/>
      <c r="G176" s="257">
        <f>_xlfn.IFNA(VLOOKUP(B176, 현재가테이블!$B$2:$D$200, 2, FALSE), "-")</f>
        <v>60715000</v>
      </c>
      <c r="H176" s="258"/>
      <c r="I176" s="259"/>
      <c r="J176" s="230" t="s">
        <v>58</v>
      </c>
      <c r="K176" s="231"/>
      <c r="L176" s="232"/>
      <c r="M176" s="260">
        <f>_xlfn.IFNA(VLOOKUP(B176, 현재가테이블!$B$2:$D$200, 3, FALSE), "-")</f>
        <v>-7.8924148000000006E-3</v>
      </c>
      <c r="N176" s="261"/>
      <c r="O176" s="262"/>
      <c r="Q176" s="251"/>
      <c r="R176" s="251"/>
      <c r="S176" s="251"/>
    </row>
    <row r="177" spans="1:19" ht="17.25" thickBot="1">
      <c r="A177" s="291" t="s">
        <v>54</v>
      </c>
      <c r="B177" s="293" t="str">
        <f>TEXT($G$1, "[$-ko-KR]yyyy-mm-dd(ddd) ") &amp; "오전 00:00"</f>
        <v>2021-12-05(일) 오전 00:00</v>
      </c>
      <c r="C177" s="294"/>
      <c r="D177" s="253" t="str">
        <f>TEXT($G$1, "[$-ko-KR]yyyy-mm-dd(ddd) ") &amp; "오후 14:00"</f>
        <v>2021-12-05(일) 오후 14:00</v>
      </c>
      <c r="E177" s="254"/>
      <c r="F177" s="255"/>
      <c r="G177" s="253" t="str">
        <f>TEXT($G$1, "[$-ko-KR]yyyy-mm-dd(ddd) ") &amp; "오후 19:00"</f>
        <v>2021-12-05(일) 오후 19:00</v>
      </c>
      <c r="H177" s="254"/>
      <c r="I177" s="255"/>
      <c r="J177" s="253" t="str">
        <f>TEXT($G$1, "[$-ko-KR]yyyy-mm-dd(ddd) ") &amp; "오후 21:00"</f>
        <v>2021-12-05(일) 오후 21:00</v>
      </c>
      <c r="K177" s="254"/>
      <c r="L177" s="255"/>
      <c r="M177" s="253" t="str">
        <f>TEXT($G$1+1, "[$-ko-KR]yyyy-mm-dd(ddd) ") &amp; "오전 00:00"</f>
        <v>2021-12-06(월) 오전 00:00</v>
      </c>
      <c r="N177" s="254"/>
      <c r="O177" s="255"/>
      <c r="Q177" s="251"/>
      <c r="R177" s="251"/>
      <c r="S177" s="251"/>
    </row>
    <row r="178" spans="1:19" ht="17.25" thickBot="1">
      <c r="A178" s="292"/>
      <c r="B178" s="121" t="s">
        <v>57</v>
      </c>
      <c r="C178" s="122" t="s">
        <v>58</v>
      </c>
      <c r="D178" s="2" t="s">
        <v>57</v>
      </c>
      <c r="E178" s="10" t="s">
        <v>265</v>
      </c>
      <c r="F178" s="11" t="s">
        <v>266</v>
      </c>
      <c r="G178" s="183" t="s">
        <v>57</v>
      </c>
      <c r="H178" s="184" t="s">
        <v>265</v>
      </c>
      <c r="I178" s="185" t="s">
        <v>266</v>
      </c>
      <c r="J178" s="10" t="s">
        <v>57</v>
      </c>
      <c r="K178" s="10" t="s">
        <v>265</v>
      </c>
      <c r="L178" s="115" t="s">
        <v>266</v>
      </c>
      <c r="M178" s="2" t="s">
        <v>57</v>
      </c>
      <c r="N178" s="10" t="s">
        <v>265</v>
      </c>
      <c r="O178" s="66" t="s">
        <v>266</v>
      </c>
      <c r="Q178" s="256"/>
      <c r="R178" s="256"/>
      <c r="S178" s="256"/>
    </row>
    <row r="179" spans="1:19" ht="17.25" thickBot="1">
      <c r="A179" s="123" t="s">
        <v>161</v>
      </c>
      <c r="B179" s="124">
        <v>508</v>
      </c>
      <c r="C179" s="76">
        <v>-0.2025117739</v>
      </c>
      <c r="D179" s="13">
        <v>505</v>
      </c>
      <c r="E179" s="14">
        <f>IF(ISNUMBER(D179), (D179 - $B179) / $B179, "")</f>
        <v>-5.905511811023622E-3</v>
      </c>
      <c r="F179" s="16">
        <f>IF(ISNUMBER(D179), $B199 * E179, "")</f>
        <v>-885.82677165354335</v>
      </c>
      <c r="G179" s="29">
        <v>505</v>
      </c>
      <c r="H179" s="14">
        <f>IF(ISNUMBER(G179), (G179 - $B179) / $B179, "")</f>
        <v>-5.905511811023622E-3</v>
      </c>
      <c r="I179" s="100">
        <f>IF(ISNUMBER(G179), $B199 * H179, "")</f>
        <v>-885.82677165354335</v>
      </c>
      <c r="J179" s="13">
        <v>503</v>
      </c>
      <c r="K179" s="14">
        <f>IF(ISNUMBER(J179), (J179 - $B179) / $B179, "")</f>
        <v>-9.8425196850393699E-3</v>
      </c>
      <c r="L179" s="16">
        <f>IF(ISNUMBER(J179), $B199 * K179, "")</f>
        <v>-1476.3779527559054</v>
      </c>
      <c r="M179" s="29">
        <v>450</v>
      </c>
      <c r="N179" s="14">
        <f>IF(ISNUMBER(M179), (M179 - $B179) / $B179, "")</f>
        <v>-0.1141732283464567</v>
      </c>
      <c r="O179" s="16">
        <f>IF(ISNUMBER(M179), $B199 * N179, "")</f>
        <v>-17125.984251968504</v>
      </c>
      <c r="Q179" s="251"/>
      <c r="R179" s="251"/>
      <c r="S179" s="251"/>
    </row>
    <row r="180" spans="1:19" ht="17.25" thickBot="1">
      <c r="A180" s="125" t="s">
        <v>245</v>
      </c>
      <c r="B180" s="126">
        <v>1940</v>
      </c>
      <c r="C180" s="77">
        <v>-0.20328542090000001</v>
      </c>
      <c r="D180" s="15">
        <v>2015</v>
      </c>
      <c r="E180" s="32">
        <f t="shared" ref="E180:E183" si="94">IF(ISNUMBER(D180), (D180 - $B180) / $B180, "")</f>
        <v>3.8659793814432991E-2</v>
      </c>
      <c r="F180" s="18">
        <f>IF(ISNUMBER(D180), $B199 * E180, "")</f>
        <v>5798.9690721649486</v>
      </c>
      <c r="G180" s="31">
        <v>1970</v>
      </c>
      <c r="H180" s="32">
        <f t="shared" ref="H180:H183" si="95">IF(ISNUMBER(G180), (G180 - $B180) / $B180, "")</f>
        <v>1.5463917525773196E-2</v>
      </c>
      <c r="I180" s="101">
        <f>IF(ISNUMBER(G180), $B199 * H180, "")</f>
        <v>2319.5876288659792</v>
      </c>
      <c r="J180" s="15">
        <v>1985</v>
      </c>
      <c r="K180" s="32">
        <f t="shared" ref="K180:K183" si="96">IF(ISNUMBER(J180), (J180 - $B180) / $B180, "")</f>
        <v>2.3195876288659795E-2</v>
      </c>
      <c r="L180" s="18">
        <f>IF(ISNUMBER(J180), $B199 * K180, "")</f>
        <v>3479.3814432989693</v>
      </c>
      <c r="M180" s="31">
        <v>1815</v>
      </c>
      <c r="N180" s="32">
        <f t="shared" ref="N180:N183" si="97">IF(ISNUMBER(M180), (M180 - $B180) / $B180, "")</f>
        <v>-6.4432989690721643E-2</v>
      </c>
      <c r="O180" s="18">
        <f>IF(ISNUMBER(M180), $B199 * N180, "")</f>
        <v>-9664.9484536082473</v>
      </c>
      <c r="Q180" s="251"/>
      <c r="R180" s="251"/>
      <c r="S180" s="251"/>
    </row>
    <row r="181" spans="1:19" ht="17.25" thickBot="1">
      <c r="A181" s="125" t="s">
        <v>147</v>
      </c>
      <c r="B181" s="126">
        <v>13.3</v>
      </c>
      <c r="C181" s="77">
        <v>-0.20359281439999999</v>
      </c>
      <c r="D181" s="15">
        <v>13.3</v>
      </c>
      <c r="E181" s="32">
        <f t="shared" si="94"/>
        <v>0</v>
      </c>
      <c r="F181" s="18">
        <f>IF(ISNUMBER(D181), $B199 * E181, "")</f>
        <v>0</v>
      </c>
      <c r="G181" s="31">
        <v>13.2</v>
      </c>
      <c r="H181" s="32">
        <f t="shared" si="95"/>
        <v>-7.5187969924813093E-3</v>
      </c>
      <c r="I181" s="101">
        <f>IF(ISNUMBER(G181), $B199 * H181, "")</f>
        <v>-1127.8195488721965</v>
      </c>
      <c r="J181" s="15">
        <v>13.3</v>
      </c>
      <c r="K181" s="32">
        <f t="shared" si="96"/>
        <v>0</v>
      </c>
      <c r="L181" s="18">
        <f>IF(ISNUMBER(J181), $B199 * K181, "")</f>
        <v>0</v>
      </c>
      <c r="M181" s="31">
        <v>12</v>
      </c>
      <c r="N181" s="32">
        <f t="shared" si="97"/>
        <v>-9.7744360902255689E-2</v>
      </c>
      <c r="O181" s="18">
        <f>IF(ISNUMBER(M181), $B199 * N181, "")</f>
        <v>-14661.654135338353</v>
      </c>
      <c r="Q181" s="256"/>
      <c r="R181" s="256"/>
      <c r="S181" s="256"/>
    </row>
    <row r="182" spans="1:19" ht="17.25" thickBot="1">
      <c r="A182" s="125" t="s">
        <v>119</v>
      </c>
      <c r="B182" s="126">
        <v>30.8</v>
      </c>
      <c r="C182" s="77">
        <v>-0.2041343669</v>
      </c>
      <c r="D182" s="15">
        <v>31.4</v>
      </c>
      <c r="E182" s="32">
        <f t="shared" si="94"/>
        <v>1.9480519480519411E-2</v>
      </c>
      <c r="F182" s="18">
        <f>IF(ISNUMBER(D182), $B199 * E182, "")</f>
        <v>2922.0779220779118</v>
      </c>
      <c r="G182" s="31">
        <v>30.9</v>
      </c>
      <c r="H182" s="32">
        <f t="shared" si="95"/>
        <v>3.2467532467531776E-3</v>
      </c>
      <c r="I182" s="101">
        <f>IF(ISNUMBER(G182), $B199 * H182, "")</f>
        <v>487.01298701297662</v>
      </c>
      <c r="J182" s="15">
        <v>30.9</v>
      </c>
      <c r="K182" s="32">
        <f t="shared" si="96"/>
        <v>3.2467532467531776E-3</v>
      </c>
      <c r="L182" s="18">
        <f>IF(ISNUMBER(J182), $B199 * K182, "")</f>
        <v>487.01298701297662</v>
      </c>
      <c r="M182" s="31">
        <v>27.8</v>
      </c>
      <c r="N182" s="32">
        <f t="shared" si="97"/>
        <v>-9.7402597402597407E-2</v>
      </c>
      <c r="O182" s="18">
        <f>IF(ISNUMBER(M182), $B199 * N182, "")</f>
        <v>-14610.389610389611</v>
      </c>
      <c r="Q182" s="256"/>
      <c r="R182" s="256"/>
      <c r="S182" s="256"/>
    </row>
    <row r="183" spans="1:19" ht="17.25" thickBot="1">
      <c r="A183" s="127" t="s">
        <v>231</v>
      </c>
      <c r="B183" s="128">
        <v>89.1</v>
      </c>
      <c r="C183" s="78">
        <v>-0.2044642857</v>
      </c>
      <c r="D183" s="20">
        <v>94.2</v>
      </c>
      <c r="E183" s="21">
        <f t="shared" si="94"/>
        <v>5.7239057239057339E-2</v>
      </c>
      <c r="F183" s="22">
        <f>IF(ISNUMBER(D183), $B199 * E183, "")</f>
        <v>8585.8585858586011</v>
      </c>
      <c r="G183" s="30">
        <v>92.6</v>
      </c>
      <c r="H183" s="21">
        <f t="shared" si="95"/>
        <v>3.9281705948372617E-2</v>
      </c>
      <c r="I183" s="105">
        <f>IF(ISNUMBER(G183), $B199 * H183, "")</f>
        <v>5892.2558922558928</v>
      </c>
      <c r="J183" s="20">
        <v>92.2</v>
      </c>
      <c r="K183" s="21">
        <f t="shared" si="96"/>
        <v>3.4792368125701557E-2</v>
      </c>
      <c r="L183" s="22">
        <f>IF(ISNUMBER(J183), $B199 * K183, "")</f>
        <v>5218.8552188552339</v>
      </c>
      <c r="M183" s="30">
        <v>81.599999999999994</v>
      </c>
      <c r="N183" s="21">
        <f t="shared" si="97"/>
        <v>-8.4175084175084181E-2</v>
      </c>
      <c r="O183" s="22">
        <f>IF(ISNUMBER(M183), $B199 * N183, "")</f>
        <v>-12626.262626262627</v>
      </c>
      <c r="Q183" s="256"/>
      <c r="R183" s="256"/>
      <c r="S183" s="256"/>
    </row>
    <row r="184" spans="1:19" ht="17.25" thickBot="1">
      <c r="A184" s="125" t="s">
        <v>237</v>
      </c>
      <c r="B184" s="129">
        <v>140</v>
      </c>
      <c r="C184" s="80">
        <v>-0.2045454545</v>
      </c>
      <c r="D184" s="106">
        <v>142</v>
      </c>
      <c r="E184" s="107">
        <f>IF(ISNUMBER(D184), (D184 - $B184) / $B184, "")</f>
        <v>1.4285714285714285E-2</v>
      </c>
      <c r="F184" s="108">
        <f>IF(ISNUMBER(D184), $B199 * E184, "")</f>
        <v>2142.8571428571427</v>
      </c>
      <c r="G184" s="109">
        <v>141</v>
      </c>
      <c r="H184" s="107">
        <f>IF(ISNUMBER(G184), (G184 - $B184) / $B184, "")</f>
        <v>7.1428571428571426E-3</v>
      </c>
      <c r="I184" s="110">
        <f>IF(ISNUMBER(G184), $B199 * H184, "")</f>
        <v>1071.4285714285713</v>
      </c>
      <c r="J184" s="106">
        <v>141</v>
      </c>
      <c r="K184" s="107">
        <f>IF(ISNUMBER(J184), (J184 - $B184) / $B184, "")</f>
        <v>7.1428571428571426E-3</v>
      </c>
      <c r="L184" s="108">
        <f>IF(ISNUMBER(J184), $B199 * K184, "")</f>
        <v>1071.4285714285713</v>
      </c>
      <c r="M184" s="109">
        <v>130</v>
      </c>
      <c r="N184" s="107">
        <f>IF(ISNUMBER(M184), (M184 - $B184) / $B184, "")</f>
        <v>-7.1428571428571425E-2</v>
      </c>
      <c r="O184" s="108">
        <f>IF(ISNUMBER(M184), $B199 * N184, "")</f>
        <v>-10714.285714285714</v>
      </c>
      <c r="Q184" s="256"/>
      <c r="R184" s="256"/>
      <c r="S184" s="256"/>
    </row>
    <row r="185" spans="1:19" ht="17.25" thickBot="1">
      <c r="A185" s="125" t="s">
        <v>221</v>
      </c>
      <c r="B185" s="126">
        <v>3670</v>
      </c>
      <c r="C185" s="77">
        <v>-0.20562770559999999</v>
      </c>
      <c r="D185" s="15">
        <v>3805</v>
      </c>
      <c r="E185" s="32">
        <f t="shared" ref="E185:E188" si="98">IF(ISNUMBER(D185), (D185 - $B185) / $B185, "")</f>
        <v>3.6784741144414171E-2</v>
      </c>
      <c r="F185" s="18">
        <f>IF(ISNUMBER(D185), $B199 * E185, "")</f>
        <v>5517.7111716621257</v>
      </c>
      <c r="G185" s="31">
        <v>3700</v>
      </c>
      <c r="H185" s="32">
        <f t="shared" ref="H185:H188" si="99">IF(ISNUMBER(G185), (G185 - $B185) / $B185, "")</f>
        <v>8.1743869209809257E-3</v>
      </c>
      <c r="I185" s="101">
        <f>IF(ISNUMBER(G185), $B199 * H185, "")</f>
        <v>1226.1580381471388</v>
      </c>
      <c r="J185" s="15">
        <v>3710</v>
      </c>
      <c r="K185" s="32">
        <f t="shared" ref="K185:K188" si="100">IF(ISNUMBER(J185), (J185 - $B185) / $B185, "")</f>
        <v>1.0899182561307902E-2</v>
      </c>
      <c r="L185" s="18">
        <f>IF(ISNUMBER(J185), $B199 * K185, "")</f>
        <v>1634.8773841961852</v>
      </c>
      <c r="M185" s="31">
        <v>3280</v>
      </c>
      <c r="N185" s="32">
        <f t="shared" ref="N185:N188" si="101">IF(ISNUMBER(M185), (M185 - $B185) / $B185, "")</f>
        <v>-0.10626702997275204</v>
      </c>
      <c r="O185" s="18">
        <f>IF(ISNUMBER(M185), $B199 * N185, "")</f>
        <v>-15940.054495912807</v>
      </c>
      <c r="Q185" s="256"/>
      <c r="R185" s="256"/>
      <c r="S185" s="256"/>
    </row>
    <row r="186" spans="1:19" ht="17.25" thickBot="1">
      <c r="A186" s="125" t="s">
        <v>73</v>
      </c>
      <c r="B186" s="126">
        <v>33030</v>
      </c>
      <c r="C186" s="77">
        <v>-0.20696278509999999</v>
      </c>
      <c r="D186" s="15">
        <v>34350</v>
      </c>
      <c r="E186" s="32">
        <f t="shared" si="98"/>
        <v>3.9963669391462307E-2</v>
      </c>
      <c r="F186" s="18">
        <f>IF(ISNUMBER(D186), $B199 * E186, "")</f>
        <v>5994.5504087193458</v>
      </c>
      <c r="G186" s="31">
        <v>33720</v>
      </c>
      <c r="H186" s="32">
        <f t="shared" si="99"/>
        <v>2.0890099909173478E-2</v>
      </c>
      <c r="I186" s="101">
        <f>IF(ISNUMBER(G186), $B199 * H186, "")</f>
        <v>3133.5149863760216</v>
      </c>
      <c r="J186" s="15">
        <v>33930</v>
      </c>
      <c r="K186" s="32">
        <f t="shared" si="100"/>
        <v>2.7247956403269755E-2</v>
      </c>
      <c r="L186" s="18">
        <f>IF(ISNUMBER(J186), $B199 * K186, "")</f>
        <v>4087.1934604904632</v>
      </c>
      <c r="M186" s="31">
        <v>30000</v>
      </c>
      <c r="N186" s="32">
        <f t="shared" si="101"/>
        <v>-9.1734786557674836E-2</v>
      </c>
      <c r="O186" s="18">
        <f>IF(ISNUMBER(M186), $B199 * N186, "")</f>
        <v>-13760.217983651226</v>
      </c>
      <c r="Q186" s="256"/>
      <c r="R186" s="256"/>
      <c r="S186" s="256"/>
    </row>
    <row r="187" spans="1:19" ht="17.25" thickBot="1">
      <c r="A187" s="125" t="s">
        <v>169</v>
      </c>
      <c r="B187" s="126">
        <v>2860</v>
      </c>
      <c r="C187" s="77">
        <v>-0.20775623269999999</v>
      </c>
      <c r="D187" s="15">
        <v>2870</v>
      </c>
      <c r="E187" s="32">
        <f t="shared" si="98"/>
        <v>3.4965034965034965E-3</v>
      </c>
      <c r="F187" s="18">
        <f>IF(ISNUMBER(D187), $B199 * E187, "")</f>
        <v>524.47552447552448</v>
      </c>
      <c r="G187" s="31">
        <v>2855</v>
      </c>
      <c r="H187" s="32">
        <f t="shared" si="99"/>
        <v>-1.7482517482517483E-3</v>
      </c>
      <c r="I187" s="101">
        <f>IF(ISNUMBER(G187), $B199 * H187, "")</f>
        <v>-262.23776223776224</v>
      </c>
      <c r="J187" s="15">
        <v>2870</v>
      </c>
      <c r="K187" s="32">
        <f t="shared" si="100"/>
        <v>3.4965034965034965E-3</v>
      </c>
      <c r="L187" s="18">
        <f>IF(ISNUMBER(J187), $B199 * K187, "")</f>
        <v>524.47552447552448</v>
      </c>
      <c r="M187" s="31">
        <v>2610</v>
      </c>
      <c r="N187" s="32">
        <f t="shared" si="101"/>
        <v>-8.7412587412587409E-2</v>
      </c>
      <c r="O187" s="18">
        <f>IF(ISNUMBER(M187), $B199 * N187, "")</f>
        <v>-13111.888111888111</v>
      </c>
      <c r="Q187" s="33"/>
      <c r="R187" s="33"/>
    </row>
    <row r="188" spans="1:19" ht="17.25" thickBot="1">
      <c r="A188" s="130" t="s">
        <v>213</v>
      </c>
      <c r="B188" s="131">
        <v>12.2</v>
      </c>
      <c r="C188" s="79">
        <v>-0.20779220779999999</v>
      </c>
      <c r="D188" s="24">
        <v>12.6</v>
      </c>
      <c r="E188" s="25">
        <f t="shared" si="98"/>
        <v>3.2786885245901669E-2</v>
      </c>
      <c r="F188" s="104">
        <f>IF(ISNUMBER(D188), $B199 * E188, "")</f>
        <v>4918.0327868852501</v>
      </c>
      <c r="G188" s="102">
        <v>12.3</v>
      </c>
      <c r="H188" s="25">
        <f t="shared" si="99"/>
        <v>8.1967213114755265E-3</v>
      </c>
      <c r="I188" s="103">
        <f>IF(ISNUMBER(G188), $B199 * H188, "")</f>
        <v>1229.5081967213289</v>
      </c>
      <c r="J188" s="24">
        <v>12.6</v>
      </c>
      <c r="K188" s="25">
        <f t="shared" si="100"/>
        <v>3.2786885245901669E-2</v>
      </c>
      <c r="L188" s="104">
        <f>IF(ISNUMBER(J188), $B199 * K188, "")</f>
        <v>4918.0327868852501</v>
      </c>
      <c r="M188" s="102">
        <v>10.9</v>
      </c>
      <c r="N188" s="25">
        <f t="shared" si="101"/>
        <v>-0.10655737704918025</v>
      </c>
      <c r="O188" s="104">
        <f>IF(ISNUMBER(M188), $B199 * N188, "")</f>
        <v>-15983.606557377037</v>
      </c>
      <c r="Q188" s="265"/>
      <c r="R188" s="266"/>
      <c r="S188" s="267"/>
    </row>
    <row r="189" spans="1:19">
      <c r="A189" s="123" t="s">
        <v>66</v>
      </c>
      <c r="B189" s="124">
        <v>4455</v>
      </c>
      <c r="C189" s="76">
        <v>-0.20799999999999999</v>
      </c>
      <c r="D189" s="13">
        <v>4545</v>
      </c>
      <c r="E189" s="14">
        <f>IF(ISNUMBER(D189), (D189 - $B189) / $B189, "")</f>
        <v>2.0202020202020204E-2</v>
      </c>
      <c r="F189" s="16">
        <f>IF(ISNUMBER(D189), $B199 * E189, "")</f>
        <v>3030.3030303030305</v>
      </c>
      <c r="G189" s="29">
        <v>4470</v>
      </c>
      <c r="H189" s="14">
        <f>IF(ISNUMBER(G189), (G189 - $B189) / $B189, "")</f>
        <v>3.3670033670033669E-3</v>
      </c>
      <c r="I189" s="100">
        <f>IF(ISNUMBER(G189), $B199 * H189, "")</f>
        <v>505.05050505050502</v>
      </c>
      <c r="J189" s="13">
        <v>4455</v>
      </c>
      <c r="K189" s="14">
        <f>IF(ISNUMBER(J189), (J189 - $B189) / $B189, "")</f>
        <v>0</v>
      </c>
      <c r="L189" s="16">
        <f>IF(ISNUMBER(J189), $B199 * K189, "")</f>
        <v>0</v>
      </c>
      <c r="M189" s="29">
        <v>3875</v>
      </c>
      <c r="N189" s="14">
        <f>IF(ISNUMBER(M189), (M189 - $B189) / $B189, "")</f>
        <v>-0.13019079685746351</v>
      </c>
      <c r="O189" s="16">
        <f>IF(ISNUMBER(M189), $B199 * N189, "")</f>
        <v>-19528.619528619529</v>
      </c>
      <c r="Q189" s="268"/>
      <c r="R189" s="269"/>
      <c r="S189" s="270"/>
    </row>
    <row r="190" spans="1:19" ht="17.25" thickBot="1">
      <c r="A190" s="125" t="s">
        <v>235</v>
      </c>
      <c r="B190" s="126">
        <v>110</v>
      </c>
      <c r="C190" s="77">
        <v>-0.20863309350000001</v>
      </c>
      <c r="D190" s="15">
        <v>118</v>
      </c>
      <c r="E190" s="32">
        <f t="shared" ref="E190:E193" si="102">IF(ISNUMBER(D190), (D190 - $B190) / $B190, "")</f>
        <v>7.2727272727272724E-2</v>
      </c>
      <c r="F190" s="18">
        <f>IF(ISNUMBER(D190), $B199 * E190, "")</f>
        <v>10909.090909090908</v>
      </c>
      <c r="G190" s="31">
        <v>117</v>
      </c>
      <c r="H190" s="32">
        <f t="shared" ref="H190:H193" si="103">IF(ISNUMBER(G190), (G190 - $B190) / $B190, "")</f>
        <v>6.363636363636363E-2</v>
      </c>
      <c r="I190" s="101">
        <f>IF(ISNUMBER(G190), $B199 * H190, "")</f>
        <v>9545.4545454545441</v>
      </c>
      <c r="J190" s="15">
        <v>118</v>
      </c>
      <c r="K190" s="32">
        <f t="shared" ref="K190:K193" si="104">IF(ISNUMBER(J190), (J190 - $B190) / $B190, "")</f>
        <v>7.2727272727272724E-2</v>
      </c>
      <c r="L190" s="18">
        <f>IF(ISNUMBER(J190), $B199 * K190, "")</f>
        <v>10909.090909090908</v>
      </c>
      <c r="M190" s="31">
        <v>114</v>
      </c>
      <c r="N190" s="32">
        <f t="shared" ref="N190:N193" si="105">IF(ISNUMBER(M190), (M190 - $B190) / $B190, "")</f>
        <v>3.6363636363636362E-2</v>
      </c>
      <c r="O190" s="18">
        <f>IF(ISNUMBER(M190), $B199 * N190, "")</f>
        <v>5454.545454545454</v>
      </c>
      <c r="Q190" s="271"/>
      <c r="R190" s="272"/>
      <c r="S190" s="273"/>
    </row>
    <row r="191" spans="1:19" ht="17.25" thickBot="1">
      <c r="A191" s="125" t="s">
        <v>225</v>
      </c>
      <c r="B191" s="126">
        <v>1080</v>
      </c>
      <c r="C191" s="77">
        <v>-0.20879120879999999</v>
      </c>
      <c r="D191" s="15">
        <v>1070</v>
      </c>
      <c r="E191" s="32">
        <f t="shared" si="102"/>
        <v>-9.2592592592592587E-3</v>
      </c>
      <c r="F191" s="18">
        <f>IF(ISNUMBER(D191), $B199 * E191, "")</f>
        <v>-1388.8888888888889</v>
      </c>
      <c r="G191" s="31">
        <v>1055</v>
      </c>
      <c r="H191" s="32">
        <f t="shared" si="103"/>
        <v>-2.3148148148148147E-2</v>
      </c>
      <c r="I191" s="101">
        <f>IF(ISNUMBER(G191), $B199 * H191, "")</f>
        <v>-3472.2222222222222</v>
      </c>
      <c r="J191" s="15">
        <v>1070</v>
      </c>
      <c r="K191" s="32">
        <f t="shared" si="104"/>
        <v>-9.2592592592592587E-3</v>
      </c>
      <c r="L191" s="18">
        <f>IF(ISNUMBER(J191), $B199 * K191, "")</f>
        <v>-1388.8888888888889</v>
      </c>
      <c r="M191" s="31">
        <v>949</v>
      </c>
      <c r="N191" s="32">
        <f t="shared" si="105"/>
        <v>-0.12129629629629629</v>
      </c>
      <c r="O191" s="18">
        <f>IF(ISNUMBER(M191), $B199 * N191, "")</f>
        <v>-18194.444444444445</v>
      </c>
      <c r="Q191" s="256"/>
      <c r="R191" s="256"/>
      <c r="S191" s="256"/>
    </row>
    <row r="192" spans="1:19" ht="17.25" thickBot="1">
      <c r="A192" s="125" t="s">
        <v>197</v>
      </c>
      <c r="B192" s="126">
        <v>190</v>
      </c>
      <c r="C192" s="77">
        <v>-0.2116182573</v>
      </c>
      <c r="D192" s="15">
        <v>193</v>
      </c>
      <c r="E192" s="32">
        <f t="shared" si="102"/>
        <v>1.5789473684210527E-2</v>
      </c>
      <c r="F192" s="18">
        <f>IF(ISNUMBER(D192), $B199 * E192, "")</f>
        <v>2368.4210526315792</v>
      </c>
      <c r="G192" s="31">
        <v>188</v>
      </c>
      <c r="H192" s="32">
        <f t="shared" si="103"/>
        <v>-1.0526315789473684E-2</v>
      </c>
      <c r="I192" s="101">
        <f>IF(ISNUMBER(G192), $B199 * H192, "")</f>
        <v>-1578.9473684210525</v>
      </c>
      <c r="J192" s="15">
        <v>190</v>
      </c>
      <c r="K192" s="32">
        <f t="shared" si="104"/>
        <v>0</v>
      </c>
      <c r="L192" s="18">
        <f>IF(ISNUMBER(J192), $B199 * K192, "")</f>
        <v>0</v>
      </c>
      <c r="M192" s="31">
        <v>166</v>
      </c>
      <c r="N192" s="32">
        <f t="shared" si="105"/>
        <v>-0.12631578947368421</v>
      </c>
      <c r="O192" s="18">
        <f>IF(ISNUMBER(M192), $B199 * N192, "")</f>
        <v>-18947.368421052633</v>
      </c>
      <c r="Q192" s="251"/>
      <c r="R192" s="251"/>
      <c r="S192" s="251"/>
    </row>
    <row r="193" spans="1:19" ht="17.25" thickBot="1">
      <c r="A193" s="127" t="s">
        <v>249</v>
      </c>
      <c r="B193" s="128">
        <v>954</v>
      </c>
      <c r="C193" s="78">
        <v>-0.2180327869</v>
      </c>
      <c r="D193" s="20">
        <v>982</v>
      </c>
      <c r="E193" s="21">
        <f t="shared" si="102"/>
        <v>2.9350104821802937E-2</v>
      </c>
      <c r="F193" s="22">
        <f>IF(ISNUMBER(D193), $B199 * E193, "")</f>
        <v>4402.5157232704405</v>
      </c>
      <c r="G193" s="30">
        <v>981</v>
      </c>
      <c r="H193" s="21">
        <f t="shared" si="103"/>
        <v>2.8301886792452831E-2</v>
      </c>
      <c r="I193" s="105">
        <f>IF(ISNUMBER(G193), $B199 * H193, "")</f>
        <v>4245.2830188679245</v>
      </c>
      <c r="J193" s="20">
        <v>978</v>
      </c>
      <c r="K193" s="21">
        <f t="shared" si="104"/>
        <v>2.5157232704402517E-2</v>
      </c>
      <c r="L193" s="22">
        <f>IF(ISNUMBER(J193), $B199 * K193, "")</f>
        <v>3773.5849056603774</v>
      </c>
      <c r="M193" s="30">
        <v>887</v>
      </c>
      <c r="N193" s="21">
        <f t="shared" si="105"/>
        <v>-7.0230607966457026E-2</v>
      </c>
      <c r="O193" s="22">
        <f>IF(ISNUMBER(M193), $B199 * N193, "")</f>
        <v>-10534.591194968554</v>
      </c>
      <c r="Q193" s="251"/>
      <c r="R193" s="251"/>
      <c r="S193" s="251"/>
    </row>
    <row r="194" spans="1:19" ht="17.25" thickBot="1">
      <c r="A194" s="125" t="s">
        <v>207</v>
      </c>
      <c r="B194" s="129">
        <v>17.8</v>
      </c>
      <c r="C194" s="80">
        <v>-0.2192982456</v>
      </c>
      <c r="D194" s="106">
        <v>18.2</v>
      </c>
      <c r="E194" s="107">
        <f>IF(ISNUMBER(D194), (D194 - $B194) / $B194, "")</f>
        <v>2.247191011235947E-2</v>
      </c>
      <c r="F194" s="108">
        <f>IF(ISNUMBER(D194), $B199 * E194, "")</f>
        <v>3370.7865168539206</v>
      </c>
      <c r="G194" s="109">
        <v>18.2</v>
      </c>
      <c r="H194" s="107">
        <f>IF(ISNUMBER(G194), (G194 - $B194) / $B194, "")</f>
        <v>2.247191011235947E-2</v>
      </c>
      <c r="I194" s="110">
        <f>IF(ISNUMBER(G194), $B199 * H194, "")</f>
        <v>3370.7865168539206</v>
      </c>
      <c r="J194" s="106">
        <v>18.100000000000001</v>
      </c>
      <c r="K194" s="107">
        <f>IF(ISNUMBER(J194), (J194 - $B194) / $B194, "")</f>
        <v>1.6853932584269701E-2</v>
      </c>
      <c r="L194" s="108">
        <f>IF(ISNUMBER(J194), $B199 * K194, "")</f>
        <v>2528.0898876404549</v>
      </c>
      <c r="M194" s="109">
        <v>15.8</v>
      </c>
      <c r="N194" s="107">
        <f>IF(ISNUMBER(M194), (M194 - $B194) / $B194, "")</f>
        <v>-0.11235955056179775</v>
      </c>
      <c r="O194" s="108">
        <f>IF(ISNUMBER(M194), $B199 * N194, "")</f>
        <v>-16853.932584269663</v>
      </c>
      <c r="Q194" s="256"/>
      <c r="R194" s="256"/>
      <c r="S194" s="256"/>
    </row>
    <row r="195" spans="1:19" ht="17.25" thickBot="1">
      <c r="A195" s="125" t="s">
        <v>189</v>
      </c>
      <c r="B195" s="126">
        <v>378</v>
      </c>
      <c r="C195" s="77">
        <v>-0.22222222220000001</v>
      </c>
      <c r="D195" s="15">
        <v>375</v>
      </c>
      <c r="E195" s="32">
        <f t="shared" ref="E195:E198" si="106">IF(ISNUMBER(D195), (D195 - $B195) / $B195, "")</f>
        <v>-7.9365079365079361E-3</v>
      </c>
      <c r="F195" s="18">
        <f>IF(ISNUMBER(D195), $B199 * E195, "")</f>
        <v>-1190.4761904761904</v>
      </c>
      <c r="G195" s="31">
        <v>377</v>
      </c>
      <c r="H195" s="32">
        <f t="shared" ref="H195:H198" si="107">IF(ISNUMBER(G195), (G195 - $B195) / $B195, "")</f>
        <v>-2.6455026455026454E-3</v>
      </c>
      <c r="I195" s="101">
        <f>IF(ISNUMBER(G195), $B199 * H195, "")</f>
        <v>-396.82539682539681</v>
      </c>
      <c r="J195" s="15">
        <v>378</v>
      </c>
      <c r="K195" s="32">
        <f t="shared" ref="K195:K198" si="108">IF(ISNUMBER(J195), (J195 - $B195) / $B195, "")</f>
        <v>0</v>
      </c>
      <c r="L195" s="18">
        <f>IF(ISNUMBER(J195), $B199 * K195, "")</f>
        <v>0</v>
      </c>
      <c r="M195" s="31">
        <v>329</v>
      </c>
      <c r="N195" s="32">
        <f t="shared" ref="N195:N198" si="109">IF(ISNUMBER(M195), (M195 - $B195) / $B195, "")</f>
        <v>-0.12962962962962962</v>
      </c>
      <c r="O195" s="18">
        <f>IF(ISNUMBER(M195), $B199 * N195, "")</f>
        <v>-19444.444444444442</v>
      </c>
      <c r="Q195" s="256"/>
      <c r="R195" s="256"/>
      <c r="S195" s="256"/>
    </row>
    <row r="196" spans="1:19" ht="17.25" thickBot="1">
      <c r="A196" s="125" t="s">
        <v>241</v>
      </c>
      <c r="B196" s="126">
        <v>1740</v>
      </c>
      <c r="C196" s="77">
        <v>-0.22494432070000001</v>
      </c>
      <c r="D196" s="15">
        <v>1760</v>
      </c>
      <c r="E196" s="32">
        <f t="shared" si="106"/>
        <v>1.1494252873563218E-2</v>
      </c>
      <c r="F196" s="18">
        <f>IF(ISNUMBER(D196), $B199 * E196, "")</f>
        <v>1724.1379310344828</v>
      </c>
      <c r="G196" s="31">
        <v>1730</v>
      </c>
      <c r="H196" s="32">
        <f t="shared" si="107"/>
        <v>-5.7471264367816091E-3</v>
      </c>
      <c r="I196" s="101">
        <f>IF(ISNUMBER(G196), $B199 * H196, "")</f>
        <v>-862.06896551724139</v>
      </c>
      <c r="J196" s="15">
        <v>1740</v>
      </c>
      <c r="K196" s="32">
        <f t="shared" si="108"/>
        <v>0</v>
      </c>
      <c r="L196" s="18">
        <f>IF(ISNUMBER(J196), $B199 * K196, "")</f>
        <v>0</v>
      </c>
      <c r="M196" s="31">
        <v>1565</v>
      </c>
      <c r="N196" s="32">
        <f t="shared" si="109"/>
        <v>-0.10057471264367816</v>
      </c>
      <c r="O196" s="18">
        <f>IF(ISNUMBER(M196), $B199 * N196, "")</f>
        <v>-15086.206896551725</v>
      </c>
      <c r="Q196" s="256"/>
      <c r="R196" s="256"/>
      <c r="S196" s="256"/>
    </row>
    <row r="197" spans="1:19">
      <c r="A197" s="125" t="s">
        <v>175</v>
      </c>
      <c r="B197" s="126">
        <v>17.7</v>
      </c>
      <c r="C197" s="77">
        <v>-0.2270742358</v>
      </c>
      <c r="D197" s="15">
        <v>18.100000000000001</v>
      </c>
      <c r="E197" s="32">
        <f t="shared" si="106"/>
        <v>2.2598870056497296E-2</v>
      </c>
      <c r="F197" s="18">
        <f>IF(ISNUMBER(D197), $B199 * E197, "")</f>
        <v>3389.8305084745944</v>
      </c>
      <c r="G197" s="31">
        <v>18</v>
      </c>
      <c r="H197" s="32">
        <f t="shared" si="107"/>
        <v>1.6949152542372923E-2</v>
      </c>
      <c r="I197" s="101">
        <f>IF(ISNUMBER(G197), $B199 * H197, "")</f>
        <v>2542.3728813559383</v>
      </c>
      <c r="J197" s="15">
        <v>18</v>
      </c>
      <c r="K197" s="32">
        <f t="shared" si="108"/>
        <v>1.6949152542372923E-2</v>
      </c>
      <c r="L197" s="18">
        <f>IF(ISNUMBER(J197), $B199 * K197, "")</f>
        <v>2542.3728813559383</v>
      </c>
      <c r="M197" s="31">
        <v>16</v>
      </c>
      <c r="N197" s="32">
        <f t="shared" si="109"/>
        <v>-9.6045197740112956E-2</v>
      </c>
      <c r="O197" s="18">
        <f>IF(ISNUMBER(M197), $B199 * N197, "")</f>
        <v>-14406.779661016943</v>
      </c>
      <c r="Q197" s="278"/>
      <c r="R197" s="279"/>
      <c r="S197" s="280"/>
    </row>
    <row r="198" spans="1:19" ht="17.25" thickBot="1">
      <c r="A198" s="130" t="s">
        <v>143</v>
      </c>
      <c r="B198" s="131">
        <v>2110</v>
      </c>
      <c r="C198" s="79">
        <v>-0.2285191956</v>
      </c>
      <c r="D198" s="24">
        <v>2135</v>
      </c>
      <c r="E198" s="25">
        <f t="shared" si="106"/>
        <v>1.1848341232227487E-2</v>
      </c>
      <c r="F198" s="104">
        <f>IF(ISNUMBER(D198), $B199 * E198, "")</f>
        <v>1777.251184834123</v>
      </c>
      <c r="G198" s="102">
        <v>2110</v>
      </c>
      <c r="H198" s="25">
        <f t="shared" si="107"/>
        <v>0</v>
      </c>
      <c r="I198" s="103">
        <f>IF(ISNUMBER(G198), $B199 * H198, "")</f>
        <v>0</v>
      </c>
      <c r="J198" s="24">
        <v>2115</v>
      </c>
      <c r="K198" s="25">
        <f t="shared" si="108"/>
        <v>2.3696682464454978E-3</v>
      </c>
      <c r="L198" s="104">
        <f>IF(ISNUMBER(J198), $B199 * K198, "")</f>
        <v>355.45023696682466</v>
      </c>
      <c r="M198" s="102">
        <v>1945</v>
      </c>
      <c r="N198" s="25">
        <f t="shared" si="109"/>
        <v>-7.8199052132701424E-2</v>
      </c>
      <c r="O198" s="104">
        <f>IF(ISNUMBER(M198), $B199 * N198, "")</f>
        <v>-11729.857819905214</v>
      </c>
      <c r="Q198" s="281"/>
      <c r="R198" s="282"/>
      <c r="S198" s="283"/>
    </row>
    <row r="199" spans="1:19" ht="17.25" thickBot="1">
      <c r="A199" s="132" t="s">
        <v>267</v>
      </c>
      <c r="B199" s="289">
        <f>$B$37</f>
        <v>150000</v>
      </c>
      <c r="C199" s="290"/>
      <c r="D199" s="26" t="s">
        <v>268</v>
      </c>
      <c r="E199" s="27">
        <f>IF(COUNT(E179:E198), SUM(E179:E198) / COUNT(E179:E198), 0)</f>
        <v>2.1303892540058437E-2</v>
      </c>
      <c r="F199" s="28">
        <f>SUM(F179:F198)</f>
        <v>63911.677620175316</v>
      </c>
      <c r="G199" s="26" t="s">
        <v>268</v>
      </c>
      <c r="H199" s="27">
        <f>IF(COUNT(H179:H198), SUM(H179:H198) / COUNT(H179:H198), 0)</f>
        <v>8.9941552442137761E-3</v>
      </c>
      <c r="I199" s="28">
        <f>SUM(I179:I198)</f>
        <v>26982.465732641325</v>
      </c>
      <c r="J199" s="26" t="s">
        <v>268</v>
      </c>
      <c r="K199" s="27">
        <f>IF(COUNT(K179:K198), SUM(K179:K198) / COUNT(K179:K198), 0)</f>
        <v>1.2888193118570965E-2</v>
      </c>
      <c r="L199" s="28">
        <f>SUM(L179:L198)</f>
        <v>38664.579355712878</v>
      </c>
      <c r="M199" s="26" t="s">
        <v>268</v>
      </c>
      <c r="N199" s="27">
        <f>IF(COUNT(N179:N198), SUM(N179:N198) / COUNT(N179:N198), 0)</f>
        <v>-9.2490330493803299E-2</v>
      </c>
      <c r="O199" s="28">
        <f>SUM(O179:O198)</f>
        <v>-277470.99148140993</v>
      </c>
      <c r="Q199" s="284"/>
      <c r="R199" s="285"/>
      <c r="S199" s="286"/>
    </row>
  </sheetData>
  <mergeCells count="266">
    <mergeCell ref="Q197:S199"/>
    <mergeCell ref="B199:C199"/>
    <mergeCell ref="Q184:Q186"/>
    <mergeCell ref="R184:R186"/>
    <mergeCell ref="S184:S186"/>
    <mergeCell ref="Q188:S190"/>
    <mergeCell ref="Q191:Q193"/>
    <mergeCell ref="R191:R193"/>
    <mergeCell ref="S191:S193"/>
    <mergeCell ref="Q181:Q183"/>
    <mergeCell ref="R181:R183"/>
    <mergeCell ref="S181:S183"/>
    <mergeCell ref="D176:F176"/>
    <mergeCell ref="G176:I176"/>
    <mergeCell ref="J176:L176"/>
    <mergeCell ref="M176:O176"/>
    <mergeCell ref="Q194:Q196"/>
    <mergeCell ref="R194:R196"/>
    <mergeCell ref="S194:S196"/>
    <mergeCell ref="A177:A178"/>
    <mergeCell ref="B177:C177"/>
    <mergeCell ref="D177:F177"/>
    <mergeCell ref="G177:I177"/>
    <mergeCell ref="J177:L177"/>
    <mergeCell ref="M177:O177"/>
    <mergeCell ref="Q167:Q169"/>
    <mergeCell ref="R167:R169"/>
    <mergeCell ref="S167:S169"/>
    <mergeCell ref="Q170:S172"/>
    <mergeCell ref="B172:C172"/>
    <mergeCell ref="A175:O175"/>
    <mergeCell ref="Q175:Q177"/>
    <mergeCell ref="R175:R177"/>
    <mergeCell ref="S175:S177"/>
    <mergeCell ref="B176:C176"/>
    <mergeCell ref="Q178:Q180"/>
    <mergeCell ref="R178:R180"/>
    <mergeCell ref="S178:S180"/>
    <mergeCell ref="Q157:Q159"/>
    <mergeCell ref="R157:R159"/>
    <mergeCell ref="S157:S159"/>
    <mergeCell ref="Q161:S163"/>
    <mergeCell ref="Q164:Q166"/>
    <mergeCell ref="R164:R166"/>
    <mergeCell ref="S164:S166"/>
    <mergeCell ref="Q151:Q153"/>
    <mergeCell ref="R151:R153"/>
    <mergeCell ref="S151:S153"/>
    <mergeCell ref="Q154:Q156"/>
    <mergeCell ref="R154:R156"/>
    <mergeCell ref="S154:S156"/>
    <mergeCell ref="Q140:Q142"/>
    <mergeCell ref="R140:R142"/>
    <mergeCell ref="S140:S142"/>
    <mergeCell ref="Q143:S145"/>
    <mergeCell ref="B145:C145"/>
    <mergeCell ref="A148:O148"/>
    <mergeCell ref="Q148:Q150"/>
    <mergeCell ref="R148:R150"/>
    <mergeCell ref="S148:S150"/>
    <mergeCell ref="B149:C149"/>
    <mergeCell ref="D149:F149"/>
    <mergeCell ref="G149:I149"/>
    <mergeCell ref="J149:L149"/>
    <mergeCell ref="M149:O149"/>
    <mergeCell ref="A150:A151"/>
    <mergeCell ref="B150:C150"/>
    <mergeCell ref="D150:F150"/>
    <mergeCell ref="G150:I150"/>
    <mergeCell ref="J150:L150"/>
    <mergeCell ref="M150:O150"/>
    <mergeCell ref="Q130:Q132"/>
    <mergeCell ref="R130:R132"/>
    <mergeCell ref="S130:S132"/>
    <mergeCell ref="Q134:S136"/>
    <mergeCell ref="Q137:Q139"/>
    <mergeCell ref="R137:R139"/>
    <mergeCell ref="S137:S139"/>
    <mergeCell ref="Q124:Q126"/>
    <mergeCell ref="R124:R126"/>
    <mergeCell ref="S124:S126"/>
    <mergeCell ref="Q127:Q129"/>
    <mergeCell ref="R127:R129"/>
    <mergeCell ref="S127:S129"/>
    <mergeCell ref="Q113:Q115"/>
    <mergeCell ref="R113:R115"/>
    <mergeCell ref="S113:S115"/>
    <mergeCell ref="Q116:S118"/>
    <mergeCell ref="B118:C118"/>
    <mergeCell ref="A121:O121"/>
    <mergeCell ref="Q121:Q123"/>
    <mergeCell ref="R121:R123"/>
    <mergeCell ref="S121:S123"/>
    <mergeCell ref="B122:C122"/>
    <mergeCell ref="D122:F122"/>
    <mergeCell ref="G122:I122"/>
    <mergeCell ref="J122:L122"/>
    <mergeCell ref="M122:O122"/>
    <mergeCell ref="A123:A124"/>
    <mergeCell ref="B123:C123"/>
    <mergeCell ref="D123:F123"/>
    <mergeCell ref="G123:I123"/>
    <mergeCell ref="J123:L123"/>
    <mergeCell ref="M123:O123"/>
    <mergeCell ref="Q103:Q105"/>
    <mergeCell ref="R103:R105"/>
    <mergeCell ref="S103:S105"/>
    <mergeCell ref="Q107:S109"/>
    <mergeCell ref="Q110:Q112"/>
    <mergeCell ref="R110:R112"/>
    <mergeCell ref="S110:S112"/>
    <mergeCell ref="Q97:Q99"/>
    <mergeCell ref="R97:R99"/>
    <mergeCell ref="S97:S99"/>
    <mergeCell ref="Q100:Q102"/>
    <mergeCell ref="R100:R102"/>
    <mergeCell ref="S100:S102"/>
    <mergeCell ref="Q86:Q88"/>
    <mergeCell ref="R86:R88"/>
    <mergeCell ref="S86:S88"/>
    <mergeCell ref="Q89:S91"/>
    <mergeCell ref="B91:C91"/>
    <mergeCell ref="A94:O94"/>
    <mergeCell ref="Q94:Q96"/>
    <mergeCell ref="R94:R96"/>
    <mergeCell ref="S94:S96"/>
    <mergeCell ref="B95:C95"/>
    <mergeCell ref="D95:F95"/>
    <mergeCell ref="G95:I95"/>
    <mergeCell ref="J95:L95"/>
    <mergeCell ref="M95:O95"/>
    <mergeCell ref="A96:A97"/>
    <mergeCell ref="B96:C96"/>
    <mergeCell ref="D96:F96"/>
    <mergeCell ref="G96:I96"/>
    <mergeCell ref="J96:L96"/>
    <mergeCell ref="M96:O96"/>
    <mergeCell ref="Q76:Q78"/>
    <mergeCell ref="R76:R78"/>
    <mergeCell ref="S76:S78"/>
    <mergeCell ref="Q80:S82"/>
    <mergeCell ref="Q83:Q85"/>
    <mergeCell ref="R83:R85"/>
    <mergeCell ref="S83:S85"/>
    <mergeCell ref="Q70:Q72"/>
    <mergeCell ref="R70:R72"/>
    <mergeCell ref="S70:S72"/>
    <mergeCell ref="Q73:Q75"/>
    <mergeCell ref="R73:R75"/>
    <mergeCell ref="S73:S75"/>
    <mergeCell ref="Q59:Q61"/>
    <mergeCell ref="R59:R61"/>
    <mergeCell ref="S59:S61"/>
    <mergeCell ref="Q62:S64"/>
    <mergeCell ref="B64:C64"/>
    <mergeCell ref="A67:O67"/>
    <mergeCell ref="Q67:Q69"/>
    <mergeCell ref="R67:R69"/>
    <mergeCell ref="S67:S69"/>
    <mergeCell ref="B68:C68"/>
    <mergeCell ref="D68:F68"/>
    <mergeCell ref="G68:I68"/>
    <mergeCell ref="J68:L68"/>
    <mergeCell ref="M68:O68"/>
    <mergeCell ref="A69:A70"/>
    <mergeCell ref="B69:C69"/>
    <mergeCell ref="D69:F69"/>
    <mergeCell ref="G69:I69"/>
    <mergeCell ref="J69:L69"/>
    <mergeCell ref="M69:O69"/>
    <mergeCell ref="Q49:Q51"/>
    <mergeCell ref="R49:R51"/>
    <mergeCell ref="S49:S51"/>
    <mergeCell ref="Q53:S55"/>
    <mergeCell ref="Q56:Q58"/>
    <mergeCell ref="R56:R58"/>
    <mergeCell ref="S56:S58"/>
    <mergeCell ref="Q43:Q45"/>
    <mergeCell ref="R43:R45"/>
    <mergeCell ref="S43:S45"/>
    <mergeCell ref="Q46:Q48"/>
    <mergeCell ref="R46:R48"/>
    <mergeCell ref="S46:S48"/>
    <mergeCell ref="M41:O41"/>
    <mergeCell ref="A42:A43"/>
    <mergeCell ref="B42:C42"/>
    <mergeCell ref="D42:F42"/>
    <mergeCell ref="G42:I42"/>
    <mergeCell ref="J42:L42"/>
    <mergeCell ref="M42:O42"/>
    <mergeCell ref="Q35:S37"/>
    <mergeCell ref="B37:C37"/>
    <mergeCell ref="A40:O40"/>
    <mergeCell ref="Q40:Q42"/>
    <mergeCell ref="R40:R42"/>
    <mergeCell ref="S40:S42"/>
    <mergeCell ref="B41:C41"/>
    <mergeCell ref="D41:F41"/>
    <mergeCell ref="G41:I41"/>
    <mergeCell ref="J41:L41"/>
    <mergeCell ref="Q26:S28"/>
    <mergeCell ref="Q29:Q31"/>
    <mergeCell ref="R29:R31"/>
    <mergeCell ref="S29:S31"/>
    <mergeCell ref="Q32:Q34"/>
    <mergeCell ref="R32:R34"/>
    <mergeCell ref="S32:S34"/>
    <mergeCell ref="S16:S18"/>
    <mergeCell ref="Q19:Q21"/>
    <mergeCell ref="R19:R21"/>
    <mergeCell ref="S19:S21"/>
    <mergeCell ref="Q22:Q24"/>
    <mergeCell ref="R22:R24"/>
    <mergeCell ref="S22:S24"/>
    <mergeCell ref="S13:S15"/>
    <mergeCell ref="B14:C14"/>
    <mergeCell ref="D14:F14"/>
    <mergeCell ref="G14:I14"/>
    <mergeCell ref="J14:L14"/>
    <mergeCell ref="M14:O14"/>
    <mergeCell ref="B15:C15"/>
    <mergeCell ref="D15:F15"/>
    <mergeCell ref="G15:I15"/>
    <mergeCell ref="J15:L15"/>
    <mergeCell ref="B11:F11"/>
    <mergeCell ref="G11:I11"/>
    <mergeCell ref="K11:O11"/>
    <mergeCell ref="A13:O13"/>
    <mergeCell ref="Q13:Q15"/>
    <mergeCell ref="R13:R15"/>
    <mergeCell ref="A15:A16"/>
    <mergeCell ref="M15:O15"/>
    <mergeCell ref="Q16:Q18"/>
    <mergeCell ref="R16:R18"/>
    <mergeCell ref="Q8:R8"/>
    <mergeCell ref="B9:F9"/>
    <mergeCell ref="G9:I9"/>
    <mergeCell ref="K9:O9"/>
    <mergeCell ref="B10:F10"/>
    <mergeCell ref="G10:I10"/>
    <mergeCell ref="K10:O10"/>
    <mergeCell ref="B7:F7"/>
    <mergeCell ref="G7:I7"/>
    <mergeCell ref="K7:O7"/>
    <mergeCell ref="B8:F8"/>
    <mergeCell ref="G8:I8"/>
    <mergeCell ref="K8:O8"/>
    <mergeCell ref="B6:F6"/>
    <mergeCell ref="G6:I6"/>
    <mergeCell ref="K6:O6"/>
    <mergeCell ref="B3:F3"/>
    <mergeCell ref="G3:I3"/>
    <mergeCell ref="K3:O3"/>
    <mergeCell ref="B4:F4"/>
    <mergeCell ref="G4:I4"/>
    <mergeCell ref="K4:O4"/>
    <mergeCell ref="A1:F1"/>
    <mergeCell ref="G1:I1"/>
    <mergeCell ref="J1:O1"/>
    <mergeCell ref="Q1:R1"/>
    <mergeCell ref="B2:F2"/>
    <mergeCell ref="G2:I2"/>
    <mergeCell ref="K2:O2"/>
    <mergeCell ref="B5:F5"/>
    <mergeCell ref="G5:I5"/>
    <mergeCell ref="K5:O5"/>
  </mergeCells>
  <phoneticPr fontId="1" type="noConversion"/>
  <conditionalFormatting sqref="G2:I3">
    <cfRule type="expression" dxfId="2135" priority="177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CHOOSE(2,$E$118,$F$118,$H$118,$I$118,$K$118,$L$118,$N$118,$O$118))))&gt;0</formula>
    </cfRule>
    <cfRule type="expression" dxfId="2134" priority="178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CHOOSE(2,$E$118,$F$118,$H$118,$I$118,$K$118,$L$118,$N$118,$O$118))))&lt;0</formula>
    </cfRule>
  </conditionalFormatting>
  <conditionalFormatting sqref="G4:I5">
    <cfRule type="expression" dxfId="2133" priority="175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CHOOSE(2,$E$64,$F$64,$H$64,$I$64,$K$64,$L$64,$N$64,$O$64))))&gt;0</formula>
    </cfRule>
    <cfRule type="expression" dxfId="2132" priority="176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CHOOSE(2,$E$64,$F$64,$H$64,$I$64,$K$64,$L$64,$N$64,$O$64))))&lt;0</formula>
    </cfRule>
  </conditionalFormatting>
  <conditionalFormatting sqref="G6:I7">
    <cfRule type="expression" dxfId="2131" priority="173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CHOOSE(2,$E$91,$F$91,$H$91,$I$91,$K$91,$L$91,$N$91,$O$91))))&gt;0</formula>
    </cfRule>
    <cfRule type="expression" dxfId="2130" priority="174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CHOOSE(2,$E$91,$F$91,$H$91,$I$91,$K$91,$L$91,$N$91,$O$91))))&lt;0</formula>
    </cfRule>
  </conditionalFormatting>
  <conditionalFormatting sqref="G8:I9">
    <cfRule type="expression" dxfId="2129" priority="171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CHOOSE(2,$E$199,$F$199,$H$199,$I$199,$K$199,$L$199,$N$199,$O$199))))&gt;0</formula>
    </cfRule>
    <cfRule type="expression" dxfId="2128" priority="172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CHOOSE(2,$E$199,$F$199,$H$199,$I$199,$K$199,$L$199,$N$199,$O$199))))&lt;0</formula>
    </cfRule>
  </conditionalFormatting>
  <conditionalFormatting sqref="G10:I11">
    <cfRule type="expression" dxfId="2127" priority="169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CHOOSE(2,$E$37,$F$37,$H$37,$I$37,$K$37,$L$37,$N$37,$O$37))))&gt;0</formula>
    </cfRule>
    <cfRule type="expression" dxfId="2126" priority="170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CHOOSE(2,$E$37,$F$37,$H$37,$I$37,$K$37,$L$37,$N$37,$O$37))))&lt;0</formula>
    </cfRule>
  </conditionalFormatting>
  <conditionalFormatting sqref="A17:C36 M17:O36">
    <cfRule type="expression" dxfId="2125" priority="157">
      <formula>AND($N17 &gt; 0, ISNUMBER($N17))</formula>
    </cfRule>
    <cfRule type="expression" dxfId="2124" priority="158">
      <formula>AND($N17 = 0 * ISNUMBER($N17))</formula>
    </cfRule>
    <cfRule type="expression" dxfId="2123" priority="159">
      <formula>AND($N17 &lt; 0, ISNUMBER($N17))</formula>
    </cfRule>
  </conditionalFormatting>
  <conditionalFormatting sqref="A17:F36">
    <cfRule type="expression" dxfId="2122" priority="166">
      <formula>AND($E17 &gt; 0, ISNUMBER($E17))</formula>
    </cfRule>
    <cfRule type="expression" dxfId="2121" priority="167">
      <formula>AND($E17 = 0 * ISNUMBER($E17))</formula>
    </cfRule>
    <cfRule type="expression" dxfId="2120" priority="168">
      <formula>AND($E17 &lt; 0, ISNUMBER($E17))</formula>
    </cfRule>
  </conditionalFormatting>
  <conditionalFormatting sqref="A17:C36 G17:I36">
    <cfRule type="expression" dxfId="2119" priority="163">
      <formula>AND($H17 &gt; 0, ISNUMBER($H17))</formula>
    </cfRule>
    <cfRule type="expression" dxfId="2118" priority="164">
      <formula>AND($H17 = 0 * ISNUMBER($H17))</formula>
    </cfRule>
    <cfRule type="expression" dxfId="2117" priority="165">
      <formula>AND($H17 &lt; 0, ISNUMBER($H17))</formula>
    </cfRule>
  </conditionalFormatting>
  <conditionalFormatting sqref="A17:C36 J17:L36">
    <cfRule type="expression" dxfId="2116" priority="160">
      <formula>AND($K17 &gt; 0, ISNUMBER($K17))</formula>
    </cfRule>
    <cfRule type="expression" dxfId="2115" priority="161">
      <formula>AND($K17 = 0 * ISNUMBER($K17))</formula>
    </cfRule>
    <cfRule type="expression" dxfId="2114" priority="162">
      <formula>AND($K17 &lt; 0, ISNUMBER($K17))</formula>
    </cfRule>
  </conditionalFormatting>
  <conditionalFormatting sqref="D15:F16 E37:F37">
    <cfRule type="expression" dxfId="2113" priority="154">
      <formula>$E$37 &gt; 0</formula>
    </cfRule>
    <cfRule type="expression" dxfId="2112" priority="155">
      <formula>$E$37 = 0</formula>
    </cfRule>
    <cfRule type="expression" dxfId="2111" priority="156">
      <formula>$E$37 &lt; 0</formula>
    </cfRule>
  </conditionalFormatting>
  <conditionalFormatting sqref="G15:I16 H37:I37">
    <cfRule type="expression" dxfId="2110" priority="151">
      <formula>$H$37 &gt; 0</formula>
    </cfRule>
    <cfRule type="expression" dxfId="2109" priority="152">
      <formula>$H$37 = 0</formula>
    </cfRule>
    <cfRule type="expression" dxfId="2108" priority="153">
      <formula>$H$37 &lt; 0</formula>
    </cfRule>
  </conditionalFormatting>
  <conditionalFormatting sqref="J15:L16 K37:L37">
    <cfRule type="expression" dxfId="2107" priority="148">
      <formula>$K$37 &gt; 0</formula>
    </cfRule>
    <cfRule type="expression" dxfId="2106" priority="149">
      <formula>$K$37 = 0</formula>
    </cfRule>
    <cfRule type="expression" dxfId="2105" priority="150">
      <formula>$K$37 &lt; 0</formula>
    </cfRule>
  </conditionalFormatting>
  <conditionalFormatting sqref="M15:O16 N37:O37">
    <cfRule type="expression" dxfId="2104" priority="145">
      <formula>$N$37 &gt; 0</formula>
    </cfRule>
    <cfRule type="expression" dxfId="2103" priority="146">
      <formula>$N$37 = 0</formula>
    </cfRule>
    <cfRule type="expression" dxfId="2102" priority="147">
      <formula>$N$37 &lt; 0</formula>
    </cfRule>
  </conditionalFormatting>
  <conditionalFormatting sqref="A44:C63 M44:O63">
    <cfRule type="expression" dxfId="2101" priority="133">
      <formula>AND($N44 &gt; 0, ISNUMBER($N44))</formula>
    </cfRule>
    <cfRule type="expression" dxfId="2100" priority="134">
      <formula>AND($N44 = 0 * ISNUMBER($N44))</formula>
    </cfRule>
    <cfRule type="expression" dxfId="2099" priority="135">
      <formula>AND($N44 &lt; 0, ISNUMBER($N44))</formula>
    </cfRule>
  </conditionalFormatting>
  <conditionalFormatting sqref="A44:F63">
    <cfRule type="expression" dxfId="2098" priority="142">
      <formula>AND($E44 &gt; 0, ISNUMBER($E44))</formula>
    </cfRule>
    <cfRule type="expression" dxfId="2097" priority="143">
      <formula>AND($E44 = 0 * ISNUMBER($E44))</formula>
    </cfRule>
    <cfRule type="expression" dxfId="2096" priority="144">
      <formula>AND($E44 &lt; 0, ISNUMBER($E44))</formula>
    </cfRule>
  </conditionalFormatting>
  <conditionalFormatting sqref="A44:C63 G44:I63">
    <cfRule type="expression" dxfId="2095" priority="139">
      <formula>AND($H44 &gt; 0, ISNUMBER($H44))</formula>
    </cfRule>
    <cfRule type="expression" dxfId="2094" priority="140">
      <formula>AND($H44 = 0 * ISNUMBER($H44))</formula>
    </cfRule>
    <cfRule type="expression" dxfId="2093" priority="141">
      <formula>AND($H44 &lt; 0, ISNUMBER($H44))</formula>
    </cfRule>
  </conditionalFormatting>
  <conditionalFormatting sqref="A44:C63 J44:L63">
    <cfRule type="expression" dxfId="2092" priority="136">
      <formula>AND($K44 &gt; 0, ISNUMBER($K44))</formula>
    </cfRule>
    <cfRule type="expression" dxfId="2091" priority="137">
      <formula>AND($K44 = 0 * ISNUMBER($K44))</formula>
    </cfRule>
    <cfRule type="expression" dxfId="2090" priority="138">
      <formula>AND($K44 &lt; 0, ISNUMBER($K44))</formula>
    </cfRule>
  </conditionalFormatting>
  <conditionalFormatting sqref="D42:F43 E64:F64">
    <cfRule type="expression" dxfId="2089" priority="130">
      <formula>$E$64 &gt; 0</formula>
    </cfRule>
    <cfRule type="expression" dxfId="2088" priority="131">
      <formula>$E$64 = 0</formula>
    </cfRule>
    <cfRule type="expression" dxfId="2087" priority="132">
      <formula>$E$64 &lt; 0</formula>
    </cfRule>
  </conditionalFormatting>
  <conditionalFormatting sqref="G42:I43 H64:I64">
    <cfRule type="expression" dxfId="2086" priority="127">
      <formula>$H$64 &gt; 0</formula>
    </cfRule>
    <cfRule type="expression" dxfId="2085" priority="128">
      <formula>$H$64 = 0</formula>
    </cfRule>
    <cfRule type="expression" dxfId="2084" priority="129">
      <formula>$H$64 &lt; 0</formula>
    </cfRule>
  </conditionalFormatting>
  <conditionalFormatting sqref="J42:L43 K64:L64">
    <cfRule type="expression" dxfId="2083" priority="124">
      <formula>$K$64 &gt; 0</formula>
    </cfRule>
    <cfRule type="expression" dxfId="2082" priority="125">
      <formula>$K$64 = 0</formula>
    </cfRule>
    <cfRule type="expression" dxfId="2081" priority="126">
      <formula>$K$64 &lt; 0</formula>
    </cfRule>
  </conditionalFormatting>
  <conditionalFormatting sqref="M42:O43 N64:O64">
    <cfRule type="expression" dxfId="2080" priority="121">
      <formula>$N$64 &gt; 0</formula>
    </cfRule>
    <cfRule type="expression" dxfId="2079" priority="122">
      <formula>$N$64 = 0</formula>
    </cfRule>
    <cfRule type="expression" dxfId="2078" priority="123">
      <formula>$N$64 &lt; 0</formula>
    </cfRule>
  </conditionalFormatting>
  <conditionalFormatting sqref="A71:C90 M71:O90">
    <cfRule type="expression" dxfId="2077" priority="109">
      <formula>AND($N71 &gt; 0, ISNUMBER($N71))</formula>
    </cfRule>
    <cfRule type="expression" dxfId="2076" priority="110">
      <formula>AND($N71 = 0 * ISNUMBER($N71))</formula>
    </cfRule>
    <cfRule type="expression" dxfId="2075" priority="111">
      <formula>AND($N71 &lt; 0, ISNUMBER($N71))</formula>
    </cfRule>
  </conditionalFormatting>
  <conditionalFormatting sqref="A71:F90">
    <cfRule type="expression" dxfId="2074" priority="118">
      <formula>AND($E71 &gt; 0, ISNUMBER($E71))</formula>
    </cfRule>
    <cfRule type="expression" dxfId="2073" priority="119">
      <formula>AND($E71 = 0 * ISNUMBER($E71))</formula>
    </cfRule>
    <cfRule type="expression" dxfId="2072" priority="120">
      <formula>AND($E71 &lt; 0, ISNUMBER($E71))</formula>
    </cfRule>
  </conditionalFormatting>
  <conditionalFormatting sqref="A71:C90 G71:I90">
    <cfRule type="expression" dxfId="2071" priority="115">
      <formula>AND($H71 &gt; 0, ISNUMBER($H71))</formula>
    </cfRule>
    <cfRule type="expression" dxfId="2070" priority="116">
      <formula>AND($H71 = 0 * ISNUMBER($H71))</formula>
    </cfRule>
    <cfRule type="expression" dxfId="2069" priority="117">
      <formula>AND($H71 &lt; 0, ISNUMBER($H71))</formula>
    </cfRule>
  </conditionalFormatting>
  <conditionalFormatting sqref="A71:C90 J71:L90">
    <cfRule type="expression" dxfId="2068" priority="112">
      <formula>AND($K71 &gt; 0, ISNUMBER($K71))</formula>
    </cfRule>
    <cfRule type="expression" dxfId="2067" priority="113">
      <formula>AND($K71 = 0 * ISNUMBER($K71))</formula>
    </cfRule>
    <cfRule type="expression" dxfId="2066" priority="114">
      <formula>AND($K71 &lt; 0, ISNUMBER($K71))</formula>
    </cfRule>
  </conditionalFormatting>
  <conditionalFormatting sqref="D69:F70 E91:F91">
    <cfRule type="expression" dxfId="2065" priority="106">
      <formula>$E$91 &gt; 0</formula>
    </cfRule>
    <cfRule type="expression" dxfId="2064" priority="107">
      <formula>$E$91 = 0</formula>
    </cfRule>
    <cfRule type="expression" dxfId="2063" priority="108">
      <formula>$E$91 &lt; 0</formula>
    </cfRule>
  </conditionalFormatting>
  <conditionalFormatting sqref="G69:I70 H91:I91">
    <cfRule type="expression" dxfId="2062" priority="103">
      <formula>$H$91 &gt; 0</formula>
    </cfRule>
    <cfRule type="expression" dxfId="2061" priority="104">
      <formula>$H$91 = 0</formula>
    </cfRule>
    <cfRule type="expression" dxfId="2060" priority="105">
      <formula>$H$91 &lt; 0</formula>
    </cfRule>
  </conditionalFormatting>
  <conditionalFormatting sqref="J69:L70 K91:L91">
    <cfRule type="expression" dxfId="2059" priority="100">
      <formula>$K$91 &gt; 0</formula>
    </cfRule>
    <cfRule type="expression" dxfId="2058" priority="101">
      <formula>$K$91 = 0</formula>
    </cfRule>
    <cfRule type="expression" dxfId="2057" priority="102">
      <formula>$K$91 &lt; 0</formula>
    </cfRule>
  </conditionalFormatting>
  <conditionalFormatting sqref="M69:O70 N91:O91">
    <cfRule type="expression" dxfId="2056" priority="97">
      <formula>$N$91 &gt; 0</formula>
    </cfRule>
    <cfRule type="expression" dxfId="2055" priority="98">
      <formula>$N$91 = 0</formula>
    </cfRule>
    <cfRule type="expression" dxfId="2054" priority="99">
      <formula>$N$91 &lt; 0</formula>
    </cfRule>
  </conditionalFormatting>
  <conditionalFormatting sqref="A98:C117 M98:O117">
    <cfRule type="expression" dxfId="2053" priority="85">
      <formula>AND($N98 &gt; 0, ISNUMBER($N98))</formula>
    </cfRule>
    <cfRule type="expression" dxfId="2052" priority="86">
      <formula>AND($N98 = 0 * ISNUMBER($N98))</formula>
    </cfRule>
    <cfRule type="expression" dxfId="2051" priority="87">
      <formula>AND($N98 &lt; 0, ISNUMBER($N98))</formula>
    </cfRule>
  </conditionalFormatting>
  <conditionalFormatting sqref="A98:F117">
    <cfRule type="expression" dxfId="2050" priority="94">
      <formula>AND($E98 &gt; 0, ISNUMBER($E98))</formula>
    </cfRule>
    <cfRule type="expression" dxfId="2049" priority="95">
      <formula>AND($E98 = 0 * ISNUMBER($E98))</formula>
    </cfRule>
    <cfRule type="expression" dxfId="2048" priority="96">
      <formula>AND($E98 &lt; 0, ISNUMBER($E98))</formula>
    </cfRule>
  </conditionalFormatting>
  <conditionalFormatting sqref="A98:C117 G98:I117">
    <cfRule type="expression" dxfId="2047" priority="91">
      <formula>AND($H98 &gt; 0, ISNUMBER($H98))</formula>
    </cfRule>
    <cfRule type="expression" dxfId="2046" priority="92">
      <formula>AND($H98 = 0 * ISNUMBER($H98))</formula>
    </cfRule>
    <cfRule type="expression" dxfId="2045" priority="93">
      <formula>AND($H98 &lt; 0, ISNUMBER($H98))</formula>
    </cfRule>
  </conditionalFormatting>
  <conditionalFormatting sqref="A98:C117 J98:L117">
    <cfRule type="expression" dxfId="2044" priority="88">
      <formula>AND($K98 &gt; 0, ISNUMBER($K98))</formula>
    </cfRule>
    <cfRule type="expression" dxfId="2043" priority="89">
      <formula>AND($K98 = 0 * ISNUMBER($K98))</formula>
    </cfRule>
    <cfRule type="expression" dxfId="2042" priority="90">
      <formula>AND($K98 &lt; 0, ISNUMBER($K98))</formula>
    </cfRule>
  </conditionalFormatting>
  <conditionalFormatting sqref="D96:F97 E118:F118">
    <cfRule type="expression" dxfId="2041" priority="82">
      <formula>$E$118 &gt; 0</formula>
    </cfRule>
    <cfRule type="expression" dxfId="2040" priority="83">
      <formula>$E$118 = 0</formula>
    </cfRule>
    <cfRule type="expression" dxfId="2039" priority="84">
      <formula>$E$118 &lt; 0</formula>
    </cfRule>
  </conditionalFormatting>
  <conditionalFormatting sqref="G96:I97 H118:I118">
    <cfRule type="expression" dxfId="2038" priority="79">
      <formula>$H$118 &gt; 0</formula>
    </cfRule>
    <cfRule type="expression" dxfId="2037" priority="80">
      <formula>$H$118 = 0</formula>
    </cfRule>
    <cfRule type="expression" dxfId="2036" priority="81">
      <formula>$H$118 &lt; 0</formula>
    </cfRule>
  </conditionalFormatting>
  <conditionalFormatting sqref="J96:L97 K118:L118">
    <cfRule type="expression" dxfId="2035" priority="76">
      <formula>$K$118 &gt; 0</formula>
    </cfRule>
    <cfRule type="expression" dxfId="2034" priority="77">
      <formula>$K$118 = 0</formula>
    </cfRule>
    <cfRule type="expression" dxfId="2033" priority="78">
      <formula>$K$118 &lt; 0</formula>
    </cfRule>
  </conditionalFormatting>
  <conditionalFormatting sqref="M96:O97 N118:O118">
    <cfRule type="expression" dxfId="2032" priority="73">
      <formula>$N$118 &gt; 0</formula>
    </cfRule>
    <cfRule type="expression" dxfId="2031" priority="74">
      <formula>$N$118 = 0</formula>
    </cfRule>
    <cfRule type="expression" dxfId="2030" priority="75">
      <formula>$N$118 &lt; 0</formula>
    </cfRule>
  </conditionalFormatting>
  <conditionalFormatting sqref="A125:C144 M125:O144">
    <cfRule type="expression" dxfId="2029" priority="61">
      <formula>AND($N125 &gt; 0, ISNUMBER($N125))</formula>
    </cfRule>
    <cfRule type="expression" dxfId="2028" priority="62">
      <formula>AND($N125 = 0 * ISNUMBER($N125))</formula>
    </cfRule>
    <cfRule type="expression" dxfId="2027" priority="63">
      <formula>AND($N125 &lt; 0, ISNUMBER($N125))</formula>
    </cfRule>
  </conditionalFormatting>
  <conditionalFormatting sqref="A125:F144">
    <cfRule type="expression" dxfId="2026" priority="70">
      <formula>AND($E125 &gt; 0, ISNUMBER($E125))</formula>
    </cfRule>
    <cfRule type="expression" dxfId="2025" priority="71">
      <formula>AND($E125 = 0 * ISNUMBER($E125))</formula>
    </cfRule>
    <cfRule type="expression" dxfId="2024" priority="72">
      <formula>AND($E125 &lt; 0, ISNUMBER($E125))</formula>
    </cfRule>
  </conditionalFormatting>
  <conditionalFormatting sqref="A125:C144 G125:I144">
    <cfRule type="expression" dxfId="2023" priority="67">
      <formula>AND($H125 &gt; 0, ISNUMBER($H125))</formula>
    </cfRule>
    <cfRule type="expression" dxfId="2022" priority="68">
      <formula>AND($H125 = 0 * ISNUMBER($H125))</formula>
    </cfRule>
    <cfRule type="expression" dxfId="2021" priority="69">
      <formula>AND($H125 &lt; 0, ISNUMBER($H125))</formula>
    </cfRule>
  </conditionalFormatting>
  <conditionalFormatting sqref="A125:C144 J125:L144">
    <cfRule type="expression" dxfId="2020" priority="64">
      <formula>AND($K125 &gt; 0, ISNUMBER($K125))</formula>
    </cfRule>
    <cfRule type="expression" dxfId="2019" priority="65">
      <formula>AND($K125 = 0 * ISNUMBER($K125))</formula>
    </cfRule>
    <cfRule type="expression" dxfId="2018" priority="66">
      <formula>AND($K125 &lt; 0, ISNUMBER($K125))</formula>
    </cfRule>
  </conditionalFormatting>
  <conditionalFormatting sqref="D123:F124 E145:F145">
    <cfRule type="expression" dxfId="2017" priority="58">
      <formula>$E$145 &gt; 0</formula>
    </cfRule>
    <cfRule type="expression" dxfId="2016" priority="59">
      <formula>$E$145 = 0</formula>
    </cfRule>
    <cfRule type="expression" dxfId="2015" priority="60">
      <formula>$E$145 &lt; 0</formula>
    </cfRule>
  </conditionalFormatting>
  <conditionalFormatting sqref="G123:I124 H145:I145">
    <cfRule type="expression" dxfId="2014" priority="55">
      <formula>$H$145 &gt; 0</formula>
    </cfRule>
    <cfRule type="expression" dxfId="2013" priority="56">
      <formula>$H$145 = 0</formula>
    </cfRule>
    <cfRule type="expression" dxfId="2012" priority="57">
      <formula>$H$145 &lt; 0</formula>
    </cfRule>
  </conditionalFormatting>
  <conditionalFormatting sqref="J123:L124 K145:L145">
    <cfRule type="expression" dxfId="2011" priority="52">
      <formula>$K$145 &gt; 0</formula>
    </cfRule>
    <cfRule type="expression" dxfId="2010" priority="53">
      <formula>$K$145 = 0</formula>
    </cfRule>
    <cfRule type="expression" dxfId="2009" priority="54">
      <formula>$K$145 &lt; 0</formula>
    </cfRule>
  </conditionalFormatting>
  <conditionalFormatting sqref="M123:O124 N145:O145">
    <cfRule type="expression" dxfId="2008" priority="49">
      <formula>$N$145 &gt; 0</formula>
    </cfRule>
    <cfRule type="expression" dxfId="2007" priority="50">
      <formula>$N$145 = 0</formula>
    </cfRule>
    <cfRule type="expression" dxfId="2006" priority="51">
      <formula>$N$145 &lt; 0</formula>
    </cfRule>
  </conditionalFormatting>
  <conditionalFormatting sqref="A152:C171 M152:O171">
    <cfRule type="expression" dxfId="2005" priority="37">
      <formula>AND($N152 &gt; 0, ISNUMBER($N152))</formula>
    </cfRule>
    <cfRule type="expression" dxfId="2004" priority="38">
      <formula>AND($N152 = 0 * ISNUMBER($N152))</formula>
    </cfRule>
    <cfRule type="expression" dxfId="2003" priority="39">
      <formula>AND($N152 &lt; 0, ISNUMBER($N152))</formula>
    </cfRule>
  </conditionalFormatting>
  <conditionalFormatting sqref="A152:F171">
    <cfRule type="expression" dxfId="2002" priority="46">
      <formula>AND($E152 &gt; 0, ISNUMBER($E152))</formula>
    </cfRule>
    <cfRule type="expression" dxfId="2001" priority="47">
      <formula>AND($E152 = 0 * ISNUMBER($E152))</formula>
    </cfRule>
    <cfRule type="expression" dxfId="2000" priority="48">
      <formula>AND($E152 &lt; 0, ISNUMBER($E152))</formula>
    </cfRule>
  </conditionalFormatting>
  <conditionalFormatting sqref="A152:C171 G152:I171">
    <cfRule type="expression" dxfId="1999" priority="43">
      <formula>AND($H152 &gt; 0, ISNUMBER($H152))</formula>
    </cfRule>
    <cfRule type="expression" dxfId="1998" priority="44">
      <formula>AND($H152 = 0 * ISNUMBER($H152))</formula>
    </cfRule>
    <cfRule type="expression" dxfId="1997" priority="45">
      <formula>AND($H152 &lt; 0, ISNUMBER($H152))</formula>
    </cfRule>
  </conditionalFormatting>
  <conditionalFormatting sqref="A152:C171 J152:L171">
    <cfRule type="expression" dxfId="1996" priority="40">
      <formula>AND($K152 &gt; 0, ISNUMBER($K152))</formula>
    </cfRule>
    <cfRule type="expression" dxfId="1995" priority="41">
      <formula>AND($K152 = 0 * ISNUMBER($K152))</formula>
    </cfRule>
    <cfRule type="expression" dxfId="1994" priority="42">
      <formula>AND($K152 &lt; 0, ISNUMBER($K152))</formula>
    </cfRule>
  </conditionalFormatting>
  <conditionalFormatting sqref="D150:F151 E172:F172">
    <cfRule type="expression" dxfId="1993" priority="34">
      <formula>$E$172 &gt; 0</formula>
    </cfRule>
    <cfRule type="expression" dxfId="1992" priority="35">
      <formula>$E$172 = 0</formula>
    </cfRule>
    <cfRule type="expression" dxfId="1991" priority="36">
      <formula>$E$172 &lt; 0</formula>
    </cfRule>
  </conditionalFormatting>
  <conditionalFormatting sqref="G150:I151 H172:I172">
    <cfRule type="expression" dxfId="1990" priority="31">
      <formula>$H$172 &gt; 0</formula>
    </cfRule>
    <cfRule type="expression" dxfId="1989" priority="32">
      <formula>$H$172 = 0</formula>
    </cfRule>
    <cfRule type="expression" dxfId="1988" priority="33">
      <formula>$H$172 &lt; 0</formula>
    </cfRule>
  </conditionalFormatting>
  <conditionalFormatting sqref="J150:L151 K172:L172">
    <cfRule type="expression" dxfId="1987" priority="28">
      <formula>$K$172 &gt; 0</formula>
    </cfRule>
    <cfRule type="expression" dxfId="1986" priority="29">
      <formula>$K$172 = 0</formula>
    </cfRule>
    <cfRule type="expression" dxfId="1985" priority="30">
      <formula>$K$172 &lt; 0</formula>
    </cfRule>
  </conditionalFormatting>
  <conditionalFormatting sqref="M150:O151 N172:O172">
    <cfRule type="expression" dxfId="1984" priority="25">
      <formula>$N$172 &gt; 0</formula>
    </cfRule>
    <cfRule type="expression" dxfId="1983" priority="26">
      <formula>$N$172 = 0</formula>
    </cfRule>
    <cfRule type="expression" dxfId="1982" priority="27">
      <formula>$N$172 &lt; 0</formula>
    </cfRule>
  </conditionalFormatting>
  <conditionalFormatting sqref="A179:C198 M179:O198">
    <cfRule type="expression" dxfId="1981" priority="13">
      <formula>AND($N179 &gt; 0, ISNUMBER($N179))</formula>
    </cfRule>
    <cfRule type="expression" dxfId="1980" priority="14">
      <formula>AND($N179 = 0 * ISNUMBER($N179))</formula>
    </cfRule>
    <cfRule type="expression" dxfId="1979" priority="15">
      <formula>AND($N179 &lt; 0, ISNUMBER($N179))</formula>
    </cfRule>
  </conditionalFormatting>
  <conditionalFormatting sqref="A179:F198">
    <cfRule type="expression" dxfId="1978" priority="22">
      <formula>AND($E179 &gt; 0, ISNUMBER($E179))</formula>
    </cfRule>
    <cfRule type="expression" dxfId="1977" priority="23">
      <formula>AND($E179 = 0 * ISNUMBER($E179))</formula>
    </cfRule>
    <cfRule type="expression" dxfId="1976" priority="24">
      <formula>AND($E179 &lt; 0, ISNUMBER($E179))</formula>
    </cfRule>
  </conditionalFormatting>
  <conditionalFormatting sqref="A179:C198 G179:I198">
    <cfRule type="expression" dxfId="1975" priority="19">
      <formula>AND($H179 &gt; 0, ISNUMBER($H179))</formula>
    </cfRule>
    <cfRule type="expression" dxfId="1974" priority="20">
      <formula>AND($H179 = 0 * ISNUMBER($H179))</formula>
    </cfRule>
    <cfRule type="expression" dxfId="1973" priority="21">
      <formula>AND($H179 &lt; 0, ISNUMBER($H179))</formula>
    </cfRule>
  </conditionalFormatting>
  <conditionalFormatting sqref="A179:C198 J179:L198">
    <cfRule type="expression" dxfId="1972" priority="16">
      <formula>AND($K179 &gt; 0, ISNUMBER($K179))</formula>
    </cfRule>
    <cfRule type="expression" dxfId="1971" priority="17">
      <formula>AND($K179 = 0 * ISNUMBER($K179))</formula>
    </cfRule>
    <cfRule type="expression" dxfId="1970" priority="18">
      <formula>AND($K179 &lt; 0, ISNUMBER($K179))</formula>
    </cfRule>
  </conditionalFormatting>
  <conditionalFormatting sqref="D177:F178 E199:F199">
    <cfRule type="expression" dxfId="1969" priority="10">
      <formula>$E$199 &gt; 0</formula>
    </cfRule>
    <cfRule type="expression" dxfId="1968" priority="11">
      <formula>$E$199 = 0</formula>
    </cfRule>
    <cfRule type="expression" dxfId="1967" priority="12">
      <formula>$E$199 &lt; 0</formula>
    </cfRule>
  </conditionalFormatting>
  <conditionalFormatting sqref="G177:I178 H199:I199">
    <cfRule type="expression" dxfId="1966" priority="7">
      <formula>$H$199 &gt; 0</formula>
    </cfRule>
    <cfRule type="expression" dxfId="1965" priority="8">
      <formula>$H$199 = 0</formula>
    </cfRule>
    <cfRule type="expression" dxfId="1964" priority="9">
      <formula>$H$199 &lt; 0</formula>
    </cfRule>
  </conditionalFormatting>
  <conditionalFormatting sqref="J177:L178 K199:L199">
    <cfRule type="expression" dxfId="1963" priority="4">
      <formula>$K$199 &gt; 0</formula>
    </cfRule>
    <cfRule type="expression" dxfId="1962" priority="5">
      <formula>$K$199 = 0</formula>
    </cfRule>
    <cfRule type="expression" dxfId="1961" priority="6">
      <formula>$K$199 &lt; 0</formula>
    </cfRule>
  </conditionalFormatting>
  <conditionalFormatting sqref="M177:O178 N199:O199">
    <cfRule type="expression" dxfId="1960" priority="1">
      <formula>$N$199 &gt; 0</formula>
    </cfRule>
    <cfRule type="expression" dxfId="1959" priority="2">
      <formula>$N$199 = 0</formula>
    </cfRule>
    <cfRule type="expression" dxfId="1958" priority="3">
      <formula>$N$199 &lt; 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61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25</xdr:row>
                    <xdr:rowOff>0</xdr:rowOff>
                  </from>
                  <to>
                    <xdr:col>19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62" r:id="rId5" name="Button 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17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63" r:id="rId6" name="Button 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28</xdr:row>
                    <xdr:rowOff>0</xdr:rowOff>
                  </from>
                  <to>
                    <xdr:col>18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64" r:id="rId7" name="Button 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17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65" r:id="rId8" name="Button 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31</xdr:row>
                    <xdr:rowOff>0</xdr:rowOff>
                  </from>
                  <to>
                    <xdr:col>18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66" r:id="rId9" name="Button 6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28</xdr:row>
                    <xdr:rowOff>0</xdr:rowOff>
                  </from>
                  <to>
                    <xdr:col>19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67" r:id="rId10" name="Button 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31</xdr:row>
                    <xdr:rowOff>0</xdr:rowOff>
                  </from>
                  <to>
                    <xdr:col>19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68" r:id="rId11" name="Button 8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19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69" r:id="rId12" name="Button 9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17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70" r:id="rId13" name="Button 10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71" r:id="rId14" name="Button 11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</xdr:row>
                    <xdr:rowOff>0</xdr:rowOff>
                  </from>
                  <to>
                    <xdr:col>19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72" r:id="rId15" name="Button 12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</xdr:row>
                    <xdr:rowOff>0</xdr:rowOff>
                  </from>
                  <to>
                    <xdr:col>17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73" r:id="rId16" name="Button 13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</xdr:row>
                    <xdr:rowOff>0</xdr:rowOff>
                  </from>
                  <to>
                    <xdr:col>18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74" r:id="rId17" name="Button 14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</xdr:row>
                    <xdr:rowOff>0</xdr:rowOff>
                  </from>
                  <to>
                    <xdr:col>19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75" r:id="rId18" name="Button 15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</xdr:row>
                    <xdr:rowOff>0</xdr:rowOff>
                  </from>
                  <to>
                    <xdr:col>17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76" r:id="rId19" name="Button 16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</xdr:row>
                    <xdr:rowOff>0</xdr:rowOff>
                  </from>
                  <to>
                    <xdr:col>18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77" r:id="rId20" name="Button 17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</xdr:row>
                    <xdr:rowOff>0</xdr:rowOff>
                  </from>
                  <to>
                    <xdr:col>19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78" r:id="rId21" name="Button 18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21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79" r:id="rId22" name="Button 19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21</xdr:row>
                    <xdr:rowOff>0</xdr:rowOff>
                  </from>
                  <to>
                    <xdr:col>18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80" r:id="rId23" name="Button 20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21</xdr:row>
                    <xdr:rowOff>0</xdr:rowOff>
                  </from>
                  <to>
                    <xdr:col>19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81" r:id="rId24" name="Button 2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52</xdr:row>
                    <xdr:rowOff>0</xdr:rowOff>
                  </from>
                  <to>
                    <xdr:col>19</xdr:col>
                    <xdr:colOff>0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82" r:id="rId25" name="Button 2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55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83" r:id="rId26" name="Button 2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55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84" r:id="rId27" name="Button 2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17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85" r:id="rId28" name="Button 2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86" r:id="rId29" name="Button 26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79</xdr:row>
                    <xdr:rowOff>0</xdr:rowOff>
                  </from>
                  <to>
                    <xdr:col>19</xdr:col>
                    <xdr:colOff>0</xdr:colOff>
                    <xdr:row>82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87" r:id="rId30" name="Button 27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82</xdr:row>
                    <xdr:rowOff>9525</xdr:rowOff>
                  </from>
                  <to>
                    <xdr:col>17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88" r:id="rId31" name="Button 28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82</xdr:row>
                    <xdr:rowOff>9525</xdr:rowOff>
                  </from>
                  <to>
                    <xdr:col>18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89" r:id="rId32" name="Button 29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85</xdr:row>
                    <xdr:rowOff>9525</xdr:rowOff>
                  </from>
                  <to>
                    <xdr:col>17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90" r:id="rId33" name="Button 30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85</xdr:row>
                    <xdr:rowOff>9525</xdr:rowOff>
                  </from>
                  <to>
                    <xdr:col>18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91" r:id="rId34" name="Button 3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106</xdr:row>
                    <xdr:rowOff>0</xdr:rowOff>
                  </from>
                  <to>
                    <xdr:col>19</xdr:col>
                    <xdr:colOff>0</xdr:colOff>
                    <xdr:row>109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92" r:id="rId35" name="Button 3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109</xdr:row>
                    <xdr:rowOff>9525</xdr:rowOff>
                  </from>
                  <to>
                    <xdr:col>17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93" r:id="rId36" name="Button 3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109</xdr:row>
                    <xdr:rowOff>9525</xdr:rowOff>
                  </from>
                  <to>
                    <xdr:col>18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94" r:id="rId37" name="Button 3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112</xdr:row>
                    <xdr:rowOff>9525</xdr:rowOff>
                  </from>
                  <to>
                    <xdr:col>17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95" r:id="rId38" name="Button 3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112</xdr:row>
                    <xdr:rowOff>9525</xdr:rowOff>
                  </from>
                  <to>
                    <xdr:col>18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96" r:id="rId39" name="Button 3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93</xdr:row>
                    <xdr:rowOff>0</xdr:rowOff>
                  </from>
                  <to>
                    <xdr:col>17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97" r:id="rId40" name="Button 3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133</xdr:row>
                    <xdr:rowOff>0</xdr:rowOff>
                  </from>
                  <to>
                    <xdr:col>19</xdr:col>
                    <xdr:colOff>0</xdr:colOff>
                    <xdr:row>136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98" r:id="rId41" name="Button 3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136</xdr:row>
                    <xdr:rowOff>9525</xdr:rowOff>
                  </from>
                  <to>
                    <xdr:col>17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99" r:id="rId42" name="Button 3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136</xdr:row>
                    <xdr:rowOff>9525</xdr:rowOff>
                  </from>
                  <to>
                    <xdr:col>18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00" r:id="rId43" name="Button 4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139</xdr:row>
                    <xdr:rowOff>9525</xdr:rowOff>
                  </from>
                  <to>
                    <xdr:col>17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01" r:id="rId44" name="Button 4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139</xdr:row>
                    <xdr:rowOff>9525</xdr:rowOff>
                  </from>
                  <to>
                    <xdr:col>18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02" r:id="rId45" name="Button 42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160</xdr:row>
                    <xdr:rowOff>0</xdr:rowOff>
                  </from>
                  <to>
                    <xdr:col>19</xdr:col>
                    <xdr:colOff>0</xdr:colOff>
                    <xdr:row>163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03" r:id="rId46" name="Button 43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163</xdr:row>
                    <xdr:rowOff>9525</xdr:rowOff>
                  </from>
                  <to>
                    <xdr:col>17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04" r:id="rId47" name="Button 44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163</xdr:row>
                    <xdr:rowOff>9525</xdr:rowOff>
                  </from>
                  <to>
                    <xdr:col>18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05" r:id="rId48" name="Button 45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166</xdr:row>
                    <xdr:rowOff>9525</xdr:rowOff>
                  </from>
                  <to>
                    <xdr:col>17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06" r:id="rId49" name="Button 46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166</xdr:row>
                    <xdr:rowOff>9525</xdr:rowOff>
                  </from>
                  <to>
                    <xdr:col>18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07" r:id="rId50" name="Button 4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187</xdr:row>
                    <xdr:rowOff>0</xdr:rowOff>
                  </from>
                  <to>
                    <xdr:col>19</xdr:col>
                    <xdr:colOff>0</xdr:colOff>
                    <xdr:row>190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08" r:id="rId51" name="Button 4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190</xdr:row>
                    <xdr:rowOff>9525</xdr:rowOff>
                  </from>
                  <to>
                    <xdr:col>17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09" r:id="rId52" name="Button 4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190</xdr:row>
                    <xdr:rowOff>9525</xdr:rowOff>
                  </from>
                  <to>
                    <xdr:col>18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10" r:id="rId53" name="Button 5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193</xdr:row>
                    <xdr:rowOff>9525</xdr:rowOff>
                  </from>
                  <to>
                    <xdr:col>17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11" r:id="rId54" name="Button 5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193</xdr:row>
                    <xdr:rowOff>9525</xdr:rowOff>
                  </from>
                  <to>
                    <xdr:col>18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12" r:id="rId55" name="Button 52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39</xdr:row>
                    <xdr:rowOff>0</xdr:rowOff>
                  </from>
                  <to>
                    <xdr:col>17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13" r:id="rId56" name="Button 53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39</xdr:row>
                    <xdr:rowOff>0</xdr:rowOff>
                  </from>
                  <to>
                    <xdr:col>18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14" r:id="rId57" name="Button 54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39</xdr:row>
                    <xdr:rowOff>0</xdr:rowOff>
                  </from>
                  <to>
                    <xdr:col>19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15" r:id="rId58" name="Button 55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42</xdr:row>
                    <xdr:rowOff>0</xdr:rowOff>
                  </from>
                  <to>
                    <xdr:col>17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16" r:id="rId59" name="Button 56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42</xdr:row>
                    <xdr:rowOff>0</xdr:rowOff>
                  </from>
                  <to>
                    <xdr:col>18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17" r:id="rId60" name="Button 57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42</xdr:row>
                    <xdr:rowOff>0</xdr:rowOff>
                  </from>
                  <to>
                    <xdr:col>19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18" r:id="rId61" name="Button 5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45</xdr:row>
                    <xdr:rowOff>0</xdr:rowOff>
                  </from>
                  <to>
                    <xdr:col>17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19" r:id="rId62" name="Button 5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45</xdr:row>
                    <xdr:rowOff>0</xdr:rowOff>
                  </from>
                  <to>
                    <xdr:col>18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20" r:id="rId63" name="Button 6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45</xdr:row>
                    <xdr:rowOff>0</xdr:rowOff>
                  </from>
                  <to>
                    <xdr:col>19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21" r:id="rId64" name="Button 61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48</xdr:row>
                    <xdr:rowOff>0</xdr:rowOff>
                  </from>
                  <to>
                    <xdr:col>17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22" r:id="rId65" name="Button 62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48</xdr:row>
                    <xdr:rowOff>0</xdr:rowOff>
                  </from>
                  <to>
                    <xdr:col>18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23" r:id="rId66" name="Button 63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48</xdr:row>
                    <xdr:rowOff>0</xdr:rowOff>
                  </from>
                  <to>
                    <xdr:col>19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24" r:id="rId67" name="Button 6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55</xdr:row>
                    <xdr:rowOff>0</xdr:rowOff>
                  </from>
                  <to>
                    <xdr:col>19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25" r:id="rId68" name="Button 65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58</xdr:row>
                    <xdr:rowOff>0</xdr:rowOff>
                  </from>
                  <to>
                    <xdr:col>19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26" r:id="rId69" name="Button 6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61</xdr:row>
                    <xdr:rowOff>0</xdr:rowOff>
                  </from>
                  <to>
                    <xdr:col>19</xdr:col>
                    <xdr:colOff>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27" r:id="rId70" name="Button 67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66</xdr:row>
                    <xdr:rowOff>0</xdr:rowOff>
                  </from>
                  <to>
                    <xdr:col>17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28" r:id="rId71" name="Button 68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66</xdr:row>
                    <xdr:rowOff>0</xdr:rowOff>
                  </from>
                  <to>
                    <xdr:col>18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29" r:id="rId72" name="Button 69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66</xdr:row>
                    <xdr:rowOff>0</xdr:rowOff>
                  </from>
                  <to>
                    <xdr:col>19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30" r:id="rId73" name="Button 70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69</xdr:row>
                    <xdr:rowOff>0</xdr:rowOff>
                  </from>
                  <to>
                    <xdr:col>17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31" r:id="rId74" name="Button 71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69</xdr:row>
                    <xdr:rowOff>0</xdr:rowOff>
                  </from>
                  <to>
                    <xdr:col>18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32" r:id="rId75" name="Button 72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69</xdr:row>
                    <xdr:rowOff>0</xdr:rowOff>
                  </from>
                  <to>
                    <xdr:col>19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33" r:id="rId76" name="Button 73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72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34" r:id="rId77" name="Button 74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72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35" r:id="rId78" name="Button 75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72</xdr:row>
                    <xdr:rowOff>0</xdr:rowOff>
                  </from>
                  <to>
                    <xdr:col>19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36" r:id="rId79" name="Button 76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17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37" r:id="rId80" name="Button 77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38" r:id="rId81" name="Button 78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75</xdr:row>
                    <xdr:rowOff>0</xdr:rowOff>
                  </from>
                  <to>
                    <xdr:col>19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39" r:id="rId82" name="Button 79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82</xdr:row>
                    <xdr:rowOff>9525</xdr:rowOff>
                  </from>
                  <to>
                    <xdr:col>19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40" r:id="rId83" name="Button 80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85</xdr:row>
                    <xdr:rowOff>9525</xdr:rowOff>
                  </from>
                  <to>
                    <xdr:col>19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41" r:id="rId84" name="Button 81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88</xdr:row>
                    <xdr:rowOff>9525</xdr:rowOff>
                  </from>
                  <to>
                    <xdr:col>19</xdr:col>
                    <xdr:colOff>0</xdr:colOff>
                    <xdr:row>91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42" r:id="rId85" name="Button 8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93</xdr:row>
                    <xdr:rowOff>0</xdr:rowOff>
                  </from>
                  <to>
                    <xdr:col>18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43" r:id="rId86" name="Button 8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93</xdr:row>
                    <xdr:rowOff>0</xdr:rowOff>
                  </from>
                  <to>
                    <xdr:col>19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44" r:id="rId87" name="Button 8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96</xdr:row>
                    <xdr:rowOff>0</xdr:rowOff>
                  </from>
                  <to>
                    <xdr:col>17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45" r:id="rId88" name="Button 8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96</xdr:row>
                    <xdr:rowOff>0</xdr:rowOff>
                  </from>
                  <to>
                    <xdr:col>18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46" r:id="rId89" name="Button 8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96</xdr:row>
                    <xdr:rowOff>0</xdr:rowOff>
                  </from>
                  <to>
                    <xdr:col>19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47" r:id="rId90" name="Button 8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99</xdr:row>
                    <xdr:rowOff>0</xdr:rowOff>
                  </from>
                  <to>
                    <xdr:col>17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48" r:id="rId91" name="Button 8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99</xdr:row>
                    <xdr:rowOff>0</xdr:rowOff>
                  </from>
                  <to>
                    <xdr:col>18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49" r:id="rId92" name="Button 8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99</xdr:row>
                    <xdr:rowOff>0</xdr:rowOff>
                  </from>
                  <to>
                    <xdr:col>19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50" r:id="rId93" name="Button 9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102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51" r:id="rId94" name="Button 9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102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52" r:id="rId95" name="Button 9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102</xdr:row>
                    <xdr:rowOff>0</xdr:rowOff>
                  </from>
                  <to>
                    <xdr:col>19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53" r:id="rId96" name="Button 9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109</xdr:row>
                    <xdr:rowOff>9525</xdr:rowOff>
                  </from>
                  <to>
                    <xdr:col>19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54" r:id="rId97" name="Button 9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112</xdr:row>
                    <xdr:rowOff>9525</xdr:rowOff>
                  </from>
                  <to>
                    <xdr:col>19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55" r:id="rId98" name="Button 9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115</xdr:row>
                    <xdr:rowOff>9525</xdr:rowOff>
                  </from>
                  <to>
                    <xdr:col>19</xdr:col>
                    <xdr:colOff>0</xdr:colOff>
                    <xdr:row>118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56" r:id="rId99" name="Button 9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120</xdr:row>
                    <xdr:rowOff>0</xdr:rowOff>
                  </from>
                  <to>
                    <xdr:col>17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57" r:id="rId100" name="Button 9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120</xdr:row>
                    <xdr:rowOff>0</xdr:rowOff>
                  </from>
                  <to>
                    <xdr:col>18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58" r:id="rId101" name="Button 9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120</xdr:row>
                    <xdr:rowOff>0</xdr:rowOff>
                  </from>
                  <to>
                    <xdr:col>19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59" r:id="rId102" name="Button 9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123</xdr:row>
                    <xdr:rowOff>0</xdr:rowOff>
                  </from>
                  <to>
                    <xdr:col>17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60" r:id="rId103" name="Button 10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123</xdr:row>
                    <xdr:rowOff>0</xdr:rowOff>
                  </from>
                  <to>
                    <xdr:col>18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61" r:id="rId104" name="Button 10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123</xdr:row>
                    <xdr:rowOff>0</xdr:rowOff>
                  </from>
                  <to>
                    <xdr:col>19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62" r:id="rId105" name="Button 10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126</xdr:row>
                    <xdr:rowOff>0</xdr:rowOff>
                  </from>
                  <to>
                    <xdr:col>17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63" r:id="rId106" name="Button 10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126</xdr:row>
                    <xdr:rowOff>0</xdr:rowOff>
                  </from>
                  <to>
                    <xdr:col>18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64" r:id="rId107" name="Button 10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126</xdr:row>
                    <xdr:rowOff>0</xdr:rowOff>
                  </from>
                  <to>
                    <xdr:col>19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65" r:id="rId108" name="Button 10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129</xdr:row>
                    <xdr:rowOff>0</xdr:rowOff>
                  </from>
                  <to>
                    <xdr:col>17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66" r:id="rId109" name="Button 10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129</xdr:row>
                    <xdr:rowOff>0</xdr:rowOff>
                  </from>
                  <to>
                    <xdr:col>18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67" r:id="rId110" name="Button 10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129</xdr:row>
                    <xdr:rowOff>0</xdr:rowOff>
                  </from>
                  <to>
                    <xdr:col>19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68" r:id="rId111" name="Button 10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136</xdr:row>
                    <xdr:rowOff>9525</xdr:rowOff>
                  </from>
                  <to>
                    <xdr:col>19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69" r:id="rId112" name="Button 10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139</xdr:row>
                    <xdr:rowOff>9525</xdr:rowOff>
                  </from>
                  <to>
                    <xdr:col>19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70" r:id="rId113" name="Button 11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142</xdr:row>
                    <xdr:rowOff>9525</xdr:rowOff>
                  </from>
                  <to>
                    <xdr:col>19</xdr:col>
                    <xdr:colOff>0</xdr:colOff>
                    <xdr:row>145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71" r:id="rId114" name="Button 111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147</xdr:row>
                    <xdr:rowOff>0</xdr:rowOff>
                  </from>
                  <to>
                    <xdr:col>17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72" r:id="rId115" name="Button 11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147</xdr:row>
                    <xdr:rowOff>0</xdr:rowOff>
                  </from>
                  <to>
                    <xdr:col>18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73" r:id="rId116" name="Button 11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147</xdr:row>
                    <xdr:rowOff>0</xdr:rowOff>
                  </from>
                  <to>
                    <xdr:col>19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74" r:id="rId117" name="Button 11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150</xdr:row>
                    <xdr:rowOff>0</xdr:rowOff>
                  </from>
                  <to>
                    <xdr:col>17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75" r:id="rId118" name="Button 11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150</xdr:row>
                    <xdr:rowOff>0</xdr:rowOff>
                  </from>
                  <to>
                    <xdr:col>18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76" r:id="rId119" name="Button 11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150</xdr:row>
                    <xdr:rowOff>0</xdr:rowOff>
                  </from>
                  <to>
                    <xdr:col>19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77" r:id="rId120" name="Button 11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153</xdr:row>
                    <xdr:rowOff>0</xdr:rowOff>
                  </from>
                  <to>
                    <xdr:col>17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78" r:id="rId121" name="Button 11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153</xdr:row>
                    <xdr:rowOff>0</xdr:rowOff>
                  </from>
                  <to>
                    <xdr:col>18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79" r:id="rId122" name="Button 11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153</xdr:row>
                    <xdr:rowOff>0</xdr:rowOff>
                  </from>
                  <to>
                    <xdr:col>19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80" r:id="rId123" name="Button 12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156</xdr:row>
                    <xdr:rowOff>0</xdr:rowOff>
                  </from>
                  <to>
                    <xdr:col>17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81" r:id="rId124" name="Button 12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156</xdr:row>
                    <xdr:rowOff>0</xdr:rowOff>
                  </from>
                  <to>
                    <xdr:col>18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82" r:id="rId125" name="Button 12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156</xdr:row>
                    <xdr:rowOff>0</xdr:rowOff>
                  </from>
                  <to>
                    <xdr:col>19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83" r:id="rId126" name="Button 12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163</xdr:row>
                    <xdr:rowOff>9525</xdr:rowOff>
                  </from>
                  <to>
                    <xdr:col>19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84" r:id="rId127" name="Button 12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166</xdr:row>
                    <xdr:rowOff>9525</xdr:rowOff>
                  </from>
                  <to>
                    <xdr:col>19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85" r:id="rId128" name="Button 12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169</xdr:row>
                    <xdr:rowOff>9525</xdr:rowOff>
                  </from>
                  <to>
                    <xdr:col>19</xdr:col>
                    <xdr:colOff>0</xdr:colOff>
                    <xdr:row>172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86" r:id="rId129" name="Button 12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174</xdr:row>
                    <xdr:rowOff>0</xdr:rowOff>
                  </from>
                  <to>
                    <xdr:col>17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87" r:id="rId130" name="Button 12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174</xdr:row>
                    <xdr:rowOff>0</xdr:rowOff>
                  </from>
                  <to>
                    <xdr:col>18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88" r:id="rId131" name="Button 12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174</xdr:row>
                    <xdr:rowOff>0</xdr:rowOff>
                  </from>
                  <to>
                    <xdr:col>19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89" r:id="rId132" name="Button 12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177</xdr:row>
                    <xdr:rowOff>0</xdr:rowOff>
                  </from>
                  <to>
                    <xdr:col>17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90" r:id="rId133" name="Button 13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177</xdr:row>
                    <xdr:rowOff>0</xdr:rowOff>
                  </from>
                  <to>
                    <xdr:col>18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91" r:id="rId134" name="Button 13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177</xdr:row>
                    <xdr:rowOff>0</xdr:rowOff>
                  </from>
                  <to>
                    <xdr:col>19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92" r:id="rId135" name="Button 13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180</xdr:row>
                    <xdr:rowOff>0</xdr:rowOff>
                  </from>
                  <to>
                    <xdr:col>17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93" r:id="rId136" name="Button 13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180</xdr:row>
                    <xdr:rowOff>0</xdr:rowOff>
                  </from>
                  <to>
                    <xdr:col>18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94" r:id="rId137" name="Button 13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180</xdr:row>
                    <xdr:rowOff>0</xdr:rowOff>
                  </from>
                  <to>
                    <xdr:col>19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95" r:id="rId138" name="Button 13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183</xdr:row>
                    <xdr:rowOff>0</xdr:rowOff>
                  </from>
                  <to>
                    <xdr:col>17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96" r:id="rId139" name="Button 13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183</xdr:row>
                    <xdr:rowOff>0</xdr:rowOff>
                  </from>
                  <to>
                    <xdr:col>18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97" r:id="rId140" name="Button 13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183</xdr:row>
                    <xdr:rowOff>0</xdr:rowOff>
                  </from>
                  <to>
                    <xdr:col>19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98" r:id="rId141" name="Button 13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190</xdr:row>
                    <xdr:rowOff>9525</xdr:rowOff>
                  </from>
                  <to>
                    <xdr:col>19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99" r:id="rId142" name="Button 13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193</xdr:row>
                    <xdr:rowOff>9525</xdr:rowOff>
                  </from>
                  <to>
                    <xdr:col>19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100" r:id="rId143" name="Button 14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196</xdr:row>
                    <xdr:rowOff>9525</xdr:rowOff>
                  </from>
                  <to>
                    <xdr:col>19</xdr:col>
                    <xdr:colOff>0</xdr:colOff>
                    <xdr:row>199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664D297-CFEA-4366-A803-F5B7A2F4AA21}">
  <sheetPr codeName="Sheet12"/>
  <dimension ref="A1:S199"/>
  <sheetViews>
    <sheetView topLeftCell="A36" zoomScaleNormal="100" workbookViewId="0">
      <selection activeCell="A13" sqref="A13:O37"/>
    </sheetView>
  </sheetViews>
  <sheetFormatPr defaultRowHeight="16.5"/>
  <cols>
    <col min="1" max="1" width="13" style="120" bestFit="1" customWidth="1"/>
    <col min="2" max="2" width="14.25" style="120" bestFit="1" customWidth="1"/>
    <col min="3" max="3" width="9.25" style="120" bestFit="1" customWidth="1"/>
    <col min="4" max="4" width="14.25" bestFit="1" customWidth="1"/>
    <col min="5" max="5" width="8.875" bestFit="1" customWidth="1"/>
    <col min="6" max="6" width="14.375" bestFit="1" customWidth="1"/>
    <col min="7" max="7" width="14.25" bestFit="1" customWidth="1"/>
    <col min="8" max="8" width="8.875" customWidth="1"/>
    <col min="9" max="9" width="11.625" customWidth="1"/>
    <col min="10" max="10" width="14.25" bestFit="1" customWidth="1"/>
    <col min="11" max="11" width="9.25" bestFit="1" customWidth="1"/>
    <col min="12" max="12" width="11.625" bestFit="1" customWidth="1"/>
    <col min="13" max="13" width="14.25" bestFit="1" customWidth="1"/>
    <col min="14" max="14" width="8.5" bestFit="1" customWidth="1"/>
    <col min="15" max="15" width="11.625" bestFit="1" customWidth="1"/>
    <col min="17" max="17" width="12.125" customWidth="1"/>
    <col min="18" max="18" width="12.125" bestFit="1" customWidth="1"/>
    <col min="19" max="19" width="12.125" customWidth="1"/>
  </cols>
  <sheetData>
    <row r="1" spans="1:19" ht="17.25" customHeight="1" thickBot="1">
      <c r="A1" s="230" t="s">
        <v>0</v>
      </c>
      <c r="B1" s="231"/>
      <c r="C1" s="231"/>
      <c r="D1" s="231"/>
      <c r="E1" s="231"/>
      <c r="F1" s="232"/>
      <c r="G1" s="233">
        <v>44536</v>
      </c>
      <c r="H1" s="234"/>
      <c r="I1" s="235"/>
      <c r="J1" s="230" t="s">
        <v>1</v>
      </c>
      <c r="K1" s="231"/>
      <c r="L1" s="231"/>
      <c r="M1" s="231"/>
      <c r="N1" s="231"/>
      <c r="O1" s="232"/>
      <c r="Q1" s="230" t="s">
        <v>2</v>
      </c>
      <c r="R1" s="232"/>
    </row>
    <row r="2" spans="1:19" ht="17.25" customHeight="1">
      <c r="A2" s="117" t="s">
        <v>3</v>
      </c>
      <c r="B2" s="236" t="s">
        <v>8</v>
      </c>
      <c r="C2" s="237"/>
      <c r="D2" s="237"/>
      <c r="E2" s="237"/>
      <c r="F2" s="238"/>
      <c r="G2" s="239" t="s">
        <v>46</v>
      </c>
      <c r="H2" s="240"/>
      <c r="I2" s="241"/>
      <c r="J2" s="1" t="s">
        <v>3</v>
      </c>
      <c r="K2" s="236" t="s">
        <v>317</v>
      </c>
      <c r="L2" s="237"/>
      <c r="M2" s="237"/>
      <c r="N2" s="237"/>
      <c r="O2" s="238"/>
      <c r="Q2" s="2" t="s">
        <v>6</v>
      </c>
      <c r="R2" s="3">
        <v>0.375</v>
      </c>
    </row>
    <row r="3" spans="1:19" ht="17.25" customHeight="1" thickBot="1">
      <c r="A3" s="118" t="s">
        <v>7</v>
      </c>
      <c r="B3" s="242" t="s">
        <v>325</v>
      </c>
      <c r="C3" s="243"/>
      <c r="D3" s="243"/>
      <c r="E3" s="243"/>
      <c r="F3" s="244"/>
      <c r="G3" s="245" t="str">
        <f>TEXT(IF(CHOOSE(8,$E$118,$F$118,$H$118,$I$118,$K$118,$L$118,$N$118,$O$118)&lt;&gt;0,CHOOSE(8,$E$118,$F$118,$H$118,$I$118,$K$118,$L$118,$N$118,$O$118),
IF(CHOOSE(6,$E$118,$F$118,$H$118,$I$118,$K$118,$L$118,$N$118,$O$118)&lt;&gt;0,CHOOSE(6,$E$118,$F$118,$H$118,$I$118,$K$118,$L$118,$N$118,$O$118),
IF(CHOOSE(4,$E$118,$F$118,$H$118,$I$118,$K$118,$L$118,$N$118,$O$118)&lt;&gt;0,CHOOSE(4,$E$118,$F$118,$H$118,$I$118,$K$118,$L$118,$N$118,$O$118),
CHOOSE(2,$E$118,$F$118,$H$118,$I$118,$K$118,$L$118,$N$118,$O$118)))), "#,##0") &amp; " KRW (" &amp;
TEXT(IF(CHOOSE(7,$E$118,$F$118,$H$118,$I$118,$K$118,$L$118,$N$118,$O$118)&lt;&gt;0,CHOOSE(7,$E$118,$F$118,$H$118,$I$118,$K$118,$L$118,$N$118,$O$118),
IF(CHOOSE(5,$E$118,$F$118,$H$118,$I$118,$K$118,$L$118,$N$118,$O$118)&lt;&gt;0,CHOOSE(5,$E$118,$F$118,$H$118,$I$118,$K$118,$L$118,$N$118,$O$118),
IF(CHOOSE(3,$E$118,$F$118,$H$118,$I$118,$K$118,$L$118,$N$118,$O$118)&lt;&gt;0,CHOOSE(3,$E$118,$F$118,$H$118,$I$118,$K$118,$L$118,$N$118,$O$118),
CHOOSE(1,$E$118,$F$118,$H$118,$I$118,$K$118,$L$118,$N$118,$O$118)))), "0.00%") &amp; ")"</f>
        <v>-63,577 KRW (-2.12%)</v>
      </c>
      <c r="H3" s="246"/>
      <c r="I3" s="247"/>
      <c r="J3" s="4" t="s">
        <v>7</v>
      </c>
      <c r="K3" s="242" t="s">
        <v>318</v>
      </c>
      <c r="L3" s="243"/>
      <c r="M3" s="243"/>
      <c r="N3" s="243"/>
      <c r="O3" s="244"/>
      <c r="Q3" s="2" t="s">
        <v>10</v>
      </c>
      <c r="R3" s="3">
        <v>0.79166666666666663</v>
      </c>
    </row>
    <row r="4" spans="1:19" ht="17.25" customHeight="1" thickBot="1">
      <c r="A4" s="118" t="s">
        <v>11</v>
      </c>
      <c r="B4" s="242" t="s">
        <v>16</v>
      </c>
      <c r="C4" s="243"/>
      <c r="D4" s="243"/>
      <c r="E4" s="243"/>
      <c r="F4" s="244"/>
      <c r="G4" s="239" t="s">
        <v>44</v>
      </c>
      <c r="H4" s="240"/>
      <c r="I4" s="241"/>
      <c r="J4" s="4" t="s">
        <v>11</v>
      </c>
      <c r="K4" s="242" t="s">
        <v>319</v>
      </c>
      <c r="L4" s="243"/>
      <c r="M4" s="243"/>
      <c r="N4" s="243"/>
      <c r="O4" s="244"/>
      <c r="Q4" s="65" t="s">
        <v>14</v>
      </c>
      <c r="R4" s="5">
        <v>0.95833333333333337</v>
      </c>
    </row>
    <row r="5" spans="1:19" ht="17.25" customHeight="1" thickBot="1">
      <c r="A5" s="118" t="s">
        <v>15</v>
      </c>
      <c r="B5" s="242" t="s">
        <v>316</v>
      </c>
      <c r="C5" s="243"/>
      <c r="D5" s="243"/>
      <c r="E5" s="243"/>
      <c r="F5" s="244"/>
      <c r="G5" s="245" t="str">
        <f>TEXT(IF(CHOOSE(8,$E$64,$F$64,$H$64,$I$64,$K$64,$L$64,$N$64,$O$64)&lt;&gt;0,CHOOSE(8,$E$64,$F$64,$H$64,$I$64,$K$64,$L$64,$N$64,$O$64),
IF(CHOOSE(6,$E$64,$F$64,$H$64,$I$64,$K$64,$L$64,$N$64,$O$64)&lt;&gt;0,CHOOSE(6,$E$64,$F$64,$H$64,$I$64,$K$64,$L$64,$N$64,$O$64),
IF(CHOOSE(4,$E$64,$F$64,$H$64,$I$64,$K$64,$L$64,$N$64,$O$64)&lt;&gt;0,CHOOSE(4,$E$64,$F$64,$H$64,$I$64,$K$64,$L$64,$N$64,$O$64),
CHOOSE(2,$E$64,$F$64,$H$64,$I$64,$K$64,$L$64,$N$64,$O$64)))), "#,##0") &amp; " KRW (" &amp;
TEXT(IF(CHOOSE(7,$E$64,$F$64,$H$64,$I$64,$K$64,$L$64,$N$64,$O$64)&lt;&gt;0,CHOOSE(7,$E$64,$F$64,$H$64,$I$64,$K$64,$L$64,$N$64,$O$64),
IF(CHOOSE(5,$E$64,$F$64,$H$64,$I$64,$K$64,$L$64,$N$64,$O$64)&lt;&gt;0,CHOOSE(5,$E$64,$F$64,$H$64,$I$64,$K$64,$L$64,$N$64,$O$64),
IF(CHOOSE(3,$E$64,$F$64,$H$64,$I$64,$K$64,$L$64,$N$64,$O$64)&lt;&gt;0,CHOOSE(3,$E$64,$F$64,$H$64,$I$64,$K$64,$L$64,$N$64,$O$64),
CHOOSE(1,$E$64,$F$64,$H$64,$I$64,$K$64,$L$64,$N$64,$O$64)))), "0.00%") &amp; ")"</f>
        <v>-24,959 KRW (-0.88%)</v>
      </c>
      <c r="H5" s="246"/>
      <c r="I5" s="247"/>
      <c r="J5" s="4" t="s">
        <v>15</v>
      </c>
      <c r="K5" s="242" t="s">
        <v>320</v>
      </c>
      <c r="L5" s="243"/>
      <c r="M5" s="243"/>
      <c r="N5" s="243"/>
      <c r="O5" s="244"/>
    </row>
    <row r="6" spans="1:19">
      <c r="A6" s="118" t="s">
        <v>18</v>
      </c>
      <c r="B6" s="242"/>
      <c r="C6" s="243"/>
      <c r="D6" s="243"/>
      <c r="E6" s="243"/>
      <c r="F6" s="244"/>
      <c r="G6" s="239" t="s">
        <v>45</v>
      </c>
      <c r="H6" s="240"/>
      <c r="I6" s="241"/>
      <c r="J6" s="4" t="s">
        <v>18</v>
      </c>
      <c r="K6" s="242" t="s">
        <v>321</v>
      </c>
      <c r="L6" s="243"/>
      <c r="M6" s="243"/>
      <c r="N6" s="243"/>
      <c r="O6" s="244"/>
    </row>
    <row r="7" spans="1:19" ht="17.25" thickBot="1">
      <c r="A7" s="118" t="s">
        <v>21</v>
      </c>
      <c r="B7" s="242"/>
      <c r="C7" s="243"/>
      <c r="D7" s="243"/>
      <c r="E7" s="243"/>
      <c r="F7" s="244"/>
      <c r="G7" s="245" t="str">
        <f>TEXT(IF(CHOOSE(8,$E$91,$F$91,$H$91,$I$91,$K$91,$L$91,$N$91,$O$91)&lt;&gt;0,CHOOSE(8,$E$91,$F$91,$H$91,$I$91,$K$91,$L$91,$N$91,$O$91),
IF(CHOOSE(6,$E$91,$F$91,$H$91,$I$91,$K$91,$L$91,$N$91,$O$91)&lt;&gt;0,CHOOSE(6,$E$91,$F$91,$H$91,$I$91,$K$91,$L$91,$N$91,$O$91),
IF(CHOOSE(4,$E$91,$F$91,$H$91,$I$91,$K$91,$L$91,$N$91,$O$91)&lt;&gt;0,CHOOSE(4,$E$91,$F$91,$H$91,$I$91,$K$91,$L$91,$N$91,$O$91),
CHOOSE(2,$E$91,$F$91,$H$91,$I$91,$K$91,$L$91,$N$91,$O$91)))), "#,##0") &amp; " KRW (" &amp;
TEXT(IF(CHOOSE(7,$E$91,$F$91,$H$91,$I$91,$K$91,$L$91,$N$91,$O$91)&lt;&gt;0,CHOOSE(7,$E$91,$F$91,$H$91,$I$91,$K$91,$L$91,$N$91,$O$91),
IF(CHOOSE(5,$E$91,$F$91,$H$91,$I$91,$K$91,$L$91,$N$91,$O$91)&lt;&gt;0,CHOOSE(5,$E$91,$F$91,$H$91,$I$91,$K$91,$L$91,$N$91,$O$91),
IF(CHOOSE(3,$E$91,$F$91,$H$91,$I$91,$K$91,$L$91,$N$91,$O$91)&lt;&gt;0,CHOOSE(3,$E$91,$F$91,$H$91,$I$91,$K$91,$L$91,$N$91,$O$91),
CHOOSE(1,$E$91,$F$91,$H$91,$I$91,$K$91,$L$91,$N$91,$O$91)))), "0.00%") &amp; ")"</f>
        <v>-63,279 KRW (-2.11%)</v>
      </c>
      <c r="H7" s="246"/>
      <c r="I7" s="247"/>
      <c r="J7" s="4" t="s">
        <v>21</v>
      </c>
      <c r="K7" s="242" t="s">
        <v>322</v>
      </c>
      <c r="L7" s="243"/>
      <c r="M7" s="243"/>
      <c r="N7" s="243"/>
      <c r="O7" s="244"/>
    </row>
    <row r="8" spans="1:19" ht="17.25" thickBot="1">
      <c r="A8" s="118" t="s">
        <v>24</v>
      </c>
      <c r="B8" s="242"/>
      <c r="C8" s="243"/>
      <c r="D8" s="243"/>
      <c r="E8" s="243"/>
      <c r="F8" s="244"/>
      <c r="G8" s="239" t="s">
        <v>252</v>
      </c>
      <c r="H8" s="240"/>
      <c r="I8" s="241"/>
      <c r="J8" s="4" t="s">
        <v>24</v>
      </c>
      <c r="K8" s="242"/>
      <c r="L8" s="243"/>
      <c r="M8" s="243"/>
      <c r="N8" s="243"/>
      <c r="O8" s="244"/>
      <c r="Q8" s="230" t="s">
        <v>27</v>
      </c>
      <c r="R8" s="232"/>
    </row>
    <row r="9" spans="1:19" ht="17.25" thickBot="1">
      <c r="A9" s="118" t="s">
        <v>28</v>
      </c>
      <c r="B9" s="242"/>
      <c r="C9" s="243"/>
      <c r="D9" s="243"/>
      <c r="E9" s="243"/>
      <c r="F9" s="244"/>
      <c r="G9" s="245" t="str">
        <f>TEXT(IF(CHOOSE(8,$E$199,$F$199,$H$199,$I$199,$K$199,$L$199,$N$199,$O$199)&lt;&gt;0,CHOOSE(8,$E$199,$F$199,$H$199,$I$199,$K$199,$L$199,$N$199,$O$199),
IF(CHOOSE(6,$E$199,$F$199,$H$199,$I$199,$K$199,$L$199,$N$199,$O$199)&lt;&gt;0,CHOOSE(6,$E$199,$F$199,$H$199,$I$199,$K$199,$L$199,$N$199,$O$199),
IF(CHOOSE(4,$E$199,$F$199,$H$199,$I$199,$K$199,$L$199,$N$199,$O$199)&lt;&gt;0,CHOOSE(4,$E$199,$F$199,$H$199,$I$199,$K$199,$L$199,$N$199,$O$199),
CHOOSE(2,$E$199,$F$199,$H$199,$I$199,$K$199,$L$199,$N$199,$O$199)))), "#,##0") &amp; " KRW (" &amp;
TEXT(IF(CHOOSE(7,$E$199,$F$199,$H$199,$I$199,$K$199,$L$199,$N$199,$O$199)&lt;&gt;0,CHOOSE(7,$E$199,$F$199,$H$199,$I$199,$K$199,$L$199,$N$199,$O$199),
IF(CHOOSE(5,$E$199,$F$199,$H$199,$I$199,$K$199,$L$199,$N$199,$O$199)&lt;&gt;0,CHOOSE(5,$E$199,$F$199,$H$199,$I$199,$K$199,$L$199,$N$199,$O$199),
IF(CHOOSE(3,$E$199,$F$199,$H$199,$I$199,$K$199,$L$199,$N$199,$O$199)&lt;&gt;0,CHOOSE(3,$E$199,$F$199,$H$199,$I$199,$K$199,$L$199,$N$199,$O$199),
CHOOSE(1,$E$199,$F$199,$H$199,$I$199,$K$199,$L$199,$N$199,$O$199)))), "0.00%") &amp; ")"</f>
        <v>-68,596 KRW (-2.29%)</v>
      </c>
      <c r="H9" s="246"/>
      <c r="I9" s="247"/>
      <c r="J9" s="4" t="s">
        <v>28</v>
      </c>
      <c r="K9" s="242"/>
      <c r="L9" s="243"/>
      <c r="M9" s="243"/>
      <c r="N9" s="243"/>
      <c r="O9" s="244"/>
      <c r="Q9" s="2" t="s">
        <v>29</v>
      </c>
      <c r="R9" s="6">
        <v>10</v>
      </c>
    </row>
    <row r="10" spans="1:19">
      <c r="A10" s="118" t="s">
        <v>30</v>
      </c>
      <c r="B10" s="242"/>
      <c r="C10" s="243"/>
      <c r="D10" s="243"/>
      <c r="E10" s="243"/>
      <c r="F10" s="244"/>
      <c r="G10" s="239" t="s">
        <v>47</v>
      </c>
      <c r="H10" s="240"/>
      <c r="I10" s="241"/>
      <c r="J10" s="4" t="s">
        <v>30</v>
      </c>
      <c r="K10" s="242" t="s">
        <v>323</v>
      </c>
      <c r="L10" s="243"/>
      <c r="M10" s="243"/>
      <c r="N10" s="243"/>
      <c r="O10" s="244"/>
      <c r="Q10" s="2" t="s">
        <v>31</v>
      </c>
      <c r="R10" s="6">
        <v>100</v>
      </c>
    </row>
    <row r="11" spans="1:19" ht="17.25" thickBot="1">
      <c r="A11" s="119" t="s">
        <v>32</v>
      </c>
      <c r="B11" s="248" t="s">
        <v>324</v>
      </c>
      <c r="C11" s="249"/>
      <c r="D11" s="249"/>
      <c r="E11" s="249"/>
      <c r="F11" s="250"/>
      <c r="G11" s="245" t="str">
        <f>TEXT(IF(CHOOSE(8,$E$37,$F$37,$H$37,$I$37,$K$37,$L$37,$N$37,$O$37)&lt;&gt;0,CHOOSE(8,$E$37,$F$37,$H$37,$I$37,$K$37,$L$37,$N$37,$O$37),
IF(CHOOSE(6,$E$37,$F$37,$H$37,$I$37,$K$37,$L$37,$N$37,$O$37)&lt;&gt;0,CHOOSE(6,$E$37,$F$37,$H$37,$I$37,$K$37,$L$37,$N$37,$O$37),
IF(CHOOSE(4,$E$37,$F$37,$H$37,$I$37,$K$37,$L$37,$N$37,$O$37)&lt;&gt;0,CHOOSE(4,$E$37,$F$37,$H$37,$I$37,$K$37,$L$37,$N$37,$O$37),
CHOOSE(2,$E$37,$F$37,$H$37,$I$37,$K$37,$L$37,$N$37,$O$37)))), "#,##0") &amp; " KRW (" &amp;
TEXT(IF(CHOOSE(7,$E$37,$F$37,$H$37,$I$37,$K$37,$L$37,$N$37,$O$37)&lt;&gt;0,CHOOSE(7,$E$37,$F$37,$H$37,$I$37,$K$37,$L$37,$N$37,$O$37),
IF(CHOOSE(5,$E$37,$F$37,$H$37,$I$37,$K$37,$L$37,$N$37,$O$37)&lt;&gt;0,CHOOSE(5,$E$37,$F$37,$H$37,$I$37,$K$37,$L$37,$N$37,$O$37),
IF(CHOOSE(3,$E$37,$F$37,$H$37,$I$37,$K$37,$L$37,$N$37,$O$37)&lt;&gt;0,CHOOSE(3,$E$37,$F$37,$H$37,$I$37,$K$37,$L$37,$N$37,$O$37),
CHOOSE(1,$E$37,$F$37,$H$37,$I$37,$K$37,$L$37,$N$37,$O$37)))), "0.00%") &amp; ")"</f>
        <v>0 KRW (0.00%)</v>
      </c>
      <c r="H11" s="246"/>
      <c r="I11" s="247"/>
      <c r="J11" s="7" t="s">
        <v>32</v>
      </c>
      <c r="K11" s="248" t="s">
        <v>315</v>
      </c>
      <c r="L11" s="249"/>
      <c r="M11" s="249"/>
      <c r="N11" s="249"/>
      <c r="O11" s="250"/>
      <c r="Q11" s="65" t="s">
        <v>33</v>
      </c>
      <c r="R11" s="8">
        <v>1000</v>
      </c>
    </row>
    <row r="12" spans="1:19" ht="17.25" thickBot="1"/>
    <row r="13" spans="1:19" ht="17.25" customHeight="1" thickBot="1">
      <c r="A13" s="230" t="s">
        <v>34</v>
      </c>
      <c r="B13" s="231"/>
      <c r="C13" s="231"/>
      <c r="D13" s="231"/>
      <c r="E13" s="231"/>
      <c r="F13" s="231"/>
      <c r="G13" s="231"/>
      <c r="H13" s="231"/>
      <c r="I13" s="231"/>
      <c r="J13" s="231"/>
      <c r="K13" s="231"/>
      <c r="L13" s="231"/>
      <c r="M13" s="231"/>
      <c r="N13" s="231"/>
      <c r="O13" s="232"/>
      <c r="Q13" s="251"/>
      <c r="R13" s="251"/>
      <c r="S13" s="251"/>
    </row>
    <row r="14" spans="1:19" ht="17.25" customHeight="1" thickBot="1">
      <c r="A14" s="186" t="s">
        <v>35</v>
      </c>
      <c r="B14" s="230" t="s">
        <v>36</v>
      </c>
      <c r="C14" s="232"/>
      <c r="D14" s="230" t="s">
        <v>37</v>
      </c>
      <c r="E14" s="231"/>
      <c r="F14" s="232"/>
      <c r="G14" s="257">
        <f>_xlfn.IFNA(VLOOKUP(B14, 현재가테이블!$B$2:$D$200, 2, FALSE), "-")</f>
        <v>60715000</v>
      </c>
      <c r="H14" s="258"/>
      <c r="I14" s="259"/>
      <c r="J14" s="230" t="s">
        <v>38</v>
      </c>
      <c r="K14" s="231"/>
      <c r="L14" s="232"/>
      <c r="M14" s="260">
        <f>_xlfn.IFNA(VLOOKUP(B14, 현재가테이블!$B$2:$D$200, 3, FALSE), "-")</f>
        <v>-7.8924148000000006E-3</v>
      </c>
      <c r="N14" s="261"/>
      <c r="O14" s="262"/>
      <c r="Q14" s="251"/>
      <c r="R14" s="251"/>
      <c r="S14" s="251"/>
    </row>
    <row r="15" spans="1:19" ht="17.25" customHeight="1" thickBot="1">
      <c r="A15" s="295" t="s">
        <v>39</v>
      </c>
      <c r="B15" s="296" t="str">
        <f>TEXT($G$1, "[$-ko-KR]yyyy-mm-dd(ddd) ") &amp; "오전 00:00"</f>
        <v>2021-12-06(월) 오전 00:00</v>
      </c>
      <c r="C15" s="297"/>
      <c r="D15" s="253" t="str">
        <f>TEXT($G$1, "[$-ko-KR]yyyy-mm-dd(ddd) ") &amp; "오후 14:00"</f>
        <v>2021-12-06(월) 오후 14:00</v>
      </c>
      <c r="E15" s="254"/>
      <c r="F15" s="255"/>
      <c r="G15" s="253" t="str">
        <f>TEXT($G$1, "[$-ko-KR]yyyy-mm-dd(ddd) ") &amp; "오후 19:00"</f>
        <v>2021-12-06(월) 오후 19:00</v>
      </c>
      <c r="H15" s="254"/>
      <c r="I15" s="255"/>
      <c r="J15" s="253" t="str">
        <f>TEXT($G$1, "[$-ko-KR]yyyy-mm-dd(ddd) ") &amp; "오후 21:00"</f>
        <v>2021-12-06(월) 오후 21:00</v>
      </c>
      <c r="K15" s="254"/>
      <c r="L15" s="255"/>
      <c r="M15" s="253" t="str">
        <f>TEXT($G$1+1, "[$-ko-KR]yyyy-mm-dd(ddd) ") &amp; "오전 00:00"</f>
        <v>2021-12-07(화) 오전 00:00</v>
      </c>
      <c r="N15" s="254"/>
      <c r="O15" s="255"/>
      <c r="Q15" s="251"/>
      <c r="R15" s="251"/>
      <c r="S15" s="251"/>
    </row>
    <row r="16" spans="1:19" ht="17.25" customHeight="1" thickBot="1">
      <c r="A16" s="295"/>
      <c r="B16" s="121" t="s">
        <v>37</v>
      </c>
      <c r="C16" s="122" t="s">
        <v>38</v>
      </c>
      <c r="D16" s="2" t="s">
        <v>37</v>
      </c>
      <c r="E16" s="10" t="s">
        <v>40</v>
      </c>
      <c r="F16" s="11" t="s">
        <v>41</v>
      </c>
      <c r="G16" s="187" t="s">
        <v>37</v>
      </c>
      <c r="H16" s="188" t="s">
        <v>40</v>
      </c>
      <c r="I16" s="189" t="s">
        <v>41</v>
      </c>
      <c r="J16" s="10" t="s">
        <v>37</v>
      </c>
      <c r="K16" s="10" t="s">
        <v>40</v>
      </c>
      <c r="L16" s="115" t="s">
        <v>41</v>
      </c>
      <c r="M16" s="2" t="s">
        <v>37</v>
      </c>
      <c r="N16" s="10" t="s">
        <v>40</v>
      </c>
      <c r="O16" s="66" t="s">
        <v>41</v>
      </c>
      <c r="Q16" s="256"/>
      <c r="R16" s="256"/>
      <c r="S16" s="256"/>
    </row>
    <row r="17" spans="1:19" ht="17.25" customHeight="1" thickBot="1">
      <c r="A17" s="123"/>
      <c r="B17" s="124" t="str">
        <f>IF(NOT(ISBLANK(_xlfn.IFNA(VLOOKUP($A17, $A$40:$O$199, 2, FALSE), ))), _xlfn.IFNA(VLOOKUP($A17, $A$40:$O$199, 2, FALSE), ), "")</f>
        <v/>
      </c>
      <c r="C17" s="76" t="str">
        <f>IF(NOT(ISBLANK(_xlfn.IFNA(VLOOKUP($A17, $A$40:$O$199, 3, FALSE), ))), _xlfn.IFNA(VLOOKUP($A17, $A$40:$O$199, 3, FALSE), ), "")</f>
        <v/>
      </c>
      <c r="D17" s="13" t="str">
        <f>IF(NOT(ISBLANK(_xlfn.IFNA(VLOOKUP($A17, $A$40:$O$199, 4, FALSE), ))), _xlfn.IFNA(VLOOKUP($A17, $A$40:$O$199, 4, FALSE), ), "")</f>
        <v/>
      </c>
      <c r="E17" s="14" t="str">
        <f>IF(NOT(ISBLANK(_xlfn.IFNA(VLOOKUP($A17, $A$40:$O$199, 5, FALSE), ))), _xlfn.IFNA(VLOOKUP($A17, $A$40:$O$199, 5, FALSE), ), "")</f>
        <v/>
      </c>
      <c r="F17" s="16" t="str">
        <f>IF(NOT(ISBLANK(_xlfn.IFNA(VLOOKUP($A17, $A$40:$O$199, 6, FALSE), ))), _xlfn.IFNA(VLOOKUP($A17, $A$40:$O$199, 6, FALSE), ), "")</f>
        <v/>
      </c>
      <c r="G17" s="29" t="str">
        <f>IF(NOT(ISBLANK(_xlfn.IFNA(VLOOKUP($A17, $A$40:$O$199, 7, FALSE), ))), _xlfn.IFNA(VLOOKUP($A17, $A$40:$O$199, 7, FALSE), ), "")</f>
        <v/>
      </c>
      <c r="H17" s="14" t="str">
        <f>IF(NOT(ISBLANK(_xlfn.IFNA(VLOOKUP($A17, $A$40:$O$199, 8, FALSE), ))), _xlfn.IFNA(VLOOKUP($A17, $A$40:$O$199, 8, FALSE), ), "")</f>
        <v/>
      </c>
      <c r="I17" s="100" t="str">
        <f>IF(NOT(ISBLANK(_xlfn.IFNA(VLOOKUP($A17, $A$40:$O$199, 9, FALSE), ))), _xlfn.IFNA(VLOOKUP($A17, $A$40:$O$199, 9, FALSE), ), "")</f>
        <v/>
      </c>
      <c r="J17" s="13" t="str">
        <f>IF(NOT(ISBLANK(_xlfn.IFNA(VLOOKUP($A17, $A$40:$O$199, 10, FALSE), ))), _xlfn.IFNA(VLOOKUP($A17, $A$40:$O$199, 10, FALSE), ), "")</f>
        <v/>
      </c>
      <c r="K17" s="14" t="str">
        <f>IF(NOT(ISBLANK(_xlfn.IFNA(VLOOKUP($A17, $A$40:$O$199, 11, FALSE), ))), _xlfn.IFNA(VLOOKUP($A17, $A$40:$O$199, 11, FALSE), ), "")</f>
        <v/>
      </c>
      <c r="L17" s="16" t="str">
        <f>IF(NOT(ISBLANK(_xlfn.IFNA(VLOOKUP($A17, $A$40:$O$199, 12, FALSE), ))), _xlfn.IFNA(VLOOKUP($A17, $A$40:$O$199, 12, FALSE), ), "")</f>
        <v/>
      </c>
      <c r="M17" s="29" t="str">
        <f>IF(NOT(ISBLANK(_xlfn.IFNA(VLOOKUP($A17, $A$40:$O$199, 13, FALSE), ))), _xlfn.IFNA(VLOOKUP($A17, $A$40:$O$199, 13, FALSE), ), "")</f>
        <v/>
      </c>
      <c r="N17" s="14" t="str">
        <f>IF(NOT(ISBLANK(_xlfn.IFNA(VLOOKUP($A17, $A$40:$O$199, 14, FALSE), ))), _xlfn.IFNA(VLOOKUP($A17, $A$40:$O$199, 14, FALSE), ), "")</f>
        <v/>
      </c>
      <c r="O17" s="16" t="str">
        <f>IF(NOT(ISBLANK(_xlfn.IFNA(VLOOKUP($A17, $A$40:$O$199, 15, FALSE), ))), _xlfn.IFNA(VLOOKUP($A17, $A$40:$O$199, 15, FALSE), ), "")</f>
        <v/>
      </c>
      <c r="Q17" s="251"/>
      <c r="R17" s="251"/>
      <c r="S17" s="251"/>
    </row>
    <row r="18" spans="1:19" ht="17.25" customHeight="1" thickBot="1">
      <c r="A18" s="125"/>
      <c r="B18" s="126" t="str">
        <f t="shared" ref="B18:B36" si="0">IF(NOT(ISBLANK(_xlfn.IFNA(VLOOKUP($A18, $A$40:$O$199, 2, FALSE), ))), _xlfn.IFNA(VLOOKUP($A18, $A$40:$O$199, 2, FALSE), ), "")</f>
        <v/>
      </c>
      <c r="C18" s="77" t="str">
        <f t="shared" ref="C18:C36" si="1">IF(NOT(ISBLANK(_xlfn.IFNA(VLOOKUP($A18, $A$40:$O$199, 3, FALSE), ))), _xlfn.IFNA(VLOOKUP($A18, $A$40:$O$199, 3, FALSE), ), "")</f>
        <v/>
      </c>
      <c r="D18" s="15" t="str">
        <f t="shared" ref="D18:D36" si="2">IF(NOT(ISBLANK(_xlfn.IFNA(VLOOKUP($A18, $A$40:$O$199, 4, FALSE), ))), _xlfn.IFNA(VLOOKUP($A18, $A$40:$O$199, 4, FALSE), ), "")</f>
        <v/>
      </c>
      <c r="E18" s="32" t="str">
        <f t="shared" ref="E18:E36" si="3">IF(NOT(ISBLANK(_xlfn.IFNA(VLOOKUP($A18, $A$40:$O$199, 5, FALSE), ))), _xlfn.IFNA(VLOOKUP($A18, $A$40:$O$199, 5, FALSE), ), "")</f>
        <v/>
      </c>
      <c r="F18" s="18" t="str">
        <f t="shared" ref="F18:F36" si="4">IF(NOT(ISBLANK(_xlfn.IFNA(VLOOKUP($A18, $A$40:$O$199, 6, FALSE), ))), _xlfn.IFNA(VLOOKUP($A18, $A$40:$O$199, 6, FALSE), ), "")</f>
        <v/>
      </c>
      <c r="G18" s="31" t="str">
        <f t="shared" ref="G18:G36" si="5">IF(NOT(ISBLANK(_xlfn.IFNA(VLOOKUP($A18, $A$40:$O$199, 7, FALSE), ))), _xlfn.IFNA(VLOOKUP($A18, $A$40:$O$199, 7, FALSE), ), "")</f>
        <v/>
      </c>
      <c r="H18" s="32" t="str">
        <f t="shared" ref="H18:H36" si="6">IF(NOT(ISBLANK(_xlfn.IFNA(VLOOKUP($A18, $A$40:$O$199, 8, FALSE), ))), _xlfn.IFNA(VLOOKUP($A18, $A$40:$O$199, 8, FALSE), ), "")</f>
        <v/>
      </c>
      <c r="I18" s="101" t="str">
        <f t="shared" ref="I18:I36" si="7">IF(NOT(ISBLANK(_xlfn.IFNA(VLOOKUP($A18, $A$40:$O$199, 9, FALSE), ))), _xlfn.IFNA(VLOOKUP($A18, $A$40:$O$199, 9, FALSE), ), "")</f>
        <v/>
      </c>
      <c r="J18" s="15" t="str">
        <f t="shared" ref="J18:J36" si="8">IF(NOT(ISBLANK(_xlfn.IFNA(VLOOKUP($A18, $A$40:$O$199, 10, FALSE), ))), _xlfn.IFNA(VLOOKUP($A18, $A$40:$O$199, 10, FALSE), ), "")</f>
        <v/>
      </c>
      <c r="K18" s="32" t="str">
        <f t="shared" ref="K18:K36" si="9">IF(NOT(ISBLANK(_xlfn.IFNA(VLOOKUP($A18, $A$40:$O$199, 11, FALSE), ))), _xlfn.IFNA(VLOOKUP($A18, $A$40:$O$199, 11, FALSE), ), "")</f>
        <v/>
      </c>
      <c r="L18" s="18" t="str">
        <f t="shared" ref="L18:L36" si="10">IF(NOT(ISBLANK(_xlfn.IFNA(VLOOKUP($A18, $A$40:$O$199, 12, FALSE), ))), _xlfn.IFNA(VLOOKUP($A18, $A$40:$O$199, 12, FALSE), ), "")</f>
        <v/>
      </c>
      <c r="M18" s="31" t="str">
        <f t="shared" ref="M18:M36" si="11">IF(NOT(ISBLANK(_xlfn.IFNA(VLOOKUP($A18, $A$40:$O$199, 13, FALSE), ))), _xlfn.IFNA(VLOOKUP($A18, $A$40:$O$199, 13, FALSE), ), "")</f>
        <v/>
      </c>
      <c r="N18" s="32" t="str">
        <f t="shared" ref="N18:N36" si="12">IF(NOT(ISBLANK(_xlfn.IFNA(VLOOKUP($A18, $A$40:$O$199, 14, FALSE), ))), _xlfn.IFNA(VLOOKUP($A18, $A$40:$O$199, 14, FALSE), ), "")</f>
        <v/>
      </c>
      <c r="O18" s="18" t="str">
        <f t="shared" ref="O18:O36" si="13">IF(NOT(ISBLANK(_xlfn.IFNA(VLOOKUP($A18, $A$40:$O$199, 15, FALSE), ))), _xlfn.IFNA(VLOOKUP($A18, $A$40:$O$199, 15, FALSE), ), "")</f>
        <v/>
      </c>
      <c r="Q18" s="251"/>
      <c r="R18" s="251"/>
      <c r="S18" s="251"/>
    </row>
    <row r="19" spans="1:19" ht="17.25" customHeight="1" thickBot="1">
      <c r="A19" s="125"/>
      <c r="B19" s="126" t="str">
        <f t="shared" si="0"/>
        <v/>
      </c>
      <c r="C19" s="77" t="str">
        <f t="shared" si="1"/>
        <v/>
      </c>
      <c r="D19" s="15" t="str">
        <f t="shared" si="2"/>
        <v/>
      </c>
      <c r="E19" s="32" t="str">
        <f t="shared" si="3"/>
        <v/>
      </c>
      <c r="F19" s="18" t="str">
        <f t="shared" si="4"/>
        <v/>
      </c>
      <c r="G19" s="31" t="str">
        <f t="shared" si="5"/>
        <v/>
      </c>
      <c r="H19" s="32" t="str">
        <f t="shared" si="6"/>
        <v/>
      </c>
      <c r="I19" s="101" t="str">
        <f t="shared" si="7"/>
        <v/>
      </c>
      <c r="J19" s="15" t="str">
        <f t="shared" si="8"/>
        <v/>
      </c>
      <c r="K19" s="32" t="str">
        <f t="shared" si="9"/>
        <v/>
      </c>
      <c r="L19" s="18" t="str">
        <f t="shared" si="10"/>
        <v/>
      </c>
      <c r="M19" s="31" t="str">
        <f t="shared" si="11"/>
        <v/>
      </c>
      <c r="N19" s="32" t="str">
        <f t="shared" si="12"/>
        <v/>
      </c>
      <c r="O19" s="18" t="str">
        <f t="shared" si="13"/>
        <v/>
      </c>
      <c r="Q19" s="256"/>
      <c r="R19" s="256"/>
      <c r="S19" s="256"/>
    </row>
    <row r="20" spans="1:19" ht="17.25" customHeight="1" thickBot="1">
      <c r="A20" s="125"/>
      <c r="B20" s="126" t="str">
        <f t="shared" si="0"/>
        <v/>
      </c>
      <c r="C20" s="77" t="str">
        <f t="shared" si="1"/>
        <v/>
      </c>
      <c r="D20" s="15" t="str">
        <f t="shared" si="2"/>
        <v/>
      </c>
      <c r="E20" s="32" t="str">
        <f t="shared" si="3"/>
        <v/>
      </c>
      <c r="F20" s="18" t="str">
        <f t="shared" si="4"/>
        <v/>
      </c>
      <c r="G20" s="31" t="str">
        <f t="shared" si="5"/>
        <v/>
      </c>
      <c r="H20" s="32" t="str">
        <f t="shared" si="6"/>
        <v/>
      </c>
      <c r="I20" s="101" t="str">
        <f t="shared" si="7"/>
        <v/>
      </c>
      <c r="J20" s="15" t="str">
        <f t="shared" si="8"/>
        <v/>
      </c>
      <c r="K20" s="32" t="str">
        <f t="shared" si="9"/>
        <v/>
      </c>
      <c r="L20" s="18" t="str">
        <f t="shared" si="10"/>
        <v/>
      </c>
      <c r="M20" s="31" t="str">
        <f t="shared" si="11"/>
        <v/>
      </c>
      <c r="N20" s="32" t="str">
        <f t="shared" si="12"/>
        <v/>
      </c>
      <c r="O20" s="18" t="str">
        <f t="shared" si="13"/>
        <v/>
      </c>
      <c r="Q20" s="256"/>
      <c r="R20" s="256"/>
      <c r="S20" s="256"/>
    </row>
    <row r="21" spans="1:19" ht="17.25" customHeight="1" thickBot="1">
      <c r="A21" s="127"/>
      <c r="B21" s="128" t="str">
        <f t="shared" si="0"/>
        <v/>
      </c>
      <c r="C21" s="78" t="str">
        <f t="shared" si="1"/>
        <v/>
      </c>
      <c r="D21" s="20" t="str">
        <f t="shared" si="2"/>
        <v/>
      </c>
      <c r="E21" s="21" t="str">
        <f t="shared" si="3"/>
        <v/>
      </c>
      <c r="F21" s="22" t="str">
        <f t="shared" si="4"/>
        <v/>
      </c>
      <c r="G21" s="30" t="str">
        <f t="shared" si="5"/>
        <v/>
      </c>
      <c r="H21" s="21" t="str">
        <f t="shared" si="6"/>
        <v/>
      </c>
      <c r="I21" s="105" t="str">
        <f t="shared" si="7"/>
        <v/>
      </c>
      <c r="J21" s="20" t="str">
        <f t="shared" si="8"/>
        <v/>
      </c>
      <c r="K21" s="21" t="str">
        <f t="shared" si="9"/>
        <v/>
      </c>
      <c r="L21" s="22" t="str">
        <f t="shared" si="10"/>
        <v/>
      </c>
      <c r="M21" s="30" t="str">
        <f t="shared" si="11"/>
        <v/>
      </c>
      <c r="N21" s="21" t="str">
        <f t="shared" si="12"/>
        <v/>
      </c>
      <c r="O21" s="22" t="str">
        <f t="shared" si="13"/>
        <v/>
      </c>
      <c r="Q21" s="256"/>
      <c r="R21" s="256"/>
      <c r="S21" s="256"/>
    </row>
    <row r="22" spans="1:19" ht="17.25" customHeight="1" thickBot="1">
      <c r="A22" s="125"/>
      <c r="B22" s="129" t="str">
        <f t="shared" si="0"/>
        <v/>
      </c>
      <c r="C22" s="80" t="str">
        <f t="shared" si="1"/>
        <v/>
      </c>
      <c r="D22" s="106" t="str">
        <f t="shared" si="2"/>
        <v/>
      </c>
      <c r="E22" s="107" t="str">
        <f t="shared" si="3"/>
        <v/>
      </c>
      <c r="F22" s="108" t="str">
        <f t="shared" si="4"/>
        <v/>
      </c>
      <c r="G22" s="109" t="str">
        <f t="shared" si="5"/>
        <v/>
      </c>
      <c r="H22" s="107" t="str">
        <f t="shared" si="6"/>
        <v/>
      </c>
      <c r="I22" s="110" t="str">
        <f t="shared" si="7"/>
        <v/>
      </c>
      <c r="J22" s="106" t="str">
        <f t="shared" si="8"/>
        <v/>
      </c>
      <c r="K22" s="107" t="str">
        <f t="shared" si="9"/>
        <v/>
      </c>
      <c r="L22" s="108" t="str">
        <f t="shared" si="10"/>
        <v/>
      </c>
      <c r="M22" s="109" t="str">
        <f t="shared" si="11"/>
        <v/>
      </c>
      <c r="N22" s="107" t="str">
        <f t="shared" si="12"/>
        <v/>
      </c>
      <c r="O22" s="108" t="str">
        <f t="shared" si="13"/>
        <v/>
      </c>
      <c r="Q22" s="256"/>
      <c r="R22" s="256"/>
      <c r="S22" s="256"/>
    </row>
    <row r="23" spans="1:19" ht="17.25" customHeight="1" thickBot="1">
      <c r="A23" s="125"/>
      <c r="B23" s="126" t="str">
        <f t="shared" si="0"/>
        <v/>
      </c>
      <c r="C23" s="77" t="str">
        <f t="shared" si="1"/>
        <v/>
      </c>
      <c r="D23" s="15" t="str">
        <f t="shared" si="2"/>
        <v/>
      </c>
      <c r="E23" s="32" t="str">
        <f t="shared" si="3"/>
        <v/>
      </c>
      <c r="F23" s="18" t="str">
        <f t="shared" si="4"/>
        <v/>
      </c>
      <c r="G23" s="31" t="str">
        <f t="shared" si="5"/>
        <v/>
      </c>
      <c r="H23" s="32" t="str">
        <f t="shared" si="6"/>
        <v/>
      </c>
      <c r="I23" s="101" t="str">
        <f t="shared" si="7"/>
        <v/>
      </c>
      <c r="J23" s="15" t="str">
        <f t="shared" si="8"/>
        <v/>
      </c>
      <c r="K23" s="32" t="str">
        <f t="shared" si="9"/>
        <v/>
      </c>
      <c r="L23" s="18" t="str">
        <f t="shared" si="10"/>
        <v/>
      </c>
      <c r="M23" s="31" t="str">
        <f t="shared" si="11"/>
        <v/>
      </c>
      <c r="N23" s="32" t="str">
        <f t="shared" si="12"/>
        <v/>
      </c>
      <c r="O23" s="18" t="str">
        <f t="shared" si="13"/>
        <v/>
      </c>
      <c r="Q23" s="256"/>
      <c r="R23" s="256"/>
      <c r="S23" s="256"/>
    </row>
    <row r="24" spans="1:19" ht="17.25" customHeight="1" thickBot="1">
      <c r="A24" s="125"/>
      <c r="B24" s="126" t="str">
        <f t="shared" si="0"/>
        <v/>
      </c>
      <c r="C24" s="77" t="str">
        <f t="shared" si="1"/>
        <v/>
      </c>
      <c r="D24" s="15" t="str">
        <f t="shared" si="2"/>
        <v/>
      </c>
      <c r="E24" s="32" t="str">
        <f t="shared" si="3"/>
        <v/>
      </c>
      <c r="F24" s="18" t="str">
        <f t="shared" si="4"/>
        <v/>
      </c>
      <c r="G24" s="31" t="str">
        <f t="shared" si="5"/>
        <v/>
      </c>
      <c r="H24" s="32" t="str">
        <f t="shared" si="6"/>
        <v/>
      </c>
      <c r="I24" s="101" t="str">
        <f t="shared" si="7"/>
        <v/>
      </c>
      <c r="J24" s="15" t="str">
        <f t="shared" si="8"/>
        <v/>
      </c>
      <c r="K24" s="32" t="str">
        <f t="shared" si="9"/>
        <v/>
      </c>
      <c r="L24" s="18" t="str">
        <f t="shared" si="10"/>
        <v/>
      </c>
      <c r="M24" s="31" t="str">
        <f t="shared" si="11"/>
        <v/>
      </c>
      <c r="N24" s="32" t="str">
        <f t="shared" si="12"/>
        <v/>
      </c>
      <c r="O24" s="18" t="str">
        <f t="shared" si="13"/>
        <v/>
      </c>
      <c r="Q24" s="256"/>
      <c r="R24" s="256"/>
      <c r="S24" s="256"/>
    </row>
    <row r="25" spans="1:19" ht="17.25" customHeight="1" thickBot="1">
      <c r="A25" s="125"/>
      <c r="B25" s="126" t="str">
        <f t="shared" si="0"/>
        <v/>
      </c>
      <c r="C25" s="77" t="str">
        <f t="shared" si="1"/>
        <v/>
      </c>
      <c r="D25" s="15" t="str">
        <f t="shared" si="2"/>
        <v/>
      </c>
      <c r="E25" s="32" t="str">
        <f t="shared" si="3"/>
        <v/>
      </c>
      <c r="F25" s="18" t="str">
        <f t="shared" si="4"/>
        <v/>
      </c>
      <c r="G25" s="31" t="str">
        <f t="shared" si="5"/>
        <v/>
      </c>
      <c r="H25" s="32" t="str">
        <f t="shared" si="6"/>
        <v/>
      </c>
      <c r="I25" s="101" t="str">
        <f t="shared" si="7"/>
        <v/>
      </c>
      <c r="J25" s="15" t="str">
        <f t="shared" si="8"/>
        <v/>
      </c>
      <c r="K25" s="32" t="str">
        <f t="shared" si="9"/>
        <v/>
      </c>
      <c r="L25" s="18" t="str">
        <f t="shared" si="10"/>
        <v/>
      </c>
      <c r="M25" s="31" t="str">
        <f t="shared" si="11"/>
        <v/>
      </c>
      <c r="N25" s="32" t="str">
        <f t="shared" si="12"/>
        <v/>
      </c>
      <c r="O25" s="18" t="str">
        <f t="shared" si="13"/>
        <v/>
      </c>
      <c r="Q25" s="33"/>
      <c r="R25" s="33"/>
    </row>
    <row r="26" spans="1:19" ht="17.25" customHeight="1" thickBot="1">
      <c r="A26" s="130"/>
      <c r="B26" s="131" t="str">
        <f t="shared" si="0"/>
        <v/>
      </c>
      <c r="C26" s="79" t="str">
        <f t="shared" si="1"/>
        <v/>
      </c>
      <c r="D26" s="24" t="str">
        <f t="shared" si="2"/>
        <v/>
      </c>
      <c r="E26" s="25" t="str">
        <f t="shared" si="3"/>
        <v/>
      </c>
      <c r="F26" s="104" t="str">
        <f t="shared" si="4"/>
        <v/>
      </c>
      <c r="G26" s="102" t="str">
        <f t="shared" si="5"/>
        <v/>
      </c>
      <c r="H26" s="25" t="str">
        <f t="shared" si="6"/>
        <v/>
      </c>
      <c r="I26" s="103" t="str">
        <f t="shared" si="7"/>
        <v/>
      </c>
      <c r="J26" s="24" t="str">
        <f t="shared" si="8"/>
        <v/>
      </c>
      <c r="K26" s="25" t="str">
        <f t="shared" si="9"/>
        <v/>
      </c>
      <c r="L26" s="104" t="str">
        <f t="shared" si="10"/>
        <v/>
      </c>
      <c r="M26" s="102" t="str">
        <f t="shared" si="11"/>
        <v/>
      </c>
      <c r="N26" s="25" t="str">
        <f t="shared" si="12"/>
        <v/>
      </c>
      <c r="O26" s="104" t="str">
        <f t="shared" si="13"/>
        <v/>
      </c>
      <c r="Q26" s="265"/>
      <c r="R26" s="266"/>
      <c r="S26" s="267"/>
    </row>
    <row r="27" spans="1:19" ht="17.25" customHeight="1">
      <c r="A27" s="123"/>
      <c r="B27" s="124" t="str">
        <f t="shared" si="0"/>
        <v/>
      </c>
      <c r="C27" s="76" t="str">
        <f t="shared" si="1"/>
        <v/>
      </c>
      <c r="D27" s="13" t="str">
        <f t="shared" si="2"/>
        <v/>
      </c>
      <c r="E27" s="14" t="str">
        <f t="shared" si="3"/>
        <v/>
      </c>
      <c r="F27" s="16" t="str">
        <f t="shared" si="4"/>
        <v/>
      </c>
      <c r="G27" s="29" t="str">
        <f t="shared" si="5"/>
        <v/>
      </c>
      <c r="H27" s="14" t="str">
        <f t="shared" si="6"/>
        <v/>
      </c>
      <c r="I27" s="100" t="str">
        <f t="shared" si="7"/>
        <v/>
      </c>
      <c r="J27" s="13" t="str">
        <f t="shared" si="8"/>
        <v/>
      </c>
      <c r="K27" s="14" t="str">
        <f t="shared" si="9"/>
        <v/>
      </c>
      <c r="L27" s="16" t="str">
        <f t="shared" si="10"/>
        <v/>
      </c>
      <c r="M27" s="29" t="str">
        <f t="shared" si="11"/>
        <v/>
      </c>
      <c r="N27" s="14" t="str">
        <f t="shared" si="12"/>
        <v/>
      </c>
      <c r="O27" s="16" t="str">
        <f t="shared" si="13"/>
        <v/>
      </c>
      <c r="Q27" s="268"/>
      <c r="R27" s="269"/>
      <c r="S27" s="270"/>
    </row>
    <row r="28" spans="1:19" ht="17.25" customHeight="1" thickBot="1">
      <c r="A28" s="125"/>
      <c r="B28" s="126" t="str">
        <f t="shared" si="0"/>
        <v/>
      </c>
      <c r="C28" s="77" t="str">
        <f t="shared" si="1"/>
        <v/>
      </c>
      <c r="D28" s="15" t="str">
        <f t="shared" si="2"/>
        <v/>
      </c>
      <c r="E28" s="32" t="str">
        <f t="shared" si="3"/>
        <v/>
      </c>
      <c r="F28" s="18" t="str">
        <f t="shared" si="4"/>
        <v/>
      </c>
      <c r="G28" s="31" t="str">
        <f t="shared" si="5"/>
        <v/>
      </c>
      <c r="H28" s="32" t="str">
        <f t="shared" si="6"/>
        <v/>
      </c>
      <c r="I28" s="101" t="str">
        <f t="shared" si="7"/>
        <v/>
      </c>
      <c r="J28" s="15" t="str">
        <f t="shared" si="8"/>
        <v/>
      </c>
      <c r="K28" s="32" t="str">
        <f t="shared" si="9"/>
        <v/>
      </c>
      <c r="L28" s="18" t="str">
        <f t="shared" si="10"/>
        <v/>
      </c>
      <c r="M28" s="31" t="str">
        <f t="shared" si="11"/>
        <v/>
      </c>
      <c r="N28" s="32" t="str">
        <f t="shared" si="12"/>
        <v/>
      </c>
      <c r="O28" s="18" t="str">
        <f t="shared" si="13"/>
        <v/>
      </c>
      <c r="Q28" s="271"/>
      <c r="R28" s="272"/>
      <c r="S28" s="273"/>
    </row>
    <row r="29" spans="1:19" ht="17.25" customHeight="1" thickBot="1">
      <c r="A29" s="125"/>
      <c r="B29" s="126" t="str">
        <f t="shared" si="0"/>
        <v/>
      </c>
      <c r="C29" s="77" t="str">
        <f t="shared" si="1"/>
        <v/>
      </c>
      <c r="D29" s="15" t="str">
        <f t="shared" si="2"/>
        <v/>
      </c>
      <c r="E29" s="32" t="str">
        <f t="shared" si="3"/>
        <v/>
      </c>
      <c r="F29" s="18" t="str">
        <f t="shared" si="4"/>
        <v/>
      </c>
      <c r="G29" s="31" t="str">
        <f t="shared" si="5"/>
        <v/>
      </c>
      <c r="H29" s="32" t="str">
        <f t="shared" si="6"/>
        <v/>
      </c>
      <c r="I29" s="101" t="str">
        <f t="shared" si="7"/>
        <v/>
      </c>
      <c r="J29" s="15" t="str">
        <f t="shared" si="8"/>
        <v/>
      </c>
      <c r="K29" s="32" t="str">
        <f t="shared" si="9"/>
        <v/>
      </c>
      <c r="L29" s="18" t="str">
        <f t="shared" si="10"/>
        <v/>
      </c>
      <c r="M29" s="31" t="str">
        <f t="shared" si="11"/>
        <v/>
      </c>
      <c r="N29" s="32" t="str">
        <f t="shared" si="12"/>
        <v/>
      </c>
      <c r="O29" s="18" t="str">
        <f t="shared" si="13"/>
        <v/>
      </c>
      <c r="Q29" s="256"/>
      <c r="R29" s="256"/>
      <c r="S29" s="256"/>
    </row>
    <row r="30" spans="1:19" ht="17.25" customHeight="1" thickBot="1">
      <c r="A30" s="125"/>
      <c r="B30" s="126" t="str">
        <f t="shared" si="0"/>
        <v/>
      </c>
      <c r="C30" s="77" t="str">
        <f t="shared" si="1"/>
        <v/>
      </c>
      <c r="D30" s="15" t="str">
        <f t="shared" si="2"/>
        <v/>
      </c>
      <c r="E30" s="32" t="str">
        <f t="shared" si="3"/>
        <v/>
      </c>
      <c r="F30" s="18" t="str">
        <f t="shared" si="4"/>
        <v/>
      </c>
      <c r="G30" s="31" t="str">
        <f t="shared" si="5"/>
        <v/>
      </c>
      <c r="H30" s="32" t="str">
        <f t="shared" si="6"/>
        <v/>
      </c>
      <c r="I30" s="101" t="str">
        <f t="shared" si="7"/>
        <v/>
      </c>
      <c r="J30" s="15" t="str">
        <f t="shared" si="8"/>
        <v/>
      </c>
      <c r="K30" s="32" t="str">
        <f t="shared" si="9"/>
        <v/>
      </c>
      <c r="L30" s="18" t="str">
        <f t="shared" si="10"/>
        <v/>
      </c>
      <c r="M30" s="31" t="str">
        <f t="shared" si="11"/>
        <v/>
      </c>
      <c r="N30" s="32" t="str">
        <f t="shared" si="12"/>
        <v/>
      </c>
      <c r="O30" s="18" t="str">
        <f t="shared" si="13"/>
        <v/>
      </c>
      <c r="Q30" s="251"/>
      <c r="R30" s="251"/>
      <c r="S30" s="251"/>
    </row>
    <row r="31" spans="1:19" ht="17.25" customHeight="1" thickBot="1">
      <c r="A31" s="127"/>
      <c r="B31" s="128" t="str">
        <f t="shared" si="0"/>
        <v/>
      </c>
      <c r="C31" s="78" t="str">
        <f t="shared" si="1"/>
        <v/>
      </c>
      <c r="D31" s="20" t="str">
        <f t="shared" si="2"/>
        <v/>
      </c>
      <c r="E31" s="21" t="str">
        <f t="shared" si="3"/>
        <v/>
      </c>
      <c r="F31" s="22" t="str">
        <f t="shared" si="4"/>
        <v/>
      </c>
      <c r="G31" s="30" t="str">
        <f t="shared" si="5"/>
        <v/>
      </c>
      <c r="H31" s="21" t="str">
        <f t="shared" si="6"/>
        <v/>
      </c>
      <c r="I31" s="105" t="str">
        <f t="shared" si="7"/>
        <v/>
      </c>
      <c r="J31" s="20" t="str">
        <f t="shared" si="8"/>
        <v/>
      </c>
      <c r="K31" s="21" t="str">
        <f t="shared" si="9"/>
        <v/>
      </c>
      <c r="L31" s="22" t="str">
        <f t="shared" si="10"/>
        <v/>
      </c>
      <c r="M31" s="30" t="str">
        <f t="shared" si="11"/>
        <v/>
      </c>
      <c r="N31" s="21" t="str">
        <f t="shared" si="12"/>
        <v/>
      </c>
      <c r="O31" s="22" t="str">
        <f t="shared" si="13"/>
        <v/>
      </c>
      <c r="Q31" s="251"/>
      <c r="R31" s="251"/>
      <c r="S31" s="251"/>
    </row>
    <row r="32" spans="1:19" ht="17.25" customHeight="1" thickBot="1">
      <c r="A32" s="125"/>
      <c r="B32" s="129" t="str">
        <f t="shared" si="0"/>
        <v/>
      </c>
      <c r="C32" s="80" t="str">
        <f t="shared" si="1"/>
        <v/>
      </c>
      <c r="D32" s="106" t="str">
        <f t="shared" si="2"/>
        <v/>
      </c>
      <c r="E32" s="107" t="str">
        <f t="shared" si="3"/>
        <v/>
      </c>
      <c r="F32" s="108" t="str">
        <f t="shared" si="4"/>
        <v/>
      </c>
      <c r="G32" s="109" t="str">
        <f t="shared" si="5"/>
        <v/>
      </c>
      <c r="H32" s="107" t="str">
        <f t="shared" si="6"/>
        <v/>
      </c>
      <c r="I32" s="110" t="str">
        <f t="shared" si="7"/>
        <v/>
      </c>
      <c r="J32" s="106" t="str">
        <f t="shared" si="8"/>
        <v/>
      </c>
      <c r="K32" s="107" t="str">
        <f t="shared" si="9"/>
        <v/>
      </c>
      <c r="L32" s="108" t="str">
        <f t="shared" si="10"/>
        <v/>
      </c>
      <c r="M32" s="109" t="str">
        <f t="shared" si="11"/>
        <v/>
      </c>
      <c r="N32" s="107" t="str">
        <f t="shared" si="12"/>
        <v/>
      </c>
      <c r="O32" s="108" t="str">
        <f t="shared" si="13"/>
        <v/>
      </c>
      <c r="Q32" s="256"/>
      <c r="R32" s="256"/>
      <c r="S32" s="256"/>
    </row>
    <row r="33" spans="1:19" ht="17.25" customHeight="1" thickBot="1">
      <c r="A33" s="125"/>
      <c r="B33" s="126" t="str">
        <f t="shared" si="0"/>
        <v/>
      </c>
      <c r="C33" s="77" t="str">
        <f t="shared" si="1"/>
        <v/>
      </c>
      <c r="D33" s="15" t="str">
        <f t="shared" si="2"/>
        <v/>
      </c>
      <c r="E33" s="32" t="str">
        <f t="shared" si="3"/>
        <v/>
      </c>
      <c r="F33" s="18" t="str">
        <f t="shared" si="4"/>
        <v/>
      </c>
      <c r="G33" s="31" t="str">
        <f t="shared" si="5"/>
        <v/>
      </c>
      <c r="H33" s="32" t="str">
        <f t="shared" si="6"/>
        <v/>
      </c>
      <c r="I33" s="101" t="str">
        <f t="shared" si="7"/>
        <v/>
      </c>
      <c r="J33" s="15" t="str">
        <f t="shared" si="8"/>
        <v/>
      </c>
      <c r="K33" s="32" t="str">
        <f t="shared" si="9"/>
        <v/>
      </c>
      <c r="L33" s="18" t="str">
        <f t="shared" si="10"/>
        <v/>
      </c>
      <c r="M33" s="31" t="str">
        <f t="shared" si="11"/>
        <v/>
      </c>
      <c r="N33" s="32" t="str">
        <f t="shared" si="12"/>
        <v/>
      </c>
      <c r="O33" s="18" t="str">
        <f t="shared" si="13"/>
        <v/>
      </c>
      <c r="Q33" s="256"/>
      <c r="R33" s="256"/>
      <c r="S33" s="256"/>
    </row>
    <row r="34" spans="1:19" ht="17.25" customHeight="1" thickBot="1">
      <c r="A34" s="125"/>
      <c r="B34" s="126" t="str">
        <f t="shared" si="0"/>
        <v/>
      </c>
      <c r="C34" s="77" t="str">
        <f t="shared" si="1"/>
        <v/>
      </c>
      <c r="D34" s="15" t="str">
        <f t="shared" si="2"/>
        <v/>
      </c>
      <c r="E34" s="32" t="str">
        <f t="shared" si="3"/>
        <v/>
      </c>
      <c r="F34" s="18" t="str">
        <f t="shared" si="4"/>
        <v/>
      </c>
      <c r="G34" s="31" t="str">
        <f t="shared" si="5"/>
        <v/>
      </c>
      <c r="H34" s="32" t="str">
        <f t="shared" si="6"/>
        <v/>
      </c>
      <c r="I34" s="101" t="str">
        <f t="shared" si="7"/>
        <v/>
      </c>
      <c r="J34" s="15" t="str">
        <f t="shared" si="8"/>
        <v/>
      </c>
      <c r="K34" s="32" t="str">
        <f t="shared" si="9"/>
        <v/>
      </c>
      <c r="L34" s="18" t="str">
        <f t="shared" si="10"/>
        <v/>
      </c>
      <c r="M34" s="31" t="str">
        <f t="shared" si="11"/>
        <v/>
      </c>
      <c r="N34" s="32" t="str">
        <f t="shared" si="12"/>
        <v/>
      </c>
      <c r="O34" s="18" t="str">
        <f t="shared" si="13"/>
        <v/>
      </c>
      <c r="Q34" s="256"/>
      <c r="R34" s="256"/>
      <c r="S34" s="256"/>
    </row>
    <row r="35" spans="1:19" ht="17.25" customHeight="1">
      <c r="A35" s="125"/>
      <c r="B35" s="126" t="str">
        <f t="shared" si="0"/>
        <v/>
      </c>
      <c r="C35" s="77" t="str">
        <f t="shared" si="1"/>
        <v/>
      </c>
      <c r="D35" s="15" t="str">
        <f t="shared" si="2"/>
        <v/>
      </c>
      <c r="E35" s="32" t="str">
        <f t="shared" si="3"/>
        <v/>
      </c>
      <c r="F35" s="18" t="str">
        <f t="shared" si="4"/>
        <v/>
      </c>
      <c r="G35" s="31" t="str">
        <f t="shared" si="5"/>
        <v/>
      </c>
      <c r="H35" s="32" t="str">
        <f t="shared" si="6"/>
        <v/>
      </c>
      <c r="I35" s="101" t="str">
        <f t="shared" si="7"/>
        <v/>
      </c>
      <c r="J35" s="15" t="str">
        <f t="shared" si="8"/>
        <v/>
      </c>
      <c r="K35" s="32" t="str">
        <f t="shared" si="9"/>
        <v/>
      </c>
      <c r="L35" s="18" t="str">
        <f t="shared" si="10"/>
        <v/>
      </c>
      <c r="M35" s="31" t="str">
        <f t="shared" si="11"/>
        <v/>
      </c>
      <c r="N35" s="32" t="str">
        <f t="shared" si="12"/>
        <v/>
      </c>
      <c r="O35" s="18" t="str">
        <f t="shared" si="13"/>
        <v/>
      </c>
      <c r="Q35" s="278"/>
      <c r="R35" s="279"/>
      <c r="S35" s="280"/>
    </row>
    <row r="36" spans="1:19" ht="17.25" customHeight="1" thickBot="1">
      <c r="A36" s="130"/>
      <c r="B36" s="131" t="str">
        <f t="shared" si="0"/>
        <v/>
      </c>
      <c r="C36" s="79" t="str">
        <f t="shared" si="1"/>
        <v/>
      </c>
      <c r="D36" s="24" t="str">
        <f t="shared" si="2"/>
        <v/>
      </c>
      <c r="E36" s="25" t="str">
        <f t="shared" si="3"/>
        <v/>
      </c>
      <c r="F36" s="104" t="str">
        <f t="shared" si="4"/>
        <v/>
      </c>
      <c r="G36" s="102" t="str">
        <f t="shared" si="5"/>
        <v/>
      </c>
      <c r="H36" s="25" t="str">
        <f t="shared" si="6"/>
        <v/>
      </c>
      <c r="I36" s="103" t="str">
        <f t="shared" si="7"/>
        <v/>
      </c>
      <c r="J36" s="24" t="str">
        <f t="shared" si="8"/>
        <v/>
      </c>
      <c r="K36" s="25" t="str">
        <f t="shared" si="9"/>
        <v/>
      </c>
      <c r="L36" s="104" t="str">
        <f t="shared" si="10"/>
        <v/>
      </c>
      <c r="M36" s="102" t="str">
        <f t="shared" si="11"/>
        <v/>
      </c>
      <c r="N36" s="25" t="str">
        <f t="shared" si="12"/>
        <v/>
      </c>
      <c r="O36" s="104" t="str">
        <f t="shared" si="13"/>
        <v/>
      </c>
      <c r="Q36" s="281"/>
      <c r="R36" s="282"/>
      <c r="S36" s="283"/>
    </row>
    <row r="37" spans="1:19" ht="17.25" customHeight="1" thickBot="1">
      <c r="A37" s="132" t="s">
        <v>42</v>
      </c>
      <c r="B37" s="289">
        <v>150000</v>
      </c>
      <c r="C37" s="290"/>
      <c r="D37" s="26" t="s">
        <v>43</v>
      </c>
      <c r="E37" s="27">
        <f>IF(COUNT(E17:E36), SUM(E17:E36) / COUNT(E17:E36), 0)</f>
        <v>0</v>
      </c>
      <c r="F37" s="28">
        <f>SUM(F17:F36)</f>
        <v>0</v>
      </c>
      <c r="G37" s="26" t="s">
        <v>43</v>
      </c>
      <c r="H37" s="27">
        <f>IF(COUNT(H17:H36), SUM(H17:H36) / COUNT(H17:H36), 0)</f>
        <v>0</v>
      </c>
      <c r="I37" s="28">
        <f>SUM(I17:I36)</f>
        <v>0</v>
      </c>
      <c r="J37" s="26" t="s">
        <v>43</v>
      </c>
      <c r="K37" s="27">
        <f>IF(COUNT(K17:K36), SUM(K17:K36) / COUNT(K17:K36), 0)</f>
        <v>0</v>
      </c>
      <c r="L37" s="28">
        <f>SUM(L17:L36)</f>
        <v>0</v>
      </c>
      <c r="M37" s="26" t="s">
        <v>43</v>
      </c>
      <c r="N37" s="27">
        <f>IF(COUNT(N17:N36), SUM(N17:N36) / COUNT(N17:N36), 0)</f>
        <v>0</v>
      </c>
      <c r="O37" s="28">
        <f>SUM(O17:O36)</f>
        <v>0</v>
      </c>
      <c r="Q37" s="284"/>
      <c r="R37" s="285"/>
      <c r="S37" s="286"/>
    </row>
    <row r="38" spans="1:19" ht="17.25" customHeight="1"/>
    <row r="39" spans="1:19" ht="17.25" customHeight="1" thickBot="1"/>
    <row r="40" spans="1:19" ht="17.25" customHeight="1" thickBot="1">
      <c r="A40" s="230" t="s">
        <v>44</v>
      </c>
      <c r="B40" s="231"/>
      <c r="C40" s="231"/>
      <c r="D40" s="231"/>
      <c r="E40" s="231"/>
      <c r="F40" s="231"/>
      <c r="G40" s="231"/>
      <c r="H40" s="231"/>
      <c r="I40" s="231"/>
      <c r="J40" s="231"/>
      <c r="K40" s="231"/>
      <c r="L40" s="231"/>
      <c r="M40" s="231"/>
      <c r="N40" s="231"/>
      <c r="O40" s="232"/>
      <c r="Q40" s="251"/>
      <c r="R40" s="251"/>
      <c r="S40" s="251"/>
    </row>
    <row r="41" spans="1:19" ht="17.25" customHeight="1" thickBot="1">
      <c r="A41" s="186" t="s">
        <v>264</v>
      </c>
      <c r="B41" s="230" t="s">
        <v>49</v>
      </c>
      <c r="C41" s="232"/>
      <c r="D41" s="230" t="s">
        <v>57</v>
      </c>
      <c r="E41" s="231"/>
      <c r="F41" s="232"/>
      <c r="G41" s="257">
        <f>_xlfn.IFNA(VLOOKUP(B41, 현재가테이블!$B$2:$D$200, 2, FALSE), "-")</f>
        <v>60715000</v>
      </c>
      <c r="H41" s="258"/>
      <c r="I41" s="259"/>
      <c r="J41" s="230" t="s">
        <v>58</v>
      </c>
      <c r="K41" s="231"/>
      <c r="L41" s="232"/>
      <c r="M41" s="260">
        <f>_xlfn.IFNA(VLOOKUP(B41, 현재가테이블!$B$2:$D$200, 3, FALSE), "-")</f>
        <v>-7.8924148000000006E-3</v>
      </c>
      <c r="N41" s="261"/>
      <c r="O41" s="262"/>
      <c r="Q41" s="251"/>
      <c r="R41" s="251"/>
      <c r="S41" s="251"/>
    </row>
    <row r="42" spans="1:19" ht="17.25" customHeight="1" thickBot="1">
      <c r="A42" s="291" t="s">
        <v>54</v>
      </c>
      <c r="B42" s="293" t="str">
        <f>TEXT($G$1, "[$-ko-KR]yyyy-mm-dd(ddd) ") &amp; "오전 00:00"</f>
        <v>2021-12-06(월) 오전 00:00</v>
      </c>
      <c r="C42" s="294"/>
      <c r="D42" s="253" t="str">
        <f>TEXT($G$1, "[$-ko-KR]yyyy-mm-dd(ddd) ") &amp; "오후 14:00"</f>
        <v>2021-12-06(월) 오후 14:00</v>
      </c>
      <c r="E42" s="254"/>
      <c r="F42" s="255"/>
      <c r="G42" s="253" t="str">
        <f>TEXT($G$1, "[$-ko-KR]yyyy-mm-dd(ddd) ") &amp; "오후 19:00"</f>
        <v>2021-12-06(월) 오후 19:00</v>
      </c>
      <c r="H42" s="254"/>
      <c r="I42" s="255"/>
      <c r="J42" s="253" t="str">
        <f>TEXT($G$1, "[$-ko-KR]yyyy-mm-dd(ddd) ") &amp; "오후 21:00"</f>
        <v>2021-12-06(월) 오후 21:00</v>
      </c>
      <c r="K42" s="254"/>
      <c r="L42" s="255"/>
      <c r="M42" s="253" t="str">
        <f>TEXT($G$1+1, "[$-ko-KR]yyyy-mm-dd(ddd) ") &amp; "오전 00:00"</f>
        <v>2021-12-07(화) 오전 00:00</v>
      </c>
      <c r="N42" s="254"/>
      <c r="O42" s="255"/>
      <c r="Q42" s="251"/>
      <c r="R42" s="251"/>
      <c r="S42" s="251"/>
    </row>
    <row r="43" spans="1:19" ht="17.25" customHeight="1" thickBot="1">
      <c r="A43" s="292"/>
      <c r="B43" s="121" t="s">
        <v>57</v>
      </c>
      <c r="C43" s="122" t="s">
        <v>58</v>
      </c>
      <c r="D43" s="2" t="s">
        <v>57</v>
      </c>
      <c r="E43" s="10" t="s">
        <v>265</v>
      </c>
      <c r="F43" s="11" t="s">
        <v>266</v>
      </c>
      <c r="G43" s="187" t="s">
        <v>57</v>
      </c>
      <c r="H43" s="188" t="s">
        <v>265</v>
      </c>
      <c r="I43" s="189" t="s">
        <v>266</v>
      </c>
      <c r="J43" s="10" t="s">
        <v>57</v>
      </c>
      <c r="K43" s="10" t="s">
        <v>265</v>
      </c>
      <c r="L43" s="115" t="s">
        <v>266</v>
      </c>
      <c r="M43" s="2" t="s">
        <v>57</v>
      </c>
      <c r="N43" s="10" t="s">
        <v>265</v>
      </c>
      <c r="O43" s="66" t="s">
        <v>266</v>
      </c>
      <c r="Q43" s="256"/>
      <c r="R43" s="256"/>
      <c r="S43" s="256"/>
    </row>
    <row r="44" spans="1:19" ht="17.25" customHeight="1" thickBot="1">
      <c r="A44" s="123" t="s">
        <v>201</v>
      </c>
      <c r="B44" s="124">
        <v>17.399999999999999</v>
      </c>
      <c r="C44" s="76">
        <v>1.75438596E-2</v>
      </c>
      <c r="D44" s="13">
        <v>17.5</v>
      </c>
      <c r="E44" s="14">
        <f>IF(ISNUMBER(D44), (D44 - $B44) / $B44, "")</f>
        <v>5.7471264367816915E-3</v>
      </c>
      <c r="F44" s="16">
        <f>IF(ISNUMBER(D44), $B64 * E44, "")</f>
        <v>862.06896551725367</v>
      </c>
      <c r="G44" s="29">
        <v>16.899999999999999</v>
      </c>
      <c r="H44" s="14">
        <f>IF(ISNUMBER(G44), (G44 - $B44) / $B44, "")</f>
        <v>-2.8735632183908049E-2</v>
      </c>
      <c r="I44" s="100">
        <f>IF(ISNUMBER(G44), $B64 * H44, "")</f>
        <v>-4310.3448275862074</v>
      </c>
      <c r="J44" s="13">
        <v>15.4</v>
      </c>
      <c r="K44" s="14">
        <f>IF(ISNUMBER(J44), (J44 - $B44) / $B44, "")</f>
        <v>-0.11494252873563209</v>
      </c>
      <c r="L44" s="16">
        <f>IF(ISNUMBER(J44), $B64 * K44, "")</f>
        <v>-17241.379310344812</v>
      </c>
      <c r="M44" s="29">
        <v>16.100000000000001</v>
      </c>
      <c r="N44" s="14">
        <f>IF(ISNUMBER(M44), (M44 - $B44) / $B44, "")</f>
        <v>-7.4712643678160759E-2</v>
      </c>
      <c r="O44" s="16">
        <f>IF(ISNUMBER(M44), $B64 * N44, "")</f>
        <v>-11206.896551724114</v>
      </c>
      <c r="Q44" s="251"/>
      <c r="R44" s="251"/>
      <c r="S44" s="251"/>
    </row>
    <row r="45" spans="1:19" ht="17.25" customHeight="1" thickBot="1">
      <c r="A45" s="125" t="s">
        <v>97</v>
      </c>
      <c r="B45" s="126">
        <v>3.06</v>
      </c>
      <c r="C45" s="77">
        <v>-9.7087379000000001E-3</v>
      </c>
      <c r="D45" s="15">
        <v>3.06</v>
      </c>
      <c r="E45" s="32">
        <f t="shared" ref="E45:E48" si="14">IF(ISNUMBER(D45), (D45 - $B45) / $B45, "")</f>
        <v>0</v>
      </c>
      <c r="F45" s="18">
        <f>IF(ISNUMBER(D45), $B64 * E45, "")</f>
        <v>0</v>
      </c>
      <c r="G45" s="31">
        <v>2.95</v>
      </c>
      <c r="H45" s="32">
        <f t="shared" ref="H45:H48" si="15">IF(ISNUMBER(G45), (G45 - $B45) / $B45, "")</f>
        <v>-3.5947712418300609E-2</v>
      </c>
      <c r="I45" s="101">
        <f>IF(ISNUMBER(G45), $B64 * H45, "")</f>
        <v>-5392.1568627450915</v>
      </c>
      <c r="J45" s="15">
        <v>3.34</v>
      </c>
      <c r="K45" s="32">
        <f t="shared" ref="K45:K48" si="16">IF(ISNUMBER(J45), (J45 - $B45) / $B45, "")</f>
        <v>9.1503267973856148E-2</v>
      </c>
      <c r="L45" s="18">
        <f>IF(ISNUMBER(J45), $B64 * K45, "")</f>
        <v>13725.490196078423</v>
      </c>
      <c r="M45" s="31">
        <v>3.59</v>
      </c>
      <c r="N45" s="32">
        <f t="shared" ref="N45:N48" si="17">IF(ISNUMBER(M45), (M45 - $B45) / $B45, "")</f>
        <v>0.17320261437908491</v>
      </c>
      <c r="O45" s="18">
        <f>IF(ISNUMBER(M45), $B64 * N45, "")</f>
        <v>25980.392156862737</v>
      </c>
      <c r="Q45" s="251"/>
      <c r="R45" s="251"/>
      <c r="S45" s="251"/>
    </row>
    <row r="46" spans="1:19" ht="17.25" customHeight="1" thickBot="1">
      <c r="A46" s="125" t="s">
        <v>338</v>
      </c>
      <c r="B46" s="126">
        <v>0.14899999999999999</v>
      </c>
      <c r="C46" s="77">
        <v>-1.3245033099999999E-2</v>
      </c>
      <c r="D46" s="15">
        <v>0.151</v>
      </c>
      <c r="E46" s="32">
        <f t="shared" si="14"/>
        <v>1.3422818791946321E-2</v>
      </c>
      <c r="F46" s="18">
        <f>IF(ISNUMBER(D46), $B64 * E46, "")</f>
        <v>2013.422818791948</v>
      </c>
      <c r="G46" s="31">
        <v>0.14099999999999999</v>
      </c>
      <c r="H46" s="32">
        <f t="shared" si="15"/>
        <v>-5.3691275167785282E-2</v>
      </c>
      <c r="I46" s="101">
        <f>IF(ISNUMBER(G46), $B64 * H46, "")</f>
        <v>-8053.6912751677919</v>
      </c>
      <c r="J46" s="15">
        <v>0.14199999999999999</v>
      </c>
      <c r="K46" s="32">
        <f t="shared" si="16"/>
        <v>-4.6979865771812124E-2</v>
      </c>
      <c r="L46" s="18">
        <f>IF(ISNUMBER(J46), $B64 * K46, "")</f>
        <v>-7046.9798657718184</v>
      </c>
      <c r="M46" s="31">
        <v>0.15</v>
      </c>
      <c r="N46" s="32">
        <f t="shared" si="17"/>
        <v>6.7114093959731603E-3</v>
      </c>
      <c r="O46" s="18">
        <f>IF(ISNUMBER(M46), $B64 * N46, "")</f>
        <v>1006.711409395974</v>
      </c>
      <c r="Q46" s="256"/>
      <c r="R46" s="256"/>
      <c r="S46" s="256"/>
    </row>
    <row r="47" spans="1:19" ht="17.25" customHeight="1" thickBot="1">
      <c r="A47" s="125" t="s">
        <v>247</v>
      </c>
      <c r="B47" s="126">
        <v>74.2</v>
      </c>
      <c r="C47" s="77">
        <v>-1.8518518500000001E-2</v>
      </c>
      <c r="D47" s="15">
        <v>74.400000000000006</v>
      </c>
      <c r="E47" s="32">
        <f t="shared" si="14"/>
        <v>2.6954177897574507E-3</v>
      </c>
      <c r="F47" s="18">
        <f>IF(ISNUMBER(D47), $B64 * E47, "")</f>
        <v>404.31266846361763</v>
      </c>
      <c r="G47" s="31">
        <v>70.900000000000006</v>
      </c>
      <c r="H47" s="32">
        <f t="shared" si="15"/>
        <v>-4.4474393530997268E-2</v>
      </c>
      <c r="I47" s="101">
        <f>IF(ISNUMBER(G47), $B64 * H47, "")</f>
        <v>-6671.1590296495906</v>
      </c>
      <c r="J47" s="15">
        <v>73.3</v>
      </c>
      <c r="K47" s="32">
        <f t="shared" si="16"/>
        <v>-1.2129380053908432E-2</v>
      </c>
      <c r="L47" s="18">
        <f>IF(ISNUMBER(J47), $B64 * K47, "")</f>
        <v>-1819.4070080862648</v>
      </c>
      <c r="M47" s="31">
        <v>76.5</v>
      </c>
      <c r="N47" s="32">
        <f t="shared" si="17"/>
        <v>3.0997304582210203E-2</v>
      </c>
      <c r="O47" s="18">
        <f>IF(ISNUMBER(M47), $B64 * N47, "")</f>
        <v>4649.5956873315308</v>
      </c>
      <c r="Q47" s="256"/>
      <c r="R47" s="256"/>
      <c r="S47" s="256"/>
    </row>
    <row r="48" spans="1:19" ht="17.25" customHeight="1" thickBot="1">
      <c r="A48" s="127" t="s">
        <v>64</v>
      </c>
      <c r="B48" s="128">
        <v>40.6</v>
      </c>
      <c r="C48" s="78">
        <v>-2.1686746999999999E-2</v>
      </c>
      <c r="D48" s="20">
        <v>40.299999999999997</v>
      </c>
      <c r="E48" s="21">
        <f t="shared" si="14"/>
        <v>-7.3891625615764593E-3</v>
      </c>
      <c r="F48" s="22">
        <f>IF(ISNUMBER(D48), $B64 * E48, "")</f>
        <v>-1108.3743842364688</v>
      </c>
      <c r="G48" s="30">
        <v>38.5</v>
      </c>
      <c r="H48" s="21">
        <f t="shared" si="15"/>
        <v>-5.1724137931034517E-2</v>
      </c>
      <c r="I48" s="105">
        <f>IF(ISNUMBER(G48), $B64 * H48, "")</f>
        <v>-7758.6206896551776</v>
      </c>
      <c r="J48" s="20">
        <v>39.200000000000003</v>
      </c>
      <c r="K48" s="21">
        <f t="shared" si="16"/>
        <v>-3.448275862068962E-2</v>
      </c>
      <c r="L48" s="22">
        <f>IF(ISNUMBER(J48), $B64 * K48, "")</f>
        <v>-5172.4137931034429</v>
      </c>
      <c r="M48" s="30">
        <v>39.200000000000003</v>
      </c>
      <c r="N48" s="21">
        <f t="shared" si="17"/>
        <v>-3.448275862068962E-2</v>
      </c>
      <c r="O48" s="22">
        <f>IF(ISNUMBER(M48), $B64 * N48, "")</f>
        <v>-5172.4137931034429</v>
      </c>
      <c r="Q48" s="256"/>
      <c r="R48" s="256"/>
      <c r="S48" s="256"/>
    </row>
    <row r="49" spans="1:19" ht="17.25" customHeight="1" thickBot="1">
      <c r="A49" s="125" t="s">
        <v>129</v>
      </c>
      <c r="B49" s="129">
        <v>81.3</v>
      </c>
      <c r="C49" s="80">
        <v>-2.4009603800000001E-2</v>
      </c>
      <c r="D49" s="106">
        <v>81.400000000000006</v>
      </c>
      <c r="E49" s="107">
        <f>IF(ISNUMBER(D49), (D49 - $B49) / $B49, "")</f>
        <v>1.2300123001231062E-3</v>
      </c>
      <c r="F49" s="108">
        <f>IF(ISNUMBER(D49), $B64 * E49, "")</f>
        <v>184.50184501846593</v>
      </c>
      <c r="G49" s="109">
        <v>76.3</v>
      </c>
      <c r="H49" s="107">
        <f>IF(ISNUMBER(G49), (G49 - $B49) / $B49, "")</f>
        <v>-6.1500615006150061E-2</v>
      </c>
      <c r="I49" s="110">
        <f>IF(ISNUMBER(G49), $B64 * H49, "")</f>
        <v>-9225.0922509225093</v>
      </c>
      <c r="J49" s="106">
        <v>78.5</v>
      </c>
      <c r="K49" s="107">
        <f>IF(ISNUMBER(J49), (J49 - $B49) / $B49, "")</f>
        <v>-3.4440344403443998E-2</v>
      </c>
      <c r="L49" s="108">
        <f>IF(ISNUMBER(J49), $B64 * K49, "")</f>
        <v>-5166.0516605165994</v>
      </c>
      <c r="M49" s="109">
        <v>79.3</v>
      </c>
      <c r="N49" s="107">
        <f>IF(ISNUMBER(M49), (M49 - $B49) / $B49, "")</f>
        <v>-2.4600246002460024E-2</v>
      </c>
      <c r="O49" s="108">
        <f>IF(ISNUMBER(M49), $B64 * N49, "")</f>
        <v>-3690.0369003690039</v>
      </c>
      <c r="Q49" s="256"/>
      <c r="R49" s="256"/>
      <c r="S49" s="256"/>
    </row>
    <row r="50" spans="1:19" ht="17.25" customHeight="1" thickBot="1">
      <c r="A50" s="125" t="s">
        <v>119</v>
      </c>
      <c r="B50" s="126">
        <v>27.8</v>
      </c>
      <c r="C50" s="77">
        <v>-3.1358885000000003E-2</v>
      </c>
      <c r="D50" s="15">
        <v>27.8</v>
      </c>
      <c r="E50" s="32">
        <f t="shared" ref="E50:E53" si="18">IF(ISNUMBER(D50), (D50 - $B50) / $B50, "")</f>
        <v>0</v>
      </c>
      <c r="F50" s="18">
        <f>IF(ISNUMBER(D50), $B64 * E50, "")</f>
        <v>0</v>
      </c>
      <c r="G50" s="31">
        <v>25.8</v>
      </c>
      <c r="H50" s="32">
        <f t="shared" ref="H50:H53" si="19">IF(ISNUMBER(G50), (G50 - $B50) / $B50, "")</f>
        <v>-7.1942446043165464E-2</v>
      </c>
      <c r="I50" s="101">
        <f>IF(ISNUMBER(G50), $B64 * H50, "")</f>
        <v>-10791.366906474819</v>
      </c>
      <c r="J50" s="15">
        <v>26.6</v>
      </c>
      <c r="K50" s="32">
        <f t="shared" ref="K50:K53" si="20">IF(ISNUMBER(J50), (J50 - $B50) / $B50, "")</f>
        <v>-4.3165467625899255E-2</v>
      </c>
      <c r="L50" s="18">
        <f>IF(ISNUMBER(J50), $B64 * K50, "")</f>
        <v>-6474.8201438848882</v>
      </c>
      <c r="M50" s="31">
        <v>27.2</v>
      </c>
      <c r="N50" s="32">
        <f t="shared" ref="N50:N53" si="21">IF(ISNUMBER(M50), (M50 - $B50) / $B50, "")</f>
        <v>-2.158273381294969E-2</v>
      </c>
      <c r="O50" s="18">
        <f>IF(ISNUMBER(M50), $B64 * N50, "")</f>
        <v>-3237.4100719424537</v>
      </c>
      <c r="Q50" s="256"/>
      <c r="R50" s="256"/>
      <c r="S50" s="256"/>
    </row>
    <row r="51" spans="1:19" ht="17.25" customHeight="1" thickBot="1">
      <c r="A51" s="125" t="s">
        <v>187</v>
      </c>
      <c r="B51" s="126">
        <v>15.3</v>
      </c>
      <c r="C51" s="77">
        <v>-3.1645569599999999E-2</v>
      </c>
      <c r="D51" s="15">
        <v>15.2</v>
      </c>
      <c r="E51" s="32">
        <f t="shared" si="18"/>
        <v>-6.5359477124183937E-3</v>
      </c>
      <c r="F51" s="18">
        <f>IF(ISNUMBER(D51), $B64 * E51, "")</f>
        <v>-980.39215686275907</v>
      </c>
      <c r="G51" s="31">
        <v>14.2</v>
      </c>
      <c r="H51" s="32">
        <f t="shared" si="19"/>
        <v>-7.1895424836601399E-2</v>
      </c>
      <c r="I51" s="101">
        <f>IF(ISNUMBER(G51), $B64 * H51, "")</f>
        <v>-10784.31372549021</v>
      </c>
      <c r="J51" s="15">
        <v>14.4</v>
      </c>
      <c r="K51" s="32">
        <f t="shared" si="20"/>
        <v>-5.8823529411764726E-2</v>
      </c>
      <c r="L51" s="18">
        <f>IF(ISNUMBER(J51), $B64 * K51, "")</f>
        <v>-8823.5294117647081</v>
      </c>
      <c r="M51" s="31">
        <v>15</v>
      </c>
      <c r="N51" s="32">
        <f t="shared" si="21"/>
        <v>-1.9607843137254947E-2</v>
      </c>
      <c r="O51" s="18">
        <f>IF(ISNUMBER(M51), $B64 * N51, "")</f>
        <v>-2941.176470588242</v>
      </c>
      <c r="Q51" s="256"/>
      <c r="R51" s="256"/>
      <c r="S51" s="256"/>
    </row>
    <row r="52" spans="1:19" ht="17.25" customHeight="1" thickBot="1">
      <c r="A52" s="125" t="s">
        <v>185</v>
      </c>
      <c r="B52" s="126">
        <v>14.7</v>
      </c>
      <c r="C52" s="77">
        <v>-3.9215686299999997E-2</v>
      </c>
      <c r="D52" s="15">
        <v>14.6</v>
      </c>
      <c r="E52" s="32">
        <f t="shared" si="18"/>
        <v>-6.8027210884353505E-3</v>
      </c>
      <c r="F52" s="18">
        <f>IF(ISNUMBER(D52), $B64 * E52, "")</f>
        <v>-1020.4081632653026</v>
      </c>
      <c r="G52" s="31">
        <v>13.8</v>
      </c>
      <c r="H52" s="32">
        <f t="shared" si="19"/>
        <v>-6.1224489795918276E-2</v>
      </c>
      <c r="I52" s="101">
        <f>IF(ISNUMBER(G52), $B64 * H52, "")</f>
        <v>-9183.6734693877406</v>
      </c>
      <c r="J52" s="15">
        <v>13.9</v>
      </c>
      <c r="K52" s="32">
        <f t="shared" si="20"/>
        <v>-5.4421768707482922E-2</v>
      </c>
      <c r="L52" s="18">
        <f>IF(ISNUMBER(J52), $B64 * K52, "")</f>
        <v>-8163.2653061224382</v>
      </c>
      <c r="M52" s="31">
        <v>14.1</v>
      </c>
      <c r="N52" s="32">
        <f t="shared" si="21"/>
        <v>-4.0816326530612221E-2</v>
      </c>
      <c r="O52" s="18">
        <f>IF(ISNUMBER(M52), $B64 * N52, "")</f>
        <v>-6122.4489795918334</v>
      </c>
      <c r="Q52" s="33"/>
      <c r="R52" s="33"/>
    </row>
    <row r="53" spans="1:19" ht="17.25" customHeight="1" thickBot="1">
      <c r="A53" s="130" t="s">
        <v>147</v>
      </c>
      <c r="B53" s="131">
        <v>12</v>
      </c>
      <c r="C53" s="79">
        <v>-0.04</v>
      </c>
      <c r="D53" s="24">
        <v>11.9</v>
      </c>
      <c r="E53" s="25">
        <f t="shared" si="18"/>
        <v>-8.3333333333333037E-3</v>
      </c>
      <c r="F53" s="104">
        <f>IF(ISNUMBER(D53), $B64 * E53, "")</f>
        <v>-1249.9999999999955</v>
      </c>
      <c r="G53" s="102">
        <v>11.1</v>
      </c>
      <c r="H53" s="25">
        <f t="shared" si="19"/>
        <v>-7.5000000000000025E-2</v>
      </c>
      <c r="I53" s="103">
        <f>IF(ISNUMBER(G53), $B64 * H53, "")</f>
        <v>-11250.000000000004</v>
      </c>
      <c r="J53" s="24">
        <v>11.5</v>
      </c>
      <c r="K53" s="25">
        <f t="shared" si="20"/>
        <v>-4.1666666666666664E-2</v>
      </c>
      <c r="L53" s="104">
        <f>IF(ISNUMBER(J53), $B64 * K53, "")</f>
        <v>-6250</v>
      </c>
      <c r="M53" s="102">
        <v>11.7</v>
      </c>
      <c r="N53" s="25">
        <f t="shared" si="21"/>
        <v>-2.500000000000006E-2</v>
      </c>
      <c r="O53" s="104">
        <f>IF(ISNUMBER(M53), $B64 * N53, "")</f>
        <v>-3750.0000000000091</v>
      </c>
      <c r="Q53" s="265"/>
      <c r="R53" s="266"/>
      <c r="S53" s="267"/>
    </row>
    <row r="54" spans="1:19" ht="17.25" customHeight="1">
      <c r="A54" s="123" t="s">
        <v>145</v>
      </c>
      <c r="B54" s="124">
        <v>20.399999999999999</v>
      </c>
      <c r="C54" s="76">
        <v>-4.2253521099999997E-2</v>
      </c>
      <c r="D54" s="13">
        <v>20.6</v>
      </c>
      <c r="E54" s="14">
        <f>IF(ISNUMBER(D54), (D54 - $B54) / $B54, "")</f>
        <v>9.8039215686275914E-3</v>
      </c>
      <c r="F54" s="16">
        <f>IF(ISNUMBER(D54), $B64 * E54, "")</f>
        <v>1470.5882352941387</v>
      </c>
      <c r="G54" s="29">
        <v>19.2</v>
      </c>
      <c r="H54" s="14">
        <f>IF(ISNUMBER(G54), (G54 - $B54) / $B54, "")</f>
        <v>-5.8823529411764677E-2</v>
      </c>
      <c r="I54" s="100">
        <f>IF(ISNUMBER(G54), $B64 * H54, "")</f>
        <v>-8823.5294117647009</v>
      </c>
      <c r="J54" s="13">
        <v>19.899999999999999</v>
      </c>
      <c r="K54" s="14">
        <f>IF(ISNUMBER(J54), (J54 - $B54) / $B54, "")</f>
        <v>-2.4509803921568631E-2</v>
      </c>
      <c r="L54" s="16">
        <f>IF(ISNUMBER(J54), $B64 * K54, "")</f>
        <v>-3676.4705882352946</v>
      </c>
      <c r="M54" s="29">
        <v>20.399999999999999</v>
      </c>
      <c r="N54" s="14">
        <f>IF(ISNUMBER(M54), (M54 - $B54) / $B54, "")</f>
        <v>0</v>
      </c>
      <c r="O54" s="16">
        <f>IF(ISNUMBER(M54), $B64 * N54, "")</f>
        <v>0</v>
      </c>
      <c r="Q54" s="268"/>
      <c r="R54" s="269"/>
      <c r="S54" s="270"/>
    </row>
    <row r="55" spans="1:19" ht="17.25" customHeight="1" thickBot="1">
      <c r="A55" s="125" t="s">
        <v>175</v>
      </c>
      <c r="B55" s="126">
        <v>16</v>
      </c>
      <c r="C55" s="77">
        <v>-4.7619047599999999E-2</v>
      </c>
      <c r="D55" s="15">
        <v>15.9</v>
      </c>
      <c r="E55" s="32">
        <f t="shared" ref="E55:E58" si="22">IF(ISNUMBER(D55), (D55 - $B55) / $B55, "")</f>
        <v>-6.2499999999999778E-3</v>
      </c>
      <c r="F55" s="18">
        <f>IF(ISNUMBER(D55), $B64 * E55, "")</f>
        <v>-937.4999999999967</v>
      </c>
      <c r="G55" s="31">
        <v>15</v>
      </c>
      <c r="H55" s="32">
        <f t="shared" ref="H55:H58" si="23">IF(ISNUMBER(G55), (G55 - $B55) / $B55, "")</f>
        <v>-6.25E-2</v>
      </c>
      <c r="I55" s="101">
        <f>IF(ISNUMBER(G55), $B64 * H55, "")</f>
        <v>-9375</v>
      </c>
      <c r="J55" s="15">
        <v>15.2</v>
      </c>
      <c r="K55" s="32">
        <f t="shared" ref="K55:K58" si="24">IF(ISNUMBER(J55), (J55 - $B55) / $B55, "")</f>
        <v>-5.0000000000000044E-2</v>
      </c>
      <c r="L55" s="18">
        <f>IF(ISNUMBER(J55), $B64 * K55, "")</f>
        <v>-7500.0000000000064</v>
      </c>
      <c r="M55" s="31">
        <v>15.7</v>
      </c>
      <c r="N55" s="32">
        <f t="shared" ref="N55:N58" si="25">IF(ISNUMBER(M55), (M55 - $B55) / $B55, "")</f>
        <v>-1.8750000000000044E-2</v>
      </c>
      <c r="O55" s="18">
        <f>IF(ISNUMBER(M55), $B64 * N55, "")</f>
        <v>-2812.5000000000068</v>
      </c>
      <c r="Q55" s="271"/>
      <c r="R55" s="272"/>
      <c r="S55" s="273"/>
    </row>
    <row r="56" spans="1:19" ht="17.25" customHeight="1" thickBot="1">
      <c r="A56" s="125" t="s">
        <v>199</v>
      </c>
      <c r="B56" s="126">
        <v>68.8</v>
      </c>
      <c r="C56" s="77">
        <v>-5.4945054899999998E-2</v>
      </c>
      <c r="D56" s="15">
        <v>69.400000000000006</v>
      </c>
      <c r="E56" s="32">
        <f t="shared" si="22"/>
        <v>8.7209302325582643E-3</v>
      </c>
      <c r="F56" s="18">
        <f>IF(ISNUMBER(D56), $B64 * E56, "")</f>
        <v>1308.1395348837395</v>
      </c>
      <c r="G56" s="31">
        <v>64.400000000000006</v>
      </c>
      <c r="H56" s="32">
        <f t="shared" si="23"/>
        <v>-6.3953488372092901E-2</v>
      </c>
      <c r="I56" s="101">
        <f>IF(ISNUMBER(G56), $B64 * H56, "")</f>
        <v>-9593.023255813936</v>
      </c>
      <c r="J56" s="15">
        <v>65.2</v>
      </c>
      <c r="K56" s="32">
        <f t="shared" si="24"/>
        <v>-5.2325581395348757E-2</v>
      </c>
      <c r="L56" s="18">
        <f>IF(ISNUMBER(J56), $B64 * K56, "")</f>
        <v>-7848.8372093023136</v>
      </c>
      <c r="M56" s="31">
        <v>67.900000000000006</v>
      </c>
      <c r="N56" s="32">
        <f t="shared" si="25"/>
        <v>-1.3081395348837085E-2</v>
      </c>
      <c r="O56" s="18">
        <f>IF(ISNUMBER(M56), $B64 * N56, "")</f>
        <v>-1962.2093023255627</v>
      </c>
      <c r="Q56" s="256"/>
      <c r="R56" s="256"/>
      <c r="S56" s="256"/>
    </row>
    <row r="57" spans="1:19" ht="17.25" customHeight="1" thickBot="1">
      <c r="A57" s="125" t="s">
        <v>205</v>
      </c>
      <c r="B57" s="126">
        <v>11.6</v>
      </c>
      <c r="C57" s="77">
        <v>-5.6910569100000002E-2</v>
      </c>
      <c r="D57" s="15">
        <v>11.6</v>
      </c>
      <c r="E57" s="32">
        <f t="shared" si="22"/>
        <v>0</v>
      </c>
      <c r="F57" s="18">
        <f>IF(ISNUMBER(D57), $B64 * E57, "")</f>
        <v>0</v>
      </c>
      <c r="G57" s="31">
        <v>10.8</v>
      </c>
      <c r="H57" s="32">
        <f t="shared" si="23"/>
        <v>-6.8965517241379226E-2</v>
      </c>
      <c r="I57" s="101">
        <f>IF(ISNUMBER(G57), $B64 * H57, "")</f>
        <v>-10344.827586206884</v>
      </c>
      <c r="J57" s="15">
        <v>11</v>
      </c>
      <c r="K57" s="32">
        <f t="shared" si="24"/>
        <v>-5.1724137931034454E-2</v>
      </c>
      <c r="L57" s="18">
        <f>IF(ISNUMBER(J57), $B64 * K57, "")</f>
        <v>-7758.6206896551685</v>
      </c>
      <c r="M57" s="31">
        <v>11.3</v>
      </c>
      <c r="N57" s="32">
        <f t="shared" si="25"/>
        <v>-2.5862068965517151E-2</v>
      </c>
      <c r="O57" s="18">
        <f>IF(ISNUMBER(M57), $B64 * N57, "")</f>
        <v>-3879.3103448275724</v>
      </c>
      <c r="Q57" s="251"/>
      <c r="R57" s="251"/>
      <c r="S57" s="251"/>
    </row>
    <row r="58" spans="1:19" ht="17.25" customHeight="1" thickBot="1">
      <c r="A58" s="127" t="s">
        <v>71</v>
      </c>
      <c r="B58" s="128">
        <v>26.8</v>
      </c>
      <c r="C58" s="78">
        <v>-5.9649122800000003E-2</v>
      </c>
      <c r="D58" s="20">
        <v>26.8</v>
      </c>
      <c r="E58" s="21">
        <f t="shared" si="22"/>
        <v>0</v>
      </c>
      <c r="F58" s="22">
        <f>IF(ISNUMBER(D58), $B64 * E58, "")</f>
        <v>0</v>
      </c>
      <c r="G58" s="30">
        <v>24.9</v>
      </c>
      <c r="H58" s="21">
        <f t="shared" si="23"/>
        <v>-7.0895522388059781E-2</v>
      </c>
      <c r="I58" s="105">
        <f>IF(ISNUMBER(G58), $B64 * H58, "")</f>
        <v>-10634.328358208968</v>
      </c>
      <c r="J58" s="20">
        <v>25.4</v>
      </c>
      <c r="K58" s="21">
        <f t="shared" si="24"/>
        <v>-5.2238805970149335E-2</v>
      </c>
      <c r="L58" s="22">
        <f>IF(ISNUMBER(J58), $B64 * K58, "")</f>
        <v>-7835.8208955224</v>
      </c>
      <c r="M58" s="30">
        <v>26.6</v>
      </c>
      <c r="N58" s="21">
        <f t="shared" si="25"/>
        <v>-7.4626865671641521E-3</v>
      </c>
      <c r="O58" s="22">
        <f>IF(ISNUMBER(M58), $B64 * N58, "")</f>
        <v>-1119.4029850746228</v>
      </c>
      <c r="Q58" s="251"/>
      <c r="R58" s="251"/>
      <c r="S58" s="251"/>
    </row>
    <row r="59" spans="1:19" ht="17.25" customHeight="1" thickBot="1">
      <c r="A59" s="125" t="s">
        <v>159</v>
      </c>
      <c r="B59" s="129">
        <v>93.5</v>
      </c>
      <c r="C59" s="80">
        <v>-6.5000000000000002E-2</v>
      </c>
      <c r="D59" s="106">
        <v>93.5</v>
      </c>
      <c r="E59" s="107">
        <f>IF(ISNUMBER(D59), (D59 - $B59) / $B59, "")</f>
        <v>0</v>
      </c>
      <c r="F59" s="108">
        <f>IF(ISNUMBER(D59), $B64 * E59, "")</f>
        <v>0</v>
      </c>
      <c r="G59" s="109">
        <v>88.7</v>
      </c>
      <c r="H59" s="107">
        <f>IF(ISNUMBER(G59), (G59 - $B59) / $B59, "")</f>
        <v>-5.1336898395721892E-2</v>
      </c>
      <c r="I59" s="110">
        <f>IF(ISNUMBER(G59), $B64 * H59, "")</f>
        <v>-7700.5347593582837</v>
      </c>
      <c r="J59" s="106">
        <v>89.9</v>
      </c>
      <c r="K59" s="107">
        <f>IF(ISNUMBER(J59), (J59 - $B59) / $B59, "")</f>
        <v>-3.8502673796791384E-2</v>
      </c>
      <c r="L59" s="108">
        <f>IF(ISNUMBER(J59), $B64 * K59, "")</f>
        <v>-5775.401069518708</v>
      </c>
      <c r="M59" s="109">
        <v>91.2</v>
      </c>
      <c r="N59" s="107">
        <f>IF(ISNUMBER(M59), (M59 - $B59) / $B59, "")</f>
        <v>-2.4598930481283393E-2</v>
      </c>
      <c r="O59" s="108">
        <f>IF(ISNUMBER(M59), $B64 * N59, "")</f>
        <v>-3689.839572192509</v>
      </c>
      <c r="Q59" s="256"/>
      <c r="R59" s="256"/>
      <c r="S59" s="256"/>
    </row>
    <row r="60" spans="1:19" ht="17.25" customHeight="1" thickBot="1">
      <c r="A60" s="125" t="s">
        <v>207</v>
      </c>
      <c r="B60" s="126">
        <v>15.8</v>
      </c>
      <c r="C60" s="77">
        <v>-7.0588235299999996E-2</v>
      </c>
      <c r="D60" s="15">
        <v>15.9</v>
      </c>
      <c r="E60" s="32">
        <f t="shared" ref="E60:E63" si="26">IF(ISNUMBER(D60), (D60 - $B60) / $B60, "")</f>
        <v>6.3291139240506103E-3</v>
      </c>
      <c r="F60" s="18">
        <f>IF(ISNUMBER(D60), $B64 * E60, "")</f>
        <v>949.36708860759154</v>
      </c>
      <c r="G60" s="31">
        <v>14.8</v>
      </c>
      <c r="H60" s="32">
        <f t="shared" ref="H60:H63" si="27">IF(ISNUMBER(G60), (G60 - $B60) / $B60, "")</f>
        <v>-6.3291139240506319E-2</v>
      </c>
      <c r="I60" s="101">
        <f>IF(ISNUMBER(G60), $B64 * H60, "")</f>
        <v>-9493.6708860759481</v>
      </c>
      <c r="J60" s="15">
        <v>14.9</v>
      </c>
      <c r="K60" s="32">
        <f t="shared" ref="K60:K63" si="28">IF(ISNUMBER(J60), (J60 - $B60) / $B60, "")</f>
        <v>-5.6962025316455715E-2</v>
      </c>
      <c r="L60" s="18">
        <f>IF(ISNUMBER(J60), $B64 * K60, "")</f>
        <v>-8544.3037974683575</v>
      </c>
      <c r="M60" s="31">
        <v>15.4</v>
      </c>
      <c r="N60" s="32">
        <f t="shared" ref="N60:N63" si="29">IF(ISNUMBER(M60), (M60 - $B60) / $B60, "")</f>
        <v>-2.5316455696202552E-2</v>
      </c>
      <c r="O60" s="18">
        <f>IF(ISNUMBER(M60), $B64 * N60, "")</f>
        <v>-3797.468354430383</v>
      </c>
      <c r="Q60" s="256"/>
      <c r="R60" s="256"/>
      <c r="S60" s="256"/>
    </row>
    <row r="61" spans="1:19" ht="17.25" customHeight="1" thickBot="1">
      <c r="A61" s="125" t="s">
        <v>213</v>
      </c>
      <c r="B61" s="126">
        <v>10.9</v>
      </c>
      <c r="C61" s="77">
        <v>-7.6271186399999996E-2</v>
      </c>
      <c r="D61" s="15">
        <v>11.1</v>
      </c>
      <c r="E61" s="32">
        <f t="shared" si="26"/>
        <v>1.8348623853210944E-2</v>
      </c>
      <c r="F61" s="18">
        <f>IF(ISNUMBER(D61), $B64 * E61, "")</f>
        <v>2752.2935779816416</v>
      </c>
      <c r="G61" s="31">
        <v>10.4</v>
      </c>
      <c r="H61" s="32">
        <f t="shared" si="27"/>
        <v>-4.5871559633027519E-2</v>
      </c>
      <c r="I61" s="101">
        <f>IF(ISNUMBER(G61), $B64 * H61, "")</f>
        <v>-6880.7339449541278</v>
      </c>
      <c r="J61" s="15">
        <v>10.6</v>
      </c>
      <c r="K61" s="32">
        <f t="shared" si="28"/>
        <v>-2.7522935779816578E-2</v>
      </c>
      <c r="L61" s="18">
        <f>IF(ISNUMBER(J61), $B64 * K61, "")</f>
        <v>-4128.440366972487</v>
      </c>
      <c r="M61" s="31">
        <v>10.8</v>
      </c>
      <c r="N61" s="32">
        <f t="shared" si="29"/>
        <v>-9.1743119266054721E-3</v>
      </c>
      <c r="O61" s="18">
        <f>IF(ISNUMBER(M61), $B64 * N61, "")</f>
        <v>-1376.1467889908208</v>
      </c>
      <c r="Q61" s="256"/>
      <c r="R61" s="256"/>
      <c r="S61" s="256"/>
    </row>
    <row r="62" spans="1:19" ht="17.25" customHeight="1">
      <c r="A62" s="125" t="s">
        <v>231</v>
      </c>
      <c r="B62" s="126">
        <v>81.599999999999994</v>
      </c>
      <c r="C62" s="77">
        <v>-7.9006772000000003E-2</v>
      </c>
      <c r="D62" s="15">
        <v>82.6</v>
      </c>
      <c r="E62" s="32">
        <f t="shared" si="26"/>
        <v>1.2254901960784315E-2</v>
      </c>
      <c r="F62" s="18">
        <f>IF(ISNUMBER(D62), $B64 * E62, "")</f>
        <v>1838.2352941176473</v>
      </c>
      <c r="G62" s="31">
        <v>77.599999999999994</v>
      </c>
      <c r="H62" s="32">
        <f t="shared" si="27"/>
        <v>-4.9019607843137261E-2</v>
      </c>
      <c r="I62" s="101">
        <f>IF(ISNUMBER(G62), $B64 * H62, "")</f>
        <v>-7352.9411764705892</v>
      </c>
      <c r="J62" s="15">
        <v>79.099999999999994</v>
      </c>
      <c r="K62" s="32">
        <f t="shared" si="28"/>
        <v>-3.0637254901960786E-2</v>
      </c>
      <c r="L62" s="18">
        <f>IF(ISNUMBER(J62), $B64 * K62, "")</f>
        <v>-4595.588235294118</v>
      </c>
      <c r="M62" s="31">
        <v>80.599999999999994</v>
      </c>
      <c r="N62" s="32">
        <f t="shared" si="29"/>
        <v>-1.2254901960784315E-2</v>
      </c>
      <c r="O62" s="18">
        <f>IF(ISNUMBER(M62), $B64 * N62, "")</f>
        <v>-1838.2352941176473</v>
      </c>
      <c r="Q62" s="278"/>
      <c r="R62" s="279"/>
      <c r="S62" s="280"/>
    </row>
    <row r="63" spans="1:19" ht="17.25" customHeight="1" thickBot="1">
      <c r="A63" s="130"/>
      <c r="B63" s="131"/>
      <c r="C63" s="79"/>
      <c r="D63" s="24" t="s">
        <v>341</v>
      </c>
      <c r="E63" s="25" t="str">
        <f t="shared" si="26"/>
        <v/>
      </c>
      <c r="F63" s="104" t="str">
        <f>IF(ISNUMBER(D63), $B64 * E63, "")</f>
        <v/>
      </c>
      <c r="G63" s="102" t="s">
        <v>341</v>
      </c>
      <c r="H63" s="25" t="str">
        <f t="shared" si="27"/>
        <v/>
      </c>
      <c r="I63" s="103" t="str">
        <f>IF(ISNUMBER(G63), $B64 * H63, "")</f>
        <v/>
      </c>
      <c r="J63" s="24" t="s">
        <v>341</v>
      </c>
      <c r="K63" s="25" t="str">
        <f t="shared" si="28"/>
        <v/>
      </c>
      <c r="L63" s="104" t="str">
        <f>IF(ISNUMBER(J63), $B64 * K63, "")</f>
        <v/>
      </c>
      <c r="M63" s="102" t="s">
        <v>341</v>
      </c>
      <c r="N63" s="25" t="str">
        <f t="shared" si="29"/>
        <v/>
      </c>
      <c r="O63" s="104" t="str">
        <f>IF(ISNUMBER(M63), $B64 * N63, "")</f>
        <v/>
      </c>
      <c r="Q63" s="281"/>
      <c r="R63" s="282"/>
      <c r="S63" s="283"/>
    </row>
    <row r="64" spans="1:19" ht="17.25" customHeight="1" thickBot="1">
      <c r="A64" s="132" t="s">
        <v>267</v>
      </c>
      <c r="B64" s="289">
        <f>$B$37</f>
        <v>150000</v>
      </c>
      <c r="C64" s="290"/>
      <c r="D64" s="26" t="s">
        <v>268</v>
      </c>
      <c r="E64" s="27">
        <f>IF(COUNT(E44:E63), SUM(E44:E63) / COUNT(E44:E63), 0)</f>
        <v>2.2758790611619368E-3</v>
      </c>
      <c r="F64" s="28">
        <f>SUM(F44:F63)</f>
        <v>6486.2553243115217</v>
      </c>
      <c r="G64" s="26" t="s">
        <v>268</v>
      </c>
      <c r="H64" s="27">
        <f>IF(COUNT(H44:H63), SUM(H44:H63) / COUNT(H44:H63), 0)</f>
        <v>-5.7410178391555287E-2</v>
      </c>
      <c r="I64" s="28">
        <f>SUM(I44:I63)</f>
        <v>-163619.00841593256</v>
      </c>
      <c r="J64" s="26" t="s">
        <v>268</v>
      </c>
      <c r="K64" s="27">
        <f>IF(COUNT(K44:K63), SUM(K44:K63) / COUNT(K44:K63), 0)</f>
        <v>-3.8630119001924701E-2</v>
      </c>
      <c r="L64" s="28">
        <f>SUM(L44:L63)</f>
        <v>-110095.83915548539</v>
      </c>
      <c r="M64" s="26" t="s">
        <v>268</v>
      </c>
      <c r="N64" s="27">
        <f>IF(COUNT(N44:N63), SUM(N44:N63) / COUNT(N44:N63), 0)</f>
        <v>-8.7574723353291174E-3</v>
      </c>
      <c r="O64" s="28">
        <f>SUM(O44:O63)</f>
        <v>-24958.796155687978</v>
      </c>
      <c r="Q64" s="284"/>
      <c r="R64" s="285"/>
      <c r="S64" s="286"/>
    </row>
    <row r="65" spans="1:19" ht="17.25" customHeight="1"/>
    <row r="66" spans="1:19" ht="17.25" customHeight="1" thickBot="1"/>
    <row r="67" spans="1:19" ht="17.25" thickBot="1">
      <c r="A67" s="230" t="s">
        <v>45</v>
      </c>
      <c r="B67" s="231"/>
      <c r="C67" s="231"/>
      <c r="D67" s="231"/>
      <c r="E67" s="231"/>
      <c r="F67" s="231"/>
      <c r="G67" s="231"/>
      <c r="H67" s="231"/>
      <c r="I67" s="231"/>
      <c r="J67" s="231"/>
      <c r="K67" s="231"/>
      <c r="L67" s="231"/>
      <c r="M67" s="231"/>
      <c r="N67" s="231"/>
      <c r="O67" s="232"/>
      <c r="Q67" s="251"/>
      <c r="R67" s="251"/>
      <c r="S67" s="251"/>
    </row>
    <row r="68" spans="1:19" ht="17.25" thickBot="1">
      <c r="A68" s="186" t="s">
        <v>264</v>
      </c>
      <c r="B68" s="230" t="s">
        <v>49</v>
      </c>
      <c r="C68" s="232"/>
      <c r="D68" s="230" t="s">
        <v>57</v>
      </c>
      <c r="E68" s="231"/>
      <c r="F68" s="232"/>
      <c r="G68" s="257">
        <f>_xlfn.IFNA(VLOOKUP(B68, 현재가테이블!$B$2:$D$200, 2, FALSE), "-")</f>
        <v>60715000</v>
      </c>
      <c r="H68" s="258"/>
      <c r="I68" s="259"/>
      <c r="J68" s="230" t="s">
        <v>58</v>
      </c>
      <c r="K68" s="231"/>
      <c r="L68" s="232"/>
      <c r="M68" s="260">
        <f>_xlfn.IFNA(VLOOKUP(B68, 현재가테이블!$B$2:$D$200, 3, FALSE), "-")</f>
        <v>-7.8924148000000006E-3</v>
      </c>
      <c r="N68" s="261"/>
      <c r="O68" s="262"/>
      <c r="Q68" s="251"/>
      <c r="R68" s="251"/>
      <c r="S68" s="251"/>
    </row>
    <row r="69" spans="1:19" ht="17.25" thickBot="1">
      <c r="A69" s="291" t="s">
        <v>54</v>
      </c>
      <c r="B69" s="293" t="str">
        <f>TEXT($G$1, "[$-ko-KR]yyyy-mm-dd(ddd) ") &amp; "오전 00:00"</f>
        <v>2021-12-06(월) 오전 00:00</v>
      </c>
      <c r="C69" s="294"/>
      <c r="D69" s="253" t="str">
        <f>TEXT($G$1, "[$-ko-KR]yyyy-mm-dd(ddd) ") &amp; "오후 14:00"</f>
        <v>2021-12-06(월) 오후 14:00</v>
      </c>
      <c r="E69" s="254"/>
      <c r="F69" s="255"/>
      <c r="G69" s="253" t="str">
        <f>TEXT($G$1, "[$-ko-KR]yyyy-mm-dd(ddd) ") &amp; "오후 19:00"</f>
        <v>2021-12-06(월) 오후 19:00</v>
      </c>
      <c r="H69" s="254"/>
      <c r="I69" s="255"/>
      <c r="J69" s="253" t="str">
        <f>TEXT($G$1, "[$-ko-KR]yyyy-mm-dd(ddd) ") &amp; "오후 21:00"</f>
        <v>2021-12-06(월) 오후 21:00</v>
      </c>
      <c r="K69" s="254"/>
      <c r="L69" s="255"/>
      <c r="M69" s="253" t="str">
        <f>TEXT($G$1+1, "[$-ko-KR]yyyy-mm-dd(ddd) ") &amp; "오전 00:00"</f>
        <v>2021-12-07(화) 오전 00:00</v>
      </c>
      <c r="N69" s="254"/>
      <c r="O69" s="255"/>
      <c r="Q69" s="251"/>
      <c r="R69" s="251"/>
      <c r="S69" s="251"/>
    </row>
    <row r="70" spans="1:19" ht="17.25" thickBot="1">
      <c r="A70" s="292"/>
      <c r="B70" s="121" t="s">
        <v>57</v>
      </c>
      <c r="C70" s="122" t="s">
        <v>58</v>
      </c>
      <c r="D70" s="2" t="s">
        <v>57</v>
      </c>
      <c r="E70" s="10" t="s">
        <v>265</v>
      </c>
      <c r="F70" s="11" t="s">
        <v>266</v>
      </c>
      <c r="G70" s="187" t="s">
        <v>57</v>
      </c>
      <c r="H70" s="188" t="s">
        <v>265</v>
      </c>
      <c r="I70" s="189" t="s">
        <v>266</v>
      </c>
      <c r="J70" s="10" t="s">
        <v>57</v>
      </c>
      <c r="K70" s="10" t="s">
        <v>265</v>
      </c>
      <c r="L70" s="115" t="s">
        <v>266</v>
      </c>
      <c r="M70" s="2" t="s">
        <v>57</v>
      </c>
      <c r="N70" s="10" t="s">
        <v>265</v>
      </c>
      <c r="O70" s="66" t="s">
        <v>266</v>
      </c>
      <c r="Q70" s="256"/>
      <c r="R70" s="256"/>
      <c r="S70" s="256"/>
    </row>
    <row r="71" spans="1:19" ht="17.25" thickBot="1">
      <c r="A71" s="123" t="s">
        <v>235</v>
      </c>
      <c r="B71" s="124">
        <v>114</v>
      </c>
      <c r="C71" s="76">
        <v>5.5555555600000001E-2</v>
      </c>
      <c r="D71" s="13">
        <v>112</v>
      </c>
      <c r="E71" s="14">
        <f>IF(ISNUMBER(D71), (D71 - $B71) / $B71, "")</f>
        <v>-1.7543859649122806E-2</v>
      </c>
      <c r="F71" s="16">
        <f>IF(ISNUMBER(D71), $B91 * E71, "")</f>
        <v>-2631.5789473684208</v>
      </c>
      <c r="G71" s="29">
        <v>109</v>
      </c>
      <c r="H71" s="14">
        <f>IF(ISNUMBER(G71), (G71 - $B71) / $B71, "")</f>
        <v>-4.3859649122807015E-2</v>
      </c>
      <c r="I71" s="100">
        <f>IF(ISNUMBER(G71), $B91 * H71, "")</f>
        <v>-6578.9473684210525</v>
      </c>
      <c r="J71" s="13">
        <v>108</v>
      </c>
      <c r="K71" s="14">
        <f>IF(ISNUMBER(J71), (J71 - $B71) / $B71, "")</f>
        <v>-5.2631578947368418E-2</v>
      </c>
      <c r="L71" s="16">
        <f>IF(ISNUMBER(J71), $B91 * K71, "")</f>
        <v>-7894.7368421052624</v>
      </c>
      <c r="M71" s="29">
        <v>110</v>
      </c>
      <c r="N71" s="14">
        <f>IF(ISNUMBER(M71), (M71 - $B71) / $B71, "")</f>
        <v>-3.5087719298245612E-2</v>
      </c>
      <c r="O71" s="16">
        <f>IF(ISNUMBER(M71), $B91 * N71, "")</f>
        <v>-5263.1578947368416</v>
      </c>
      <c r="Q71" s="251"/>
      <c r="R71" s="251"/>
      <c r="S71" s="251"/>
    </row>
    <row r="72" spans="1:19" ht="17.25" thickBot="1">
      <c r="A72" s="125" t="s">
        <v>219</v>
      </c>
      <c r="B72" s="126">
        <v>286</v>
      </c>
      <c r="C72" s="77">
        <v>1.77935943E-2</v>
      </c>
      <c r="D72" s="15">
        <v>297</v>
      </c>
      <c r="E72" s="32">
        <f t="shared" ref="E72:E75" si="30">IF(ISNUMBER(D72), (D72 - $B72) / $B72, "")</f>
        <v>3.8461538461538464E-2</v>
      </c>
      <c r="F72" s="18">
        <f>IF(ISNUMBER(D72), $B91 * E72, "")</f>
        <v>5769.2307692307695</v>
      </c>
      <c r="G72" s="31">
        <v>280</v>
      </c>
      <c r="H72" s="32">
        <f t="shared" ref="H72:H75" si="31">IF(ISNUMBER(G72), (G72 - $B72) / $B72, "")</f>
        <v>-2.097902097902098E-2</v>
      </c>
      <c r="I72" s="101">
        <f>IF(ISNUMBER(G72), $B91 * H72, "")</f>
        <v>-3146.8531468531469</v>
      </c>
      <c r="J72" s="15">
        <v>281</v>
      </c>
      <c r="K72" s="32">
        <f t="shared" ref="K72:K75" si="32">IF(ISNUMBER(J72), (J72 - $B72) / $B72, "")</f>
        <v>-1.7482517482517484E-2</v>
      </c>
      <c r="L72" s="18">
        <f>IF(ISNUMBER(J72), $B91 * K72, "")</f>
        <v>-2622.3776223776226</v>
      </c>
      <c r="M72" s="31">
        <v>290</v>
      </c>
      <c r="N72" s="32">
        <f t="shared" ref="N72:N75" si="33">IF(ISNUMBER(M72), (M72 - $B72) / $B72, "")</f>
        <v>1.3986013986013986E-2</v>
      </c>
      <c r="O72" s="18">
        <f>IF(ISNUMBER(M72), $B91 * N72, "")</f>
        <v>2097.9020979020979</v>
      </c>
      <c r="Q72" s="251"/>
      <c r="R72" s="251"/>
      <c r="S72" s="251"/>
    </row>
    <row r="73" spans="1:19" ht="17.25" thickBot="1">
      <c r="A73" s="125" t="s">
        <v>237</v>
      </c>
      <c r="B73" s="126">
        <v>130</v>
      </c>
      <c r="C73" s="77">
        <v>0</v>
      </c>
      <c r="D73" s="15">
        <v>131</v>
      </c>
      <c r="E73" s="32">
        <f t="shared" si="30"/>
        <v>7.6923076923076927E-3</v>
      </c>
      <c r="F73" s="18">
        <f>IF(ISNUMBER(D73), $B91 * E73, "")</f>
        <v>1153.8461538461538</v>
      </c>
      <c r="G73" s="31">
        <v>120</v>
      </c>
      <c r="H73" s="32">
        <f t="shared" si="31"/>
        <v>-7.6923076923076927E-2</v>
      </c>
      <c r="I73" s="101">
        <f>IF(ISNUMBER(G73), $B91 * H73, "")</f>
        <v>-11538.461538461539</v>
      </c>
      <c r="J73" s="15">
        <v>120</v>
      </c>
      <c r="K73" s="32">
        <f t="shared" si="32"/>
        <v>-7.6923076923076927E-2</v>
      </c>
      <c r="L73" s="18">
        <f>IF(ISNUMBER(J73), $B91 * K73, "")</f>
        <v>-11538.461538461539</v>
      </c>
      <c r="M73" s="31">
        <v>122</v>
      </c>
      <c r="N73" s="32">
        <f t="shared" si="33"/>
        <v>-6.1538461538461542E-2</v>
      </c>
      <c r="O73" s="18">
        <f>IF(ISNUMBER(M73), $B91 * N73, "")</f>
        <v>-9230.7692307692305</v>
      </c>
      <c r="Q73" s="256"/>
      <c r="R73" s="256"/>
      <c r="S73" s="256"/>
    </row>
    <row r="74" spans="1:19" ht="17.25" thickBot="1">
      <c r="A74" s="125" t="s">
        <v>263</v>
      </c>
      <c r="B74" s="126">
        <v>213</v>
      </c>
      <c r="C74" s="77">
        <v>-9.3023255999999995E-3</v>
      </c>
      <c r="D74" s="15">
        <v>212</v>
      </c>
      <c r="E74" s="32">
        <f t="shared" si="30"/>
        <v>-4.6948356807511738E-3</v>
      </c>
      <c r="F74" s="18">
        <f>IF(ISNUMBER(D74), $B91 * E74, "")</f>
        <v>-704.22535211267609</v>
      </c>
      <c r="G74" s="31">
        <v>202</v>
      </c>
      <c r="H74" s="32">
        <f t="shared" si="31"/>
        <v>-5.1643192488262914E-2</v>
      </c>
      <c r="I74" s="101">
        <f>IF(ISNUMBER(G74), $B91 * H74, "")</f>
        <v>-7746.4788732394372</v>
      </c>
      <c r="J74" s="15">
        <v>207</v>
      </c>
      <c r="K74" s="32">
        <f t="shared" si="32"/>
        <v>-2.8169014084507043E-2</v>
      </c>
      <c r="L74" s="18">
        <f>IF(ISNUMBER(J74), $B91 * K74, "")</f>
        <v>-4225.3521126760561</v>
      </c>
      <c r="M74" s="31">
        <v>208</v>
      </c>
      <c r="N74" s="32">
        <f t="shared" si="33"/>
        <v>-2.3474178403755867E-2</v>
      </c>
      <c r="O74" s="18">
        <f>IF(ISNUMBER(M74), $B91 * N74, "")</f>
        <v>-3521.1267605633802</v>
      </c>
      <c r="Q74" s="256"/>
      <c r="R74" s="256"/>
      <c r="S74" s="256"/>
    </row>
    <row r="75" spans="1:19" ht="17.25" thickBot="1">
      <c r="A75" s="127" t="s">
        <v>149</v>
      </c>
      <c r="B75" s="128">
        <v>104</v>
      </c>
      <c r="C75" s="78">
        <v>-9.5238094999999991E-3</v>
      </c>
      <c r="D75" s="20">
        <v>103</v>
      </c>
      <c r="E75" s="21">
        <f t="shared" si="30"/>
        <v>-9.6153846153846159E-3</v>
      </c>
      <c r="F75" s="22">
        <f>IF(ISNUMBER(D75), $B91 * E75, "")</f>
        <v>-1442.3076923076924</v>
      </c>
      <c r="G75" s="30">
        <v>100</v>
      </c>
      <c r="H75" s="21">
        <f t="shared" si="31"/>
        <v>-3.8461538461538464E-2</v>
      </c>
      <c r="I75" s="105">
        <f>IF(ISNUMBER(G75), $B91 * H75, "")</f>
        <v>-5769.2307692307695</v>
      </c>
      <c r="J75" s="20">
        <v>102</v>
      </c>
      <c r="K75" s="21">
        <f t="shared" si="32"/>
        <v>-1.9230769230769232E-2</v>
      </c>
      <c r="L75" s="22">
        <f>IF(ISNUMBER(J75), $B91 * K75, "")</f>
        <v>-2884.6153846153848</v>
      </c>
      <c r="M75" s="30">
        <v>105</v>
      </c>
      <c r="N75" s="21">
        <f t="shared" si="33"/>
        <v>9.6153846153846159E-3</v>
      </c>
      <c r="O75" s="22">
        <f>IF(ISNUMBER(M75), $B91 * N75, "")</f>
        <v>1442.3076923076924</v>
      </c>
      <c r="Q75" s="256"/>
      <c r="R75" s="256"/>
      <c r="S75" s="256"/>
    </row>
    <row r="76" spans="1:19" ht="17.25" thickBot="1">
      <c r="A76" s="125" t="s">
        <v>115</v>
      </c>
      <c r="B76" s="129">
        <v>697</v>
      </c>
      <c r="C76" s="80">
        <v>-9.9431818000000009E-3</v>
      </c>
      <c r="D76" s="106">
        <v>695</v>
      </c>
      <c r="E76" s="107">
        <f>IF(ISNUMBER(D76), (D76 - $B76) / $B76, "")</f>
        <v>-2.8694404591104736E-3</v>
      </c>
      <c r="F76" s="108">
        <f>IF(ISNUMBER(D76), $B91 * E76, "")</f>
        <v>-430.41606886657104</v>
      </c>
      <c r="G76" s="109">
        <v>649</v>
      </c>
      <c r="H76" s="107">
        <f>IF(ISNUMBER(G76), (G76 - $B76) / $B76, "")</f>
        <v>-6.886657101865136E-2</v>
      </c>
      <c r="I76" s="110">
        <f>IF(ISNUMBER(G76), $B91 * H76, "")</f>
        <v>-10329.985652797704</v>
      </c>
      <c r="J76" s="106">
        <v>653</v>
      </c>
      <c r="K76" s="107">
        <f>IF(ISNUMBER(J76), (J76 - $B76) / $B76, "")</f>
        <v>-6.3127690100430414E-2</v>
      </c>
      <c r="L76" s="108">
        <f>IF(ISNUMBER(J76), $B91 * K76, "")</f>
        <v>-9469.1535150645614</v>
      </c>
      <c r="M76" s="109">
        <v>653</v>
      </c>
      <c r="N76" s="107">
        <f>IF(ISNUMBER(M76), (M76 - $B76) / $B76, "")</f>
        <v>-6.3127690100430414E-2</v>
      </c>
      <c r="O76" s="108">
        <f>IF(ISNUMBER(M76), $B91 * N76, "")</f>
        <v>-9469.1535150645614</v>
      </c>
      <c r="Q76" s="256"/>
      <c r="R76" s="256"/>
      <c r="S76" s="256"/>
    </row>
    <row r="77" spans="1:19" ht="17.25" thickBot="1">
      <c r="A77" s="125" t="s">
        <v>56</v>
      </c>
      <c r="B77" s="126">
        <v>159</v>
      </c>
      <c r="C77" s="77">
        <v>-1.24223602E-2</v>
      </c>
      <c r="D77" s="15">
        <v>157</v>
      </c>
      <c r="E77" s="32">
        <f t="shared" ref="E77:E80" si="34">IF(ISNUMBER(D77), (D77 - $B77) / $B77, "")</f>
        <v>-1.2578616352201259E-2</v>
      </c>
      <c r="F77" s="18">
        <f>IF(ISNUMBER(D77), $B91 * E77, "")</f>
        <v>-1886.7924528301887</v>
      </c>
      <c r="G77" s="31">
        <v>148</v>
      </c>
      <c r="H77" s="32">
        <f t="shared" ref="H77:H80" si="35">IF(ISNUMBER(G77), (G77 - $B77) / $B77, "")</f>
        <v>-6.9182389937106917E-2</v>
      </c>
      <c r="I77" s="101">
        <f>IF(ISNUMBER(G77), $B91 * H77, "")</f>
        <v>-10377.358490566037</v>
      </c>
      <c r="J77" s="15">
        <v>153</v>
      </c>
      <c r="K77" s="32">
        <f t="shared" ref="K77:K80" si="36">IF(ISNUMBER(J77), (J77 - $B77) / $B77, "")</f>
        <v>-3.7735849056603772E-2</v>
      </c>
      <c r="L77" s="18">
        <f>IF(ISNUMBER(J77), $B91 * K77, "")</f>
        <v>-5660.3773584905657</v>
      </c>
      <c r="M77" s="31">
        <v>160</v>
      </c>
      <c r="N77" s="32">
        <f t="shared" ref="N77:N80" si="37">IF(ISNUMBER(M77), (M77 - $B77) / $B77, "")</f>
        <v>6.2893081761006293E-3</v>
      </c>
      <c r="O77" s="18">
        <f>IF(ISNUMBER(M77), $B91 * N77, "")</f>
        <v>943.39622641509436</v>
      </c>
      <c r="Q77" s="256"/>
      <c r="R77" s="256"/>
      <c r="S77" s="256"/>
    </row>
    <row r="78" spans="1:19" ht="17.25" thickBot="1">
      <c r="A78" s="125" t="s">
        <v>51</v>
      </c>
      <c r="B78" s="126">
        <v>354</v>
      </c>
      <c r="C78" s="77">
        <v>-1.39275766E-2</v>
      </c>
      <c r="D78" s="15">
        <v>349</v>
      </c>
      <c r="E78" s="32">
        <f t="shared" si="34"/>
        <v>-1.4124293785310734E-2</v>
      </c>
      <c r="F78" s="18">
        <f>IF(ISNUMBER(D78), $B91 * E78, "")</f>
        <v>-2118.6440677966102</v>
      </c>
      <c r="G78" s="31">
        <v>320</v>
      </c>
      <c r="H78" s="32">
        <f t="shared" si="35"/>
        <v>-9.6045197740112997E-2</v>
      </c>
      <c r="I78" s="101">
        <f>IF(ISNUMBER(G78), $B91 * H78, "")</f>
        <v>-14406.77966101695</v>
      </c>
      <c r="J78" s="15">
        <v>330</v>
      </c>
      <c r="K78" s="32">
        <f t="shared" si="36"/>
        <v>-6.7796610169491525E-2</v>
      </c>
      <c r="L78" s="18">
        <f>IF(ISNUMBER(J78), $B91 * K78, "")</f>
        <v>-10169.491525423729</v>
      </c>
      <c r="M78" s="31">
        <v>331</v>
      </c>
      <c r="N78" s="32">
        <f t="shared" si="37"/>
        <v>-6.4971751412429377E-2</v>
      </c>
      <c r="O78" s="18">
        <f>IF(ISNUMBER(M78), $B91 * N78, "")</f>
        <v>-9745.7627118644068</v>
      </c>
      <c r="Q78" s="256"/>
      <c r="R78" s="256"/>
      <c r="S78" s="256"/>
    </row>
    <row r="79" spans="1:19" ht="17.25" thickBot="1">
      <c r="A79" s="125" t="s">
        <v>101</v>
      </c>
      <c r="B79" s="126">
        <v>899</v>
      </c>
      <c r="C79" s="77">
        <v>-1.8558952E-2</v>
      </c>
      <c r="D79" s="15">
        <v>901</v>
      </c>
      <c r="E79" s="32">
        <f t="shared" si="34"/>
        <v>2.2246941045606229E-3</v>
      </c>
      <c r="F79" s="18">
        <f>IF(ISNUMBER(D79), $B91 * E79, "")</f>
        <v>333.70411568409344</v>
      </c>
      <c r="G79" s="31">
        <v>844</v>
      </c>
      <c r="H79" s="32">
        <f t="shared" si="35"/>
        <v>-6.1179087875417128E-2</v>
      </c>
      <c r="I79" s="101">
        <f>IF(ISNUMBER(G79), $B91 * H79, "")</f>
        <v>-9176.8631813125685</v>
      </c>
      <c r="J79" s="15">
        <v>862</v>
      </c>
      <c r="K79" s="32">
        <f t="shared" si="36"/>
        <v>-4.1156840934371525E-2</v>
      </c>
      <c r="L79" s="18">
        <f>IF(ISNUMBER(J79), $B91 * K79, "")</f>
        <v>-6173.5261401557291</v>
      </c>
      <c r="M79" s="31">
        <v>878</v>
      </c>
      <c r="N79" s="32">
        <f t="shared" si="37"/>
        <v>-2.3359288097886542E-2</v>
      </c>
      <c r="O79" s="18">
        <f>IF(ISNUMBER(M79), $B91 * N79, "")</f>
        <v>-3503.8932146829811</v>
      </c>
      <c r="Q79" s="33"/>
      <c r="R79" s="33"/>
    </row>
    <row r="80" spans="1:19" ht="17.25" thickBot="1">
      <c r="A80" s="130" t="s">
        <v>127</v>
      </c>
      <c r="B80" s="131">
        <v>102</v>
      </c>
      <c r="C80" s="79">
        <v>-1.9230769200000001E-2</v>
      </c>
      <c r="D80" s="24">
        <v>103</v>
      </c>
      <c r="E80" s="25">
        <f t="shared" si="34"/>
        <v>9.8039215686274508E-3</v>
      </c>
      <c r="F80" s="104">
        <f>IF(ISNUMBER(D80), $B91 * E80, "")</f>
        <v>1470.5882352941176</v>
      </c>
      <c r="G80" s="102">
        <v>99.8</v>
      </c>
      <c r="H80" s="25">
        <f t="shared" si="35"/>
        <v>-2.156862745098042E-2</v>
      </c>
      <c r="I80" s="103">
        <f>IF(ISNUMBER(G80), $B91 * H80, "")</f>
        <v>-3235.2941176470631</v>
      </c>
      <c r="J80" s="24">
        <v>100</v>
      </c>
      <c r="K80" s="25">
        <f t="shared" si="36"/>
        <v>-1.9607843137254902E-2</v>
      </c>
      <c r="L80" s="104">
        <f>IF(ISNUMBER(J80), $B91 * K80, "")</f>
        <v>-2941.1764705882351</v>
      </c>
      <c r="M80" s="102">
        <v>106</v>
      </c>
      <c r="N80" s="25">
        <f t="shared" si="37"/>
        <v>3.9215686274509803E-2</v>
      </c>
      <c r="O80" s="104">
        <f>IF(ISNUMBER(M80), $B91 * N80, "")</f>
        <v>5882.3529411764703</v>
      </c>
      <c r="Q80" s="265"/>
      <c r="R80" s="266"/>
      <c r="S80" s="267"/>
    </row>
    <row r="81" spans="1:19">
      <c r="A81" s="123" t="s">
        <v>125</v>
      </c>
      <c r="B81" s="124">
        <v>110</v>
      </c>
      <c r="C81" s="76">
        <v>-2.65486726E-2</v>
      </c>
      <c r="D81" s="13">
        <v>110</v>
      </c>
      <c r="E81" s="14">
        <f>IF(ISNUMBER(D81), (D81 - $B81) / $B81, "")</f>
        <v>0</v>
      </c>
      <c r="F81" s="16">
        <f>IF(ISNUMBER(D81), $B91 * E81, "")</f>
        <v>0</v>
      </c>
      <c r="G81" s="29">
        <v>103</v>
      </c>
      <c r="H81" s="14">
        <f>IF(ISNUMBER(G81), (G81 - $B81) / $B81, "")</f>
        <v>-6.363636363636363E-2</v>
      </c>
      <c r="I81" s="100">
        <f>IF(ISNUMBER(G81), $B91 * H81, "")</f>
        <v>-9545.4545454545441</v>
      </c>
      <c r="J81" s="13">
        <v>104</v>
      </c>
      <c r="K81" s="14">
        <f>IF(ISNUMBER(J81), (J81 - $B81) / $B81, "")</f>
        <v>-5.4545454545454543E-2</v>
      </c>
      <c r="L81" s="16">
        <f>IF(ISNUMBER(J81), $B91 * K81, "")</f>
        <v>-8181.8181818181811</v>
      </c>
      <c r="M81" s="29">
        <v>106</v>
      </c>
      <c r="N81" s="14">
        <f>IF(ISNUMBER(M81), (M81 - $B81) / $B81, "")</f>
        <v>-3.6363636363636362E-2</v>
      </c>
      <c r="O81" s="16">
        <f>IF(ISNUMBER(M81), $B91 * N81, "")</f>
        <v>-5454.545454545454</v>
      </c>
      <c r="Q81" s="268"/>
      <c r="R81" s="269"/>
      <c r="S81" s="270"/>
    </row>
    <row r="82" spans="1:19" ht="17.25" thickBot="1">
      <c r="A82" s="125" t="s">
        <v>107</v>
      </c>
      <c r="B82" s="126">
        <v>136</v>
      </c>
      <c r="C82" s="77">
        <v>-3.5460992900000002E-2</v>
      </c>
      <c r="D82" s="15">
        <v>134</v>
      </c>
      <c r="E82" s="32">
        <f t="shared" ref="E82:E85" si="38">IF(ISNUMBER(D82), (D82 - $B82) / $B82, "")</f>
        <v>-1.4705882352941176E-2</v>
      </c>
      <c r="F82" s="18">
        <f>IF(ISNUMBER(D82), $B91 * E82, "")</f>
        <v>-2205.8823529411766</v>
      </c>
      <c r="G82" s="31">
        <v>128</v>
      </c>
      <c r="H82" s="32">
        <f t="shared" ref="H82:H85" si="39">IF(ISNUMBER(G82), (G82 - $B82) / $B82, "")</f>
        <v>-5.8823529411764705E-2</v>
      </c>
      <c r="I82" s="101">
        <f>IF(ISNUMBER(G82), $B91 * H82, "")</f>
        <v>-8823.5294117647063</v>
      </c>
      <c r="J82" s="15">
        <v>131</v>
      </c>
      <c r="K82" s="32">
        <f t="shared" ref="K82:K85" si="40">IF(ISNUMBER(J82), (J82 - $B82) / $B82, "")</f>
        <v>-3.6764705882352942E-2</v>
      </c>
      <c r="L82" s="18">
        <f>IF(ISNUMBER(J82), $B91 * K82, "")</f>
        <v>-5514.7058823529414</v>
      </c>
      <c r="M82" s="31">
        <v>140</v>
      </c>
      <c r="N82" s="32">
        <f t="shared" ref="N82:N85" si="41">IF(ISNUMBER(M82), (M82 - $B82) / $B82, "")</f>
        <v>2.9411764705882353E-2</v>
      </c>
      <c r="O82" s="18">
        <f>IF(ISNUMBER(M82), $B91 * N82, "")</f>
        <v>4411.7647058823532</v>
      </c>
      <c r="Q82" s="271"/>
      <c r="R82" s="272"/>
      <c r="S82" s="273"/>
    </row>
    <row r="83" spans="1:19" ht="17.25" thickBot="1">
      <c r="A83" s="125" t="s">
        <v>141</v>
      </c>
      <c r="B83" s="126">
        <v>130</v>
      </c>
      <c r="C83" s="77">
        <v>-3.7037037000000002E-2</v>
      </c>
      <c r="D83" s="15">
        <v>130</v>
      </c>
      <c r="E83" s="32">
        <f t="shared" si="38"/>
        <v>0</v>
      </c>
      <c r="F83" s="18">
        <f>IF(ISNUMBER(D83), $B91 * E83, "")</f>
        <v>0</v>
      </c>
      <c r="G83" s="31">
        <v>122</v>
      </c>
      <c r="H83" s="32">
        <f t="shared" si="39"/>
        <v>-6.1538461538461542E-2</v>
      </c>
      <c r="I83" s="101">
        <f>IF(ISNUMBER(G83), $B91 * H83, "")</f>
        <v>-9230.7692307692305</v>
      </c>
      <c r="J83" s="15">
        <v>125</v>
      </c>
      <c r="K83" s="32">
        <f t="shared" si="40"/>
        <v>-3.8461538461538464E-2</v>
      </c>
      <c r="L83" s="18">
        <f>IF(ISNUMBER(J83), $B91 * K83, "")</f>
        <v>-5769.2307692307695</v>
      </c>
      <c r="M83" s="31">
        <v>125</v>
      </c>
      <c r="N83" s="32">
        <f t="shared" si="41"/>
        <v>-3.8461538461538464E-2</v>
      </c>
      <c r="O83" s="18">
        <f>IF(ISNUMBER(M83), $B91 * N83, "")</f>
        <v>-5769.2307692307695</v>
      </c>
      <c r="Q83" s="256"/>
      <c r="R83" s="256"/>
      <c r="S83" s="256"/>
    </row>
    <row r="84" spans="1:19" ht="17.25" thickBot="1">
      <c r="A84" s="125" t="s">
        <v>336</v>
      </c>
      <c r="B84" s="126">
        <v>332</v>
      </c>
      <c r="C84" s="77">
        <v>-3.7681159399999997E-2</v>
      </c>
      <c r="D84" s="15">
        <v>334</v>
      </c>
      <c r="E84" s="32">
        <f t="shared" si="38"/>
        <v>6.024096385542169E-3</v>
      </c>
      <c r="F84" s="18">
        <f>IF(ISNUMBER(D84), $B91 * E84, "")</f>
        <v>903.61445783132535</v>
      </c>
      <c r="G84" s="31">
        <v>306</v>
      </c>
      <c r="H84" s="32">
        <f t="shared" si="39"/>
        <v>-7.8313253012048195E-2</v>
      </c>
      <c r="I84" s="101">
        <f>IF(ISNUMBER(G84), $B91 * H84, "")</f>
        <v>-11746.987951807228</v>
      </c>
      <c r="J84" s="15">
        <v>313</v>
      </c>
      <c r="K84" s="32">
        <f t="shared" si="40"/>
        <v>-5.7228915662650599E-2</v>
      </c>
      <c r="L84" s="18">
        <f>IF(ISNUMBER(J84), $B91 * K84, "")</f>
        <v>-8584.3373493975905</v>
      </c>
      <c r="M84" s="31">
        <v>317</v>
      </c>
      <c r="N84" s="32">
        <f t="shared" si="41"/>
        <v>-4.5180722891566265E-2</v>
      </c>
      <c r="O84" s="18">
        <f>IF(ISNUMBER(M84), $B91 * N84, "")</f>
        <v>-6777.1084337349394</v>
      </c>
      <c r="Q84" s="251"/>
      <c r="R84" s="251"/>
      <c r="S84" s="251"/>
    </row>
    <row r="85" spans="1:19" ht="17.25" thickBot="1">
      <c r="A85" s="127" t="s">
        <v>233</v>
      </c>
      <c r="B85" s="128">
        <v>562</v>
      </c>
      <c r="C85" s="78">
        <v>-3.93162393E-2</v>
      </c>
      <c r="D85" s="20">
        <v>574</v>
      </c>
      <c r="E85" s="21">
        <f t="shared" si="38"/>
        <v>2.1352313167259787E-2</v>
      </c>
      <c r="F85" s="22">
        <f>IF(ISNUMBER(D85), $B91 * E85, "")</f>
        <v>3202.8469750889681</v>
      </c>
      <c r="G85" s="30">
        <v>533</v>
      </c>
      <c r="H85" s="21">
        <f t="shared" si="39"/>
        <v>-5.1601423487544484E-2</v>
      </c>
      <c r="I85" s="105">
        <f>IF(ISNUMBER(G85), $B91 * H85, "")</f>
        <v>-7740.2135231316724</v>
      </c>
      <c r="J85" s="20">
        <v>545</v>
      </c>
      <c r="K85" s="21">
        <f t="shared" si="40"/>
        <v>-3.0249110320284697E-2</v>
      </c>
      <c r="L85" s="22">
        <f>IF(ISNUMBER(J85), $B91 * K85, "")</f>
        <v>-4537.3665480427044</v>
      </c>
      <c r="M85" s="30">
        <v>558</v>
      </c>
      <c r="N85" s="21">
        <f t="shared" si="41"/>
        <v>-7.1174377224199285E-3</v>
      </c>
      <c r="O85" s="22">
        <f>IF(ISNUMBER(M85), $B91 * N85, "")</f>
        <v>-1067.6156583629893</v>
      </c>
      <c r="Q85" s="251"/>
      <c r="R85" s="251"/>
      <c r="S85" s="251"/>
    </row>
    <row r="86" spans="1:19" ht="17.25" thickBot="1">
      <c r="A86" s="125" t="s">
        <v>327</v>
      </c>
      <c r="B86" s="129">
        <v>919</v>
      </c>
      <c r="C86" s="80">
        <v>-4.2708333299999998E-2</v>
      </c>
      <c r="D86" s="106">
        <v>926</v>
      </c>
      <c r="E86" s="107">
        <f>IF(ISNUMBER(D86), (D86 - $B86) / $B86, "")</f>
        <v>7.6169749727965181E-3</v>
      </c>
      <c r="F86" s="108">
        <f>IF(ISNUMBER(D86), $B91 * E86, "")</f>
        <v>1142.5462459194778</v>
      </c>
      <c r="G86" s="109">
        <v>889</v>
      </c>
      <c r="H86" s="107">
        <f>IF(ISNUMBER(G86), (G86 - $B86) / $B86, "")</f>
        <v>-3.2644178454842222E-2</v>
      </c>
      <c r="I86" s="110">
        <f>IF(ISNUMBER(G86), $B91 * H86, "")</f>
        <v>-4896.6267682263333</v>
      </c>
      <c r="J86" s="106">
        <v>899</v>
      </c>
      <c r="K86" s="107">
        <f>IF(ISNUMBER(J86), (J86 - $B86) / $B86, "")</f>
        <v>-2.176278563656148E-2</v>
      </c>
      <c r="L86" s="108">
        <f>IF(ISNUMBER(J86), $B91 * K86, "")</f>
        <v>-3264.4178454842222</v>
      </c>
      <c r="M86" s="109">
        <v>907</v>
      </c>
      <c r="N86" s="107">
        <f>IF(ISNUMBER(M86), (M86 - $B86) / $B86, "")</f>
        <v>-1.3057671381936888E-2</v>
      </c>
      <c r="O86" s="108">
        <f>IF(ISNUMBER(M86), $B91 * N86, "")</f>
        <v>-1958.6507072905333</v>
      </c>
      <c r="Q86" s="256"/>
      <c r="R86" s="256"/>
      <c r="S86" s="256"/>
    </row>
    <row r="87" spans="1:19" ht="17.25" thickBot="1">
      <c r="A87" s="125" t="s">
        <v>249</v>
      </c>
      <c r="B87" s="126">
        <v>887</v>
      </c>
      <c r="C87" s="77">
        <v>-4.3149946100000003E-2</v>
      </c>
      <c r="D87" s="15">
        <v>887</v>
      </c>
      <c r="E87" s="32">
        <f t="shared" ref="E87:E90" si="42">IF(ISNUMBER(D87), (D87 - $B87) / $B87, "")</f>
        <v>0</v>
      </c>
      <c r="F87" s="18">
        <f>IF(ISNUMBER(D87), $B91 * E87, "")</f>
        <v>0</v>
      </c>
      <c r="G87" s="31">
        <v>823</v>
      </c>
      <c r="H87" s="32">
        <f t="shared" ref="H87:H90" si="43">IF(ISNUMBER(G87), (G87 - $B87) / $B87, "")</f>
        <v>-7.2153325817361891E-2</v>
      </c>
      <c r="I87" s="101">
        <f>IF(ISNUMBER(G87), $B91 * H87, "")</f>
        <v>-10822.998872604283</v>
      </c>
      <c r="J87" s="15">
        <v>835</v>
      </c>
      <c r="K87" s="32">
        <f t="shared" ref="K87:K90" si="44">IF(ISNUMBER(J87), (J87 - $B87) / $B87, "")</f>
        <v>-5.8624577226606536E-2</v>
      </c>
      <c r="L87" s="18">
        <f>IF(ISNUMBER(J87), $B91 * K87, "")</f>
        <v>-8793.6865839909806</v>
      </c>
      <c r="M87" s="31">
        <v>874</v>
      </c>
      <c r="N87" s="32">
        <f t="shared" ref="N87:N90" si="45">IF(ISNUMBER(M87), (M87 - $B87) / $B87, "")</f>
        <v>-1.4656144306651634E-2</v>
      </c>
      <c r="O87" s="18">
        <f>IF(ISNUMBER(M87), $B91 * N87, "")</f>
        <v>-2198.4216459977451</v>
      </c>
      <c r="Q87" s="256"/>
      <c r="R87" s="256"/>
      <c r="S87" s="256"/>
    </row>
    <row r="88" spans="1:19" ht="17.25" thickBot="1">
      <c r="A88" s="125" t="s">
        <v>251</v>
      </c>
      <c r="B88" s="126">
        <v>306</v>
      </c>
      <c r="C88" s="77">
        <v>-4.3749999999999997E-2</v>
      </c>
      <c r="D88" s="15">
        <v>307</v>
      </c>
      <c r="E88" s="32">
        <f t="shared" si="42"/>
        <v>3.2679738562091504E-3</v>
      </c>
      <c r="F88" s="18">
        <f>IF(ISNUMBER(D88), $B91 * E88, "")</f>
        <v>490.19607843137254</v>
      </c>
      <c r="G88" s="31">
        <v>285</v>
      </c>
      <c r="H88" s="32">
        <f t="shared" si="43"/>
        <v>-6.8627450980392163E-2</v>
      </c>
      <c r="I88" s="101">
        <f>IF(ISNUMBER(G88), $B91 * H88, "")</f>
        <v>-10294.117647058825</v>
      </c>
      <c r="J88" s="15">
        <v>288</v>
      </c>
      <c r="K88" s="32">
        <f t="shared" si="44"/>
        <v>-5.8823529411764705E-2</v>
      </c>
      <c r="L88" s="18">
        <f>IF(ISNUMBER(J88), $B91 * K88, "")</f>
        <v>-8823.5294117647063</v>
      </c>
      <c r="M88" s="31">
        <v>298</v>
      </c>
      <c r="N88" s="32">
        <f t="shared" si="45"/>
        <v>-2.6143790849673203E-2</v>
      </c>
      <c r="O88" s="18">
        <f>IF(ISNUMBER(M88), $B91 * N88, "")</f>
        <v>-3921.5686274509803</v>
      </c>
      <c r="Q88" s="256"/>
      <c r="R88" s="256"/>
      <c r="S88" s="256"/>
    </row>
    <row r="89" spans="1:19">
      <c r="A89" s="125" t="s">
        <v>121</v>
      </c>
      <c r="B89" s="126">
        <v>438</v>
      </c>
      <c r="C89" s="77">
        <v>-4.5751633999999999E-2</v>
      </c>
      <c r="D89" s="15">
        <v>436</v>
      </c>
      <c r="E89" s="32">
        <f t="shared" si="42"/>
        <v>-4.5662100456621002E-3</v>
      </c>
      <c r="F89" s="18">
        <f>IF(ISNUMBER(D89), $B91 * E89, "")</f>
        <v>-684.93150684931504</v>
      </c>
      <c r="G89" s="31">
        <v>411</v>
      </c>
      <c r="H89" s="32">
        <f t="shared" si="43"/>
        <v>-6.1643835616438353E-2</v>
      </c>
      <c r="I89" s="101">
        <f>IF(ISNUMBER(G89), $B91 * H89, "")</f>
        <v>-9246.5753424657523</v>
      </c>
      <c r="J89" s="15">
        <v>424</v>
      </c>
      <c r="K89" s="32">
        <f t="shared" si="44"/>
        <v>-3.1963470319634701E-2</v>
      </c>
      <c r="L89" s="18">
        <f>IF(ISNUMBER(J89), $B91 * K89, "")</f>
        <v>-4794.5205479452052</v>
      </c>
      <c r="M89" s="31">
        <v>421</v>
      </c>
      <c r="N89" s="32">
        <f t="shared" si="45"/>
        <v>-3.8812785388127852E-2</v>
      </c>
      <c r="O89" s="18">
        <f>IF(ISNUMBER(M89), $B91 * N89, "")</f>
        <v>-5821.9178082191775</v>
      </c>
      <c r="Q89" s="278"/>
      <c r="R89" s="279"/>
      <c r="S89" s="280"/>
    </row>
    <row r="90" spans="1:19" ht="17.25" thickBot="1">
      <c r="A90" s="130" t="s">
        <v>85</v>
      </c>
      <c r="B90" s="131">
        <v>379</v>
      </c>
      <c r="C90" s="79">
        <v>-4.7738693499999998E-2</v>
      </c>
      <c r="D90" s="24">
        <v>384</v>
      </c>
      <c r="E90" s="25">
        <f t="shared" si="42"/>
        <v>1.3192612137203167E-2</v>
      </c>
      <c r="F90" s="104">
        <f>IF(ISNUMBER(D90), $B91 * E90, "")</f>
        <v>1978.891820580475</v>
      </c>
      <c r="G90" s="102">
        <v>356</v>
      </c>
      <c r="H90" s="25">
        <f t="shared" si="43"/>
        <v>-6.0686015831134567E-2</v>
      </c>
      <c r="I90" s="103">
        <f>IF(ISNUMBER(G90), $B91 * H90, "")</f>
        <v>-9102.9023746701841</v>
      </c>
      <c r="J90" s="24">
        <v>365</v>
      </c>
      <c r="K90" s="25">
        <f t="shared" si="44"/>
        <v>-3.6939313984168866E-2</v>
      </c>
      <c r="L90" s="104">
        <f>IF(ISNUMBER(J90), $B91 * K90, "")</f>
        <v>-5540.8970976253295</v>
      </c>
      <c r="M90" s="102">
        <v>368</v>
      </c>
      <c r="N90" s="25">
        <f t="shared" si="45"/>
        <v>-2.9023746701846966E-2</v>
      </c>
      <c r="O90" s="104">
        <f>IF(ISNUMBER(M90), $B91 * N90, "")</f>
        <v>-4353.5620052770446</v>
      </c>
      <c r="Q90" s="281"/>
      <c r="R90" s="282"/>
      <c r="S90" s="283"/>
    </row>
    <row r="91" spans="1:19" ht="17.25" thickBot="1">
      <c r="A91" s="132" t="s">
        <v>267</v>
      </c>
      <c r="B91" s="289">
        <f>$B$37</f>
        <v>150000</v>
      </c>
      <c r="C91" s="290"/>
      <c r="D91" s="26" t="s">
        <v>268</v>
      </c>
      <c r="E91" s="27">
        <f>IF(COUNT(E71:E90), SUM(E71:E90) / COUNT(E71:E90), 0)</f>
        <v>1.4468954702780341E-3</v>
      </c>
      <c r="F91" s="28">
        <f>SUM(F71:F90)</f>
        <v>4340.6864108341015</v>
      </c>
      <c r="G91" s="26" t="s">
        <v>268</v>
      </c>
      <c r="H91" s="27">
        <f>IF(COUNT(H71:H90), SUM(H71:H90) / COUNT(H71:H90), 0)</f>
        <v>-5.7918809489166348E-2</v>
      </c>
      <c r="I91" s="28">
        <f>SUM(I71:I90)</f>
        <v>-173756.428467499</v>
      </c>
      <c r="J91" s="26" t="s">
        <v>268</v>
      </c>
      <c r="K91" s="27">
        <f>IF(COUNT(K71:K90), SUM(K71:K90) / COUNT(K71:K90), 0)</f>
        <v>-4.2461259575870443E-2</v>
      </c>
      <c r="L91" s="28">
        <f>SUM(L71:L90)</f>
        <v>-127383.77872761129</v>
      </c>
      <c r="M91" s="26" t="s">
        <v>268</v>
      </c>
      <c r="N91" s="27">
        <f>IF(COUNT(N71:N90), SUM(N71:N90) / COUNT(N71:N90), 0)</f>
        <v>-2.1092920258035778E-2</v>
      </c>
      <c r="O91" s="28">
        <f>SUM(O71:O90)</f>
        <v>-63278.760774107337</v>
      </c>
      <c r="Q91" s="284"/>
      <c r="R91" s="285"/>
      <c r="S91" s="286"/>
    </row>
    <row r="93" spans="1:19" ht="17.25" thickBot="1"/>
    <row r="94" spans="1:19" ht="17.25" thickBot="1">
      <c r="A94" s="230" t="s">
        <v>46</v>
      </c>
      <c r="B94" s="231"/>
      <c r="C94" s="231"/>
      <c r="D94" s="231"/>
      <c r="E94" s="231"/>
      <c r="F94" s="231"/>
      <c r="G94" s="231"/>
      <c r="H94" s="231"/>
      <c r="I94" s="231"/>
      <c r="J94" s="231"/>
      <c r="K94" s="231"/>
      <c r="L94" s="231"/>
      <c r="M94" s="231"/>
      <c r="N94" s="231"/>
      <c r="O94" s="232"/>
      <c r="Q94" s="251"/>
      <c r="R94" s="251"/>
      <c r="S94" s="251"/>
    </row>
    <row r="95" spans="1:19" ht="17.25" thickBot="1">
      <c r="A95" s="186" t="s">
        <v>264</v>
      </c>
      <c r="B95" s="230" t="s">
        <v>49</v>
      </c>
      <c r="C95" s="232"/>
      <c r="D95" s="230" t="s">
        <v>57</v>
      </c>
      <c r="E95" s="231"/>
      <c r="F95" s="232"/>
      <c r="G95" s="257">
        <f>_xlfn.IFNA(VLOOKUP(B95, 현재가테이블!$B$2:$D$200, 2, FALSE), "-")</f>
        <v>60715000</v>
      </c>
      <c r="H95" s="258"/>
      <c r="I95" s="259"/>
      <c r="J95" s="230" t="s">
        <v>58</v>
      </c>
      <c r="K95" s="231"/>
      <c r="L95" s="232"/>
      <c r="M95" s="260">
        <f>_xlfn.IFNA(VLOOKUP(B95, 현재가테이블!$B$2:$D$200, 3, FALSE), "-")</f>
        <v>-7.8924148000000006E-3</v>
      </c>
      <c r="N95" s="261"/>
      <c r="O95" s="262"/>
      <c r="Q95" s="251"/>
      <c r="R95" s="251"/>
      <c r="S95" s="251"/>
    </row>
    <row r="96" spans="1:19" ht="17.25" thickBot="1">
      <c r="A96" s="291" t="s">
        <v>54</v>
      </c>
      <c r="B96" s="293" t="str">
        <f>TEXT($G$1, "[$-ko-KR]yyyy-mm-dd(ddd) ") &amp; "오전 00:00"</f>
        <v>2021-12-06(월) 오전 00:00</v>
      </c>
      <c r="C96" s="294"/>
      <c r="D96" s="253" t="str">
        <f>TEXT($G$1, "[$-ko-KR]yyyy-mm-dd(ddd) ") &amp; "오후 14:00"</f>
        <v>2021-12-06(월) 오후 14:00</v>
      </c>
      <c r="E96" s="254"/>
      <c r="F96" s="255"/>
      <c r="G96" s="253" t="str">
        <f>TEXT($G$1, "[$-ko-KR]yyyy-mm-dd(ddd) ") &amp; "오후 19:00"</f>
        <v>2021-12-06(월) 오후 19:00</v>
      </c>
      <c r="H96" s="254"/>
      <c r="I96" s="255"/>
      <c r="J96" s="253" t="str">
        <f>TEXT($G$1, "[$-ko-KR]yyyy-mm-dd(ddd) ") &amp; "오후 21:00"</f>
        <v>2021-12-06(월) 오후 21:00</v>
      </c>
      <c r="K96" s="254"/>
      <c r="L96" s="255"/>
      <c r="M96" s="253" t="str">
        <f>TEXT($G$1+1, "[$-ko-KR]yyyy-mm-dd(ddd) ") &amp; "오전 00:00"</f>
        <v>2021-12-07(화) 오전 00:00</v>
      </c>
      <c r="N96" s="254"/>
      <c r="O96" s="255"/>
      <c r="Q96" s="251"/>
      <c r="R96" s="251"/>
      <c r="S96" s="251"/>
    </row>
    <row r="97" spans="1:19" ht="17.25" thickBot="1">
      <c r="A97" s="292"/>
      <c r="B97" s="121" t="s">
        <v>57</v>
      </c>
      <c r="C97" s="122" t="s">
        <v>58</v>
      </c>
      <c r="D97" s="2" t="s">
        <v>57</v>
      </c>
      <c r="E97" s="10" t="s">
        <v>265</v>
      </c>
      <c r="F97" s="11" t="s">
        <v>266</v>
      </c>
      <c r="G97" s="187" t="s">
        <v>57</v>
      </c>
      <c r="H97" s="188" t="s">
        <v>265</v>
      </c>
      <c r="I97" s="189" t="s">
        <v>266</v>
      </c>
      <c r="J97" s="10" t="s">
        <v>57</v>
      </c>
      <c r="K97" s="10" t="s">
        <v>265</v>
      </c>
      <c r="L97" s="115" t="s">
        <v>266</v>
      </c>
      <c r="M97" s="2" t="s">
        <v>57</v>
      </c>
      <c r="N97" s="10" t="s">
        <v>265</v>
      </c>
      <c r="O97" s="66" t="s">
        <v>266</v>
      </c>
      <c r="Q97" s="256"/>
      <c r="R97" s="256"/>
      <c r="S97" s="256"/>
    </row>
    <row r="98" spans="1:19" ht="17.25" thickBot="1">
      <c r="A98" s="123" t="s">
        <v>209</v>
      </c>
      <c r="B98" s="124">
        <v>2385</v>
      </c>
      <c r="C98" s="76">
        <v>8.40909091E-2</v>
      </c>
      <c r="D98" s="13">
        <v>2315</v>
      </c>
      <c r="E98" s="14">
        <f>IF(ISNUMBER(D98), (D98 - $B98) / $B98, "")</f>
        <v>-2.9350104821802937E-2</v>
      </c>
      <c r="F98" s="16">
        <f>IF(ISNUMBER(D98), $B118 * E98, "")</f>
        <v>-4402.5157232704405</v>
      </c>
      <c r="G98" s="29">
        <v>2205</v>
      </c>
      <c r="H98" s="14">
        <f>IF(ISNUMBER(G98), (G98 - $B98) / $B98, "")</f>
        <v>-7.5471698113207544E-2</v>
      </c>
      <c r="I98" s="100">
        <f>IF(ISNUMBER(G98), $B118 * H98, "")</f>
        <v>-11320.754716981131</v>
      </c>
      <c r="J98" s="13">
        <v>2220</v>
      </c>
      <c r="K98" s="14">
        <f>IF(ISNUMBER(J98), (J98 - $B98) / $B98, "")</f>
        <v>-6.9182389937106917E-2</v>
      </c>
      <c r="L98" s="16">
        <f>IF(ISNUMBER(J98), $B118 * K98, "")</f>
        <v>-10377.358490566037</v>
      </c>
      <c r="M98" s="29">
        <v>1995</v>
      </c>
      <c r="N98" s="14">
        <f>IF(ISNUMBER(M98), (M98 - $B98) / $B98, "")</f>
        <v>-0.16352201257861634</v>
      </c>
      <c r="O98" s="16">
        <f>IF(ISNUMBER(M98), $B118 * N98, "")</f>
        <v>-24528.301886792451</v>
      </c>
      <c r="Q98" s="251"/>
      <c r="R98" s="251"/>
      <c r="S98" s="251"/>
    </row>
    <row r="99" spans="1:19" ht="17.25" thickBot="1">
      <c r="A99" s="125" t="s">
        <v>235</v>
      </c>
      <c r="B99" s="126">
        <v>114</v>
      </c>
      <c r="C99" s="77">
        <v>5.5555555600000001E-2</v>
      </c>
      <c r="D99" s="15">
        <v>112</v>
      </c>
      <c r="E99" s="32">
        <f t="shared" ref="E99:E102" si="46">IF(ISNUMBER(D99), (D99 - $B99) / $B99, "")</f>
        <v>-1.7543859649122806E-2</v>
      </c>
      <c r="F99" s="18">
        <f>IF(ISNUMBER(D99), $B118 * E99, "")</f>
        <v>-2631.5789473684208</v>
      </c>
      <c r="G99" s="31">
        <v>109</v>
      </c>
      <c r="H99" s="32">
        <f t="shared" ref="H99:H102" si="47">IF(ISNUMBER(G99), (G99 - $B99) / $B99, "")</f>
        <v>-4.3859649122807015E-2</v>
      </c>
      <c r="I99" s="101">
        <f>IF(ISNUMBER(G99), $B118 * H99, "")</f>
        <v>-6578.9473684210525</v>
      </c>
      <c r="J99" s="15">
        <v>108</v>
      </c>
      <c r="K99" s="32">
        <f t="shared" ref="K99:K102" si="48">IF(ISNUMBER(J99), (J99 - $B99) / $B99, "")</f>
        <v>-5.2631578947368418E-2</v>
      </c>
      <c r="L99" s="18">
        <f>IF(ISNUMBER(J99), $B118 * K99, "")</f>
        <v>-7894.7368421052624</v>
      </c>
      <c r="M99" s="31">
        <v>110</v>
      </c>
      <c r="N99" s="32">
        <f t="shared" ref="N99:N102" si="49">IF(ISNUMBER(M99), (M99 - $B99) / $B99, "")</f>
        <v>-3.5087719298245612E-2</v>
      </c>
      <c r="O99" s="18">
        <f>IF(ISNUMBER(M99), $B118 * N99, "")</f>
        <v>-5263.1578947368416</v>
      </c>
      <c r="Q99" s="251"/>
      <c r="R99" s="251"/>
      <c r="S99" s="251"/>
    </row>
    <row r="100" spans="1:19" ht="17.25" thickBot="1">
      <c r="A100" s="125" t="s">
        <v>165</v>
      </c>
      <c r="B100" s="126">
        <v>2705</v>
      </c>
      <c r="C100" s="77">
        <v>3.6398467400000002E-2</v>
      </c>
      <c r="D100" s="15">
        <v>2715</v>
      </c>
      <c r="E100" s="32">
        <f t="shared" si="46"/>
        <v>3.6968576709796672E-3</v>
      </c>
      <c r="F100" s="18">
        <f>IF(ISNUMBER(D100), $B118 * E100, "")</f>
        <v>554.52865064695004</v>
      </c>
      <c r="G100" s="31">
        <v>2545</v>
      </c>
      <c r="H100" s="32">
        <f t="shared" si="47"/>
        <v>-5.9149722735674676E-2</v>
      </c>
      <c r="I100" s="101">
        <f>IF(ISNUMBER(G100), $B118 * H100, "")</f>
        <v>-8872.4584103512007</v>
      </c>
      <c r="J100" s="15">
        <v>2590</v>
      </c>
      <c r="K100" s="32">
        <f t="shared" si="48"/>
        <v>-4.2513863216266171E-2</v>
      </c>
      <c r="L100" s="18">
        <f>IF(ISNUMBER(J100), $B118 * K100, "")</f>
        <v>-6377.0794824399254</v>
      </c>
      <c r="M100" s="31">
        <v>2565</v>
      </c>
      <c r="N100" s="32">
        <f t="shared" si="49"/>
        <v>-5.1756007393715345E-2</v>
      </c>
      <c r="O100" s="18">
        <f>IF(ISNUMBER(M100), $B118 * N100, "")</f>
        <v>-7763.4011090573022</v>
      </c>
      <c r="Q100" s="256"/>
      <c r="R100" s="256"/>
      <c r="S100" s="256"/>
    </row>
    <row r="101" spans="1:19" ht="17.25" thickBot="1">
      <c r="A101" s="125" t="s">
        <v>79</v>
      </c>
      <c r="B101" s="126">
        <v>1515</v>
      </c>
      <c r="C101" s="77">
        <v>3.41296928E-2</v>
      </c>
      <c r="D101" s="15">
        <v>1525</v>
      </c>
      <c r="E101" s="32">
        <f t="shared" si="46"/>
        <v>6.6006600660066007E-3</v>
      </c>
      <c r="F101" s="18">
        <f>IF(ISNUMBER(D101), $B118 * E101, "")</f>
        <v>990.09900990099015</v>
      </c>
      <c r="G101" s="31">
        <v>1480</v>
      </c>
      <c r="H101" s="32">
        <f t="shared" si="47"/>
        <v>-2.3102310231023101E-2</v>
      </c>
      <c r="I101" s="101">
        <f>IF(ISNUMBER(G101), $B118 * H101, "")</f>
        <v>-3465.3465346534649</v>
      </c>
      <c r="J101" s="15">
        <v>1500</v>
      </c>
      <c r="K101" s="32">
        <f t="shared" si="48"/>
        <v>-9.9009900990099011E-3</v>
      </c>
      <c r="L101" s="18">
        <f>IF(ISNUMBER(J101), $B118 * K101, "")</f>
        <v>-1485.1485148514851</v>
      </c>
      <c r="M101" s="31">
        <v>1485</v>
      </c>
      <c r="N101" s="32">
        <f t="shared" si="49"/>
        <v>-1.9801980198019802E-2</v>
      </c>
      <c r="O101" s="18">
        <f>IF(ISNUMBER(M101), $B118 * N101, "")</f>
        <v>-2970.2970297029701</v>
      </c>
      <c r="Q101" s="256"/>
      <c r="R101" s="256"/>
      <c r="S101" s="256"/>
    </row>
    <row r="102" spans="1:19" ht="17.25" thickBot="1">
      <c r="A102" s="127" t="s">
        <v>219</v>
      </c>
      <c r="B102" s="128">
        <v>286</v>
      </c>
      <c r="C102" s="78">
        <v>1.77935943E-2</v>
      </c>
      <c r="D102" s="20">
        <v>297</v>
      </c>
      <c r="E102" s="21">
        <f t="shared" si="46"/>
        <v>3.8461538461538464E-2</v>
      </c>
      <c r="F102" s="22">
        <f>IF(ISNUMBER(D102), $B118 * E102, "")</f>
        <v>5769.2307692307695</v>
      </c>
      <c r="G102" s="30">
        <v>280</v>
      </c>
      <c r="H102" s="21">
        <f t="shared" si="47"/>
        <v>-2.097902097902098E-2</v>
      </c>
      <c r="I102" s="105">
        <f>IF(ISNUMBER(G102), $B118 * H102, "")</f>
        <v>-3146.8531468531469</v>
      </c>
      <c r="J102" s="20">
        <v>281</v>
      </c>
      <c r="K102" s="21">
        <f t="shared" si="48"/>
        <v>-1.7482517482517484E-2</v>
      </c>
      <c r="L102" s="22">
        <f>IF(ISNUMBER(J102), $B118 * K102, "")</f>
        <v>-2622.3776223776226</v>
      </c>
      <c r="M102" s="30">
        <v>290</v>
      </c>
      <c r="N102" s="21">
        <f t="shared" si="49"/>
        <v>1.3986013986013986E-2</v>
      </c>
      <c r="O102" s="22">
        <f>IF(ISNUMBER(M102), $B118 * N102, "")</f>
        <v>2097.9020979020979</v>
      </c>
      <c r="Q102" s="256"/>
      <c r="R102" s="256"/>
      <c r="S102" s="256"/>
    </row>
    <row r="103" spans="1:19" ht="17.25" thickBot="1">
      <c r="A103" s="125" t="s">
        <v>201</v>
      </c>
      <c r="B103" s="129">
        <v>17.399999999999999</v>
      </c>
      <c r="C103" s="80">
        <v>1.75438596E-2</v>
      </c>
      <c r="D103" s="106">
        <v>17.5</v>
      </c>
      <c r="E103" s="107">
        <f>IF(ISNUMBER(D103), (D103 - $B103) / $B103, "")</f>
        <v>5.7471264367816915E-3</v>
      </c>
      <c r="F103" s="108">
        <f>IF(ISNUMBER(D103), $B118 * E103, "")</f>
        <v>862.06896551725367</v>
      </c>
      <c r="G103" s="109">
        <v>16.899999999999999</v>
      </c>
      <c r="H103" s="107">
        <f>IF(ISNUMBER(G103), (G103 - $B103) / $B103, "")</f>
        <v>-2.8735632183908049E-2</v>
      </c>
      <c r="I103" s="110">
        <f>IF(ISNUMBER(G103), $B118 * H103, "")</f>
        <v>-4310.3448275862074</v>
      </c>
      <c r="J103" s="106">
        <v>15.4</v>
      </c>
      <c r="K103" s="107">
        <f>IF(ISNUMBER(J103), (J103 - $B103) / $B103, "")</f>
        <v>-0.11494252873563209</v>
      </c>
      <c r="L103" s="108">
        <f>IF(ISNUMBER(J103), $B118 * K103, "")</f>
        <v>-17241.379310344812</v>
      </c>
      <c r="M103" s="109">
        <v>16.100000000000001</v>
      </c>
      <c r="N103" s="107">
        <f>IF(ISNUMBER(M103), (M103 - $B103) / $B103, "")</f>
        <v>-7.4712643678160759E-2</v>
      </c>
      <c r="O103" s="108">
        <f>IF(ISNUMBER(M103), $B118 * N103, "")</f>
        <v>-11206.896551724114</v>
      </c>
      <c r="Q103" s="256"/>
      <c r="R103" s="256"/>
      <c r="S103" s="256"/>
    </row>
    <row r="104" spans="1:19" ht="17.25" thickBot="1">
      <c r="A104" s="125" t="s">
        <v>95</v>
      </c>
      <c r="B104" s="126">
        <v>4900</v>
      </c>
      <c r="C104" s="77">
        <v>1.2396694200000001E-2</v>
      </c>
      <c r="D104" s="15">
        <v>4860</v>
      </c>
      <c r="E104" s="32">
        <f t="shared" ref="E104:E107" si="50">IF(ISNUMBER(D104), (D104 - $B104) / $B104, "")</f>
        <v>-8.1632653061224497E-3</v>
      </c>
      <c r="F104" s="18">
        <f>IF(ISNUMBER(D104), $B118 * E104, "")</f>
        <v>-1224.4897959183675</v>
      </c>
      <c r="G104" s="31">
        <v>4710</v>
      </c>
      <c r="H104" s="32">
        <f t="shared" ref="H104:H107" si="51">IF(ISNUMBER(G104), (G104 - $B104) / $B104, "")</f>
        <v>-3.8775510204081633E-2</v>
      </c>
      <c r="I104" s="101">
        <f>IF(ISNUMBER(G104), $B118 * H104, "")</f>
        <v>-5816.3265306122448</v>
      </c>
      <c r="J104" s="15">
        <v>5055</v>
      </c>
      <c r="K104" s="32">
        <f t="shared" ref="K104:K107" si="52">IF(ISNUMBER(J104), (J104 - $B104) / $B104, "")</f>
        <v>3.1632653061224487E-2</v>
      </c>
      <c r="L104" s="18">
        <f>IF(ISNUMBER(J104), $B118 * K104, "")</f>
        <v>4744.8979591836733</v>
      </c>
      <c r="M104" s="31">
        <v>5020</v>
      </c>
      <c r="N104" s="32">
        <f t="shared" ref="N104:N107" si="53">IF(ISNUMBER(M104), (M104 - $B104) / $B104, "")</f>
        <v>2.4489795918367346E-2</v>
      </c>
      <c r="O104" s="18">
        <f>IF(ISNUMBER(M104), $B118 * N104, "")</f>
        <v>3673.4693877551017</v>
      </c>
      <c r="Q104" s="256"/>
      <c r="R104" s="256"/>
      <c r="S104" s="256"/>
    </row>
    <row r="105" spans="1:19" ht="17.25" thickBot="1">
      <c r="A105" s="125" t="s">
        <v>237</v>
      </c>
      <c r="B105" s="126">
        <v>130</v>
      </c>
      <c r="C105" s="77">
        <v>0</v>
      </c>
      <c r="D105" s="15">
        <v>131</v>
      </c>
      <c r="E105" s="32">
        <f t="shared" si="50"/>
        <v>7.6923076923076927E-3</v>
      </c>
      <c r="F105" s="18">
        <f>IF(ISNUMBER(D105), $B118 * E105, "")</f>
        <v>1153.8461538461538</v>
      </c>
      <c r="G105" s="31">
        <v>120</v>
      </c>
      <c r="H105" s="32">
        <f t="shared" si="51"/>
        <v>-7.6923076923076927E-2</v>
      </c>
      <c r="I105" s="101">
        <f>IF(ISNUMBER(G105), $B118 * H105, "")</f>
        <v>-11538.461538461539</v>
      </c>
      <c r="J105" s="15">
        <v>120</v>
      </c>
      <c r="K105" s="32">
        <f t="shared" si="52"/>
        <v>-7.6923076923076927E-2</v>
      </c>
      <c r="L105" s="18">
        <f>IF(ISNUMBER(J105), $B118 * K105, "")</f>
        <v>-11538.461538461539</v>
      </c>
      <c r="M105" s="31">
        <v>122</v>
      </c>
      <c r="N105" s="32">
        <f t="shared" si="53"/>
        <v>-6.1538461538461542E-2</v>
      </c>
      <c r="O105" s="18">
        <f>IF(ISNUMBER(M105), $B118 * N105, "")</f>
        <v>-9230.7692307692305</v>
      </c>
      <c r="Q105" s="256"/>
      <c r="R105" s="256"/>
      <c r="S105" s="256"/>
    </row>
    <row r="106" spans="1:19" ht="17.25" thickBot="1">
      <c r="A106" s="125" t="s">
        <v>331</v>
      </c>
      <c r="B106" s="126">
        <v>2210</v>
      </c>
      <c r="C106" s="77">
        <v>-4.5045045000000001E-3</v>
      </c>
      <c r="D106" s="15">
        <v>2260</v>
      </c>
      <c r="E106" s="32">
        <f t="shared" si="50"/>
        <v>2.2624434389140271E-2</v>
      </c>
      <c r="F106" s="18">
        <f>IF(ISNUMBER(D106), $B118 * E106, "")</f>
        <v>3393.6651583710404</v>
      </c>
      <c r="G106" s="31">
        <v>2105</v>
      </c>
      <c r="H106" s="32">
        <f t="shared" si="51"/>
        <v>-4.7511312217194568E-2</v>
      </c>
      <c r="I106" s="101">
        <f>IF(ISNUMBER(G106), $B118 * H106, "")</f>
        <v>-7126.696832579185</v>
      </c>
      <c r="J106" s="15">
        <v>2075</v>
      </c>
      <c r="K106" s="32">
        <f t="shared" si="52"/>
        <v>-6.1085972850678731E-2</v>
      </c>
      <c r="L106" s="18">
        <f>IF(ISNUMBER(J106), $B118 * K106, "")</f>
        <v>-9162.8959276018104</v>
      </c>
      <c r="M106" s="31">
        <v>2075</v>
      </c>
      <c r="N106" s="32">
        <f t="shared" si="53"/>
        <v>-6.1085972850678731E-2</v>
      </c>
      <c r="O106" s="18">
        <f>IF(ISNUMBER(M106), $B118 * N106, "")</f>
        <v>-9162.8959276018104</v>
      </c>
      <c r="Q106" s="33"/>
      <c r="R106" s="33"/>
    </row>
    <row r="107" spans="1:19" ht="17.25" thickBot="1">
      <c r="A107" s="130" t="s">
        <v>83</v>
      </c>
      <c r="B107" s="131">
        <v>3765</v>
      </c>
      <c r="C107" s="79">
        <v>-9.2105263000000007E-3</v>
      </c>
      <c r="D107" s="24">
        <v>3855</v>
      </c>
      <c r="E107" s="25">
        <f t="shared" si="50"/>
        <v>2.3904382470119521E-2</v>
      </c>
      <c r="F107" s="104">
        <f>IF(ISNUMBER(D107), $B118 * E107, "")</f>
        <v>3585.657370517928</v>
      </c>
      <c r="G107" s="102">
        <v>3605</v>
      </c>
      <c r="H107" s="25">
        <f t="shared" si="51"/>
        <v>-4.2496679946879147E-2</v>
      </c>
      <c r="I107" s="103">
        <f>IF(ISNUMBER(G107), $B118 * H107, "")</f>
        <v>-6374.5019920318719</v>
      </c>
      <c r="J107" s="24">
        <v>3660</v>
      </c>
      <c r="K107" s="25">
        <f t="shared" si="52"/>
        <v>-2.7888446215139442E-2</v>
      </c>
      <c r="L107" s="104">
        <f>IF(ISNUMBER(J107), $B118 * K107, "")</f>
        <v>-4183.2669322709162</v>
      </c>
      <c r="M107" s="102">
        <v>3950</v>
      </c>
      <c r="N107" s="25">
        <f t="shared" si="53"/>
        <v>4.9136786188579015E-2</v>
      </c>
      <c r="O107" s="104">
        <f>IF(ISNUMBER(M107), $B118 * N107, "")</f>
        <v>7370.5179282868521</v>
      </c>
      <c r="Q107" s="265"/>
      <c r="R107" s="266"/>
      <c r="S107" s="267"/>
    </row>
    <row r="108" spans="1:19">
      <c r="A108" s="123" t="s">
        <v>263</v>
      </c>
      <c r="B108" s="124">
        <v>213</v>
      </c>
      <c r="C108" s="76">
        <v>-9.3023255999999995E-3</v>
      </c>
      <c r="D108" s="13">
        <v>212</v>
      </c>
      <c r="E108" s="14">
        <f>IF(ISNUMBER(D108), (D108 - $B108) / $B108, "")</f>
        <v>-4.6948356807511738E-3</v>
      </c>
      <c r="F108" s="16">
        <f>IF(ISNUMBER(D108), $B118 * E108, "")</f>
        <v>-704.22535211267609</v>
      </c>
      <c r="G108" s="29">
        <v>202</v>
      </c>
      <c r="H108" s="14">
        <f>IF(ISNUMBER(G108), (G108 - $B108) / $B108, "")</f>
        <v>-5.1643192488262914E-2</v>
      </c>
      <c r="I108" s="100">
        <f>IF(ISNUMBER(G108), $B118 * H108, "")</f>
        <v>-7746.4788732394372</v>
      </c>
      <c r="J108" s="13">
        <v>207</v>
      </c>
      <c r="K108" s="14">
        <f>IF(ISNUMBER(J108), (J108 - $B108) / $B108, "")</f>
        <v>-2.8169014084507043E-2</v>
      </c>
      <c r="L108" s="16">
        <f>IF(ISNUMBER(J108), $B118 * K108, "")</f>
        <v>-4225.3521126760561</v>
      </c>
      <c r="M108" s="29">
        <v>208</v>
      </c>
      <c r="N108" s="14">
        <f>IF(ISNUMBER(M108), (M108 - $B108) / $B108, "")</f>
        <v>-2.3474178403755867E-2</v>
      </c>
      <c r="O108" s="16">
        <f>IF(ISNUMBER(M108), $B118 * N108, "")</f>
        <v>-3521.1267605633802</v>
      </c>
      <c r="Q108" s="268"/>
      <c r="R108" s="269"/>
      <c r="S108" s="270"/>
    </row>
    <row r="109" spans="1:19" ht="17.25" thickBot="1">
      <c r="A109" s="125" t="s">
        <v>149</v>
      </c>
      <c r="B109" s="126">
        <v>104</v>
      </c>
      <c r="C109" s="77">
        <v>-9.5238094999999991E-3</v>
      </c>
      <c r="D109" s="15">
        <v>103</v>
      </c>
      <c r="E109" s="32">
        <f t="shared" ref="E109:E112" si="54">IF(ISNUMBER(D109), (D109 - $B109) / $B109, "")</f>
        <v>-9.6153846153846159E-3</v>
      </c>
      <c r="F109" s="18">
        <f>IF(ISNUMBER(D109), $B118 * E109, "")</f>
        <v>-1442.3076923076924</v>
      </c>
      <c r="G109" s="31">
        <v>100</v>
      </c>
      <c r="H109" s="32">
        <f t="shared" ref="H109:H112" si="55">IF(ISNUMBER(G109), (G109 - $B109) / $B109, "")</f>
        <v>-3.8461538461538464E-2</v>
      </c>
      <c r="I109" s="101">
        <f>IF(ISNUMBER(G109), $B118 * H109, "")</f>
        <v>-5769.2307692307695</v>
      </c>
      <c r="J109" s="15">
        <v>102</v>
      </c>
      <c r="K109" s="32">
        <f t="shared" ref="K109:K112" si="56">IF(ISNUMBER(J109), (J109 - $B109) / $B109, "")</f>
        <v>-1.9230769230769232E-2</v>
      </c>
      <c r="L109" s="18">
        <f>IF(ISNUMBER(J109), $B118 * K109, "")</f>
        <v>-2884.6153846153848</v>
      </c>
      <c r="M109" s="31">
        <v>105</v>
      </c>
      <c r="N109" s="32">
        <f t="shared" ref="N109:N112" si="57">IF(ISNUMBER(M109), (M109 - $B109) / $B109, "")</f>
        <v>9.6153846153846159E-3</v>
      </c>
      <c r="O109" s="18">
        <f>IF(ISNUMBER(M109), $B118 * N109, "")</f>
        <v>1442.3076923076924</v>
      </c>
      <c r="Q109" s="271"/>
      <c r="R109" s="272"/>
      <c r="S109" s="273"/>
    </row>
    <row r="110" spans="1:19" ht="17.25" thickBot="1">
      <c r="A110" s="125" t="s">
        <v>97</v>
      </c>
      <c r="B110" s="126">
        <v>3.06</v>
      </c>
      <c r="C110" s="77">
        <v>-9.7087379000000001E-3</v>
      </c>
      <c r="D110" s="15">
        <v>3.06</v>
      </c>
      <c r="E110" s="32">
        <f t="shared" si="54"/>
        <v>0</v>
      </c>
      <c r="F110" s="18">
        <f>IF(ISNUMBER(D110), $B118 * E110, "")</f>
        <v>0</v>
      </c>
      <c r="G110" s="31">
        <v>2.95</v>
      </c>
      <c r="H110" s="32">
        <f t="shared" si="55"/>
        <v>-3.5947712418300609E-2</v>
      </c>
      <c r="I110" s="101">
        <f>IF(ISNUMBER(G110), $B118 * H110, "")</f>
        <v>-5392.1568627450915</v>
      </c>
      <c r="J110" s="15">
        <v>3.34</v>
      </c>
      <c r="K110" s="32">
        <f t="shared" si="56"/>
        <v>9.1503267973856148E-2</v>
      </c>
      <c r="L110" s="18">
        <f>IF(ISNUMBER(J110), $B118 * K110, "")</f>
        <v>13725.490196078423</v>
      </c>
      <c r="M110" s="31">
        <v>3.59</v>
      </c>
      <c r="N110" s="32">
        <f t="shared" si="57"/>
        <v>0.17320261437908491</v>
      </c>
      <c r="O110" s="18">
        <f>IF(ISNUMBER(M110), $B118 * N110, "")</f>
        <v>25980.392156862737</v>
      </c>
      <c r="Q110" s="256"/>
      <c r="R110" s="256"/>
      <c r="S110" s="256"/>
    </row>
    <row r="111" spans="1:19" ht="17.25" thickBot="1">
      <c r="A111" s="125" t="s">
        <v>89</v>
      </c>
      <c r="B111" s="126">
        <v>1000</v>
      </c>
      <c r="C111" s="77">
        <v>-9.9009900999999997E-3</v>
      </c>
      <c r="D111" s="15">
        <v>996</v>
      </c>
      <c r="E111" s="32">
        <f t="shared" si="54"/>
        <v>-4.0000000000000001E-3</v>
      </c>
      <c r="F111" s="18">
        <f>IF(ISNUMBER(D111), $B118 * E111, "")</f>
        <v>-600</v>
      </c>
      <c r="G111" s="31">
        <v>951</v>
      </c>
      <c r="H111" s="32">
        <f t="shared" si="55"/>
        <v>-4.9000000000000002E-2</v>
      </c>
      <c r="I111" s="101">
        <f>IF(ISNUMBER(G111), $B118 * H111, "")</f>
        <v>-7350</v>
      </c>
      <c r="J111" s="15">
        <v>963</v>
      </c>
      <c r="K111" s="32">
        <f t="shared" si="56"/>
        <v>-3.6999999999999998E-2</v>
      </c>
      <c r="L111" s="18">
        <f>IF(ISNUMBER(J111), $B118 * K111, "")</f>
        <v>-5550</v>
      </c>
      <c r="M111" s="31">
        <v>968</v>
      </c>
      <c r="N111" s="32">
        <f t="shared" si="57"/>
        <v>-3.2000000000000001E-2</v>
      </c>
      <c r="O111" s="18">
        <f>IF(ISNUMBER(M111), $B118 * N111, "")</f>
        <v>-4800</v>
      </c>
      <c r="Q111" s="251"/>
      <c r="R111" s="251"/>
      <c r="S111" s="251"/>
    </row>
    <row r="112" spans="1:19" ht="17.25" thickBot="1">
      <c r="A112" s="127" t="s">
        <v>115</v>
      </c>
      <c r="B112" s="128">
        <v>697</v>
      </c>
      <c r="C112" s="78">
        <v>-9.9431818000000009E-3</v>
      </c>
      <c r="D112" s="20">
        <v>695</v>
      </c>
      <c r="E112" s="21">
        <f t="shared" si="54"/>
        <v>-2.8694404591104736E-3</v>
      </c>
      <c r="F112" s="22">
        <f>IF(ISNUMBER(D112), $B118 * E112, "")</f>
        <v>-430.41606886657104</v>
      </c>
      <c r="G112" s="30">
        <v>649</v>
      </c>
      <c r="H112" s="21">
        <f t="shared" si="55"/>
        <v>-6.886657101865136E-2</v>
      </c>
      <c r="I112" s="105">
        <f>IF(ISNUMBER(G112), $B118 * H112, "")</f>
        <v>-10329.985652797704</v>
      </c>
      <c r="J112" s="20">
        <v>653</v>
      </c>
      <c r="K112" s="21">
        <f t="shared" si="56"/>
        <v>-6.3127690100430414E-2</v>
      </c>
      <c r="L112" s="22">
        <f>IF(ISNUMBER(J112), $B118 * K112, "")</f>
        <v>-9469.1535150645614</v>
      </c>
      <c r="M112" s="30">
        <v>653</v>
      </c>
      <c r="N112" s="21">
        <f t="shared" si="57"/>
        <v>-6.3127690100430414E-2</v>
      </c>
      <c r="O112" s="22">
        <f>IF(ISNUMBER(M112), $B118 * N112, "")</f>
        <v>-9469.1535150645614</v>
      </c>
      <c r="Q112" s="251"/>
      <c r="R112" s="251"/>
      <c r="S112" s="251"/>
    </row>
    <row r="113" spans="1:19" ht="17.25" thickBot="1">
      <c r="A113" s="125" t="s">
        <v>151</v>
      </c>
      <c r="B113" s="129">
        <v>133000</v>
      </c>
      <c r="C113" s="80">
        <v>-1.1887072800000001E-2</v>
      </c>
      <c r="D113" s="106">
        <v>131100</v>
      </c>
      <c r="E113" s="107">
        <f>IF(ISNUMBER(D113), (D113 - $B113) / $B113, "")</f>
        <v>-1.4285714285714285E-2</v>
      </c>
      <c r="F113" s="108">
        <f>IF(ISNUMBER(D113), $B118 * E113, "")</f>
        <v>-2142.8571428571427</v>
      </c>
      <c r="G113" s="109">
        <v>124500</v>
      </c>
      <c r="H113" s="107">
        <f>IF(ISNUMBER(G113), (G113 - $B113) / $B113, "")</f>
        <v>-6.3909774436090222E-2</v>
      </c>
      <c r="I113" s="110">
        <f>IF(ISNUMBER(G113), $B118 * H113, "")</f>
        <v>-9586.4661654135325</v>
      </c>
      <c r="J113" s="106">
        <v>122500</v>
      </c>
      <c r="K113" s="107">
        <f>IF(ISNUMBER(J113), (J113 - $B113) / $B113, "")</f>
        <v>-7.8947368421052627E-2</v>
      </c>
      <c r="L113" s="108">
        <f>IF(ISNUMBER(J113), $B118 * K113, "")</f>
        <v>-11842.105263157893</v>
      </c>
      <c r="M113" s="109">
        <v>122650</v>
      </c>
      <c r="N113" s="107">
        <f>IF(ISNUMBER(M113), (M113 - $B113) / $B113, "")</f>
        <v>-7.7819548872180455E-2</v>
      </c>
      <c r="O113" s="108">
        <f>IF(ISNUMBER(M113), $B118 * N113, "")</f>
        <v>-11672.932330827069</v>
      </c>
      <c r="Q113" s="256"/>
      <c r="R113" s="256"/>
      <c r="S113" s="256"/>
    </row>
    <row r="114" spans="1:19" ht="17.25" thickBot="1">
      <c r="A114" s="125" t="s">
        <v>56</v>
      </c>
      <c r="B114" s="126">
        <v>159</v>
      </c>
      <c r="C114" s="77">
        <v>-1.24223602E-2</v>
      </c>
      <c r="D114" s="15">
        <v>157</v>
      </c>
      <c r="E114" s="32">
        <f t="shared" ref="E114:E117" si="58">IF(ISNUMBER(D114), (D114 - $B114) / $B114, "")</f>
        <v>-1.2578616352201259E-2</v>
      </c>
      <c r="F114" s="18">
        <f>IF(ISNUMBER(D114), $B118 * E114, "")</f>
        <v>-1886.7924528301887</v>
      </c>
      <c r="G114" s="31">
        <v>148</v>
      </c>
      <c r="H114" s="32">
        <f t="shared" ref="H114:H117" si="59">IF(ISNUMBER(G114), (G114 - $B114) / $B114, "")</f>
        <v>-6.9182389937106917E-2</v>
      </c>
      <c r="I114" s="101">
        <f>IF(ISNUMBER(G114), $B118 * H114, "")</f>
        <v>-10377.358490566037</v>
      </c>
      <c r="J114" s="15">
        <v>153</v>
      </c>
      <c r="K114" s="32">
        <f t="shared" ref="K114:K117" si="60">IF(ISNUMBER(J114), (J114 - $B114) / $B114, "")</f>
        <v>-3.7735849056603772E-2</v>
      </c>
      <c r="L114" s="18">
        <f>IF(ISNUMBER(J114), $B118 * K114, "")</f>
        <v>-5660.3773584905657</v>
      </c>
      <c r="M114" s="31">
        <v>160</v>
      </c>
      <c r="N114" s="32">
        <f t="shared" ref="N114:N117" si="61">IF(ISNUMBER(M114), (M114 - $B114) / $B114, "")</f>
        <v>6.2893081761006293E-3</v>
      </c>
      <c r="O114" s="18">
        <f>IF(ISNUMBER(M114), $B118 * N114, "")</f>
        <v>943.39622641509436</v>
      </c>
      <c r="Q114" s="256"/>
      <c r="R114" s="256"/>
      <c r="S114" s="256"/>
    </row>
    <row r="115" spans="1:19" ht="17.25" thickBot="1">
      <c r="A115" s="125" t="s">
        <v>93</v>
      </c>
      <c r="B115" s="126">
        <v>5191000</v>
      </c>
      <c r="C115" s="77">
        <v>-1.2930214900000001E-2</v>
      </c>
      <c r="D115" s="15">
        <v>5196000</v>
      </c>
      <c r="E115" s="32">
        <f t="shared" si="58"/>
        <v>9.6320554806395681E-4</v>
      </c>
      <c r="F115" s="18">
        <f>IF(ISNUMBER(D115), $B118 * E115, "")</f>
        <v>144.48083220959353</v>
      </c>
      <c r="G115" s="31">
        <v>4948000</v>
      </c>
      <c r="H115" s="32">
        <f t="shared" si="59"/>
        <v>-4.6811789635908305E-2</v>
      </c>
      <c r="I115" s="101">
        <f>IF(ISNUMBER(G115), $B118 * H115, "")</f>
        <v>-7021.7684453862457</v>
      </c>
      <c r="J115" s="15">
        <v>5039000</v>
      </c>
      <c r="K115" s="32">
        <f t="shared" si="60"/>
        <v>-2.9281448661144287E-2</v>
      </c>
      <c r="L115" s="18">
        <f>IF(ISNUMBER(J115), $B118 * K115, "")</f>
        <v>-4392.2172991716434</v>
      </c>
      <c r="M115" s="31">
        <v>5033000</v>
      </c>
      <c r="N115" s="32">
        <f t="shared" si="61"/>
        <v>-3.0437295318821035E-2</v>
      </c>
      <c r="O115" s="18">
        <f>IF(ISNUMBER(M115), $B118 * N115, "")</f>
        <v>-4565.5942978231551</v>
      </c>
      <c r="Q115" s="256"/>
      <c r="R115" s="256"/>
      <c r="S115" s="256"/>
    </row>
    <row r="116" spans="1:19">
      <c r="A116" s="125" t="s">
        <v>338</v>
      </c>
      <c r="B116" s="126">
        <v>0.14899999999999999</v>
      </c>
      <c r="C116" s="77">
        <v>-1.3245033099999999E-2</v>
      </c>
      <c r="D116" s="15">
        <v>0.151</v>
      </c>
      <c r="E116" s="32">
        <f t="shared" si="58"/>
        <v>1.3422818791946321E-2</v>
      </c>
      <c r="F116" s="18">
        <f>IF(ISNUMBER(D116), $B118 * E116, "")</f>
        <v>2013.422818791948</v>
      </c>
      <c r="G116" s="31">
        <v>0.14099999999999999</v>
      </c>
      <c r="H116" s="32">
        <f t="shared" si="59"/>
        <v>-5.3691275167785282E-2</v>
      </c>
      <c r="I116" s="101">
        <f>IF(ISNUMBER(G116), $B118 * H116, "")</f>
        <v>-8053.6912751677919</v>
      </c>
      <c r="J116" s="15">
        <v>0.14199999999999999</v>
      </c>
      <c r="K116" s="32">
        <f t="shared" si="60"/>
        <v>-4.6979865771812124E-2</v>
      </c>
      <c r="L116" s="18">
        <f>IF(ISNUMBER(J116), $B118 * K116, "")</f>
        <v>-7046.9798657718184</v>
      </c>
      <c r="M116" s="31">
        <v>0.15</v>
      </c>
      <c r="N116" s="32">
        <f t="shared" si="61"/>
        <v>6.7114093959731603E-3</v>
      </c>
      <c r="O116" s="18">
        <f>IF(ISNUMBER(M116), $B118 * N116, "")</f>
        <v>1006.711409395974</v>
      </c>
      <c r="Q116" s="278"/>
      <c r="R116" s="279"/>
      <c r="S116" s="280"/>
    </row>
    <row r="117" spans="1:19" ht="17.25" thickBot="1">
      <c r="A117" s="130" t="s">
        <v>49</v>
      </c>
      <c r="B117" s="131">
        <v>61016000</v>
      </c>
      <c r="C117" s="79">
        <v>-1.39147017E-2</v>
      </c>
      <c r="D117" s="24">
        <v>61087000</v>
      </c>
      <c r="E117" s="25">
        <f t="shared" si="58"/>
        <v>1.1636292120099645E-3</v>
      </c>
      <c r="F117" s="104">
        <f>IF(ISNUMBER(D117), $B118 * E117, "")</f>
        <v>174.54438180149467</v>
      </c>
      <c r="G117" s="102">
        <v>59552000</v>
      </c>
      <c r="H117" s="25">
        <f t="shared" si="59"/>
        <v>-2.3993706568768848E-2</v>
      </c>
      <c r="I117" s="103">
        <f>IF(ISNUMBER(G117), $B118 * H117, "")</f>
        <v>-3599.0559853153272</v>
      </c>
      <c r="J117" s="24">
        <v>60384000</v>
      </c>
      <c r="K117" s="25">
        <f t="shared" si="60"/>
        <v>-1.0357938901271797E-2</v>
      </c>
      <c r="L117" s="104">
        <f>IF(ISNUMBER(J117), $B118 * K117, "")</f>
        <v>-1553.6908351907696</v>
      </c>
      <c r="M117" s="102">
        <v>60228000</v>
      </c>
      <c r="N117" s="25">
        <f t="shared" si="61"/>
        <v>-1.2914645338927494E-2</v>
      </c>
      <c r="O117" s="104">
        <f>IF(ISNUMBER(M117), $B118 * N117, "")</f>
        <v>-1937.1968008391241</v>
      </c>
      <c r="Q117" s="281"/>
      <c r="R117" s="282"/>
      <c r="S117" s="283"/>
    </row>
    <row r="118" spans="1:19" ht="17.25" thickBot="1">
      <c r="A118" s="132" t="s">
        <v>267</v>
      </c>
      <c r="B118" s="289">
        <f>$B$37</f>
        <v>150000</v>
      </c>
      <c r="C118" s="290"/>
      <c r="D118" s="26" t="s">
        <v>268</v>
      </c>
      <c r="E118" s="27">
        <f>IF(COUNT(E98:E117), SUM(E98:E117) / COUNT(E98:E117), 0)</f>
        <v>1.0587869784342084E-3</v>
      </c>
      <c r="F118" s="28">
        <f>SUM(F98:F117)</f>
        <v>3176.3609353026231</v>
      </c>
      <c r="G118" s="26" t="s">
        <v>268</v>
      </c>
      <c r="H118" s="27">
        <f>IF(COUNT(H98:H117), SUM(H98:H117) / COUNT(H98:H117), 0)</f>
        <v>-4.7925628139464334E-2</v>
      </c>
      <c r="I118" s="28">
        <f>SUM(I98:I117)</f>
        <v>-143776.88441839299</v>
      </c>
      <c r="J118" s="26" t="s">
        <v>268</v>
      </c>
      <c r="K118" s="27">
        <f>IF(COUNT(K98:K117), SUM(K98:K117) / COUNT(K98:K117), 0)</f>
        <v>-3.5012269379965336E-2</v>
      </c>
      <c r="L118" s="28">
        <f>SUM(L98:L117)</f>
        <v>-105036.80813989602</v>
      </c>
      <c r="M118" s="26" t="s">
        <v>268</v>
      </c>
      <c r="N118" s="27">
        <f>IF(COUNT(N98:N117), SUM(N98:N117) / COUNT(N98:N117), 0)</f>
        <v>-2.1192342145525487E-2</v>
      </c>
      <c r="O118" s="28">
        <f>SUM(O98:O117)</f>
        <v>-63577.026436576467</v>
      </c>
      <c r="Q118" s="284"/>
      <c r="R118" s="285"/>
      <c r="S118" s="286"/>
    </row>
    <row r="120" spans="1:19" ht="17.25" thickBot="1"/>
    <row r="121" spans="1:19" ht="17.25" thickBot="1">
      <c r="A121" s="230" t="s">
        <v>255</v>
      </c>
      <c r="B121" s="231"/>
      <c r="C121" s="231"/>
      <c r="D121" s="231"/>
      <c r="E121" s="231"/>
      <c r="F121" s="231"/>
      <c r="G121" s="231"/>
      <c r="H121" s="231"/>
      <c r="I121" s="231"/>
      <c r="J121" s="231"/>
      <c r="K121" s="231"/>
      <c r="L121" s="231"/>
      <c r="M121" s="231"/>
      <c r="N121" s="231"/>
      <c r="O121" s="232"/>
      <c r="Q121" s="251"/>
      <c r="R121" s="251"/>
      <c r="S121" s="251"/>
    </row>
    <row r="122" spans="1:19" ht="17.25" thickBot="1">
      <c r="A122" s="186" t="s">
        <v>264</v>
      </c>
      <c r="B122" s="230" t="s">
        <v>49</v>
      </c>
      <c r="C122" s="232"/>
      <c r="D122" s="230" t="s">
        <v>57</v>
      </c>
      <c r="E122" s="231"/>
      <c r="F122" s="232"/>
      <c r="G122" s="257">
        <f>_xlfn.IFNA(VLOOKUP(B122, 현재가테이블!$B$2:$D$200, 2, FALSE), "-")</f>
        <v>60715000</v>
      </c>
      <c r="H122" s="258"/>
      <c r="I122" s="259"/>
      <c r="J122" s="230" t="s">
        <v>58</v>
      </c>
      <c r="K122" s="231"/>
      <c r="L122" s="232"/>
      <c r="M122" s="260">
        <f>_xlfn.IFNA(VLOOKUP(B122, 현재가테이블!$B$2:$D$200, 3, FALSE), "-")</f>
        <v>-7.8924148000000006E-3</v>
      </c>
      <c r="N122" s="261"/>
      <c r="O122" s="262"/>
      <c r="Q122" s="251"/>
      <c r="R122" s="251"/>
      <c r="S122" s="251"/>
    </row>
    <row r="123" spans="1:19" ht="17.25" thickBot="1">
      <c r="A123" s="291" t="s">
        <v>54</v>
      </c>
      <c r="B123" s="293" t="str">
        <f>TEXT($G$1, "[$-ko-KR]yyyy-mm-dd(ddd) ") &amp; "오전 00:00"</f>
        <v>2021-12-06(월) 오전 00:00</v>
      </c>
      <c r="C123" s="294"/>
      <c r="D123" s="253" t="str">
        <f>TEXT($G$1, "[$-ko-KR]yyyy-mm-dd(ddd) ") &amp; "오후 14:00"</f>
        <v>2021-12-06(월) 오후 14:00</v>
      </c>
      <c r="E123" s="254"/>
      <c r="F123" s="255"/>
      <c r="G123" s="253" t="str">
        <f>TEXT($G$1, "[$-ko-KR]yyyy-mm-dd(ddd) ") &amp; "오후 19:00"</f>
        <v>2021-12-06(월) 오후 19:00</v>
      </c>
      <c r="H123" s="254"/>
      <c r="I123" s="255"/>
      <c r="J123" s="253" t="str">
        <f>TEXT($G$1, "[$-ko-KR]yyyy-mm-dd(ddd) ") &amp; "오후 21:00"</f>
        <v>2021-12-06(월) 오후 21:00</v>
      </c>
      <c r="K123" s="254"/>
      <c r="L123" s="255"/>
      <c r="M123" s="253" t="str">
        <f>TEXT($G$1+1, "[$-ko-KR]yyyy-mm-dd(ddd) ") &amp; "오전 00:00"</f>
        <v>2021-12-07(화) 오전 00:00</v>
      </c>
      <c r="N123" s="254"/>
      <c r="O123" s="255"/>
      <c r="Q123" s="251"/>
      <c r="R123" s="251"/>
      <c r="S123" s="251"/>
    </row>
    <row r="124" spans="1:19" ht="17.25" thickBot="1">
      <c r="A124" s="292"/>
      <c r="B124" s="121" t="s">
        <v>57</v>
      </c>
      <c r="C124" s="122" t="s">
        <v>58</v>
      </c>
      <c r="D124" s="2" t="s">
        <v>57</v>
      </c>
      <c r="E124" s="10" t="s">
        <v>265</v>
      </c>
      <c r="F124" s="11" t="s">
        <v>266</v>
      </c>
      <c r="G124" s="187" t="s">
        <v>57</v>
      </c>
      <c r="H124" s="188" t="s">
        <v>265</v>
      </c>
      <c r="I124" s="189" t="s">
        <v>266</v>
      </c>
      <c r="J124" s="10" t="s">
        <v>57</v>
      </c>
      <c r="K124" s="10" t="s">
        <v>265</v>
      </c>
      <c r="L124" s="115" t="s">
        <v>266</v>
      </c>
      <c r="M124" s="2" t="s">
        <v>57</v>
      </c>
      <c r="N124" s="10" t="s">
        <v>265</v>
      </c>
      <c r="O124" s="66" t="s">
        <v>266</v>
      </c>
      <c r="Q124" s="256"/>
      <c r="R124" s="256"/>
      <c r="S124" s="256"/>
    </row>
    <row r="125" spans="1:19" ht="17.25" thickBot="1">
      <c r="A125" s="123" t="s">
        <v>201</v>
      </c>
      <c r="B125" s="124">
        <v>17.399999999999999</v>
      </c>
      <c r="C125" s="76">
        <v>1.75438596E-2</v>
      </c>
      <c r="D125" s="13">
        <v>17.5</v>
      </c>
      <c r="E125" s="14">
        <f>IF(ISNUMBER(D125), (D125 - $B125) / $B125, "")</f>
        <v>5.7471264367816915E-3</v>
      </c>
      <c r="F125" s="16">
        <f>IF(ISNUMBER(D125), $B145 * E125, "")</f>
        <v>862.06896551725367</v>
      </c>
      <c r="G125" s="29">
        <v>16.899999999999999</v>
      </c>
      <c r="H125" s="14">
        <f>IF(ISNUMBER(G125), (G125 - $B125) / $B125, "")</f>
        <v>-2.8735632183908049E-2</v>
      </c>
      <c r="I125" s="100">
        <f>IF(ISNUMBER(G125), $B145 * H125, "")</f>
        <v>-4310.3448275862074</v>
      </c>
      <c r="J125" s="13">
        <v>15.4</v>
      </c>
      <c r="K125" s="14">
        <f>IF(ISNUMBER(J125), (J125 - $B125) / $B125, "")</f>
        <v>-0.11494252873563209</v>
      </c>
      <c r="L125" s="16">
        <f>IF(ISNUMBER(J125), $B145 * K125, "")</f>
        <v>-17241.379310344812</v>
      </c>
      <c r="M125" s="29">
        <v>16.100000000000001</v>
      </c>
      <c r="N125" s="14">
        <f>IF(ISNUMBER(M125), (M125 - $B125) / $B125, "")</f>
        <v>-7.4712643678160759E-2</v>
      </c>
      <c r="O125" s="16">
        <f>IF(ISNUMBER(M125), $B145 * N125, "")</f>
        <v>-11206.896551724114</v>
      </c>
      <c r="Q125" s="251"/>
      <c r="R125" s="251"/>
      <c r="S125" s="251"/>
    </row>
    <row r="126" spans="1:19" ht="17.25" thickBot="1">
      <c r="A126" s="125" t="s">
        <v>97</v>
      </c>
      <c r="B126" s="126">
        <v>3.06</v>
      </c>
      <c r="C126" s="77">
        <v>-9.7087379000000001E-3</v>
      </c>
      <c r="D126" s="15">
        <v>3.06</v>
      </c>
      <c r="E126" s="32">
        <f t="shared" ref="E126:E129" si="62">IF(ISNUMBER(D126), (D126 - $B126) / $B126, "")</f>
        <v>0</v>
      </c>
      <c r="F126" s="18">
        <f>IF(ISNUMBER(D126), $B145 * E126, "")</f>
        <v>0</v>
      </c>
      <c r="G126" s="31">
        <v>2.95</v>
      </c>
      <c r="H126" s="32">
        <f t="shared" ref="H126:H129" si="63">IF(ISNUMBER(G126), (G126 - $B126) / $B126, "")</f>
        <v>-3.5947712418300609E-2</v>
      </c>
      <c r="I126" s="101">
        <f>IF(ISNUMBER(G126), $B145 * H126, "")</f>
        <v>-5392.1568627450915</v>
      </c>
      <c r="J126" s="15">
        <v>3.34</v>
      </c>
      <c r="K126" s="32">
        <f t="shared" ref="K126:K129" si="64">IF(ISNUMBER(J126), (J126 - $B126) / $B126, "")</f>
        <v>9.1503267973856148E-2</v>
      </c>
      <c r="L126" s="18">
        <f>IF(ISNUMBER(J126), $B145 * K126, "")</f>
        <v>13725.490196078423</v>
      </c>
      <c r="M126" s="31">
        <v>3.59</v>
      </c>
      <c r="N126" s="32">
        <f t="shared" ref="N126:N129" si="65">IF(ISNUMBER(M126), (M126 - $B126) / $B126, "")</f>
        <v>0.17320261437908491</v>
      </c>
      <c r="O126" s="18">
        <f>IF(ISNUMBER(M126), $B145 * N126, "")</f>
        <v>25980.392156862737</v>
      </c>
      <c r="Q126" s="251"/>
      <c r="R126" s="251"/>
      <c r="S126" s="251"/>
    </row>
    <row r="127" spans="1:19" ht="17.25" thickBot="1">
      <c r="A127" s="125" t="s">
        <v>338</v>
      </c>
      <c r="B127" s="126">
        <v>0.14899999999999999</v>
      </c>
      <c r="C127" s="77">
        <v>-1.3245033099999999E-2</v>
      </c>
      <c r="D127" s="15">
        <v>0.151</v>
      </c>
      <c r="E127" s="32">
        <f t="shared" si="62"/>
        <v>1.3422818791946321E-2</v>
      </c>
      <c r="F127" s="18">
        <f>IF(ISNUMBER(D127), $B145 * E127, "")</f>
        <v>2013.422818791948</v>
      </c>
      <c r="G127" s="31">
        <v>0.14099999999999999</v>
      </c>
      <c r="H127" s="32">
        <f t="shared" si="63"/>
        <v>-5.3691275167785282E-2</v>
      </c>
      <c r="I127" s="101">
        <f>IF(ISNUMBER(G127), $B145 * H127, "")</f>
        <v>-8053.6912751677919</v>
      </c>
      <c r="J127" s="15">
        <v>0.14199999999999999</v>
      </c>
      <c r="K127" s="32">
        <f t="shared" si="64"/>
        <v>-4.6979865771812124E-2</v>
      </c>
      <c r="L127" s="18">
        <f>IF(ISNUMBER(J127), $B145 * K127, "")</f>
        <v>-7046.9798657718184</v>
      </c>
      <c r="M127" s="31">
        <v>0.15</v>
      </c>
      <c r="N127" s="32">
        <f t="shared" si="65"/>
        <v>6.7114093959731603E-3</v>
      </c>
      <c r="O127" s="18">
        <f>IF(ISNUMBER(M127), $B145 * N127, "")</f>
        <v>1006.711409395974</v>
      </c>
      <c r="Q127" s="256"/>
      <c r="R127" s="256"/>
      <c r="S127" s="256"/>
    </row>
    <row r="128" spans="1:19" ht="17.25" thickBot="1">
      <c r="A128" s="125" t="s">
        <v>247</v>
      </c>
      <c r="B128" s="126">
        <v>74.2</v>
      </c>
      <c r="C128" s="77">
        <v>-1.8518518500000001E-2</v>
      </c>
      <c r="D128" s="15">
        <v>74.400000000000006</v>
      </c>
      <c r="E128" s="32">
        <f t="shared" si="62"/>
        <v>2.6954177897574507E-3</v>
      </c>
      <c r="F128" s="18">
        <f>IF(ISNUMBER(D128), $B145 * E128, "")</f>
        <v>404.31266846361763</v>
      </c>
      <c r="G128" s="31">
        <v>70.900000000000006</v>
      </c>
      <c r="H128" s="32">
        <f t="shared" si="63"/>
        <v>-4.4474393530997268E-2</v>
      </c>
      <c r="I128" s="101">
        <f>IF(ISNUMBER(G128), $B145 * H128, "")</f>
        <v>-6671.1590296495906</v>
      </c>
      <c r="J128" s="15">
        <v>73.3</v>
      </c>
      <c r="K128" s="32">
        <f t="shared" si="64"/>
        <v>-1.2129380053908432E-2</v>
      </c>
      <c r="L128" s="18">
        <f>IF(ISNUMBER(J128), $B145 * K128, "")</f>
        <v>-1819.4070080862648</v>
      </c>
      <c r="M128" s="31">
        <v>76.5</v>
      </c>
      <c r="N128" s="32">
        <f t="shared" si="65"/>
        <v>3.0997304582210203E-2</v>
      </c>
      <c r="O128" s="18">
        <f>IF(ISNUMBER(M128), $B145 * N128, "")</f>
        <v>4649.5956873315308</v>
      </c>
      <c r="Q128" s="256"/>
      <c r="R128" s="256"/>
      <c r="S128" s="256"/>
    </row>
    <row r="129" spans="1:19" ht="17.25" thickBot="1">
      <c r="A129" s="127" t="s">
        <v>64</v>
      </c>
      <c r="B129" s="128">
        <v>40.6</v>
      </c>
      <c r="C129" s="78">
        <v>-2.1686746999999999E-2</v>
      </c>
      <c r="D129" s="20">
        <v>40.299999999999997</v>
      </c>
      <c r="E129" s="21">
        <f t="shared" si="62"/>
        <v>-7.3891625615764593E-3</v>
      </c>
      <c r="F129" s="22">
        <f>IF(ISNUMBER(D129), $B145 * E129, "")</f>
        <v>-1108.3743842364688</v>
      </c>
      <c r="G129" s="30">
        <v>38.5</v>
      </c>
      <c r="H129" s="21">
        <f t="shared" si="63"/>
        <v>-5.1724137931034517E-2</v>
      </c>
      <c r="I129" s="105">
        <f>IF(ISNUMBER(G129), $B145 * H129, "")</f>
        <v>-7758.6206896551776</v>
      </c>
      <c r="J129" s="20">
        <v>39.200000000000003</v>
      </c>
      <c r="K129" s="21">
        <f t="shared" si="64"/>
        <v>-3.448275862068962E-2</v>
      </c>
      <c r="L129" s="22">
        <f>IF(ISNUMBER(J129), $B145 * K129, "")</f>
        <v>-5172.4137931034429</v>
      </c>
      <c r="M129" s="30">
        <v>39.200000000000003</v>
      </c>
      <c r="N129" s="21">
        <f t="shared" si="65"/>
        <v>-3.448275862068962E-2</v>
      </c>
      <c r="O129" s="22">
        <f>IF(ISNUMBER(M129), $B145 * N129, "")</f>
        <v>-5172.4137931034429</v>
      </c>
      <c r="Q129" s="256"/>
      <c r="R129" s="256"/>
      <c r="S129" s="256"/>
    </row>
    <row r="130" spans="1:19" ht="17.25" thickBot="1">
      <c r="A130" s="125" t="s">
        <v>129</v>
      </c>
      <c r="B130" s="129">
        <v>81.3</v>
      </c>
      <c r="C130" s="80">
        <v>-2.4009603800000001E-2</v>
      </c>
      <c r="D130" s="106">
        <v>81.400000000000006</v>
      </c>
      <c r="E130" s="107">
        <f>IF(ISNUMBER(D130), (D130 - $B130) / $B130, "")</f>
        <v>1.2300123001231062E-3</v>
      </c>
      <c r="F130" s="108">
        <f>IF(ISNUMBER(D130), $B145 * E130, "")</f>
        <v>184.50184501846593</v>
      </c>
      <c r="G130" s="109">
        <v>76.3</v>
      </c>
      <c r="H130" s="107">
        <f>IF(ISNUMBER(G130), (G130 - $B130) / $B130, "")</f>
        <v>-6.1500615006150061E-2</v>
      </c>
      <c r="I130" s="110">
        <f>IF(ISNUMBER(G130), $B145 * H130, "")</f>
        <v>-9225.0922509225093</v>
      </c>
      <c r="J130" s="106">
        <v>78.5</v>
      </c>
      <c r="K130" s="107">
        <f>IF(ISNUMBER(J130), (J130 - $B130) / $B130, "")</f>
        <v>-3.4440344403443998E-2</v>
      </c>
      <c r="L130" s="108">
        <f>IF(ISNUMBER(J130), $B145 * K130, "")</f>
        <v>-5166.0516605165994</v>
      </c>
      <c r="M130" s="109">
        <v>79.3</v>
      </c>
      <c r="N130" s="107">
        <f>IF(ISNUMBER(M130), (M130 - $B130) / $B130, "")</f>
        <v>-2.4600246002460024E-2</v>
      </c>
      <c r="O130" s="108">
        <f>IF(ISNUMBER(M130), $B145 * N130, "")</f>
        <v>-3690.0369003690039</v>
      </c>
      <c r="Q130" s="256"/>
      <c r="R130" s="256"/>
      <c r="S130" s="256"/>
    </row>
    <row r="131" spans="1:19" ht="17.25" thickBot="1">
      <c r="A131" s="125" t="s">
        <v>119</v>
      </c>
      <c r="B131" s="126">
        <v>27.8</v>
      </c>
      <c r="C131" s="77">
        <v>-3.1358885000000003E-2</v>
      </c>
      <c r="D131" s="15">
        <v>27.8</v>
      </c>
      <c r="E131" s="32">
        <f t="shared" ref="E131:E134" si="66">IF(ISNUMBER(D131), (D131 - $B131) / $B131, "")</f>
        <v>0</v>
      </c>
      <c r="F131" s="18">
        <f>IF(ISNUMBER(D131), $B145 * E131, "")</f>
        <v>0</v>
      </c>
      <c r="G131" s="31">
        <v>25.8</v>
      </c>
      <c r="H131" s="32">
        <f t="shared" ref="H131:H134" si="67">IF(ISNUMBER(G131), (G131 - $B131) / $B131, "")</f>
        <v>-7.1942446043165464E-2</v>
      </c>
      <c r="I131" s="101">
        <f>IF(ISNUMBER(G131), $B145 * H131, "")</f>
        <v>-10791.366906474819</v>
      </c>
      <c r="J131" s="15">
        <v>26.6</v>
      </c>
      <c r="K131" s="32">
        <f t="shared" ref="K131:K134" si="68">IF(ISNUMBER(J131), (J131 - $B131) / $B131, "")</f>
        <v>-4.3165467625899255E-2</v>
      </c>
      <c r="L131" s="18">
        <f>IF(ISNUMBER(J131), $B145 * K131, "")</f>
        <v>-6474.8201438848882</v>
      </c>
      <c r="M131" s="31">
        <v>27.2</v>
      </c>
      <c r="N131" s="32">
        <f t="shared" ref="N131:N134" si="69">IF(ISNUMBER(M131), (M131 - $B131) / $B131, "")</f>
        <v>-2.158273381294969E-2</v>
      </c>
      <c r="O131" s="18">
        <f>IF(ISNUMBER(M131), $B145 * N131, "")</f>
        <v>-3237.4100719424537</v>
      </c>
      <c r="Q131" s="256"/>
      <c r="R131" s="256"/>
      <c r="S131" s="256"/>
    </row>
    <row r="132" spans="1:19" ht="17.25" thickBot="1">
      <c r="A132" s="125" t="s">
        <v>187</v>
      </c>
      <c r="B132" s="126">
        <v>15.3</v>
      </c>
      <c r="C132" s="77">
        <v>-3.1645569599999999E-2</v>
      </c>
      <c r="D132" s="15">
        <v>15.2</v>
      </c>
      <c r="E132" s="32">
        <f t="shared" si="66"/>
        <v>-6.5359477124183937E-3</v>
      </c>
      <c r="F132" s="18">
        <f>IF(ISNUMBER(D132), $B145 * E132, "")</f>
        <v>-980.39215686275907</v>
      </c>
      <c r="G132" s="31">
        <v>14.2</v>
      </c>
      <c r="H132" s="32">
        <f t="shared" si="67"/>
        <v>-7.1895424836601399E-2</v>
      </c>
      <c r="I132" s="101">
        <f>IF(ISNUMBER(G132), $B145 * H132, "")</f>
        <v>-10784.31372549021</v>
      </c>
      <c r="J132" s="15">
        <v>14.4</v>
      </c>
      <c r="K132" s="32">
        <f t="shared" si="68"/>
        <v>-5.8823529411764726E-2</v>
      </c>
      <c r="L132" s="18">
        <f>IF(ISNUMBER(J132), $B145 * K132, "")</f>
        <v>-8823.5294117647081</v>
      </c>
      <c r="M132" s="31">
        <v>15</v>
      </c>
      <c r="N132" s="32">
        <f t="shared" si="69"/>
        <v>-1.9607843137254947E-2</v>
      </c>
      <c r="O132" s="18">
        <f>IF(ISNUMBER(M132), $B145 * N132, "")</f>
        <v>-2941.176470588242</v>
      </c>
      <c r="Q132" s="256"/>
      <c r="R132" s="256"/>
      <c r="S132" s="256"/>
    </row>
    <row r="133" spans="1:19" ht="17.25" thickBot="1">
      <c r="A133" s="125" t="s">
        <v>185</v>
      </c>
      <c r="B133" s="126">
        <v>14.7</v>
      </c>
      <c r="C133" s="77">
        <v>-3.9215686299999997E-2</v>
      </c>
      <c r="D133" s="15">
        <v>14.6</v>
      </c>
      <c r="E133" s="32">
        <f t="shared" si="66"/>
        <v>-6.8027210884353505E-3</v>
      </c>
      <c r="F133" s="18">
        <f>IF(ISNUMBER(D133), $B145 * E133, "")</f>
        <v>-1020.4081632653026</v>
      </c>
      <c r="G133" s="31">
        <v>13.8</v>
      </c>
      <c r="H133" s="32">
        <f t="shared" si="67"/>
        <v>-6.1224489795918276E-2</v>
      </c>
      <c r="I133" s="101">
        <f>IF(ISNUMBER(G133), $B145 * H133, "")</f>
        <v>-9183.6734693877406</v>
      </c>
      <c r="J133" s="15">
        <v>13.9</v>
      </c>
      <c r="K133" s="32">
        <f t="shared" si="68"/>
        <v>-5.4421768707482922E-2</v>
      </c>
      <c r="L133" s="18">
        <f>IF(ISNUMBER(J133), $B145 * K133, "")</f>
        <v>-8163.2653061224382</v>
      </c>
      <c r="M133" s="31">
        <v>14.1</v>
      </c>
      <c r="N133" s="32">
        <f t="shared" si="69"/>
        <v>-4.0816326530612221E-2</v>
      </c>
      <c r="O133" s="18">
        <f>IF(ISNUMBER(M133), $B145 * N133, "")</f>
        <v>-6122.4489795918334</v>
      </c>
      <c r="Q133" s="33"/>
      <c r="R133" s="33"/>
    </row>
    <row r="134" spans="1:19" ht="17.25" thickBot="1">
      <c r="A134" s="130" t="s">
        <v>147</v>
      </c>
      <c r="B134" s="131">
        <v>12</v>
      </c>
      <c r="C134" s="79">
        <v>-0.04</v>
      </c>
      <c r="D134" s="24">
        <v>11.9</v>
      </c>
      <c r="E134" s="25">
        <f t="shared" si="66"/>
        <v>-8.3333333333333037E-3</v>
      </c>
      <c r="F134" s="104">
        <f>IF(ISNUMBER(D134), $B145 * E134, "")</f>
        <v>-1249.9999999999955</v>
      </c>
      <c r="G134" s="102">
        <v>11.1</v>
      </c>
      <c r="H134" s="25">
        <f t="shared" si="67"/>
        <v>-7.5000000000000025E-2</v>
      </c>
      <c r="I134" s="103">
        <f>IF(ISNUMBER(G134), $B145 * H134, "")</f>
        <v>-11250.000000000004</v>
      </c>
      <c r="J134" s="24">
        <v>11.5</v>
      </c>
      <c r="K134" s="25">
        <f t="shared" si="68"/>
        <v>-4.1666666666666664E-2</v>
      </c>
      <c r="L134" s="104">
        <f>IF(ISNUMBER(J134), $B145 * K134, "")</f>
        <v>-6250</v>
      </c>
      <c r="M134" s="102">
        <v>11.7</v>
      </c>
      <c r="N134" s="25">
        <f t="shared" si="69"/>
        <v>-2.500000000000006E-2</v>
      </c>
      <c r="O134" s="104">
        <f>IF(ISNUMBER(M134), $B145 * N134, "")</f>
        <v>-3750.0000000000091</v>
      </c>
      <c r="Q134" s="265"/>
      <c r="R134" s="266"/>
      <c r="S134" s="267"/>
    </row>
    <row r="135" spans="1:19">
      <c r="A135" s="123" t="s">
        <v>145</v>
      </c>
      <c r="B135" s="124">
        <v>20.399999999999999</v>
      </c>
      <c r="C135" s="76">
        <v>-4.2253521099999997E-2</v>
      </c>
      <c r="D135" s="13">
        <v>20.6</v>
      </c>
      <c r="E135" s="14">
        <f>IF(ISNUMBER(D135), (D135 - $B135) / $B135, "")</f>
        <v>9.8039215686275914E-3</v>
      </c>
      <c r="F135" s="16">
        <f>IF(ISNUMBER(D135), $B145 * E135, "")</f>
        <v>1470.5882352941387</v>
      </c>
      <c r="G135" s="29">
        <v>19.2</v>
      </c>
      <c r="H135" s="14">
        <f>IF(ISNUMBER(G135), (G135 - $B135) / $B135, "")</f>
        <v>-5.8823529411764677E-2</v>
      </c>
      <c r="I135" s="100">
        <f>IF(ISNUMBER(G135), $B145 * H135, "")</f>
        <v>-8823.5294117647009</v>
      </c>
      <c r="J135" s="13">
        <v>19.899999999999999</v>
      </c>
      <c r="K135" s="14">
        <f>IF(ISNUMBER(J135), (J135 - $B135) / $B135, "")</f>
        <v>-2.4509803921568631E-2</v>
      </c>
      <c r="L135" s="16">
        <f>IF(ISNUMBER(J135), $B145 * K135, "")</f>
        <v>-3676.4705882352946</v>
      </c>
      <c r="M135" s="29">
        <v>20.399999999999999</v>
      </c>
      <c r="N135" s="14">
        <f>IF(ISNUMBER(M135), (M135 - $B135) / $B135, "")</f>
        <v>0</v>
      </c>
      <c r="O135" s="16">
        <f>IF(ISNUMBER(M135), $B145 * N135, "")</f>
        <v>0</v>
      </c>
      <c r="Q135" s="268"/>
      <c r="R135" s="269"/>
      <c r="S135" s="270"/>
    </row>
    <row r="136" spans="1:19" ht="17.25" thickBot="1">
      <c r="A136" s="125" t="s">
        <v>175</v>
      </c>
      <c r="B136" s="126">
        <v>16</v>
      </c>
      <c r="C136" s="77">
        <v>-4.7619047599999999E-2</v>
      </c>
      <c r="D136" s="15">
        <v>15.9</v>
      </c>
      <c r="E136" s="32">
        <f t="shared" ref="E136:E139" si="70">IF(ISNUMBER(D136), (D136 - $B136) / $B136, "")</f>
        <v>-6.2499999999999778E-3</v>
      </c>
      <c r="F136" s="18">
        <f>IF(ISNUMBER(D136), $B145 * E136, "")</f>
        <v>-937.4999999999967</v>
      </c>
      <c r="G136" s="31">
        <v>15</v>
      </c>
      <c r="H136" s="32">
        <f t="shared" ref="H136:H139" si="71">IF(ISNUMBER(G136), (G136 - $B136) / $B136, "")</f>
        <v>-6.25E-2</v>
      </c>
      <c r="I136" s="101">
        <f>IF(ISNUMBER(G136), $B145 * H136, "")</f>
        <v>-9375</v>
      </c>
      <c r="J136" s="15">
        <v>15.2</v>
      </c>
      <c r="K136" s="32">
        <f t="shared" ref="K136:K139" si="72">IF(ISNUMBER(J136), (J136 - $B136) / $B136, "")</f>
        <v>-5.0000000000000044E-2</v>
      </c>
      <c r="L136" s="18">
        <f>IF(ISNUMBER(J136), $B145 * K136, "")</f>
        <v>-7500.0000000000064</v>
      </c>
      <c r="M136" s="31">
        <v>15.7</v>
      </c>
      <c r="N136" s="32">
        <f t="shared" ref="N136:N139" si="73">IF(ISNUMBER(M136), (M136 - $B136) / $B136, "")</f>
        <v>-1.8750000000000044E-2</v>
      </c>
      <c r="O136" s="18">
        <f>IF(ISNUMBER(M136), $B145 * N136, "")</f>
        <v>-2812.5000000000068</v>
      </c>
      <c r="Q136" s="271"/>
      <c r="R136" s="272"/>
      <c r="S136" s="273"/>
    </row>
    <row r="137" spans="1:19" ht="17.25" thickBot="1">
      <c r="A137" s="125" t="s">
        <v>199</v>
      </c>
      <c r="B137" s="126">
        <v>68.8</v>
      </c>
      <c r="C137" s="77">
        <v>-5.4945054899999998E-2</v>
      </c>
      <c r="D137" s="15">
        <v>69.400000000000006</v>
      </c>
      <c r="E137" s="32">
        <f t="shared" si="70"/>
        <v>8.7209302325582643E-3</v>
      </c>
      <c r="F137" s="18">
        <f>IF(ISNUMBER(D137), $B145 * E137, "")</f>
        <v>1308.1395348837395</v>
      </c>
      <c r="G137" s="31">
        <v>64.400000000000006</v>
      </c>
      <c r="H137" s="32">
        <f t="shared" si="71"/>
        <v>-6.3953488372092901E-2</v>
      </c>
      <c r="I137" s="101">
        <f>IF(ISNUMBER(G137), $B145 * H137, "")</f>
        <v>-9593.023255813936</v>
      </c>
      <c r="J137" s="15">
        <v>65.2</v>
      </c>
      <c r="K137" s="32">
        <f t="shared" si="72"/>
        <v>-5.2325581395348757E-2</v>
      </c>
      <c r="L137" s="18">
        <f>IF(ISNUMBER(J137), $B145 * K137, "")</f>
        <v>-7848.8372093023136</v>
      </c>
      <c r="M137" s="31">
        <v>67.900000000000006</v>
      </c>
      <c r="N137" s="32">
        <f t="shared" si="73"/>
        <v>-1.3081395348837085E-2</v>
      </c>
      <c r="O137" s="18">
        <f>IF(ISNUMBER(M137), $B145 * N137, "")</f>
        <v>-1962.2093023255627</v>
      </c>
      <c r="Q137" s="256"/>
      <c r="R137" s="256"/>
      <c r="S137" s="256"/>
    </row>
    <row r="138" spans="1:19" ht="17.25" thickBot="1">
      <c r="A138" s="125" t="s">
        <v>205</v>
      </c>
      <c r="B138" s="126">
        <v>11.6</v>
      </c>
      <c r="C138" s="77">
        <v>-5.6910569100000002E-2</v>
      </c>
      <c r="D138" s="15">
        <v>11.6</v>
      </c>
      <c r="E138" s="32">
        <f t="shared" si="70"/>
        <v>0</v>
      </c>
      <c r="F138" s="18">
        <f>IF(ISNUMBER(D138), $B145 * E138, "")</f>
        <v>0</v>
      </c>
      <c r="G138" s="31">
        <v>10.8</v>
      </c>
      <c r="H138" s="32">
        <f t="shared" si="71"/>
        <v>-6.8965517241379226E-2</v>
      </c>
      <c r="I138" s="101">
        <f>IF(ISNUMBER(G138), $B145 * H138, "")</f>
        <v>-10344.827586206884</v>
      </c>
      <c r="J138" s="15">
        <v>11</v>
      </c>
      <c r="K138" s="32">
        <f t="shared" si="72"/>
        <v>-5.1724137931034454E-2</v>
      </c>
      <c r="L138" s="18">
        <f>IF(ISNUMBER(J138), $B145 * K138, "")</f>
        <v>-7758.6206896551685</v>
      </c>
      <c r="M138" s="31">
        <v>11.3</v>
      </c>
      <c r="N138" s="32">
        <f t="shared" si="73"/>
        <v>-2.5862068965517151E-2</v>
      </c>
      <c r="O138" s="18">
        <f>IF(ISNUMBER(M138), $B145 * N138, "")</f>
        <v>-3879.3103448275724</v>
      </c>
      <c r="Q138" s="251"/>
      <c r="R138" s="251"/>
      <c r="S138" s="251"/>
    </row>
    <row r="139" spans="1:19" ht="17.25" thickBot="1">
      <c r="A139" s="127" t="s">
        <v>71</v>
      </c>
      <c r="B139" s="128">
        <v>26.8</v>
      </c>
      <c r="C139" s="78">
        <v>-5.9649122800000003E-2</v>
      </c>
      <c r="D139" s="20">
        <v>26.8</v>
      </c>
      <c r="E139" s="21">
        <f t="shared" si="70"/>
        <v>0</v>
      </c>
      <c r="F139" s="22">
        <f>IF(ISNUMBER(D139), $B145 * E139, "")</f>
        <v>0</v>
      </c>
      <c r="G139" s="30">
        <v>24.9</v>
      </c>
      <c r="H139" s="21">
        <f t="shared" si="71"/>
        <v>-7.0895522388059781E-2</v>
      </c>
      <c r="I139" s="105">
        <f>IF(ISNUMBER(G139), $B145 * H139, "")</f>
        <v>-10634.328358208968</v>
      </c>
      <c r="J139" s="20">
        <v>25.4</v>
      </c>
      <c r="K139" s="21">
        <f t="shared" si="72"/>
        <v>-5.2238805970149335E-2</v>
      </c>
      <c r="L139" s="22">
        <f>IF(ISNUMBER(J139), $B145 * K139, "")</f>
        <v>-7835.8208955224</v>
      </c>
      <c r="M139" s="30">
        <v>26.6</v>
      </c>
      <c r="N139" s="21">
        <f t="shared" si="73"/>
        <v>-7.4626865671641521E-3</v>
      </c>
      <c r="O139" s="22">
        <f>IF(ISNUMBER(M139), $B145 * N139, "")</f>
        <v>-1119.4029850746228</v>
      </c>
      <c r="Q139" s="251"/>
      <c r="R139" s="251"/>
      <c r="S139" s="251"/>
    </row>
    <row r="140" spans="1:19" ht="17.25" thickBot="1">
      <c r="A140" s="125" t="s">
        <v>159</v>
      </c>
      <c r="B140" s="129">
        <v>93.5</v>
      </c>
      <c r="C140" s="80">
        <v>-6.5000000000000002E-2</v>
      </c>
      <c r="D140" s="106">
        <v>93.5</v>
      </c>
      <c r="E140" s="107">
        <f>IF(ISNUMBER(D140), (D140 - $B140) / $B140, "")</f>
        <v>0</v>
      </c>
      <c r="F140" s="108">
        <f>IF(ISNUMBER(D140), $B145 * E140, "")</f>
        <v>0</v>
      </c>
      <c r="G140" s="109">
        <v>88.7</v>
      </c>
      <c r="H140" s="107">
        <f>IF(ISNUMBER(G140), (G140 - $B140) / $B140, "")</f>
        <v>-5.1336898395721892E-2</v>
      </c>
      <c r="I140" s="110">
        <f>IF(ISNUMBER(G140), $B145 * H140, "")</f>
        <v>-7700.5347593582837</v>
      </c>
      <c r="J140" s="106">
        <v>89.9</v>
      </c>
      <c r="K140" s="107">
        <f>IF(ISNUMBER(J140), (J140 - $B140) / $B140, "")</f>
        <v>-3.8502673796791384E-2</v>
      </c>
      <c r="L140" s="108">
        <f>IF(ISNUMBER(J140), $B145 * K140, "")</f>
        <v>-5775.401069518708</v>
      </c>
      <c r="M140" s="109">
        <v>91.2</v>
      </c>
      <c r="N140" s="107">
        <f>IF(ISNUMBER(M140), (M140 - $B140) / $B140, "")</f>
        <v>-2.4598930481283393E-2</v>
      </c>
      <c r="O140" s="108">
        <f>IF(ISNUMBER(M140), $B145 * N140, "")</f>
        <v>-3689.839572192509</v>
      </c>
      <c r="Q140" s="256"/>
      <c r="R140" s="256"/>
      <c r="S140" s="256"/>
    </row>
    <row r="141" spans="1:19" ht="17.25" thickBot="1">
      <c r="A141" s="125" t="s">
        <v>207</v>
      </c>
      <c r="B141" s="126">
        <v>15.8</v>
      </c>
      <c r="C141" s="77">
        <v>-7.0588235299999996E-2</v>
      </c>
      <c r="D141" s="15">
        <v>15.9</v>
      </c>
      <c r="E141" s="32">
        <f t="shared" ref="E141:E144" si="74">IF(ISNUMBER(D141), (D141 - $B141) / $B141, "")</f>
        <v>6.3291139240506103E-3</v>
      </c>
      <c r="F141" s="18">
        <f>IF(ISNUMBER(D141), $B145 * E141, "")</f>
        <v>949.36708860759154</v>
      </c>
      <c r="G141" s="31">
        <v>14.8</v>
      </c>
      <c r="H141" s="32">
        <f t="shared" ref="H141:H144" si="75">IF(ISNUMBER(G141), (G141 - $B141) / $B141, "")</f>
        <v>-6.3291139240506319E-2</v>
      </c>
      <c r="I141" s="101">
        <f>IF(ISNUMBER(G141), $B145 * H141, "")</f>
        <v>-9493.6708860759481</v>
      </c>
      <c r="J141" s="15">
        <v>14.9</v>
      </c>
      <c r="K141" s="32">
        <f t="shared" ref="K141:K144" si="76">IF(ISNUMBER(J141), (J141 - $B141) / $B141, "")</f>
        <v>-5.6962025316455715E-2</v>
      </c>
      <c r="L141" s="18">
        <f>IF(ISNUMBER(J141), $B145 * K141, "")</f>
        <v>-8544.3037974683575</v>
      </c>
      <c r="M141" s="31">
        <v>15.4</v>
      </c>
      <c r="N141" s="32">
        <f t="shared" ref="N141:N144" si="77">IF(ISNUMBER(M141), (M141 - $B141) / $B141, "")</f>
        <v>-2.5316455696202552E-2</v>
      </c>
      <c r="O141" s="18">
        <f>IF(ISNUMBER(M141), $B145 * N141, "")</f>
        <v>-3797.468354430383</v>
      </c>
      <c r="Q141" s="256"/>
      <c r="R141" s="256"/>
      <c r="S141" s="256"/>
    </row>
    <row r="142" spans="1:19" ht="17.25" thickBot="1">
      <c r="A142" s="125" t="s">
        <v>213</v>
      </c>
      <c r="B142" s="126">
        <v>10.9</v>
      </c>
      <c r="C142" s="77">
        <v>-7.6271186399999996E-2</v>
      </c>
      <c r="D142" s="15">
        <v>11.1</v>
      </c>
      <c r="E142" s="32">
        <f t="shared" si="74"/>
        <v>1.8348623853210944E-2</v>
      </c>
      <c r="F142" s="18">
        <f>IF(ISNUMBER(D142), $B145 * E142, "")</f>
        <v>2752.2935779816416</v>
      </c>
      <c r="G142" s="31">
        <v>10.4</v>
      </c>
      <c r="H142" s="32">
        <f t="shared" si="75"/>
        <v>-4.5871559633027519E-2</v>
      </c>
      <c r="I142" s="101">
        <f>IF(ISNUMBER(G142), $B145 * H142, "")</f>
        <v>-6880.7339449541278</v>
      </c>
      <c r="J142" s="15">
        <v>10.6</v>
      </c>
      <c r="K142" s="32">
        <f t="shared" si="76"/>
        <v>-2.7522935779816578E-2</v>
      </c>
      <c r="L142" s="18">
        <f>IF(ISNUMBER(J142), $B145 * K142, "")</f>
        <v>-4128.440366972487</v>
      </c>
      <c r="M142" s="31">
        <v>10.8</v>
      </c>
      <c r="N142" s="32">
        <f t="shared" si="77"/>
        <v>-9.1743119266054721E-3</v>
      </c>
      <c r="O142" s="18">
        <f>IF(ISNUMBER(M142), $B145 * N142, "")</f>
        <v>-1376.1467889908208</v>
      </c>
      <c r="Q142" s="256"/>
      <c r="R142" s="256"/>
      <c r="S142" s="256"/>
    </row>
    <row r="143" spans="1:19">
      <c r="A143" s="125" t="s">
        <v>231</v>
      </c>
      <c r="B143" s="126">
        <v>81.599999999999994</v>
      </c>
      <c r="C143" s="77">
        <v>-7.9006772000000003E-2</v>
      </c>
      <c r="D143" s="15">
        <v>82.6</v>
      </c>
      <c r="E143" s="32">
        <f t="shared" si="74"/>
        <v>1.2254901960784315E-2</v>
      </c>
      <c r="F143" s="18">
        <f>IF(ISNUMBER(D143), $B145 * E143, "")</f>
        <v>1838.2352941176473</v>
      </c>
      <c r="G143" s="31">
        <v>77.599999999999994</v>
      </c>
      <c r="H143" s="32">
        <f t="shared" si="75"/>
        <v>-4.9019607843137261E-2</v>
      </c>
      <c r="I143" s="101">
        <f>IF(ISNUMBER(G143), $B145 * H143, "")</f>
        <v>-7352.9411764705892</v>
      </c>
      <c r="J143" s="15">
        <v>79.099999999999994</v>
      </c>
      <c r="K143" s="32">
        <f t="shared" si="76"/>
        <v>-3.0637254901960786E-2</v>
      </c>
      <c r="L143" s="18">
        <f>IF(ISNUMBER(J143), $B145 * K143, "")</f>
        <v>-4595.588235294118</v>
      </c>
      <c r="M143" s="31">
        <v>80.599999999999994</v>
      </c>
      <c r="N143" s="32">
        <f t="shared" si="77"/>
        <v>-1.2254901960784315E-2</v>
      </c>
      <c r="O143" s="18">
        <f>IF(ISNUMBER(M143), $B145 * N143, "")</f>
        <v>-1838.2352941176473</v>
      </c>
      <c r="Q143" s="278"/>
      <c r="R143" s="279"/>
      <c r="S143" s="280"/>
    </row>
    <row r="144" spans="1:19" ht="17.25" thickBot="1">
      <c r="A144" s="130"/>
      <c r="B144" s="131"/>
      <c r="C144" s="79"/>
      <c r="D144" s="24" t="s">
        <v>341</v>
      </c>
      <c r="E144" s="25" t="str">
        <f t="shared" si="74"/>
        <v/>
      </c>
      <c r="F144" s="104" t="str">
        <f>IF(ISNUMBER(D144), $B145 * E144, "")</f>
        <v/>
      </c>
      <c r="G144" s="102" t="s">
        <v>341</v>
      </c>
      <c r="H144" s="25" t="str">
        <f t="shared" si="75"/>
        <v/>
      </c>
      <c r="I144" s="103" t="str">
        <f>IF(ISNUMBER(G144), $B145 * H144, "")</f>
        <v/>
      </c>
      <c r="J144" s="24" t="s">
        <v>341</v>
      </c>
      <c r="K144" s="25" t="str">
        <f t="shared" si="76"/>
        <v/>
      </c>
      <c r="L144" s="104" t="str">
        <f>IF(ISNUMBER(J144), $B145 * K144, "")</f>
        <v/>
      </c>
      <c r="M144" s="102" t="s">
        <v>341</v>
      </c>
      <c r="N144" s="25" t="str">
        <f t="shared" si="77"/>
        <v/>
      </c>
      <c r="O144" s="104" t="str">
        <f>IF(ISNUMBER(M144), $B145 * N144, "")</f>
        <v/>
      </c>
      <c r="Q144" s="281"/>
      <c r="R144" s="282"/>
      <c r="S144" s="283"/>
    </row>
    <row r="145" spans="1:19" ht="17.25" thickBot="1">
      <c r="A145" s="132" t="s">
        <v>267</v>
      </c>
      <c r="B145" s="289">
        <f>$B$37</f>
        <v>150000</v>
      </c>
      <c r="C145" s="290"/>
      <c r="D145" s="26" t="s">
        <v>268</v>
      </c>
      <c r="E145" s="27">
        <f>IF(COUNT(E125:E144), SUM(E125:E144) / COUNT(E125:E144), 0)</f>
        <v>2.2758790611619368E-3</v>
      </c>
      <c r="F145" s="28">
        <f>SUM(F125:F144)</f>
        <v>6486.2553243115217</v>
      </c>
      <c r="G145" s="26" t="s">
        <v>268</v>
      </c>
      <c r="H145" s="27">
        <f>IF(COUNT(H125:H144), SUM(H125:H144) / COUNT(H125:H144), 0)</f>
        <v>-5.7410178391555287E-2</v>
      </c>
      <c r="I145" s="28">
        <f>SUM(I125:I144)</f>
        <v>-163619.00841593256</v>
      </c>
      <c r="J145" s="26" t="s">
        <v>268</v>
      </c>
      <c r="K145" s="27">
        <f>IF(COUNT(K125:K144), SUM(K125:K144) / COUNT(K125:K144), 0)</f>
        <v>-3.8630119001924701E-2</v>
      </c>
      <c r="L145" s="28">
        <f>SUM(L125:L144)</f>
        <v>-110095.83915548539</v>
      </c>
      <c r="M145" s="26" t="s">
        <v>268</v>
      </c>
      <c r="N145" s="27">
        <f>IF(COUNT(N125:N144), SUM(N125:N144) / COUNT(N125:N144), 0)</f>
        <v>-8.7574723353291174E-3</v>
      </c>
      <c r="O145" s="28">
        <f>SUM(O125:O144)</f>
        <v>-24958.796155687978</v>
      </c>
      <c r="Q145" s="284"/>
      <c r="R145" s="285"/>
      <c r="S145" s="286"/>
    </row>
    <row r="147" spans="1:19" ht="17.25" thickBot="1"/>
    <row r="148" spans="1:19" ht="17.25" thickBot="1">
      <c r="A148" s="230" t="s">
        <v>256</v>
      </c>
      <c r="B148" s="231"/>
      <c r="C148" s="231"/>
      <c r="D148" s="231"/>
      <c r="E148" s="231"/>
      <c r="F148" s="231"/>
      <c r="G148" s="231"/>
      <c r="H148" s="231"/>
      <c r="I148" s="231"/>
      <c r="J148" s="231"/>
      <c r="K148" s="231"/>
      <c r="L148" s="231"/>
      <c r="M148" s="231"/>
      <c r="N148" s="231"/>
      <c r="O148" s="232"/>
      <c r="Q148" s="251"/>
      <c r="R148" s="251"/>
      <c r="S148" s="251"/>
    </row>
    <row r="149" spans="1:19" ht="17.25" thickBot="1">
      <c r="A149" s="186" t="s">
        <v>264</v>
      </c>
      <c r="B149" s="230" t="s">
        <v>49</v>
      </c>
      <c r="C149" s="232"/>
      <c r="D149" s="230" t="s">
        <v>57</v>
      </c>
      <c r="E149" s="231"/>
      <c r="F149" s="232"/>
      <c r="G149" s="257">
        <f>_xlfn.IFNA(VLOOKUP(B149, 현재가테이블!$B$2:$D$200, 2, FALSE), "-")</f>
        <v>60715000</v>
      </c>
      <c r="H149" s="258"/>
      <c r="I149" s="259"/>
      <c r="J149" s="230" t="s">
        <v>58</v>
      </c>
      <c r="K149" s="231"/>
      <c r="L149" s="232"/>
      <c r="M149" s="260">
        <f>_xlfn.IFNA(VLOOKUP(B149, 현재가테이블!$B$2:$D$200, 3, FALSE), "-")</f>
        <v>-7.8924148000000006E-3</v>
      </c>
      <c r="N149" s="261"/>
      <c r="O149" s="262"/>
      <c r="Q149" s="251"/>
      <c r="R149" s="251"/>
      <c r="S149" s="251"/>
    </row>
    <row r="150" spans="1:19" ht="17.25" thickBot="1">
      <c r="A150" s="291" t="s">
        <v>54</v>
      </c>
      <c r="B150" s="293" t="str">
        <f>TEXT($G$1, "[$-ko-KR]yyyy-mm-dd(ddd) ") &amp; "오전 00:00"</f>
        <v>2021-12-06(월) 오전 00:00</v>
      </c>
      <c r="C150" s="294"/>
      <c r="D150" s="253" t="str">
        <f>TEXT($G$1, "[$-ko-KR]yyyy-mm-dd(ddd) ") &amp; "오후 14:00"</f>
        <v>2021-12-06(월) 오후 14:00</v>
      </c>
      <c r="E150" s="254"/>
      <c r="F150" s="255"/>
      <c r="G150" s="253" t="str">
        <f>TEXT($G$1, "[$-ko-KR]yyyy-mm-dd(ddd) ") &amp; "오후 19:00"</f>
        <v>2021-12-06(월) 오후 19:00</v>
      </c>
      <c r="H150" s="254"/>
      <c r="I150" s="255"/>
      <c r="J150" s="253" t="str">
        <f>TEXT($G$1, "[$-ko-KR]yyyy-mm-dd(ddd) ") &amp; "오후 21:00"</f>
        <v>2021-12-06(월) 오후 21:00</v>
      </c>
      <c r="K150" s="254"/>
      <c r="L150" s="255"/>
      <c r="M150" s="253" t="str">
        <f>TEXT($G$1+1, "[$-ko-KR]yyyy-mm-dd(ddd) ") &amp; "오전 00:00"</f>
        <v>2021-12-07(화) 오전 00:00</v>
      </c>
      <c r="N150" s="254"/>
      <c r="O150" s="255"/>
      <c r="Q150" s="251"/>
      <c r="R150" s="251"/>
      <c r="S150" s="251"/>
    </row>
    <row r="151" spans="1:19" ht="17.25" thickBot="1">
      <c r="A151" s="292"/>
      <c r="B151" s="121" t="s">
        <v>57</v>
      </c>
      <c r="C151" s="122" t="s">
        <v>58</v>
      </c>
      <c r="D151" s="2" t="s">
        <v>57</v>
      </c>
      <c r="E151" s="10" t="s">
        <v>265</v>
      </c>
      <c r="F151" s="11" t="s">
        <v>266</v>
      </c>
      <c r="G151" s="187" t="s">
        <v>57</v>
      </c>
      <c r="H151" s="188" t="s">
        <v>265</v>
      </c>
      <c r="I151" s="189" t="s">
        <v>266</v>
      </c>
      <c r="J151" s="10" t="s">
        <v>57</v>
      </c>
      <c r="K151" s="10" t="s">
        <v>265</v>
      </c>
      <c r="L151" s="115" t="s">
        <v>266</v>
      </c>
      <c r="M151" s="2" t="s">
        <v>57</v>
      </c>
      <c r="N151" s="10" t="s">
        <v>265</v>
      </c>
      <c r="O151" s="66" t="s">
        <v>266</v>
      </c>
      <c r="Q151" s="256"/>
      <c r="R151" s="256"/>
      <c r="S151" s="256"/>
    </row>
    <row r="152" spans="1:19" ht="17.25" thickBot="1">
      <c r="A152" s="123" t="s">
        <v>141</v>
      </c>
      <c r="B152" s="124">
        <v>130</v>
      </c>
      <c r="C152" s="76">
        <v>-3.7037037000000002E-2</v>
      </c>
      <c r="D152" s="13">
        <v>130</v>
      </c>
      <c r="E152" s="14">
        <f>IF(ISNUMBER(D152), (D152 - $B152) / $B152, "")</f>
        <v>0</v>
      </c>
      <c r="F152" s="16">
        <f>IF(ISNUMBER(D152), $B172 * E152, "")</f>
        <v>0</v>
      </c>
      <c r="G152" s="29">
        <v>122</v>
      </c>
      <c r="H152" s="14">
        <f>IF(ISNUMBER(G152), (G152 - $B152) / $B152, "")</f>
        <v>-6.1538461538461542E-2</v>
      </c>
      <c r="I152" s="100">
        <f>IF(ISNUMBER(G152), $B172 * H152, "")</f>
        <v>-9230.7692307692305</v>
      </c>
      <c r="J152" s="13">
        <v>125</v>
      </c>
      <c r="K152" s="14">
        <f>IF(ISNUMBER(J152), (J152 - $B152) / $B152, "")</f>
        <v>-3.8461538461538464E-2</v>
      </c>
      <c r="L152" s="16">
        <f>IF(ISNUMBER(J152), $B172 * K152, "")</f>
        <v>-5769.2307692307695</v>
      </c>
      <c r="M152" s="29">
        <v>125</v>
      </c>
      <c r="N152" s="14">
        <f>IF(ISNUMBER(M152), (M152 - $B152) / $B152, "")</f>
        <v>-3.8461538461538464E-2</v>
      </c>
      <c r="O152" s="16">
        <f>IF(ISNUMBER(M152), $B172 * N152, "")</f>
        <v>-5769.2307692307695</v>
      </c>
      <c r="Q152" s="251"/>
      <c r="R152" s="251"/>
      <c r="S152" s="251"/>
    </row>
    <row r="153" spans="1:19" ht="17.25" thickBot="1">
      <c r="A153" s="125" t="s">
        <v>336</v>
      </c>
      <c r="B153" s="126">
        <v>332</v>
      </c>
      <c r="C153" s="77">
        <v>-3.7681159399999997E-2</v>
      </c>
      <c r="D153" s="15">
        <v>334</v>
      </c>
      <c r="E153" s="32">
        <f t="shared" ref="E153:E156" si="78">IF(ISNUMBER(D153), (D153 - $B153) / $B153, "")</f>
        <v>6.024096385542169E-3</v>
      </c>
      <c r="F153" s="18">
        <f>IF(ISNUMBER(D153), $B172 * E153, "")</f>
        <v>903.61445783132535</v>
      </c>
      <c r="G153" s="31">
        <v>306</v>
      </c>
      <c r="H153" s="32">
        <f t="shared" ref="H153:H156" si="79">IF(ISNUMBER(G153), (G153 - $B153) / $B153, "")</f>
        <v>-7.8313253012048195E-2</v>
      </c>
      <c r="I153" s="101">
        <f>IF(ISNUMBER(G153), $B172 * H153, "")</f>
        <v>-11746.987951807228</v>
      </c>
      <c r="J153" s="15">
        <v>313</v>
      </c>
      <c r="K153" s="32">
        <f t="shared" ref="K153:K156" si="80">IF(ISNUMBER(J153), (J153 - $B153) / $B153, "")</f>
        <v>-5.7228915662650599E-2</v>
      </c>
      <c r="L153" s="18">
        <f>IF(ISNUMBER(J153), $B172 * K153, "")</f>
        <v>-8584.3373493975905</v>
      </c>
      <c r="M153" s="31">
        <v>317</v>
      </c>
      <c r="N153" s="32">
        <f t="shared" ref="N153:N156" si="81">IF(ISNUMBER(M153), (M153 - $B153) / $B153, "")</f>
        <v>-4.5180722891566265E-2</v>
      </c>
      <c r="O153" s="18">
        <f>IF(ISNUMBER(M153), $B172 * N153, "")</f>
        <v>-6777.1084337349394</v>
      </c>
      <c r="Q153" s="251"/>
      <c r="R153" s="251"/>
      <c r="S153" s="251"/>
    </row>
    <row r="154" spans="1:19" ht="17.25" thickBot="1">
      <c r="A154" s="125" t="s">
        <v>233</v>
      </c>
      <c r="B154" s="126">
        <v>562</v>
      </c>
      <c r="C154" s="77">
        <v>-3.93162393E-2</v>
      </c>
      <c r="D154" s="15">
        <v>574</v>
      </c>
      <c r="E154" s="32">
        <f t="shared" si="78"/>
        <v>2.1352313167259787E-2</v>
      </c>
      <c r="F154" s="18">
        <f>IF(ISNUMBER(D154), $B172 * E154, "")</f>
        <v>3202.8469750889681</v>
      </c>
      <c r="G154" s="31">
        <v>533</v>
      </c>
      <c r="H154" s="32">
        <f t="shared" si="79"/>
        <v>-5.1601423487544484E-2</v>
      </c>
      <c r="I154" s="101">
        <f>IF(ISNUMBER(G154), $B172 * H154, "")</f>
        <v>-7740.2135231316724</v>
      </c>
      <c r="J154" s="15">
        <v>545</v>
      </c>
      <c r="K154" s="32">
        <f t="shared" si="80"/>
        <v>-3.0249110320284697E-2</v>
      </c>
      <c r="L154" s="18">
        <f>IF(ISNUMBER(J154), $B172 * K154, "")</f>
        <v>-4537.3665480427044</v>
      </c>
      <c r="M154" s="31">
        <v>558</v>
      </c>
      <c r="N154" s="32">
        <f t="shared" si="81"/>
        <v>-7.1174377224199285E-3</v>
      </c>
      <c r="O154" s="18">
        <f>IF(ISNUMBER(M154), $B172 * N154, "")</f>
        <v>-1067.6156583629893</v>
      </c>
      <c r="Q154" s="256"/>
      <c r="R154" s="256"/>
      <c r="S154" s="256"/>
    </row>
    <row r="155" spans="1:19" ht="17.25" thickBot="1">
      <c r="A155" s="125" t="s">
        <v>327</v>
      </c>
      <c r="B155" s="126">
        <v>919</v>
      </c>
      <c r="C155" s="77">
        <v>-4.2708333299999998E-2</v>
      </c>
      <c r="D155" s="15">
        <v>926</v>
      </c>
      <c r="E155" s="32">
        <f t="shared" si="78"/>
        <v>7.6169749727965181E-3</v>
      </c>
      <c r="F155" s="18">
        <f>IF(ISNUMBER(D155), $B172 * E155, "")</f>
        <v>1142.5462459194778</v>
      </c>
      <c r="G155" s="31">
        <v>889</v>
      </c>
      <c r="H155" s="32">
        <f t="shared" si="79"/>
        <v>-3.2644178454842222E-2</v>
      </c>
      <c r="I155" s="101">
        <f>IF(ISNUMBER(G155), $B172 * H155, "")</f>
        <v>-4896.6267682263333</v>
      </c>
      <c r="J155" s="15">
        <v>899</v>
      </c>
      <c r="K155" s="32">
        <f t="shared" si="80"/>
        <v>-2.176278563656148E-2</v>
      </c>
      <c r="L155" s="18">
        <f>IF(ISNUMBER(J155), $B172 * K155, "")</f>
        <v>-3264.4178454842222</v>
      </c>
      <c r="M155" s="31">
        <v>907</v>
      </c>
      <c r="N155" s="32">
        <f t="shared" si="81"/>
        <v>-1.3057671381936888E-2</v>
      </c>
      <c r="O155" s="18">
        <f>IF(ISNUMBER(M155), $B172 * N155, "")</f>
        <v>-1958.6507072905333</v>
      </c>
      <c r="Q155" s="256"/>
      <c r="R155" s="256"/>
      <c r="S155" s="256"/>
    </row>
    <row r="156" spans="1:19" ht="17.25" thickBot="1">
      <c r="A156" s="127" t="s">
        <v>249</v>
      </c>
      <c r="B156" s="128">
        <v>887</v>
      </c>
      <c r="C156" s="78">
        <v>-4.3149946100000003E-2</v>
      </c>
      <c r="D156" s="20">
        <v>887</v>
      </c>
      <c r="E156" s="21">
        <f t="shared" si="78"/>
        <v>0</v>
      </c>
      <c r="F156" s="22">
        <f>IF(ISNUMBER(D156), $B172 * E156, "")</f>
        <v>0</v>
      </c>
      <c r="G156" s="30">
        <v>823</v>
      </c>
      <c r="H156" s="21">
        <f t="shared" si="79"/>
        <v>-7.2153325817361891E-2</v>
      </c>
      <c r="I156" s="105">
        <f>IF(ISNUMBER(G156), $B172 * H156, "")</f>
        <v>-10822.998872604283</v>
      </c>
      <c r="J156" s="20">
        <v>835</v>
      </c>
      <c r="K156" s="21">
        <f t="shared" si="80"/>
        <v>-5.8624577226606536E-2</v>
      </c>
      <c r="L156" s="22">
        <f>IF(ISNUMBER(J156), $B172 * K156, "")</f>
        <v>-8793.6865839909806</v>
      </c>
      <c r="M156" s="30">
        <v>874</v>
      </c>
      <c r="N156" s="21">
        <f t="shared" si="81"/>
        <v>-1.4656144306651634E-2</v>
      </c>
      <c r="O156" s="22">
        <f>IF(ISNUMBER(M156), $B172 * N156, "")</f>
        <v>-2198.4216459977451</v>
      </c>
      <c r="Q156" s="256"/>
      <c r="R156" s="256"/>
      <c r="S156" s="256"/>
    </row>
    <row r="157" spans="1:19" ht="17.25" thickBot="1">
      <c r="A157" s="125" t="s">
        <v>251</v>
      </c>
      <c r="B157" s="129">
        <v>306</v>
      </c>
      <c r="C157" s="80">
        <v>-4.3749999999999997E-2</v>
      </c>
      <c r="D157" s="106">
        <v>307</v>
      </c>
      <c r="E157" s="107">
        <f>IF(ISNUMBER(D157), (D157 - $B157) / $B157, "")</f>
        <v>3.2679738562091504E-3</v>
      </c>
      <c r="F157" s="108">
        <f>IF(ISNUMBER(D157), $B172 * E157, "")</f>
        <v>490.19607843137254</v>
      </c>
      <c r="G157" s="109">
        <v>285</v>
      </c>
      <c r="H157" s="107">
        <f>IF(ISNUMBER(G157), (G157 - $B157) / $B157, "")</f>
        <v>-6.8627450980392163E-2</v>
      </c>
      <c r="I157" s="110">
        <f>IF(ISNUMBER(G157), $B172 * H157, "")</f>
        <v>-10294.117647058825</v>
      </c>
      <c r="J157" s="106">
        <v>288</v>
      </c>
      <c r="K157" s="107">
        <f>IF(ISNUMBER(J157), (J157 - $B157) / $B157, "")</f>
        <v>-5.8823529411764705E-2</v>
      </c>
      <c r="L157" s="108">
        <f>IF(ISNUMBER(J157), $B172 * K157, "")</f>
        <v>-8823.5294117647063</v>
      </c>
      <c r="M157" s="109">
        <v>298</v>
      </c>
      <c r="N157" s="107">
        <f>IF(ISNUMBER(M157), (M157 - $B157) / $B157, "")</f>
        <v>-2.6143790849673203E-2</v>
      </c>
      <c r="O157" s="108">
        <f>IF(ISNUMBER(M157), $B172 * N157, "")</f>
        <v>-3921.5686274509803</v>
      </c>
      <c r="Q157" s="256"/>
      <c r="R157" s="256"/>
      <c r="S157" s="256"/>
    </row>
    <row r="158" spans="1:19" ht="17.25" thickBot="1">
      <c r="A158" s="125" t="s">
        <v>121</v>
      </c>
      <c r="B158" s="126">
        <v>438</v>
      </c>
      <c r="C158" s="77">
        <v>-4.5751633999999999E-2</v>
      </c>
      <c r="D158" s="15">
        <v>436</v>
      </c>
      <c r="E158" s="32">
        <f t="shared" ref="E158:E161" si="82">IF(ISNUMBER(D158), (D158 - $B158) / $B158, "")</f>
        <v>-4.5662100456621002E-3</v>
      </c>
      <c r="F158" s="18">
        <f>IF(ISNUMBER(D158), $B172 * E158, "")</f>
        <v>-684.93150684931504</v>
      </c>
      <c r="G158" s="31">
        <v>411</v>
      </c>
      <c r="H158" s="32">
        <f t="shared" ref="H158:H161" si="83">IF(ISNUMBER(G158), (G158 - $B158) / $B158, "")</f>
        <v>-6.1643835616438353E-2</v>
      </c>
      <c r="I158" s="101">
        <f>IF(ISNUMBER(G158), $B172 * H158, "")</f>
        <v>-9246.5753424657523</v>
      </c>
      <c r="J158" s="15">
        <v>424</v>
      </c>
      <c r="K158" s="32">
        <f t="shared" ref="K158:K161" si="84">IF(ISNUMBER(J158), (J158 - $B158) / $B158, "")</f>
        <v>-3.1963470319634701E-2</v>
      </c>
      <c r="L158" s="18">
        <f>IF(ISNUMBER(J158), $B172 * K158, "")</f>
        <v>-4794.5205479452052</v>
      </c>
      <c r="M158" s="31">
        <v>421</v>
      </c>
      <c r="N158" s="32">
        <f t="shared" ref="N158:N161" si="85">IF(ISNUMBER(M158), (M158 - $B158) / $B158, "")</f>
        <v>-3.8812785388127852E-2</v>
      </c>
      <c r="O158" s="18">
        <f>IF(ISNUMBER(M158), $B172 * N158, "")</f>
        <v>-5821.9178082191775</v>
      </c>
      <c r="Q158" s="256"/>
      <c r="R158" s="256"/>
      <c r="S158" s="256"/>
    </row>
    <row r="159" spans="1:19" ht="17.25" thickBot="1">
      <c r="A159" s="125" t="s">
        <v>85</v>
      </c>
      <c r="B159" s="126">
        <v>379</v>
      </c>
      <c r="C159" s="77">
        <v>-4.7738693499999998E-2</v>
      </c>
      <c r="D159" s="15">
        <v>384</v>
      </c>
      <c r="E159" s="32">
        <f t="shared" si="82"/>
        <v>1.3192612137203167E-2</v>
      </c>
      <c r="F159" s="18">
        <f>IF(ISNUMBER(D159), $B172 * E159, "")</f>
        <v>1978.891820580475</v>
      </c>
      <c r="G159" s="31">
        <v>356</v>
      </c>
      <c r="H159" s="32">
        <f t="shared" si="83"/>
        <v>-6.0686015831134567E-2</v>
      </c>
      <c r="I159" s="101">
        <f>IF(ISNUMBER(G159), $B172 * H159, "")</f>
        <v>-9102.9023746701841</v>
      </c>
      <c r="J159" s="15">
        <v>365</v>
      </c>
      <c r="K159" s="32">
        <f t="shared" si="84"/>
        <v>-3.6939313984168866E-2</v>
      </c>
      <c r="L159" s="18">
        <f>IF(ISNUMBER(J159), $B172 * K159, "")</f>
        <v>-5540.8970976253295</v>
      </c>
      <c r="M159" s="31">
        <v>368</v>
      </c>
      <c r="N159" s="32">
        <f t="shared" si="85"/>
        <v>-2.9023746701846966E-2</v>
      </c>
      <c r="O159" s="18">
        <f>IF(ISNUMBER(M159), $B172 * N159, "")</f>
        <v>-4353.5620052770446</v>
      </c>
      <c r="Q159" s="256"/>
      <c r="R159" s="256"/>
      <c r="S159" s="256"/>
    </row>
    <row r="160" spans="1:19" ht="17.25" thickBot="1">
      <c r="A160" s="125" t="s">
        <v>161</v>
      </c>
      <c r="B160" s="126">
        <v>450</v>
      </c>
      <c r="C160" s="77">
        <v>-5.2631578900000003E-2</v>
      </c>
      <c r="D160" s="15">
        <v>452</v>
      </c>
      <c r="E160" s="32">
        <f t="shared" si="82"/>
        <v>4.4444444444444444E-3</v>
      </c>
      <c r="F160" s="18">
        <f>IF(ISNUMBER(D160), $B172 * E160, "")</f>
        <v>666.66666666666663</v>
      </c>
      <c r="G160" s="31">
        <v>421</v>
      </c>
      <c r="H160" s="32">
        <f t="shared" si="83"/>
        <v>-6.4444444444444443E-2</v>
      </c>
      <c r="I160" s="101">
        <f>IF(ISNUMBER(G160), $B172 * H160, "")</f>
        <v>-9666.6666666666661</v>
      </c>
      <c r="J160" s="15">
        <v>427</v>
      </c>
      <c r="K160" s="32">
        <f t="shared" si="84"/>
        <v>-5.1111111111111114E-2</v>
      </c>
      <c r="L160" s="18">
        <f>IF(ISNUMBER(J160), $B172 * K160, "")</f>
        <v>-7666.666666666667</v>
      </c>
      <c r="M160" s="31">
        <v>433</v>
      </c>
      <c r="N160" s="32">
        <f t="shared" si="85"/>
        <v>-3.7777777777777778E-2</v>
      </c>
      <c r="O160" s="18">
        <f>IF(ISNUMBER(M160), $B172 * N160, "")</f>
        <v>-5666.666666666667</v>
      </c>
      <c r="Q160" s="33"/>
      <c r="R160" s="33"/>
    </row>
    <row r="161" spans="1:19" ht="17.25" thickBot="1">
      <c r="A161" s="130" t="s">
        <v>191</v>
      </c>
      <c r="B161" s="131">
        <v>137</v>
      </c>
      <c r="C161" s="79">
        <v>-5.51724138E-2</v>
      </c>
      <c r="D161" s="24">
        <v>137</v>
      </c>
      <c r="E161" s="25">
        <f t="shared" si="82"/>
        <v>0</v>
      </c>
      <c r="F161" s="104">
        <f>IF(ISNUMBER(D161), $B172 * E161, "")</f>
        <v>0</v>
      </c>
      <c r="G161" s="102">
        <v>129</v>
      </c>
      <c r="H161" s="25">
        <f t="shared" si="83"/>
        <v>-5.8394160583941604E-2</v>
      </c>
      <c r="I161" s="103">
        <f>IF(ISNUMBER(G161), $B172 * H161, "")</f>
        <v>-8759.1240875912408</v>
      </c>
      <c r="J161" s="24">
        <v>130</v>
      </c>
      <c r="K161" s="25">
        <f t="shared" si="84"/>
        <v>-5.1094890510948905E-2</v>
      </c>
      <c r="L161" s="104">
        <f>IF(ISNUMBER(J161), $B172 * K161, "")</f>
        <v>-7664.2335766423357</v>
      </c>
      <c r="M161" s="102">
        <v>133</v>
      </c>
      <c r="N161" s="25">
        <f t="shared" si="85"/>
        <v>-2.9197080291970802E-2</v>
      </c>
      <c r="O161" s="104">
        <f>IF(ISNUMBER(M161), $B172 * N161, "")</f>
        <v>-4379.5620437956204</v>
      </c>
      <c r="Q161" s="265"/>
      <c r="R161" s="266"/>
      <c r="S161" s="267"/>
    </row>
    <row r="162" spans="1:19">
      <c r="A162" s="123" t="s">
        <v>135</v>
      </c>
      <c r="B162" s="124">
        <v>306</v>
      </c>
      <c r="C162" s="76">
        <v>-5.5555555600000001E-2</v>
      </c>
      <c r="D162" s="13">
        <v>304</v>
      </c>
      <c r="E162" s="14">
        <f>IF(ISNUMBER(D162), (D162 - $B162) / $B162, "")</f>
        <v>-6.5359477124183009E-3</v>
      </c>
      <c r="F162" s="16">
        <f>IF(ISNUMBER(D162), $B172 * E162, "")</f>
        <v>-980.39215686274508</v>
      </c>
      <c r="G162" s="29">
        <v>285</v>
      </c>
      <c r="H162" s="14">
        <f>IF(ISNUMBER(G162), (G162 - $B162) / $B162, "")</f>
        <v>-6.8627450980392163E-2</v>
      </c>
      <c r="I162" s="100">
        <f>IF(ISNUMBER(G162), $B172 * H162, "")</f>
        <v>-10294.117647058825</v>
      </c>
      <c r="J162" s="13">
        <v>295</v>
      </c>
      <c r="K162" s="14">
        <f>IF(ISNUMBER(J162), (J162 - $B162) / $B162, "")</f>
        <v>-3.5947712418300651E-2</v>
      </c>
      <c r="L162" s="16">
        <f>IF(ISNUMBER(J162), $B172 * K162, "")</f>
        <v>-5392.1568627450979</v>
      </c>
      <c r="M162" s="29">
        <v>299</v>
      </c>
      <c r="N162" s="14">
        <f>IF(ISNUMBER(M162), (M162 - $B162) / $B162, "")</f>
        <v>-2.2875816993464051E-2</v>
      </c>
      <c r="O162" s="16">
        <f>IF(ISNUMBER(M162), $B172 * N162, "")</f>
        <v>-3431.3725490196075</v>
      </c>
      <c r="Q162" s="268"/>
      <c r="R162" s="269"/>
      <c r="S162" s="270"/>
    </row>
    <row r="163" spans="1:19" ht="17.25" thickBot="1">
      <c r="A163" s="125" t="s">
        <v>217</v>
      </c>
      <c r="B163" s="126">
        <v>182</v>
      </c>
      <c r="C163" s="77">
        <v>-5.6994818699999998E-2</v>
      </c>
      <c r="D163" s="15">
        <v>183</v>
      </c>
      <c r="E163" s="32">
        <f t="shared" ref="E163:E166" si="86">IF(ISNUMBER(D163), (D163 - $B163) / $B163, "")</f>
        <v>5.4945054945054949E-3</v>
      </c>
      <c r="F163" s="18">
        <f>IF(ISNUMBER(D163), $B172 * E163, "")</f>
        <v>824.17582417582423</v>
      </c>
      <c r="G163" s="31">
        <v>172</v>
      </c>
      <c r="H163" s="32">
        <f t="shared" ref="H163:H166" si="87">IF(ISNUMBER(G163), (G163 - $B163) / $B163, "")</f>
        <v>-5.4945054945054944E-2</v>
      </c>
      <c r="I163" s="101">
        <f>IF(ISNUMBER(G163), $B172 * H163, "")</f>
        <v>-8241.7582417582416</v>
      </c>
      <c r="J163" s="15">
        <v>174</v>
      </c>
      <c r="K163" s="32">
        <f t="shared" ref="K163:K166" si="88">IF(ISNUMBER(J163), (J163 - $B163) / $B163, "")</f>
        <v>-4.3956043956043959E-2</v>
      </c>
      <c r="L163" s="18">
        <f>IF(ISNUMBER(J163), $B172 * K163, "")</f>
        <v>-6593.4065934065939</v>
      </c>
      <c r="M163" s="31">
        <v>182</v>
      </c>
      <c r="N163" s="32">
        <f t="shared" ref="N163:N166" si="89">IF(ISNUMBER(M163), (M163 - $B163) / $B163, "")</f>
        <v>0</v>
      </c>
      <c r="O163" s="18">
        <f>IF(ISNUMBER(M163), $B172 * N163, "")</f>
        <v>0</v>
      </c>
      <c r="Q163" s="271"/>
      <c r="R163" s="272"/>
      <c r="S163" s="273"/>
    </row>
    <row r="164" spans="1:19" ht="17.25" thickBot="1">
      <c r="A164" s="125" t="s">
        <v>189</v>
      </c>
      <c r="B164" s="126">
        <v>329</v>
      </c>
      <c r="C164" s="77">
        <v>-0.06</v>
      </c>
      <c r="D164" s="15">
        <v>340</v>
      </c>
      <c r="E164" s="32">
        <f t="shared" si="86"/>
        <v>3.3434650455927049E-2</v>
      </c>
      <c r="F164" s="18">
        <f>IF(ISNUMBER(D164), $B172 * E164, "")</f>
        <v>5015.1975683890578</v>
      </c>
      <c r="G164" s="31">
        <v>311</v>
      </c>
      <c r="H164" s="32">
        <f t="shared" si="87"/>
        <v>-5.4711246200607903E-2</v>
      </c>
      <c r="I164" s="101">
        <f>IF(ISNUMBER(G164), $B172 * H164, "")</f>
        <v>-8206.6869300911858</v>
      </c>
      <c r="J164" s="15">
        <v>313</v>
      </c>
      <c r="K164" s="32">
        <f t="shared" si="88"/>
        <v>-4.8632218844984802E-2</v>
      </c>
      <c r="L164" s="18">
        <f>IF(ISNUMBER(J164), $B172 * K164, "")</f>
        <v>-7294.83282674772</v>
      </c>
      <c r="M164" s="31">
        <v>319</v>
      </c>
      <c r="N164" s="32">
        <f t="shared" si="89"/>
        <v>-3.0395136778115502E-2</v>
      </c>
      <c r="O164" s="18">
        <f>IF(ISNUMBER(M164), $B172 * N164, "")</f>
        <v>-4559.2705167173253</v>
      </c>
      <c r="Q164" s="256"/>
      <c r="R164" s="256"/>
      <c r="S164" s="256"/>
    </row>
    <row r="165" spans="1:19" ht="17.25" thickBot="1">
      <c r="A165" s="125" t="s">
        <v>227</v>
      </c>
      <c r="B165" s="126">
        <v>548</v>
      </c>
      <c r="C165" s="77">
        <v>-6.00343053E-2</v>
      </c>
      <c r="D165" s="15">
        <v>557</v>
      </c>
      <c r="E165" s="32">
        <f t="shared" si="86"/>
        <v>1.6423357664233577E-2</v>
      </c>
      <c r="F165" s="18">
        <f>IF(ISNUMBER(D165), $B172 * E165, "")</f>
        <v>2463.5036496350367</v>
      </c>
      <c r="G165" s="31">
        <v>522</v>
      </c>
      <c r="H165" s="32">
        <f t="shared" si="87"/>
        <v>-4.7445255474452552E-2</v>
      </c>
      <c r="I165" s="101">
        <f>IF(ISNUMBER(G165), $B172 * H165, "")</f>
        <v>-7116.7883211678827</v>
      </c>
      <c r="J165" s="15">
        <v>537</v>
      </c>
      <c r="K165" s="32">
        <f t="shared" si="88"/>
        <v>-2.0072992700729927E-2</v>
      </c>
      <c r="L165" s="18">
        <f>IF(ISNUMBER(J165), $B172 * K165, "")</f>
        <v>-3010.9489051094888</v>
      </c>
      <c r="M165" s="31">
        <v>527</v>
      </c>
      <c r="N165" s="32">
        <f t="shared" si="89"/>
        <v>-3.8321167883211681E-2</v>
      </c>
      <c r="O165" s="18">
        <f>IF(ISNUMBER(M165), $B172 * N165, "")</f>
        <v>-5748.175182481752</v>
      </c>
      <c r="Q165" s="251"/>
      <c r="R165" s="251"/>
      <c r="S165" s="251"/>
    </row>
    <row r="166" spans="1:19" ht="17.25" thickBot="1">
      <c r="A166" s="127" t="s">
        <v>203</v>
      </c>
      <c r="B166" s="128">
        <v>649</v>
      </c>
      <c r="C166" s="78">
        <v>-6.0781476100000002E-2</v>
      </c>
      <c r="D166" s="20">
        <v>650</v>
      </c>
      <c r="E166" s="21">
        <f t="shared" si="86"/>
        <v>1.5408320493066256E-3</v>
      </c>
      <c r="F166" s="22">
        <f>IF(ISNUMBER(D166), $B172 * E166, "")</f>
        <v>231.12480739599386</v>
      </c>
      <c r="G166" s="30">
        <v>625</v>
      </c>
      <c r="H166" s="21">
        <f t="shared" si="87"/>
        <v>-3.6979969183359017E-2</v>
      </c>
      <c r="I166" s="105">
        <f>IF(ISNUMBER(G166), $B172 * H166, "")</f>
        <v>-5546.995377503853</v>
      </c>
      <c r="J166" s="20">
        <v>629</v>
      </c>
      <c r="K166" s="21">
        <f t="shared" si="88"/>
        <v>-3.0816640986132512E-2</v>
      </c>
      <c r="L166" s="22">
        <f>IF(ISNUMBER(J166), $B172 * K166, "")</f>
        <v>-4622.4961479198764</v>
      </c>
      <c r="M166" s="30">
        <v>634</v>
      </c>
      <c r="N166" s="21">
        <f t="shared" si="89"/>
        <v>-2.3112480739599383E-2</v>
      </c>
      <c r="O166" s="22">
        <f>IF(ISNUMBER(M166), $B172 * N166, "")</f>
        <v>-3466.8721109399075</v>
      </c>
      <c r="Q166" s="251"/>
      <c r="R166" s="251"/>
      <c r="S166" s="251"/>
    </row>
    <row r="167" spans="1:19" ht="17.25" thickBot="1">
      <c r="A167" s="125" t="s">
        <v>197</v>
      </c>
      <c r="B167" s="129">
        <v>166</v>
      </c>
      <c r="C167" s="80">
        <v>-6.2146892699999998E-2</v>
      </c>
      <c r="D167" s="106">
        <v>166</v>
      </c>
      <c r="E167" s="107">
        <f>IF(ISNUMBER(D167), (D167 - $B167) / $B167, "")</f>
        <v>0</v>
      </c>
      <c r="F167" s="108">
        <f>IF(ISNUMBER(D167), $B172 * E167, "")</f>
        <v>0</v>
      </c>
      <c r="G167" s="109">
        <v>157</v>
      </c>
      <c r="H167" s="107">
        <f>IF(ISNUMBER(G167), (G167 - $B167) / $B167, "")</f>
        <v>-5.4216867469879519E-2</v>
      </c>
      <c r="I167" s="110">
        <f>IF(ISNUMBER(G167), $B172 * H167, "")</f>
        <v>-8132.530120481928</v>
      </c>
      <c r="J167" s="106">
        <v>157</v>
      </c>
      <c r="K167" s="107">
        <f>IF(ISNUMBER(J167), (J167 - $B167) / $B167, "")</f>
        <v>-5.4216867469879519E-2</v>
      </c>
      <c r="L167" s="108">
        <f>IF(ISNUMBER(J167), $B172 * K167, "")</f>
        <v>-8132.530120481928</v>
      </c>
      <c r="M167" s="109">
        <v>161</v>
      </c>
      <c r="N167" s="107">
        <f>IF(ISNUMBER(M167), (M167 - $B167) / $B167, "")</f>
        <v>-3.0120481927710843E-2</v>
      </c>
      <c r="O167" s="108">
        <f>IF(ISNUMBER(M167), $B172 * N167, "")</f>
        <v>-4518.0722891566265</v>
      </c>
      <c r="Q167" s="256"/>
      <c r="R167" s="256"/>
      <c r="S167" s="256"/>
    </row>
    <row r="168" spans="1:19" ht="17.25" thickBot="1">
      <c r="A168" s="125" t="s">
        <v>215</v>
      </c>
      <c r="B168" s="126">
        <v>407</v>
      </c>
      <c r="C168" s="77">
        <v>-6.8649885600000002E-2</v>
      </c>
      <c r="D168" s="15">
        <v>406</v>
      </c>
      <c r="E168" s="32">
        <f t="shared" ref="E168:E171" si="90">IF(ISNUMBER(D168), (D168 - $B168) / $B168, "")</f>
        <v>-2.4570024570024569E-3</v>
      </c>
      <c r="F168" s="18">
        <f>IF(ISNUMBER(D168), $B172 * E168, "")</f>
        <v>-368.55036855036855</v>
      </c>
      <c r="G168" s="31">
        <v>380</v>
      </c>
      <c r="H168" s="32">
        <f t="shared" ref="H168:H171" si="91">IF(ISNUMBER(G168), (G168 - $B168) / $B168, "")</f>
        <v>-6.6339066339066333E-2</v>
      </c>
      <c r="I168" s="101">
        <f>IF(ISNUMBER(G168), $B172 * H168, "")</f>
        <v>-9950.8599508599491</v>
      </c>
      <c r="J168" s="15">
        <v>383</v>
      </c>
      <c r="K168" s="32">
        <f t="shared" ref="K168:K171" si="92">IF(ISNUMBER(J168), (J168 - $B168) / $B168, "")</f>
        <v>-5.896805896805897E-2</v>
      </c>
      <c r="L168" s="18">
        <f>IF(ISNUMBER(J168), $B172 * K168, "")</f>
        <v>-8845.2088452088447</v>
      </c>
      <c r="M168" s="31">
        <v>386</v>
      </c>
      <c r="N168" s="32">
        <f t="shared" ref="N168:N171" si="93">IF(ISNUMBER(M168), (M168 - $B168) / $B168, "")</f>
        <v>-5.1597051597051594E-2</v>
      </c>
      <c r="O168" s="18">
        <f>IF(ISNUMBER(M168), $B172 * N168, "")</f>
        <v>-7739.5577395577393</v>
      </c>
      <c r="Q168" s="256"/>
      <c r="R168" s="256"/>
      <c r="S168" s="256"/>
    </row>
    <row r="169" spans="1:19" ht="17.25" thickBot="1">
      <c r="A169" s="125" t="s">
        <v>171</v>
      </c>
      <c r="B169" s="126">
        <v>516</v>
      </c>
      <c r="C169" s="77">
        <v>-7.3608617599999995E-2</v>
      </c>
      <c r="D169" s="15">
        <v>519</v>
      </c>
      <c r="E169" s="32">
        <f t="shared" si="90"/>
        <v>5.8139534883720929E-3</v>
      </c>
      <c r="F169" s="18">
        <f>IF(ISNUMBER(D169), $B172 * E169, "")</f>
        <v>872.09302325581393</v>
      </c>
      <c r="G169" s="31">
        <v>485</v>
      </c>
      <c r="H169" s="32">
        <f t="shared" si="91"/>
        <v>-6.0077519379844964E-2</v>
      </c>
      <c r="I169" s="101">
        <f>IF(ISNUMBER(G169), $B172 * H169, "")</f>
        <v>-9011.6279069767443</v>
      </c>
      <c r="J169" s="15">
        <v>499</v>
      </c>
      <c r="K169" s="32">
        <f t="shared" si="92"/>
        <v>-3.294573643410853E-2</v>
      </c>
      <c r="L169" s="18">
        <f>IF(ISNUMBER(J169), $B172 * K169, "")</f>
        <v>-4941.8604651162796</v>
      </c>
      <c r="M169" s="31">
        <v>504</v>
      </c>
      <c r="N169" s="32">
        <f t="shared" si="93"/>
        <v>-2.3255813953488372E-2</v>
      </c>
      <c r="O169" s="18">
        <f>IF(ISNUMBER(M169), $B172 * N169, "")</f>
        <v>-3488.3720930232557</v>
      </c>
      <c r="Q169" s="256"/>
      <c r="R169" s="256"/>
      <c r="S169" s="256"/>
    </row>
    <row r="170" spans="1:19">
      <c r="A170" s="125" t="s">
        <v>225</v>
      </c>
      <c r="B170" s="126">
        <v>949</v>
      </c>
      <c r="C170" s="77">
        <v>-7.8640776699999998E-2</v>
      </c>
      <c r="D170" s="15">
        <v>954</v>
      </c>
      <c r="E170" s="32">
        <f t="shared" si="90"/>
        <v>5.268703898840885E-3</v>
      </c>
      <c r="F170" s="18">
        <f>IF(ISNUMBER(D170), $B172 * E170, "")</f>
        <v>790.30558482613276</v>
      </c>
      <c r="G170" s="31">
        <v>891</v>
      </c>
      <c r="H170" s="32">
        <f t="shared" si="91"/>
        <v>-6.1116965226554271E-2</v>
      </c>
      <c r="I170" s="101">
        <f>IF(ISNUMBER(G170), $B172 * H170, "")</f>
        <v>-9167.5447839831413</v>
      </c>
      <c r="J170" s="15">
        <v>896</v>
      </c>
      <c r="K170" s="32">
        <f t="shared" si="92"/>
        <v>-5.584826132771338E-2</v>
      </c>
      <c r="L170" s="18">
        <f>IF(ISNUMBER(J170), $B172 * K170, "")</f>
        <v>-8377.2391991570075</v>
      </c>
      <c r="M170" s="31">
        <v>935</v>
      </c>
      <c r="N170" s="32">
        <f t="shared" si="93"/>
        <v>-1.4752370916754479E-2</v>
      </c>
      <c r="O170" s="18">
        <f>IF(ISNUMBER(M170), $B172 * N170, "")</f>
        <v>-2212.8556375131716</v>
      </c>
      <c r="Q170" s="278"/>
      <c r="R170" s="279"/>
      <c r="S170" s="280"/>
    </row>
    <row r="171" spans="1:19" ht="17.25" thickBot="1">
      <c r="A171" s="130" t="s">
        <v>239</v>
      </c>
      <c r="B171" s="131">
        <v>560</v>
      </c>
      <c r="C171" s="79">
        <v>-8.0459770099999994E-2</v>
      </c>
      <c r="D171" s="24">
        <v>571</v>
      </c>
      <c r="E171" s="25">
        <f t="shared" si="90"/>
        <v>1.9642857142857142E-2</v>
      </c>
      <c r="F171" s="104">
        <f>IF(ISNUMBER(D171), $B172 * E171, "")</f>
        <v>2946.4285714285716</v>
      </c>
      <c r="G171" s="102">
        <v>534</v>
      </c>
      <c r="H171" s="25">
        <f t="shared" si="91"/>
        <v>-4.642857142857143E-2</v>
      </c>
      <c r="I171" s="103">
        <f>IF(ISNUMBER(G171), $B172 * H171, "")</f>
        <v>-6964.2857142857147</v>
      </c>
      <c r="J171" s="24">
        <v>545</v>
      </c>
      <c r="K171" s="25">
        <f t="shared" si="92"/>
        <v>-2.6785714285714284E-2</v>
      </c>
      <c r="L171" s="104">
        <f>IF(ISNUMBER(J171), $B172 * K171, "")</f>
        <v>-4017.8571428571427</v>
      </c>
      <c r="M171" s="102">
        <v>554</v>
      </c>
      <c r="N171" s="25">
        <f t="shared" si="93"/>
        <v>-1.0714285714285714E-2</v>
      </c>
      <c r="O171" s="104">
        <f>IF(ISNUMBER(M171), $B172 * N171, "")</f>
        <v>-1607.1428571428571</v>
      </c>
      <c r="Q171" s="281"/>
      <c r="R171" s="282"/>
      <c r="S171" s="283"/>
    </row>
    <row r="172" spans="1:19" ht="17.25" thickBot="1">
      <c r="A172" s="132" t="s">
        <v>267</v>
      </c>
      <c r="B172" s="289">
        <f>$B$37</f>
        <v>150000</v>
      </c>
      <c r="C172" s="290"/>
      <c r="D172" s="26" t="s">
        <v>268</v>
      </c>
      <c r="E172" s="27">
        <f>IF(COUNT(E152:E171), SUM(E152:E171) / COUNT(E152:E171), 0)</f>
        <v>6.4979057471207611E-3</v>
      </c>
      <c r="F172" s="28">
        <f>SUM(F152:F171)</f>
        <v>19493.717241362287</v>
      </c>
      <c r="G172" s="26" t="s">
        <v>268</v>
      </c>
      <c r="H172" s="27">
        <f>IF(COUNT(H152:H171), SUM(H152:H171) / COUNT(H152:H171), 0)</f>
        <v>-5.8046725819719633E-2</v>
      </c>
      <c r="I172" s="28">
        <f>SUM(I152:I171)</f>
        <v>-174140.17745915888</v>
      </c>
      <c r="J172" s="26" t="s">
        <v>268</v>
      </c>
      <c r="K172" s="27">
        <f>IF(COUNT(K152:K171), SUM(K152:K171) / COUNT(K152:K171), 0)</f>
        <v>-4.2222474501846824E-2</v>
      </c>
      <c r="L172" s="28">
        <f>SUM(L152:L171)</f>
        <v>-126667.42350554047</v>
      </c>
      <c r="M172" s="26" t="s">
        <v>268</v>
      </c>
      <c r="N172" s="27">
        <f>IF(COUNT(N152:N171), SUM(N152:N171) / COUNT(N152:N171), 0)</f>
        <v>-2.6228665113859566E-2</v>
      </c>
      <c r="O172" s="28">
        <f>SUM(O152:O171)</f>
        <v>-78685.995341578702</v>
      </c>
      <c r="Q172" s="284"/>
      <c r="R172" s="285"/>
      <c r="S172" s="286"/>
    </row>
    <row r="174" spans="1:19" ht="17.25" thickBot="1"/>
    <row r="175" spans="1:19" ht="17.25" thickBot="1">
      <c r="A175" s="230" t="s">
        <v>252</v>
      </c>
      <c r="B175" s="231"/>
      <c r="C175" s="231"/>
      <c r="D175" s="231"/>
      <c r="E175" s="231"/>
      <c r="F175" s="231"/>
      <c r="G175" s="231"/>
      <c r="H175" s="231"/>
      <c r="I175" s="231"/>
      <c r="J175" s="231"/>
      <c r="K175" s="231"/>
      <c r="L175" s="231"/>
      <c r="M175" s="231"/>
      <c r="N175" s="231"/>
      <c r="O175" s="232"/>
      <c r="Q175" s="251"/>
      <c r="R175" s="251"/>
      <c r="S175" s="251"/>
    </row>
    <row r="176" spans="1:19" ht="17.25" thickBot="1">
      <c r="A176" s="186" t="s">
        <v>264</v>
      </c>
      <c r="B176" s="230" t="s">
        <v>49</v>
      </c>
      <c r="C176" s="232"/>
      <c r="D176" s="230" t="s">
        <v>57</v>
      </c>
      <c r="E176" s="231"/>
      <c r="F176" s="232"/>
      <c r="G176" s="257">
        <f>_xlfn.IFNA(VLOOKUP(B176, 현재가테이블!$B$2:$D$200, 2, FALSE), "-")</f>
        <v>60715000</v>
      </c>
      <c r="H176" s="258"/>
      <c r="I176" s="259"/>
      <c r="J176" s="230" t="s">
        <v>58</v>
      </c>
      <c r="K176" s="231"/>
      <c r="L176" s="232"/>
      <c r="M176" s="260">
        <f>_xlfn.IFNA(VLOOKUP(B176, 현재가테이블!$B$2:$D$200, 3, FALSE), "-")</f>
        <v>-7.8924148000000006E-3</v>
      </c>
      <c r="N176" s="261"/>
      <c r="O176" s="262"/>
      <c r="Q176" s="251"/>
      <c r="R176" s="251"/>
      <c r="S176" s="251"/>
    </row>
    <row r="177" spans="1:19" ht="17.25" thickBot="1">
      <c r="A177" s="291" t="s">
        <v>54</v>
      </c>
      <c r="B177" s="293" t="str">
        <f>TEXT($G$1, "[$-ko-KR]yyyy-mm-dd(ddd) ") &amp; "오전 00:00"</f>
        <v>2021-12-06(월) 오전 00:00</v>
      </c>
      <c r="C177" s="294"/>
      <c r="D177" s="253" t="str">
        <f>TEXT($G$1, "[$-ko-KR]yyyy-mm-dd(ddd) ") &amp; "오후 14:00"</f>
        <v>2021-12-06(월) 오후 14:00</v>
      </c>
      <c r="E177" s="254"/>
      <c r="F177" s="255"/>
      <c r="G177" s="253" t="str">
        <f>TEXT($G$1, "[$-ko-KR]yyyy-mm-dd(ddd) ") &amp; "오후 19:00"</f>
        <v>2021-12-06(월) 오후 19:00</v>
      </c>
      <c r="H177" s="254"/>
      <c r="I177" s="255"/>
      <c r="J177" s="253" t="str">
        <f>TEXT($G$1, "[$-ko-KR]yyyy-mm-dd(ddd) ") &amp; "오후 21:00"</f>
        <v>2021-12-06(월) 오후 21:00</v>
      </c>
      <c r="K177" s="254"/>
      <c r="L177" s="255"/>
      <c r="M177" s="253" t="str">
        <f>TEXT($G$1+1, "[$-ko-KR]yyyy-mm-dd(ddd) ") &amp; "오전 00:00"</f>
        <v>2021-12-07(화) 오전 00:00</v>
      </c>
      <c r="N177" s="254"/>
      <c r="O177" s="255"/>
      <c r="Q177" s="251"/>
      <c r="R177" s="251"/>
      <c r="S177" s="251"/>
    </row>
    <row r="178" spans="1:19" ht="17.25" thickBot="1">
      <c r="A178" s="292"/>
      <c r="B178" s="121" t="s">
        <v>57</v>
      </c>
      <c r="C178" s="122" t="s">
        <v>58</v>
      </c>
      <c r="D178" s="2" t="s">
        <v>57</v>
      </c>
      <c r="E178" s="10" t="s">
        <v>265</v>
      </c>
      <c r="F178" s="11" t="s">
        <v>266</v>
      </c>
      <c r="G178" s="187" t="s">
        <v>57</v>
      </c>
      <c r="H178" s="188" t="s">
        <v>265</v>
      </c>
      <c r="I178" s="189" t="s">
        <v>266</v>
      </c>
      <c r="J178" s="10" t="s">
        <v>57</v>
      </c>
      <c r="K178" s="10" t="s">
        <v>265</v>
      </c>
      <c r="L178" s="115" t="s">
        <v>266</v>
      </c>
      <c r="M178" s="2" t="s">
        <v>57</v>
      </c>
      <c r="N178" s="10" t="s">
        <v>265</v>
      </c>
      <c r="O178" s="66" t="s">
        <v>266</v>
      </c>
      <c r="Q178" s="256"/>
      <c r="R178" s="256"/>
      <c r="S178" s="256"/>
    </row>
    <row r="179" spans="1:19" ht="17.25" thickBot="1">
      <c r="A179" s="123" t="s">
        <v>227</v>
      </c>
      <c r="B179" s="124">
        <v>548</v>
      </c>
      <c r="C179" s="76">
        <v>-6.00343053E-2</v>
      </c>
      <c r="D179" s="13">
        <v>557</v>
      </c>
      <c r="E179" s="14">
        <f>IF(ISNUMBER(D179), (D179 - $B179) / $B179, "")</f>
        <v>1.6423357664233577E-2</v>
      </c>
      <c r="F179" s="16">
        <f>IF(ISNUMBER(D179), $B199 * E179, "")</f>
        <v>2463.5036496350367</v>
      </c>
      <c r="G179" s="29">
        <v>522</v>
      </c>
      <c r="H179" s="14">
        <f>IF(ISNUMBER(G179), (G179 - $B179) / $B179, "")</f>
        <v>-4.7445255474452552E-2</v>
      </c>
      <c r="I179" s="100">
        <f>IF(ISNUMBER(G179), $B199 * H179, "")</f>
        <v>-7116.7883211678827</v>
      </c>
      <c r="J179" s="13">
        <v>537</v>
      </c>
      <c r="K179" s="14">
        <f>IF(ISNUMBER(J179), (J179 - $B179) / $B179, "")</f>
        <v>-2.0072992700729927E-2</v>
      </c>
      <c r="L179" s="16">
        <f>IF(ISNUMBER(J179), $B199 * K179, "")</f>
        <v>-3010.9489051094888</v>
      </c>
      <c r="M179" s="29">
        <v>527</v>
      </c>
      <c r="N179" s="14">
        <f>IF(ISNUMBER(M179), (M179 - $B179) / $B179, "")</f>
        <v>-3.8321167883211681E-2</v>
      </c>
      <c r="O179" s="16">
        <f>IF(ISNUMBER(M179), $B199 * N179, "")</f>
        <v>-5748.175182481752</v>
      </c>
      <c r="Q179" s="251"/>
      <c r="R179" s="251"/>
      <c r="S179" s="251"/>
    </row>
    <row r="180" spans="1:19" ht="17.25" thickBot="1">
      <c r="A180" s="125" t="s">
        <v>203</v>
      </c>
      <c r="B180" s="126">
        <v>649</v>
      </c>
      <c r="C180" s="77">
        <v>-6.0781476100000002E-2</v>
      </c>
      <c r="D180" s="15">
        <v>650</v>
      </c>
      <c r="E180" s="32">
        <f t="shared" ref="E180:E183" si="94">IF(ISNUMBER(D180), (D180 - $B180) / $B180, "")</f>
        <v>1.5408320493066256E-3</v>
      </c>
      <c r="F180" s="18">
        <f>IF(ISNUMBER(D180), $B199 * E180, "")</f>
        <v>231.12480739599386</v>
      </c>
      <c r="G180" s="31">
        <v>625</v>
      </c>
      <c r="H180" s="32">
        <f t="shared" ref="H180:H183" si="95">IF(ISNUMBER(G180), (G180 - $B180) / $B180, "")</f>
        <v>-3.6979969183359017E-2</v>
      </c>
      <c r="I180" s="101">
        <f>IF(ISNUMBER(G180), $B199 * H180, "")</f>
        <v>-5546.995377503853</v>
      </c>
      <c r="J180" s="15">
        <v>629</v>
      </c>
      <c r="K180" s="32">
        <f t="shared" ref="K180:K183" si="96">IF(ISNUMBER(J180), (J180 - $B180) / $B180, "")</f>
        <v>-3.0816640986132512E-2</v>
      </c>
      <c r="L180" s="18">
        <f>IF(ISNUMBER(J180), $B199 * K180, "")</f>
        <v>-4622.4961479198764</v>
      </c>
      <c r="M180" s="31">
        <v>634</v>
      </c>
      <c r="N180" s="32">
        <f t="shared" ref="N180:N183" si="97">IF(ISNUMBER(M180), (M180 - $B180) / $B180, "")</f>
        <v>-2.3112480739599383E-2</v>
      </c>
      <c r="O180" s="18">
        <f>IF(ISNUMBER(M180), $B199 * N180, "")</f>
        <v>-3466.8721109399075</v>
      </c>
      <c r="Q180" s="251"/>
      <c r="R180" s="251"/>
      <c r="S180" s="251"/>
    </row>
    <row r="181" spans="1:19" ht="17.25" thickBot="1">
      <c r="A181" s="125" t="s">
        <v>183</v>
      </c>
      <c r="B181" s="126">
        <v>7160</v>
      </c>
      <c r="C181" s="77">
        <v>-6.0983606599999997E-2</v>
      </c>
      <c r="D181" s="15">
        <v>7130</v>
      </c>
      <c r="E181" s="32">
        <f t="shared" si="94"/>
        <v>-4.1899441340782122E-3</v>
      </c>
      <c r="F181" s="18">
        <f>IF(ISNUMBER(D181), $B199 * E181, "")</f>
        <v>-628.49162011173178</v>
      </c>
      <c r="G181" s="31">
        <v>6750</v>
      </c>
      <c r="H181" s="32">
        <f t="shared" si="95"/>
        <v>-5.7262569832402237E-2</v>
      </c>
      <c r="I181" s="101">
        <f>IF(ISNUMBER(G181), $B199 * H181, "")</f>
        <v>-8589.3854748603353</v>
      </c>
      <c r="J181" s="15">
        <v>6920</v>
      </c>
      <c r="K181" s="32">
        <f t="shared" si="96"/>
        <v>-3.3519553072625698E-2</v>
      </c>
      <c r="L181" s="18">
        <f>IF(ISNUMBER(J181), $B199 * K181, "")</f>
        <v>-5027.9329608938542</v>
      </c>
      <c r="M181" s="31">
        <v>7085</v>
      </c>
      <c r="N181" s="32">
        <f t="shared" si="97"/>
        <v>-1.047486033519553E-2</v>
      </c>
      <c r="O181" s="18">
        <f>IF(ISNUMBER(M181), $B199 * N181, "")</f>
        <v>-1571.2290502793296</v>
      </c>
      <c r="Q181" s="256"/>
      <c r="R181" s="256"/>
      <c r="S181" s="256"/>
    </row>
    <row r="182" spans="1:19" ht="17.25" thickBot="1">
      <c r="A182" s="125" t="s">
        <v>197</v>
      </c>
      <c r="B182" s="126">
        <v>166</v>
      </c>
      <c r="C182" s="77">
        <v>-6.2146892699999998E-2</v>
      </c>
      <c r="D182" s="15">
        <v>166</v>
      </c>
      <c r="E182" s="32">
        <f t="shared" si="94"/>
        <v>0</v>
      </c>
      <c r="F182" s="18">
        <f>IF(ISNUMBER(D182), $B199 * E182, "")</f>
        <v>0</v>
      </c>
      <c r="G182" s="31">
        <v>157</v>
      </c>
      <c r="H182" s="32">
        <f t="shared" si="95"/>
        <v>-5.4216867469879519E-2</v>
      </c>
      <c r="I182" s="101">
        <f>IF(ISNUMBER(G182), $B199 * H182, "")</f>
        <v>-8132.530120481928</v>
      </c>
      <c r="J182" s="15">
        <v>157</v>
      </c>
      <c r="K182" s="32">
        <f t="shared" si="96"/>
        <v>-5.4216867469879519E-2</v>
      </c>
      <c r="L182" s="18">
        <f>IF(ISNUMBER(J182), $B199 * K182, "")</f>
        <v>-8132.530120481928</v>
      </c>
      <c r="M182" s="31">
        <v>161</v>
      </c>
      <c r="N182" s="32">
        <f t="shared" si="97"/>
        <v>-3.0120481927710843E-2</v>
      </c>
      <c r="O182" s="18">
        <f>IF(ISNUMBER(M182), $B199 * N182, "")</f>
        <v>-4518.0722891566265</v>
      </c>
      <c r="Q182" s="256"/>
      <c r="R182" s="256"/>
      <c r="S182" s="256"/>
    </row>
    <row r="183" spans="1:19" ht="17.25" thickBot="1">
      <c r="A183" s="127" t="s">
        <v>159</v>
      </c>
      <c r="B183" s="128">
        <v>93.5</v>
      </c>
      <c r="C183" s="78">
        <v>-6.5000000000000002E-2</v>
      </c>
      <c r="D183" s="20">
        <v>93.5</v>
      </c>
      <c r="E183" s="21">
        <f t="shared" si="94"/>
        <v>0</v>
      </c>
      <c r="F183" s="22">
        <f>IF(ISNUMBER(D183), $B199 * E183, "")</f>
        <v>0</v>
      </c>
      <c r="G183" s="30">
        <v>88.7</v>
      </c>
      <c r="H183" s="21">
        <f t="shared" si="95"/>
        <v>-5.1336898395721892E-2</v>
      </c>
      <c r="I183" s="105">
        <f>IF(ISNUMBER(G183), $B199 * H183, "")</f>
        <v>-7700.5347593582837</v>
      </c>
      <c r="J183" s="20">
        <v>89.9</v>
      </c>
      <c r="K183" s="21">
        <f t="shared" si="96"/>
        <v>-3.8502673796791384E-2</v>
      </c>
      <c r="L183" s="22">
        <f>IF(ISNUMBER(J183), $B199 * K183, "")</f>
        <v>-5775.401069518708</v>
      </c>
      <c r="M183" s="30">
        <v>91.2</v>
      </c>
      <c r="N183" s="21">
        <f t="shared" si="97"/>
        <v>-2.4598930481283393E-2</v>
      </c>
      <c r="O183" s="22">
        <f>IF(ISNUMBER(M183), $B199 * N183, "")</f>
        <v>-3689.839572192509</v>
      </c>
      <c r="Q183" s="256"/>
      <c r="R183" s="256"/>
      <c r="S183" s="256"/>
    </row>
    <row r="184" spans="1:19" ht="17.25" thickBot="1">
      <c r="A184" s="125" t="s">
        <v>139</v>
      </c>
      <c r="B184" s="129">
        <v>7185</v>
      </c>
      <c r="C184" s="80">
        <v>-6.5061808700000001E-2</v>
      </c>
      <c r="D184" s="106">
        <v>7250</v>
      </c>
      <c r="E184" s="107">
        <f>IF(ISNUMBER(D184), (D184 - $B184) / $B184, "")</f>
        <v>9.046624913013222E-3</v>
      </c>
      <c r="F184" s="108">
        <f>IF(ISNUMBER(D184), $B199 * E184, "")</f>
        <v>1356.9937369519832</v>
      </c>
      <c r="G184" s="109">
        <v>6975</v>
      </c>
      <c r="H184" s="107">
        <f>IF(ISNUMBER(G184), (G184 - $B184) / $B184, "")</f>
        <v>-2.9227557411273485E-2</v>
      </c>
      <c r="I184" s="110">
        <f>IF(ISNUMBER(G184), $B199 * H184, "")</f>
        <v>-4384.1336116910225</v>
      </c>
      <c r="J184" s="106">
        <v>6990</v>
      </c>
      <c r="K184" s="107">
        <f>IF(ISNUMBER(J184), (J184 - $B184) / $B184, "")</f>
        <v>-2.7139874739039668E-2</v>
      </c>
      <c r="L184" s="108">
        <f>IF(ISNUMBER(J184), $B199 * K184, "")</f>
        <v>-4070.9812108559499</v>
      </c>
      <c r="M184" s="109">
        <v>7290</v>
      </c>
      <c r="N184" s="107">
        <f>IF(ISNUMBER(M184), (M184 - $B184) / $B184, "")</f>
        <v>1.4613778705636743E-2</v>
      </c>
      <c r="O184" s="108">
        <f>IF(ISNUMBER(M184), $B199 * N184, "")</f>
        <v>2192.0668058455112</v>
      </c>
      <c r="Q184" s="256"/>
      <c r="R184" s="256"/>
      <c r="S184" s="256"/>
    </row>
    <row r="185" spans="1:19" ht="17.25" thickBot="1">
      <c r="A185" s="125" t="s">
        <v>193</v>
      </c>
      <c r="B185" s="126">
        <v>2875</v>
      </c>
      <c r="C185" s="77">
        <v>-6.6558441600000004E-2</v>
      </c>
      <c r="D185" s="15">
        <v>2900</v>
      </c>
      <c r="E185" s="32">
        <f t="shared" ref="E185:E188" si="98">IF(ISNUMBER(D185), (D185 - $B185) / $B185, "")</f>
        <v>8.6956521739130436E-3</v>
      </c>
      <c r="F185" s="18">
        <f>IF(ISNUMBER(D185), $B199 * E185, "")</f>
        <v>1304.3478260869565</v>
      </c>
      <c r="G185" s="31">
        <v>2795</v>
      </c>
      <c r="H185" s="32">
        <f t="shared" ref="H185:H188" si="99">IF(ISNUMBER(G185), (G185 - $B185) / $B185, "")</f>
        <v>-2.782608695652174E-2</v>
      </c>
      <c r="I185" s="101">
        <f>IF(ISNUMBER(G185), $B199 * H185, "")</f>
        <v>-4173.913043478261</v>
      </c>
      <c r="J185" s="15">
        <v>2850</v>
      </c>
      <c r="K185" s="32">
        <f t="shared" ref="K185:K188" si="100">IF(ISNUMBER(J185), (J185 - $B185) / $B185, "")</f>
        <v>-8.6956521739130436E-3</v>
      </c>
      <c r="L185" s="18">
        <f>IF(ISNUMBER(J185), $B199 * K185, "")</f>
        <v>-1304.3478260869565</v>
      </c>
      <c r="M185" s="31">
        <v>2835</v>
      </c>
      <c r="N185" s="32">
        <f t="shared" ref="N185:N188" si="101">IF(ISNUMBER(M185), (M185 - $B185) / $B185, "")</f>
        <v>-1.391304347826087E-2</v>
      </c>
      <c r="O185" s="18">
        <f>IF(ISNUMBER(M185), $B199 * N185, "")</f>
        <v>-2086.9565217391305</v>
      </c>
      <c r="Q185" s="256"/>
      <c r="R185" s="256"/>
      <c r="S185" s="256"/>
    </row>
    <row r="186" spans="1:19" ht="17.25" thickBot="1">
      <c r="A186" s="125" t="s">
        <v>66</v>
      </c>
      <c r="B186" s="126">
        <v>3875</v>
      </c>
      <c r="C186" s="77">
        <v>-6.8509615400000001E-2</v>
      </c>
      <c r="D186" s="15">
        <v>3930</v>
      </c>
      <c r="E186" s="32">
        <f t="shared" si="98"/>
        <v>1.4193548387096775E-2</v>
      </c>
      <c r="F186" s="18">
        <f>IF(ISNUMBER(D186), $B199 * E186, "")</f>
        <v>2129.0322580645161</v>
      </c>
      <c r="G186" s="31">
        <v>3680</v>
      </c>
      <c r="H186" s="32">
        <f t="shared" si="99"/>
        <v>-5.0322580645161291E-2</v>
      </c>
      <c r="I186" s="101">
        <f>IF(ISNUMBER(G186), $B199 * H186, "")</f>
        <v>-7548.3870967741941</v>
      </c>
      <c r="J186" s="15">
        <v>3740</v>
      </c>
      <c r="K186" s="32">
        <f t="shared" si="100"/>
        <v>-3.4838709677419352E-2</v>
      </c>
      <c r="L186" s="18">
        <f>IF(ISNUMBER(J186), $B199 * K186, "")</f>
        <v>-5225.8064516129025</v>
      </c>
      <c r="M186" s="31">
        <v>3850</v>
      </c>
      <c r="N186" s="32">
        <f t="shared" si="101"/>
        <v>-6.4516129032258064E-3</v>
      </c>
      <c r="O186" s="18">
        <f>IF(ISNUMBER(M186), $B199 * N186, "")</f>
        <v>-967.74193548387098</v>
      </c>
      <c r="Q186" s="256"/>
      <c r="R186" s="256"/>
      <c r="S186" s="256"/>
    </row>
    <row r="187" spans="1:19" ht="17.25" thickBot="1">
      <c r="A187" s="125" t="s">
        <v>215</v>
      </c>
      <c r="B187" s="126">
        <v>407</v>
      </c>
      <c r="C187" s="77">
        <v>-6.8649885600000002E-2</v>
      </c>
      <c r="D187" s="15">
        <v>406</v>
      </c>
      <c r="E187" s="32">
        <f t="shared" si="98"/>
        <v>-2.4570024570024569E-3</v>
      </c>
      <c r="F187" s="18">
        <f>IF(ISNUMBER(D187), $B199 * E187, "")</f>
        <v>-368.55036855036855</v>
      </c>
      <c r="G187" s="31">
        <v>380</v>
      </c>
      <c r="H187" s="32">
        <f t="shared" si="99"/>
        <v>-6.6339066339066333E-2</v>
      </c>
      <c r="I187" s="101">
        <f>IF(ISNUMBER(G187), $B199 * H187, "")</f>
        <v>-9950.8599508599491</v>
      </c>
      <c r="J187" s="15">
        <v>383</v>
      </c>
      <c r="K187" s="32">
        <f t="shared" si="100"/>
        <v>-5.896805896805897E-2</v>
      </c>
      <c r="L187" s="18">
        <f>IF(ISNUMBER(J187), $B199 * K187, "")</f>
        <v>-8845.2088452088447</v>
      </c>
      <c r="M187" s="31">
        <v>386</v>
      </c>
      <c r="N187" s="32">
        <f t="shared" si="101"/>
        <v>-5.1597051597051594E-2</v>
      </c>
      <c r="O187" s="18">
        <f>IF(ISNUMBER(M187), $B199 * N187, "")</f>
        <v>-7739.5577395577393</v>
      </c>
      <c r="Q187" s="33"/>
      <c r="R187" s="33"/>
    </row>
    <row r="188" spans="1:19" ht="17.25" thickBot="1">
      <c r="A188" s="130" t="s">
        <v>207</v>
      </c>
      <c r="B188" s="131">
        <v>15.8</v>
      </c>
      <c r="C188" s="79">
        <v>-7.0588235299999996E-2</v>
      </c>
      <c r="D188" s="24">
        <v>15.9</v>
      </c>
      <c r="E188" s="25">
        <f t="shared" si="98"/>
        <v>6.3291139240506103E-3</v>
      </c>
      <c r="F188" s="104">
        <f>IF(ISNUMBER(D188), $B199 * E188, "")</f>
        <v>949.36708860759154</v>
      </c>
      <c r="G188" s="102">
        <v>14.8</v>
      </c>
      <c r="H188" s="25">
        <f t="shared" si="99"/>
        <v>-6.3291139240506319E-2</v>
      </c>
      <c r="I188" s="103">
        <f>IF(ISNUMBER(G188), $B199 * H188, "")</f>
        <v>-9493.6708860759481</v>
      </c>
      <c r="J188" s="24">
        <v>14.9</v>
      </c>
      <c r="K188" s="25">
        <f t="shared" si="100"/>
        <v>-5.6962025316455715E-2</v>
      </c>
      <c r="L188" s="104">
        <f>IF(ISNUMBER(J188), $B199 * K188, "")</f>
        <v>-8544.3037974683575</v>
      </c>
      <c r="M188" s="102">
        <v>15.4</v>
      </c>
      <c r="N188" s="25">
        <f t="shared" si="101"/>
        <v>-2.5316455696202552E-2</v>
      </c>
      <c r="O188" s="104">
        <f>IF(ISNUMBER(M188), $B199 * N188, "")</f>
        <v>-3797.468354430383</v>
      </c>
      <c r="Q188" s="265"/>
      <c r="R188" s="266"/>
      <c r="S188" s="267"/>
    </row>
    <row r="189" spans="1:19">
      <c r="A189" s="123" t="s">
        <v>171</v>
      </c>
      <c r="B189" s="124">
        <v>516</v>
      </c>
      <c r="C189" s="76">
        <v>-7.3608617599999995E-2</v>
      </c>
      <c r="D189" s="13">
        <v>519</v>
      </c>
      <c r="E189" s="14">
        <f>IF(ISNUMBER(D189), (D189 - $B189) / $B189, "")</f>
        <v>5.8139534883720929E-3</v>
      </c>
      <c r="F189" s="16">
        <f>IF(ISNUMBER(D189), $B199 * E189, "")</f>
        <v>872.09302325581393</v>
      </c>
      <c r="G189" s="29">
        <v>485</v>
      </c>
      <c r="H189" s="14">
        <f>IF(ISNUMBER(G189), (G189 - $B189) / $B189, "")</f>
        <v>-6.0077519379844964E-2</v>
      </c>
      <c r="I189" s="100">
        <f>IF(ISNUMBER(G189), $B199 * H189, "")</f>
        <v>-9011.6279069767443</v>
      </c>
      <c r="J189" s="13">
        <v>499</v>
      </c>
      <c r="K189" s="14">
        <f>IF(ISNUMBER(J189), (J189 - $B189) / $B189, "")</f>
        <v>-3.294573643410853E-2</v>
      </c>
      <c r="L189" s="16">
        <f>IF(ISNUMBER(J189), $B199 * K189, "")</f>
        <v>-4941.8604651162796</v>
      </c>
      <c r="M189" s="29">
        <v>504</v>
      </c>
      <c r="N189" s="14">
        <f>IF(ISNUMBER(M189), (M189 - $B189) / $B189, "")</f>
        <v>-2.3255813953488372E-2</v>
      </c>
      <c r="O189" s="16">
        <f>IF(ISNUMBER(M189), $B199 * N189, "")</f>
        <v>-3488.3720930232557</v>
      </c>
      <c r="Q189" s="268"/>
      <c r="R189" s="269"/>
      <c r="S189" s="270"/>
    </row>
    <row r="190" spans="1:19" ht="17.25" thickBot="1">
      <c r="A190" s="125" t="s">
        <v>221</v>
      </c>
      <c r="B190" s="126">
        <v>3280</v>
      </c>
      <c r="C190" s="77">
        <v>-7.4753173500000006E-2</v>
      </c>
      <c r="D190" s="15">
        <v>3345</v>
      </c>
      <c r="E190" s="32">
        <f t="shared" ref="E190:E193" si="102">IF(ISNUMBER(D190), (D190 - $B190) / $B190, "")</f>
        <v>1.9817073170731708E-2</v>
      </c>
      <c r="F190" s="18">
        <f>IF(ISNUMBER(D190), $B199 * E190, "")</f>
        <v>2972.560975609756</v>
      </c>
      <c r="G190" s="31">
        <v>3205</v>
      </c>
      <c r="H190" s="32">
        <f t="shared" ref="H190:H193" si="103">IF(ISNUMBER(G190), (G190 - $B190) / $B190, "")</f>
        <v>-2.2865853658536585E-2</v>
      </c>
      <c r="I190" s="101">
        <f>IF(ISNUMBER(G190), $B199 * H190, "")</f>
        <v>-3429.8780487804879</v>
      </c>
      <c r="J190" s="15">
        <v>3260</v>
      </c>
      <c r="K190" s="32">
        <f t="shared" ref="K190:K193" si="104">IF(ISNUMBER(J190), (J190 - $B190) / $B190, "")</f>
        <v>-6.0975609756097563E-3</v>
      </c>
      <c r="L190" s="18">
        <f>IF(ISNUMBER(J190), $B199 * K190, "")</f>
        <v>-914.63414634146341</v>
      </c>
      <c r="M190" s="31">
        <v>3260</v>
      </c>
      <c r="N190" s="32">
        <f t="shared" ref="N190:N193" si="105">IF(ISNUMBER(M190), (M190 - $B190) / $B190, "")</f>
        <v>-6.0975609756097563E-3</v>
      </c>
      <c r="O190" s="18">
        <f>IF(ISNUMBER(M190), $B199 * N190, "")</f>
        <v>-914.63414634146341</v>
      </c>
      <c r="Q190" s="271"/>
      <c r="R190" s="272"/>
      <c r="S190" s="273"/>
    </row>
    <row r="191" spans="1:19" ht="17.25" thickBot="1">
      <c r="A191" s="125" t="s">
        <v>329</v>
      </c>
      <c r="B191" s="126">
        <v>2380</v>
      </c>
      <c r="C191" s="77">
        <v>-7.5728155300000002E-2</v>
      </c>
      <c r="D191" s="15">
        <v>2390</v>
      </c>
      <c r="E191" s="32">
        <f t="shared" si="102"/>
        <v>4.2016806722689074E-3</v>
      </c>
      <c r="F191" s="18">
        <f>IF(ISNUMBER(D191), $B199 * E191, "")</f>
        <v>630.25210084033608</v>
      </c>
      <c r="G191" s="31">
        <v>2225</v>
      </c>
      <c r="H191" s="32">
        <f t="shared" si="103"/>
        <v>-6.5126050420168072E-2</v>
      </c>
      <c r="I191" s="101">
        <f>IF(ISNUMBER(G191), $B199 * H191, "")</f>
        <v>-9768.90756302521</v>
      </c>
      <c r="J191" s="15">
        <v>2290</v>
      </c>
      <c r="K191" s="32">
        <f t="shared" si="104"/>
        <v>-3.7815126050420166E-2</v>
      </c>
      <c r="L191" s="18">
        <f>IF(ISNUMBER(J191), $B199 * K191, "")</f>
        <v>-5672.2689075630251</v>
      </c>
      <c r="M191" s="31">
        <v>2240</v>
      </c>
      <c r="N191" s="32">
        <f t="shared" si="105"/>
        <v>-5.8823529411764705E-2</v>
      </c>
      <c r="O191" s="18">
        <f>IF(ISNUMBER(M191), $B199 * N191, "")</f>
        <v>-8823.5294117647063</v>
      </c>
      <c r="Q191" s="256"/>
      <c r="R191" s="256"/>
      <c r="S191" s="256"/>
    </row>
    <row r="192" spans="1:19" ht="17.25" thickBot="1">
      <c r="A192" s="125" t="s">
        <v>213</v>
      </c>
      <c r="B192" s="126">
        <v>10.9</v>
      </c>
      <c r="C192" s="77">
        <v>-7.6271186399999996E-2</v>
      </c>
      <c r="D192" s="15">
        <v>11.1</v>
      </c>
      <c r="E192" s="32">
        <f t="shared" si="102"/>
        <v>1.8348623853210944E-2</v>
      </c>
      <c r="F192" s="18">
        <f>IF(ISNUMBER(D192), $B199 * E192, "")</f>
        <v>2752.2935779816416</v>
      </c>
      <c r="G192" s="31">
        <v>10.4</v>
      </c>
      <c r="H192" s="32">
        <f t="shared" si="103"/>
        <v>-4.5871559633027519E-2</v>
      </c>
      <c r="I192" s="101">
        <f>IF(ISNUMBER(G192), $B199 * H192, "")</f>
        <v>-6880.7339449541278</v>
      </c>
      <c r="J192" s="15">
        <v>10.6</v>
      </c>
      <c r="K192" s="32">
        <f t="shared" si="104"/>
        <v>-2.7522935779816578E-2</v>
      </c>
      <c r="L192" s="18">
        <f>IF(ISNUMBER(J192), $B199 * K192, "")</f>
        <v>-4128.440366972487</v>
      </c>
      <c r="M192" s="31">
        <v>10.8</v>
      </c>
      <c r="N192" s="32">
        <f t="shared" si="105"/>
        <v>-9.1743119266054721E-3</v>
      </c>
      <c r="O192" s="18">
        <f>IF(ISNUMBER(M192), $B199 * N192, "")</f>
        <v>-1376.1467889908208</v>
      </c>
      <c r="Q192" s="251"/>
      <c r="R192" s="251"/>
      <c r="S192" s="251"/>
    </row>
    <row r="193" spans="1:19" ht="17.25" thickBot="1">
      <c r="A193" s="127" t="s">
        <v>225</v>
      </c>
      <c r="B193" s="128">
        <v>949</v>
      </c>
      <c r="C193" s="78">
        <v>-7.8640776699999998E-2</v>
      </c>
      <c r="D193" s="20">
        <v>954</v>
      </c>
      <c r="E193" s="21">
        <f t="shared" si="102"/>
        <v>5.268703898840885E-3</v>
      </c>
      <c r="F193" s="22">
        <f>IF(ISNUMBER(D193), $B199 * E193, "")</f>
        <v>790.30558482613276</v>
      </c>
      <c r="G193" s="30">
        <v>891</v>
      </c>
      <c r="H193" s="21">
        <f t="shared" si="103"/>
        <v>-6.1116965226554271E-2</v>
      </c>
      <c r="I193" s="105">
        <f>IF(ISNUMBER(G193), $B199 * H193, "")</f>
        <v>-9167.5447839831413</v>
      </c>
      <c r="J193" s="20">
        <v>896</v>
      </c>
      <c r="K193" s="21">
        <f t="shared" si="104"/>
        <v>-5.584826132771338E-2</v>
      </c>
      <c r="L193" s="22">
        <f>IF(ISNUMBER(J193), $B199 * K193, "")</f>
        <v>-8377.2391991570075</v>
      </c>
      <c r="M193" s="30">
        <v>935</v>
      </c>
      <c r="N193" s="21">
        <f t="shared" si="105"/>
        <v>-1.4752370916754479E-2</v>
      </c>
      <c r="O193" s="22">
        <f>IF(ISNUMBER(M193), $B199 * N193, "")</f>
        <v>-2212.8556375131716</v>
      </c>
      <c r="Q193" s="251"/>
      <c r="R193" s="251"/>
      <c r="S193" s="251"/>
    </row>
    <row r="194" spans="1:19" ht="17.25" thickBot="1">
      <c r="A194" s="125" t="s">
        <v>231</v>
      </c>
      <c r="B194" s="129">
        <v>81.599999999999994</v>
      </c>
      <c r="C194" s="80">
        <v>-7.9006772000000003E-2</v>
      </c>
      <c r="D194" s="106">
        <v>82.6</v>
      </c>
      <c r="E194" s="107">
        <f>IF(ISNUMBER(D194), (D194 - $B194) / $B194, "")</f>
        <v>1.2254901960784315E-2</v>
      </c>
      <c r="F194" s="108">
        <f>IF(ISNUMBER(D194), $B199 * E194, "")</f>
        <v>1838.2352941176473</v>
      </c>
      <c r="G194" s="109">
        <v>77.599999999999994</v>
      </c>
      <c r="H194" s="107">
        <f>IF(ISNUMBER(G194), (G194 - $B194) / $B194, "")</f>
        <v>-4.9019607843137261E-2</v>
      </c>
      <c r="I194" s="110">
        <f>IF(ISNUMBER(G194), $B199 * H194, "")</f>
        <v>-7352.9411764705892</v>
      </c>
      <c r="J194" s="106">
        <v>79.099999999999994</v>
      </c>
      <c r="K194" s="107">
        <f>IF(ISNUMBER(J194), (J194 - $B194) / $B194, "")</f>
        <v>-3.0637254901960786E-2</v>
      </c>
      <c r="L194" s="108">
        <f>IF(ISNUMBER(J194), $B199 * K194, "")</f>
        <v>-4595.588235294118</v>
      </c>
      <c r="M194" s="109">
        <v>80.599999999999994</v>
      </c>
      <c r="N194" s="107">
        <f>IF(ISNUMBER(M194), (M194 - $B194) / $B194, "")</f>
        <v>-1.2254901960784315E-2</v>
      </c>
      <c r="O194" s="108">
        <f>IF(ISNUMBER(M194), $B199 * N194, "")</f>
        <v>-1838.2352941176473</v>
      </c>
      <c r="Q194" s="256"/>
      <c r="R194" s="256"/>
      <c r="S194" s="256"/>
    </row>
    <row r="195" spans="1:19" ht="17.25" thickBot="1">
      <c r="A195" s="125" t="s">
        <v>239</v>
      </c>
      <c r="B195" s="126">
        <v>560</v>
      </c>
      <c r="C195" s="77">
        <v>-8.0459770099999994E-2</v>
      </c>
      <c r="D195" s="15">
        <v>571</v>
      </c>
      <c r="E195" s="32">
        <f t="shared" ref="E195:E198" si="106">IF(ISNUMBER(D195), (D195 - $B195) / $B195, "")</f>
        <v>1.9642857142857142E-2</v>
      </c>
      <c r="F195" s="18">
        <f>IF(ISNUMBER(D195), $B199 * E195, "")</f>
        <v>2946.4285714285716</v>
      </c>
      <c r="G195" s="31">
        <v>534</v>
      </c>
      <c r="H195" s="32">
        <f t="shared" ref="H195:H198" si="107">IF(ISNUMBER(G195), (G195 - $B195) / $B195, "")</f>
        <v>-4.642857142857143E-2</v>
      </c>
      <c r="I195" s="101">
        <f>IF(ISNUMBER(G195), $B199 * H195, "")</f>
        <v>-6964.2857142857147</v>
      </c>
      <c r="J195" s="15">
        <v>545</v>
      </c>
      <c r="K195" s="32">
        <f t="shared" ref="K195:K198" si="108">IF(ISNUMBER(J195), (J195 - $B195) / $B195, "")</f>
        <v>-2.6785714285714284E-2</v>
      </c>
      <c r="L195" s="18">
        <f>IF(ISNUMBER(J195), $B199 * K195, "")</f>
        <v>-4017.8571428571427</v>
      </c>
      <c r="M195" s="31">
        <v>554</v>
      </c>
      <c r="N195" s="32">
        <f t="shared" ref="N195:N198" si="109">IF(ISNUMBER(M195), (M195 - $B195) / $B195, "")</f>
        <v>-1.0714285714285714E-2</v>
      </c>
      <c r="O195" s="18">
        <f>IF(ISNUMBER(M195), $B199 * N195, "")</f>
        <v>-1607.1428571428571</v>
      </c>
      <c r="Q195" s="256"/>
      <c r="R195" s="256"/>
      <c r="S195" s="256"/>
    </row>
    <row r="196" spans="1:19" ht="17.25" thickBot="1">
      <c r="A196" s="125" t="s">
        <v>211</v>
      </c>
      <c r="B196" s="126">
        <v>1955</v>
      </c>
      <c r="C196" s="77">
        <v>-8.2159624400000006E-2</v>
      </c>
      <c r="D196" s="15">
        <v>1975</v>
      </c>
      <c r="E196" s="32">
        <f t="shared" si="106"/>
        <v>1.0230179028132993E-2</v>
      </c>
      <c r="F196" s="18">
        <f>IF(ISNUMBER(D196), $B199 * E196, "")</f>
        <v>1534.526854219949</v>
      </c>
      <c r="G196" s="31">
        <v>1810</v>
      </c>
      <c r="H196" s="32">
        <f t="shared" si="107"/>
        <v>-7.4168797953964194E-2</v>
      </c>
      <c r="I196" s="101">
        <f>IF(ISNUMBER(G196), $B199 * H196, "")</f>
        <v>-11125.319693094629</v>
      </c>
      <c r="J196" s="15">
        <v>1845</v>
      </c>
      <c r="K196" s="32">
        <f t="shared" si="108"/>
        <v>-5.6265984654731455E-2</v>
      </c>
      <c r="L196" s="18">
        <f>IF(ISNUMBER(J196), $B199 * K196, "")</f>
        <v>-8439.8976982097174</v>
      </c>
      <c r="M196" s="31">
        <v>1870</v>
      </c>
      <c r="N196" s="32">
        <f t="shared" si="109"/>
        <v>-4.3478260869565216E-2</v>
      </c>
      <c r="O196" s="18">
        <f>IF(ISNUMBER(M196), $B199 * N196, "")</f>
        <v>-6521.7391304347821</v>
      </c>
      <c r="Q196" s="256"/>
      <c r="R196" s="256"/>
      <c r="S196" s="256"/>
    </row>
    <row r="197" spans="1:19">
      <c r="A197" s="125" t="s">
        <v>179</v>
      </c>
      <c r="B197" s="126">
        <v>48830</v>
      </c>
      <c r="C197" s="77">
        <v>-8.7630792200000002E-2</v>
      </c>
      <c r="D197" s="15">
        <v>48700</v>
      </c>
      <c r="E197" s="32">
        <f t="shared" si="106"/>
        <v>-2.6622977677657179E-3</v>
      </c>
      <c r="F197" s="18">
        <f>IF(ISNUMBER(D197), $B199 * E197, "")</f>
        <v>-399.3446651648577</v>
      </c>
      <c r="G197" s="31">
        <v>46730</v>
      </c>
      <c r="H197" s="32">
        <f t="shared" si="107"/>
        <v>-4.3006348556215442E-2</v>
      </c>
      <c r="I197" s="101">
        <f>IF(ISNUMBER(G197), $B199 * H197, "")</f>
        <v>-6450.9522834323161</v>
      </c>
      <c r="J197" s="15">
        <v>47250</v>
      </c>
      <c r="K197" s="32">
        <f t="shared" si="108"/>
        <v>-3.2357157485152568E-2</v>
      </c>
      <c r="L197" s="18">
        <f>IF(ISNUMBER(J197), $B199 * K197, "")</f>
        <v>-4853.5736227728848</v>
      </c>
      <c r="M197" s="31">
        <v>48420</v>
      </c>
      <c r="N197" s="32">
        <f t="shared" si="109"/>
        <v>-8.3964775752611107E-3</v>
      </c>
      <c r="O197" s="18">
        <f>IF(ISNUMBER(M197), $B199 * N197, "")</f>
        <v>-1259.4716362891666</v>
      </c>
      <c r="Q197" s="278"/>
      <c r="R197" s="279"/>
      <c r="S197" s="280"/>
    </row>
    <row r="198" spans="1:19" ht="17.25" thickBot="1">
      <c r="A198" s="130" t="s">
        <v>229</v>
      </c>
      <c r="B198" s="131">
        <v>1965</v>
      </c>
      <c r="C198" s="79">
        <v>-9.23787529E-2</v>
      </c>
      <c r="D198" s="24">
        <v>1990</v>
      </c>
      <c r="E198" s="25">
        <f t="shared" si="106"/>
        <v>1.2722646310432569E-2</v>
      </c>
      <c r="F198" s="104">
        <f>IF(ISNUMBER(D198), $B199 * E198, "")</f>
        <v>1908.3969465648854</v>
      </c>
      <c r="G198" s="102">
        <v>1815</v>
      </c>
      <c r="H198" s="25">
        <f t="shared" si="107"/>
        <v>-7.6335877862595422E-2</v>
      </c>
      <c r="I198" s="103">
        <f>IF(ISNUMBER(G198), $B199 * H198, "")</f>
        <v>-11450.381679389313</v>
      </c>
      <c r="J198" s="24">
        <v>1840</v>
      </c>
      <c r="K198" s="25">
        <f t="shared" si="108"/>
        <v>-6.3613231552162849E-2</v>
      </c>
      <c r="L198" s="104">
        <f>IF(ISNUMBER(J198), $B199 * K198, "")</f>
        <v>-9541.9847328244268</v>
      </c>
      <c r="M198" s="102">
        <v>1845</v>
      </c>
      <c r="N198" s="25">
        <f t="shared" si="109"/>
        <v>-6.1068702290076333E-2</v>
      </c>
      <c r="O198" s="104">
        <f>IF(ISNUMBER(M198), $B199 * N198, "")</f>
        <v>-9160.3053435114507</v>
      </c>
      <c r="Q198" s="281"/>
      <c r="R198" s="282"/>
      <c r="S198" s="283"/>
    </row>
    <row r="199" spans="1:19" ht="17.25" thickBot="1">
      <c r="A199" s="132" t="s">
        <v>267</v>
      </c>
      <c r="B199" s="289">
        <f>$B$37</f>
        <v>150000</v>
      </c>
      <c r="C199" s="290"/>
      <c r="D199" s="26" t="s">
        <v>268</v>
      </c>
      <c r="E199" s="27">
        <f>IF(COUNT(E179:E198), SUM(E179:E198) / COUNT(E179:E198), 0)</f>
        <v>7.7610252139199516E-3</v>
      </c>
      <c r="F199" s="28">
        <f>SUM(F179:F198)</f>
        <v>23283.075641759853</v>
      </c>
      <c r="G199" s="26" t="s">
        <v>268</v>
      </c>
      <c r="H199" s="27">
        <f>IF(COUNT(H179:H198), SUM(H179:H198) / COUNT(H179:H198), 0)</f>
        <v>-5.1413257145547987E-2</v>
      </c>
      <c r="I199" s="28">
        <f>SUM(I179:I198)</f>
        <v>-154239.77143664396</v>
      </c>
      <c r="J199" s="26" t="s">
        <v>268</v>
      </c>
      <c r="K199" s="27">
        <f>IF(COUNT(K179:K198), SUM(K179:K198) / COUNT(K179:K198), 0)</f>
        <v>-3.6681100617421802E-2</v>
      </c>
      <c r="L199" s="28">
        <f>SUM(L179:L198)</f>
        <v>-110043.30185226542</v>
      </c>
      <c r="M199" s="26" t="s">
        <v>268</v>
      </c>
      <c r="N199" s="27">
        <f>IF(COUNT(N179:N198), SUM(N179:N198) / COUNT(N179:N198), 0)</f>
        <v>-2.2865426096515019E-2</v>
      </c>
      <c r="O199" s="28">
        <f>SUM(O179:O198)</f>
        <v>-68596.278289545065</v>
      </c>
      <c r="Q199" s="284"/>
      <c r="R199" s="285"/>
      <c r="S199" s="286"/>
    </row>
  </sheetData>
  <mergeCells count="266">
    <mergeCell ref="A1:F1"/>
    <mergeCell ref="G1:I1"/>
    <mergeCell ref="J1:O1"/>
    <mergeCell ref="Q1:R1"/>
    <mergeCell ref="B2:F2"/>
    <mergeCell ref="G2:I2"/>
    <mergeCell ref="K2:O2"/>
    <mergeCell ref="B5:F5"/>
    <mergeCell ref="G5:I5"/>
    <mergeCell ref="K5:O5"/>
    <mergeCell ref="B6:F6"/>
    <mergeCell ref="G6:I6"/>
    <mergeCell ref="K6:O6"/>
    <mergeCell ref="B3:F3"/>
    <mergeCell ref="G3:I3"/>
    <mergeCell ref="K3:O3"/>
    <mergeCell ref="B4:F4"/>
    <mergeCell ref="G4:I4"/>
    <mergeCell ref="K4:O4"/>
    <mergeCell ref="Q8:R8"/>
    <mergeCell ref="B9:F9"/>
    <mergeCell ref="G9:I9"/>
    <mergeCell ref="K9:O9"/>
    <mergeCell ref="B10:F10"/>
    <mergeCell ref="G10:I10"/>
    <mergeCell ref="K10:O10"/>
    <mergeCell ref="B7:F7"/>
    <mergeCell ref="G7:I7"/>
    <mergeCell ref="K7:O7"/>
    <mergeCell ref="B8:F8"/>
    <mergeCell ref="G8:I8"/>
    <mergeCell ref="K8:O8"/>
    <mergeCell ref="B11:F11"/>
    <mergeCell ref="G11:I11"/>
    <mergeCell ref="K11:O11"/>
    <mergeCell ref="A13:O13"/>
    <mergeCell ref="Q13:Q15"/>
    <mergeCell ref="R13:R15"/>
    <mergeCell ref="A15:A16"/>
    <mergeCell ref="M15:O15"/>
    <mergeCell ref="Q16:Q18"/>
    <mergeCell ref="R16:R18"/>
    <mergeCell ref="S13:S15"/>
    <mergeCell ref="B14:C14"/>
    <mergeCell ref="D14:F14"/>
    <mergeCell ref="G14:I14"/>
    <mergeCell ref="J14:L14"/>
    <mergeCell ref="M14:O14"/>
    <mergeCell ref="B15:C15"/>
    <mergeCell ref="D15:F15"/>
    <mergeCell ref="G15:I15"/>
    <mergeCell ref="J15:L15"/>
    <mergeCell ref="Q26:S28"/>
    <mergeCell ref="Q29:Q31"/>
    <mergeCell ref="R29:R31"/>
    <mergeCell ref="S29:S31"/>
    <mergeCell ref="Q32:Q34"/>
    <mergeCell ref="R32:R34"/>
    <mergeCell ref="S32:S34"/>
    <mergeCell ref="S16:S18"/>
    <mergeCell ref="Q19:Q21"/>
    <mergeCell ref="R19:R21"/>
    <mergeCell ref="S19:S21"/>
    <mergeCell ref="Q22:Q24"/>
    <mergeCell ref="R22:R24"/>
    <mergeCell ref="S22:S24"/>
    <mergeCell ref="M41:O41"/>
    <mergeCell ref="A42:A43"/>
    <mergeCell ref="B42:C42"/>
    <mergeCell ref="D42:F42"/>
    <mergeCell ref="G42:I42"/>
    <mergeCell ref="J42:L42"/>
    <mergeCell ref="M42:O42"/>
    <mergeCell ref="Q35:S37"/>
    <mergeCell ref="B37:C37"/>
    <mergeCell ref="A40:O40"/>
    <mergeCell ref="Q40:Q42"/>
    <mergeCell ref="R40:R42"/>
    <mergeCell ref="S40:S42"/>
    <mergeCell ref="B41:C41"/>
    <mergeCell ref="D41:F41"/>
    <mergeCell ref="G41:I41"/>
    <mergeCell ref="J41:L41"/>
    <mergeCell ref="Q49:Q51"/>
    <mergeCell ref="R49:R51"/>
    <mergeCell ref="S49:S51"/>
    <mergeCell ref="Q53:S55"/>
    <mergeCell ref="Q56:Q58"/>
    <mergeCell ref="R56:R58"/>
    <mergeCell ref="S56:S58"/>
    <mergeCell ref="Q43:Q45"/>
    <mergeCell ref="R43:R45"/>
    <mergeCell ref="S43:S45"/>
    <mergeCell ref="Q46:Q48"/>
    <mergeCell ref="R46:R48"/>
    <mergeCell ref="S46:S48"/>
    <mergeCell ref="Q59:Q61"/>
    <mergeCell ref="R59:R61"/>
    <mergeCell ref="S59:S61"/>
    <mergeCell ref="Q62:S64"/>
    <mergeCell ref="B64:C64"/>
    <mergeCell ref="A67:O67"/>
    <mergeCell ref="Q67:Q69"/>
    <mergeCell ref="R67:R69"/>
    <mergeCell ref="S67:S69"/>
    <mergeCell ref="B68:C68"/>
    <mergeCell ref="D68:F68"/>
    <mergeCell ref="G68:I68"/>
    <mergeCell ref="J68:L68"/>
    <mergeCell ref="M68:O68"/>
    <mergeCell ref="A69:A70"/>
    <mergeCell ref="B69:C69"/>
    <mergeCell ref="D69:F69"/>
    <mergeCell ref="G69:I69"/>
    <mergeCell ref="J69:L69"/>
    <mergeCell ref="M69:O69"/>
    <mergeCell ref="Q76:Q78"/>
    <mergeCell ref="R76:R78"/>
    <mergeCell ref="S76:S78"/>
    <mergeCell ref="Q80:S82"/>
    <mergeCell ref="Q83:Q85"/>
    <mergeCell ref="R83:R85"/>
    <mergeCell ref="S83:S85"/>
    <mergeCell ref="Q70:Q72"/>
    <mergeCell ref="R70:R72"/>
    <mergeCell ref="S70:S72"/>
    <mergeCell ref="Q73:Q75"/>
    <mergeCell ref="R73:R75"/>
    <mergeCell ref="S73:S75"/>
    <mergeCell ref="Q86:Q88"/>
    <mergeCell ref="R86:R88"/>
    <mergeCell ref="S86:S88"/>
    <mergeCell ref="Q89:S91"/>
    <mergeCell ref="B91:C91"/>
    <mergeCell ref="A94:O94"/>
    <mergeCell ref="Q94:Q96"/>
    <mergeCell ref="R94:R96"/>
    <mergeCell ref="S94:S96"/>
    <mergeCell ref="B95:C95"/>
    <mergeCell ref="D95:F95"/>
    <mergeCell ref="G95:I95"/>
    <mergeCell ref="J95:L95"/>
    <mergeCell ref="M95:O95"/>
    <mergeCell ref="A96:A97"/>
    <mergeCell ref="B96:C96"/>
    <mergeCell ref="D96:F96"/>
    <mergeCell ref="G96:I96"/>
    <mergeCell ref="J96:L96"/>
    <mergeCell ref="M96:O96"/>
    <mergeCell ref="Q103:Q105"/>
    <mergeCell ref="R103:R105"/>
    <mergeCell ref="S103:S105"/>
    <mergeCell ref="Q107:S109"/>
    <mergeCell ref="Q110:Q112"/>
    <mergeCell ref="R110:R112"/>
    <mergeCell ref="S110:S112"/>
    <mergeCell ref="Q97:Q99"/>
    <mergeCell ref="R97:R99"/>
    <mergeCell ref="S97:S99"/>
    <mergeCell ref="Q100:Q102"/>
    <mergeCell ref="R100:R102"/>
    <mergeCell ref="S100:S102"/>
    <mergeCell ref="Q113:Q115"/>
    <mergeCell ref="R113:R115"/>
    <mergeCell ref="S113:S115"/>
    <mergeCell ref="Q116:S118"/>
    <mergeCell ref="B118:C118"/>
    <mergeCell ref="A121:O121"/>
    <mergeCell ref="Q121:Q123"/>
    <mergeCell ref="R121:R123"/>
    <mergeCell ref="S121:S123"/>
    <mergeCell ref="B122:C122"/>
    <mergeCell ref="D122:F122"/>
    <mergeCell ref="G122:I122"/>
    <mergeCell ref="J122:L122"/>
    <mergeCell ref="M122:O122"/>
    <mergeCell ref="A123:A124"/>
    <mergeCell ref="B123:C123"/>
    <mergeCell ref="D123:F123"/>
    <mergeCell ref="G123:I123"/>
    <mergeCell ref="J123:L123"/>
    <mergeCell ref="M123:O123"/>
    <mergeCell ref="Q130:Q132"/>
    <mergeCell ref="R130:R132"/>
    <mergeCell ref="S130:S132"/>
    <mergeCell ref="Q134:S136"/>
    <mergeCell ref="Q137:Q139"/>
    <mergeCell ref="R137:R139"/>
    <mergeCell ref="S137:S139"/>
    <mergeCell ref="Q124:Q126"/>
    <mergeCell ref="R124:R126"/>
    <mergeCell ref="S124:S126"/>
    <mergeCell ref="Q127:Q129"/>
    <mergeCell ref="R127:R129"/>
    <mergeCell ref="S127:S129"/>
    <mergeCell ref="Q140:Q142"/>
    <mergeCell ref="R140:R142"/>
    <mergeCell ref="S140:S142"/>
    <mergeCell ref="Q143:S145"/>
    <mergeCell ref="B145:C145"/>
    <mergeCell ref="A148:O148"/>
    <mergeCell ref="Q148:Q150"/>
    <mergeCell ref="R148:R150"/>
    <mergeCell ref="S148:S150"/>
    <mergeCell ref="B149:C149"/>
    <mergeCell ref="D149:F149"/>
    <mergeCell ref="G149:I149"/>
    <mergeCell ref="J149:L149"/>
    <mergeCell ref="M149:O149"/>
    <mergeCell ref="A150:A151"/>
    <mergeCell ref="B150:C150"/>
    <mergeCell ref="D150:F150"/>
    <mergeCell ref="G150:I150"/>
    <mergeCell ref="J150:L150"/>
    <mergeCell ref="M150:O150"/>
    <mergeCell ref="Q157:Q159"/>
    <mergeCell ref="R157:R159"/>
    <mergeCell ref="S157:S159"/>
    <mergeCell ref="Q161:S163"/>
    <mergeCell ref="Q164:Q166"/>
    <mergeCell ref="R164:R166"/>
    <mergeCell ref="S164:S166"/>
    <mergeCell ref="Q151:Q153"/>
    <mergeCell ref="R151:R153"/>
    <mergeCell ref="S151:S153"/>
    <mergeCell ref="Q154:Q156"/>
    <mergeCell ref="R154:R156"/>
    <mergeCell ref="S154:S156"/>
    <mergeCell ref="A177:A178"/>
    <mergeCell ref="B177:C177"/>
    <mergeCell ref="D177:F177"/>
    <mergeCell ref="G177:I177"/>
    <mergeCell ref="J177:L177"/>
    <mergeCell ref="M177:O177"/>
    <mergeCell ref="Q167:Q169"/>
    <mergeCell ref="R167:R169"/>
    <mergeCell ref="S167:S169"/>
    <mergeCell ref="Q170:S172"/>
    <mergeCell ref="B172:C172"/>
    <mergeCell ref="A175:O175"/>
    <mergeCell ref="Q175:Q177"/>
    <mergeCell ref="R175:R177"/>
    <mergeCell ref="S175:S177"/>
    <mergeCell ref="B176:C176"/>
    <mergeCell ref="Q178:Q180"/>
    <mergeCell ref="R178:R180"/>
    <mergeCell ref="S178:S180"/>
    <mergeCell ref="Q181:Q183"/>
    <mergeCell ref="R181:R183"/>
    <mergeCell ref="S181:S183"/>
    <mergeCell ref="D176:F176"/>
    <mergeCell ref="G176:I176"/>
    <mergeCell ref="J176:L176"/>
    <mergeCell ref="M176:O176"/>
    <mergeCell ref="Q194:Q196"/>
    <mergeCell ref="R194:R196"/>
    <mergeCell ref="S194:S196"/>
    <mergeCell ref="Q197:S199"/>
    <mergeCell ref="B199:C199"/>
    <mergeCell ref="Q184:Q186"/>
    <mergeCell ref="R184:R186"/>
    <mergeCell ref="S184:S186"/>
    <mergeCell ref="Q188:S190"/>
    <mergeCell ref="Q191:Q193"/>
    <mergeCell ref="R191:R193"/>
    <mergeCell ref="S191:S193"/>
  </mergeCells>
  <phoneticPr fontId="1" type="noConversion"/>
  <conditionalFormatting sqref="G2:I3">
    <cfRule type="expression" dxfId="1957" priority="177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CHOOSE(2,$E$118,$F$118,$H$118,$I$118,$K$118,$L$118,$N$118,$O$118))))&gt;0</formula>
    </cfRule>
    <cfRule type="expression" dxfId="1956" priority="178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CHOOSE(2,$E$118,$F$118,$H$118,$I$118,$K$118,$L$118,$N$118,$O$118))))&lt;0</formula>
    </cfRule>
  </conditionalFormatting>
  <conditionalFormatting sqref="G4:I5">
    <cfRule type="expression" dxfId="1955" priority="175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CHOOSE(2,$E$64,$F$64,$H$64,$I$64,$K$64,$L$64,$N$64,$O$64))))&gt;0</formula>
    </cfRule>
    <cfRule type="expression" dxfId="1954" priority="176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CHOOSE(2,$E$64,$F$64,$H$64,$I$64,$K$64,$L$64,$N$64,$O$64))))&lt;0</formula>
    </cfRule>
  </conditionalFormatting>
  <conditionalFormatting sqref="G6:I7">
    <cfRule type="expression" dxfId="1953" priority="173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CHOOSE(2,$E$91,$F$91,$H$91,$I$91,$K$91,$L$91,$N$91,$O$91))))&gt;0</formula>
    </cfRule>
    <cfRule type="expression" dxfId="1952" priority="174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CHOOSE(2,$E$91,$F$91,$H$91,$I$91,$K$91,$L$91,$N$91,$O$91))))&lt;0</formula>
    </cfRule>
  </conditionalFormatting>
  <conditionalFormatting sqref="G8:I9">
    <cfRule type="expression" dxfId="1951" priority="171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CHOOSE(2,$E$199,$F$199,$H$199,$I$199,$K$199,$L$199,$N$199,$O$199))))&gt;0</formula>
    </cfRule>
    <cfRule type="expression" dxfId="1950" priority="172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CHOOSE(2,$E$199,$F$199,$H$199,$I$199,$K$199,$L$199,$N$199,$O$199))))&lt;0</formula>
    </cfRule>
  </conditionalFormatting>
  <conditionalFormatting sqref="G10:I11">
    <cfRule type="expression" dxfId="1949" priority="169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CHOOSE(2,$E$37,$F$37,$H$37,$I$37,$K$37,$L$37,$N$37,$O$37))))&gt;0</formula>
    </cfRule>
    <cfRule type="expression" dxfId="1948" priority="170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CHOOSE(2,$E$37,$F$37,$H$37,$I$37,$K$37,$L$37,$N$37,$O$37))))&lt;0</formula>
    </cfRule>
  </conditionalFormatting>
  <conditionalFormatting sqref="A17:C36 M17:O36">
    <cfRule type="expression" dxfId="1947" priority="157">
      <formula>AND($N17 &gt; 0, ISNUMBER($N17))</formula>
    </cfRule>
    <cfRule type="expression" dxfId="1946" priority="158">
      <formula>AND($N17 = 0 * ISNUMBER($N17))</formula>
    </cfRule>
    <cfRule type="expression" dxfId="1945" priority="159">
      <formula>AND($N17 &lt; 0, ISNUMBER($N17))</formula>
    </cfRule>
  </conditionalFormatting>
  <conditionalFormatting sqref="A17:F36">
    <cfRule type="expression" dxfId="1944" priority="166">
      <formula>AND($E17 &gt; 0, ISNUMBER($E17))</formula>
    </cfRule>
    <cfRule type="expression" dxfId="1943" priority="167">
      <formula>AND($E17 = 0 * ISNUMBER($E17))</formula>
    </cfRule>
    <cfRule type="expression" dxfId="1942" priority="168">
      <formula>AND($E17 &lt; 0, ISNUMBER($E17))</formula>
    </cfRule>
  </conditionalFormatting>
  <conditionalFormatting sqref="A17:C36 G17:I36">
    <cfRule type="expression" dxfId="1941" priority="163">
      <formula>AND($H17 &gt; 0, ISNUMBER($H17))</formula>
    </cfRule>
    <cfRule type="expression" dxfId="1940" priority="164">
      <formula>AND($H17 = 0 * ISNUMBER($H17))</formula>
    </cfRule>
    <cfRule type="expression" dxfId="1939" priority="165">
      <formula>AND($H17 &lt; 0, ISNUMBER($H17))</formula>
    </cfRule>
  </conditionalFormatting>
  <conditionalFormatting sqref="A17:C36 J17:L36">
    <cfRule type="expression" dxfId="1938" priority="160">
      <formula>AND($K17 &gt; 0, ISNUMBER($K17))</formula>
    </cfRule>
    <cfRule type="expression" dxfId="1937" priority="161">
      <formula>AND($K17 = 0 * ISNUMBER($K17))</formula>
    </cfRule>
    <cfRule type="expression" dxfId="1936" priority="162">
      <formula>AND($K17 &lt; 0, ISNUMBER($K17))</formula>
    </cfRule>
  </conditionalFormatting>
  <conditionalFormatting sqref="D15:F16 E37:F37">
    <cfRule type="expression" dxfId="1935" priority="154">
      <formula>$E$37 &gt; 0</formula>
    </cfRule>
    <cfRule type="expression" dxfId="1934" priority="155">
      <formula>$E$37 = 0</formula>
    </cfRule>
    <cfRule type="expression" dxfId="1933" priority="156">
      <formula>$E$37 &lt; 0</formula>
    </cfRule>
  </conditionalFormatting>
  <conditionalFormatting sqref="G15:I16 H37:I37">
    <cfRule type="expression" dxfId="1932" priority="151">
      <formula>$H$37 &gt; 0</formula>
    </cfRule>
    <cfRule type="expression" dxfId="1931" priority="152">
      <formula>$H$37 = 0</formula>
    </cfRule>
    <cfRule type="expression" dxfId="1930" priority="153">
      <formula>$H$37 &lt; 0</formula>
    </cfRule>
  </conditionalFormatting>
  <conditionalFormatting sqref="J15:L16 K37:L37">
    <cfRule type="expression" dxfId="1929" priority="148">
      <formula>$K$37 &gt; 0</formula>
    </cfRule>
    <cfRule type="expression" dxfId="1928" priority="149">
      <formula>$K$37 = 0</formula>
    </cfRule>
    <cfRule type="expression" dxfId="1927" priority="150">
      <formula>$K$37 &lt; 0</formula>
    </cfRule>
  </conditionalFormatting>
  <conditionalFormatting sqref="M15:O16 N37:O37">
    <cfRule type="expression" dxfId="1926" priority="145">
      <formula>$N$37 &gt; 0</formula>
    </cfRule>
    <cfRule type="expression" dxfId="1925" priority="146">
      <formula>$N$37 = 0</formula>
    </cfRule>
    <cfRule type="expression" dxfId="1924" priority="147">
      <formula>$N$37 &lt; 0</formula>
    </cfRule>
  </conditionalFormatting>
  <conditionalFormatting sqref="A44:C63 M44:O63">
    <cfRule type="expression" dxfId="1923" priority="133">
      <formula>AND($N44 &gt; 0, ISNUMBER($N44))</formula>
    </cfRule>
    <cfRule type="expression" dxfId="1922" priority="134">
      <formula>AND($N44 = 0 * ISNUMBER($N44))</formula>
    </cfRule>
    <cfRule type="expression" dxfId="1921" priority="135">
      <formula>AND($N44 &lt; 0, ISNUMBER($N44))</formula>
    </cfRule>
  </conditionalFormatting>
  <conditionalFormatting sqref="A44:F63">
    <cfRule type="expression" dxfId="1920" priority="142">
      <formula>AND($E44 &gt; 0, ISNUMBER($E44))</formula>
    </cfRule>
    <cfRule type="expression" dxfId="1919" priority="143">
      <formula>AND($E44 = 0 * ISNUMBER($E44))</formula>
    </cfRule>
    <cfRule type="expression" dxfId="1918" priority="144">
      <formula>AND($E44 &lt; 0, ISNUMBER($E44))</formula>
    </cfRule>
  </conditionalFormatting>
  <conditionalFormatting sqref="A44:C63 G44:I63">
    <cfRule type="expression" dxfId="1917" priority="139">
      <formula>AND($H44 &gt; 0, ISNUMBER($H44))</formula>
    </cfRule>
    <cfRule type="expression" dxfId="1916" priority="140">
      <formula>AND($H44 = 0 * ISNUMBER($H44))</formula>
    </cfRule>
    <cfRule type="expression" dxfId="1915" priority="141">
      <formula>AND($H44 &lt; 0, ISNUMBER($H44))</formula>
    </cfRule>
  </conditionalFormatting>
  <conditionalFormatting sqref="A44:C63 J44:L63">
    <cfRule type="expression" dxfId="1914" priority="136">
      <formula>AND($K44 &gt; 0, ISNUMBER($K44))</formula>
    </cfRule>
    <cfRule type="expression" dxfId="1913" priority="137">
      <formula>AND($K44 = 0 * ISNUMBER($K44))</formula>
    </cfRule>
    <cfRule type="expression" dxfId="1912" priority="138">
      <formula>AND($K44 &lt; 0, ISNUMBER($K44))</formula>
    </cfRule>
  </conditionalFormatting>
  <conditionalFormatting sqref="D42:F43 E64:F64">
    <cfRule type="expression" dxfId="1911" priority="130">
      <formula>$E$64 &gt; 0</formula>
    </cfRule>
    <cfRule type="expression" dxfId="1910" priority="131">
      <formula>$E$64 = 0</formula>
    </cfRule>
    <cfRule type="expression" dxfId="1909" priority="132">
      <formula>$E$64 &lt; 0</formula>
    </cfRule>
  </conditionalFormatting>
  <conditionalFormatting sqref="G42:I43 H64:I64">
    <cfRule type="expression" dxfId="1908" priority="127">
      <formula>$H$64 &gt; 0</formula>
    </cfRule>
    <cfRule type="expression" dxfId="1907" priority="128">
      <formula>$H$64 = 0</formula>
    </cfRule>
    <cfRule type="expression" dxfId="1906" priority="129">
      <formula>$H$64 &lt; 0</formula>
    </cfRule>
  </conditionalFormatting>
  <conditionalFormatting sqref="J42:L43 K64:L64">
    <cfRule type="expression" dxfId="1905" priority="124">
      <formula>$K$64 &gt; 0</formula>
    </cfRule>
    <cfRule type="expression" dxfId="1904" priority="125">
      <formula>$K$64 = 0</formula>
    </cfRule>
    <cfRule type="expression" dxfId="1903" priority="126">
      <formula>$K$64 &lt; 0</formula>
    </cfRule>
  </conditionalFormatting>
  <conditionalFormatting sqref="M42:O43 N64:O64">
    <cfRule type="expression" dxfId="1902" priority="121">
      <formula>$N$64 &gt; 0</formula>
    </cfRule>
    <cfRule type="expression" dxfId="1901" priority="122">
      <formula>$N$64 = 0</formula>
    </cfRule>
    <cfRule type="expression" dxfId="1900" priority="123">
      <formula>$N$64 &lt; 0</formula>
    </cfRule>
  </conditionalFormatting>
  <conditionalFormatting sqref="A71:C90 M71:O90">
    <cfRule type="expression" dxfId="1899" priority="109">
      <formula>AND($N71 &gt; 0, ISNUMBER($N71))</formula>
    </cfRule>
    <cfRule type="expression" dxfId="1898" priority="110">
      <formula>AND($N71 = 0 * ISNUMBER($N71))</formula>
    </cfRule>
    <cfRule type="expression" dxfId="1897" priority="111">
      <formula>AND($N71 &lt; 0, ISNUMBER($N71))</formula>
    </cfRule>
  </conditionalFormatting>
  <conditionalFormatting sqref="A71:F90">
    <cfRule type="expression" dxfId="1896" priority="118">
      <formula>AND($E71 &gt; 0, ISNUMBER($E71))</formula>
    </cfRule>
    <cfRule type="expression" dxfId="1895" priority="119">
      <formula>AND($E71 = 0 * ISNUMBER($E71))</formula>
    </cfRule>
    <cfRule type="expression" dxfId="1894" priority="120">
      <formula>AND($E71 &lt; 0, ISNUMBER($E71))</formula>
    </cfRule>
  </conditionalFormatting>
  <conditionalFormatting sqref="A71:C90 G71:I90">
    <cfRule type="expression" dxfId="1893" priority="115">
      <formula>AND($H71 &gt; 0, ISNUMBER($H71))</formula>
    </cfRule>
    <cfRule type="expression" dxfId="1892" priority="116">
      <formula>AND($H71 = 0 * ISNUMBER($H71))</formula>
    </cfRule>
    <cfRule type="expression" dxfId="1891" priority="117">
      <formula>AND($H71 &lt; 0, ISNUMBER($H71))</formula>
    </cfRule>
  </conditionalFormatting>
  <conditionalFormatting sqref="A71:C90 J71:L90">
    <cfRule type="expression" dxfId="1890" priority="112">
      <formula>AND($K71 &gt; 0, ISNUMBER($K71))</formula>
    </cfRule>
    <cfRule type="expression" dxfId="1889" priority="113">
      <formula>AND($K71 = 0 * ISNUMBER($K71))</formula>
    </cfRule>
    <cfRule type="expression" dxfId="1888" priority="114">
      <formula>AND($K71 &lt; 0, ISNUMBER($K71))</formula>
    </cfRule>
  </conditionalFormatting>
  <conditionalFormatting sqref="D69:F70 E91:F91">
    <cfRule type="expression" dxfId="1887" priority="106">
      <formula>$E$91 &gt; 0</formula>
    </cfRule>
    <cfRule type="expression" dxfId="1886" priority="107">
      <formula>$E$91 = 0</formula>
    </cfRule>
    <cfRule type="expression" dxfId="1885" priority="108">
      <formula>$E$91 &lt; 0</formula>
    </cfRule>
  </conditionalFormatting>
  <conditionalFormatting sqref="G69:I70 H91:I91">
    <cfRule type="expression" dxfId="1884" priority="103">
      <formula>$H$91 &gt; 0</formula>
    </cfRule>
    <cfRule type="expression" dxfId="1883" priority="104">
      <formula>$H$91 = 0</formula>
    </cfRule>
    <cfRule type="expression" dxfId="1882" priority="105">
      <formula>$H$91 &lt; 0</formula>
    </cfRule>
  </conditionalFormatting>
  <conditionalFormatting sqref="J69:L70 K91:L91">
    <cfRule type="expression" dxfId="1881" priority="100">
      <formula>$K$91 &gt; 0</formula>
    </cfRule>
    <cfRule type="expression" dxfId="1880" priority="101">
      <formula>$K$91 = 0</formula>
    </cfRule>
    <cfRule type="expression" dxfId="1879" priority="102">
      <formula>$K$91 &lt; 0</formula>
    </cfRule>
  </conditionalFormatting>
  <conditionalFormatting sqref="M69:O70 N91:O91">
    <cfRule type="expression" dxfId="1878" priority="97">
      <formula>$N$91 &gt; 0</formula>
    </cfRule>
    <cfRule type="expression" dxfId="1877" priority="98">
      <formula>$N$91 = 0</formula>
    </cfRule>
    <cfRule type="expression" dxfId="1876" priority="99">
      <formula>$N$91 &lt; 0</formula>
    </cfRule>
  </conditionalFormatting>
  <conditionalFormatting sqref="A98:C117 M98:O117">
    <cfRule type="expression" dxfId="1875" priority="85">
      <formula>AND($N98 &gt; 0, ISNUMBER($N98))</formula>
    </cfRule>
    <cfRule type="expression" dxfId="1874" priority="86">
      <formula>AND($N98 = 0 * ISNUMBER($N98))</formula>
    </cfRule>
    <cfRule type="expression" dxfId="1873" priority="87">
      <formula>AND($N98 &lt; 0, ISNUMBER($N98))</formula>
    </cfRule>
  </conditionalFormatting>
  <conditionalFormatting sqref="A98:F117">
    <cfRule type="expression" dxfId="1872" priority="94">
      <formula>AND($E98 &gt; 0, ISNUMBER($E98))</formula>
    </cfRule>
    <cfRule type="expression" dxfId="1871" priority="95">
      <formula>AND($E98 = 0 * ISNUMBER($E98))</formula>
    </cfRule>
    <cfRule type="expression" dxfId="1870" priority="96">
      <formula>AND($E98 &lt; 0, ISNUMBER($E98))</formula>
    </cfRule>
  </conditionalFormatting>
  <conditionalFormatting sqref="A98:C117 G98:I117">
    <cfRule type="expression" dxfId="1869" priority="91">
      <formula>AND($H98 &gt; 0, ISNUMBER($H98))</formula>
    </cfRule>
    <cfRule type="expression" dxfId="1868" priority="92">
      <formula>AND($H98 = 0 * ISNUMBER($H98))</formula>
    </cfRule>
    <cfRule type="expression" dxfId="1867" priority="93">
      <formula>AND($H98 &lt; 0, ISNUMBER($H98))</formula>
    </cfRule>
  </conditionalFormatting>
  <conditionalFormatting sqref="A98:C117 J98:L117">
    <cfRule type="expression" dxfId="1866" priority="88">
      <formula>AND($K98 &gt; 0, ISNUMBER($K98))</formula>
    </cfRule>
    <cfRule type="expression" dxfId="1865" priority="89">
      <formula>AND($K98 = 0 * ISNUMBER($K98))</formula>
    </cfRule>
    <cfRule type="expression" dxfId="1864" priority="90">
      <formula>AND($K98 &lt; 0, ISNUMBER($K98))</formula>
    </cfRule>
  </conditionalFormatting>
  <conditionalFormatting sqref="D96:F97 E118:F118">
    <cfRule type="expression" dxfId="1863" priority="82">
      <formula>$E$118 &gt; 0</formula>
    </cfRule>
    <cfRule type="expression" dxfId="1862" priority="83">
      <formula>$E$118 = 0</formula>
    </cfRule>
    <cfRule type="expression" dxfId="1861" priority="84">
      <formula>$E$118 &lt; 0</formula>
    </cfRule>
  </conditionalFormatting>
  <conditionalFormatting sqref="G96:I97 H118:I118">
    <cfRule type="expression" dxfId="1860" priority="79">
      <formula>$H$118 &gt; 0</formula>
    </cfRule>
    <cfRule type="expression" dxfId="1859" priority="80">
      <formula>$H$118 = 0</formula>
    </cfRule>
    <cfRule type="expression" dxfId="1858" priority="81">
      <formula>$H$118 &lt; 0</formula>
    </cfRule>
  </conditionalFormatting>
  <conditionalFormatting sqref="J96:L97 K118:L118">
    <cfRule type="expression" dxfId="1857" priority="76">
      <formula>$K$118 &gt; 0</formula>
    </cfRule>
    <cfRule type="expression" dxfId="1856" priority="77">
      <formula>$K$118 = 0</formula>
    </cfRule>
    <cfRule type="expression" dxfId="1855" priority="78">
      <formula>$K$118 &lt; 0</formula>
    </cfRule>
  </conditionalFormatting>
  <conditionalFormatting sqref="M96:O97 N118:O118">
    <cfRule type="expression" dxfId="1854" priority="73">
      <formula>$N$118 &gt; 0</formula>
    </cfRule>
    <cfRule type="expression" dxfId="1853" priority="74">
      <formula>$N$118 = 0</formula>
    </cfRule>
    <cfRule type="expression" dxfId="1852" priority="75">
      <formula>$N$118 &lt; 0</formula>
    </cfRule>
  </conditionalFormatting>
  <conditionalFormatting sqref="A125:C144 M125:O144">
    <cfRule type="expression" dxfId="1851" priority="61">
      <formula>AND($N125 &gt; 0, ISNUMBER($N125))</formula>
    </cfRule>
    <cfRule type="expression" dxfId="1850" priority="62">
      <formula>AND($N125 = 0 * ISNUMBER($N125))</formula>
    </cfRule>
    <cfRule type="expression" dxfId="1849" priority="63">
      <formula>AND($N125 &lt; 0, ISNUMBER($N125))</formula>
    </cfRule>
  </conditionalFormatting>
  <conditionalFormatting sqref="A125:F144">
    <cfRule type="expression" dxfId="1848" priority="70">
      <formula>AND($E125 &gt; 0, ISNUMBER($E125))</formula>
    </cfRule>
    <cfRule type="expression" dxfId="1847" priority="71">
      <formula>AND($E125 = 0 * ISNUMBER($E125))</formula>
    </cfRule>
    <cfRule type="expression" dxfId="1846" priority="72">
      <formula>AND($E125 &lt; 0, ISNUMBER($E125))</formula>
    </cfRule>
  </conditionalFormatting>
  <conditionalFormatting sqref="A125:C144 G125:I144">
    <cfRule type="expression" dxfId="1845" priority="67">
      <formula>AND($H125 &gt; 0, ISNUMBER($H125))</formula>
    </cfRule>
    <cfRule type="expression" dxfId="1844" priority="68">
      <formula>AND($H125 = 0 * ISNUMBER($H125))</formula>
    </cfRule>
    <cfRule type="expression" dxfId="1843" priority="69">
      <formula>AND($H125 &lt; 0, ISNUMBER($H125))</formula>
    </cfRule>
  </conditionalFormatting>
  <conditionalFormatting sqref="A125:C144 J125:L144">
    <cfRule type="expression" dxfId="1842" priority="64">
      <formula>AND($K125 &gt; 0, ISNUMBER($K125))</formula>
    </cfRule>
    <cfRule type="expression" dxfId="1841" priority="65">
      <formula>AND($K125 = 0 * ISNUMBER($K125))</formula>
    </cfRule>
    <cfRule type="expression" dxfId="1840" priority="66">
      <formula>AND($K125 &lt; 0, ISNUMBER($K125))</formula>
    </cfRule>
  </conditionalFormatting>
  <conditionalFormatting sqref="D123:F124 E145:F145">
    <cfRule type="expression" dxfId="1839" priority="58">
      <formula>$E$145 &gt; 0</formula>
    </cfRule>
    <cfRule type="expression" dxfId="1838" priority="59">
      <formula>$E$145 = 0</formula>
    </cfRule>
    <cfRule type="expression" dxfId="1837" priority="60">
      <formula>$E$145 &lt; 0</formula>
    </cfRule>
  </conditionalFormatting>
  <conditionalFormatting sqref="G123:I124 H145:I145">
    <cfRule type="expression" dxfId="1836" priority="55">
      <formula>$H$145 &gt; 0</formula>
    </cfRule>
    <cfRule type="expression" dxfId="1835" priority="56">
      <formula>$H$145 = 0</formula>
    </cfRule>
    <cfRule type="expression" dxfId="1834" priority="57">
      <formula>$H$145 &lt; 0</formula>
    </cfRule>
  </conditionalFormatting>
  <conditionalFormatting sqref="J123:L124 K145:L145">
    <cfRule type="expression" dxfId="1833" priority="52">
      <formula>$K$145 &gt; 0</formula>
    </cfRule>
    <cfRule type="expression" dxfId="1832" priority="53">
      <formula>$K$145 = 0</formula>
    </cfRule>
    <cfRule type="expression" dxfId="1831" priority="54">
      <formula>$K$145 &lt; 0</formula>
    </cfRule>
  </conditionalFormatting>
  <conditionalFormatting sqref="M123:O124 N145:O145">
    <cfRule type="expression" dxfId="1830" priority="49">
      <formula>$N$145 &gt; 0</formula>
    </cfRule>
    <cfRule type="expression" dxfId="1829" priority="50">
      <formula>$N$145 = 0</formula>
    </cfRule>
    <cfRule type="expression" dxfId="1828" priority="51">
      <formula>$N$145 &lt; 0</formula>
    </cfRule>
  </conditionalFormatting>
  <conditionalFormatting sqref="A152:C171 M152:O171">
    <cfRule type="expression" dxfId="1827" priority="37">
      <formula>AND($N152 &gt; 0, ISNUMBER($N152))</formula>
    </cfRule>
    <cfRule type="expression" dxfId="1826" priority="38">
      <formula>AND($N152 = 0 * ISNUMBER($N152))</formula>
    </cfRule>
    <cfRule type="expression" dxfId="1825" priority="39">
      <formula>AND($N152 &lt; 0, ISNUMBER($N152))</formula>
    </cfRule>
  </conditionalFormatting>
  <conditionalFormatting sqref="A152:F171">
    <cfRule type="expression" dxfId="1824" priority="46">
      <formula>AND($E152 &gt; 0, ISNUMBER($E152))</formula>
    </cfRule>
    <cfRule type="expression" dxfId="1823" priority="47">
      <formula>AND($E152 = 0 * ISNUMBER($E152))</formula>
    </cfRule>
    <cfRule type="expression" dxfId="1822" priority="48">
      <formula>AND($E152 &lt; 0, ISNUMBER($E152))</formula>
    </cfRule>
  </conditionalFormatting>
  <conditionalFormatting sqref="A152:C171 G152:I171">
    <cfRule type="expression" dxfId="1821" priority="43">
      <formula>AND($H152 &gt; 0, ISNUMBER($H152))</formula>
    </cfRule>
    <cfRule type="expression" dxfId="1820" priority="44">
      <formula>AND($H152 = 0 * ISNUMBER($H152))</formula>
    </cfRule>
    <cfRule type="expression" dxfId="1819" priority="45">
      <formula>AND($H152 &lt; 0, ISNUMBER($H152))</formula>
    </cfRule>
  </conditionalFormatting>
  <conditionalFormatting sqref="A152:C171 J152:L171">
    <cfRule type="expression" dxfId="1818" priority="40">
      <formula>AND($K152 &gt; 0, ISNUMBER($K152))</formula>
    </cfRule>
    <cfRule type="expression" dxfId="1817" priority="41">
      <formula>AND($K152 = 0 * ISNUMBER($K152))</formula>
    </cfRule>
    <cfRule type="expression" dxfId="1816" priority="42">
      <formula>AND($K152 &lt; 0, ISNUMBER($K152))</formula>
    </cfRule>
  </conditionalFormatting>
  <conditionalFormatting sqref="D150:F151 E172:F172">
    <cfRule type="expression" dxfId="1815" priority="34">
      <formula>$E$172 &gt; 0</formula>
    </cfRule>
    <cfRule type="expression" dxfId="1814" priority="35">
      <formula>$E$172 = 0</formula>
    </cfRule>
    <cfRule type="expression" dxfId="1813" priority="36">
      <formula>$E$172 &lt; 0</formula>
    </cfRule>
  </conditionalFormatting>
  <conditionalFormatting sqref="G150:I151 H172:I172">
    <cfRule type="expression" dxfId="1812" priority="31">
      <formula>$H$172 &gt; 0</formula>
    </cfRule>
    <cfRule type="expression" dxfId="1811" priority="32">
      <formula>$H$172 = 0</formula>
    </cfRule>
    <cfRule type="expression" dxfId="1810" priority="33">
      <formula>$H$172 &lt; 0</formula>
    </cfRule>
  </conditionalFormatting>
  <conditionalFormatting sqref="J150:L151 K172:L172">
    <cfRule type="expression" dxfId="1809" priority="28">
      <formula>$K$172 &gt; 0</formula>
    </cfRule>
    <cfRule type="expression" dxfId="1808" priority="29">
      <formula>$K$172 = 0</formula>
    </cfRule>
    <cfRule type="expression" dxfId="1807" priority="30">
      <formula>$K$172 &lt; 0</formula>
    </cfRule>
  </conditionalFormatting>
  <conditionalFormatting sqref="M150:O151 N172:O172">
    <cfRule type="expression" dxfId="1806" priority="25">
      <formula>$N$172 &gt; 0</formula>
    </cfRule>
    <cfRule type="expression" dxfId="1805" priority="26">
      <formula>$N$172 = 0</formula>
    </cfRule>
    <cfRule type="expression" dxfId="1804" priority="27">
      <formula>$N$172 &lt; 0</formula>
    </cfRule>
  </conditionalFormatting>
  <conditionalFormatting sqref="A179:C198 M179:O198">
    <cfRule type="expression" dxfId="1803" priority="13">
      <formula>AND($N179 &gt; 0, ISNUMBER($N179))</formula>
    </cfRule>
    <cfRule type="expression" dxfId="1802" priority="14">
      <formula>AND($N179 = 0 * ISNUMBER($N179))</formula>
    </cfRule>
    <cfRule type="expression" dxfId="1801" priority="15">
      <formula>AND($N179 &lt; 0, ISNUMBER($N179))</formula>
    </cfRule>
  </conditionalFormatting>
  <conditionalFormatting sqref="A179:F198">
    <cfRule type="expression" dxfId="1800" priority="22">
      <formula>AND($E179 &gt; 0, ISNUMBER($E179))</formula>
    </cfRule>
    <cfRule type="expression" dxfId="1799" priority="23">
      <formula>AND($E179 = 0 * ISNUMBER($E179))</formula>
    </cfRule>
    <cfRule type="expression" dxfId="1798" priority="24">
      <formula>AND($E179 &lt; 0, ISNUMBER($E179))</formula>
    </cfRule>
  </conditionalFormatting>
  <conditionalFormatting sqref="A179:C198 G179:I198">
    <cfRule type="expression" dxfId="1797" priority="19">
      <formula>AND($H179 &gt; 0, ISNUMBER($H179))</formula>
    </cfRule>
    <cfRule type="expression" dxfId="1796" priority="20">
      <formula>AND($H179 = 0 * ISNUMBER($H179))</formula>
    </cfRule>
    <cfRule type="expression" dxfId="1795" priority="21">
      <formula>AND($H179 &lt; 0, ISNUMBER($H179))</formula>
    </cfRule>
  </conditionalFormatting>
  <conditionalFormatting sqref="A179:C198 J179:L198">
    <cfRule type="expression" dxfId="1794" priority="16">
      <formula>AND($K179 &gt; 0, ISNUMBER($K179))</formula>
    </cfRule>
    <cfRule type="expression" dxfId="1793" priority="17">
      <formula>AND($K179 = 0 * ISNUMBER($K179))</formula>
    </cfRule>
    <cfRule type="expression" dxfId="1792" priority="18">
      <formula>AND($K179 &lt; 0, ISNUMBER($K179))</formula>
    </cfRule>
  </conditionalFormatting>
  <conditionalFormatting sqref="D177:F178 E199:F199">
    <cfRule type="expression" dxfId="1791" priority="10">
      <formula>$E$199 &gt; 0</formula>
    </cfRule>
    <cfRule type="expression" dxfId="1790" priority="11">
      <formula>$E$199 = 0</formula>
    </cfRule>
    <cfRule type="expression" dxfId="1789" priority="12">
      <formula>$E$199 &lt; 0</formula>
    </cfRule>
  </conditionalFormatting>
  <conditionalFormatting sqref="G177:I178 H199:I199">
    <cfRule type="expression" dxfId="1788" priority="7">
      <formula>$H$199 &gt; 0</formula>
    </cfRule>
    <cfRule type="expression" dxfId="1787" priority="8">
      <formula>$H$199 = 0</formula>
    </cfRule>
    <cfRule type="expression" dxfId="1786" priority="9">
      <formula>$H$199 &lt; 0</formula>
    </cfRule>
  </conditionalFormatting>
  <conditionalFormatting sqref="J177:L178 K199:L199">
    <cfRule type="expression" dxfId="1785" priority="4">
      <formula>$K$199 &gt; 0</formula>
    </cfRule>
    <cfRule type="expression" dxfId="1784" priority="5">
      <formula>$K$199 = 0</formula>
    </cfRule>
    <cfRule type="expression" dxfId="1783" priority="6">
      <formula>$K$199 &lt; 0</formula>
    </cfRule>
  </conditionalFormatting>
  <conditionalFormatting sqref="M177:O178 N199:O199">
    <cfRule type="expression" dxfId="1782" priority="1">
      <formula>$N$199 &gt; 0</formula>
    </cfRule>
    <cfRule type="expression" dxfId="1781" priority="2">
      <formula>$N$199 = 0</formula>
    </cfRule>
    <cfRule type="expression" dxfId="1780" priority="3">
      <formula>$N$199 &lt; 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1985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25</xdr:row>
                    <xdr:rowOff>0</xdr:rowOff>
                  </from>
                  <to>
                    <xdr:col>19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86" r:id="rId5" name="Button 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17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87" r:id="rId6" name="Button 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28</xdr:row>
                    <xdr:rowOff>0</xdr:rowOff>
                  </from>
                  <to>
                    <xdr:col>18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88" r:id="rId7" name="Button 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17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89" r:id="rId8" name="Button 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31</xdr:row>
                    <xdr:rowOff>0</xdr:rowOff>
                  </from>
                  <to>
                    <xdr:col>18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90" r:id="rId9" name="Button 6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28</xdr:row>
                    <xdr:rowOff>0</xdr:rowOff>
                  </from>
                  <to>
                    <xdr:col>19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91" r:id="rId10" name="Button 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31</xdr:row>
                    <xdr:rowOff>0</xdr:rowOff>
                  </from>
                  <to>
                    <xdr:col>19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92" r:id="rId11" name="Button 8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19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93" r:id="rId12" name="Button 9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17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94" r:id="rId13" name="Button 10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95" r:id="rId14" name="Button 11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</xdr:row>
                    <xdr:rowOff>0</xdr:rowOff>
                  </from>
                  <to>
                    <xdr:col>19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96" r:id="rId15" name="Button 12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</xdr:row>
                    <xdr:rowOff>0</xdr:rowOff>
                  </from>
                  <to>
                    <xdr:col>17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97" r:id="rId16" name="Button 13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</xdr:row>
                    <xdr:rowOff>0</xdr:rowOff>
                  </from>
                  <to>
                    <xdr:col>18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98" r:id="rId17" name="Button 14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</xdr:row>
                    <xdr:rowOff>0</xdr:rowOff>
                  </from>
                  <to>
                    <xdr:col>19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99" r:id="rId18" name="Button 15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</xdr:row>
                    <xdr:rowOff>0</xdr:rowOff>
                  </from>
                  <to>
                    <xdr:col>17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00" r:id="rId19" name="Button 16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</xdr:row>
                    <xdr:rowOff>0</xdr:rowOff>
                  </from>
                  <to>
                    <xdr:col>18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01" r:id="rId20" name="Button 17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</xdr:row>
                    <xdr:rowOff>0</xdr:rowOff>
                  </from>
                  <to>
                    <xdr:col>19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02" r:id="rId21" name="Button 18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21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03" r:id="rId22" name="Button 19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21</xdr:row>
                    <xdr:rowOff>0</xdr:rowOff>
                  </from>
                  <to>
                    <xdr:col>18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04" r:id="rId23" name="Button 20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21</xdr:row>
                    <xdr:rowOff>0</xdr:rowOff>
                  </from>
                  <to>
                    <xdr:col>19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05" r:id="rId24" name="Button 2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52</xdr:row>
                    <xdr:rowOff>0</xdr:rowOff>
                  </from>
                  <to>
                    <xdr:col>19</xdr:col>
                    <xdr:colOff>0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06" r:id="rId25" name="Button 2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55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07" r:id="rId26" name="Button 2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55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08" r:id="rId27" name="Button 2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17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09" r:id="rId28" name="Button 2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10" r:id="rId29" name="Button 26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79</xdr:row>
                    <xdr:rowOff>0</xdr:rowOff>
                  </from>
                  <to>
                    <xdr:col>19</xdr:col>
                    <xdr:colOff>0</xdr:colOff>
                    <xdr:row>82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11" r:id="rId30" name="Button 27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82</xdr:row>
                    <xdr:rowOff>9525</xdr:rowOff>
                  </from>
                  <to>
                    <xdr:col>17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12" r:id="rId31" name="Button 28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82</xdr:row>
                    <xdr:rowOff>9525</xdr:rowOff>
                  </from>
                  <to>
                    <xdr:col>18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13" r:id="rId32" name="Button 29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85</xdr:row>
                    <xdr:rowOff>9525</xdr:rowOff>
                  </from>
                  <to>
                    <xdr:col>17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14" r:id="rId33" name="Button 30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85</xdr:row>
                    <xdr:rowOff>9525</xdr:rowOff>
                  </from>
                  <to>
                    <xdr:col>18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15" r:id="rId34" name="Button 3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106</xdr:row>
                    <xdr:rowOff>0</xdr:rowOff>
                  </from>
                  <to>
                    <xdr:col>19</xdr:col>
                    <xdr:colOff>0</xdr:colOff>
                    <xdr:row>109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16" r:id="rId35" name="Button 3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109</xdr:row>
                    <xdr:rowOff>9525</xdr:rowOff>
                  </from>
                  <to>
                    <xdr:col>17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17" r:id="rId36" name="Button 3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109</xdr:row>
                    <xdr:rowOff>9525</xdr:rowOff>
                  </from>
                  <to>
                    <xdr:col>18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18" r:id="rId37" name="Button 3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112</xdr:row>
                    <xdr:rowOff>9525</xdr:rowOff>
                  </from>
                  <to>
                    <xdr:col>17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19" r:id="rId38" name="Button 3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112</xdr:row>
                    <xdr:rowOff>9525</xdr:rowOff>
                  </from>
                  <to>
                    <xdr:col>18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20" r:id="rId39" name="Button 3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93</xdr:row>
                    <xdr:rowOff>0</xdr:rowOff>
                  </from>
                  <to>
                    <xdr:col>17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21" r:id="rId40" name="Button 3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133</xdr:row>
                    <xdr:rowOff>0</xdr:rowOff>
                  </from>
                  <to>
                    <xdr:col>19</xdr:col>
                    <xdr:colOff>0</xdr:colOff>
                    <xdr:row>136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22" r:id="rId41" name="Button 3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136</xdr:row>
                    <xdr:rowOff>9525</xdr:rowOff>
                  </from>
                  <to>
                    <xdr:col>17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23" r:id="rId42" name="Button 3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136</xdr:row>
                    <xdr:rowOff>9525</xdr:rowOff>
                  </from>
                  <to>
                    <xdr:col>18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24" r:id="rId43" name="Button 4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139</xdr:row>
                    <xdr:rowOff>9525</xdr:rowOff>
                  </from>
                  <to>
                    <xdr:col>17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25" r:id="rId44" name="Button 4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139</xdr:row>
                    <xdr:rowOff>9525</xdr:rowOff>
                  </from>
                  <to>
                    <xdr:col>18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26" r:id="rId45" name="Button 42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160</xdr:row>
                    <xdr:rowOff>0</xdr:rowOff>
                  </from>
                  <to>
                    <xdr:col>19</xdr:col>
                    <xdr:colOff>0</xdr:colOff>
                    <xdr:row>163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27" r:id="rId46" name="Button 43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163</xdr:row>
                    <xdr:rowOff>9525</xdr:rowOff>
                  </from>
                  <to>
                    <xdr:col>17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28" r:id="rId47" name="Button 44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163</xdr:row>
                    <xdr:rowOff>9525</xdr:rowOff>
                  </from>
                  <to>
                    <xdr:col>18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29" r:id="rId48" name="Button 45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166</xdr:row>
                    <xdr:rowOff>9525</xdr:rowOff>
                  </from>
                  <to>
                    <xdr:col>17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30" r:id="rId49" name="Button 46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166</xdr:row>
                    <xdr:rowOff>9525</xdr:rowOff>
                  </from>
                  <to>
                    <xdr:col>18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31" r:id="rId50" name="Button 4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187</xdr:row>
                    <xdr:rowOff>0</xdr:rowOff>
                  </from>
                  <to>
                    <xdr:col>19</xdr:col>
                    <xdr:colOff>0</xdr:colOff>
                    <xdr:row>190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32" r:id="rId51" name="Button 4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190</xdr:row>
                    <xdr:rowOff>9525</xdr:rowOff>
                  </from>
                  <to>
                    <xdr:col>17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33" r:id="rId52" name="Button 4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190</xdr:row>
                    <xdr:rowOff>9525</xdr:rowOff>
                  </from>
                  <to>
                    <xdr:col>18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34" r:id="rId53" name="Button 5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193</xdr:row>
                    <xdr:rowOff>9525</xdr:rowOff>
                  </from>
                  <to>
                    <xdr:col>17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35" r:id="rId54" name="Button 5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193</xdr:row>
                    <xdr:rowOff>9525</xdr:rowOff>
                  </from>
                  <to>
                    <xdr:col>18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36" r:id="rId55" name="Button 52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39</xdr:row>
                    <xdr:rowOff>0</xdr:rowOff>
                  </from>
                  <to>
                    <xdr:col>17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37" r:id="rId56" name="Button 53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39</xdr:row>
                    <xdr:rowOff>0</xdr:rowOff>
                  </from>
                  <to>
                    <xdr:col>18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38" r:id="rId57" name="Button 54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39</xdr:row>
                    <xdr:rowOff>0</xdr:rowOff>
                  </from>
                  <to>
                    <xdr:col>19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39" r:id="rId58" name="Button 55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42</xdr:row>
                    <xdr:rowOff>0</xdr:rowOff>
                  </from>
                  <to>
                    <xdr:col>17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40" r:id="rId59" name="Button 56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42</xdr:row>
                    <xdr:rowOff>0</xdr:rowOff>
                  </from>
                  <to>
                    <xdr:col>18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41" r:id="rId60" name="Button 57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42</xdr:row>
                    <xdr:rowOff>0</xdr:rowOff>
                  </from>
                  <to>
                    <xdr:col>19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42" r:id="rId61" name="Button 5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45</xdr:row>
                    <xdr:rowOff>0</xdr:rowOff>
                  </from>
                  <to>
                    <xdr:col>17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43" r:id="rId62" name="Button 5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45</xdr:row>
                    <xdr:rowOff>0</xdr:rowOff>
                  </from>
                  <to>
                    <xdr:col>18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44" r:id="rId63" name="Button 6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45</xdr:row>
                    <xdr:rowOff>0</xdr:rowOff>
                  </from>
                  <to>
                    <xdr:col>19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45" r:id="rId64" name="Button 61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48</xdr:row>
                    <xdr:rowOff>0</xdr:rowOff>
                  </from>
                  <to>
                    <xdr:col>17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46" r:id="rId65" name="Button 62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48</xdr:row>
                    <xdr:rowOff>0</xdr:rowOff>
                  </from>
                  <to>
                    <xdr:col>18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47" r:id="rId66" name="Button 63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48</xdr:row>
                    <xdr:rowOff>0</xdr:rowOff>
                  </from>
                  <to>
                    <xdr:col>19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48" r:id="rId67" name="Button 6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55</xdr:row>
                    <xdr:rowOff>0</xdr:rowOff>
                  </from>
                  <to>
                    <xdr:col>19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49" r:id="rId68" name="Button 65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58</xdr:row>
                    <xdr:rowOff>0</xdr:rowOff>
                  </from>
                  <to>
                    <xdr:col>19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50" r:id="rId69" name="Button 6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61</xdr:row>
                    <xdr:rowOff>0</xdr:rowOff>
                  </from>
                  <to>
                    <xdr:col>19</xdr:col>
                    <xdr:colOff>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51" r:id="rId70" name="Button 67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66</xdr:row>
                    <xdr:rowOff>0</xdr:rowOff>
                  </from>
                  <to>
                    <xdr:col>17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52" r:id="rId71" name="Button 68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66</xdr:row>
                    <xdr:rowOff>0</xdr:rowOff>
                  </from>
                  <to>
                    <xdr:col>18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53" r:id="rId72" name="Button 69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66</xdr:row>
                    <xdr:rowOff>0</xdr:rowOff>
                  </from>
                  <to>
                    <xdr:col>19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54" r:id="rId73" name="Button 70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69</xdr:row>
                    <xdr:rowOff>0</xdr:rowOff>
                  </from>
                  <to>
                    <xdr:col>17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55" r:id="rId74" name="Button 71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69</xdr:row>
                    <xdr:rowOff>0</xdr:rowOff>
                  </from>
                  <to>
                    <xdr:col>18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56" r:id="rId75" name="Button 72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69</xdr:row>
                    <xdr:rowOff>0</xdr:rowOff>
                  </from>
                  <to>
                    <xdr:col>19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57" r:id="rId76" name="Button 73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72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58" r:id="rId77" name="Button 74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72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59" r:id="rId78" name="Button 75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72</xdr:row>
                    <xdr:rowOff>0</xdr:rowOff>
                  </from>
                  <to>
                    <xdr:col>19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60" r:id="rId79" name="Button 76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17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61" r:id="rId80" name="Button 77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62" r:id="rId81" name="Button 78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75</xdr:row>
                    <xdr:rowOff>0</xdr:rowOff>
                  </from>
                  <to>
                    <xdr:col>19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63" r:id="rId82" name="Button 79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82</xdr:row>
                    <xdr:rowOff>9525</xdr:rowOff>
                  </from>
                  <to>
                    <xdr:col>19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64" r:id="rId83" name="Button 80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85</xdr:row>
                    <xdr:rowOff>9525</xdr:rowOff>
                  </from>
                  <to>
                    <xdr:col>19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65" r:id="rId84" name="Button 81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88</xdr:row>
                    <xdr:rowOff>9525</xdr:rowOff>
                  </from>
                  <to>
                    <xdr:col>19</xdr:col>
                    <xdr:colOff>0</xdr:colOff>
                    <xdr:row>91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66" r:id="rId85" name="Button 8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93</xdr:row>
                    <xdr:rowOff>0</xdr:rowOff>
                  </from>
                  <to>
                    <xdr:col>18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67" r:id="rId86" name="Button 8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93</xdr:row>
                    <xdr:rowOff>0</xdr:rowOff>
                  </from>
                  <to>
                    <xdr:col>19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68" r:id="rId87" name="Button 8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96</xdr:row>
                    <xdr:rowOff>0</xdr:rowOff>
                  </from>
                  <to>
                    <xdr:col>17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69" r:id="rId88" name="Button 8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96</xdr:row>
                    <xdr:rowOff>0</xdr:rowOff>
                  </from>
                  <to>
                    <xdr:col>18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70" r:id="rId89" name="Button 8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96</xdr:row>
                    <xdr:rowOff>0</xdr:rowOff>
                  </from>
                  <to>
                    <xdr:col>19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71" r:id="rId90" name="Button 8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99</xdr:row>
                    <xdr:rowOff>0</xdr:rowOff>
                  </from>
                  <to>
                    <xdr:col>17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72" r:id="rId91" name="Button 8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99</xdr:row>
                    <xdr:rowOff>0</xdr:rowOff>
                  </from>
                  <to>
                    <xdr:col>18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73" r:id="rId92" name="Button 8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99</xdr:row>
                    <xdr:rowOff>0</xdr:rowOff>
                  </from>
                  <to>
                    <xdr:col>19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74" r:id="rId93" name="Button 9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102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75" r:id="rId94" name="Button 9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102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76" r:id="rId95" name="Button 9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102</xdr:row>
                    <xdr:rowOff>0</xdr:rowOff>
                  </from>
                  <to>
                    <xdr:col>19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77" r:id="rId96" name="Button 9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109</xdr:row>
                    <xdr:rowOff>9525</xdr:rowOff>
                  </from>
                  <to>
                    <xdr:col>19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78" r:id="rId97" name="Button 9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112</xdr:row>
                    <xdr:rowOff>9525</xdr:rowOff>
                  </from>
                  <to>
                    <xdr:col>19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79" r:id="rId98" name="Button 9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115</xdr:row>
                    <xdr:rowOff>9525</xdr:rowOff>
                  </from>
                  <to>
                    <xdr:col>19</xdr:col>
                    <xdr:colOff>0</xdr:colOff>
                    <xdr:row>118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80" r:id="rId99" name="Button 9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120</xdr:row>
                    <xdr:rowOff>0</xdr:rowOff>
                  </from>
                  <to>
                    <xdr:col>17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81" r:id="rId100" name="Button 9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120</xdr:row>
                    <xdr:rowOff>0</xdr:rowOff>
                  </from>
                  <to>
                    <xdr:col>18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82" r:id="rId101" name="Button 9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120</xdr:row>
                    <xdr:rowOff>0</xdr:rowOff>
                  </from>
                  <to>
                    <xdr:col>19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83" r:id="rId102" name="Button 9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123</xdr:row>
                    <xdr:rowOff>0</xdr:rowOff>
                  </from>
                  <to>
                    <xdr:col>17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84" r:id="rId103" name="Button 10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123</xdr:row>
                    <xdr:rowOff>0</xdr:rowOff>
                  </from>
                  <to>
                    <xdr:col>18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85" r:id="rId104" name="Button 10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123</xdr:row>
                    <xdr:rowOff>0</xdr:rowOff>
                  </from>
                  <to>
                    <xdr:col>19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86" r:id="rId105" name="Button 10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126</xdr:row>
                    <xdr:rowOff>0</xdr:rowOff>
                  </from>
                  <to>
                    <xdr:col>17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87" r:id="rId106" name="Button 10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126</xdr:row>
                    <xdr:rowOff>0</xdr:rowOff>
                  </from>
                  <to>
                    <xdr:col>18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88" r:id="rId107" name="Button 10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126</xdr:row>
                    <xdr:rowOff>0</xdr:rowOff>
                  </from>
                  <to>
                    <xdr:col>19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89" r:id="rId108" name="Button 10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129</xdr:row>
                    <xdr:rowOff>0</xdr:rowOff>
                  </from>
                  <to>
                    <xdr:col>17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90" r:id="rId109" name="Button 10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129</xdr:row>
                    <xdr:rowOff>0</xdr:rowOff>
                  </from>
                  <to>
                    <xdr:col>18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91" r:id="rId110" name="Button 10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129</xdr:row>
                    <xdr:rowOff>0</xdr:rowOff>
                  </from>
                  <to>
                    <xdr:col>19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92" r:id="rId111" name="Button 10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136</xdr:row>
                    <xdr:rowOff>9525</xdr:rowOff>
                  </from>
                  <to>
                    <xdr:col>19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93" r:id="rId112" name="Button 10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139</xdr:row>
                    <xdr:rowOff>9525</xdr:rowOff>
                  </from>
                  <to>
                    <xdr:col>19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94" r:id="rId113" name="Button 11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142</xdr:row>
                    <xdr:rowOff>9525</xdr:rowOff>
                  </from>
                  <to>
                    <xdr:col>19</xdr:col>
                    <xdr:colOff>0</xdr:colOff>
                    <xdr:row>145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95" r:id="rId114" name="Button 111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147</xdr:row>
                    <xdr:rowOff>0</xdr:rowOff>
                  </from>
                  <to>
                    <xdr:col>17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96" r:id="rId115" name="Button 11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147</xdr:row>
                    <xdr:rowOff>0</xdr:rowOff>
                  </from>
                  <to>
                    <xdr:col>18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97" r:id="rId116" name="Button 11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147</xdr:row>
                    <xdr:rowOff>0</xdr:rowOff>
                  </from>
                  <to>
                    <xdr:col>19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98" r:id="rId117" name="Button 11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150</xdr:row>
                    <xdr:rowOff>0</xdr:rowOff>
                  </from>
                  <to>
                    <xdr:col>17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99" r:id="rId118" name="Button 11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150</xdr:row>
                    <xdr:rowOff>0</xdr:rowOff>
                  </from>
                  <to>
                    <xdr:col>18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00" r:id="rId119" name="Button 11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150</xdr:row>
                    <xdr:rowOff>0</xdr:rowOff>
                  </from>
                  <to>
                    <xdr:col>19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01" r:id="rId120" name="Button 11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153</xdr:row>
                    <xdr:rowOff>0</xdr:rowOff>
                  </from>
                  <to>
                    <xdr:col>17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02" r:id="rId121" name="Button 11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153</xdr:row>
                    <xdr:rowOff>0</xdr:rowOff>
                  </from>
                  <to>
                    <xdr:col>18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03" r:id="rId122" name="Button 11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153</xdr:row>
                    <xdr:rowOff>0</xdr:rowOff>
                  </from>
                  <to>
                    <xdr:col>19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04" r:id="rId123" name="Button 12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156</xdr:row>
                    <xdr:rowOff>0</xdr:rowOff>
                  </from>
                  <to>
                    <xdr:col>17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05" r:id="rId124" name="Button 12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156</xdr:row>
                    <xdr:rowOff>0</xdr:rowOff>
                  </from>
                  <to>
                    <xdr:col>18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06" r:id="rId125" name="Button 12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156</xdr:row>
                    <xdr:rowOff>0</xdr:rowOff>
                  </from>
                  <to>
                    <xdr:col>19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07" r:id="rId126" name="Button 12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163</xdr:row>
                    <xdr:rowOff>9525</xdr:rowOff>
                  </from>
                  <to>
                    <xdr:col>19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08" r:id="rId127" name="Button 12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166</xdr:row>
                    <xdr:rowOff>9525</xdr:rowOff>
                  </from>
                  <to>
                    <xdr:col>19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09" r:id="rId128" name="Button 12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169</xdr:row>
                    <xdr:rowOff>9525</xdr:rowOff>
                  </from>
                  <to>
                    <xdr:col>19</xdr:col>
                    <xdr:colOff>0</xdr:colOff>
                    <xdr:row>172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10" r:id="rId129" name="Button 12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174</xdr:row>
                    <xdr:rowOff>0</xdr:rowOff>
                  </from>
                  <to>
                    <xdr:col>17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11" r:id="rId130" name="Button 12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174</xdr:row>
                    <xdr:rowOff>0</xdr:rowOff>
                  </from>
                  <to>
                    <xdr:col>18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12" r:id="rId131" name="Button 12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174</xdr:row>
                    <xdr:rowOff>0</xdr:rowOff>
                  </from>
                  <to>
                    <xdr:col>19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13" r:id="rId132" name="Button 12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177</xdr:row>
                    <xdr:rowOff>0</xdr:rowOff>
                  </from>
                  <to>
                    <xdr:col>17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14" r:id="rId133" name="Button 13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177</xdr:row>
                    <xdr:rowOff>0</xdr:rowOff>
                  </from>
                  <to>
                    <xdr:col>18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15" r:id="rId134" name="Button 13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177</xdr:row>
                    <xdr:rowOff>0</xdr:rowOff>
                  </from>
                  <to>
                    <xdr:col>19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16" r:id="rId135" name="Button 13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180</xdr:row>
                    <xdr:rowOff>0</xdr:rowOff>
                  </from>
                  <to>
                    <xdr:col>17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17" r:id="rId136" name="Button 13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180</xdr:row>
                    <xdr:rowOff>0</xdr:rowOff>
                  </from>
                  <to>
                    <xdr:col>18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18" r:id="rId137" name="Button 13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180</xdr:row>
                    <xdr:rowOff>0</xdr:rowOff>
                  </from>
                  <to>
                    <xdr:col>19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19" r:id="rId138" name="Button 13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183</xdr:row>
                    <xdr:rowOff>0</xdr:rowOff>
                  </from>
                  <to>
                    <xdr:col>17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20" r:id="rId139" name="Button 13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183</xdr:row>
                    <xdr:rowOff>0</xdr:rowOff>
                  </from>
                  <to>
                    <xdr:col>18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21" r:id="rId140" name="Button 13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183</xdr:row>
                    <xdr:rowOff>0</xdr:rowOff>
                  </from>
                  <to>
                    <xdr:col>19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22" r:id="rId141" name="Button 13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190</xdr:row>
                    <xdr:rowOff>9525</xdr:rowOff>
                  </from>
                  <to>
                    <xdr:col>19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23" r:id="rId142" name="Button 13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193</xdr:row>
                    <xdr:rowOff>9525</xdr:rowOff>
                  </from>
                  <to>
                    <xdr:col>19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24" r:id="rId143" name="Button 14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196</xdr:row>
                    <xdr:rowOff>9525</xdr:rowOff>
                  </from>
                  <to>
                    <xdr:col>19</xdr:col>
                    <xdr:colOff>0</xdr:colOff>
                    <xdr:row>199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34C3D2A-49B9-4427-B0B2-FF8D1D01A5E1}">
  <sheetPr codeName="Sheet13"/>
  <dimension ref="A1:S199"/>
  <sheetViews>
    <sheetView topLeftCell="A9" zoomScaleNormal="100" workbookViewId="0">
      <selection activeCell="A13" sqref="A13:O37"/>
    </sheetView>
  </sheetViews>
  <sheetFormatPr defaultRowHeight="16.5"/>
  <cols>
    <col min="1" max="1" width="13" style="120" bestFit="1" customWidth="1"/>
    <col min="2" max="2" width="14.25" style="120" bestFit="1" customWidth="1"/>
    <col min="3" max="3" width="9.25" style="120" bestFit="1" customWidth="1"/>
    <col min="4" max="4" width="14.25" bestFit="1" customWidth="1"/>
    <col min="5" max="5" width="8.875" bestFit="1" customWidth="1"/>
    <col min="6" max="6" width="14.375" bestFit="1" customWidth="1"/>
    <col min="7" max="7" width="14.25" bestFit="1" customWidth="1"/>
    <col min="8" max="8" width="8.875" customWidth="1"/>
    <col min="9" max="9" width="11.625" customWidth="1"/>
    <col min="10" max="10" width="14.25" bestFit="1" customWidth="1"/>
    <col min="11" max="11" width="9.25" bestFit="1" customWidth="1"/>
    <col min="12" max="12" width="11.625" bestFit="1" customWidth="1"/>
    <col min="13" max="13" width="14.25" bestFit="1" customWidth="1"/>
    <col min="14" max="14" width="8.5" bestFit="1" customWidth="1"/>
    <col min="15" max="15" width="11.625" bestFit="1" customWidth="1"/>
    <col min="17" max="17" width="12.125" customWidth="1"/>
    <col min="18" max="18" width="12.125" bestFit="1" customWidth="1"/>
    <col min="19" max="19" width="12.125" customWidth="1"/>
  </cols>
  <sheetData>
    <row r="1" spans="1:19" ht="17.25" customHeight="1" thickBot="1">
      <c r="A1" s="230" t="s">
        <v>0</v>
      </c>
      <c r="B1" s="231"/>
      <c r="C1" s="231"/>
      <c r="D1" s="231"/>
      <c r="E1" s="231"/>
      <c r="F1" s="232"/>
      <c r="G1" s="233">
        <v>44537</v>
      </c>
      <c r="H1" s="234"/>
      <c r="I1" s="235"/>
      <c r="J1" s="230" t="s">
        <v>1</v>
      </c>
      <c r="K1" s="231"/>
      <c r="L1" s="231"/>
      <c r="M1" s="231"/>
      <c r="N1" s="231"/>
      <c r="O1" s="232"/>
      <c r="Q1" s="230" t="s">
        <v>2</v>
      </c>
      <c r="R1" s="232"/>
    </row>
    <row r="2" spans="1:19" ht="17.25" customHeight="1">
      <c r="A2" s="117" t="s">
        <v>3</v>
      </c>
      <c r="B2" s="236" t="s">
        <v>8</v>
      </c>
      <c r="C2" s="237"/>
      <c r="D2" s="237"/>
      <c r="E2" s="237"/>
      <c r="F2" s="238"/>
      <c r="G2" s="239" t="s">
        <v>46</v>
      </c>
      <c r="H2" s="240"/>
      <c r="I2" s="241"/>
      <c r="J2" s="1" t="s">
        <v>3</v>
      </c>
      <c r="K2" s="236" t="s">
        <v>317</v>
      </c>
      <c r="L2" s="237"/>
      <c r="M2" s="237"/>
      <c r="N2" s="237"/>
      <c r="O2" s="238"/>
      <c r="Q2" s="2" t="s">
        <v>6</v>
      </c>
      <c r="R2" s="3">
        <v>0.375</v>
      </c>
    </row>
    <row r="3" spans="1:19" ht="17.25" customHeight="1" thickBot="1">
      <c r="A3" s="118" t="s">
        <v>7</v>
      </c>
      <c r="B3" s="242" t="s">
        <v>325</v>
      </c>
      <c r="C3" s="243"/>
      <c r="D3" s="243"/>
      <c r="E3" s="243"/>
      <c r="F3" s="244"/>
      <c r="G3" s="245" t="str">
        <f>TEXT(IF(CHOOSE(8,$E$118,$F$118,$H$118,$I$118,$K$118,$L$118,$N$118,$O$118)&lt;&gt;0,CHOOSE(8,$E$118,$F$118,$H$118,$I$118,$K$118,$L$118,$N$118,$O$118),
IF(CHOOSE(6,$E$118,$F$118,$H$118,$I$118,$K$118,$L$118,$N$118,$O$118)&lt;&gt;0,CHOOSE(6,$E$118,$F$118,$H$118,$I$118,$K$118,$L$118,$N$118,$O$118),
IF(CHOOSE(4,$E$118,$F$118,$H$118,$I$118,$K$118,$L$118,$N$118,$O$118)&lt;&gt;0,CHOOSE(4,$E$118,$F$118,$H$118,$I$118,$K$118,$L$118,$N$118,$O$118),
CHOOSE(2,$E$118,$F$118,$H$118,$I$118,$K$118,$L$118,$N$118,$O$118)))), "#,##0") &amp; " KRW (" &amp;
TEXT(IF(CHOOSE(7,$E$118,$F$118,$H$118,$I$118,$K$118,$L$118,$N$118,$O$118)&lt;&gt;0,CHOOSE(7,$E$118,$F$118,$H$118,$I$118,$K$118,$L$118,$N$118,$O$118),
IF(CHOOSE(5,$E$118,$F$118,$H$118,$I$118,$K$118,$L$118,$N$118,$O$118)&lt;&gt;0,CHOOSE(5,$E$118,$F$118,$H$118,$I$118,$K$118,$L$118,$N$118,$O$118),
IF(CHOOSE(3,$E$118,$F$118,$H$118,$I$118,$K$118,$L$118,$N$118,$O$118)&lt;&gt;0,CHOOSE(3,$E$118,$F$118,$H$118,$I$118,$K$118,$L$118,$N$118,$O$118),
CHOOSE(1,$E$118,$F$118,$H$118,$I$118,$K$118,$L$118,$N$118,$O$118)))), "0.00%") &amp; ")"</f>
        <v>316,528 KRW (10.55%)</v>
      </c>
      <c r="H3" s="246"/>
      <c r="I3" s="247"/>
      <c r="J3" s="4" t="s">
        <v>7</v>
      </c>
      <c r="K3" s="242" t="s">
        <v>318</v>
      </c>
      <c r="L3" s="243"/>
      <c r="M3" s="243"/>
      <c r="N3" s="243"/>
      <c r="O3" s="244"/>
      <c r="Q3" s="2" t="s">
        <v>10</v>
      </c>
      <c r="R3" s="3">
        <v>0.79166666666666663</v>
      </c>
    </row>
    <row r="4" spans="1:19" ht="17.25" customHeight="1" thickBot="1">
      <c r="A4" s="118" t="s">
        <v>11</v>
      </c>
      <c r="B4" s="242" t="s">
        <v>16</v>
      </c>
      <c r="C4" s="243"/>
      <c r="D4" s="243"/>
      <c r="E4" s="243"/>
      <c r="F4" s="244"/>
      <c r="G4" s="239" t="s">
        <v>44</v>
      </c>
      <c r="H4" s="240"/>
      <c r="I4" s="241"/>
      <c r="J4" s="4" t="s">
        <v>11</v>
      </c>
      <c r="K4" s="242" t="s">
        <v>319</v>
      </c>
      <c r="L4" s="243"/>
      <c r="M4" s="243"/>
      <c r="N4" s="243"/>
      <c r="O4" s="244"/>
      <c r="Q4" s="65" t="s">
        <v>14</v>
      </c>
      <c r="R4" s="5">
        <v>0.95833333333333337</v>
      </c>
    </row>
    <row r="5" spans="1:19" ht="17.25" customHeight="1" thickBot="1">
      <c r="A5" s="118" t="s">
        <v>15</v>
      </c>
      <c r="B5" s="242" t="s">
        <v>316</v>
      </c>
      <c r="C5" s="243"/>
      <c r="D5" s="243"/>
      <c r="E5" s="243"/>
      <c r="F5" s="244"/>
      <c r="G5" s="245" t="str">
        <f>TEXT(IF(CHOOSE(8,$E$64,$F$64,$H$64,$I$64,$K$64,$L$64,$N$64,$O$64)&lt;&gt;0,CHOOSE(8,$E$64,$F$64,$H$64,$I$64,$K$64,$L$64,$N$64,$O$64),
IF(CHOOSE(6,$E$64,$F$64,$H$64,$I$64,$K$64,$L$64,$N$64,$O$64)&lt;&gt;0,CHOOSE(6,$E$64,$F$64,$H$64,$I$64,$K$64,$L$64,$N$64,$O$64),
IF(CHOOSE(4,$E$64,$F$64,$H$64,$I$64,$K$64,$L$64,$N$64,$O$64)&lt;&gt;0,CHOOSE(4,$E$64,$F$64,$H$64,$I$64,$K$64,$L$64,$N$64,$O$64),
CHOOSE(2,$E$64,$F$64,$H$64,$I$64,$K$64,$L$64,$N$64,$O$64)))), "#,##0") &amp; " KRW (" &amp;
TEXT(IF(CHOOSE(7,$E$64,$F$64,$H$64,$I$64,$K$64,$L$64,$N$64,$O$64)&lt;&gt;0,CHOOSE(7,$E$64,$F$64,$H$64,$I$64,$K$64,$L$64,$N$64,$O$64),
IF(CHOOSE(5,$E$64,$F$64,$H$64,$I$64,$K$64,$L$64,$N$64,$O$64)&lt;&gt;0,CHOOSE(5,$E$64,$F$64,$H$64,$I$64,$K$64,$L$64,$N$64,$O$64),
IF(CHOOSE(3,$E$64,$F$64,$H$64,$I$64,$K$64,$L$64,$N$64,$O$64)&lt;&gt;0,CHOOSE(3,$E$64,$F$64,$H$64,$I$64,$K$64,$L$64,$N$64,$O$64),
CHOOSE(1,$E$64,$F$64,$H$64,$I$64,$K$64,$L$64,$N$64,$O$64)))), "0.00%") &amp; ")"</f>
        <v>374,419 KRW (13.14%)</v>
      </c>
      <c r="H5" s="246"/>
      <c r="I5" s="247"/>
      <c r="J5" s="4" t="s">
        <v>15</v>
      </c>
      <c r="K5" s="242" t="s">
        <v>320</v>
      </c>
      <c r="L5" s="243"/>
      <c r="M5" s="243"/>
      <c r="N5" s="243"/>
      <c r="O5" s="244"/>
    </row>
    <row r="6" spans="1:19">
      <c r="A6" s="118" t="s">
        <v>18</v>
      </c>
      <c r="B6" s="242"/>
      <c r="C6" s="243"/>
      <c r="D6" s="243"/>
      <c r="E6" s="243"/>
      <c r="F6" s="244"/>
      <c r="G6" s="239" t="s">
        <v>45</v>
      </c>
      <c r="H6" s="240"/>
      <c r="I6" s="241"/>
      <c r="J6" s="4" t="s">
        <v>18</v>
      </c>
      <c r="K6" s="242" t="s">
        <v>321</v>
      </c>
      <c r="L6" s="243"/>
      <c r="M6" s="243"/>
      <c r="N6" s="243"/>
      <c r="O6" s="244"/>
    </row>
    <row r="7" spans="1:19" ht="17.25" thickBot="1">
      <c r="A7" s="118" t="s">
        <v>21</v>
      </c>
      <c r="B7" s="242"/>
      <c r="C7" s="243"/>
      <c r="D7" s="243"/>
      <c r="E7" s="243"/>
      <c r="F7" s="244"/>
      <c r="G7" s="245" t="str">
        <f>TEXT(IF(CHOOSE(8,$E$91,$F$91,$H$91,$I$91,$K$91,$L$91,$N$91,$O$91)&lt;&gt;0,CHOOSE(8,$E$91,$F$91,$H$91,$I$91,$K$91,$L$91,$N$91,$O$91),
IF(CHOOSE(6,$E$91,$F$91,$H$91,$I$91,$K$91,$L$91,$N$91,$O$91)&lt;&gt;0,CHOOSE(6,$E$91,$F$91,$H$91,$I$91,$K$91,$L$91,$N$91,$O$91),
IF(CHOOSE(4,$E$91,$F$91,$H$91,$I$91,$K$91,$L$91,$N$91,$O$91)&lt;&gt;0,CHOOSE(4,$E$91,$F$91,$H$91,$I$91,$K$91,$L$91,$N$91,$O$91),
CHOOSE(2,$E$91,$F$91,$H$91,$I$91,$K$91,$L$91,$N$91,$O$91)))), "#,##0") &amp; " KRW (" &amp;
TEXT(IF(CHOOSE(7,$E$91,$F$91,$H$91,$I$91,$K$91,$L$91,$N$91,$O$91)&lt;&gt;0,CHOOSE(7,$E$91,$F$91,$H$91,$I$91,$K$91,$L$91,$N$91,$O$91),
IF(CHOOSE(5,$E$91,$F$91,$H$91,$I$91,$K$91,$L$91,$N$91,$O$91)&lt;&gt;0,CHOOSE(5,$E$91,$F$91,$H$91,$I$91,$K$91,$L$91,$N$91,$O$91),
IF(CHOOSE(3,$E$91,$F$91,$H$91,$I$91,$K$91,$L$91,$N$91,$O$91)&lt;&gt;0,CHOOSE(3,$E$91,$F$91,$H$91,$I$91,$K$91,$L$91,$N$91,$O$91),
CHOOSE(1,$E$91,$F$91,$H$91,$I$91,$K$91,$L$91,$N$91,$O$91)))), "0.00%") &amp; ")"</f>
        <v>367,307 KRW (12.24%)</v>
      </c>
      <c r="H7" s="246"/>
      <c r="I7" s="247"/>
      <c r="J7" s="4" t="s">
        <v>21</v>
      </c>
      <c r="K7" s="242" t="s">
        <v>322</v>
      </c>
      <c r="L7" s="243"/>
      <c r="M7" s="243"/>
      <c r="N7" s="243"/>
      <c r="O7" s="244"/>
    </row>
    <row r="8" spans="1:19" ht="17.25" thickBot="1">
      <c r="A8" s="118" t="s">
        <v>24</v>
      </c>
      <c r="B8" s="242"/>
      <c r="C8" s="243"/>
      <c r="D8" s="243"/>
      <c r="E8" s="243"/>
      <c r="F8" s="244"/>
      <c r="G8" s="239" t="s">
        <v>252</v>
      </c>
      <c r="H8" s="240"/>
      <c r="I8" s="241"/>
      <c r="J8" s="4" t="s">
        <v>24</v>
      </c>
      <c r="K8" s="242"/>
      <c r="L8" s="243"/>
      <c r="M8" s="243"/>
      <c r="N8" s="243"/>
      <c r="O8" s="244"/>
      <c r="Q8" s="230" t="s">
        <v>27</v>
      </c>
      <c r="R8" s="232"/>
    </row>
    <row r="9" spans="1:19" ht="17.25" thickBot="1">
      <c r="A9" s="118" t="s">
        <v>28</v>
      </c>
      <c r="B9" s="242"/>
      <c r="C9" s="243"/>
      <c r="D9" s="243"/>
      <c r="E9" s="243"/>
      <c r="F9" s="244"/>
      <c r="G9" s="245" t="str">
        <f>TEXT(IF(CHOOSE(8,$E$199,$F$199,$H$199,$I$199,$K$199,$L$199,$N$199,$O$199)&lt;&gt;0,CHOOSE(8,$E$199,$F$199,$H$199,$I$199,$K$199,$L$199,$N$199,$O$199),
IF(CHOOSE(6,$E$199,$F$199,$H$199,$I$199,$K$199,$L$199,$N$199,$O$199)&lt;&gt;0,CHOOSE(6,$E$199,$F$199,$H$199,$I$199,$K$199,$L$199,$N$199,$O$199),
IF(CHOOSE(4,$E$199,$F$199,$H$199,$I$199,$K$199,$L$199,$N$199,$O$199)&lt;&gt;0,CHOOSE(4,$E$199,$F$199,$H$199,$I$199,$K$199,$L$199,$N$199,$O$199),
CHOOSE(2,$E$199,$F$199,$H$199,$I$199,$K$199,$L$199,$N$199,$O$199)))), "#,##0") &amp; " KRW (" &amp;
TEXT(IF(CHOOSE(7,$E$199,$F$199,$H$199,$I$199,$K$199,$L$199,$N$199,$O$199)&lt;&gt;0,CHOOSE(7,$E$199,$F$199,$H$199,$I$199,$K$199,$L$199,$N$199,$O$199),
IF(CHOOSE(5,$E$199,$F$199,$H$199,$I$199,$K$199,$L$199,$N$199,$O$199)&lt;&gt;0,CHOOSE(5,$E$199,$F$199,$H$199,$I$199,$K$199,$L$199,$N$199,$O$199),
IF(CHOOSE(3,$E$199,$F$199,$H$199,$I$199,$K$199,$L$199,$N$199,$O$199)&lt;&gt;0,CHOOSE(3,$E$199,$F$199,$H$199,$I$199,$K$199,$L$199,$N$199,$O$199),
CHOOSE(1,$E$199,$F$199,$H$199,$I$199,$K$199,$L$199,$N$199,$O$199)))), "0.00%") &amp; ")"</f>
        <v>490,740 KRW (16.36%)</v>
      </c>
      <c r="H9" s="246"/>
      <c r="I9" s="247"/>
      <c r="J9" s="4" t="s">
        <v>28</v>
      </c>
      <c r="K9" s="242"/>
      <c r="L9" s="243"/>
      <c r="M9" s="243"/>
      <c r="N9" s="243"/>
      <c r="O9" s="244"/>
      <c r="Q9" s="2" t="s">
        <v>29</v>
      </c>
      <c r="R9" s="6">
        <v>10</v>
      </c>
    </row>
    <row r="10" spans="1:19">
      <c r="A10" s="118" t="s">
        <v>30</v>
      </c>
      <c r="B10" s="242"/>
      <c r="C10" s="243"/>
      <c r="D10" s="243"/>
      <c r="E10" s="243"/>
      <c r="F10" s="244"/>
      <c r="G10" s="239" t="s">
        <v>47</v>
      </c>
      <c r="H10" s="240"/>
      <c r="I10" s="241"/>
      <c r="J10" s="4" t="s">
        <v>30</v>
      </c>
      <c r="K10" s="242" t="s">
        <v>323</v>
      </c>
      <c r="L10" s="243"/>
      <c r="M10" s="243"/>
      <c r="N10" s="243"/>
      <c r="O10" s="244"/>
      <c r="Q10" s="2" t="s">
        <v>31</v>
      </c>
      <c r="R10" s="6">
        <v>100</v>
      </c>
    </row>
    <row r="11" spans="1:19" ht="17.25" thickBot="1">
      <c r="A11" s="119" t="s">
        <v>32</v>
      </c>
      <c r="B11" s="248" t="s">
        <v>324</v>
      </c>
      <c r="C11" s="249"/>
      <c r="D11" s="249"/>
      <c r="E11" s="249"/>
      <c r="F11" s="250"/>
      <c r="G11" s="245" t="str">
        <f>TEXT(IF(CHOOSE(8,$E$37,$F$37,$H$37,$I$37,$K$37,$L$37,$N$37,$O$37)&lt;&gt;0,CHOOSE(8,$E$37,$F$37,$H$37,$I$37,$K$37,$L$37,$N$37,$O$37),
IF(CHOOSE(6,$E$37,$F$37,$H$37,$I$37,$K$37,$L$37,$N$37,$O$37)&lt;&gt;0,CHOOSE(6,$E$37,$F$37,$H$37,$I$37,$K$37,$L$37,$N$37,$O$37),
IF(CHOOSE(4,$E$37,$F$37,$H$37,$I$37,$K$37,$L$37,$N$37,$O$37)&lt;&gt;0,CHOOSE(4,$E$37,$F$37,$H$37,$I$37,$K$37,$L$37,$N$37,$O$37),
CHOOSE(2,$E$37,$F$37,$H$37,$I$37,$K$37,$L$37,$N$37,$O$37)))), "#,##0") &amp; " KRW (" &amp;
TEXT(IF(CHOOSE(7,$E$37,$F$37,$H$37,$I$37,$K$37,$L$37,$N$37,$O$37)&lt;&gt;0,CHOOSE(7,$E$37,$F$37,$H$37,$I$37,$K$37,$L$37,$N$37,$O$37),
IF(CHOOSE(5,$E$37,$F$37,$H$37,$I$37,$K$37,$L$37,$N$37,$O$37)&lt;&gt;0,CHOOSE(5,$E$37,$F$37,$H$37,$I$37,$K$37,$L$37,$N$37,$O$37),
IF(CHOOSE(3,$E$37,$F$37,$H$37,$I$37,$K$37,$L$37,$N$37,$O$37)&lt;&gt;0,CHOOSE(3,$E$37,$F$37,$H$37,$I$37,$K$37,$L$37,$N$37,$O$37),
CHOOSE(1,$E$37,$F$37,$H$37,$I$37,$K$37,$L$37,$N$37,$O$37)))), "0.00%") &amp; ")"</f>
        <v>0 KRW (0.00%)</v>
      </c>
      <c r="H11" s="246"/>
      <c r="I11" s="247"/>
      <c r="J11" s="7" t="s">
        <v>32</v>
      </c>
      <c r="K11" s="248" t="s">
        <v>315</v>
      </c>
      <c r="L11" s="249"/>
      <c r="M11" s="249"/>
      <c r="N11" s="249"/>
      <c r="O11" s="250"/>
      <c r="Q11" s="65" t="s">
        <v>33</v>
      </c>
      <c r="R11" s="8">
        <v>1000</v>
      </c>
    </row>
    <row r="12" spans="1:19" ht="17.25" thickBot="1"/>
    <row r="13" spans="1:19" ht="17.25" customHeight="1" thickBot="1">
      <c r="A13" s="230" t="s">
        <v>34</v>
      </c>
      <c r="B13" s="231"/>
      <c r="C13" s="231"/>
      <c r="D13" s="231"/>
      <c r="E13" s="231"/>
      <c r="F13" s="231"/>
      <c r="G13" s="231"/>
      <c r="H13" s="231"/>
      <c r="I13" s="231"/>
      <c r="J13" s="231"/>
      <c r="K13" s="231"/>
      <c r="L13" s="231"/>
      <c r="M13" s="231"/>
      <c r="N13" s="231"/>
      <c r="O13" s="232"/>
      <c r="Q13" s="251"/>
      <c r="R13" s="251"/>
      <c r="S13" s="251"/>
    </row>
    <row r="14" spans="1:19" ht="17.25" customHeight="1" thickBot="1">
      <c r="A14" s="190" t="s">
        <v>35</v>
      </c>
      <c r="B14" s="230" t="s">
        <v>36</v>
      </c>
      <c r="C14" s="232"/>
      <c r="D14" s="230" t="s">
        <v>37</v>
      </c>
      <c r="E14" s="231"/>
      <c r="F14" s="232"/>
      <c r="G14" s="257">
        <f>_xlfn.IFNA(VLOOKUP(B14, 현재가테이블!$B$2:$D$200, 2, FALSE), "-")</f>
        <v>60715000</v>
      </c>
      <c r="H14" s="258"/>
      <c r="I14" s="259"/>
      <c r="J14" s="230" t="s">
        <v>38</v>
      </c>
      <c r="K14" s="231"/>
      <c r="L14" s="232"/>
      <c r="M14" s="260">
        <f>_xlfn.IFNA(VLOOKUP(B14, 현재가테이블!$B$2:$D$200, 3, FALSE), "-")</f>
        <v>-7.8924148000000006E-3</v>
      </c>
      <c r="N14" s="261"/>
      <c r="O14" s="262"/>
      <c r="Q14" s="251"/>
      <c r="R14" s="251"/>
      <c r="S14" s="251"/>
    </row>
    <row r="15" spans="1:19" ht="17.25" customHeight="1" thickBot="1">
      <c r="A15" s="295" t="s">
        <v>39</v>
      </c>
      <c r="B15" s="296" t="str">
        <f>TEXT($G$1, "[$-ko-KR]yyyy-mm-dd(ddd) ") &amp; "오전 00:00"</f>
        <v>2021-12-07(화) 오전 00:00</v>
      </c>
      <c r="C15" s="297"/>
      <c r="D15" s="253" t="str">
        <f>TEXT($G$1, "[$-ko-KR]yyyy-mm-dd(ddd) ") &amp; "오후 14:00"</f>
        <v>2021-12-07(화) 오후 14:00</v>
      </c>
      <c r="E15" s="254"/>
      <c r="F15" s="255"/>
      <c r="G15" s="253" t="str">
        <f>TEXT($G$1, "[$-ko-KR]yyyy-mm-dd(ddd) ") &amp; "오후 19:00"</f>
        <v>2021-12-07(화) 오후 19:00</v>
      </c>
      <c r="H15" s="254"/>
      <c r="I15" s="255"/>
      <c r="J15" s="253" t="str">
        <f>TEXT($G$1, "[$-ko-KR]yyyy-mm-dd(ddd) ") &amp; "오후 21:00"</f>
        <v>2021-12-07(화) 오후 21:00</v>
      </c>
      <c r="K15" s="254"/>
      <c r="L15" s="255"/>
      <c r="M15" s="253" t="str">
        <f>TEXT($G$1+1, "[$-ko-KR]yyyy-mm-dd(ddd) ") &amp; "오전 00:00"</f>
        <v>2021-12-08(수) 오전 00:00</v>
      </c>
      <c r="N15" s="254"/>
      <c r="O15" s="255"/>
      <c r="Q15" s="251"/>
      <c r="R15" s="251"/>
      <c r="S15" s="251"/>
    </row>
    <row r="16" spans="1:19" ht="17.25" customHeight="1" thickBot="1">
      <c r="A16" s="295"/>
      <c r="B16" s="121" t="s">
        <v>37</v>
      </c>
      <c r="C16" s="122" t="s">
        <v>38</v>
      </c>
      <c r="D16" s="2" t="s">
        <v>37</v>
      </c>
      <c r="E16" s="10" t="s">
        <v>40</v>
      </c>
      <c r="F16" s="11" t="s">
        <v>41</v>
      </c>
      <c r="G16" s="191" t="s">
        <v>37</v>
      </c>
      <c r="H16" s="192" t="s">
        <v>40</v>
      </c>
      <c r="I16" s="193" t="s">
        <v>41</v>
      </c>
      <c r="J16" s="10" t="s">
        <v>37</v>
      </c>
      <c r="K16" s="10" t="s">
        <v>40</v>
      </c>
      <c r="L16" s="115" t="s">
        <v>41</v>
      </c>
      <c r="M16" s="2" t="s">
        <v>37</v>
      </c>
      <c r="N16" s="10" t="s">
        <v>40</v>
      </c>
      <c r="O16" s="66" t="s">
        <v>41</v>
      </c>
      <c r="Q16" s="256"/>
      <c r="R16" s="256"/>
      <c r="S16" s="256"/>
    </row>
    <row r="17" spans="1:19" ht="17.25" customHeight="1" thickBot="1">
      <c r="A17" s="123"/>
      <c r="B17" s="124" t="str">
        <f>IF(NOT(ISBLANK(_xlfn.IFNA(VLOOKUP($A17, $A$40:$O$199, 2, FALSE), ))), _xlfn.IFNA(VLOOKUP($A17, $A$40:$O$199, 2, FALSE), ), "")</f>
        <v/>
      </c>
      <c r="C17" s="76" t="str">
        <f>IF(NOT(ISBLANK(_xlfn.IFNA(VLOOKUP($A17, $A$40:$O$199, 3, FALSE), ))), _xlfn.IFNA(VLOOKUP($A17, $A$40:$O$199, 3, FALSE), ), "")</f>
        <v/>
      </c>
      <c r="D17" s="13" t="str">
        <f>IF(NOT(ISBLANK(_xlfn.IFNA(VLOOKUP($A17, $A$40:$O$199, 4, FALSE), ))), _xlfn.IFNA(VLOOKUP($A17, $A$40:$O$199, 4, FALSE), ), "")</f>
        <v/>
      </c>
      <c r="E17" s="14" t="str">
        <f>IF(NOT(ISBLANK(_xlfn.IFNA(VLOOKUP($A17, $A$40:$O$199, 5, FALSE), ))), _xlfn.IFNA(VLOOKUP($A17, $A$40:$O$199, 5, FALSE), ), "")</f>
        <v/>
      </c>
      <c r="F17" s="16" t="str">
        <f>IF(NOT(ISBLANK(_xlfn.IFNA(VLOOKUP($A17, $A$40:$O$199, 6, FALSE), ))), _xlfn.IFNA(VLOOKUP($A17, $A$40:$O$199, 6, FALSE), ), "")</f>
        <v/>
      </c>
      <c r="G17" s="29" t="str">
        <f>IF(NOT(ISBLANK(_xlfn.IFNA(VLOOKUP($A17, $A$40:$O$199, 7, FALSE), ))), _xlfn.IFNA(VLOOKUP($A17, $A$40:$O$199, 7, FALSE), ), "")</f>
        <v/>
      </c>
      <c r="H17" s="14" t="str">
        <f>IF(NOT(ISBLANK(_xlfn.IFNA(VLOOKUP($A17, $A$40:$O$199, 8, FALSE), ))), _xlfn.IFNA(VLOOKUP($A17, $A$40:$O$199, 8, FALSE), ), "")</f>
        <v/>
      </c>
      <c r="I17" s="100" t="str">
        <f>IF(NOT(ISBLANK(_xlfn.IFNA(VLOOKUP($A17, $A$40:$O$199, 9, FALSE), ))), _xlfn.IFNA(VLOOKUP($A17, $A$40:$O$199, 9, FALSE), ), "")</f>
        <v/>
      </c>
      <c r="J17" s="13" t="str">
        <f>IF(NOT(ISBLANK(_xlfn.IFNA(VLOOKUP($A17, $A$40:$O$199, 10, FALSE), ))), _xlfn.IFNA(VLOOKUP($A17, $A$40:$O$199, 10, FALSE), ), "")</f>
        <v/>
      </c>
      <c r="K17" s="14" t="str">
        <f>IF(NOT(ISBLANK(_xlfn.IFNA(VLOOKUP($A17, $A$40:$O$199, 11, FALSE), ))), _xlfn.IFNA(VLOOKUP($A17, $A$40:$O$199, 11, FALSE), ), "")</f>
        <v/>
      </c>
      <c r="L17" s="16" t="str">
        <f>IF(NOT(ISBLANK(_xlfn.IFNA(VLOOKUP($A17, $A$40:$O$199, 12, FALSE), ))), _xlfn.IFNA(VLOOKUP($A17, $A$40:$O$199, 12, FALSE), ), "")</f>
        <v/>
      </c>
      <c r="M17" s="29" t="str">
        <f>IF(NOT(ISBLANK(_xlfn.IFNA(VLOOKUP($A17, $A$40:$O$199, 13, FALSE), ))), _xlfn.IFNA(VLOOKUP($A17, $A$40:$O$199, 13, FALSE), ), "")</f>
        <v/>
      </c>
      <c r="N17" s="14" t="str">
        <f>IF(NOT(ISBLANK(_xlfn.IFNA(VLOOKUP($A17, $A$40:$O$199, 14, FALSE), ))), _xlfn.IFNA(VLOOKUP($A17, $A$40:$O$199, 14, FALSE), ), "")</f>
        <v/>
      </c>
      <c r="O17" s="16" t="str">
        <f>IF(NOT(ISBLANK(_xlfn.IFNA(VLOOKUP($A17, $A$40:$O$199, 15, FALSE), ))), _xlfn.IFNA(VLOOKUP($A17, $A$40:$O$199, 15, FALSE), ), "")</f>
        <v/>
      </c>
      <c r="Q17" s="251"/>
      <c r="R17" s="251"/>
      <c r="S17" s="251"/>
    </row>
    <row r="18" spans="1:19" ht="17.25" customHeight="1" thickBot="1">
      <c r="A18" s="125"/>
      <c r="B18" s="126" t="str">
        <f t="shared" ref="B18:B36" si="0">IF(NOT(ISBLANK(_xlfn.IFNA(VLOOKUP($A18, $A$40:$O$199, 2, FALSE), ))), _xlfn.IFNA(VLOOKUP($A18, $A$40:$O$199, 2, FALSE), ), "")</f>
        <v/>
      </c>
      <c r="C18" s="77" t="str">
        <f t="shared" ref="C18:C36" si="1">IF(NOT(ISBLANK(_xlfn.IFNA(VLOOKUP($A18, $A$40:$O$199, 3, FALSE), ))), _xlfn.IFNA(VLOOKUP($A18, $A$40:$O$199, 3, FALSE), ), "")</f>
        <v/>
      </c>
      <c r="D18" s="15" t="str">
        <f t="shared" ref="D18:D36" si="2">IF(NOT(ISBLANK(_xlfn.IFNA(VLOOKUP($A18, $A$40:$O$199, 4, FALSE), ))), _xlfn.IFNA(VLOOKUP($A18, $A$40:$O$199, 4, FALSE), ), "")</f>
        <v/>
      </c>
      <c r="E18" s="32" t="str">
        <f t="shared" ref="E18:E36" si="3">IF(NOT(ISBLANK(_xlfn.IFNA(VLOOKUP($A18, $A$40:$O$199, 5, FALSE), ))), _xlfn.IFNA(VLOOKUP($A18, $A$40:$O$199, 5, FALSE), ), "")</f>
        <v/>
      </c>
      <c r="F18" s="18" t="str">
        <f t="shared" ref="F18:F36" si="4">IF(NOT(ISBLANK(_xlfn.IFNA(VLOOKUP($A18, $A$40:$O$199, 6, FALSE), ))), _xlfn.IFNA(VLOOKUP($A18, $A$40:$O$199, 6, FALSE), ), "")</f>
        <v/>
      </c>
      <c r="G18" s="31" t="str">
        <f t="shared" ref="G18:G36" si="5">IF(NOT(ISBLANK(_xlfn.IFNA(VLOOKUP($A18, $A$40:$O$199, 7, FALSE), ))), _xlfn.IFNA(VLOOKUP($A18, $A$40:$O$199, 7, FALSE), ), "")</f>
        <v/>
      </c>
      <c r="H18" s="32" t="str">
        <f t="shared" ref="H18:H36" si="6">IF(NOT(ISBLANK(_xlfn.IFNA(VLOOKUP($A18, $A$40:$O$199, 8, FALSE), ))), _xlfn.IFNA(VLOOKUP($A18, $A$40:$O$199, 8, FALSE), ), "")</f>
        <v/>
      </c>
      <c r="I18" s="101" t="str">
        <f t="shared" ref="I18:I36" si="7">IF(NOT(ISBLANK(_xlfn.IFNA(VLOOKUP($A18, $A$40:$O$199, 9, FALSE), ))), _xlfn.IFNA(VLOOKUP($A18, $A$40:$O$199, 9, FALSE), ), "")</f>
        <v/>
      </c>
      <c r="J18" s="15" t="str">
        <f t="shared" ref="J18:J36" si="8">IF(NOT(ISBLANK(_xlfn.IFNA(VLOOKUP($A18, $A$40:$O$199, 10, FALSE), ))), _xlfn.IFNA(VLOOKUP($A18, $A$40:$O$199, 10, FALSE), ), "")</f>
        <v/>
      </c>
      <c r="K18" s="32" t="str">
        <f t="shared" ref="K18:K36" si="9">IF(NOT(ISBLANK(_xlfn.IFNA(VLOOKUP($A18, $A$40:$O$199, 11, FALSE), ))), _xlfn.IFNA(VLOOKUP($A18, $A$40:$O$199, 11, FALSE), ), "")</f>
        <v/>
      </c>
      <c r="L18" s="18" t="str">
        <f t="shared" ref="L18:L36" si="10">IF(NOT(ISBLANK(_xlfn.IFNA(VLOOKUP($A18, $A$40:$O$199, 12, FALSE), ))), _xlfn.IFNA(VLOOKUP($A18, $A$40:$O$199, 12, FALSE), ), "")</f>
        <v/>
      </c>
      <c r="M18" s="31" t="str">
        <f t="shared" ref="M18:M36" si="11">IF(NOT(ISBLANK(_xlfn.IFNA(VLOOKUP($A18, $A$40:$O$199, 13, FALSE), ))), _xlfn.IFNA(VLOOKUP($A18, $A$40:$O$199, 13, FALSE), ), "")</f>
        <v/>
      </c>
      <c r="N18" s="32" t="str">
        <f t="shared" ref="N18:N36" si="12">IF(NOT(ISBLANK(_xlfn.IFNA(VLOOKUP($A18, $A$40:$O$199, 14, FALSE), ))), _xlfn.IFNA(VLOOKUP($A18, $A$40:$O$199, 14, FALSE), ), "")</f>
        <v/>
      </c>
      <c r="O18" s="18" t="str">
        <f t="shared" ref="O18:O36" si="13">IF(NOT(ISBLANK(_xlfn.IFNA(VLOOKUP($A18, $A$40:$O$199, 15, FALSE), ))), _xlfn.IFNA(VLOOKUP($A18, $A$40:$O$199, 15, FALSE), ), "")</f>
        <v/>
      </c>
      <c r="Q18" s="251"/>
      <c r="R18" s="251"/>
      <c r="S18" s="251"/>
    </row>
    <row r="19" spans="1:19" ht="17.25" customHeight="1" thickBot="1">
      <c r="A19" s="125"/>
      <c r="B19" s="126" t="str">
        <f t="shared" si="0"/>
        <v/>
      </c>
      <c r="C19" s="77" t="str">
        <f t="shared" si="1"/>
        <v/>
      </c>
      <c r="D19" s="15" t="str">
        <f t="shared" si="2"/>
        <v/>
      </c>
      <c r="E19" s="32" t="str">
        <f t="shared" si="3"/>
        <v/>
      </c>
      <c r="F19" s="18" t="str">
        <f t="shared" si="4"/>
        <v/>
      </c>
      <c r="G19" s="31" t="str">
        <f t="shared" si="5"/>
        <v/>
      </c>
      <c r="H19" s="32" t="str">
        <f t="shared" si="6"/>
        <v/>
      </c>
      <c r="I19" s="101" t="str">
        <f t="shared" si="7"/>
        <v/>
      </c>
      <c r="J19" s="15" t="str">
        <f t="shared" si="8"/>
        <v/>
      </c>
      <c r="K19" s="32" t="str">
        <f t="shared" si="9"/>
        <v/>
      </c>
      <c r="L19" s="18" t="str">
        <f t="shared" si="10"/>
        <v/>
      </c>
      <c r="M19" s="31" t="str">
        <f t="shared" si="11"/>
        <v/>
      </c>
      <c r="N19" s="32" t="str">
        <f t="shared" si="12"/>
        <v/>
      </c>
      <c r="O19" s="18" t="str">
        <f t="shared" si="13"/>
        <v/>
      </c>
      <c r="Q19" s="256"/>
      <c r="R19" s="256"/>
      <c r="S19" s="256"/>
    </row>
    <row r="20" spans="1:19" ht="17.25" customHeight="1" thickBot="1">
      <c r="A20" s="125"/>
      <c r="B20" s="126" t="str">
        <f t="shared" si="0"/>
        <v/>
      </c>
      <c r="C20" s="77" t="str">
        <f t="shared" si="1"/>
        <v/>
      </c>
      <c r="D20" s="15" t="str">
        <f t="shared" si="2"/>
        <v/>
      </c>
      <c r="E20" s="32" t="str">
        <f t="shared" si="3"/>
        <v/>
      </c>
      <c r="F20" s="18" t="str">
        <f t="shared" si="4"/>
        <v/>
      </c>
      <c r="G20" s="31" t="str">
        <f t="shared" si="5"/>
        <v/>
      </c>
      <c r="H20" s="32" t="str">
        <f t="shared" si="6"/>
        <v/>
      </c>
      <c r="I20" s="101" t="str">
        <f t="shared" si="7"/>
        <v/>
      </c>
      <c r="J20" s="15" t="str">
        <f t="shared" si="8"/>
        <v/>
      </c>
      <c r="K20" s="32" t="str">
        <f t="shared" si="9"/>
        <v/>
      </c>
      <c r="L20" s="18" t="str">
        <f t="shared" si="10"/>
        <v/>
      </c>
      <c r="M20" s="31" t="str">
        <f t="shared" si="11"/>
        <v/>
      </c>
      <c r="N20" s="32" t="str">
        <f t="shared" si="12"/>
        <v/>
      </c>
      <c r="O20" s="18" t="str">
        <f t="shared" si="13"/>
        <v/>
      </c>
      <c r="Q20" s="256"/>
      <c r="R20" s="256"/>
      <c r="S20" s="256"/>
    </row>
    <row r="21" spans="1:19" ht="17.25" customHeight="1" thickBot="1">
      <c r="A21" s="127"/>
      <c r="B21" s="128" t="str">
        <f t="shared" si="0"/>
        <v/>
      </c>
      <c r="C21" s="78" t="str">
        <f t="shared" si="1"/>
        <v/>
      </c>
      <c r="D21" s="20" t="str">
        <f t="shared" si="2"/>
        <v/>
      </c>
      <c r="E21" s="21" t="str">
        <f t="shared" si="3"/>
        <v/>
      </c>
      <c r="F21" s="22" t="str">
        <f t="shared" si="4"/>
        <v/>
      </c>
      <c r="G21" s="30" t="str">
        <f t="shared" si="5"/>
        <v/>
      </c>
      <c r="H21" s="21" t="str">
        <f t="shared" si="6"/>
        <v/>
      </c>
      <c r="I21" s="105" t="str">
        <f t="shared" si="7"/>
        <v/>
      </c>
      <c r="J21" s="20" t="str">
        <f t="shared" si="8"/>
        <v/>
      </c>
      <c r="K21" s="21" t="str">
        <f t="shared" si="9"/>
        <v/>
      </c>
      <c r="L21" s="22" t="str">
        <f t="shared" si="10"/>
        <v/>
      </c>
      <c r="M21" s="30" t="str">
        <f t="shared" si="11"/>
        <v/>
      </c>
      <c r="N21" s="21" t="str">
        <f t="shared" si="12"/>
        <v/>
      </c>
      <c r="O21" s="22" t="str">
        <f t="shared" si="13"/>
        <v/>
      </c>
      <c r="Q21" s="256"/>
      <c r="R21" s="256"/>
      <c r="S21" s="256"/>
    </row>
    <row r="22" spans="1:19" ht="17.25" customHeight="1" thickBot="1">
      <c r="A22" s="125"/>
      <c r="B22" s="129" t="str">
        <f t="shared" si="0"/>
        <v/>
      </c>
      <c r="C22" s="80" t="str">
        <f t="shared" si="1"/>
        <v/>
      </c>
      <c r="D22" s="106" t="str">
        <f t="shared" si="2"/>
        <v/>
      </c>
      <c r="E22" s="107" t="str">
        <f t="shared" si="3"/>
        <v/>
      </c>
      <c r="F22" s="108" t="str">
        <f t="shared" si="4"/>
        <v/>
      </c>
      <c r="G22" s="109" t="str">
        <f t="shared" si="5"/>
        <v/>
      </c>
      <c r="H22" s="107" t="str">
        <f t="shared" si="6"/>
        <v/>
      </c>
      <c r="I22" s="110" t="str">
        <f t="shared" si="7"/>
        <v/>
      </c>
      <c r="J22" s="106" t="str">
        <f t="shared" si="8"/>
        <v/>
      </c>
      <c r="K22" s="107" t="str">
        <f t="shared" si="9"/>
        <v/>
      </c>
      <c r="L22" s="108" t="str">
        <f t="shared" si="10"/>
        <v/>
      </c>
      <c r="M22" s="109" t="str">
        <f t="shared" si="11"/>
        <v/>
      </c>
      <c r="N22" s="107" t="str">
        <f t="shared" si="12"/>
        <v/>
      </c>
      <c r="O22" s="108" t="str">
        <f t="shared" si="13"/>
        <v/>
      </c>
      <c r="Q22" s="256"/>
      <c r="R22" s="256"/>
      <c r="S22" s="256"/>
    </row>
    <row r="23" spans="1:19" ht="17.25" customHeight="1" thickBot="1">
      <c r="A23" s="125"/>
      <c r="B23" s="126" t="str">
        <f t="shared" si="0"/>
        <v/>
      </c>
      <c r="C23" s="77" t="str">
        <f t="shared" si="1"/>
        <v/>
      </c>
      <c r="D23" s="15" t="str">
        <f t="shared" si="2"/>
        <v/>
      </c>
      <c r="E23" s="32" t="str">
        <f t="shared" si="3"/>
        <v/>
      </c>
      <c r="F23" s="18" t="str">
        <f t="shared" si="4"/>
        <v/>
      </c>
      <c r="G23" s="31" t="str">
        <f t="shared" si="5"/>
        <v/>
      </c>
      <c r="H23" s="32" t="str">
        <f t="shared" si="6"/>
        <v/>
      </c>
      <c r="I23" s="101" t="str">
        <f t="shared" si="7"/>
        <v/>
      </c>
      <c r="J23" s="15" t="str">
        <f t="shared" si="8"/>
        <v/>
      </c>
      <c r="K23" s="32" t="str">
        <f t="shared" si="9"/>
        <v/>
      </c>
      <c r="L23" s="18" t="str">
        <f t="shared" si="10"/>
        <v/>
      </c>
      <c r="M23" s="31" t="str">
        <f t="shared" si="11"/>
        <v/>
      </c>
      <c r="N23" s="32" t="str">
        <f t="shared" si="12"/>
        <v/>
      </c>
      <c r="O23" s="18" t="str">
        <f t="shared" si="13"/>
        <v/>
      </c>
      <c r="Q23" s="256"/>
      <c r="R23" s="256"/>
      <c r="S23" s="256"/>
    </row>
    <row r="24" spans="1:19" ht="17.25" customHeight="1" thickBot="1">
      <c r="A24" s="125"/>
      <c r="B24" s="126" t="str">
        <f t="shared" si="0"/>
        <v/>
      </c>
      <c r="C24" s="77" t="str">
        <f t="shared" si="1"/>
        <v/>
      </c>
      <c r="D24" s="15" t="str">
        <f t="shared" si="2"/>
        <v/>
      </c>
      <c r="E24" s="32" t="str">
        <f t="shared" si="3"/>
        <v/>
      </c>
      <c r="F24" s="18" t="str">
        <f t="shared" si="4"/>
        <v/>
      </c>
      <c r="G24" s="31" t="str">
        <f t="shared" si="5"/>
        <v/>
      </c>
      <c r="H24" s="32" t="str">
        <f t="shared" si="6"/>
        <v/>
      </c>
      <c r="I24" s="101" t="str">
        <f t="shared" si="7"/>
        <v/>
      </c>
      <c r="J24" s="15" t="str">
        <f t="shared" si="8"/>
        <v/>
      </c>
      <c r="K24" s="32" t="str">
        <f t="shared" si="9"/>
        <v/>
      </c>
      <c r="L24" s="18" t="str">
        <f t="shared" si="10"/>
        <v/>
      </c>
      <c r="M24" s="31" t="str">
        <f t="shared" si="11"/>
        <v/>
      </c>
      <c r="N24" s="32" t="str">
        <f t="shared" si="12"/>
        <v/>
      </c>
      <c r="O24" s="18" t="str">
        <f t="shared" si="13"/>
        <v/>
      </c>
      <c r="Q24" s="256"/>
      <c r="R24" s="256"/>
      <c r="S24" s="256"/>
    </row>
    <row r="25" spans="1:19" ht="17.25" customHeight="1" thickBot="1">
      <c r="A25" s="125"/>
      <c r="B25" s="126" t="str">
        <f t="shared" si="0"/>
        <v/>
      </c>
      <c r="C25" s="77" t="str">
        <f t="shared" si="1"/>
        <v/>
      </c>
      <c r="D25" s="15" t="str">
        <f t="shared" si="2"/>
        <v/>
      </c>
      <c r="E25" s="32" t="str">
        <f t="shared" si="3"/>
        <v/>
      </c>
      <c r="F25" s="18" t="str">
        <f t="shared" si="4"/>
        <v/>
      </c>
      <c r="G25" s="31" t="str">
        <f t="shared" si="5"/>
        <v/>
      </c>
      <c r="H25" s="32" t="str">
        <f t="shared" si="6"/>
        <v/>
      </c>
      <c r="I25" s="101" t="str">
        <f t="shared" si="7"/>
        <v/>
      </c>
      <c r="J25" s="15" t="str">
        <f t="shared" si="8"/>
        <v/>
      </c>
      <c r="K25" s="32" t="str">
        <f t="shared" si="9"/>
        <v/>
      </c>
      <c r="L25" s="18" t="str">
        <f t="shared" si="10"/>
        <v/>
      </c>
      <c r="M25" s="31" t="str">
        <f t="shared" si="11"/>
        <v/>
      </c>
      <c r="N25" s="32" t="str">
        <f t="shared" si="12"/>
        <v/>
      </c>
      <c r="O25" s="18" t="str">
        <f t="shared" si="13"/>
        <v/>
      </c>
      <c r="Q25" s="33"/>
      <c r="R25" s="33"/>
    </row>
    <row r="26" spans="1:19" ht="17.25" customHeight="1" thickBot="1">
      <c r="A26" s="130"/>
      <c r="B26" s="131" t="str">
        <f t="shared" si="0"/>
        <v/>
      </c>
      <c r="C26" s="79" t="str">
        <f t="shared" si="1"/>
        <v/>
      </c>
      <c r="D26" s="24" t="str">
        <f t="shared" si="2"/>
        <v/>
      </c>
      <c r="E26" s="25" t="str">
        <f t="shared" si="3"/>
        <v/>
      </c>
      <c r="F26" s="104" t="str">
        <f t="shared" si="4"/>
        <v/>
      </c>
      <c r="G26" s="102" t="str">
        <f t="shared" si="5"/>
        <v/>
      </c>
      <c r="H26" s="25" t="str">
        <f t="shared" si="6"/>
        <v/>
      </c>
      <c r="I26" s="103" t="str">
        <f t="shared" si="7"/>
        <v/>
      </c>
      <c r="J26" s="24" t="str">
        <f t="shared" si="8"/>
        <v/>
      </c>
      <c r="K26" s="25" t="str">
        <f t="shared" si="9"/>
        <v/>
      </c>
      <c r="L26" s="104" t="str">
        <f t="shared" si="10"/>
        <v/>
      </c>
      <c r="M26" s="102" t="str">
        <f t="shared" si="11"/>
        <v/>
      </c>
      <c r="N26" s="25" t="str">
        <f t="shared" si="12"/>
        <v/>
      </c>
      <c r="O26" s="104" t="str">
        <f t="shared" si="13"/>
        <v/>
      </c>
      <c r="Q26" s="265"/>
      <c r="R26" s="266"/>
      <c r="S26" s="267"/>
    </row>
    <row r="27" spans="1:19" ht="17.25" customHeight="1">
      <c r="A27" s="123"/>
      <c r="B27" s="124" t="str">
        <f t="shared" si="0"/>
        <v/>
      </c>
      <c r="C27" s="76" t="str">
        <f t="shared" si="1"/>
        <v/>
      </c>
      <c r="D27" s="13" t="str">
        <f t="shared" si="2"/>
        <v/>
      </c>
      <c r="E27" s="14" t="str">
        <f t="shared" si="3"/>
        <v/>
      </c>
      <c r="F27" s="16" t="str">
        <f t="shared" si="4"/>
        <v/>
      </c>
      <c r="G27" s="29" t="str">
        <f t="shared" si="5"/>
        <v/>
      </c>
      <c r="H27" s="14" t="str">
        <f t="shared" si="6"/>
        <v/>
      </c>
      <c r="I27" s="100" t="str">
        <f t="shared" si="7"/>
        <v/>
      </c>
      <c r="J27" s="13" t="str">
        <f t="shared" si="8"/>
        <v/>
      </c>
      <c r="K27" s="14" t="str">
        <f t="shared" si="9"/>
        <v/>
      </c>
      <c r="L27" s="16" t="str">
        <f t="shared" si="10"/>
        <v/>
      </c>
      <c r="M27" s="29" t="str">
        <f t="shared" si="11"/>
        <v/>
      </c>
      <c r="N27" s="14" t="str">
        <f t="shared" si="12"/>
        <v/>
      </c>
      <c r="O27" s="16" t="str">
        <f t="shared" si="13"/>
        <v/>
      </c>
      <c r="Q27" s="268"/>
      <c r="R27" s="269"/>
      <c r="S27" s="270"/>
    </row>
    <row r="28" spans="1:19" ht="17.25" customHeight="1" thickBot="1">
      <c r="A28" s="125"/>
      <c r="B28" s="126" t="str">
        <f t="shared" si="0"/>
        <v/>
      </c>
      <c r="C28" s="77" t="str">
        <f t="shared" si="1"/>
        <v/>
      </c>
      <c r="D28" s="15" t="str">
        <f t="shared" si="2"/>
        <v/>
      </c>
      <c r="E28" s="32" t="str">
        <f t="shared" si="3"/>
        <v/>
      </c>
      <c r="F28" s="18" t="str">
        <f t="shared" si="4"/>
        <v/>
      </c>
      <c r="G28" s="31" t="str">
        <f t="shared" si="5"/>
        <v/>
      </c>
      <c r="H28" s="32" t="str">
        <f t="shared" si="6"/>
        <v/>
      </c>
      <c r="I28" s="101" t="str">
        <f t="shared" si="7"/>
        <v/>
      </c>
      <c r="J28" s="15" t="str">
        <f t="shared" si="8"/>
        <v/>
      </c>
      <c r="K28" s="32" t="str">
        <f t="shared" si="9"/>
        <v/>
      </c>
      <c r="L28" s="18" t="str">
        <f t="shared" si="10"/>
        <v/>
      </c>
      <c r="M28" s="31" t="str">
        <f t="shared" si="11"/>
        <v/>
      </c>
      <c r="N28" s="32" t="str">
        <f t="shared" si="12"/>
        <v/>
      </c>
      <c r="O28" s="18" t="str">
        <f t="shared" si="13"/>
        <v/>
      </c>
      <c r="Q28" s="271"/>
      <c r="R28" s="272"/>
      <c r="S28" s="273"/>
    </row>
    <row r="29" spans="1:19" ht="17.25" customHeight="1" thickBot="1">
      <c r="A29" s="125"/>
      <c r="B29" s="126" t="str">
        <f t="shared" si="0"/>
        <v/>
      </c>
      <c r="C29" s="77" t="str">
        <f t="shared" si="1"/>
        <v/>
      </c>
      <c r="D29" s="15" t="str">
        <f t="shared" si="2"/>
        <v/>
      </c>
      <c r="E29" s="32" t="str">
        <f t="shared" si="3"/>
        <v/>
      </c>
      <c r="F29" s="18" t="str">
        <f t="shared" si="4"/>
        <v/>
      </c>
      <c r="G29" s="31" t="str">
        <f t="shared" si="5"/>
        <v/>
      </c>
      <c r="H29" s="32" t="str">
        <f t="shared" si="6"/>
        <v/>
      </c>
      <c r="I29" s="101" t="str">
        <f t="shared" si="7"/>
        <v/>
      </c>
      <c r="J29" s="15" t="str">
        <f t="shared" si="8"/>
        <v/>
      </c>
      <c r="K29" s="32" t="str">
        <f t="shared" si="9"/>
        <v/>
      </c>
      <c r="L29" s="18" t="str">
        <f t="shared" si="10"/>
        <v/>
      </c>
      <c r="M29" s="31" t="str">
        <f t="shared" si="11"/>
        <v/>
      </c>
      <c r="N29" s="32" t="str">
        <f t="shared" si="12"/>
        <v/>
      </c>
      <c r="O29" s="18" t="str">
        <f t="shared" si="13"/>
        <v/>
      </c>
      <c r="Q29" s="256"/>
      <c r="R29" s="256"/>
      <c r="S29" s="256"/>
    </row>
    <row r="30" spans="1:19" ht="17.25" customHeight="1" thickBot="1">
      <c r="A30" s="125"/>
      <c r="B30" s="126" t="str">
        <f t="shared" si="0"/>
        <v/>
      </c>
      <c r="C30" s="77" t="str">
        <f t="shared" si="1"/>
        <v/>
      </c>
      <c r="D30" s="15" t="str">
        <f t="shared" si="2"/>
        <v/>
      </c>
      <c r="E30" s="32" t="str">
        <f t="shared" si="3"/>
        <v/>
      </c>
      <c r="F30" s="18" t="str">
        <f t="shared" si="4"/>
        <v/>
      </c>
      <c r="G30" s="31" t="str">
        <f t="shared" si="5"/>
        <v/>
      </c>
      <c r="H30" s="32" t="str">
        <f t="shared" si="6"/>
        <v/>
      </c>
      <c r="I30" s="101" t="str">
        <f t="shared" si="7"/>
        <v/>
      </c>
      <c r="J30" s="15" t="str">
        <f t="shared" si="8"/>
        <v/>
      </c>
      <c r="K30" s="32" t="str">
        <f t="shared" si="9"/>
        <v/>
      </c>
      <c r="L30" s="18" t="str">
        <f t="shared" si="10"/>
        <v/>
      </c>
      <c r="M30" s="31" t="str">
        <f t="shared" si="11"/>
        <v/>
      </c>
      <c r="N30" s="32" t="str">
        <f t="shared" si="12"/>
        <v/>
      </c>
      <c r="O30" s="18" t="str">
        <f t="shared" si="13"/>
        <v/>
      </c>
      <c r="Q30" s="251"/>
      <c r="R30" s="251"/>
      <c r="S30" s="251"/>
    </row>
    <row r="31" spans="1:19" ht="17.25" customHeight="1" thickBot="1">
      <c r="A31" s="127"/>
      <c r="B31" s="128" t="str">
        <f t="shared" si="0"/>
        <v/>
      </c>
      <c r="C31" s="78" t="str">
        <f t="shared" si="1"/>
        <v/>
      </c>
      <c r="D31" s="20" t="str">
        <f t="shared" si="2"/>
        <v/>
      </c>
      <c r="E31" s="21" t="str">
        <f t="shared" si="3"/>
        <v/>
      </c>
      <c r="F31" s="22" t="str">
        <f t="shared" si="4"/>
        <v/>
      </c>
      <c r="G31" s="30" t="str">
        <f t="shared" si="5"/>
        <v/>
      </c>
      <c r="H31" s="21" t="str">
        <f t="shared" si="6"/>
        <v/>
      </c>
      <c r="I31" s="105" t="str">
        <f t="shared" si="7"/>
        <v/>
      </c>
      <c r="J31" s="20" t="str">
        <f t="shared" si="8"/>
        <v/>
      </c>
      <c r="K31" s="21" t="str">
        <f t="shared" si="9"/>
        <v/>
      </c>
      <c r="L31" s="22" t="str">
        <f t="shared" si="10"/>
        <v/>
      </c>
      <c r="M31" s="30" t="str">
        <f t="shared" si="11"/>
        <v/>
      </c>
      <c r="N31" s="21" t="str">
        <f t="shared" si="12"/>
        <v/>
      </c>
      <c r="O31" s="22" t="str">
        <f t="shared" si="13"/>
        <v/>
      </c>
      <c r="Q31" s="251"/>
      <c r="R31" s="251"/>
      <c r="S31" s="251"/>
    </row>
    <row r="32" spans="1:19" ht="17.25" customHeight="1" thickBot="1">
      <c r="A32" s="125"/>
      <c r="B32" s="129" t="str">
        <f t="shared" si="0"/>
        <v/>
      </c>
      <c r="C32" s="80" t="str">
        <f t="shared" si="1"/>
        <v/>
      </c>
      <c r="D32" s="106" t="str">
        <f t="shared" si="2"/>
        <v/>
      </c>
      <c r="E32" s="107" t="str">
        <f t="shared" si="3"/>
        <v/>
      </c>
      <c r="F32" s="108" t="str">
        <f t="shared" si="4"/>
        <v/>
      </c>
      <c r="G32" s="109" t="str">
        <f t="shared" si="5"/>
        <v/>
      </c>
      <c r="H32" s="107" t="str">
        <f t="shared" si="6"/>
        <v/>
      </c>
      <c r="I32" s="110" t="str">
        <f t="shared" si="7"/>
        <v/>
      </c>
      <c r="J32" s="106" t="str">
        <f t="shared" si="8"/>
        <v/>
      </c>
      <c r="K32" s="107" t="str">
        <f t="shared" si="9"/>
        <v/>
      </c>
      <c r="L32" s="108" t="str">
        <f t="shared" si="10"/>
        <v/>
      </c>
      <c r="M32" s="109" t="str">
        <f t="shared" si="11"/>
        <v/>
      </c>
      <c r="N32" s="107" t="str">
        <f t="shared" si="12"/>
        <v/>
      </c>
      <c r="O32" s="108" t="str">
        <f t="shared" si="13"/>
        <v/>
      </c>
      <c r="Q32" s="256"/>
      <c r="R32" s="256"/>
      <c r="S32" s="256"/>
    </row>
    <row r="33" spans="1:19" ht="17.25" customHeight="1" thickBot="1">
      <c r="A33" s="125"/>
      <c r="B33" s="126" t="str">
        <f t="shared" si="0"/>
        <v/>
      </c>
      <c r="C33" s="77" t="str">
        <f t="shared" si="1"/>
        <v/>
      </c>
      <c r="D33" s="15" t="str">
        <f t="shared" si="2"/>
        <v/>
      </c>
      <c r="E33" s="32" t="str">
        <f t="shared" si="3"/>
        <v/>
      </c>
      <c r="F33" s="18" t="str">
        <f t="shared" si="4"/>
        <v/>
      </c>
      <c r="G33" s="31" t="str">
        <f t="shared" si="5"/>
        <v/>
      </c>
      <c r="H33" s="32" t="str">
        <f t="shared" si="6"/>
        <v/>
      </c>
      <c r="I33" s="101" t="str">
        <f t="shared" si="7"/>
        <v/>
      </c>
      <c r="J33" s="15" t="str">
        <f t="shared" si="8"/>
        <v/>
      </c>
      <c r="K33" s="32" t="str">
        <f t="shared" si="9"/>
        <v/>
      </c>
      <c r="L33" s="18" t="str">
        <f t="shared" si="10"/>
        <v/>
      </c>
      <c r="M33" s="31" t="str">
        <f t="shared" si="11"/>
        <v/>
      </c>
      <c r="N33" s="32" t="str">
        <f t="shared" si="12"/>
        <v/>
      </c>
      <c r="O33" s="18" t="str">
        <f t="shared" si="13"/>
        <v/>
      </c>
      <c r="Q33" s="256"/>
      <c r="R33" s="256"/>
      <c r="S33" s="256"/>
    </row>
    <row r="34" spans="1:19" ht="17.25" customHeight="1" thickBot="1">
      <c r="A34" s="125"/>
      <c r="B34" s="126" t="str">
        <f t="shared" si="0"/>
        <v/>
      </c>
      <c r="C34" s="77" t="str">
        <f t="shared" si="1"/>
        <v/>
      </c>
      <c r="D34" s="15" t="str">
        <f t="shared" si="2"/>
        <v/>
      </c>
      <c r="E34" s="32" t="str">
        <f t="shared" si="3"/>
        <v/>
      </c>
      <c r="F34" s="18" t="str">
        <f t="shared" si="4"/>
        <v/>
      </c>
      <c r="G34" s="31" t="str">
        <f t="shared" si="5"/>
        <v/>
      </c>
      <c r="H34" s="32" t="str">
        <f t="shared" si="6"/>
        <v/>
      </c>
      <c r="I34" s="101" t="str">
        <f t="shared" si="7"/>
        <v/>
      </c>
      <c r="J34" s="15" t="str">
        <f t="shared" si="8"/>
        <v/>
      </c>
      <c r="K34" s="32" t="str">
        <f t="shared" si="9"/>
        <v/>
      </c>
      <c r="L34" s="18" t="str">
        <f t="shared" si="10"/>
        <v/>
      </c>
      <c r="M34" s="31" t="str">
        <f t="shared" si="11"/>
        <v/>
      </c>
      <c r="N34" s="32" t="str">
        <f t="shared" si="12"/>
        <v/>
      </c>
      <c r="O34" s="18" t="str">
        <f t="shared" si="13"/>
        <v/>
      </c>
      <c r="Q34" s="256"/>
      <c r="R34" s="256"/>
      <c r="S34" s="256"/>
    </row>
    <row r="35" spans="1:19" ht="17.25" customHeight="1">
      <c r="A35" s="125"/>
      <c r="B35" s="126" t="str">
        <f t="shared" si="0"/>
        <v/>
      </c>
      <c r="C35" s="77" t="str">
        <f t="shared" si="1"/>
        <v/>
      </c>
      <c r="D35" s="15" t="str">
        <f t="shared" si="2"/>
        <v/>
      </c>
      <c r="E35" s="32" t="str">
        <f t="shared" si="3"/>
        <v/>
      </c>
      <c r="F35" s="18" t="str">
        <f t="shared" si="4"/>
        <v/>
      </c>
      <c r="G35" s="31" t="str">
        <f t="shared" si="5"/>
        <v/>
      </c>
      <c r="H35" s="32" t="str">
        <f t="shared" si="6"/>
        <v/>
      </c>
      <c r="I35" s="101" t="str">
        <f t="shared" si="7"/>
        <v/>
      </c>
      <c r="J35" s="15" t="str">
        <f t="shared" si="8"/>
        <v/>
      </c>
      <c r="K35" s="32" t="str">
        <f t="shared" si="9"/>
        <v/>
      </c>
      <c r="L35" s="18" t="str">
        <f t="shared" si="10"/>
        <v/>
      </c>
      <c r="M35" s="31" t="str">
        <f t="shared" si="11"/>
        <v/>
      </c>
      <c r="N35" s="32" t="str">
        <f t="shared" si="12"/>
        <v/>
      </c>
      <c r="O35" s="18" t="str">
        <f t="shared" si="13"/>
        <v/>
      </c>
      <c r="Q35" s="278"/>
      <c r="R35" s="279"/>
      <c r="S35" s="280"/>
    </row>
    <row r="36" spans="1:19" ht="17.25" customHeight="1" thickBot="1">
      <c r="A36" s="130"/>
      <c r="B36" s="131" t="str">
        <f t="shared" si="0"/>
        <v/>
      </c>
      <c r="C36" s="79" t="str">
        <f t="shared" si="1"/>
        <v/>
      </c>
      <c r="D36" s="24" t="str">
        <f t="shared" si="2"/>
        <v/>
      </c>
      <c r="E36" s="25" t="str">
        <f t="shared" si="3"/>
        <v/>
      </c>
      <c r="F36" s="104" t="str">
        <f t="shared" si="4"/>
        <v/>
      </c>
      <c r="G36" s="102" t="str">
        <f t="shared" si="5"/>
        <v/>
      </c>
      <c r="H36" s="25" t="str">
        <f t="shared" si="6"/>
        <v/>
      </c>
      <c r="I36" s="103" t="str">
        <f t="shared" si="7"/>
        <v/>
      </c>
      <c r="J36" s="24" t="str">
        <f t="shared" si="8"/>
        <v/>
      </c>
      <c r="K36" s="25" t="str">
        <f t="shared" si="9"/>
        <v/>
      </c>
      <c r="L36" s="104" t="str">
        <f t="shared" si="10"/>
        <v/>
      </c>
      <c r="M36" s="102" t="str">
        <f t="shared" si="11"/>
        <v/>
      </c>
      <c r="N36" s="25" t="str">
        <f t="shared" si="12"/>
        <v/>
      </c>
      <c r="O36" s="104" t="str">
        <f t="shared" si="13"/>
        <v/>
      </c>
      <c r="Q36" s="281"/>
      <c r="R36" s="282"/>
      <c r="S36" s="283"/>
    </row>
    <row r="37" spans="1:19" ht="17.25" customHeight="1" thickBot="1">
      <c r="A37" s="132" t="s">
        <v>42</v>
      </c>
      <c r="B37" s="289">
        <v>150000</v>
      </c>
      <c r="C37" s="290"/>
      <c r="D37" s="26" t="s">
        <v>43</v>
      </c>
      <c r="E37" s="27">
        <f>IF(COUNT(E17:E36), SUM(E17:E36) / COUNT(E17:E36), 0)</f>
        <v>0</v>
      </c>
      <c r="F37" s="28">
        <f>SUM(F17:F36)</f>
        <v>0</v>
      </c>
      <c r="G37" s="26" t="s">
        <v>43</v>
      </c>
      <c r="H37" s="27">
        <f>IF(COUNT(H17:H36), SUM(H17:H36) / COUNT(H17:H36), 0)</f>
        <v>0</v>
      </c>
      <c r="I37" s="28">
        <f>SUM(I17:I36)</f>
        <v>0</v>
      </c>
      <c r="J37" s="26" t="s">
        <v>43</v>
      </c>
      <c r="K37" s="27">
        <f>IF(COUNT(K17:K36), SUM(K17:K36) / COUNT(K17:K36), 0)</f>
        <v>0</v>
      </c>
      <c r="L37" s="28">
        <f>SUM(L17:L36)</f>
        <v>0</v>
      </c>
      <c r="M37" s="26" t="s">
        <v>43</v>
      </c>
      <c r="N37" s="27">
        <f>IF(COUNT(N17:N36), SUM(N17:N36) / COUNT(N17:N36), 0)</f>
        <v>0</v>
      </c>
      <c r="O37" s="28">
        <f>SUM(O17:O36)</f>
        <v>0</v>
      </c>
      <c r="Q37" s="284"/>
      <c r="R37" s="285"/>
      <c r="S37" s="286"/>
    </row>
    <row r="38" spans="1:19" ht="17.25" customHeight="1"/>
    <row r="39" spans="1:19" ht="17.25" customHeight="1" thickBot="1"/>
    <row r="40" spans="1:19" ht="17.25" customHeight="1" thickBot="1">
      <c r="A40" s="230" t="s">
        <v>44</v>
      </c>
      <c r="B40" s="231"/>
      <c r="C40" s="231"/>
      <c r="D40" s="231"/>
      <c r="E40" s="231"/>
      <c r="F40" s="231"/>
      <c r="G40" s="231"/>
      <c r="H40" s="231"/>
      <c r="I40" s="231"/>
      <c r="J40" s="231"/>
      <c r="K40" s="231"/>
      <c r="L40" s="231"/>
      <c r="M40" s="231"/>
      <c r="N40" s="231"/>
      <c r="O40" s="232"/>
      <c r="Q40" s="251"/>
      <c r="R40" s="251"/>
      <c r="S40" s="251"/>
    </row>
    <row r="41" spans="1:19" ht="17.25" customHeight="1" thickBot="1">
      <c r="A41" s="190" t="s">
        <v>264</v>
      </c>
      <c r="B41" s="230" t="s">
        <v>49</v>
      </c>
      <c r="C41" s="232"/>
      <c r="D41" s="230" t="s">
        <v>57</v>
      </c>
      <c r="E41" s="231"/>
      <c r="F41" s="232"/>
      <c r="G41" s="257">
        <f>_xlfn.IFNA(VLOOKUP(B41, 현재가테이블!$B$2:$D$200, 2, FALSE), "-")</f>
        <v>60715000</v>
      </c>
      <c r="H41" s="258"/>
      <c r="I41" s="259"/>
      <c r="J41" s="230" t="s">
        <v>58</v>
      </c>
      <c r="K41" s="231"/>
      <c r="L41" s="232"/>
      <c r="M41" s="260">
        <f>_xlfn.IFNA(VLOOKUP(B41, 현재가테이블!$B$2:$D$200, 3, FALSE), "-")</f>
        <v>-7.8924148000000006E-3</v>
      </c>
      <c r="N41" s="261"/>
      <c r="O41" s="262"/>
      <c r="Q41" s="251"/>
      <c r="R41" s="251"/>
      <c r="S41" s="251"/>
    </row>
    <row r="42" spans="1:19" ht="17.25" customHeight="1" thickBot="1">
      <c r="A42" s="291" t="s">
        <v>54</v>
      </c>
      <c r="B42" s="293" t="str">
        <f>TEXT($G$1, "[$-ko-KR]yyyy-mm-dd(ddd) ") &amp; "오전 00:00"</f>
        <v>2021-12-07(화) 오전 00:00</v>
      </c>
      <c r="C42" s="294"/>
      <c r="D42" s="253" t="str">
        <f>TEXT($G$1, "[$-ko-KR]yyyy-mm-dd(ddd) ") &amp; "오후 14:00"</f>
        <v>2021-12-07(화) 오후 14:00</v>
      </c>
      <c r="E42" s="254"/>
      <c r="F42" s="255"/>
      <c r="G42" s="253" t="str">
        <f>TEXT($G$1, "[$-ko-KR]yyyy-mm-dd(ddd) ") &amp; "오후 19:00"</f>
        <v>2021-12-07(화) 오후 19:00</v>
      </c>
      <c r="H42" s="254"/>
      <c r="I42" s="255"/>
      <c r="J42" s="253" t="str">
        <f>TEXT($G$1, "[$-ko-KR]yyyy-mm-dd(ddd) ") &amp; "오후 21:00"</f>
        <v>2021-12-07(화) 오후 21:00</v>
      </c>
      <c r="K42" s="254"/>
      <c r="L42" s="255"/>
      <c r="M42" s="253" t="str">
        <f>TEXT($G$1+1, "[$-ko-KR]yyyy-mm-dd(ddd) ") &amp; "오전 00:00"</f>
        <v>2021-12-08(수) 오전 00:00</v>
      </c>
      <c r="N42" s="254"/>
      <c r="O42" s="255"/>
      <c r="Q42" s="251"/>
      <c r="R42" s="251"/>
      <c r="S42" s="251"/>
    </row>
    <row r="43" spans="1:19" ht="17.25" customHeight="1" thickBot="1">
      <c r="A43" s="292"/>
      <c r="B43" s="121" t="s">
        <v>57</v>
      </c>
      <c r="C43" s="122" t="s">
        <v>58</v>
      </c>
      <c r="D43" s="2" t="s">
        <v>57</v>
      </c>
      <c r="E43" s="10" t="s">
        <v>265</v>
      </c>
      <c r="F43" s="11" t="s">
        <v>266</v>
      </c>
      <c r="G43" s="191" t="s">
        <v>57</v>
      </c>
      <c r="H43" s="192" t="s">
        <v>265</v>
      </c>
      <c r="I43" s="193" t="s">
        <v>266</v>
      </c>
      <c r="J43" s="10" t="s">
        <v>57</v>
      </c>
      <c r="K43" s="10" t="s">
        <v>265</v>
      </c>
      <c r="L43" s="115" t="s">
        <v>266</v>
      </c>
      <c r="M43" s="2" t="s">
        <v>57</v>
      </c>
      <c r="N43" s="10" t="s">
        <v>265</v>
      </c>
      <c r="O43" s="66" t="s">
        <v>266</v>
      </c>
      <c r="Q43" s="256"/>
      <c r="R43" s="256"/>
      <c r="S43" s="256"/>
    </row>
    <row r="44" spans="1:19" ht="17.25" customHeight="1" thickBot="1">
      <c r="A44" s="123" t="s">
        <v>97</v>
      </c>
      <c r="B44" s="124">
        <v>3.59</v>
      </c>
      <c r="C44" s="76">
        <v>0.1618122977</v>
      </c>
      <c r="D44" s="13">
        <v>4.0599999999999996</v>
      </c>
      <c r="E44" s="14">
        <f>IF(ISNUMBER(D44), (D44 - $B44) / $B44, "")</f>
        <v>0.13091922005571024</v>
      </c>
      <c r="F44" s="16">
        <f>IF(ISNUMBER(D44), $B64 * E44, "")</f>
        <v>19637.883008356537</v>
      </c>
      <c r="G44" s="29">
        <v>4.8099999999999996</v>
      </c>
      <c r="H44" s="14">
        <f>IF(ISNUMBER(G44), (G44 - $B44) / $B44, "")</f>
        <v>0.33983286908077986</v>
      </c>
      <c r="I44" s="100">
        <f>IF(ISNUMBER(G44), $B64 * H44, "")</f>
        <v>50974.930362116982</v>
      </c>
      <c r="J44" s="13">
        <v>4.7300000000000004</v>
      </c>
      <c r="K44" s="14">
        <f>IF(ISNUMBER(J44), (J44 - $B44) / $B44, "")</f>
        <v>0.317548746518106</v>
      </c>
      <c r="L44" s="16">
        <f>IF(ISNUMBER(J44), $B64 * K44, "")</f>
        <v>47632.311977715901</v>
      </c>
      <c r="M44" s="29">
        <v>4.95</v>
      </c>
      <c r="N44" s="14">
        <f>IF(ISNUMBER(M44), (M44 - $B44) / $B44, "")</f>
        <v>0.37883008356545972</v>
      </c>
      <c r="O44" s="16">
        <f>IF(ISNUMBER(M44), $B64 * N44, "")</f>
        <v>56824.512534818961</v>
      </c>
      <c r="Q44" s="251"/>
      <c r="R44" s="251"/>
      <c r="S44" s="251"/>
    </row>
    <row r="45" spans="1:19" ht="17.25" customHeight="1" thickBot="1">
      <c r="A45" s="125" t="s">
        <v>247</v>
      </c>
      <c r="B45" s="126">
        <v>76.5</v>
      </c>
      <c r="C45" s="77">
        <v>1.19047619E-2</v>
      </c>
      <c r="D45" s="15">
        <v>78.8</v>
      </c>
      <c r="E45" s="32">
        <f t="shared" ref="E45:E48" si="14">IF(ISNUMBER(D45), (D45 - $B45) / $B45, "")</f>
        <v>3.0065359477124146E-2</v>
      </c>
      <c r="F45" s="18">
        <f>IF(ISNUMBER(D45), $B64 * E45, "")</f>
        <v>4509.8039215686222</v>
      </c>
      <c r="G45" s="31">
        <v>81.8</v>
      </c>
      <c r="H45" s="32">
        <f t="shared" ref="H45:H48" si="15">IF(ISNUMBER(G45), (G45 - $B45) / $B45, "")</f>
        <v>6.9281045751633949E-2</v>
      </c>
      <c r="I45" s="101">
        <f>IF(ISNUMBER(G45), $B64 * H45, "")</f>
        <v>10392.156862745092</v>
      </c>
      <c r="J45" s="15">
        <v>80.2</v>
      </c>
      <c r="K45" s="32">
        <f t="shared" ref="K45:K48" si="16">IF(ISNUMBER(J45), (J45 - $B45) / $B45, "")</f>
        <v>4.8366013071895461E-2</v>
      </c>
      <c r="L45" s="18">
        <f>IF(ISNUMBER(J45), $B64 * K45, "")</f>
        <v>7254.9019607843193</v>
      </c>
      <c r="M45" s="31">
        <v>81.900000000000006</v>
      </c>
      <c r="N45" s="32">
        <f t="shared" ref="N45:N48" si="17">IF(ISNUMBER(M45), (M45 - $B45) / $B45, "")</f>
        <v>7.0588235294117715E-2</v>
      </c>
      <c r="O45" s="18">
        <f>IF(ISNUMBER(M45), $B64 * N45, "")</f>
        <v>10588.235294117658</v>
      </c>
      <c r="Q45" s="251"/>
      <c r="R45" s="251"/>
      <c r="S45" s="251"/>
    </row>
    <row r="46" spans="1:19" ht="17.25" customHeight="1" thickBot="1">
      <c r="A46" s="125" t="s">
        <v>338</v>
      </c>
      <c r="B46" s="126">
        <v>0.15</v>
      </c>
      <c r="C46" s="77">
        <v>-6.6225166000000004E-3</v>
      </c>
      <c r="D46" s="15">
        <v>0.158</v>
      </c>
      <c r="E46" s="32">
        <f t="shared" si="14"/>
        <v>5.3333333333333385E-2</v>
      </c>
      <c r="F46" s="18">
        <f>IF(ISNUMBER(D46), $B64 * E46, "")</f>
        <v>8000.0000000000082</v>
      </c>
      <c r="G46" s="31">
        <v>0.16300000000000001</v>
      </c>
      <c r="H46" s="32">
        <f t="shared" si="15"/>
        <v>8.6666666666666753E-2</v>
      </c>
      <c r="I46" s="101">
        <f>IF(ISNUMBER(G46), $B64 * H46, "")</f>
        <v>13000.000000000013</v>
      </c>
      <c r="J46" s="15">
        <v>0.158</v>
      </c>
      <c r="K46" s="32">
        <f t="shared" si="16"/>
        <v>5.3333333333333385E-2</v>
      </c>
      <c r="L46" s="18">
        <f>IF(ISNUMBER(J46), $B64 * K46, "")</f>
        <v>8000.0000000000082</v>
      </c>
      <c r="M46" s="31">
        <v>0.161</v>
      </c>
      <c r="N46" s="32">
        <f t="shared" si="17"/>
        <v>7.3333333333333403E-2</v>
      </c>
      <c r="O46" s="18">
        <f>IF(ISNUMBER(M46), $B64 * N46, "")</f>
        <v>11000.000000000011</v>
      </c>
      <c r="Q46" s="256"/>
      <c r="R46" s="256"/>
      <c r="S46" s="256"/>
    </row>
    <row r="47" spans="1:19" ht="17.25" customHeight="1" thickBot="1">
      <c r="A47" s="125" t="s">
        <v>145</v>
      </c>
      <c r="B47" s="126">
        <v>20.399999999999999</v>
      </c>
      <c r="C47" s="77">
        <v>-4.2253521099999997E-2</v>
      </c>
      <c r="D47" s="15">
        <v>22.7</v>
      </c>
      <c r="E47" s="32">
        <f t="shared" si="14"/>
        <v>0.11274509803921573</v>
      </c>
      <c r="F47" s="18">
        <f>IF(ISNUMBER(D47), $B64 * E47, "")</f>
        <v>16911.76470588236</v>
      </c>
      <c r="G47" s="31">
        <v>22.5</v>
      </c>
      <c r="H47" s="32">
        <f t="shared" si="15"/>
        <v>0.10294117647058831</v>
      </c>
      <c r="I47" s="101">
        <f>IF(ISNUMBER(G47), $B64 * H47, "")</f>
        <v>15441.176470588247</v>
      </c>
      <c r="J47" s="15">
        <v>22</v>
      </c>
      <c r="K47" s="32">
        <f t="shared" si="16"/>
        <v>7.8431372549019676E-2</v>
      </c>
      <c r="L47" s="18">
        <f>IF(ISNUMBER(J47), $B64 * K47, "")</f>
        <v>11764.705882352951</v>
      </c>
      <c r="M47" s="31">
        <v>22.4</v>
      </c>
      <c r="N47" s="32">
        <f t="shared" si="17"/>
        <v>9.8039215686274522E-2</v>
      </c>
      <c r="O47" s="18">
        <f>IF(ISNUMBER(M47), $B64 * N47, "")</f>
        <v>14705.882352941178</v>
      </c>
      <c r="Q47" s="256"/>
      <c r="R47" s="256"/>
      <c r="S47" s="256"/>
    </row>
    <row r="48" spans="1:19" ht="17.25" customHeight="1" thickBot="1">
      <c r="A48" s="127" t="s">
        <v>129</v>
      </c>
      <c r="B48" s="128">
        <v>79.3</v>
      </c>
      <c r="C48" s="78">
        <v>-4.8019207699999997E-2</v>
      </c>
      <c r="D48" s="20">
        <v>86.7</v>
      </c>
      <c r="E48" s="21">
        <f t="shared" si="14"/>
        <v>9.3316519546027821E-2</v>
      </c>
      <c r="F48" s="22">
        <f>IF(ISNUMBER(D48), $B64 * E48, "")</f>
        <v>13997.477931904174</v>
      </c>
      <c r="G48" s="30">
        <v>88.2</v>
      </c>
      <c r="H48" s="21">
        <f t="shared" si="15"/>
        <v>0.11223203026481722</v>
      </c>
      <c r="I48" s="105">
        <f>IF(ISNUMBER(G48), $B64 * H48, "")</f>
        <v>16834.804539722583</v>
      </c>
      <c r="J48" s="20">
        <v>86.9</v>
      </c>
      <c r="K48" s="21">
        <f t="shared" si="16"/>
        <v>9.5838587641866438E-2</v>
      </c>
      <c r="L48" s="22">
        <f>IF(ISNUMBER(J48), $B64 * K48, "")</f>
        <v>14375.788146279965</v>
      </c>
      <c r="M48" s="30">
        <v>88.5</v>
      </c>
      <c r="N48" s="21">
        <f t="shared" si="17"/>
        <v>0.11601513240857507</v>
      </c>
      <c r="O48" s="22">
        <f>IF(ISNUMBER(M48), $B64 * N48, "")</f>
        <v>17402.269861286259</v>
      </c>
      <c r="Q48" s="256"/>
      <c r="R48" s="256"/>
      <c r="S48" s="256"/>
    </row>
    <row r="49" spans="1:19" ht="17.25" customHeight="1" thickBot="1">
      <c r="A49" s="125" t="s">
        <v>187</v>
      </c>
      <c r="B49" s="129">
        <v>15</v>
      </c>
      <c r="C49" s="80">
        <v>-5.0632911400000001E-2</v>
      </c>
      <c r="D49" s="106">
        <v>16.100000000000001</v>
      </c>
      <c r="E49" s="107">
        <f>IF(ISNUMBER(D49), (D49 - $B49) / $B49, "")</f>
        <v>7.3333333333333431E-2</v>
      </c>
      <c r="F49" s="108">
        <f>IF(ISNUMBER(D49), $B64 * E49, "")</f>
        <v>11000.000000000015</v>
      </c>
      <c r="G49" s="109">
        <v>17</v>
      </c>
      <c r="H49" s="107">
        <f>IF(ISNUMBER(G49), (G49 - $B49) / $B49, "")</f>
        <v>0.13333333333333333</v>
      </c>
      <c r="I49" s="110">
        <f>IF(ISNUMBER(G49), $B64 * H49, "")</f>
        <v>20000</v>
      </c>
      <c r="J49" s="106">
        <v>17</v>
      </c>
      <c r="K49" s="107">
        <f>IF(ISNUMBER(J49), (J49 - $B49) / $B49, "")</f>
        <v>0.13333333333333333</v>
      </c>
      <c r="L49" s="108">
        <f>IF(ISNUMBER(J49), $B64 * K49, "")</f>
        <v>20000</v>
      </c>
      <c r="M49" s="109">
        <v>17.100000000000001</v>
      </c>
      <c r="N49" s="107">
        <f>IF(ISNUMBER(M49), (M49 - $B49) / $B49, "")</f>
        <v>0.1400000000000001</v>
      </c>
      <c r="O49" s="108">
        <f>IF(ISNUMBER(M49), $B64 * N49, "")</f>
        <v>21000.000000000015</v>
      </c>
      <c r="Q49" s="256"/>
      <c r="R49" s="256"/>
      <c r="S49" s="256"/>
    </row>
    <row r="50" spans="1:19" ht="17.25" customHeight="1" thickBot="1">
      <c r="A50" s="125" t="s">
        <v>119</v>
      </c>
      <c r="B50" s="126">
        <v>27.2</v>
      </c>
      <c r="C50" s="77">
        <v>-5.2264808400000001E-2</v>
      </c>
      <c r="D50" s="15">
        <v>31.2</v>
      </c>
      <c r="E50" s="32">
        <f t="shared" ref="E50:E53" si="18">IF(ISNUMBER(D50), (D50 - $B50) / $B50, "")</f>
        <v>0.14705882352941177</v>
      </c>
      <c r="F50" s="18">
        <f>IF(ISNUMBER(D50), $B64 * E50, "")</f>
        <v>22058.823529411766</v>
      </c>
      <c r="G50" s="31">
        <v>31</v>
      </c>
      <c r="H50" s="32">
        <f t="shared" ref="H50:H53" si="19">IF(ISNUMBER(G50), (G50 - $B50) / $B50, "")</f>
        <v>0.13970588235294121</v>
      </c>
      <c r="I50" s="101">
        <f>IF(ISNUMBER(G50), $B64 * H50, "")</f>
        <v>20955.882352941182</v>
      </c>
      <c r="J50" s="15">
        <v>30.5</v>
      </c>
      <c r="K50" s="32">
        <f t="shared" ref="K50:K53" si="20">IF(ISNUMBER(J50), (J50 - $B50) / $B50, "")</f>
        <v>0.12132352941176473</v>
      </c>
      <c r="L50" s="18">
        <f>IF(ISNUMBER(J50), $B64 * K50, "")</f>
        <v>18198.52941176471</v>
      </c>
      <c r="M50" s="31">
        <v>31.1</v>
      </c>
      <c r="N50" s="32">
        <f t="shared" ref="N50:N53" si="21">IF(ISNUMBER(M50), (M50 - $B50) / $B50, "")</f>
        <v>0.14338235294117654</v>
      </c>
      <c r="O50" s="18">
        <f>IF(ISNUMBER(M50), $B64 * N50, "")</f>
        <v>21507.352941176483</v>
      </c>
      <c r="Q50" s="256"/>
      <c r="R50" s="256"/>
      <c r="S50" s="256"/>
    </row>
    <row r="51" spans="1:19" ht="17.25" customHeight="1" thickBot="1">
      <c r="A51" s="125" t="s">
        <v>64</v>
      </c>
      <c r="B51" s="126">
        <v>39.200000000000003</v>
      </c>
      <c r="C51" s="77">
        <v>-5.54216867E-2</v>
      </c>
      <c r="D51" s="15">
        <v>42.7</v>
      </c>
      <c r="E51" s="32">
        <f t="shared" si="18"/>
        <v>8.9285714285714274E-2</v>
      </c>
      <c r="F51" s="18">
        <f>IF(ISNUMBER(D51), $B64 * E51, "")</f>
        <v>13392.857142857141</v>
      </c>
      <c r="G51" s="31">
        <v>42.9</v>
      </c>
      <c r="H51" s="32">
        <f t="shared" si="19"/>
        <v>9.4387755102040699E-2</v>
      </c>
      <c r="I51" s="101">
        <f>IF(ISNUMBER(G51), $B64 * H51, "")</f>
        <v>14158.163265306104</v>
      </c>
      <c r="J51" s="15">
        <v>41.9</v>
      </c>
      <c r="K51" s="32">
        <f t="shared" si="20"/>
        <v>6.8877551020408045E-2</v>
      </c>
      <c r="L51" s="18">
        <f>IF(ISNUMBER(J51), $B64 * K51, "")</f>
        <v>10331.632653061206</v>
      </c>
      <c r="M51" s="31">
        <v>42.8</v>
      </c>
      <c r="N51" s="32">
        <f t="shared" si="21"/>
        <v>9.1836734693877403E-2</v>
      </c>
      <c r="O51" s="18">
        <f>IF(ISNUMBER(M51), $B64 * N51, "")</f>
        <v>13775.510204081611</v>
      </c>
      <c r="Q51" s="256"/>
      <c r="R51" s="256"/>
      <c r="S51" s="256"/>
    </row>
    <row r="52" spans="1:19" ht="17.25" customHeight="1" thickBot="1">
      <c r="A52" s="125" t="s">
        <v>201</v>
      </c>
      <c r="B52" s="126">
        <v>16.100000000000001</v>
      </c>
      <c r="C52" s="77">
        <v>-5.8479532200000003E-2</v>
      </c>
      <c r="D52" s="15">
        <v>17.8</v>
      </c>
      <c r="E52" s="32">
        <f t="shared" si="18"/>
        <v>0.10559006211180119</v>
      </c>
      <c r="F52" s="18">
        <f>IF(ISNUMBER(D52), $B64 * E52, "")</f>
        <v>15838.509316770178</v>
      </c>
      <c r="G52" s="31">
        <v>18.100000000000001</v>
      </c>
      <c r="H52" s="32">
        <f t="shared" si="19"/>
        <v>0.12422360248447203</v>
      </c>
      <c r="I52" s="101">
        <f>IF(ISNUMBER(G52), $B64 * H52, "")</f>
        <v>18633.540372670806</v>
      </c>
      <c r="J52" s="15">
        <v>17.8</v>
      </c>
      <c r="K52" s="32">
        <f t="shared" si="20"/>
        <v>0.10559006211180119</v>
      </c>
      <c r="L52" s="18">
        <f>IF(ISNUMBER(J52), $B64 * K52, "")</f>
        <v>15838.509316770178</v>
      </c>
      <c r="M52" s="31">
        <v>18.100000000000001</v>
      </c>
      <c r="N52" s="32">
        <f t="shared" si="21"/>
        <v>0.12422360248447203</v>
      </c>
      <c r="O52" s="18">
        <f>IF(ISNUMBER(M52), $B64 * N52, "")</f>
        <v>18633.540372670806</v>
      </c>
      <c r="Q52" s="33"/>
      <c r="R52" s="33"/>
    </row>
    <row r="53" spans="1:19" ht="17.25" customHeight="1" thickBot="1">
      <c r="A53" s="130" t="s">
        <v>147</v>
      </c>
      <c r="B53" s="131">
        <v>11.7</v>
      </c>
      <c r="C53" s="79">
        <v>-6.4000000000000001E-2</v>
      </c>
      <c r="D53" s="24">
        <v>12.8</v>
      </c>
      <c r="E53" s="25">
        <f t="shared" si="18"/>
        <v>9.4017094017094141E-2</v>
      </c>
      <c r="F53" s="104">
        <f>IF(ISNUMBER(D53), $B64 * E53, "")</f>
        <v>14102.564102564122</v>
      </c>
      <c r="G53" s="102">
        <v>12.9</v>
      </c>
      <c r="H53" s="25">
        <f t="shared" si="19"/>
        <v>0.10256410256410266</v>
      </c>
      <c r="I53" s="103">
        <f>IF(ISNUMBER(G53), $B64 * H53, "")</f>
        <v>15384.615384615399</v>
      </c>
      <c r="J53" s="24">
        <v>12.9</v>
      </c>
      <c r="K53" s="25">
        <f t="shared" si="20"/>
        <v>0.10256410256410266</v>
      </c>
      <c r="L53" s="104">
        <f>IF(ISNUMBER(J53), $B64 * K53, "")</f>
        <v>15384.615384615399</v>
      </c>
      <c r="M53" s="102">
        <v>13.1</v>
      </c>
      <c r="N53" s="25">
        <f t="shared" si="21"/>
        <v>0.11965811965811969</v>
      </c>
      <c r="O53" s="104">
        <f>IF(ISNUMBER(M53), $B64 * N53, "")</f>
        <v>17948.717948717953</v>
      </c>
      <c r="Q53" s="265"/>
      <c r="R53" s="266"/>
      <c r="S53" s="267"/>
    </row>
    <row r="54" spans="1:19" ht="17.25" customHeight="1">
      <c r="A54" s="123" t="s">
        <v>175</v>
      </c>
      <c r="B54" s="124">
        <v>15.7</v>
      </c>
      <c r="C54" s="76">
        <v>-6.5476190500000003E-2</v>
      </c>
      <c r="D54" s="13">
        <v>17.2</v>
      </c>
      <c r="E54" s="14">
        <f>IF(ISNUMBER(D54), (D54 - $B54) / $B54, "")</f>
        <v>9.5541401273885357E-2</v>
      </c>
      <c r="F54" s="16">
        <f>IF(ISNUMBER(D54), $B64 * E54, "")</f>
        <v>14331.210191082804</v>
      </c>
      <c r="G54" s="29">
        <v>17.5</v>
      </c>
      <c r="H54" s="14">
        <f>IF(ISNUMBER(G54), (G54 - $B54) / $B54, "")</f>
        <v>0.11464968152866246</v>
      </c>
      <c r="I54" s="100">
        <f>IF(ISNUMBER(G54), $B64 * H54, "")</f>
        <v>17197.452229299368</v>
      </c>
      <c r="J54" s="13">
        <v>17.2</v>
      </c>
      <c r="K54" s="14">
        <f>IF(ISNUMBER(J54), (J54 - $B54) / $B54, "")</f>
        <v>9.5541401273885357E-2</v>
      </c>
      <c r="L54" s="16">
        <f>IF(ISNUMBER(J54), $B64 * K54, "")</f>
        <v>14331.210191082804</v>
      </c>
      <c r="M54" s="29">
        <v>17.5</v>
      </c>
      <c r="N54" s="14">
        <f>IF(ISNUMBER(M54), (M54 - $B54) / $B54, "")</f>
        <v>0.11464968152866246</v>
      </c>
      <c r="O54" s="16">
        <f>IF(ISNUMBER(M54), $B64 * N54, "")</f>
        <v>17197.452229299368</v>
      </c>
      <c r="Q54" s="268"/>
      <c r="R54" s="269"/>
      <c r="S54" s="270"/>
    </row>
    <row r="55" spans="1:19" ht="17.25" customHeight="1" thickBot="1">
      <c r="A55" s="125" t="s">
        <v>71</v>
      </c>
      <c r="B55" s="126">
        <v>26.6</v>
      </c>
      <c r="C55" s="77">
        <v>-6.6666666700000002E-2</v>
      </c>
      <c r="D55" s="15">
        <v>29.5</v>
      </c>
      <c r="E55" s="32">
        <f t="shared" ref="E55:E58" si="22">IF(ISNUMBER(D55), (D55 - $B55) / $B55, "")</f>
        <v>0.10902255639097738</v>
      </c>
      <c r="F55" s="18">
        <f>IF(ISNUMBER(D55), $B64 * E55, "")</f>
        <v>16353.383458646607</v>
      </c>
      <c r="G55" s="31">
        <v>30</v>
      </c>
      <c r="H55" s="32">
        <f t="shared" ref="H55:H58" si="23">IF(ISNUMBER(G55), (G55 - $B55) / $B55, "")</f>
        <v>0.12781954887218039</v>
      </c>
      <c r="I55" s="101">
        <f>IF(ISNUMBER(G55), $B64 * H55, "")</f>
        <v>19172.932330827058</v>
      </c>
      <c r="J55" s="15">
        <v>29.6</v>
      </c>
      <c r="K55" s="32">
        <f t="shared" ref="K55:K58" si="24">IF(ISNUMBER(J55), (J55 - $B55) / $B55, "")</f>
        <v>0.11278195488721804</v>
      </c>
      <c r="L55" s="18">
        <f>IF(ISNUMBER(J55), $B64 * K55, "")</f>
        <v>16917.293233082706</v>
      </c>
      <c r="M55" s="31">
        <v>30.1</v>
      </c>
      <c r="N55" s="32">
        <f t="shared" ref="N55:N58" si="25">IF(ISNUMBER(M55), (M55 - $B55) / $B55, "")</f>
        <v>0.13157894736842105</v>
      </c>
      <c r="O55" s="18">
        <f>IF(ISNUMBER(M55), $B64 * N55, "")</f>
        <v>19736.842105263157</v>
      </c>
      <c r="Q55" s="271"/>
      <c r="R55" s="272"/>
      <c r="S55" s="273"/>
    </row>
    <row r="56" spans="1:19" ht="17.25" customHeight="1" thickBot="1">
      <c r="A56" s="125" t="s">
        <v>199</v>
      </c>
      <c r="B56" s="126">
        <v>67.900000000000006</v>
      </c>
      <c r="C56" s="77">
        <v>-6.7307692299999999E-2</v>
      </c>
      <c r="D56" s="15">
        <v>74.2</v>
      </c>
      <c r="E56" s="32">
        <f t="shared" si="22"/>
        <v>9.2783505154639123E-2</v>
      </c>
      <c r="F56" s="18">
        <f>IF(ISNUMBER(D56), $B64 * E56, "")</f>
        <v>13917.525773195868</v>
      </c>
      <c r="G56" s="31">
        <v>75.099999999999994</v>
      </c>
      <c r="H56" s="32">
        <f t="shared" si="23"/>
        <v>0.10603829160530173</v>
      </c>
      <c r="I56" s="101">
        <f>IF(ISNUMBER(G56), $B64 * H56, "")</f>
        <v>15905.74374079526</v>
      </c>
      <c r="J56" s="15">
        <v>74.7</v>
      </c>
      <c r="K56" s="32">
        <f t="shared" si="24"/>
        <v>0.10014727540500731</v>
      </c>
      <c r="L56" s="18">
        <f>IF(ISNUMBER(J56), $B64 * K56, "")</f>
        <v>15022.091310751097</v>
      </c>
      <c r="M56" s="31">
        <v>75.8</v>
      </c>
      <c r="N56" s="32">
        <f t="shared" si="25"/>
        <v>0.11634756995581724</v>
      </c>
      <c r="O56" s="18">
        <f>IF(ISNUMBER(M56), $B64 * N56, "")</f>
        <v>17452.135493372585</v>
      </c>
      <c r="Q56" s="256"/>
      <c r="R56" s="256"/>
      <c r="S56" s="256"/>
    </row>
    <row r="57" spans="1:19" ht="17.25" customHeight="1" thickBot="1">
      <c r="A57" s="125" t="s">
        <v>185</v>
      </c>
      <c r="B57" s="126">
        <v>14.1</v>
      </c>
      <c r="C57" s="77">
        <v>-7.8431372499999999E-2</v>
      </c>
      <c r="D57" s="15">
        <v>15.4</v>
      </c>
      <c r="E57" s="32">
        <f t="shared" si="22"/>
        <v>9.2198581560283738E-2</v>
      </c>
      <c r="F57" s="18">
        <f>IF(ISNUMBER(D57), $B64 * E57, "")</f>
        <v>13829.78723404256</v>
      </c>
      <c r="G57" s="31">
        <v>15.7</v>
      </c>
      <c r="H57" s="32">
        <f t="shared" si="23"/>
        <v>0.11347517730496452</v>
      </c>
      <c r="I57" s="101">
        <f>IF(ISNUMBER(G57), $B64 * H57, "")</f>
        <v>17021.276595744679</v>
      </c>
      <c r="J57" s="15">
        <v>15.3</v>
      </c>
      <c r="K57" s="32">
        <f t="shared" si="24"/>
        <v>8.5106382978723485E-2</v>
      </c>
      <c r="L57" s="18">
        <f>IF(ISNUMBER(J57), $B64 * K57, "")</f>
        <v>12765.957446808523</v>
      </c>
      <c r="M57" s="31">
        <v>15.7</v>
      </c>
      <c r="N57" s="32">
        <f t="shared" si="25"/>
        <v>0.11347517730496452</v>
      </c>
      <c r="O57" s="18">
        <f>IF(ISNUMBER(M57), $B64 * N57, "")</f>
        <v>17021.276595744679</v>
      </c>
      <c r="Q57" s="251"/>
      <c r="R57" s="251"/>
      <c r="S57" s="251"/>
    </row>
    <row r="58" spans="1:19" ht="17.25" customHeight="1" thickBot="1">
      <c r="A58" s="127" t="s">
        <v>205</v>
      </c>
      <c r="B58" s="128">
        <v>11.3</v>
      </c>
      <c r="C58" s="78">
        <v>-8.1300813E-2</v>
      </c>
      <c r="D58" s="20">
        <v>12.7</v>
      </c>
      <c r="E58" s="21">
        <f t="shared" si="22"/>
        <v>0.12389380530973439</v>
      </c>
      <c r="F58" s="22">
        <f>IF(ISNUMBER(D58), $B64 * E58, "")</f>
        <v>18584.070796460157</v>
      </c>
      <c r="G58" s="30">
        <v>12.7</v>
      </c>
      <c r="H58" s="21">
        <f t="shared" si="23"/>
        <v>0.12389380530973439</v>
      </c>
      <c r="I58" s="105">
        <f>IF(ISNUMBER(G58), $B64 * H58, "")</f>
        <v>18584.070796460157</v>
      </c>
      <c r="J58" s="20">
        <v>12.4</v>
      </c>
      <c r="K58" s="21">
        <f t="shared" si="24"/>
        <v>9.7345132743362789E-2</v>
      </c>
      <c r="L58" s="22">
        <f>IF(ISNUMBER(J58), $B64 * K58, "")</f>
        <v>14601.769911504418</v>
      </c>
      <c r="M58" s="30">
        <v>12.8</v>
      </c>
      <c r="N58" s="21">
        <f t="shared" si="25"/>
        <v>0.13274336283185839</v>
      </c>
      <c r="O58" s="22">
        <f>IF(ISNUMBER(M58), $B64 * N58, "")</f>
        <v>19911.504424778759</v>
      </c>
      <c r="Q58" s="251"/>
      <c r="R58" s="251"/>
      <c r="S58" s="251"/>
    </row>
    <row r="59" spans="1:19" ht="17.25" customHeight="1" thickBot="1">
      <c r="A59" s="125" t="s">
        <v>213</v>
      </c>
      <c r="B59" s="129">
        <v>10.8</v>
      </c>
      <c r="C59" s="80">
        <v>-8.4745762700000005E-2</v>
      </c>
      <c r="D59" s="106">
        <v>12.1</v>
      </c>
      <c r="E59" s="107">
        <f>IF(ISNUMBER(D59), (D59 - $B59) / $B59, "")</f>
        <v>0.12037037037037027</v>
      </c>
      <c r="F59" s="108">
        <f>IF(ISNUMBER(D59), $B64 * E59, "")</f>
        <v>18055.55555555554</v>
      </c>
      <c r="G59" s="109">
        <v>12.2</v>
      </c>
      <c r="H59" s="107">
        <f>IF(ISNUMBER(G59), (G59 - $B59) / $B59, "")</f>
        <v>0.12962962962962948</v>
      </c>
      <c r="I59" s="110">
        <f>IF(ISNUMBER(G59), $B64 * H59, "")</f>
        <v>19444.444444444423</v>
      </c>
      <c r="J59" s="106">
        <v>12.1</v>
      </c>
      <c r="K59" s="107">
        <f>IF(ISNUMBER(J59), (J59 - $B59) / $B59, "")</f>
        <v>0.12037037037037027</v>
      </c>
      <c r="L59" s="108">
        <f>IF(ISNUMBER(J59), $B64 * K59, "")</f>
        <v>18055.55555555554</v>
      </c>
      <c r="M59" s="109">
        <v>12.3</v>
      </c>
      <c r="N59" s="107">
        <f>IF(ISNUMBER(M59), (M59 - $B59) / $B59, "")</f>
        <v>0.13888888888888887</v>
      </c>
      <c r="O59" s="108">
        <f>IF(ISNUMBER(M59), $B64 * N59, "")</f>
        <v>20833.333333333328</v>
      </c>
      <c r="Q59" s="256"/>
      <c r="R59" s="256"/>
      <c r="S59" s="256"/>
    </row>
    <row r="60" spans="1:19" ht="17.25" customHeight="1" thickBot="1">
      <c r="A60" s="125" t="s">
        <v>159</v>
      </c>
      <c r="B60" s="126">
        <v>91.2</v>
      </c>
      <c r="C60" s="77">
        <v>-8.7999999999999995E-2</v>
      </c>
      <c r="D60" s="15">
        <v>99.2</v>
      </c>
      <c r="E60" s="32">
        <f t="shared" ref="E60:E63" si="26">IF(ISNUMBER(D60), (D60 - $B60) / $B60, "")</f>
        <v>8.771929824561403E-2</v>
      </c>
      <c r="F60" s="18">
        <f>IF(ISNUMBER(D60), $B64 * E60, "")</f>
        <v>13157.894736842105</v>
      </c>
      <c r="G60" s="31">
        <v>101</v>
      </c>
      <c r="H60" s="32">
        <f t="shared" ref="H60:H63" si="27">IF(ISNUMBER(G60), (G60 - $B60) / $B60, "")</f>
        <v>0.10745614035087715</v>
      </c>
      <c r="I60" s="101">
        <f>IF(ISNUMBER(G60), $B64 * H60, "")</f>
        <v>16118.421052631573</v>
      </c>
      <c r="J60" s="15">
        <v>99.2</v>
      </c>
      <c r="K60" s="32">
        <f t="shared" ref="K60:K63" si="28">IF(ISNUMBER(J60), (J60 - $B60) / $B60, "")</f>
        <v>8.771929824561403E-2</v>
      </c>
      <c r="L60" s="18">
        <f>IF(ISNUMBER(J60), $B64 * K60, "")</f>
        <v>13157.894736842105</v>
      </c>
      <c r="M60" s="31">
        <v>100</v>
      </c>
      <c r="N60" s="32">
        <f t="shared" ref="N60:N63" si="29">IF(ISNUMBER(M60), (M60 - $B60) / $B60, "")</f>
        <v>9.6491228070175405E-2</v>
      </c>
      <c r="O60" s="18">
        <f>IF(ISNUMBER(M60), $B64 * N60, "")</f>
        <v>14473.684210526311</v>
      </c>
      <c r="Q60" s="256"/>
      <c r="R60" s="256"/>
      <c r="S60" s="256"/>
    </row>
    <row r="61" spans="1:19" ht="17.25" customHeight="1" thickBot="1">
      <c r="A61" s="125" t="s">
        <v>231</v>
      </c>
      <c r="B61" s="126">
        <v>80.599999999999994</v>
      </c>
      <c r="C61" s="77">
        <v>-9.0293453699999998E-2</v>
      </c>
      <c r="D61" s="15">
        <v>89.4</v>
      </c>
      <c r="E61" s="32">
        <f t="shared" si="26"/>
        <v>0.1091811414392061</v>
      </c>
      <c r="F61" s="18">
        <f>IF(ISNUMBER(D61), $B64 * E61, "")</f>
        <v>16377.171215880915</v>
      </c>
      <c r="G61" s="31">
        <v>91.9</v>
      </c>
      <c r="H61" s="32">
        <f t="shared" si="27"/>
        <v>0.14019851116625326</v>
      </c>
      <c r="I61" s="101">
        <f>IF(ISNUMBER(G61), $B64 * H61, "")</f>
        <v>21029.776674937988</v>
      </c>
      <c r="J61" s="15">
        <v>89.7</v>
      </c>
      <c r="K61" s="32">
        <f t="shared" si="28"/>
        <v>0.11290322580645172</v>
      </c>
      <c r="L61" s="18">
        <f>IF(ISNUMBER(J61), $B64 * K61, "")</f>
        <v>16935.483870967757</v>
      </c>
      <c r="M61" s="31">
        <v>91.9</v>
      </c>
      <c r="N61" s="32">
        <f t="shared" si="29"/>
        <v>0.14019851116625326</v>
      </c>
      <c r="O61" s="18">
        <f>IF(ISNUMBER(M61), $B64 * N61, "")</f>
        <v>21029.776674937988</v>
      </c>
      <c r="Q61" s="256"/>
      <c r="R61" s="256"/>
      <c r="S61" s="256"/>
    </row>
    <row r="62" spans="1:19" ht="17.25" customHeight="1">
      <c r="A62" s="125" t="s">
        <v>207</v>
      </c>
      <c r="B62" s="126">
        <v>15.4</v>
      </c>
      <c r="C62" s="77">
        <v>-9.4117647099999993E-2</v>
      </c>
      <c r="D62" s="15">
        <v>17.600000000000001</v>
      </c>
      <c r="E62" s="32">
        <f t="shared" si="26"/>
        <v>0.14285714285714293</v>
      </c>
      <c r="F62" s="18">
        <f>IF(ISNUMBER(D62), $B64 * E62, "")</f>
        <v>21428.571428571438</v>
      </c>
      <c r="G62" s="31">
        <v>18.100000000000001</v>
      </c>
      <c r="H62" s="32">
        <f t="shared" si="27"/>
        <v>0.17532467532467538</v>
      </c>
      <c r="I62" s="101">
        <f>IF(ISNUMBER(G62), $B64 * H62, "")</f>
        <v>26298.701298701308</v>
      </c>
      <c r="J62" s="15">
        <v>17.600000000000001</v>
      </c>
      <c r="K62" s="32">
        <f t="shared" si="28"/>
        <v>0.14285714285714293</v>
      </c>
      <c r="L62" s="18">
        <f>IF(ISNUMBER(J62), $B64 * K62, "")</f>
        <v>21428.571428571438</v>
      </c>
      <c r="M62" s="31">
        <v>17.8</v>
      </c>
      <c r="N62" s="32">
        <f t="shared" si="29"/>
        <v>0.15584415584415587</v>
      </c>
      <c r="O62" s="18">
        <f>IF(ISNUMBER(M62), $B64 * N62, "")</f>
        <v>23376.623376623382</v>
      </c>
      <c r="Q62" s="278"/>
      <c r="R62" s="279"/>
      <c r="S62" s="280"/>
    </row>
    <row r="63" spans="1:19" ht="17.25" customHeight="1" thickBot="1">
      <c r="A63" s="130"/>
      <c r="B63" s="131"/>
      <c r="C63" s="79"/>
      <c r="D63" s="24" t="s">
        <v>341</v>
      </c>
      <c r="E63" s="25" t="str">
        <f t="shared" si="26"/>
        <v/>
      </c>
      <c r="F63" s="104" t="str">
        <f>IF(ISNUMBER(D63), $B64 * E63, "")</f>
        <v/>
      </c>
      <c r="G63" s="102" t="s">
        <v>341</v>
      </c>
      <c r="H63" s="25" t="str">
        <f t="shared" si="27"/>
        <v/>
      </c>
      <c r="I63" s="103" t="str">
        <f>IF(ISNUMBER(G63), $B64 * H63, "")</f>
        <v/>
      </c>
      <c r="J63" s="24" t="s">
        <v>341</v>
      </c>
      <c r="K63" s="25" t="str">
        <f t="shared" si="28"/>
        <v/>
      </c>
      <c r="L63" s="104" t="str">
        <f>IF(ISNUMBER(J63), $B64 * K63, "")</f>
        <v/>
      </c>
      <c r="M63" s="102" t="s">
        <v>341</v>
      </c>
      <c r="N63" s="25" t="str">
        <f t="shared" si="29"/>
        <v/>
      </c>
      <c r="O63" s="104" t="str">
        <f>IF(ISNUMBER(M63), $B64 * N63, "")</f>
        <v/>
      </c>
      <c r="Q63" s="281"/>
      <c r="R63" s="282"/>
      <c r="S63" s="283"/>
    </row>
    <row r="64" spans="1:19" ht="17.25" customHeight="1" thickBot="1">
      <c r="A64" s="132" t="s">
        <v>267</v>
      </c>
      <c r="B64" s="289">
        <f>$B$37</f>
        <v>150000</v>
      </c>
      <c r="C64" s="290"/>
      <c r="D64" s="26" t="s">
        <v>268</v>
      </c>
      <c r="E64" s="27">
        <f>IF(COUNT(E44:E63), SUM(E44:E63) / COUNT(E44:E63), 0)</f>
        <v>0.10017012422792736</v>
      </c>
      <c r="F64" s="28">
        <f>SUM(F44:F63)</f>
        <v>285484.85404959286</v>
      </c>
      <c r="G64" s="26" t="s">
        <v>268</v>
      </c>
      <c r="H64" s="27">
        <f>IF(COUNT(H44:H63), SUM(H44:H63) / COUNT(H44:H63), 0)</f>
        <v>0.12861336448229763</v>
      </c>
      <c r="I64" s="28">
        <f>SUM(I44:I63)</f>
        <v>366548.0887745482</v>
      </c>
      <c r="J64" s="26" t="s">
        <v>268</v>
      </c>
      <c r="K64" s="27">
        <f>IF(COUNT(K44:K63), SUM(K44:K63) / COUNT(K44:K63), 0)</f>
        <v>0.10947256926965299</v>
      </c>
      <c r="L64" s="28">
        <f>SUM(L44:L63)</f>
        <v>311996.82241851103</v>
      </c>
      <c r="M64" s="26" t="s">
        <v>268</v>
      </c>
      <c r="N64" s="27">
        <f>IF(COUNT(N44:N63), SUM(N44:N63) / COUNT(N44:N63), 0)</f>
        <v>0.13137496489603173</v>
      </c>
      <c r="O64" s="28">
        <f>SUM(O44:O63)</f>
        <v>374418.64995369042</v>
      </c>
      <c r="Q64" s="284"/>
      <c r="R64" s="285"/>
      <c r="S64" s="286"/>
    </row>
    <row r="65" spans="1:19" ht="17.25" customHeight="1"/>
    <row r="66" spans="1:19" ht="17.25" customHeight="1" thickBot="1"/>
    <row r="67" spans="1:19" ht="17.25" thickBot="1">
      <c r="A67" s="230" t="s">
        <v>45</v>
      </c>
      <c r="B67" s="231"/>
      <c r="C67" s="231"/>
      <c r="D67" s="231"/>
      <c r="E67" s="231"/>
      <c r="F67" s="231"/>
      <c r="G67" s="231"/>
      <c r="H67" s="231"/>
      <c r="I67" s="231"/>
      <c r="J67" s="231"/>
      <c r="K67" s="231"/>
      <c r="L67" s="231"/>
      <c r="M67" s="231"/>
      <c r="N67" s="231"/>
      <c r="O67" s="232"/>
      <c r="Q67" s="251"/>
      <c r="R67" s="251"/>
      <c r="S67" s="251"/>
    </row>
    <row r="68" spans="1:19" ht="17.25" thickBot="1">
      <c r="A68" s="190" t="s">
        <v>264</v>
      </c>
      <c r="B68" s="230" t="s">
        <v>49</v>
      </c>
      <c r="C68" s="232"/>
      <c r="D68" s="230" t="s">
        <v>57</v>
      </c>
      <c r="E68" s="231"/>
      <c r="F68" s="232"/>
      <c r="G68" s="257">
        <f>_xlfn.IFNA(VLOOKUP(B68, 현재가테이블!$B$2:$D$200, 2, FALSE), "-")</f>
        <v>60715000</v>
      </c>
      <c r="H68" s="258"/>
      <c r="I68" s="259"/>
      <c r="J68" s="230" t="s">
        <v>58</v>
      </c>
      <c r="K68" s="231"/>
      <c r="L68" s="232"/>
      <c r="M68" s="260">
        <f>_xlfn.IFNA(VLOOKUP(B68, 현재가테이블!$B$2:$D$200, 3, FALSE), "-")</f>
        <v>-7.8924148000000006E-3</v>
      </c>
      <c r="N68" s="261"/>
      <c r="O68" s="262"/>
      <c r="Q68" s="251"/>
      <c r="R68" s="251"/>
      <c r="S68" s="251"/>
    </row>
    <row r="69" spans="1:19" ht="17.25" thickBot="1">
      <c r="A69" s="291" t="s">
        <v>54</v>
      </c>
      <c r="B69" s="293" t="str">
        <f>TEXT($G$1, "[$-ko-KR]yyyy-mm-dd(ddd) ") &amp; "오전 00:00"</f>
        <v>2021-12-07(화) 오전 00:00</v>
      </c>
      <c r="C69" s="294"/>
      <c r="D69" s="253" t="str">
        <f>TEXT($G$1, "[$-ko-KR]yyyy-mm-dd(ddd) ") &amp; "오후 14:00"</f>
        <v>2021-12-07(화) 오후 14:00</v>
      </c>
      <c r="E69" s="254"/>
      <c r="F69" s="255"/>
      <c r="G69" s="253" t="str">
        <f>TEXT($G$1, "[$-ko-KR]yyyy-mm-dd(ddd) ") &amp; "오후 19:00"</f>
        <v>2021-12-07(화) 오후 19:00</v>
      </c>
      <c r="H69" s="254"/>
      <c r="I69" s="255"/>
      <c r="J69" s="253" t="str">
        <f>TEXT($G$1, "[$-ko-KR]yyyy-mm-dd(ddd) ") &amp; "오후 21:00"</f>
        <v>2021-12-07(화) 오후 21:00</v>
      </c>
      <c r="K69" s="254"/>
      <c r="L69" s="255"/>
      <c r="M69" s="253" t="str">
        <f>TEXT($G$1+1, "[$-ko-KR]yyyy-mm-dd(ddd) ") &amp; "오전 00:00"</f>
        <v>2021-12-08(수) 오전 00:00</v>
      </c>
      <c r="N69" s="254"/>
      <c r="O69" s="255"/>
      <c r="Q69" s="251"/>
      <c r="R69" s="251"/>
      <c r="S69" s="251"/>
    </row>
    <row r="70" spans="1:19" ht="17.25" thickBot="1">
      <c r="A70" s="292"/>
      <c r="B70" s="121" t="s">
        <v>57</v>
      </c>
      <c r="C70" s="122" t="s">
        <v>58</v>
      </c>
      <c r="D70" s="2" t="s">
        <v>57</v>
      </c>
      <c r="E70" s="10" t="s">
        <v>265</v>
      </c>
      <c r="F70" s="11" t="s">
        <v>266</v>
      </c>
      <c r="G70" s="191" t="s">
        <v>57</v>
      </c>
      <c r="H70" s="192" t="s">
        <v>265</v>
      </c>
      <c r="I70" s="193" t="s">
        <v>266</v>
      </c>
      <c r="J70" s="10" t="s">
        <v>57</v>
      </c>
      <c r="K70" s="10" t="s">
        <v>265</v>
      </c>
      <c r="L70" s="115" t="s">
        <v>266</v>
      </c>
      <c r="M70" s="2" t="s">
        <v>57</v>
      </c>
      <c r="N70" s="10" t="s">
        <v>265</v>
      </c>
      <c r="O70" s="66" t="s">
        <v>266</v>
      </c>
      <c r="Q70" s="256"/>
      <c r="R70" s="256"/>
      <c r="S70" s="256"/>
    </row>
    <row r="71" spans="1:19" ht="17.25" thickBot="1">
      <c r="A71" s="123" t="s">
        <v>219</v>
      </c>
      <c r="B71" s="124">
        <v>290</v>
      </c>
      <c r="C71" s="76">
        <v>3.2028469800000001E-2</v>
      </c>
      <c r="D71" s="13">
        <v>316</v>
      </c>
      <c r="E71" s="14">
        <f>IF(ISNUMBER(D71), (D71 - $B71) / $B71, "")</f>
        <v>8.9655172413793102E-2</v>
      </c>
      <c r="F71" s="16">
        <f>IF(ISNUMBER(D71), $B91 * E71, "")</f>
        <v>13448.275862068966</v>
      </c>
      <c r="G71" s="29">
        <v>322</v>
      </c>
      <c r="H71" s="14">
        <f>IF(ISNUMBER(G71), (G71 - $B71) / $B71, "")</f>
        <v>0.1103448275862069</v>
      </c>
      <c r="I71" s="100">
        <f>IF(ISNUMBER(G71), $B91 * H71, "")</f>
        <v>16551.724137931033</v>
      </c>
      <c r="J71" s="13">
        <v>316</v>
      </c>
      <c r="K71" s="14">
        <f>IF(ISNUMBER(J71), (J71 - $B71) / $B71, "")</f>
        <v>8.9655172413793102E-2</v>
      </c>
      <c r="L71" s="16">
        <f>IF(ISNUMBER(J71), $B91 * K71, "")</f>
        <v>13448.275862068966</v>
      </c>
      <c r="M71" s="29">
        <v>321</v>
      </c>
      <c r="N71" s="14">
        <f>IF(ISNUMBER(M71), (M71 - $B71) / $B71, "")</f>
        <v>0.10689655172413794</v>
      </c>
      <c r="O71" s="16">
        <f>IF(ISNUMBER(M71), $B91 * N71, "")</f>
        <v>16034.48275862069</v>
      </c>
      <c r="Q71" s="251"/>
      <c r="R71" s="251"/>
      <c r="S71" s="251"/>
    </row>
    <row r="72" spans="1:19" ht="17.25" thickBot="1">
      <c r="A72" s="125" t="s">
        <v>127</v>
      </c>
      <c r="B72" s="126">
        <v>106</v>
      </c>
      <c r="C72" s="77">
        <v>1.9230769200000001E-2</v>
      </c>
      <c r="D72" s="15">
        <v>115</v>
      </c>
      <c r="E72" s="32">
        <f t="shared" ref="E72:E75" si="30">IF(ISNUMBER(D72), (D72 - $B72) / $B72, "")</f>
        <v>8.4905660377358486E-2</v>
      </c>
      <c r="F72" s="18">
        <f>IF(ISNUMBER(D72), $B91 * E72, "")</f>
        <v>12735.849056603773</v>
      </c>
      <c r="G72" s="31">
        <v>118</v>
      </c>
      <c r="H72" s="32">
        <f t="shared" ref="H72:H75" si="31">IF(ISNUMBER(G72), (G72 - $B72) / $B72, "")</f>
        <v>0.11320754716981132</v>
      </c>
      <c r="I72" s="101">
        <f>IF(ISNUMBER(G72), $B91 * H72, "")</f>
        <v>16981.132075471698</v>
      </c>
      <c r="J72" s="15">
        <v>120</v>
      </c>
      <c r="K72" s="32">
        <f t="shared" ref="K72:K75" si="32">IF(ISNUMBER(J72), (J72 - $B72) / $B72, "")</f>
        <v>0.13207547169811321</v>
      </c>
      <c r="L72" s="18">
        <f>IF(ISNUMBER(J72), $B91 * K72, "")</f>
        <v>19811.32075471698</v>
      </c>
      <c r="M72" s="31">
        <v>121</v>
      </c>
      <c r="N72" s="32">
        <f t="shared" ref="N72:N75" si="33">IF(ISNUMBER(M72), (M72 - $B72) / $B72, "")</f>
        <v>0.14150943396226415</v>
      </c>
      <c r="O72" s="18">
        <f>IF(ISNUMBER(M72), $B91 * N72, "")</f>
        <v>21226.415094339623</v>
      </c>
      <c r="Q72" s="251"/>
      <c r="R72" s="251"/>
      <c r="S72" s="251"/>
    </row>
    <row r="73" spans="1:19" ht="17.25" thickBot="1">
      <c r="A73" s="125" t="s">
        <v>235</v>
      </c>
      <c r="B73" s="126">
        <v>110</v>
      </c>
      <c r="C73" s="77">
        <v>1.8518518500000001E-2</v>
      </c>
      <c r="D73" s="15">
        <v>116</v>
      </c>
      <c r="E73" s="32">
        <f t="shared" si="30"/>
        <v>5.4545454545454543E-2</v>
      </c>
      <c r="F73" s="18">
        <f>IF(ISNUMBER(D73), $B91 * E73, "")</f>
        <v>8181.8181818181811</v>
      </c>
      <c r="G73" s="31">
        <v>118</v>
      </c>
      <c r="H73" s="32">
        <f t="shared" si="31"/>
        <v>7.2727272727272724E-2</v>
      </c>
      <c r="I73" s="101">
        <f>IF(ISNUMBER(G73), $B91 * H73, "")</f>
        <v>10909.090909090908</v>
      </c>
      <c r="J73" s="15">
        <v>117</v>
      </c>
      <c r="K73" s="32">
        <f t="shared" si="32"/>
        <v>6.363636363636363E-2</v>
      </c>
      <c r="L73" s="18">
        <f>IF(ISNUMBER(J73), $B91 * K73, "")</f>
        <v>9545.4545454545441</v>
      </c>
      <c r="M73" s="31">
        <v>118</v>
      </c>
      <c r="N73" s="32">
        <f t="shared" si="33"/>
        <v>7.2727272727272724E-2</v>
      </c>
      <c r="O73" s="18">
        <f>IF(ISNUMBER(M73), $B91 * N73, "")</f>
        <v>10909.090909090908</v>
      </c>
      <c r="Q73" s="256"/>
      <c r="R73" s="256"/>
      <c r="S73" s="256"/>
    </row>
    <row r="74" spans="1:19" ht="17.25" thickBot="1">
      <c r="A74" s="125" t="s">
        <v>149</v>
      </c>
      <c r="B74" s="126">
        <v>105</v>
      </c>
      <c r="C74" s="77">
        <v>0</v>
      </c>
      <c r="D74" s="15">
        <v>110</v>
      </c>
      <c r="E74" s="32">
        <f t="shared" si="30"/>
        <v>4.7619047619047616E-2</v>
      </c>
      <c r="F74" s="18">
        <f>IF(ISNUMBER(D74), $B91 * E74, "")</f>
        <v>7142.8571428571422</v>
      </c>
      <c r="G74" s="31">
        <v>114</v>
      </c>
      <c r="H74" s="32">
        <f t="shared" si="31"/>
        <v>8.5714285714285715E-2</v>
      </c>
      <c r="I74" s="101">
        <f>IF(ISNUMBER(G74), $B91 * H74, "")</f>
        <v>12857.142857142857</v>
      </c>
      <c r="J74" s="15">
        <v>113</v>
      </c>
      <c r="K74" s="32">
        <f t="shared" si="32"/>
        <v>7.6190476190476197E-2</v>
      </c>
      <c r="L74" s="18">
        <f>IF(ISNUMBER(J74), $B91 * K74, "")</f>
        <v>11428.571428571429</v>
      </c>
      <c r="M74" s="31">
        <v>115</v>
      </c>
      <c r="N74" s="32">
        <f t="shared" si="33"/>
        <v>9.5238095238095233E-2</v>
      </c>
      <c r="O74" s="18">
        <f>IF(ISNUMBER(M74), $B91 * N74, "")</f>
        <v>14285.714285714284</v>
      </c>
      <c r="Q74" s="256"/>
      <c r="R74" s="256"/>
      <c r="S74" s="256"/>
    </row>
    <row r="75" spans="1:19" ht="17.25" thickBot="1">
      <c r="A75" s="127" t="s">
        <v>56</v>
      </c>
      <c r="B75" s="128">
        <v>160</v>
      </c>
      <c r="C75" s="78">
        <v>-6.2111800999999998E-3</v>
      </c>
      <c r="D75" s="20">
        <v>168</v>
      </c>
      <c r="E75" s="21">
        <f t="shared" si="30"/>
        <v>0.05</v>
      </c>
      <c r="F75" s="22">
        <f>IF(ISNUMBER(D75), $B91 * E75, "")</f>
        <v>7500</v>
      </c>
      <c r="G75" s="30">
        <v>171</v>
      </c>
      <c r="H75" s="21">
        <f t="shared" si="31"/>
        <v>6.8750000000000006E-2</v>
      </c>
      <c r="I75" s="105">
        <f>IF(ISNUMBER(G75), $B91 * H75, "")</f>
        <v>10312.5</v>
      </c>
      <c r="J75" s="20">
        <v>169</v>
      </c>
      <c r="K75" s="21">
        <f t="shared" si="32"/>
        <v>5.6250000000000001E-2</v>
      </c>
      <c r="L75" s="22">
        <f>IF(ISNUMBER(J75), $B91 * K75, "")</f>
        <v>8437.5</v>
      </c>
      <c r="M75" s="30">
        <v>173</v>
      </c>
      <c r="N75" s="21">
        <f t="shared" si="33"/>
        <v>8.1250000000000003E-2</v>
      </c>
      <c r="O75" s="22">
        <f>IF(ISNUMBER(M75), $B91 * N75, "")</f>
        <v>12187.5</v>
      </c>
      <c r="Q75" s="256"/>
      <c r="R75" s="256"/>
      <c r="S75" s="256"/>
    </row>
    <row r="76" spans="1:19" ht="17.25" thickBot="1">
      <c r="A76" s="125" t="s">
        <v>107</v>
      </c>
      <c r="B76" s="129">
        <v>140</v>
      </c>
      <c r="C76" s="80">
        <v>-7.0921986000000003E-3</v>
      </c>
      <c r="D76" s="106">
        <v>152</v>
      </c>
      <c r="E76" s="107">
        <f>IF(ISNUMBER(D76), (D76 - $B76) / $B76, "")</f>
        <v>8.5714285714285715E-2</v>
      </c>
      <c r="F76" s="108">
        <f>IF(ISNUMBER(D76), $B91 * E76, "")</f>
        <v>12857.142857142857</v>
      </c>
      <c r="G76" s="109">
        <v>154</v>
      </c>
      <c r="H76" s="107">
        <f>IF(ISNUMBER(G76), (G76 - $B76) / $B76, "")</f>
        <v>0.1</v>
      </c>
      <c r="I76" s="110">
        <f>IF(ISNUMBER(G76), $B91 * H76, "")</f>
        <v>15000</v>
      </c>
      <c r="J76" s="106">
        <v>152</v>
      </c>
      <c r="K76" s="107">
        <f>IF(ISNUMBER(J76), (J76 - $B76) / $B76, "")</f>
        <v>8.5714285714285715E-2</v>
      </c>
      <c r="L76" s="108">
        <f>IF(ISNUMBER(J76), $B91 * K76, "")</f>
        <v>12857.142857142857</v>
      </c>
      <c r="M76" s="109">
        <v>156</v>
      </c>
      <c r="N76" s="107">
        <f>IF(ISNUMBER(M76), (M76 - $B76) / $B76, "")</f>
        <v>0.11428571428571428</v>
      </c>
      <c r="O76" s="108">
        <f>IF(ISNUMBER(M76), $B91 * N76, "")</f>
        <v>17142.857142857141</v>
      </c>
      <c r="Q76" s="256"/>
      <c r="R76" s="256"/>
      <c r="S76" s="256"/>
    </row>
    <row r="77" spans="1:19" ht="17.25" thickBot="1">
      <c r="A77" s="125" t="s">
        <v>263</v>
      </c>
      <c r="B77" s="126">
        <v>208</v>
      </c>
      <c r="C77" s="77">
        <v>-3.25581395E-2</v>
      </c>
      <c r="D77" s="15">
        <v>222</v>
      </c>
      <c r="E77" s="32">
        <f t="shared" ref="E77:E80" si="34">IF(ISNUMBER(D77), (D77 - $B77) / $B77, "")</f>
        <v>6.7307692307692304E-2</v>
      </c>
      <c r="F77" s="18">
        <f>IF(ISNUMBER(D77), $B91 * E77, "")</f>
        <v>10096.153846153846</v>
      </c>
      <c r="G77" s="31">
        <v>224</v>
      </c>
      <c r="H77" s="32">
        <f t="shared" ref="H77:H80" si="35">IF(ISNUMBER(G77), (G77 - $B77) / $B77, "")</f>
        <v>7.6923076923076927E-2</v>
      </c>
      <c r="I77" s="101">
        <f>IF(ISNUMBER(G77), $B91 * H77, "")</f>
        <v>11538.461538461539</v>
      </c>
      <c r="J77" s="15">
        <v>221</v>
      </c>
      <c r="K77" s="32">
        <f t="shared" ref="K77:K80" si="36">IF(ISNUMBER(J77), (J77 - $B77) / $B77, "")</f>
        <v>6.25E-2</v>
      </c>
      <c r="L77" s="18">
        <f>IF(ISNUMBER(J77), $B91 * K77, "")</f>
        <v>9375</v>
      </c>
      <c r="M77" s="31">
        <v>224</v>
      </c>
      <c r="N77" s="32">
        <f t="shared" ref="N77:N80" si="37">IF(ISNUMBER(M77), (M77 - $B77) / $B77, "")</f>
        <v>7.6923076923076927E-2</v>
      </c>
      <c r="O77" s="18">
        <f>IF(ISNUMBER(M77), $B91 * N77, "")</f>
        <v>11538.461538461539</v>
      </c>
      <c r="Q77" s="256"/>
      <c r="R77" s="256"/>
      <c r="S77" s="256"/>
    </row>
    <row r="78" spans="1:19" ht="17.25" thickBot="1">
      <c r="A78" s="125" t="s">
        <v>101</v>
      </c>
      <c r="B78" s="126">
        <v>878</v>
      </c>
      <c r="C78" s="77">
        <v>-4.1484716200000001E-2</v>
      </c>
      <c r="D78" s="15">
        <v>944</v>
      </c>
      <c r="E78" s="32">
        <f t="shared" si="34"/>
        <v>7.5170842824601361E-2</v>
      </c>
      <c r="F78" s="18">
        <f>IF(ISNUMBER(D78), $B91 * E78, "")</f>
        <v>11275.626423690204</v>
      </c>
      <c r="G78" s="31">
        <v>957</v>
      </c>
      <c r="H78" s="32">
        <f t="shared" si="35"/>
        <v>8.9977220956719811E-2</v>
      </c>
      <c r="I78" s="101">
        <f>IF(ISNUMBER(G78), $B91 * H78, "")</f>
        <v>13496.583143507971</v>
      </c>
      <c r="J78" s="15">
        <v>937</v>
      </c>
      <c r="K78" s="32">
        <f t="shared" si="36"/>
        <v>6.7198177676537588E-2</v>
      </c>
      <c r="L78" s="18">
        <f>IF(ISNUMBER(J78), $B91 * K78, "")</f>
        <v>10079.726651480638</v>
      </c>
      <c r="M78" s="31">
        <v>955</v>
      </c>
      <c r="N78" s="32">
        <f t="shared" si="37"/>
        <v>8.769931662870159E-2</v>
      </c>
      <c r="O78" s="18">
        <f>IF(ISNUMBER(M78), $B91 * N78, "")</f>
        <v>13154.897494305238</v>
      </c>
      <c r="Q78" s="256"/>
      <c r="R78" s="256"/>
      <c r="S78" s="256"/>
    </row>
    <row r="79" spans="1:19" ht="17.25" thickBot="1">
      <c r="A79" s="125" t="s">
        <v>89</v>
      </c>
      <c r="B79" s="126">
        <v>968</v>
      </c>
      <c r="C79" s="77">
        <v>-4.1584158400000001E-2</v>
      </c>
      <c r="D79" s="15">
        <v>1035</v>
      </c>
      <c r="E79" s="32">
        <f t="shared" si="34"/>
        <v>6.9214876033057857E-2</v>
      </c>
      <c r="F79" s="18">
        <f>IF(ISNUMBER(D79), $B91 * E79, "")</f>
        <v>10382.231404958678</v>
      </c>
      <c r="G79" s="31">
        <v>1035</v>
      </c>
      <c r="H79" s="32">
        <f t="shared" si="35"/>
        <v>6.9214876033057857E-2</v>
      </c>
      <c r="I79" s="101">
        <f>IF(ISNUMBER(G79), $B91 * H79, "")</f>
        <v>10382.231404958678</v>
      </c>
      <c r="J79" s="15">
        <v>1020</v>
      </c>
      <c r="K79" s="32">
        <f t="shared" si="36"/>
        <v>5.3719008264462811E-2</v>
      </c>
      <c r="L79" s="18">
        <f>IF(ISNUMBER(J79), $B91 * K79, "")</f>
        <v>8057.8512396694214</v>
      </c>
      <c r="M79" s="31">
        <v>1035</v>
      </c>
      <c r="N79" s="32">
        <f t="shared" si="37"/>
        <v>6.9214876033057857E-2</v>
      </c>
      <c r="O79" s="18">
        <f>IF(ISNUMBER(M79), $B91 * N79, "")</f>
        <v>10382.231404958678</v>
      </c>
      <c r="Q79" s="33"/>
      <c r="R79" s="33"/>
    </row>
    <row r="80" spans="1:19" ht="17.25" thickBot="1">
      <c r="A80" s="130" t="s">
        <v>233</v>
      </c>
      <c r="B80" s="131">
        <v>558</v>
      </c>
      <c r="C80" s="79">
        <v>-4.6153846200000001E-2</v>
      </c>
      <c r="D80" s="24">
        <v>609</v>
      </c>
      <c r="E80" s="25">
        <f t="shared" si="34"/>
        <v>9.1397849462365593E-2</v>
      </c>
      <c r="F80" s="104">
        <f>IF(ISNUMBER(D80), $B91 * E80, "")</f>
        <v>13709.677419354839</v>
      </c>
      <c r="G80" s="102">
        <v>620</v>
      </c>
      <c r="H80" s="25">
        <f t="shared" si="35"/>
        <v>0.1111111111111111</v>
      </c>
      <c r="I80" s="103">
        <f>IF(ISNUMBER(G80), $B91 * H80, "")</f>
        <v>16666.666666666664</v>
      </c>
      <c r="J80" s="24">
        <v>611</v>
      </c>
      <c r="K80" s="25">
        <f t="shared" si="36"/>
        <v>9.4982078853046589E-2</v>
      </c>
      <c r="L80" s="104">
        <f>IF(ISNUMBER(J80), $B91 * K80, "")</f>
        <v>14247.311827956988</v>
      </c>
      <c r="M80" s="102">
        <v>618</v>
      </c>
      <c r="N80" s="25">
        <f t="shared" si="37"/>
        <v>0.10752688172043011</v>
      </c>
      <c r="O80" s="104">
        <f>IF(ISNUMBER(M80), $B91 * N80, "")</f>
        <v>16129.032258064517</v>
      </c>
      <c r="Q80" s="265"/>
      <c r="R80" s="266"/>
      <c r="S80" s="267"/>
    </row>
    <row r="81" spans="1:19">
      <c r="A81" s="123" t="s">
        <v>327</v>
      </c>
      <c r="B81" s="124">
        <v>907</v>
      </c>
      <c r="C81" s="76">
        <v>-5.5208333300000002E-2</v>
      </c>
      <c r="D81" s="13">
        <v>974</v>
      </c>
      <c r="E81" s="14">
        <f>IF(ISNUMBER(D81), (D81 - $B81) / $B81, "")</f>
        <v>7.3869900771775077E-2</v>
      </c>
      <c r="F81" s="16">
        <f>IF(ISNUMBER(D81), $B91 * E81, "")</f>
        <v>11080.485115766262</v>
      </c>
      <c r="G81" s="29">
        <v>979</v>
      </c>
      <c r="H81" s="14">
        <f>IF(ISNUMBER(G81), (G81 - $B81) / $B81, "")</f>
        <v>7.9382579933847855E-2</v>
      </c>
      <c r="I81" s="100">
        <f>IF(ISNUMBER(G81), $B91 * H81, "")</f>
        <v>11907.386990077179</v>
      </c>
      <c r="J81" s="13">
        <v>970</v>
      </c>
      <c r="K81" s="14">
        <f>IF(ISNUMBER(J81), (J81 - $B81) / $B81, "")</f>
        <v>6.9459757442116868E-2</v>
      </c>
      <c r="L81" s="16">
        <f>IF(ISNUMBER(J81), $B91 * K81, "")</f>
        <v>10418.963616317531</v>
      </c>
      <c r="M81" s="29">
        <v>1000</v>
      </c>
      <c r="N81" s="14">
        <f>IF(ISNUMBER(M81), (M81 - $B81) / $B81, "")</f>
        <v>0.10253583241455347</v>
      </c>
      <c r="O81" s="16">
        <f>IF(ISNUMBER(M81), $B91 * N81, "")</f>
        <v>15380.37486218302</v>
      </c>
      <c r="Q81" s="268"/>
      <c r="R81" s="269"/>
      <c r="S81" s="270"/>
    </row>
    <row r="82" spans="1:19" ht="17.25" thickBot="1">
      <c r="A82" s="125" t="s">
        <v>103</v>
      </c>
      <c r="B82" s="126">
        <v>986</v>
      </c>
      <c r="C82" s="77">
        <v>-5.6459330100000003E-2</v>
      </c>
      <c r="D82" s="15">
        <v>1090</v>
      </c>
      <c r="E82" s="32">
        <f t="shared" ref="E82:E85" si="38">IF(ISNUMBER(D82), (D82 - $B82) / $B82, "")</f>
        <v>0.10547667342799188</v>
      </c>
      <c r="F82" s="18">
        <f>IF(ISNUMBER(D82), $B91 * E82, "")</f>
        <v>15821.501014198782</v>
      </c>
      <c r="G82" s="31">
        <v>1140</v>
      </c>
      <c r="H82" s="32">
        <f t="shared" ref="H82:H85" si="39">IF(ISNUMBER(G82), (G82 - $B82) / $B82, "")</f>
        <v>0.15618661257606492</v>
      </c>
      <c r="I82" s="101">
        <f>IF(ISNUMBER(G82), $B91 * H82, "")</f>
        <v>23427.991886409738</v>
      </c>
      <c r="J82" s="15">
        <v>1120</v>
      </c>
      <c r="K82" s="32">
        <f t="shared" ref="K82:K85" si="40">IF(ISNUMBER(J82), (J82 - $B82) / $B82, "")</f>
        <v>0.13590263691683571</v>
      </c>
      <c r="L82" s="18">
        <f>IF(ISNUMBER(J82), $B91 * K82, "")</f>
        <v>20385.395537525357</v>
      </c>
      <c r="M82" s="31">
        <v>1130</v>
      </c>
      <c r="N82" s="32">
        <f t="shared" ref="N82:N85" si="41">IF(ISNUMBER(M82), (M82 - $B82) / $B82, "")</f>
        <v>0.1460446247464503</v>
      </c>
      <c r="O82" s="18">
        <f>IF(ISNUMBER(M82), $B91 * N82, "")</f>
        <v>21906.693711967546</v>
      </c>
      <c r="Q82" s="271"/>
      <c r="R82" s="272"/>
      <c r="S82" s="273"/>
    </row>
    <row r="83" spans="1:19" ht="17.25" thickBot="1">
      <c r="A83" s="125" t="s">
        <v>217</v>
      </c>
      <c r="B83" s="126">
        <v>182</v>
      </c>
      <c r="C83" s="77">
        <v>-5.6994818699999998E-2</v>
      </c>
      <c r="D83" s="15">
        <v>197</v>
      </c>
      <c r="E83" s="32">
        <f t="shared" si="38"/>
        <v>8.2417582417582416E-2</v>
      </c>
      <c r="F83" s="18">
        <f>IF(ISNUMBER(D83), $B91 * E83, "")</f>
        <v>12362.637362637362</v>
      </c>
      <c r="G83" s="31">
        <v>201</v>
      </c>
      <c r="H83" s="32">
        <f t="shared" si="39"/>
        <v>0.1043956043956044</v>
      </c>
      <c r="I83" s="101">
        <f>IF(ISNUMBER(G83), $B91 * H83, "")</f>
        <v>15659.34065934066</v>
      </c>
      <c r="J83" s="15">
        <v>197</v>
      </c>
      <c r="K83" s="32">
        <f t="shared" si="40"/>
        <v>8.2417582417582416E-2</v>
      </c>
      <c r="L83" s="18">
        <f>IF(ISNUMBER(J83), $B91 * K83, "")</f>
        <v>12362.637362637362</v>
      </c>
      <c r="M83" s="31">
        <v>200</v>
      </c>
      <c r="N83" s="32">
        <f t="shared" si="41"/>
        <v>9.8901098901098897E-2</v>
      </c>
      <c r="O83" s="18">
        <f>IF(ISNUMBER(M83), $B91 * N83, "")</f>
        <v>14835.164835164835</v>
      </c>
      <c r="Q83" s="256"/>
      <c r="R83" s="256"/>
      <c r="S83" s="256"/>
    </row>
    <row r="84" spans="1:19" ht="17.25" thickBot="1">
      <c r="A84" s="125" t="s">
        <v>249</v>
      </c>
      <c r="B84" s="126">
        <v>874</v>
      </c>
      <c r="C84" s="77">
        <v>-5.7173678499999998E-2</v>
      </c>
      <c r="D84" s="15">
        <v>956</v>
      </c>
      <c r="E84" s="32">
        <f t="shared" si="38"/>
        <v>9.3821510297482841E-2</v>
      </c>
      <c r="F84" s="18">
        <f>IF(ISNUMBER(D84), $B91 * E84, "")</f>
        <v>14073.226544622426</v>
      </c>
      <c r="G84" s="31">
        <v>966</v>
      </c>
      <c r="H84" s="32">
        <f t="shared" si="39"/>
        <v>0.10526315789473684</v>
      </c>
      <c r="I84" s="101">
        <f>IF(ISNUMBER(G84), $B91 * H84, "")</f>
        <v>15789.473684210525</v>
      </c>
      <c r="J84" s="15">
        <v>952</v>
      </c>
      <c r="K84" s="32">
        <f t="shared" si="40"/>
        <v>8.924485125858124E-2</v>
      </c>
      <c r="L84" s="18">
        <f>IF(ISNUMBER(J84), $B91 * K84, "")</f>
        <v>13386.727688787187</v>
      </c>
      <c r="M84" s="31">
        <v>970</v>
      </c>
      <c r="N84" s="32">
        <f t="shared" si="41"/>
        <v>0.10983981693363844</v>
      </c>
      <c r="O84" s="18">
        <f>IF(ISNUMBER(M84), $B91 * N84, "")</f>
        <v>16475.972540045765</v>
      </c>
      <c r="Q84" s="251"/>
      <c r="R84" s="251"/>
      <c r="S84" s="251"/>
    </row>
    <row r="85" spans="1:19" ht="17.25" thickBot="1">
      <c r="A85" s="127" t="s">
        <v>237</v>
      </c>
      <c r="B85" s="128">
        <v>122</v>
      </c>
      <c r="C85" s="78">
        <v>-6.1538461500000002E-2</v>
      </c>
      <c r="D85" s="20">
        <v>148</v>
      </c>
      <c r="E85" s="21">
        <f t="shared" si="38"/>
        <v>0.21311475409836064</v>
      </c>
      <c r="F85" s="22">
        <f>IF(ISNUMBER(D85), $B91 * E85, "")</f>
        <v>31967.213114754097</v>
      </c>
      <c r="G85" s="30">
        <v>148</v>
      </c>
      <c r="H85" s="21">
        <f t="shared" si="39"/>
        <v>0.21311475409836064</v>
      </c>
      <c r="I85" s="105">
        <f>IF(ISNUMBER(G85), $B91 * H85, "")</f>
        <v>31967.213114754097</v>
      </c>
      <c r="J85" s="20">
        <v>150</v>
      </c>
      <c r="K85" s="21">
        <f t="shared" si="40"/>
        <v>0.22950819672131148</v>
      </c>
      <c r="L85" s="22">
        <f>IF(ISNUMBER(J85), $B91 * K85, "")</f>
        <v>34426.229508196724</v>
      </c>
      <c r="M85" s="30">
        <v>148</v>
      </c>
      <c r="N85" s="21">
        <f t="shared" si="41"/>
        <v>0.21311475409836064</v>
      </c>
      <c r="O85" s="22">
        <f>IF(ISNUMBER(M85), $B91 * N85, "")</f>
        <v>31967.213114754097</v>
      </c>
      <c r="Q85" s="251"/>
      <c r="R85" s="251"/>
      <c r="S85" s="251"/>
    </row>
    <row r="86" spans="1:19" ht="17.25" thickBot="1">
      <c r="A86" s="125" t="s">
        <v>125</v>
      </c>
      <c r="B86" s="129">
        <v>106</v>
      </c>
      <c r="C86" s="80">
        <v>-6.1946902700000001E-2</v>
      </c>
      <c r="D86" s="106">
        <v>116</v>
      </c>
      <c r="E86" s="107">
        <f>IF(ISNUMBER(D86), (D86 - $B86) / $B86, "")</f>
        <v>9.4339622641509441E-2</v>
      </c>
      <c r="F86" s="108">
        <f>IF(ISNUMBER(D86), $B91 * E86, "")</f>
        <v>14150.943396226416</v>
      </c>
      <c r="G86" s="109">
        <v>119</v>
      </c>
      <c r="H86" s="107">
        <f>IF(ISNUMBER(G86), (G86 - $B86) / $B86, "")</f>
        <v>0.12264150943396226</v>
      </c>
      <c r="I86" s="110">
        <f>IF(ISNUMBER(G86), $B91 * H86, "")</f>
        <v>18396.226415094341</v>
      </c>
      <c r="J86" s="106">
        <v>117</v>
      </c>
      <c r="K86" s="107">
        <f>IF(ISNUMBER(J86), (J86 - $B86) / $B86, "")</f>
        <v>0.10377358490566038</v>
      </c>
      <c r="L86" s="108">
        <f>IF(ISNUMBER(J86), $B91 * K86, "")</f>
        <v>15566.037735849057</v>
      </c>
      <c r="M86" s="109">
        <v>119</v>
      </c>
      <c r="N86" s="107">
        <f>IF(ISNUMBER(M86), (M86 - $B86) / $B86, "")</f>
        <v>0.12264150943396226</v>
      </c>
      <c r="O86" s="108">
        <f>IF(ISNUMBER(M86), $B91 * N86, "")</f>
        <v>18396.226415094341</v>
      </c>
      <c r="Q86" s="256"/>
      <c r="R86" s="256"/>
      <c r="S86" s="256"/>
    </row>
    <row r="87" spans="1:19" ht="17.25" thickBot="1">
      <c r="A87" s="125" t="s">
        <v>251</v>
      </c>
      <c r="B87" s="126">
        <v>298</v>
      </c>
      <c r="C87" s="77">
        <v>-6.8750000000000006E-2</v>
      </c>
      <c r="D87" s="15">
        <v>332</v>
      </c>
      <c r="E87" s="32">
        <f t="shared" ref="E87:E90" si="42">IF(ISNUMBER(D87), (D87 - $B87) / $B87, "")</f>
        <v>0.11409395973154363</v>
      </c>
      <c r="F87" s="18">
        <f>IF(ISNUMBER(D87), $B91 * E87, "")</f>
        <v>17114.093959731545</v>
      </c>
      <c r="G87" s="31">
        <v>340</v>
      </c>
      <c r="H87" s="32">
        <f t="shared" ref="H87:H90" si="43">IF(ISNUMBER(G87), (G87 - $B87) / $B87, "")</f>
        <v>0.14093959731543623</v>
      </c>
      <c r="I87" s="101">
        <f>IF(ISNUMBER(G87), $B91 * H87, "")</f>
        <v>21140.939597315435</v>
      </c>
      <c r="J87" s="15">
        <v>336</v>
      </c>
      <c r="K87" s="32">
        <f t="shared" ref="K87:K90" si="44">IF(ISNUMBER(J87), (J87 - $B87) / $B87, "")</f>
        <v>0.12751677852348994</v>
      </c>
      <c r="L87" s="18">
        <f>IF(ISNUMBER(J87), $B91 * K87, "")</f>
        <v>19127.516778523492</v>
      </c>
      <c r="M87" s="31">
        <v>345</v>
      </c>
      <c r="N87" s="32">
        <f t="shared" ref="N87:N90" si="45">IF(ISNUMBER(M87), (M87 - $B87) / $B87, "")</f>
        <v>0.15771812080536912</v>
      </c>
      <c r="O87" s="18">
        <f>IF(ISNUMBER(M87), $B91 * N87, "")</f>
        <v>23657.71812080537</v>
      </c>
      <c r="Q87" s="256"/>
      <c r="R87" s="256"/>
      <c r="S87" s="256"/>
    </row>
    <row r="88" spans="1:19" ht="17.25" thickBot="1">
      <c r="A88" s="125" t="s">
        <v>115</v>
      </c>
      <c r="B88" s="126">
        <v>653</v>
      </c>
      <c r="C88" s="77">
        <v>-7.2443181800000006E-2</v>
      </c>
      <c r="D88" s="15">
        <v>778</v>
      </c>
      <c r="E88" s="32">
        <f t="shared" si="42"/>
        <v>0.19142419601837674</v>
      </c>
      <c r="F88" s="18">
        <f>IF(ISNUMBER(D88), $B91 * E88, "")</f>
        <v>28713.629402756509</v>
      </c>
      <c r="G88" s="31">
        <v>825</v>
      </c>
      <c r="H88" s="32">
        <f t="shared" si="43"/>
        <v>0.26339969372128635</v>
      </c>
      <c r="I88" s="101">
        <f>IF(ISNUMBER(G88), $B91 * H88, "")</f>
        <v>39509.954058192954</v>
      </c>
      <c r="J88" s="15">
        <v>799</v>
      </c>
      <c r="K88" s="32">
        <f t="shared" si="44"/>
        <v>0.22358346094946402</v>
      </c>
      <c r="L88" s="18">
        <f>IF(ISNUMBER(J88), $B91 * K88, "")</f>
        <v>33537.519142419602</v>
      </c>
      <c r="M88" s="31">
        <v>819</v>
      </c>
      <c r="N88" s="32">
        <f t="shared" si="45"/>
        <v>0.25421133231240428</v>
      </c>
      <c r="O88" s="18">
        <f>IF(ISNUMBER(M88), $B91 * N88, "")</f>
        <v>38131.69984686064</v>
      </c>
      <c r="Q88" s="256"/>
      <c r="R88" s="256"/>
      <c r="S88" s="256"/>
    </row>
    <row r="89" spans="1:19">
      <c r="A89" s="125" t="s">
        <v>141</v>
      </c>
      <c r="B89" s="126">
        <v>125</v>
      </c>
      <c r="C89" s="77">
        <v>-7.4074074099999998E-2</v>
      </c>
      <c r="D89" s="15">
        <v>145</v>
      </c>
      <c r="E89" s="32">
        <f t="shared" si="42"/>
        <v>0.16</v>
      </c>
      <c r="F89" s="18">
        <f>IF(ISNUMBER(D89), $B91 * E89, "")</f>
        <v>24000</v>
      </c>
      <c r="G89" s="31">
        <v>145</v>
      </c>
      <c r="H89" s="32">
        <f t="shared" si="43"/>
        <v>0.16</v>
      </c>
      <c r="I89" s="101">
        <f>IF(ISNUMBER(G89), $B91 * H89, "")</f>
        <v>24000</v>
      </c>
      <c r="J89" s="15">
        <v>142</v>
      </c>
      <c r="K89" s="32">
        <f t="shared" si="44"/>
        <v>0.13600000000000001</v>
      </c>
      <c r="L89" s="18">
        <f>IF(ISNUMBER(J89), $B91 * K89, "")</f>
        <v>20400</v>
      </c>
      <c r="M89" s="31">
        <v>145</v>
      </c>
      <c r="N89" s="32">
        <f t="shared" si="45"/>
        <v>0.16</v>
      </c>
      <c r="O89" s="18">
        <f>IF(ISNUMBER(M89), $B91 * N89, "")</f>
        <v>24000</v>
      </c>
      <c r="Q89" s="278"/>
      <c r="R89" s="279"/>
      <c r="S89" s="280"/>
    </row>
    <row r="90" spans="1:19" ht="17.25" thickBot="1">
      <c r="A90" s="130" t="s">
        <v>85</v>
      </c>
      <c r="B90" s="131">
        <v>368</v>
      </c>
      <c r="C90" s="79">
        <v>-7.5376884399999997E-2</v>
      </c>
      <c r="D90" s="24">
        <v>407</v>
      </c>
      <c r="E90" s="25">
        <f t="shared" si="42"/>
        <v>0.10597826086956522</v>
      </c>
      <c r="F90" s="104">
        <f>IF(ISNUMBER(D90), $B91 * E90, "")</f>
        <v>15896.739130434782</v>
      </c>
      <c r="G90" s="102">
        <v>415</v>
      </c>
      <c r="H90" s="25">
        <f t="shared" si="43"/>
        <v>0.12771739130434784</v>
      </c>
      <c r="I90" s="103">
        <f>IF(ISNUMBER(G90), $B91 * H90, "")</f>
        <v>19157.608695652176</v>
      </c>
      <c r="J90" s="24">
        <v>404</v>
      </c>
      <c r="K90" s="25">
        <f t="shared" si="44"/>
        <v>9.7826086956521743E-2</v>
      </c>
      <c r="L90" s="104">
        <f>IF(ISNUMBER(J90), $B91 * K90, "")</f>
        <v>14673.913043478262</v>
      </c>
      <c r="M90" s="102">
        <v>416</v>
      </c>
      <c r="N90" s="25">
        <f t="shared" si="45"/>
        <v>0.13043478260869565</v>
      </c>
      <c r="O90" s="104">
        <f>IF(ISNUMBER(M90), $B91 * N90, "")</f>
        <v>19565.217391304348</v>
      </c>
      <c r="Q90" s="281"/>
      <c r="R90" s="282"/>
      <c r="S90" s="283"/>
    </row>
    <row r="91" spans="1:19" ht="17.25" thickBot="1">
      <c r="A91" s="132" t="s">
        <v>267</v>
      </c>
      <c r="B91" s="289">
        <f>$B$37</f>
        <v>150000</v>
      </c>
      <c r="C91" s="290"/>
      <c r="D91" s="26" t="s">
        <v>268</v>
      </c>
      <c r="E91" s="27">
        <f>IF(COUNT(E71:E90), SUM(E71:E90) / COUNT(E71:E90), 0)</f>
        <v>9.7503367078592224E-2</v>
      </c>
      <c r="F91" s="28">
        <f>SUM(F71:F90)</f>
        <v>292510.10123577662</v>
      </c>
      <c r="G91" s="26" t="s">
        <v>268</v>
      </c>
      <c r="H91" s="27">
        <f>IF(COUNT(H71:H90), SUM(H71:H90) / COUNT(H71:H90), 0)</f>
        <v>0.11855055594475949</v>
      </c>
      <c r="I91" s="28">
        <f>SUM(I71:I90)</f>
        <v>355651.66783427843</v>
      </c>
      <c r="J91" s="26" t="s">
        <v>268</v>
      </c>
      <c r="K91" s="27">
        <f>IF(COUNT(K71:K90), SUM(K71:K90) / COUNT(K71:K90), 0)</f>
        <v>0.10385769852693214</v>
      </c>
      <c r="L91" s="28">
        <f>SUM(L71:L90)</f>
        <v>311573.09558079642</v>
      </c>
      <c r="M91" s="26" t="s">
        <v>268</v>
      </c>
      <c r="N91" s="27">
        <f>IF(COUNT(N71:N90), SUM(N71:N90) / COUNT(N71:N90), 0)</f>
        <v>0.1224356545748642</v>
      </c>
      <c r="O91" s="28">
        <f>SUM(O71:O90)</f>
        <v>367306.96372459264</v>
      </c>
      <c r="Q91" s="284"/>
      <c r="R91" s="285"/>
      <c r="S91" s="286"/>
    </row>
    <row r="93" spans="1:19" ht="17.25" thickBot="1"/>
    <row r="94" spans="1:19" ht="17.25" thickBot="1">
      <c r="A94" s="230" t="s">
        <v>46</v>
      </c>
      <c r="B94" s="231"/>
      <c r="C94" s="231"/>
      <c r="D94" s="231"/>
      <c r="E94" s="231"/>
      <c r="F94" s="231"/>
      <c r="G94" s="231"/>
      <c r="H94" s="231"/>
      <c r="I94" s="231"/>
      <c r="J94" s="231"/>
      <c r="K94" s="231"/>
      <c r="L94" s="231"/>
      <c r="M94" s="231"/>
      <c r="N94" s="231"/>
      <c r="O94" s="232"/>
      <c r="Q94" s="251"/>
      <c r="R94" s="251"/>
      <c r="S94" s="251"/>
    </row>
    <row r="95" spans="1:19" ht="17.25" thickBot="1">
      <c r="A95" s="190" t="s">
        <v>264</v>
      </c>
      <c r="B95" s="230" t="s">
        <v>49</v>
      </c>
      <c r="C95" s="232"/>
      <c r="D95" s="230" t="s">
        <v>57</v>
      </c>
      <c r="E95" s="231"/>
      <c r="F95" s="232"/>
      <c r="G95" s="257">
        <f>_xlfn.IFNA(VLOOKUP(B95, 현재가테이블!$B$2:$D$200, 2, FALSE), "-")</f>
        <v>60715000</v>
      </c>
      <c r="H95" s="258"/>
      <c r="I95" s="259"/>
      <c r="J95" s="230" t="s">
        <v>58</v>
      </c>
      <c r="K95" s="231"/>
      <c r="L95" s="232"/>
      <c r="M95" s="260">
        <f>_xlfn.IFNA(VLOOKUP(B95, 현재가테이블!$B$2:$D$200, 3, FALSE), "-")</f>
        <v>-7.8924148000000006E-3</v>
      </c>
      <c r="N95" s="261"/>
      <c r="O95" s="262"/>
      <c r="Q95" s="251"/>
      <c r="R95" s="251"/>
      <c r="S95" s="251"/>
    </row>
    <row r="96" spans="1:19" ht="17.25" thickBot="1">
      <c r="A96" s="291" t="s">
        <v>54</v>
      </c>
      <c r="B96" s="293" t="str">
        <f>TEXT($G$1, "[$-ko-KR]yyyy-mm-dd(ddd) ") &amp; "오전 00:00"</f>
        <v>2021-12-07(화) 오전 00:00</v>
      </c>
      <c r="C96" s="294"/>
      <c r="D96" s="253" t="str">
        <f>TEXT($G$1, "[$-ko-KR]yyyy-mm-dd(ddd) ") &amp; "오후 14:00"</f>
        <v>2021-12-07(화) 오후 14:00</v>
      </c>
      <c r="E96" s="254"/>
      <c r="F96" s="255"/>
      <c r="G96" s="253" t="str">
        <f>TEXT($G$1, "[$-ko-KR]yyyy-mm-dd(ddd) ") &amp; "오후 19:00"</f>
        <v>2021-12-07(화) 오후 19:00</v>
      </c>
      <c r="H96" s="254"/>
      <c r="I96" s="255"/>
      <c r="J96" s="253" t="str">
        <f>TEXT($G$1, "[$-ko-KR]yyyy-mm-dd(ddd) ") &amp; "오후 21:00"</f>
        <v>2021-12-07(화) 오후 21:00</v>
      </c>
      <c r="K96" s="254"/>
      <c r="L96" s="255"/>
      <c r="M96" s="253" t="str">
        <f>TEXT($G$1+1, "[$-ko-KR]yyyy-mm-dd(ddd) ") &amp; "오전 00:00"</f>
        <v>2021-12-08(수) 오전 00:00</v>
      </c>
      <c r="N96" s="254"/>
      <c r="O96" s="255"/>
      <c r="Q96" s="251"/>
      <c r="R96" s="251"/>
      <c r="S96" s="251"/>
    </row>
    <row r="97" spans="1:19" ht="17.25" thickBot="1">
      <c r="A97" s="292"/>
      <c r="B97" s="121" t="s">
        <v>57</v>
      </c>
      <c r="C97" s="122" t="s">
        <v>58</v>
      </c>
      <c r="D97" s="2" t="s">
        <v>57</v>
      </c>
      <c r="E97" s="10" t="s">
        <v>265</v>
      </c>
      <c r="F97" s="11" t="s">
        <v>266</v>
      </c>
      <c r="G97" s="191" t="s">
        <v>57</v>
      </c>
      <c r="H97" s="192" t="s">
        <v>265</v>
      </c>
      <c r="I97" s="193" t="s">
        <v>266</v>
      </c>
      <c r="J97" s="10" t="s">
        <v>57</v>
      </c>
      <c r="K97" s="10" t="s">
        <v>265</v>
      </c>
      <c r="L97" s="115" t="s">
        <v>266</v>
      </c>
      <c r="M97" s="2" t="s">
        <v>57</v>
      </c>
      <c r="N97" s="10" t="s">
        <v>265</v>
      </c>
      <c r="O97" s="66" t="s">
        <v>266</v>
      </c>
      <c r="Q97" s="256"/>
      <c r="R97" s="256"/>
      <c r="S97" s="256"/>
    </row>
    <row r="98" spans="1:19" ht="17.25" thickBot="1">
      <c r="A98" s="123" t="s">
        <v>97</v>
      </c>
      <c r="B98" s="124">
        <v>3.59</v>
      </c>
      <c r="C98" s="76">
        <v>0.1618122977</v>
      </c>
      <c r="D98" s="13">
        <v>4.0599999999999996</v>
      </c>
      <c r="E98" s="14">
        <f>IF(ISNUMBER(D98), (D98 - $B98) / $B98, "")</f>
        <v>0.13091922005571024</v>
      </c>
      <c r="F98" s="16">
        <f>IF(ISNUMBER(D98), $B118 * E98, "")</f>
        <v>19637.883008356537</v>
      </c>
      <c r="G98" s="29">
        <v>4.8099999999999996</v>
      </c>
      <c r="H98" s="14">
        <f>IF(ISNUMBER(G98), (G98 - $B98) / $B98, "")</f>
        <v>0.33983286908077986</v>
      </c>
      <c r="I98" s="100">
        <f>IF(ISNUMBER(G98), $B118 * H98, "")</f>
        <v>50974.930362116982</v>
      </c>
      <c r="J98" s="13">
        <v>4.7300000000000004</v>
      </c>
      <c r="K98" s="14">
        <f>IF(ISNUMBER(J98), (J98 - $B98) / $B98, "")</f>
        <v>0.317548746518106</v>
      </c>
      <c r="L98" s="16">
        <f>IF(ISNUMBER(J98), $B118 * K98, "")</f>
        <v>47632.311977715901</v>
      </c>
      <c r="M98" s="29">
        <v>4.95</v>
      </c>
      <c r="N98" s="14">
        <f>IF(ISNUMBER(M98), (M98 - $B98) / $B98, "")</f>
        <v>0.37883008356545972</v>
      </c>
      <c r="O98" s="16">
        <f>IF(ISNUMBER(M98), $B118 * N98, "")</f>
        <v>56824.512534818961</v>
      </c>
      <c r="Q98" s="251"/>
      <c r="R98" s="251"/>
      <c r="S98" s="251"/>
    </row>
    <row r="99" spans="1:19" ht="17.25" thickBot="1">
      <c r="A99" s="125" t="s">
        <v>223</v>
      </c>
      <c r="B99" s="126">
        <v>1370</v>
      </c>
      <c r="C99" s="77">
        <v>4.5801526699999998E-2</v>
      </c>
      <c r="D99" s="15">
        <v>1405</v>
      </c>
      <c r="E99" s="32">
        <f t="shared" ref="E99:E102" si="46">IF(ISNUMBER(D99), (D99 - $B99) / $B99, "")</f>
        <v>2.5547445255474453E-2</v>
      </c>
      <c r="F99" s="18">
        <f>IF(ISNUMBER(D99), $B118 * E99, "")</f>
        <v>3832.1167883211679</v>
      </c>
      <c r="G99" s="31">
        <v>1490</v>
      </c>
      <c r="H99" s="32">
        <f t="shared" ref="H99:H102" si="47">IF(ISNUMBER(G99), (G99 - $B99) / $B99, "")</f>
        <v>8.7591240875912413E-2</v>
      </c>
      <c r="I99" s="101">
        <f>IF(ISNUMBER(G99), $B118 * H99, "")</f>
        <v>13138.686131386861</v>
      </c>
      <c r="J99" s="15">
        <v>1475</v>
      </c>
      <c r="K99" s="32">
        <f t="shared" ref="K99:K102" si="48">IF(ISNUMBER(J99), (J99 - $B99) / $B99, "")</f>
        <v>7.6642335766423361E-2</v>
      </c>
      <c r="L99" s="18">
        <f>IF(ISNUMBER(J99), $B118 * K99, "")</f>
        <v>11496.350364963504</v>
      </c>
      <c r="M99" s="31">
        <v>1485</v>
      </c>
      <c r="N99" s="32">
        <f t="shared" ref="N99:N102" si="49">IF(ISNUMBER(M99), (M99 - $B99) / $B99, "")</f>
        <v>8.3941605839416053E-2</v>
      </c>
      <c r="O99" s="18">
        <f>IF(ISNUMBER(M99), $B118 * N99, "")</f>
        <v>12591.240875912408</v>
      </c>
      <c r="Q99" s="251"/>
      <c r="R99" s="251"/>
      <c r="S99" s="251"/>
    </row>
    <row r="100" spans="1:19" ht="17.25" thickBot="1">
      <c r="A100" s="125" t="s">
        <v>83</v>
      </c>
      <c r="B100" s="126">
        <v>3950</v>
      </c>
      <c r="C100" s="77">
        <v>3.9473684199999998E-2</v>
      </c>
      <c r="D100" s="15">
        <v>4005</v>
      </c>
      <c r="E100" s="32">
        <f t="shared" si="46"/>
        <v>1.3924050632911392E-2</v>
      </c>
      <c r="F100" s="18">
        <f>IF(ISNUMBER(D100), $B118 * E100, "")</f>
        <v>2088.6075949367087</v>
      </c>
      <c r="G100" s="31">
        <v>4030</v>
      </c>
      <c r="H100" s="32">
        <f t="shared" si="47"/>
        <v>2.0253164556962026E-2</v>
      </c>
      <c r="I100" s="101">
        <f>IF(ISNUMBER(G100), $B118 * H100, "")</f>
        <v>3037.9746835443038</v>
      </c>
      <c r="J100" s="15">
        <v>3995</v>
      </c>
      <c r="K100" s="32">
        <f t="shared" si="48"/>
        <v>1.1392405063291139E-2</v>
      </c>
      <c r="L100" s="18">
        <f>IF(ISNUMBER(J100), $B118 * K100, "")</f>
        <v>1708.8607594936709</v>
      </c>
      <c r="M100" s="31">
        <v>4055</v>
      </c>
      <c r="N100" s="32">
        <f t="shared" si="49"/>
        <v>2.6582278481012658E-2</v>
      </c>
      <c r="O100" s="18">
        <f>IF(ISNUMBER(M100), $B118 * N100, "")</f>
        <v>3987.3417721518986</v>
      </c>
      <c r="Q100" s="256"/>
      <c r="R100" s="256"/>
      <c r="S100" s="256"/>
    </row>
    <row r="101" spans="1:19" ht="17.25" thickBot="1">
      <c r="A101" s="125" t="s">
        <v>95</v>
      </c>
      <c r="B101" s="126">
        <v>5020</v>
      </c>
      <c r="C101" s="77">
        <v>3.71900826E-2</v>
      </c>
      <c r="D101" s="15">
        <v>5115</v>
      </c>
      <c r="E101" s="32">
        <f t="shared" si="46"/>
        <v>1.8924302788844622E-2</v>
      </c>
      <c r="F101" s="18">
        <f>IF(ISNUMBER(D101), $B118 * E101, "")</f>
        <v>2838.6454183266933</v>
      </c>
      <c r="G101" s="31">
        <v>5180</v>
      </c>
      <c r="H101" s="32">
        <f t="shared" si="47"/>
        <v>3.1872509960159362E-2</v>
      </c>
      <c r="I101" s="101">
        <f>IF(ISNUMBER(G101), $B118 * H101, "")</f>
        <v>4780.8764940239043</v>
      </c>
      <c r="J101" s="15">
        <v>5080</v>
      </c>
      <c r="K101" s="32">
        <f t="shared" si="48"/>
        <v>1.1952191235059761E-2</v>
      </c>
      <c r="L101" s="18">
        <f>IF(ISNUMBER(J101), $B118 * K101, "")</f>
        <v>1792.828685258964</v>
      </c>
      <c r="M101" s="31">
        <v>5260</v>
      </c>
      <c r="N101" s="32">
        <f t="shared" si="49"/>
        <v>4.7808764940239043E-2</v>
      </c>
      <c r="O101" s="18">
        <f>IF(ISNUMBER(M101), $B118 * N101, "")</f>
        <v>7171.3147410358561</v>
      </c>
      <c r="Q101" s="256"/>
      <c r="R101" s="256"/>
      <c r="S101" s="256"/>
    </row>
    <row r="102" spans="1:19" ht="17.25" thickBot="1">
      <c r="A102" s="127" t="s">
        <v>219</v>
      </c>
      <c r="B102" s="128">
        <v>290</v>
      </c>
      <c r="C102" s="78">
        <v>3.2028469800000001E-2</v>
      </c>
      <c r="D102" s="20">
        <v>316</v>
      </c>
      <c r="E102" s="21">
        <f t="shared" si="46"/>
        <v>8.9655172413793102E-2</v>
      </c>
      <c r="F102" s="22">
        <f>IF(ISNUMBER(D102), $B118 * E102, "")</f>
        <v>13448.275862068966</v>
      </c>
      <c r="G102" s="30">
        <v>322</v>
      </c>
      <c r="H102" s="21">
        <f t="shared" si="47"/>
        <v>0.1103448275862069</v>
      </c>
      <c r="I102" s="105">
        <f>IF(ISNUMBER(G102), $B118 * H102, "")</f>
        <v>16551.724137931033</v>
      </c>
      <c r="J102" s="20">
        <v>316</v>
      </c>
      <c r="K102" s="21">
        <f t="shared" si="48"/>
        <v>8.9655172413793102E-2</v>
      </c>
      <c r="L102" s="22">
        <f>IF(ISNUMBER(J102), $B118 * K102, "")</f>
        <v>13448.275862068966</v>
      </c>
      <c r="M102" s="30">
        <v>321</v>
      </c>
      <c r="N102" s="21">
        <f t="shared" si="49"/>
        <v>0.10689655172413794</v>
      </c>
      <c r="O102" s="22">
        <f>IF(ISNUMBER(M102), $B118 * N102, "")</f>
        <v>16034.48275862069</v>
      </c>
      <c r="Q102" s="256"/>
      <c r="R102" s="256"/>
      <c r="S102" s="256"/>
    </row>
    <row r="103" spans="1:19" ht="17.25" thickBot="1">
      <c r="A103" s="125" t="s">
        <v>127</v>
      </c>
      <c r="B103" s="129">
        <v>106</v>
      </c>
      <c r="C103" s="80">
        <v>1.9230769200000001E-2</v>
      </c>
      <c r="D103" s="106">
        <v>115</v>
      </c>
      <c r="E103" s="107">
        <f>IF(ISNUMBER(D103), (D103 - $B103) / $B103, "")</f>
        <v>8.4905660377358486E-2</v>
      </c>
      <c r="F103" s="108">
        <f>IF(ISNUMBER(D103), $B118 * E103, "")</f>
        <v>12735.849056603773</v>
      </c>
      <c r="G103" s="109">
        <v>118</v>
      </c>
      <c r="H103" s="107">
        <f>IF(ISNUMBER(G103), (G103 - $B103) / $B103, "")</f>
        <v>0.11320754716981132</v>
      </c>
      <c r="I103" s="110">
        <f>IF(ISNUMBER(G103), $B118 * H103, "")</f>
        <v>16981.132075471698</v>
      </c>
      <c r="J103" s="106">
        <v>120</v>
      </c>
      <c r="K103" s="107">
        <f>IF(ISNUMBER(J103), (J103 - $B103) / $B103, "")</f>
        <v>0.13207547169811321</v>
      </c>
      <c r="L103" s="108">
        <f>IF(ISNUMBER(J103), $B118 * K103, "")</f>
        <v>19811.32075471698</v>
      </c>
      <c r="M103" s="109">
        <v>121</v>
      </c>
      <c r="N103" s="107">
        <f>IF(ISNUMBER(M103), (M103 - $B103) / $B103, "")</f>
        <v>0.14150943396226415</v>
      </c>
      <c r="O103" s="108">
        <f>IF(ISNUMBER(M103), $B118 * N103, "")</f>
        <v>21226.415094339623</v>
      </c>
      <c r="Q103" s="256"/>
      <c r="R103" s="256"/>
      <c r="S103" s="256"/>
    </row>
    <row r="104" spans="1:19" ht="17.25" thickBot="1">
      <c r="A104" s="125" t="s">
        <v>235</v>
      </c>
      <c r="B104" s="126">
        <v>110</v>
      </c>
      <c r="C104" s="77">
        <v>1.8518518500000001E-2</v>
      </c>
      <c r="D104" s="15">
        <v>116</v>
      </c>
      <c r="E104" s="32">
        <f t="shared" ref="E104:E107" si="50">IF(ISNUMBER(D104), (D104 - $B104) / $B104, "")</f>
        <v>5.4545454545454543E-2</v>
      </c>
      <c r="F104" s="18">
        <f>IF(ISNUMBER(D104), $B118 * E104, "")</f>
        <v>8181.8181818181811</v>
      </c>
      <c r="G104" s="31">
        <v>118</v>
      </c>
      <c r="H104" s="32">
        <f t="shared" ref="H104:H107" si="51">IF(ISNUMBER(G104), (G104 - $B104) / $B104, "")</f>
        <v>7.2727272727272724E-2</v>
      </c>
      <c r="I104" s="101">
        <f>IF(ISNUMBER(G104), $B118 * H104, "")</f>
        <v>10909.090909090908</v>
      </c>
      <c r="J104" s="15">
        <v>117</v>
      </c>
      <c r="K104" s="32">
        <f t="shared" ref="K104:K107" si="52">IF(ISNUMBER(J104), (J104 - $B104) / $B104, "")</f>
        <v>6.363636363636363E-2</v>
      </c>
      <c r="L104" s="18">
        <f>IF(ISNUMBER(J104), $B118 * K104, "")</f>
        <v>9545.4545454545441</v>
      </c>
      <c r="M104" s="31">
        <v>118</v>
      </c>
      <c r="N104" s="32">
        <f t="shared" ref="N104:N107" si="53">IF(ISNUMBER(M104), (M104 - $B104) / $B104, "")</f>
        <v>7.2727272727272724E-2</v>
      </c>
      <c r="O104" s="18">
        <f>IF(ISNUMBER(M104), $B118 * N104, "")</f>
        <v>10909.090909090908</v>
      </c>
      <c r="Q104" s="256"/>
      <c r="R104" s="256"/>
      <c r="S104" s="256"/>
    </row>
    <row r="105" spans="1:19" ht="17.25" thickBot="1">
      <c r="A105" s="125" t="s">
        <v>79</v>
      </c>
      <c r="B105" s="126">
        <v>1485</v>
      </c>
      <c r="C105" s="77">
        <v>1.3651877099999999E-2</v>
      </c>
      <c r="D105" s="15">
        <v>1670</v>
      </c>
      <c r="E105" s="32">
        <f t="shared" si="50"/>
        <v>0.12457912457912458</v>
      </c>
      <c r="F105" s="18">
        <f>IF(ISNUMBER(D105), $B118 * E105, "")</f>
        <v>18686.868686868685</v>
      </c>
      <c r="G105" s="31">
        <v>1705</v>
      </c>
      <c r="H105" s="32">
        <f t="shared" si="51"/>
        <v>0.14814814814814814</v>
      </c>
      <c r="I105" s="101">
        <f>IF(ISNUMBER(G105), $B118 * H105, "")</f>
        <v>22222.222222222223</v>
      </c>
      <c r="J105" s="15">
        <v>1635</v>
      </c>
      <c r="K105" s="32">
        <f t="shared" si="52"/>
        <v>0.10101010101010101</v>
      </c>
      <c r="L105" s="18">
        <f>IF(ISNUMBER(J105), $B118 * K105, "")</f>
        <v>15151.515151515152</v>
      </c>
      <c r="M105" s="31">
        <v>1685</v>
      </c>
      <c r="N105" s="32">
        <f t="shared" si="53"/>
        <v>0.13468013468013468</v>
      </c>
      <c r="O105" s="18">
        <f>IF(ISNUMBER(M105), $B118 * N105, "")</f>
        <v>20202.020202020201</v>
      </c>
      <c r="Q105" s="256"/>
      <c r="R105" s="256"/>
      <c r="S105" s="256"/>
    </row>
    <row r="106" spans="1:19" ht="17.25" thickBot="1">
      <c r="A106" s="125" t="s">
        <v>91</v>
      </c>
      <c r="B106" s="126">
        <v>53340</v>
      </c>
      <c r="C106" s="77">
        <v>1.27207139E-2</v>
      </c>
      <c r="D106" s="15">
        <v>56790</v>
      </c>
      <c r="E106" s="32">
        <f t="shared" si="50"/>
        <v>6.4679415073115865E-2</v>
      </c>
      <c r="F106" s="18">
        <f>IF(ISNUMBER(D106), $B118 * E106, "")</f>
        <v>9701.9122609673796</v>
      </c>
      <c r="G106" s="31">
        <v>58020</v>
      </c>
      <c r="H106" s="32">
        <f t="shared" si="51"/>
        <v>8.7739032620922391E-2</v>
      </c>
      <c r="I106" s="101">
        <f>IF(ISNUMBER(G106), $B118 * H106, "")</f>
        <v>13160.854893138359</v>
      </c>
      <c r="J106" s="15">
        <v>59150</v>
      </c>
      <c r="K106" s="32">
        <f t="shared" si="52"/>
        <v>0.1089238845144357</v>
      </c>
      <c r="L106" s="18">
        <f>IF(ISNUMBER(J106), $B118 * K106, "")</f>
        <v>16338.582677165356</v>
      </c>
      <c r="M106" s="31">
        <v>58690</v>
      </c>
      <c r="N106" s="32">
        <f t="shared" si="53"/>
        <v>0.10029996250468691</v>
      </c>
      <c r="O106" s="18">
        <f>IF(ISNUMBER(M106), $B118 * N106, "")</f>
        <v>15044.994375703036</v>
      </c>
      <c r="Q106" s="33"/>
      <c r="R106" s="33"/>
    </row>
    <row r="107" spans="1:19" ht="17.25" thickBot="1">
      <c r="A107" s="130" t="s">
        <v>247</v>
      </c>
      <c r="B107" s="131">
        <v>76.5</v>
      </c>
      <c r="C107" s="79">
        <v>1.19047619E-2</v>
      </c>
      <c r="D107" s="24">
        <v>78.8</v>
      </c>
      <c r="E107" s="25">
        <f t="shared" si="50"/>
        <v>3.0065359477124146E-2</v>
      </c>
      <c r="F107" s="104">
        <f>IF(ISNUMBER(D107), $B118 * E107, "")</f>
        <v>4509.8039215686222</v>
      </c>
      <c r="G107" s="102">
        <v>81.8</v>
      </c>
      <c r="H107" s="25">
        <f t="shared" si="51"/>
        <v>6.9281045751633949E-2</v>
      </c>
      <c r="I107" s="103">
        <f>IF(ISNUMBER(G107), $B118 * H107, "")</f>
        <v>10392.156862745092</v>
      </c>
      <c r="J107" s="24">
        <v>80.2</v>
      </c>
      <c r="K107" s="25">
        <f t="shared" si="52"/>
        <v>4.8366013071895461E-2</v>
      </c>
      <c r="L107" s="104">
        <f>IF(ISNUMBER(J107), $B118 * K107, "")</f>
        <v>7254.9019607843193</v>
      </c>
      <c r="M107" s="102">
        <v>81.900000000000006</v>
      </c>
      <c r="N107" s="25">
        <f t="shared" si="53"/>
        <v>7.0588235294117715E-2</v>
      </c>
      <c r="O107" s="104">
        <f>IF(ISNUMBER(M107), $B118 * N107, "")</f>
        <v>10588.235294117658</v>
      </c>
      <c r="Q107" s="265"/>
      <c r="R107" s="266"/>
      <c r="S107" s="267"/>
    </row>
    <row r="108" spans="1:19">
      <c r="A108" s="123" t="s">
        <v>149</v>
      </c>
      <c r="B108" s="124">
        <v>105</v>
      </c>
      <c r="C108" s="76">
        <v>0</v>
      </c>
      <c r="D108" s="13">
        <v>110</v>
      </c>
      <c r="E108" s="14">
        <f>IF(ISNUMBER(D108), (D108 - $B108) / $B108, "")</f>
        <v>4.7619047619047616E-2</v>
      </c>
      <c r="F108" s="16">
        <f>IF(ISNUMBER(D108), $B118 * E108, "")</f>
        <v>7142.8571428571422</v>
      </c>
      <c r="G108" s="29">
        <v>114</v>
      </c>
      <c r="H108" s="14">
        <f>IF(ISNUMBER(G108), (G108 - $B108) / $B108, "")</f>
        <v>8.5714285714285715E-2</v>
      </c>
      <c r="I108" s="100">
        <f>IF(ISNUMBER(G108), $B118 * H108, "")</f>
        <v>12857.142857142857</v>
      </c>
      <c r="J108" s="13">
        <v>113</v>
      </c>
      <c r="K108" s="14">
        <f>IF(ISNUMBER(J108), (J108 - $B108) / $B108, "")</f>
        <v>7.6190476190476197E-2</v>
      </c>
      <c r="L108" s="16">
        <f>IF(ISNUMBER(J108), $B118 * K108, "")</f>
        <v>11428.571428571429</v>
      </c>
      <c r="M108" s="29">
        <v>115</v>
      </c>
      <c r="N108" s="14">
        <f>IF(ISNUMBER(M108), (M108 - $B108) / $B108, "")</f>
        <v>9.5238095238095233E-2</v>
      </c>
      <c r="O108" s="16">
        <f>IF(ISNUMBER(M108), $B118 * N108, "")</f>
        <v>14285.714285714284</v>
      </c>
      <c r="Q108" s="268"/>
      <c r="R108" s="269"/>
      <c r="S108" s="270"/>
    </row>
    <row r="109" spans="1:19" ht="17.25" thickBot="1">
      <c r="A109" s="125" t="s">
        <v>56</v>
      </c>
      <c r="B109" s="126">
        <v>160</v>
      </c>
      <c r="C109" s="77">
        <v>-6.2111800999999998E-3</v>
      </c>
      <c r="D109" s="15">
        <v>168</v>
      </c>
      <c r="E109" s="32">
        <f t="shared" ref="E109:E112" si="54">IF(ISNUMBER(D109), (D109 - $B109) / $B109, "")</f>
        <v>0.05</v>
      </c>
      <c r="F109" s="18">
        <f>IF(ISNUMBER(D109), $B118 * E109, "")</f>
        <v>7500</v>
      </c>
      <c r="G109" s="31">
        <v>171</v>
      </c>
      <c r="H109" s="32">
        <f t="shared" ref="H109:H112" si="55">IF(ISNUMBER(G109), (G109 - $B109) / $B109, "")</f>
        <v>6.8750000000000006E-2</v>
      </c>
      <c r="I109" s="101">
        <f>IF(ISNUMBER(G109), $B118 * H109, "")</f>
        <v>10312.5</v>
      </c>
      <c r="J109" s="15">
        <v>169</v>
      </c>
      <c r="K109" s="32">
        <f t="shared" ref="K109:K112" si="56">IF(ISNUMBER(J109), (J109 - $B109) / $B109, "")</f>
        <v>5.6250000000000001E-2</v>
      </c>
      <c r="L109" s="18">
        <f>IF(ISNUMBER(J109), $B118 * K109, "")</f>
        <v>8437.5</v>
      </c>
      <c r="M109" s="31">
        <v>173</v>
      </c>
      <c r="N109" s="32">
        <f t="shared" ref="N109:N112" si="57">IF(ISNUMBER(M109), (M109 - $B109) / $B109, "")</f>
        <v>8.1250000000000003E-2</v>
      </c>
      <c r="O109" s="18">
        <f>IF(ISNUMBER(M109), $B118 * N109, "")</f>
        <v>12187.5</v>
      </c>
      <c r="Q109" s="271"/>
      <c r="R109" s="272"/>
      <c r="S109" s="273"/>
    </row>
    <row r="110" spans="1:19" ht="17.25" thickBot="1">
      <c r="A110" s="125" t="s">
        <v>338</v>
      </c>
      <c r="B110" s="126">
        <v>0.15</v>
      </c>
      <c r="C110" s="77">
        <v>-6.6225166000000004E-3</v>
      </c>
      <c r="D110" s="15">
        <v>0.158</v>
      </c>
      <c r="E110" s="32">
        <f t="shared" si="54"/>
        <v>5.3333333333333385E-2</v>
      </c>
      <c r="F110" s="18">
        <f>IF(ISNUMBER(D110), $B118 * E110, "")</f>
        <v>8000.0000000000082</v>
      </c>
      <c r="G110" s="31">
        <v>0.16300000000000001</v>
      </c>
      <c r="H110" s="32">
        <f t="shared" si="55"/>
        <v>8.6666666666666753E-2</v>
      </c>
      <c r="I110" s="101">
        <f>IF(ISNUMBER(G110), $B118 * H110, "")</f>
        <v>13000.000000000013</v>
      </c>
      <c r="J110" s="15">
        <v>0.158</v>
      </c>
      <c r="K110" s="32">
        <f t="shared" si="56"/>
        <v>5.3333333333333385E-2</v>
      </c>
      <c r="L110" s="18">
        <f>IF(ISNUMBER(J110), $B118 * K110, "")</f>
        <v>8000.0000000000082</v>
      </c>
      <c r="M110" s="31">
        <v>0.161</v>
      </c>
      <c r="N110" s="32">
        <f t="shared" si="57"/>
        <v>7.3333333333333403E-2</v>
      </c>
      <c r="O110" s="18">
        <f>IF(ISNUMBER(M110), $B118 * N110, "")</f>
        <v>11000.000000000011</v>
      </c>
      <c r="Q110" s="256"/>
      <c r="R110" s="256"/>
      <c r="S110" s="256"/>
    </row>
    <row r="111" spans="1:19" ht="17.25" thickBot="1">
      <c r="A111" s="125" t="s">
        <v>107</v>
      </c>
      <c r="B111" s="126">
        <v>140</v>
      </c>
      <c r="C111" s="77">
        <v>-7.0921986000000003E-3</v>
      </c>
      <c r="D111" s="15">
        <v>152</v>
      </c>
      <c r="E111" s="32">
        <f t="shared" si="54"/>
        <v>8.5714285714285715E-2</v>
      </c>
      <c r="F111" s="18">
        <f>IF(ISNUMBER(D111), $B118 * E111, "")</f>
        <v>12857.142857142857</v>
      </c>
      <c r="G111" s="31">
        <v>154</v>
      </c>
      <c r="H111" s="32">
        <f t="shared" si="55"/>
        <v>0.1</v>
      </c>
      <c r="I111" s="101">
        <f>IF(ISNUMBER(G111), $B118 * H111, "")</f>
        <v>15000</v>
      </c>
      <c r="J111" s="15">
        <v>152</v>
      </c>
      <c r="K111" s="32">
        <f t="shared" si="56"/>
        <v>8.5714285714285715E-2</v>
      </c>
      <c r="L111" s="18">
        <f>IF(ISNUMBER(J111), $B118 * K111, "")</f>
        <v>12857.142857142857</v>
      </c>
      <c r="M111" s="31">
        <v>156</v>
      </c>
      <c r="N111" s="32">
        <f t="shared" si="57"/>
        <v>0.11428571428571428</v>
      </c>
      <c r="O111" s="18">
        <f>IF(ISNUMBER(M111), $B118 * N111, "")</f>
        <v>17142.857142857141</v>
      </c>
      <c r="Q111" s="251"/>
      <c r="R111" s="251"/>
      <c r="S111" s="251"/>
    </row>
    <row r="112" spans="1:19" ht="17.25" thickBot="1">
      <c r="A112" s="127" t="s">
        <v>165</v>
      </c>
      <c r="B112" s="128">
        <v>2565</v>
      </c>
      <c r="C112" s="78">
        <v>-1.7241379300000002E-2</v>
      </c>
      <c r="D112" s="20">
        <v>2945</v>
      </c>
      <c r="E112" s="21">
        <f t="shared" si="54"/>
        <v>0.14814814814814814</v>
      </c>
      <c r="F112" s="22">
        <f>IF(ISNUMBER(D112), $B118 * E112, "")</f>
        <v>22222.222222222223</v>
      </c>
      <c r="G112" s="30">
        <v>2975</v>
      </c>
      <c r="H112" s="21">
        <f t="shared" si="55"/>
        <v>0.15984405458089668</v>
      </c>
      <c r="I112" s="105">
        <f>IF(ISNUMBER(G112), $B118 * H112, "")</f>
        <v>23976.608187134501</v>
      </c>
      <c r="J112" s="20">
        <v>2865</v>
      </c>
      <c r="K112" s="21">
        <f t="shared" si="56"/>
        <v>0.11695906432748537</v>
      </c>
      <c r="L112" s="22">
        <f>IF(ISNUMBER(J112), $B118 * K112, "")</f>
        <v>17543.859649122805</v>
      </c>
      <c r="M112" s="30">
        <v>2965</v>
      </c>
      <c r="N112" s="21">
        <f t="shared" si="57"/>
        <v>0.15594541910331383</v>
      </c>
      <c r="O112" s="22">
        <f>IF(ISNUMBER(M112), $B118 * N112, "")</f>
        <v>23391.812865497075</v>
      </c>
      <c r="Q112" s="251"/>
      <c r="R112" s="251"/>
      <c r="S112" s="251"/>
    </row>
    <row r="113" spans="1:19" ht="17.25" thickBot="1">
      <c r="A113" s="125" t="s">
        <v>62</v>
      </c>
      <c r="B113" s="129">
        <v>34650</v>
      </c>
      <c r="C113" s="80">
        <v>-1.73000567E-2</v>
      </c>
      <c r="D113" s="106">
        <v>36450</v>
      </c>
      <c r="E113" s="107">
        <f>IF(ISNUMBER(D113), (D113 - $B113) / $B113, "")</f>
        <v>5.1948051948051951E-2</v>
      </c>
      <c r="F113" s="108">
        <f>IF(ISNUMBER(D113), $B118 * E113, "")</f>
        <v>7792.2077922077924</v>
      </c>
      <c r="G113" s="109">
        <v>37090</v>
      </c>
      <c r="H113" s="107">
        <f>IF(ISNUMBER(G113), (G113 - $B113) / $B113, "")</f>
        <v>7.0418470418470422E-2</v>
      </c>
      <c r="I113" s="110">
        <f>IF(ISNUMBER(G113), $B118 * H113, "")</f>
        <v>10562.770562770564</v>
      </c>
      <c r="J113" s="106">
        <v>36900</v>
      </c>
      <c r="K113" s="107">
        <f>IF(ISNUMBER(J113), (J113 - $B113) / $B113, "")</f>
        <v>6.4935064935064929E-2</v>
      </c>
      <c r="L113" s="108">
        <f>IF(ISNUMBER(J113), $B118 * K113, "")</f>
        <v>9740.2597402597385</v>
      </c>
      <c r="M113" s="109">
        <v>37530</v>
      </c>
      <c r="N113" s="107">
        <f>IF(ISNUMBER(M113), (M113 - $B113) / $B113, "")</f>
        <v>8.3116883116883117E-2</v>
      </c>
      <c r="O113" s="108">
        <f>IF(ISNUMBER(M113), $B118 * N113, "")</f>
        <v>12467.532467532468</v>
      </c>
      <c r="Q113" s="256"/>
      <c r="R113" s="256"/>
      <c r="S113" s="256"/>
    </row>
    <row r="114" spans="1:19" ht="17.25" thickBot="1">
      <c r="A114" s="125" t="s">
        <v>195</v>
      </c>
      <c r="B114" s="126">
        <v>11350</v>
      </c>
      <c r="C114" s="77">
        <v>-2.3235800300000001E-2</v>
      </c>
      <c r="D114" s="15">
        <v>12370</v>
      </c>
      <c r="E114" s="32">
        <f t="shared" ref="E114:E117" si="58">IF(ISNUMBER(D114), (D114 - $B114) / $B114, "")</f>
        <v>8.9867841409691632E-2</v>
      </c>
      <c r="F114" s="18">
        <f>IF(ISNUMBER(D114), $B118 * E114, "")</f>
        <v>13480.176211453745</v>
      </c>
      <c r="G114" s="31">
        <v>12650</v>
      </c>
      <c r="H114" s="32">
        <f t="shared" ref="H114:H117" si="59">IF(ISNUMBER(G114), (G114 - $B114) / $B114, "")</f>
        <v>0.11453744493392071</v>
      </c>
      <c r="I114" s="101">
        <f>IF(ISNUMBER(G114), $B118 * H114, "")</f>
        <v>17180.616740088106</v>
      </c>
      <c r="J114" s="15">
        <v>12470</v>
      </c>
      <c r="K114" s="32">
        <f t="shared" ref="K114:K117" si="60">IF(ISNUMBER(J114), (J114 - $B114) / $B114, "")</f>
        <v>9.86784140969163E-2</v>
      </c>
      <c r="L114" s="18">
        <f>IF(ISNUMBER(J114), $B118 * K114, "")</f>
        <v>14801.762114537445</v>
      </c>
      <c r="M114" s="31">
        <v>12680</v>
      </c>
      <c r="N114" s="32">
        <f t="shared" ref="N114:N117" si="61">IF(ISNUMBER(M114), (M114 - $B114) / $B114, "")</f>
        <v>0.1171806167400881</v>
      </c>
      <c r="O114" s="18">
        <f>IF(ISNUMBER(M114), $B118 * N114, "")</f>
        <v>17577.092511013216</v>
      </c>
      <c r="Q114" s="256"/>
      <c r="R114" s="256"/>
      <c r="S114" s="256"/>
    </row>
    <row r="115" spans="1:19" ht="17.25" thickBot="1">
      <c r="A115" s="125" t="s">
        <v>167</v>
      </c>
      <c r="B115" s="126">
        <v>20680</v>
      </c>
      <c r="C115" s="77">
        <v>-2.3607176600000002E-2</v>
      </c>
      <c r="D115" s="15">
        <v>22300</v>
      </c>
      <c r="E115" s="32">
        <f t="shared" si="58"/>
        <v>7.8336557059961315E-2</v>
      </c>
      <c r="F115" s="18">
        <f>IF(ISNUMBER(D115), $B118 * E115, "")</f>
        <v>11750.483558994198</v>
      </c>
      <c r="G115" s="31">
        <v>22460</v>
      </c>
      <c r="H115" s="32">
        <f t="shared" si="59"/>
        <v>8.6073500967117994E-2</v>
      </c>
      <c r="I115" s="101">
        <f>IF(ISNUMBER(G115), $B118 * H115, "")</f>
        <v>12911.025145067699</v>
      </c>
      <c r="J115" s="15">
        <v>22050</v>
      </c>
      <c r="K115" s="32">
        <f t="shared" si="60"/>
        <v>6.6247582205029007E-2</v>
      </c>
      <c r="L115" s="18">
        <f>IF(ISNUMBER(J115), $B118 * K115, "")</f>
        <v>9937.1373307543508</v>
      </c>
      <c r="M115" s="31">
        <v>22540</v>
      </c>
      <c r="N115" s="32">
        <f t="shared" si="61"/>
        <v>8.994197292069632E-2</v>
      </c>
      <c r="O115" s="18">
        <f>IF(ISNUMBER(M115), $B118 * N115, "")</f>
        <v>13491.295938104447</v>
      </c>
      <c r="Q115" s="256"/>
      <c r="R115" s="256"/>
      <c r="S115" s="256"/>
    </row>
    <row r="116" spans="1:19">
      <c r="A116" s="125" t="s">
        <v>181</v>
      </c>
      <c r="B116" s="126">
        <v>1030</v>
      </c>
      <c r="C116" s="77">
        <v>-2.36966825E-2</v>
      </c>
      <c r="D116" s="15">
        <v>1100</v>
      </c>
      <c r="E116" s="32">
        <f t="shared" si="58"/>
        <v>6.7961165048543687E-2</v>
      </c>
      <c r="F116" s="18">
        <f>IF(ISNUMBER(D116), $B118 * E116, "")</f>
        <v>10194.174757281553</v>
      </c>
      <c r="G116" s="31">
        <v>1125</v>
      </c>
      <c r="H116" s="32">
        <f t="shared" si="59"/>
        <v>9.2233009708737865E-2</v>
      </c>
      <c r="I116" s="101">
        <f>IF(ISNUMBER(G116), $B118 * H116, "")</f>
        <v>13834.95145631068</v>
      </c>
      <c r="J116" s="15">
        <v>1090</v>
      </c>
      <c r="K116" s="32">
        <f t="shared" si="60"/>
        <v>5.8252427184466021E-2</v>
      </c>
      <c r="L116" s="18">
        <f>IF(ISNUMBER(J116), $B118 * K116, "")</f>
        <v>8737.8640776699031</v>
      </c>
      <c r="M116" s="31">
        <v>1110</v>
      </c>
      <c r="N116" s="32">
        <f t="shared" si="61"/>
        <v>7.7669902912621352E-2</v>
      </c>
      <c r="O116" s="18">
        <f>IF(ISNUMBER(M116), $B118 * N116, "")</f>
        <v>11650.485436893203</v>
      </c>
      <c r="Q116" s="278"/>
      <c r="R116" s="279"/>
      <c r="S116" s="280"/>
    </row>
    <row r="117" spans="1:19" ht="17.25" thickBot="1">
      <c r="A117" s="130" t="s">
        <v>49</v>
      </c>
      <c r="B117" s="131">
        <v>60228000</v>
      </c>
      <c r="C117" s="79">
        <v>-2.6649643600000002E-2</v>
      </c>
      <c r="D117" s="24">
        <v>63168000</v>
      </c>
      <c r="E117" s="25">
        <f t="shared" si="58"/>
        <v>4.8814504881450491E-2</v>
      </c>
      <c r="F117" s="104">
        <f>IF(ISNUMBER(D117), $B118 * E117, "")</f>
        <v>7322.1757322175736</v>
      </c>
      <c r="G117" s="102">
        <v>63441000</v>
      </c>
      <c r="H117" s="25">
        <f t="shared" si="59"/>
        <v>5.3347280334728034E-2</v>
      </c>
      <c r="I117" s="103">
        <f>IF(ISNUMBER(G117), $B118 * H117, "")</f>
        <v>8002.0920502092049</v>
      </c>
      <c r="J117" s="24">
        <v>63129000</v>
      </c>
      <c r="K117" s="25">
        <f t="shared" si="60"/>
        <v>4.8166965530982264E-2</v>
      </c>
      <c r="L117" s="104">
        <f>IF(ISNUMBER(J117), $B118 * K117, "")</f>
        <v>7225.0448296473396</v>
      </c>
      <c r="M117" s="102">
        <v>63743000</v>
      </c>
      <c r="N117" s="25">
        <f t="shared" si="61"/>
        <v>5.8361559407584515E-2</v>
      </c>
      <c r="O117" s="104">
        <f>IF(ISNUMBER(M117), $B118 * N117, "")</f>
        <v>8754.2339111376768</v>
      </c>
      <c r="Q117" s="281"/>
      <c r="R117" s="282"/>
      <c r="S117" s="283"/>
    </row>
    <row r="118" spans="1:19" ht="17.25" thickBot="1">
      <c r="A118" s="132" t="s">
        <v>267</v>
      </c>
      <c r="B118" s="289">
        <f>$B$37</f>
        <v>150000</v>
      </c>
      <c r="C118" s="290"/>
      <c r="D118" s="26" t="s">
        <v>268</v>
      </c>
      <c r="E118" s="27">
        <f>IF(COUNT(E98:E117), SUM(E98:E117) / COUNT(E98:E117), 0)</f>
        <v>6.7974407018071267E-2</v>
      </c>
      <c r="F118" s="28">
        <f>SUM(F98:F117)</f>
        <v>203923.22105421385</v>
      </c>
      <c r="G118" s="26" t="s">
        <v>268</v>
      </c>
      <c r="H118" s="27">
        <f>IF(COUNT(H98:H117), SUM(H98:H117) / COUNT(H98:H117), 0)</f>
        <v>9.9929118590131677E-2</v>
      </c>
      <c r="I118" s="28">
        <f>SUM(I98:I117)</f>
        <v>299787.35577039502</v>
      </c>
      <c r="J118" s="26" t="s">
        <v>268</v>
      </c>
      <c r="K118" s="27">
        <f>IF(COUNT(K98:K117), SUM(K98:K117) / COUNT(K98:K117), 0)</f>
        <v>8.429651492228106E-2</v>
      </c>
      <c r="L118" s="28">
        <f>SUM(L98:L117)</f>
        <v>252889.5447668432</v>
      </c>
      <c r="M118" s="26" t="s">
        <v>268</v>
      </c>
      <c r="N118" s="27">
        <f>IF(COUNT(N98:N117), SUM(N98:N117) / COUNT(N98:N117), 0)</f>
        <v>0.10550939103885359</v>
      </c>
      <c r="O118" s="28">
        <f>SUM(O98:O117)</f>
        <v>316528.17311656073</v>
      </c>
      <c r="Q118" s="284"/>
      <c r="R118" s="285"/>
      <c r="S118" s="286"/>
    </row>
    <row r="120" spans="1:19" ht="17.25" thickBot="1"/>
    <row r="121" spans="1:19" ht="17.25" thickBot="1">
      <c r="A121" s="230" t="s">
        <v>255</v>
      </c>
      <c r="B121" s="231"/>
      <c r="C121" s="231"/>
      <c r="D121" s="231"/>
      <c r="E121" s="231"/>
      <c r="F121" s="231"/>
      <c r="G121" s="231"/>
      <c r="H121" s="231"/>
      <c r="I121" s="231"/>
      <c r="J121" s="231"/>
      <c r="K121" s="231"/>
      <c r="L121" s="231"/>
      <c r="M121" s="231"/>
      <c r="N121" s="231"/>
      <c r="O121" s="232"/>
      <c r="Q121" s="251"/>
      <c r="R121" s="251"/>
      <c r="S121" s="251"/>
    </row>
    <row r="122" spans="1:19" ht="17.25" thickBot="1">
      <c r="A122" s="190" t="s">
        <v>264</v>
      </c>
      <c r="B122" s="230" t="s">
        <v>49</v>
      </c>
      <c r="C122" s="232"/>
      <c r="D122" s="230" t="s">
        <v>57</v>
      </c>
      <c r="E122" s="231"/>
      <c r="F122" s="232"/>
      <c r="G122" s="257">
        <f>_xlfn.IFNA(VLOOKUP(B122, 현재가테이블!$B$2:$D$200, 2, FALSE), "-")</f>
        <v>60715000</v>
      </c>
      <c r="H122" s="258"/>
      <c r="I122" s="259"/>
      <c r="J122" s="230" t="s">
        <v>58</v>
      </c>
      <c r="K122" s="231"/>
      <c r="L122" s="232"/>
      <c r="M122" s="260">
        <f>_xlfn.IFNA(VLOOKUP(B122, 현재가테이블!$B$2:$D$200, 3, FALSE), "-")</f>
        <v>-7.8924148000000006E-3</v>
      </c>
      <c r="N122" s="261"/>
      <c r="O122" s="262"/>
      <c r="Q122" s="251"/>
      <c r="R122" s="251"/>
      <c r="S122" s="251"/>
    </row>
    <row r="123" spans="1:19" ht="17.25" thickBot="1">
      <c r="A123" s="291" t="s">
        <v>54</v>
      </c>
      <c r="B123" s="293" t="str">
        <f>TEXT($G$1, "[$-ko-KR]yyyy-mm-dd(ddd) ") &amp; "오전 00:00"</f>
        <v>2021-12-07(화) 오전 00:00</v>
      </c>
      <c r="C123" s="294"/>
      <c r="D123" s="253" t="str">
        <f>TEXT($G$1, "[$-ko-KR]yyyy-mm-dd(ddd) ") &amp; "오후 14:00"</f>
        <v>2021-12-07(화) 오후 14:00</v>
      </c>
      <c r="E123" s="254"/>
      <c r="F123" s="255"/>
      <c r="G123" s="253" t="str">
        <f>TEXT($G$1, "[$-ko-KR]yyyy-mm-dd(ddd) ") &amp; "오후 19:00"</f>
        <v>2021-12-07(화) 오후 19:00</v>
      </c>
      <c r="H123" s="254"/>
      <c r="I123" s="255"/>
      <c r="J123" s="253" t="str">
        <f>TEXT($G$1, "[$-ko-KR]yyyy-mm-dd(ddd) ") &amp; "오후 21:00"</f>
        <v>2021-12-07(화) 오후 21:00</v>
      </c>
      <c r="K123" s="254"/>
      <c r="L123" s="255"/>
      <c r="M123" s="253" t="str">
        <f>TEXT($G$1+1, "[$-ko-KR]yyyy-mm-dd(ddd) ") &amp; "오전 00:00"</f>
        <v>2021-12-08(수) 오전 00:00</v>
      </c>
      <c r="N123" s="254"/>
      <c r="O123" s="255"/>
      <c r="Q123" s="251"/>
      <c r="R123" s="251"/>
      <c r="S123" s="251"/>
    </row>
    <row r="124" spans="1:19" ht="17.25" thickBot="1">
      <c r="A124" s="292"/>
      <c r="B124" s="121" t="s">
        <v>57</v>
      </c>
      <c r="C124" s="122" t="s">
        <v>58</v>
      </c>
      <c r="D124" s="2" t="s">
        <v>57</v>
      </c>
      <c r="E124" s="10" t="s">
        <v>265</v>
      </c>
      <c r="F124" s="11" t="s">
        <v>266</v>
      </c>
      <c r="G124" s="191" t="s">
        <v>57</v>
      </c>
      <c r="H124" s="192" t="s">
        <v>265</v>
      </c>
      <c r="I124" s="193" t="s">
        <v>266</v>
      </c>
      <c r="J124" s="10" t="s">
        <v>57</v>
      </c>
      <c r="K124" s="10" t="s">
        <v>265</v>
      </c>
      <c r="L124" s="115" t="s">
        <v>266</v>
      </c>
      <c r="M124" s="2" t="s">
        <v>57</v>
      </c>
      <c r="N124" s="10" t="s">
        <v>265</v>
      </c>
      <c r="O124" s="66" t="s">
        <v>266</v>
      </c>
      <c r="Q124" s="256"/>
      <c r="R124" s="256"/>
      <c r="S124" s="256"/>
    </row>
    <row r="125" spans="1:19" ht="17.25" thickBot="1">
      <c r="A125" s="123" t="s">
        <v>97</v>
      </c>
      <c r="B125" s="124">
        <v>3.59</v>
      </c>
      <c r="C125" s="76">
        <v>0.1618122977</v>
      </c>
      <c r="D125" s="13">
        <v>4.0599999999999996</v>
      </c>
      <c r="E125" s="14">
        <f>IF(ISNUMBER(D125), (D125 - $B125) / $B125, "")</f>
        <v>0.13091922005571024</v>
      </c>
      <c r="F125" s="16">
        <f>IF(ISNUMBER(D125), $B145 * E125, "")</f>
        <v>19637.883008356537</v>
      </c>
      <c r="G125" s="29">
        <v>4.8099999999999996</v>
      </c>
      <c r="H125" s="14">
        <f>IF(ISNUMBER(G125), (G125 - $B125) / $B125, "")</f>
        <v>0.33983286908077986</v>
      </c>
      <c r="I125" s="100">
        <f>IF(ISNUMBER(G125), $B145 * H125, "")</f>
        <v>50974.930362116982</v>
      </c>
      <c r="J125" s="13">
        <v>4.7300000000000004</v>
      </c>
      <c r="K125" s="14">
        <f>IF(ISNUMBER(J125), (J125 - $B125) / $B125, "")</f>
        <v>0.317548746518106</v>
      </c>
      <c r="L125" s="16">
        <f>IF(ISNUMBER(J125), $B145 * K125, "")</f>
        <v>47632.311977715901</v>
      </c>
      <c r="M125" s="29">
        <v>4.95</v>
      </c>
      <c r="N125" s="14">
        <f>IF(ISNUMBER(M125), (M125 - $B125) / $B125, "")</f>
        <v>0.37883008356545972</v>
      </c>
      <c r="O125" s="16">
        <f>IF(ISNUMBER(M125), $B145 * N125, "")</f>
        <v>56824.512534818961</v>
      </c>
      <c r="Q125" s="251"/>
      <c r="R125" s="251"/>
      <c r="S125" s="251"/>
    </row>
    <row r="126" spans="1:19" ht="17.25" thickBot="1">
      <c r="A126" s="125" t="s">
        <v>247</v>
      </c>
      <c r="B126" s="126">
        <v>76.5</v>
      </c>
      <c r="C126" s="77">
        <v>1.19047619E-2</v>
      </c>
      <c r="D126" s="15">
        <v>78.8</v>
      </c>
      <c r="E126" s="32">
        <f t="shared" ref="E126:E129" si="62">IF(ISNUMBER(D126), (D126 - $B126) / $B126, "")</f>
        <v>3.0065359477124146E-2</v>
      </c>
      <c r="F126" s="18">
        <f>IF(ISNUMBER(D126), $B145 * E126, "")</f>
        <v>4509.8039215686222</v>
      </c>
      <c r="G126" s="31">
        <v>81.8</v>
      </c>
      <c r="H126" s="32">
        <f t="shared" ref="H126:H129" si="63">IF(ISNUMBER(G126), (G126 - $B126) / $B126, "")</f>
        <v>6.9281045751633949E-2</v>
      </c>
      <c r="I126" s="101">
        <f>IF(ISNUMBER(G126), $B145 * H126, "")</f>
        <v>10392.156862745092</v>
      </c>
      <c r="J126" s="15">
        <v>80.2</v>
      </c>
      <c r="K126" s="32">
        <f t="shared" ref="K126:K129" si="64">IF(ISNUMBER(J126), (J126 - $B126) / $B126, "")</f>
        <v>4.8366013071895461E-2</v>
      </c>
      <c r="L126" s="18">
        <f>IF(ISNUMBER(J126), $B145 * K126, "")</f>
        <v>7254.9019607843193</v>
      </c>
      <c r="M126" s="31">
        <v>81.900000000000006</v>
      </c>
      <c r="N126" s="32">
        <f t="shared" ref="N126:N129" si="65">IF(ISNUMBER(M126), (M126 - $B126) / $B126, "")</f>
        <v>7.0588235294117715E-2</v>
      </c>
      <c r="O126" s="18">
        <f>IF(ISNUMBER(M126), $B145 * N126, "")</f>
        <v>10588.235294117658</v>
      </c>
      <c r="Q126" s="251"/>
      <c r="R126" s="251"/>
      <c r="S126" s="251"/>
    </row>
    <row r="127" spans="1:19" ht="17.25" thickBot="1">
      <c r="A127" s="125" t="s">
        <v>338</v>
      </c>
      <c r="B127" s="126">
        <v>0.15</v>
      </c>
      <c r="C127" s="77">
        <v>-6.6225166000000004E-3</v>
      </c>
      <c r="D127" s="15">
        <v>0.158</v>
      </c>
      <c r="E127" s="32">
        <f t="shared" si="62"/>
        <v>5.3333333333333385E-2</v>
      </c>
      <c r="F127" s="18">
        <f>IF(ISNUMBER(D127), $B145 * E127, "")</f>
        <v>8000.0000000000082</v>
      </c>
      <c r="G127" s="31">
        <v>0.16300000000000001</v>
      </c>
      <c r="H127" s="32">
        <f t="shared" si="63"/>
        <v>8.6666666666666753E-2</v>
      </c>
      <c r="I127" s="101">
        <f>IF(ISNUMBER(G127), $B145 * H127, "")</f>
        <v>13000.000000000013</v>
      </c>
      <c r="J127" s="15">
        <v>0.158</v>
      </c>
      <c r="K127" s="32">
        <f t="shared" si="64"/>
        <v>5.3333333333333385E-2</v>
      </c>
      <c r="L127" s="18">
        <f>IF(ISNUMBER(J127), $B145 * K127, "")</f>
        <v>8000.0000000000082</v>
      </c>
      <c r="M127" s="31">
        <v>0.161</v>
      </c>
      <c r="N127" s="32">
        <f t="shared" si="65"/>
        <v>7.3333333333333403E-2</v>
      </c>
      <c r="O127" s="18">
        <f>IF(ISNUMBER(M127), $B145 * N127, "")</f>
        <v>11000.000000000011</v>
      </c>
      <c r="Q127" s="256"/>
      <c r="R127" s="256"/>
      <c r="S127" s="256"/>
    </row>
    <row r="128" spans="1:19" ht="17.25" thickBot="1">
      <c r="A128" s="125" t="s">
        <v>145</v>
      </c>
      <c r="B128" s="126">
        <v>20.399999999999999</v>
      </c>
      <c r="C128" s="77">
        <v>-4.2253521099999997E-2</v>
      </c>
      <c r="D128" s="15">
        <v>22.7</v>
      </c>
      <c r="E128" s="32">
        <f t="shared" si="62"/>
        <v>0.11274509803921573</v>
      </c>
      <c r="F128" s="18">
        <f>IF(ISNUMBER(D128), $B145 * E128, "")</f>
        <v>16911.76470588236</v>
      </c>
      <c r="G128" s="31">
        <v>22.5</v>
      </c>
      <c r="H128" s="32">
        <f t="shared" si="63"/>
        <v>0.10294117647058831</v>
      </c>
      <c r="I128" s="101">
        <f>IF(ISNUMBER(G128), $B145 * H128, "")</f>
        <v>15441.176470588247</v>
      </c>
      <c r="J128" s="15">
        <v>22</v>
      </c>
      <c r="K128" s="32">
        <f t="shared" si="64"/>
        <v>7.8431372549019676E-2</v>
      </c>
      <c r="L128" s="18">
        <f>IF(ISNUMBER(J128), $B145 * K128, "")</f>
        <v>11764.705882352951</v>
      </c>
      <c r="M128" s="31">
        <v>22.4</v>
      </c>
      <c r="N128" s="32">
        <f t="shared" si="65"/>
        <v>9.8039215686274522E-2</v>
      </c>
      <c r="O128" s="18">
        <f>IF(ISNUMBER(M128), $B145 * N128, "")</f>
        <v>14705.882352941178</v>
      </c>
      <c r="Q128" s="256"/>
      <c r="R128" s="256"/>
      <c r="S128" s="256"/>
    </row>
    <row r="129" spans="1:19" ht="17.25" thickBot="1">
      <c r="A129" s="127" t="s">
        <v>129</v>
      </c>
      <c r="B129" s="128">
        <v>79.3</v>
      </c>
      <c r="C129" s="78">
        <v>-4.8019207699999997E-2</v>
      </c>
      <c r="D129" s="20">
        <v>86.7</v>
      </c>
      <c r="E129" s="21">
        <f t="shared" si="62"/>
        <v>9.3316519546027821E-2</v>
      </c>
      <c r="F129" s="22">
        <f>IF(ISNUMBER(D129), $B145 * E129, "")</f>
        <v>13997.477931904174</v>
      </c>
      <c r="G129" s="30">
        <v>88.2</v>
      </c>
      <c r="H129" s="21">
        <f t="shared" si="63"/>
        <v>0.11223203026481722</v>
      </c>
      <c r="I129" s="105">
        <f>IF(ISNUMBER(G129), $B145 * H129, "")</f>
        <v>16834.804539722583</v>
      </c>
      <c r="J129" s="20">
        <v>86.9</v>
      </c>
      <c r="K129" s="21">
        <f t="shared" si="64"/>
        <v>9.5838587641866438E-2</v>
      </c>
      <c r="L129" s="22">
        <f>IF(ISNUMBER(J129), $B145 * K129, "")</f>
        <v>14375.788146279965</v>
      </c>
      <c r="M129" s="30">
        <v>88.5</v>
      </c>
      <c r="N129" s="21">
        <f t="shared" si="65"/>
        <v>0.11601513240857507</v>
      </c>
      <c r="O129" s="22">
        <f>IF(ISNUMBER(M129), $B145 * N129, "")</f>
        <v>17402.269861286259</v>
      </c>
      <c r="Q129" s="256"/>
      <c r="R129" s="256"/>
      <c r="S129" s="256"/>
    </row>
    <row r="130" spans="1:19" ht="17.25" thickBot="1">
      <c r="A130" s="125" t="s">
        <v>187</v>
      </c>
      <c r="B130" s="129">
        <v>15</v>
      </c>
      <c r="C130" s="80">
        <v>-5.0632911400000001E-2</v>
      </c>
      <c r="D130" s="106">
        <v>16.100000000000001</v>
      </c>
      <c r="E130" s="107">
        <f>IF(ISNUMBER(D130), (D130 - $B130) / $B130, "")</f>
        <v>7.3333333333333431E-2</v>
      </c>
      <c r="F130" s="108">
        <f>IF(ISNUMBER(D130), $B145 * E130, "")</f>
        <v>11000.000000000015</v>
      </c>
      <c r="G130" s="109">
        <v>17</v>
      </c>
      <c r="H130" s="107">
        <f>IF(ISNUMBER(G130), (G130 - $B130) / $B130, "")</f>
        <v>0.13333333333333333</v>
      </c>
      <c r="I130" s="110">
        <f>IF(ISNUMBER(G130), $B145 * H130, "")</f>
        <v>20000</v>
      </c>
      <c r="J130" s="106">
        <v>17</v>
      </c>
      <c r="K130" s="107">
        <f>IF(ISNUMBER(J130), (J130 - $B130) / $B130, "")</f>
        <v>0.13333333333333333</v>
      </c>
      <c r="L130" s="108">
        <f>IF(ISNUMBER(J130), $B145 * K130, "")</f>
        <v>20000</v>
      </c>
      <c r="M130" s="109">
        <v>17.100000000000001</v>
      </c>
      <c r="N130" s="107">
        <f>IF(ISNUMBER(M130), (M130 - $B130) / $B130, "")</f>
        <v>0.1400000000000001</v>
      </c>
      <c r="O130" s="108">
        <f>IF(ISNUMBER(M130), $B145 * N130, "")</f>
        <v>21000.000000000015</v>
      </c>
      <c r="Q130" s="256"/>
      <c r="R130" s="256"/>
      <c r="S130" s="256"/>
    </row>
    <row r="131" spans="1:19" ht="17.25" thickBot="1">
      <c r="A131" s="125" t="s">
        <v>119</v>
      </c>
      <c r="B131" s="126">
        <v>27.2</v>
      </c>
      <c r="C131" s="77">
        <v>-5.2264808400000001E-2</v>
      </c>
      <c r="D131" s="15">
        <v>31.2</v>
      </c>
      <c r="E131" s="32">
        <f t="shared" ref="E131:E134" si="66">IF(ISNUMBER(D131), (D131 - $B131) / $B131, "")</f>
        <v>0.14705882352941177</v>
      </c>
      <c r="F131" s="18">
        <f>IF(ISNUMBER(D131), $B145 * E131, "")</f>
        <v>22058.823529411766</v>
      </c>
      <c r="G131" s="31">
        <v>31</v>
      </c>
      <c r="H131" s="32">
        <f t="shared" ref="H131:H134" si="67">IF(ISNUMBER(G131), (G131 - $B131) / $B131, "")</f>
        <v>0.13970588235294121</v>
      </c>
      <c r="I131" s="101">
        <f>IF(ISNUMBER(G131), $B145 * H131, "")</f>
        <v>20955.882352941182</v>
      </c>
      <c r="J131" s="15">
        <v>30.5</v>
      </c>
      <c r="K131" s="32">
        <f t="shared" ref="K131:K134" si="68">IF(ISNUMBER(J131), (J131 - $B131) / $B131, "")</f>
        <v>0.12132352941176473</v>
      </c>
      <c r="L131" s="18">
        <f>IF(ISNUMBER(J131), $B145 * K131, "")</f>
        <v>18198.52941176471</v>
      </c>
      <c r="M131" s="31">
        <v>31.1</v>
      </c>
      <c r="N131" s="32">
        <f t="shared" ref="N131:N134" si="69">IF(ISNUMBER(M131), (M131 - $B131) / $B131, "")</f>
        <v>0.14338235294117654</v>
      </c>
      <c r="O131" s="18">
        <f>IF(ISNUMBER(M131), $B145 * N131, "")</f>
        <v>21507.352941176483</v>
      </c>
      <c r="Q131" s="256"/>
      <c r="R131" s="256"/>
      <c r="S131" s="256"/>
    </row>
    <row r="132" spans="1:19" ht="17.25" thickBot="1">
      <c r="A132" s="125" t="s">
        <v>64</v>
      </c>
      <c r="B132" s="126">
        <v>39.200000000000003</v>
      </c>
      <c r="C132" s="77">
        <v>-5.54216867E-2</v>
      </c>
      <c r="D132" s="15">
        <v>42.7</v>
      </c>
      <c r="E132" s="32">
        <f t="shared" si="66"/>
        <v>8.9285714285714274E-2</v>
      </c>
      <c r="F132" s="18">
        <f>IF(ISNUMBER(D132), $B145 * E132, "")</f>
        <v>13392.857142857141</v>
      </c>
      <c r="G132" s="31">
        <v>42.9</v>
      </c>
      <c r="H132" s="32">
        <f t="shared" si="67"/>
        <v>9.4387755102040699E-2</v>
      </c>
      <c r="I132" s="101">
        <f>IF(ISNUMBER(G132), $B145 * H132, "")</f>
        <v>14158.163265306104</v>
      </c>
      <c r="J132" s="15">
        <v>41.9</v>
      </c>
      <c r="K132" s="32">
        <f t="shared" si="68"/>
        <v>6.8877551020408045E-2</v>
      </c>
      <c r="L132" s="18">
        <f>IF(ISNUMBER(J132), $B145 * K132, "")</f>
        <v>10331.632653061206</v>
      </c>
      <c r="M132" s="31">
        <v>42.8</v>
      </c>
      <c r="N132" s="32">
        <f t="shared" si="69"/>
        <v>9.1836734693877403E-2</v>
      </c>
      <c r="O132" s="18">
        <f>IF(ISNUMBER(M132), $B145 * N132, "")</f>
        <v>13775.510204081611</v>
      </c>
      <c r="Q132" s="256"/>
      <c r="R132" s="256"/>
      <c r="S132" s="256"/>
    </row>
    <row r="133" spans="1:19" ht="17.25" thickBot="1">
      <c r="A133" s="125" t="s">
        <v>201</v>
      </c>
      <c r="B133" s="126">
        <v>16.100000000000001</v>
      </c>
      <c r="C133" s="77">
        <v>-5.8479532200000003E-2</v>
      </c>
      <c r="D133" s="15">
        <v>17.8</v>
      </c>
      <c r="E133" s="32">
        <f t="shared" si="66"/>
        <v>0.10559006211180119</v>
      </c>
      <c r="F133" s="18">
        <f>IF(ISNUMBER(D133), $B145 * E133, "")</f>
        <v>15838.509316770178</v>
      </c>
      <c r="G133" s="31">
        <v>18.100000000000001</v>
      </c>
      <c r="H133" s="32">
        <f t="shared" si="67"/>
        <v>0.12422360248447203</v>
      </c>
      <c r="I133" s="101">
        <f>IF(ISNUMBER(G133), $B145 * H133, "")</f>
        <v>18633.540372670806</v>
      </c>
      <c r="J133" s="15">
        <v>17.8</v>
      </c>
      <c r="K133" s="32">
        <f t="shared" si="68"/>
        <v>0.10559006211180119</v>
      </c>
      <c r="L133" s="18">
        <f>IF(ISNUMBER(J133), $B145 * K133, "")</f>
        <v>15838.509316770178</v>
      </c>
      <c r="M133" s="31">
        <v>18.100000000000001</v>
      </c>
      <c r="N133" s="32">
        <f t="shared" si="69"/>
        <v>0.12422360248447203</v>
      </c>
      <c r="O133" s="18">
        <f>IF(ISNUMBER(M133), $B145 * N133, "")</f>
        <v>18633.540372670806</v>
      </c>
      <c r="Q133" s="33"/>
      <c r="R133" s="33"/>
    </row>
    <row r="134" spans="1:19" ht="17.25" thickBot="1">
      <c r="A134" s="130" t="s">
        <v>147</v>
      </c>
      <c r="B134" s="131">
        <v>11.7</v>
      </c>
      <c r="C134" s="79">
        <v>-6.4000000000000001E-2</v>
      </c>
      <c r="D134" s="24">
        <v>12.8</v>
      </c>
      <c r="E134" s="25">
        <f t="shared" si="66"/>
        <v>9.4017094017094141E-2</v>
      </c>
      <c r="F134" s="104">
        <f>IF(ISNUMBER(D134), $B145 * E134, "")</f>
        <v>14102.564102564122</v>
      </c>
      <c r="G134" s="102">
        <v>12.9</v>
      </c>
      <c r="H134" s="25">
        <f t="shared" si="67"/>
        <v>0.10256410256410266</v>
      </c>
      <c r="I134" s="103">
        <f>IF(ISNUMBER(G134), $B145 * H134, "")</f>
        <v>15384.615384615399</v>
      </c>
      <c r="J134" s="24">
        <v>12.9</v>
      </c>
      <c r="K134" s="25">
        <f t="shared" si="68"/>
        <v>0.10256410256410266</v>
      </c>
      <c r="L134" s="104">
        <f>IF(ISNUMBER(J134), $B145 * K134, "")</f>
        <v>15384.615384615399</v>
      </c>
      <c r="M134" s="102">
        <v>13.1</v>
      </c>
      <c r="N134" s="25">
        <f t="shared" si="69"/>
        <v>0.11965811965811969</v>
      </c>
      <c r="O134" s="104">
        <f>IF(ISNUMBER(M134), $B145 * N134, "")</f>
        <v>17948.717948717953</v>
      </c>
      <c r="Q134" s="265"/>
      <c r="R134" s="266"/>
      <c r="S134" s="267"/>
    </row>
    <row r="135" spans="1:19">
      <c r="A135" s="123" t="s">
        <v>175</v>
      </c>
      <c r="B135" s="124">
        <v>15.7</v>
      </c>
      <c r="C135" s="76">
        <v>-6.5476190500000003E-2</v>
      </c>
      <c r="D135" s="13">
        <v>17.2</v>
      </c>
      <c r="E135" s="14">
        <f>IF(ISNUMBER(D135), (D135 - $B135) / $B135, "")</f>
        <v>9.5541401273885357E-2</v>
      </c>
      <c r="F135" s="16">
        <f>IF(ISNUMBER(D135), $B145 * E135, "")</f>
        <v>14331.210191082804</v>
      </c>
      <c r="G135" s="29">
        <v>17.5</v>
      </c>
      <c r="H135" s="14">
        <f>IF(ISNUMBER(G135), (G135 - $B135) / $B135, "")</f>
        <v>0.11464968152866246</v>
      </c>
      <c r="I135" s="100">
        <f>IF(ISNUMBER(G135), $B145 * H135, "")</f>
        <v>17197.452229299368</v>
      </c>
      <c r="J135" s="13">
        <v>17.2</v>
      </c>
      <c r="K135" s="14">
        <f>IF(ISNUMBER(J135), (J135 - $B135) / $B135, "")</f>
        <v>9.5541401273885357E-2</v>
      </c>
      <c r="L135" s="16">
        <f>IF(ISNUMBER(J135), $B145 * K135, "")</f>
        <v>14331.210191082804</v>
      </c>
      <c r="M135" s="29">
        <v>17.5</v>
      </c>
      <c r="N135" s="14">
        <f>IF(ISNUMBER(M135), (M135 - $B135) / $B135, "")</f>
        <v>0.11464968152866246</v>
      </c>
      <c r="O135" s="16">
        <f>IF(ISNUMBER(M135), $B145 * N135, "")</f>
        <v>17197.452229299368</v>
      </c>
      <c r="Q135" s="268"/>
      <c r="R135" s="269"/>
      <c r="S135" s="270"/>
    </row>
    <row r="136" spans="1:19" ht="17.25" thickBot="1">
      <c r="A136" s="125" t="s">
        <v>71</v>
      </c>
      <c r="B136" s="126">
        <v>26.6</v>
      </c>
      <c r="C136" s="77">
        <v>-6.6666666700000002E-2</v>
      </c>
      <c r="D136" s="15">
        <v>29.5</v>
      </c>
      <c r="E136" s="32">
        <f t="shared" ref="E136:E139" si="70">IF(ISNUMBER(D136), (D136 - $B136) / $B136, "")</f>
        <v>0.10902255639097738</v>
      </c>
      <c r="F136" s="18">
        <f>IF(ISNUMBER(D136), $B145 * E136, "")</f>
        <v>16353.383458646607</v>
      </c>
      <c r="G136" s="31">
        <v>30</v>
      </c>
      <c r="H136" s="32">
        <f t="shared" ref="H136:H139" si="71">IF(ISNUMBER(G136), (G136 - $B136) / $B136, "")</f>
        <v>0.12781954887218039</v>
      </c>
      <c r="I136" s="101">
        <f>IF(ISNUMBER(G136), $B145 * H136, "")</f>
        <v>19172.932330827058</v>
      </c>
      <c r="J136" s="15">
        <v>29.6</v>
      </c>
      <c r="K136" s="32">
        <f t="shared" ref="K136:K139" si="72">IF(ISNUMBER(J136), (J136 - $B136) / $B136, "")</f>
        <v>0.11278195488721804</v>
      </c>
      <c r="L136" s="18">
        <f>IF(ISNUMBER(J136), $B145 * K136, "")</f>
        <v>16917.293233082706</v>
      </c>
      <c r="M136" s="31">
        <v>30.1</v>
      </c>
      <c r="N136" s="32">
        <f t="shared" ref="N136:N139" si="73">IF(ISNUMBER(M136), (M136 - $B136) / $B136, "")</f>
        <v>0.13157894736842105</v>
      </c>
      <c r="O136" s="18">
        <f>IF(ISNUMBER(M136), $B145 * N136, "")</f>
        <v>19736.842105263157</v>
      </c>
      <c r="Q136" s="271"/>
      <c r="R136" s="272"/>
      <c r="S136" s="273"/>
    </row>
    <row r="137" spans="1:19" ht="17.25" thickBot="1">
      <c r="A137" s="125" t="s">
        <v>199</v>
      </c>
      <c r="B137" s="126">
        <v>67.900000000000006</v>
      </c>
      <c r="C137" s="77">
        <v>-6.7307692299999999E-2</v>
      </c>
      <c r="D137" s="15">
        <v>74.2</v>
      </c>
      <c r="E137" s="32">
        <f t="shared" si="70"/>
        <v>9.2783505154639123E-2</v>
      </c>
      <c r="F137" s="18">
        <f>IF(ISNUMBER(D137), $B145 * E137, "")</f>
        <v>13917.525773195868</v>
      </c>
      <c r="G137" s="31">
        <v>75.099999999999994</v>
      </c>
      <c r="H137" s="32">
        <f t="shared" si="71"/>
        <v>0.10603829160530173</v>
      </c>
      <c r="I137" s="101">
        <f>IF(ISNUMBER(G137), $B145 * H137, "")</f>
        <v>15905.74374079526</v>
      </c>
      <c r="J137" s="15">
        <v>74.7</v>
      </c>
      <c r="K137" s="32">
        <f t="shared" si="72"/>
        <v>0.10014727540500731</v>
      </c>
      <c r="L137" s="18">
        <f>IF(ISNUMBER(J137), $B145 * K137, "")</f>
        <v>15022.091310751097</v>
      </c>
      <c r="M137" s="31">
        <v>75.8</v>
      </c>
      <c r="N137" s="32">
        <f t="shared" si="73"/>
        <v>0.11634756995581724</v>
      </c>
      <c r="O137" s="18">
        <f>IF(ISNUMBER(M137), $B145 * N137, "")</f>
        <v>17452.135493372585</v>
      </c>
      <c r="Q137" s="256"/>
      <c r="R137" s="256"/>
      <c r="S137" s="256"/>
    </row>
    <row r="138" spans="1:19" ht="17.25" thickBot="1">
      <c r="A138" s="125" t="s">
        <v>185</v>
      </c>
      <c r="B138" s="126">
        <v>14.1</v>
      </c>
      <c r="C138" s="77">
        <v>-7.8431372499999999E-2</v>
      </c>
      <c r="D138" s="15">
        <v>15.4</v>
      </c>
      <c r="E138" s="32">
        <f t="shared" si="70"/>
        <v>9.2198581560283738E-2</v>
      </c>
      <c r="F138" s="18">
        <f>IF(ISNUMBER(D138), $B145 * E138, "")</f>
        <v>13829.78723404256</v>
      </c>
      <c r="G138" s="31">
        <v>15.7</v>
      </c>
      <c r="H138" s="32">
        <f t="shared" si="71"/>
        <v>0.11347517730496452</v>
      </c>
      <c r="I138" s="101">
        <f>IF(ISNUMBER(G138), $B145 * H138, "")</f>
        <v>17021.276595744679</v>
      </c>
      <c r="J138" s="15">
        <v>15.3</v>
      </c>
      <c r="K138" s="32">
        <f t="shared" si="72"/>
        <v>8.5106382978723485E-2</v>
      </c>
      <c r="L138" s="18">
        <f>IF(ISNUMBER(J138), $B145 * K138, "")</f>
        <v>12765.957446808523</v>
      </c>
      <c r="M138" s="31">
        <v>15.7</v>
      </c>
      <c r="N138" s="32">
        <f t="shared" si="73"/>
        <v>0.11347517730496452</v>
      </c>
      <c r="O138" s="18">
        <f>IF(ISNUMBER(M138), $B145 * N138, "")</f>
        <v>17021.276595744679</v>
      </c>
      <c r="Q138" s="251"/>
      <c r="R138" s="251"/>
      <c r="S138" s="251"/>
    </row>
    <row r="139" spans="1:19" ht="17.25" thickBot="1">
      <c r="A139" s="127" t="s">
        <v>205</v>
      </c>
      <c r="B139" s="128">
        <v>11.3</v>
      </c>
      <c r="C139" s="78">
        <v>-8.1300813E-2</v>
      </c>
      <c r="D139" s="20">
        <v>12.7</v>
      </c>
      <c r="E139" s="21">
        <f t="shared" si="70"/>
        <v>0.12389380530973439</v>
      </c>
      <c r="F139" s="22">
        <f>IF(ISNUMBER(D139), $B145 * E139, "")</f>
        <v>18584.070796460157</v>
      </c>
      <c r="G139" s="30">
        <v>12.7</v>
      </c>
      <c r="H139" s="21">
        <f t="shared" si="71"/>
        <v>0.12389380530973439</v>
      </c>
      <c r="I139" s="105">
        <f>IF(ISNUMBER(G139), $B145 * H139, "")</f>
        <v>18584.070796460157</v>
      </c>
      <c r="J139" s="20">
        <v>12.4</v>
      </c>
      <c r="K139" s="21">
        <f t="shared" si="72"/>
        <v>9.7345132743362789E-2</v>
      </c>
      <c r="L139" s="22">
        <f>IF(ISNUMBER(J139), $B145 * K139, "")</f>
        <v>14601.769911504418</v>
      </c>
      <c r="M139" s="30">
        <v>12.8</v>
      </c>
      <c r="N139" s="21">
        <f t="shared" si="73"/>
        <v>0.13274336283185839</v>
      </c>
      <c r="O139" s="22">
        <f>IF(ISNUMBER(M139), $B145 * N139, "")</f>
        <v>19911.504424778759</v>
      </c>
      <c r="Q139" s="251"/>
      <c r="R139" s="251"/>
      <c r="S139" s="251"/>
    </row>
    <row r="140" spans="1:19" ht="17.25" thickBot="1">
      <c r="A140" s="125" t="s">
        <v>213</v>
      </c>
      <c r="B140" s="129">
        <v>10.8</v>
      </c>
      <c r="C140" s="80">
        <v>-8.4745762700000005E-2</v>
      </c>
      <c r="D140" s="106">
        <v>12.1</v>
      </c>
      <c r="E140" s="107">
        <f>IF(ISNUMBER(D140), (D140 - $B140) / $B140, "")</f>
        <v>0.12037037037037027</v>
      </c>
      <c r="F140" s="108">
        <f>IF(ISNUMBER(D140), $B145 * E140, "")</f>
        <v>18055.55555555554</v>
      </c>
      <c r="G140" s="109">
        <v>12.2</v>
      </c>
      <c r="H140" s="107">
        <f>IF(ISNUMBER(G140), (G140 - $B140) / $B140, "")</f>
        <v>0.12962962962962948</v>
      </c>
      <c r="I140" s="110">
        <f>IF(ISNUMBER(G140), $B145 * H140, "")</f>
        <v>19444.444444444423</v>
      </c>
      <c r="J140" s="106">
        <v>12.1</v>
      </c>
      <c r="K140" s="107">
        <f>IF(ISNUMBER(J140), (J140 - $B140) / $B140, "")</f>
        <v>0.12037037037037027</v>
      </c>
      <c r="L140" s="108">
        <f>IF(ISNUMBER(J140), $B145 * K140, "")</f>
        <v>18055.55555555554</v>
      </c>
      <c r="M140" s="109">
        <v>12.3</v>
      </c>
      <c r="N140" s="107">
        <f>IF(ISNUMBER(M140), (M140 - $B140) / $B140, "")</f>
        <v>0.13888888888888887</v>
      </c>
      <c r="O140" s="108">
        <f>IF(ISNUMBER(M140), $B145 * N140, "")</f>
        <v>20833.333333333328</v>
      </c>
      <c r="Q140" s="256"/>
      <c r="R140" s="256"/>
      <c r="S140" s="256"/>
    </row>
    <row r="141" spans="1:19" ht="17.25" thickBot="1">
      <c r="A141" s="125" t="s">
        <v>159</v>
      </c>
      <c r="B141" s="126">
        <v>91.2</v>
      </c>
      <c r="C141" s="77">
        <v>-8.7999999999999995E-2</v>
      </c>
      <c r="D141" s="15">
        <v>99.2</v>
      </c>
      <c r="E141" s="32">
        <f t="shared" ref="E141:E144" si="74">IF(ISNUMBER(D141), (D141 - $B141) / $B141, "")</f>
        <v>8.771929824561403E-2</v>
      </c>
      <c r="F141" s="18">
        <f>IF(ISNUMBER(D141), $B145 * E141, "")</f>
        <v>13157.894736842105</v>
      </c>
      <c r="G141" s="31">
        <v>101</v>
      </c>
      <c r="H141" s="32">
        <f t="shared" ref="H141:H144" si="75">IF(ISNUMBER(G141), (G141 - $B141) / $B141, "")</f>
        <v>0.10745614035087715</v>
      </c>
      <c r="I141" s="101">
        <f>IF(ISNUMBER(G141), $B145 * H141, "")</f>
        <v>16118.421052631573</v>
      </c>
      <c r="J141" s="15">
        <v>99.2</v>
      </c>
      <c r="K141" s="32">
        <f t="shared" ref="K141:K144" si="76">IF(ISNUMBER(J141), (J141 - $B141) / $B141, "")</f>
        <v>8.771929824561403E-2</v>
      </c>
      <c r="L141" s="18">
        <f>IF(ISNUMBER(J141), $B145 * K141, "")</f>
        <v>13157.894736842105</v>
      </c>
      <c r="M141" s="31">
        <v>100</v>
      </c>
      <c r="N141" s="32">
        <f t="shared" ref="N141:N144" si="77">IF(ISNUMBER(M141), (M141 - $B141) / $B141, "")</f>
        <v>9.6491228070175405E-2</v>
      </c>
      <c r="O141" s="18">
        <f>IF(ISNUMBER(M141), $B145 * N141, "")</f>
        <v>14473.684210526311</v>
      </c>
      <c r="Q141" s="256"/>
      <c r="R141" s="256"/>
      <c r="S141" s="256"/>
    </row>
    <row r="142" spans="1:19" ht="17.25" thickBot="1">
      <c r="A142" s="125" t="s">
        <v>231</v>
      </c>
      <c r="B142" s="126">
        <v>80.599999999999994</v>
      </c>
      <c r="C142" s="77">
        <v>-9.0293453699999998E-2</v>
      </c>
      <c r="D142" s="15">
        <v>89.4</v>
      </c>
      <c r="E142" s="32">
        <f t="shared" si="74"/>
        <v>0.1091811414392061</v>
      </c>
      <c r="F142" s="18">
        <f>IF(ISNUMBER(D142), $B145 * E142, "")</f>
        <v>16377.171215880915</v>
      </c>
      <c r="G142" s="31">
        <v>91.9</v>
      </c>
      <c r="H142" s="32">
        <f t="shared" si="75"/>
        <v>0.14019851116625326</v>
      </c>
      <c r="I142" s="101">
        <f>IF(ISNUMBER(G142), $B145 * H142, "")</f>
        <v>21029.776674937988</v>
      </c>
      <c r="J142" s="15">
        <v>89.7</v>
      </c>
      <c r="K142" s="32">
        <f t="shared" si="76"/>
        <v>0.11290322580645172</v>
      </c>
      <c r="L142" s="18">
        <f>IF(ISNUMBER(J142), $B145 * K142, "")</f>
        <v>16935.483870967757</v>
      </c>
      <c r="M142" s="31">
        <v>91.9</v>
      </c>
      <c r="N142" s="32">
        <f t="shared" si="77"/>
        <v>0.14019851116625326</v>
      </c>
      <c r="O142" s="18">
        <f>IF(ISNUMBER(M142), $B145 * N142, "")</f>
        <v>21029.776674937988</v>
      </c>
      <c r="Q142" s="256"/>
      <c r="R142" s="256"/>
      <c r="S142" s="256"/>
    </row>
    <row r="143" spans="1:19">
      <c r="A143" s="125" t="s">
        <v>207</v>
      </c>
      <c r="B143" s="126">
        <v>15.4</v>
      </c>
      <c r="C143" s="77">
        <v>-9.4117647099999993E-2</v>
      </c>
      <c r="D143" s="15">
        <v>17.600000000000001</v>
      </c>
      <c r="E143" s="32">
        <f t="shared" si="74"/>
        <v>0.14285714285714293</v>
      </c>
      <c r="F143" s="18">
        <f>IF(ISNUMBER(D143), $B145 * E143, "")</f>
        <v>21428.571428571438</v>
      </c>
      <c r="G143" s="31">
        <v>18.100000000000001</v>
      </c>
      <c r="H143" s="32">
        <f t="shared" si="75"/>
        <v>0.17532467532467538</v>
      </c>
      <c r="I143" s="101">
        <f>IF(ISNUMBER(G143), $B145 * H143, "")</f>
        <v>26298.701298701308</v>
      </c>
      <c r="J143" s="15">
        <v>17.600000000000001</v>
      </c>
      <c r="K143" s="32">
        <f t="shared" si="76"/>
        <v>0.14285714285714293</v>
      </c>
      <c r="L143" s="18">
        <f>IF(ISNUMBER(J143), $B145 * K143, "")</f>
        <v>21428.571428571438</v>
      </c>
      <c r="M143" s="31">
        <v>17.8</v>
      </c>
      <c r="N143" s="32">
        <f t="shared" si="77"/>
        <v>0.15584415584415587</v>
      </c>
      <c r="O143" s="18">
        <f>IF(ISNUMBER(M143), $B145 * N143, "")</f>
        <v>23376.623376623382</v>
      </c>
      <c r="Q143" s="278"/>
      <c r="R143" s="279"/>
      <c r="S143" s="280"/>
    </row>
    <row r="144" spans="1:19" ht="17.25" thickBot="1">
      <c r="A144" s="130"/>
      <c r="B144" s="131"/>
      <c r="C144" s="79"/>
      <c r="D144" s="24" t="s">
        <v>341</v>
      </c>
      <c r="E144" s="25" t="str">
        <f t="shared" si="74"/>
        <v/>
      </c>
      <c r="F144" s="104" t="str">
        <f>IF(ISNUMBER(D144), $B145 * E144, "")</f>
        <v/>
      </c>
      <c r="G144" s="102" t="s">
        <v>341</v>
      </c>
      <c r="H144" s="25" t="str">
        <f t="shared" si="75"/>
        <v/>
      </c>
      <c r="I144" s="103" t="str">
        <f>IF(ISNUMBER(G144), $B145 * H144, "")</f>
        <v/>
      </c>
      <c r="J144" s="24" t="s">
        <v>341</v>
      </c>
      <c r="K144" s="25" t="str">
        <f t="shared" si="76"/>
        <v/>
      </c>
      <c r="L144" s="104" t="str">
        <f>IF(ISNUMBER(J144), $B145 * K144, "")</f>
        <v/>
      </c>
      <c r="M144" s="102" t="s">
        <v>341</v>
      </c>
      <c r="N144" s="25" t="str">
        <f t="shared" si="77"/>
        <v/>
      </c>
      <c r="O144" s="104" t="str">
        <f>IF(ISNUMBER(M144), $B145 * N144, "")</f>
        <v/>
      </c>
      <c r="Q144" s="281"/>
      <c r="R144" s="282"/>
      <c r="S144" s="283"/>
    </row>
    <row r="145" spans="1:19" ht="17.25" thickBot="1">
      <c r="A145" s="132" t="s">
        <v>267</v>
      </c>
      <c r="B145" s="289">
        <f>$B$37</f>
        <v>150000</v>
      </c>
      <c r="C145" s="290"/>
      <c r="D145" s="26" t="s">
        <v>268</v>
      </c>
      <c r="E145" s="27">
        <f>IF(COUNT(E125:E144), SUM(E125:E144) / COUNT(E125:E144), 0)</f>
        <v>0.10017012422792736</v>
      </c>
      <c r="F145" s="28">
        <f>SUM(F125:F144)</f>
        <v>285484.85404959286</v>
      </c>
      <c r="G145" s="26" t="s">
        <v>268</v>
      </c>
      <c r="H145" s="27">
        <f>IF(COUNT(H125:H144), SUM(H125:H144) / COUNT(H125:H144), 0)</f>
        <v>0.12861336448229763</v>
      </c>
      <c r="I145" s="28">
        <f>SUM(I125:I144)</f>
        <v>366548.0887745482</v>
      </c>
      <c r="J145" s="26" t="s">
        <v>268</v>
      </c>
      <c r="K145" s="27">
        <f>IF(COUNT(K125:K144), SUM(K125:K144) / COUNT(K125:K144), 0)</f>
        <v>0.10947256926965299</v>
      </c>
      <c r="L145" s="28">
        <f>SUM(L125:L144)</f>
        <v>311996.82241851103</v>
      </c>
      <c r="M145" s="26" t="s">
        <v>268</v>
      </c>
      <c r="N145" s="27">
        <f>IF(COUNT(N125:N144), SUM(N125:N144) / COUNT(N125:N144), 0)</f>
        <v>0.13137496489603173</v>
      </c>
      <c r="O145" s="28">
        <f>SUM(O125:O144)</f>
        <v>374418.64995369042</v>
      </c>
      <c r="Q145" s="284"/>
      <c r="R145" s="285"/>
      <c r="S145" s="286"/>
    </row>
    <row r="147" spans="1:19" ht="17.25" thickBot="1"/>
    <row r="148" spans="1:19" ht="17.25" thickBot="1">
      <c r="A148" s="230" t="s">
        <v>256</v>
      </c>
      <c r="B148" s="231"/>
      <c r="C148" s="231"/>
      <c r="D148" s="231"/>
      <c r="E148" s="231"/>
      <c r="F148" s="231"/>
      <c r="G148" s="231"/>
      <c r="H148" s="231"/>
      <c r="I148" s="231"/>
      <c r="J148" s="231"/>
      <c r="K148" s="231"/>
      <c r="L148" s="231"/>
      <c r="M148" s="231"/>
      <c r="N148" s="231"/>
      <c r="O148" s="232"/>
      <c r="Q148" s="251"/>
      <c r="R148" s="251"/>
      <c r="S148" s="251"/>
    </row>
    <row r="149" spans="1:19" ht="17.25" thickBot="1">
      <c r="A149" s="190" t="s">
        <v>264</v>
      </c>
      <c r="B149" s="230" t="s">
        <v>49</v>
      </c>
      <c r="C149" s="232"/>
      <c r="D149" s="230" t="s">
        <v>57</v>
      </c>
      <c r="E149" s="231"/>
      <c r="F149" s="232"/>
      <c r="G149" s="257">
        <f>_xlfn.IFNA(VLOOKUP(B149, 현재가테이블!$B$2:$D$200, 2, FALSE), "-")</f>
        <v>60715000</v>
      </c>
      <c r="H149" s="258"/>
      <c r="I149" s="259"/>
      <c r="J149" s="230" t="s">
        <v>58</v>
      </c>
      <c r="K149" s="231"/>
      <c r="L149" s="232"/>
      <c r="M149" s="260">
        <f>_xlfn.IFNA(VLOOKUP(B149, 현재가테이블!$B$2:$D$200, 3, FALSE), "-")</f>
        <v>-7.8924148000000006E-3</v>
      </c>
      <c r="N149" s="261"/>
      <c r="O149" s="262"/>
      <c r="Q149" s="251"/>
      <c r="R149" s="251"/>
      <c r="S149" s="251"/>
    </row>
    <row r="150" spans="1:19" ht="17.25" thickBot="1">
      <c r="A150" s="291" t="s">
        <v>54</v>
      </c>
      <c r="B150" s="293" t="str">
        <f>TEXT($G$1, "[$-ko-KR]yyyy-mm-dd(ddd) ") &amp; "오전 00:00"</f>
        <v>2021-12-07(화) 오전 00:00</v>
      </c>
      <c r="C150" s="294"/>
      <c r="D150" s="253" t="str">
        <f>TEXT($G$1, "[$-ko-KR]yyyy-mm-dd(ddd) ") &amp; "오후 14:00"</f>
        <v>2021-12-07(화) 오후 14:00</v>
      </c>
      <c r="E150" s="254"/>
      <c r="F150" s="255"/>
      <c r="G150" s="253" t="str">
        <f>TEXT($G$1, "[$-ko-KR]yyyy-mm-dd(ddd) ") &amp; "오후 19:00"</f>
        <v>2021-12-07(화) 오후 19:00</v>
      </c>
      <c r="H150" s="254"/>
      <c r="I150" s="255"/>
      <c r="J150" s="253" t="str">
        <f>TEXT($G$1, "[$-ko-KR]yyyy-mm-dd(ddd) ") &amp; "오후 21:00"</f>
        <v>2021-12-07(화) 오후 21:00</v>
      </c>
      <c r="K150" s="254"/>
      <c r="L150" s="255"/>
      <c r="M150" s="253" t="str">
        <f>TEXT($G$1+1, "[$-ko-KR]yyyy-mm-dd(ddd) ") &amp; "오전 00:00"</f>
        <v>2021-12-08(수) 오전 00:00</v>
      </c>
      <c r="N150" s="254"/>
      <c r="O150" s="255"/>
      <c r="Q150" s="251"/>
      <c r="R150" s="251"/>
      <c r="S150" s="251"/>
    </row>
    <row r="151" spans="1:19" ht="17.25" thickBot="1">
      <c r="A151" s="292"/>
      <c r="B151" s="121" t="s">
        <v>57</v>
      </c>
      <c r="C151" s="122" t="s">
        <v>58</v>
      </c>
      <c r="D151" s="2" t="s">
        <v>57</v>
      </c>
      <c r="E151" s="10" t="s">
        <v>265</v>
      </c>
      <c r="F151" s="11" t="s">
        <v>266</v>
      </c>
      <c r="G151" s="191" t="s">
        <v>57</v>
      </c>
      <c r="H151" s="192" t="s">
        <v>265</v>
      </c>
      <c r="I151" s="193" t="s">
        <v>266</v>
      </c>
      <c r="J151" s="10" t="s">
        <v>57</v>
      </c>
      <c r="K151" s="10" t="s">
        <v>265</v>
      </c>
      <c r="L151" s="115" t="s">
        <v>266</v>
      </c>
      <c r="M151" s="2" t="s">
        <v>57</v>
      </c>
      <c r="N151" s="10" t="s">
        <v>265</v>
      </c>
      <c r="O151" s="66" t="s">
        <v>266</v>
      </c>
      <c r="Q151" s="256"/>
      <c r="R151" s="256"/>
      <c r="S151" s="256"/>
    </row>
    <row r="152" spans="1:19" ht="17.25" thickBot="1">
      <c r="A152" s="123" t="s">
        <v>237</v>
      </c>
      <c r="B152" s="124">
        <v>122</v>
      </c>
      <c r="C152" s="76">
        <v>-6.1538461500000002E-2</v>
      </c>
      <c r="D152" s="13">
        <v>148</v>
      </c>
      <c r="E152" s="14">
        <f>IF(ISNUMBER(D152), (D152 - $B152) / $B152, "")</f>
        <v>0.21311475409836064</v>
      </c>
      <c r="F152" s="16">
        <f>IF(ISNUMBER(D152), $B172 * E152, "")</f>
        <v>31967.213114754097</v>
      </c>
      <c r="G152" s="29">
        <v>148</v>
      </c>
      <c r="H152" s="14">
        <f>IF(ISNUMBER(G152), (G152 - $B152) / $B152, "")</f>
        <v>0.21311475409836064</v>
      </c>
      <c r="I152" s="100">
        <f>IF(ISNUMBER(G152), $B172 * H152, "")</f>
        <v>31967.213114754097</v>
      </c>
      <c r="J152" s="13">
        <v>150</v>
      </c>
      <c r="K152" s="14">
        <f>IF(ISNUMBER(J152), (J152 - $B152) / $B152, "")</f>
        <v>0.22950819672131148</v>
      </c>
      <c r="L152" s="16">
        <f>IF(ISNUMBER(J152), $B172 * K152, "")</f>
        <v>34426.229508196724</v>
      </c>
      <c r="M152" s="29">
        <v>148</v>
      </c>
      <c r="N152" s="14">
        <f>IF(ISNUMBER(M152), (M152 - $B152) / $B152, "")</f>
        <v>0.21311475409836064</v>
      </c>
      <c r="O152" s="16">
        <f>IF(ISNUMBER(M152), $B172 * N152, "")</f>
        <v>31967.213114754097</v>
      </c>
      <c r="Q152" s="251"/>
      <c r="R152" s="251"/>
      <c r="S152" s="251"/>
    </row>
    <row r="153" spans="1:19" ht="17.25" thickBot="1">
      <c r="A153" s="125" t="s">
        <v>125</v>
      </c>
      <c r="B153" s="126">
        <v>106</v>
      </c>
      <c r="C153" s="77">
        <v>-6.1946902700000001E-2</v>
      </c>
      <c r="D153" s="15">
        <v>116</v>
      </c>
      <c r="E153" s="32">
        <f t="shared" ref="E153:E156" si="78">IF(ISNUMBER(D153), (D153 - $B153) / $B153, "")</f>
        <v>9.4339622641509441E-2</v>
      </c>
      <c r="F153" s="18">
        <f>IF(ISNUMBER(D153), $B172 * E153, "")</f>
        <v>14150.943396226416</v>
      </c>
      <c r="G153" s="31">
        <v>119</v>
      </c>
      <c r="H153" s="32">
        <f t="shared" ref="H153:H156" si="79">IF(ISNUMBER(G153), (G153 - $B153) / $B153, "")</f>
        <v>0.12264150943396226</v>
      </c>
      <c r="I153" s="101">
        <f>IF(ISNUMBER(G153), $B172 * H153, "")</f>
        <v>18396.226415094341</v>
      </c>
      <c r="J153" s="15">
        <v>117</v>
      </c>
      <c r="K153" s="32">
        <f t="shared" ref="K153:K156" si="80">IF(ISNUMBER(J153), (J153 - $B153) / $B153, "")</f>
        <v>0.10377358490566038</v>
      </c>
      <c r="L153" s="18">
        <f>IF(ISNUMBER(J153), $B172 * K153, "")</f>
        <v>15566.037735849057</v>
      </c>
      <c r="M153" s="31">
        <v>119</v>
      </c>
      <c r="N153" s="32">
        <f t="shared" ref="N153:N156" si="81">IF(ISNUMBER(M153), (M153 - $B153) / $B153, "")</f>
        <v>0.12264150943396226</v>
      </c>
      <c r="O153" s="18">
        <f>IF(ISNUMBER(M153), $B172 * N153, "")</f>
        <v>18396.226415094341</v>
      </c>
      <c r="Q153" s="251"/>
      <c r="R153" s="251"/>
      <c r="S153" s="251"/>
    </row>
    <row r="154" spans="1:19" ht="17.25" thickBot="1">
      <c r="A154" s="125" t="s">
        <v>251</v>
      </c>
      <c r="B154" s="126">
        <v>298</v>
      </c>
      <c r="C154" s="77">
        <v>-6.8750000000000006E-2</v>
      </c>
      <c r="D154" s="15">
        <v>332</v>
      </c>
      <c r="E154" s="32">
        <f t="shared" si="78"/>
        <v>0.11409395973154363</v>
      </c>
      <c r="F154" s="18">
        <f>IF(ISNUMBER(D154), $B172 * E154, "")</f>
        <v>17114.093959731545</v>
      </c>
      <c r="G154" s="31">
        <v>340</v>
      </c>
      <c r="H154" s="32">
        <f t="shared" si="79"/>
        <v>0.14093959731543623</v>
      </c>
      <c r="I154" s="101">
        <f>IF(ISNUMBER(G154), $B172 * H154, "")</f>
        <v>21140.939597315435</v>
      </c>
      <c r="J154" s="15">
        <v>336</v>
      </c>
      <c r="K154" s="32">
        <f t="shared" si="80"/>
        <v>0.12751677852348994</v>
      </c>
      <c r="L154" s="18">
        <f>IF(ISNUMBER(J154), $B172 * K154, "")</f>
        <v>19127.516778523492</v>
      </c>
      <c r="M154" s="31">
        <v>345</v>
      </c>
      <c r="N154" s="32">
        <f t="shared" si="81"/>
        <v>0.15771812080536912</v>
      </c>
      <c r="O154" s="18">
        <f>IF(ISNUMBER(M154), $B172 * N154, "")</f>
        <v>23657.71812080537</v>
      </c>
      <c r="Q154" s="256"/>
      <c r="R154" s="256"/>
      <c r="S154" s="256"/>
    </row>
    <row r="155" spans="1:19" ht="17.25" thickBot="1">
      <c r="A155" s="125" t="s">
        <v>115</v>
      </c>
      <c r="B155" s="126">
        <v>653</v>
      </c>
      <c r="C155" s="77">
        <v>-7.2443181800000006E-2</v>
      </c>
      <c r="D155" s="15">
        <v>778</v>
      </c>
      <c r="E155" s="32">
        <f t="shared" si="78"/>
        <v>0.19142419601837674</v>
      </c>
      <c r="F155" s="18">
        <f>IF(ISNUMBER(D155), $B172 * E155, "")</f>
        <v>28713.629402756509</v>
      </c>
      <c r="G155" s="31">
        <v>825</v>
      </c>
      <c r="H155" s="32">
        <f t="shared" si="79"/>
        <v>0.26339969372128635</v>
      </c>
      <c r="I155" s="101">
        <f>IF(ISNUMBER(G155), $B172 * H155, "")</f>
        <v>39509.954058192954</v>
      </c>
      <c r="J155" s="15">
        <v>799</v>
      </c>
      <c r="K155" s="32">
        <f t="shared" si="80"/>
        <v>0.22358346094946402</v>
      </c>
      <c r="L155" s="18">
        <f>IF(ISNUMBER(J155), $B172 * K155, "")</f>
        <v>33537.519142419602</v>
      </c>
      <c r="M155" s="31">
        <v>819</v>
      </c>
      <c r="N155" s="32">
        <f t="shared" si="81"/>
        <v>0.25421133231240428</v>
      </c>
      <c r="O155" s="18">
        <f>IF(ISNUMBER(M155), $B172 * N155, "")</f>
        <v>38131.69984686064</v>
      </c>
      <c r="Q155" s="256"/>
      <c r="R155" s="256"/>
      <c r="S155" s="256"/>
    </row>
    <row r="156" spans="1:19" ht="17.25" thickBot="1">
      <c r="A156" s="127" t="s">
        <v>141</v>
      </c>
      <c r="B156" s="128">
        <v>125</v>
      </c>
      <c r="C156" s="78">
        <v>-7.4074074099999998E-2</v>
      </c>
      <c r="D156" s="20">
        <v>145</v>
      </c>
      <c r="E156" s="21">
        <f t="shared" si="78"/>
        <v>0.16</v>
      </c>
      <c r="F156" s="22">
        <f>IF(ISNUMBER(D156), $B172 * E156, "")</f>
        <v>24000</v>
      </c>
      <c r="G156" s="30">
        <v>145</v>
      </c>
      <c r="H156" s="21">
        <f t="shared" si="79"/>
        <v>0.16</v>
      </c>
      <c r="I156" s="105">
        <f>IF(ISNUMBER(G156), $B172 * H156, "")</f>
        <v>24000</v>
      </c>
      <c r="J156" s="20">
        <v>142</v>
      </c>
      <c r="K156" s="21">
        <f t="shared" si="80"/>
        <v>0.13600000000000001</v>
      </c>
      <c r="L156" s="22">
        <f>IF(ISNUMBER(J156), $B172 * K156, "")</f>
        <v>20400</v>
      </c>
      <c r="M156" s="30">
        <v>145</v>
      </c>
      <c r="N156" s="21">
        <f t="shared" si="81"/>
        <v>0.16</v>
      </c>
      <c r="O156" s="22">
        <f>IF(ISNUMBER(M156), $B172 * N156, "")</f>
        <v>24000</v>
      </c>
      <c r="Q156" s="256"/>
      <c r="R156" s="256"/>
      <c r="S156" s="256"/>
    </row>
    <row r="157" spans="1:19" ht="17.25" thickBot="1">
      <c r="A157" s="125" t="s">
        <v>85</v>
      </c>
      <c r="B157" s="129">
        <v>368</v>
      </c>
      <c r="C157" s="80">
        <v>-7.5376884399999997E-2</v>
      </c>
      <c r="D157" s="106">
        <v>407</v>
      </c>
      <c r="E157" s="107">
        <f>IF(ISNUMBER(D157), (D157 - $B157) / $B157, "")</f>
        <v>0.10597826086956522</v>
      </c>
      <c r="F157" s="108">
        <f>IF(ISNUMBER(D157), $B172 * E157, "")</f>
        <v>15896.739130434782</v>
      </c>
      <c r="G157" s="109">
        <v>415</v>
      </c>
      <c r="H157" s="107">
        <f>IF(ISNUMBER(G157), (G157 - $B157) / $B157, "")</f>
        <v>0.12771739130434784</v>
      </c>
      <c r="I157" s="110">
        <f>IF(ISNUMBER(G157), $B172 * H157, "")</f>
        <v>19157.608695652176</v>
      </c>
      <c r="J157" s="106">
        <v>404</v>
      </c>
      <c r="K157" s="107">
        <f>IF(ISNUMBER(J157), (J157 - $B157) / $B157, "")</f>
        <v>9.7826086956521743E-2</v>
      </c>
      <c r="L157" s="108">
        <f>IF(ISNUMBER(J157), $B172 * K157, "")</f>
        <v>14673.913043478262</v>
      </c>
      <c r="M157" s="109">
        <v>416</v>
      </c>
      <c r="N157" s="107">
        <f>IF(ISNUMBER(M157), (M157 - $B157) / $B157, "")</f>
        <v>0.13043478260869565</v>
      </c>
      <c r="O157" s="108">
        <f>IF(ISNUMBER(M157), $B172 * N157, "")</f>
        <v>19565.217391304348</v>
      </c>
      <c r="Q157" s="256"/>
      <c r="R157" s="256"/>
      <c r="S157" s="256"/>
    </row>
    <row r="158" spans="1:19" ht="17.25" thickBot="1">
      <c r="A158" s="125" t="s">
        <v>135</v>
      </c>
      <c r="B158" s="126">
        <v>299</v>
      </c>
      <c r="C158" s="77">
        <v>-7.7160493799999993E-2</v>
      </c>
      <c r="D158" s="15">
        <v>314</v>
      </c>
      <c r="E158" s="32">
        <f t="shared" ref="E158:E161" si="82">IF(ISNUMBER(D158), (D158 - $B158) / $B158, "")</f>
        <v>5.016722408026756E-2</v>
      </c>
      <c r="F158" s="18">
        <f>IF(ISNUMBER(D158), $B172 * E158, "")</f>
        <v>7525.0836120401336</v>
      </c>
      <c r="G158" s="31">
        <v>318</v>
      </c>
      <c r="H158" s="32">
        <f t="shared" ref="H158:H161" si="83">IF(ISNUMBER(G158), (G158 - $B158) / $B158, "")</f>
        <v>6.354515050167224E-2</v>
      </c>
      <c r="I158" s="101">
        <f>IF(ISNUMBER(G158), $B172 * H158, "")</f>
        <v>9531.7725752508359</v>
      </c>
      <c r="J158" s="15">
        <v>312</v>
      </c>
      <c r="K158" s="32">
        <f t="shared" ref="K158:K161" si="84">IF(ISNUMBER(J158), (J158 - $B158) / $B158, "")</f>
        <v>4.3478260869565216E-2</v>
      </c>
      <c r="L158" s="18">
        <f>IF(ISNUMBER(J158), $B172 * K158, "")</f>
        <v>6521.7391304347821</v>
      </c>
      <c r="M158" s="31">
        <v>319</v>
      </c>
      <c r="N158" s="32">
        <f t="shared" ref="N158:N161" si="85">IF(ISNUMBER(M158), (M158 - $B158) / $B158, "")</f>
        <v>6.6889632107023408E-2</v>
      </c>
      <c r="O158" s="18">
        <f>IF(ISNUMBER(M158), $B172 * N158, "")</f>
        <v>10033.444816053512</v>
      </c>
      <c r="Q158" s="256"/>
      <c r="R158" s="256"/>
      <c r="S158" s="256"/>
    </row>
    <row r="159" spans="1:19" ht="17.25" thickBot="1">
      <c r="A159" s="125" t="s">
        <v>51</v>
      </c>
      <c r="B159" s="126">
        <v>331</v>
      </c>
      <c r="C159" s="77">
        <v>-7.7994429000000004E-2</v>
      </c>
      <c r="D159" s="15">
        <v>366</v>
      </c>
      <c r="E159" s="32">
        <f t="shared" si="82"/>
        <v>0.10574018126888217</v>
      </c>
      <c r="F159" s="18">
        <f>IF(ISNUMBER(D159), $B172 * E159, "")</f>
        <v>15861.027190332325</v>
      </c>
      <c r="G159" s="31">
        <v>363</v>
      </c>
      <c r="H159" s="32">
        <f t="shared" si="83"/>
        <v>9.6676737160120846E-2</v>
      </c>
      <c r="I159" s="101">
        <f>IF(ISNUMBER(G159), $B172 * H159, "")</f>
        <v>14501.510574018126</v>
      </c>
      <c r="J159" s="15">
        <v>355</v>
      </c>
      <c r="K159" s="32">
        <f t="shared" si="84"/>
        <v>7.2507552870090641E-2</v>
      </c>
      <c r="L159" s="18">
        <f>IF(ISNUMBER(J159), $B172 * K159, "")</f>
        <v>10876.132930513597</v>
      </c>
      <c r="M159" s="31">
        <v>359</v>
      </c>
      <c r="N159" s="32">
        <f t="shared" si="85"/>
        <v>8.4592145015105744E-2</v>
      </c>
      <c r="O159" s="18">
        <f>IF(ISNUMBER(M159), $B172 * N159, "")</f>
        <v>12688.821752265862</v>
      </c>
      <c r="Q159" s="256"/>
      <c r="R159" s="256"/>
      <c r="S159" s="256"/>
    </row>
    <row r="160" spans="1:19" ht="17.25" thickBot="1">
      <c r="A160" s="125" t="s">
        <v>336</v>
      </c>
      <c r="B160" s="126">
        <v>317</v>
      </c>
      <c r="C160" s="77">
        <v>-8.1159420299999993E-2</v>
      </c>
      <c r="D160" s="15">
        <v>349</v>
      </c>
      <c r="E160" s="32">
        <f t="shared" si="82"/>
        <v>0.10094637223974763</v>
      </c>
      <c r="F160" s="18">
        <f>IF(ISNUMBER(D160), $B172 * E160, "")</f>
        <v>15141.955835962144</v>
      </c>
      <c r="G160" s="31">
        <v>353</v>
      </c>
      <c r="H160" s="32">
        <f t="shared" si="83"/>
        <v>0.11356466876971609</v>
      </c>
      <c r="I160" s="101">
        <f>IF(ISNUMBER(G160), $B172 * H160, "")</f>
        <v>17034.700315457412</v>
      </c>
      <c r="J160" s="15">
        <v>343</v>
      </c>
      <c r="K160" s="32">
        <f t="shared" si="84"/>
        <v>8.2018927444794956E-2</v>
      </c>
      <c r="L160" s="18">
        <f>IF(ISNUMBER(J160), $B172 * K160, "")</f>
        <v>12302.839116719244</v>
      </c>
      <c r="M160" s="31">
        <v>353</v>
      </c>
      <c r="N160" s="32">
        <f t="shared" si="85"/>
        <v>0.11356466876971609</v>
      </c>
      <c r="O160" s="18">
        <f>IF(ISNUMBER(M160), $B172 * N160, "")</f>
        <v>17034.700315457412</v>
      </c>
      <c r="Q160" s="33"/>
      <c r="R160" s="33"/>
    </row>
    <row r="161" spans="1:19" ht="17.25" thickBot="1">
      <c r="A161" s="130" t="s">
        <v>203</v>
      </c>
      <c r="B161" s="131">
        <v>634</v>
      </c>
      <c r="C161" s="79">
        <v>-8.2489146200000002E-2</v>
      </c>
      <c r="D161" s="24">
        <v>737</v>
      </c>
      <c r="E161" s="25">
        <f t="shared" si="82"/>
        <v>0.16246056782334384</v>
      </c>
      <c r="F161" s="104">
        <f>IF(ISNUMBER(D161), $B172 * E161, "")</f>
        <v>24369.085173501575</v>
      </c>
      <c r="G161" s="102">
        <v>743</v>
      </c>
      <c r="H161" s="25">
        <f t="shared" si="83"/>
        <v>0.1719242902208202</v>
      </c>
      <c r="I161" s="103">
        <f>IF(ISNUMBER(G161), $B172 * H161, "")</f>
        <v>25788.643533123031</v>
      </c>
      <c r="J161" s="24">
        <v>723</v>
      </c>
      <c r="K161" s="25">
        <f t="shared" si="84"/>
        <v>0.14037854889589904</v>
      </c>
      <c r="L161" s="104">
        <f>IF(ISNUMBER(J161), $B172 * K161, "")</f>
        <v>21056.782334384858</v>
      </c>
      <c r="M161" s="102">
        <v>737</v>
      </c>
      <c r="N161" s="25">
        <f t="shared" si="85"/>
        <v>0.16246056782334384</v>
      </c>
      <c r="O161" s="104">
        <f>IF(ISNUMBER(M161), $B172 * N161, "")</f>
        <v>24369.085173501575</v>
      </c>
      <c r="Q161" s="265"/>
      <c r="R161" s="266"/>
      <c r="S161" s="267"/>
    </row>
    <row r="162" spans="1:19">
      <c r="A162" s="123" t="s">
        <v>191</v>
      </c>
      <c r="B162" s="124">
        <v>133</v>
      </c>
      <c r="C162" s="76">
        <v>-8.2758620699999993E-2</v>
      </c>
      <c r="D162" s="13">
        <v>148</v>
      </c>
      <c r="E162" s="14">
        <f>IF(ISNUMBER(D162), (D162 - $B162) / $B162, "")</f>
        <v>0.11278195488721804</v>
      </c>
      <c r="F162" s="16">
        <f>IF(ISNUMBER(D162), $B172 * E162, "")</f>
        <v>16917.293233082706</v>
      </c>
      <c r="G162" s="29">
        <v>147</v>
      </c>
      <c r="H162" s="14">
        <f>IF(ISNUMBER(G162), (G162 - $B162) / $B162, "")</f>
        <v>0.10526315789473684</v>
      </c>
      <c r="I162" s="100">
        <f>IF(ISNUMBER(G162), $B172 * H162, "")</f>
        <v>15789.473684210525</v>
      </c>
      <c r="J162" s="13">
        <v>145</v>
      </c>
      <c r="K162" s="14">
        <f>IF(ISNUMBER(J162), (J162 - $B162) / $B162, "")</f>
        <v>9.0225563909774431E-2</v>
      </c>
      <c r="L162" s="16">
        <f>IF(ISNUMBER(J162), $B172 * K162, "")</f>
        <v>13533.834586466164</v>
      </c>
      <c r="M162" s="29">
        <v>149</v>
      </c>
      <c r="N162" s="14">
        <f>IF(ISNUMBER(M162), (M162 - $B162) / $B162, "")</f>
        <v>0.12030075187969924</v>
      </c>
      <c r="O162" s="16">
        <f>IF(ISNUMBER(M162), $B172 * N162, "")</f>
        <v>18045.112781954886</v>
      </c>
      <c r="Q162" s="268"/>
      <c r="R162" s="269"/>
      <c r="S162" s="270"/>
    </row>
    <row r="163" spans="1:19" ht="17.25" thickBot="1">
      <c r="A163" s="125" t="s">
        <v>121</v>
      </c>
      <c r="B163" s="126">
        <v>421</v>
      </c>
      <c r="C163" s="77">
        <v>-8.2788670999999994E-2</v>
      </c>
      <c r="D163" s="15">
        <v>488</v>
      </c>
      <c r="E163" s="32">
        <f t="shared" ref="E163:E166" si="86">IF(ISNUMBER(D163), (D163 - $B163) / $B163, "")</f>
        <v>0.15914489311163896</v>
      </c>
      <c r="F163" s="18">
        <f>IF(ISNUMBER(D163), $B172 * E163, "")</f>
        <v>23871.733966745844</v>
      </c>
      <c r="G163" s="31">
        <v>492</v>
      </c>
      <c r="H163" s="32">
        <f t="shared" ref="H163:H166" si="87">IF(ISNUMBER(G163), (G163 - $B163) / $B163, "")</f>
        <v>0.16864608076009502</v>
      </c>
      <c r="I163" s="101">
        <f>IF(ISNUMBER(G163), $B172 * H163, "")</f>
        <v>25296.912114014252</v>
      </c>
      <c r="J163" s="15">
        <v>486</v>
      </c>
      <c r="K163" s="32">
        <f t="shared" ref="K163:K166" si="88">IF(ISNUMBER(J163), (J163 - $B163) / $B163, "")</f>
        <v>0.15439429928741091</v>
      </c>
      <c r="L163" s="18">
        <f>IF(ISNUMBER(J163), $B172 * K163, "")</f>
        <v>23159.144893111636</v>
      </c>
      <c r="M163" s="31">
        <v>493</v>
      </c>
      <c r="N163" s="32">
        <f t="shared" ref="N163:N166" si="89">IF(ISNUMBER(M163), (M163 - $B163) / $B163, "")</f>
        <v>0.17102137767220901</v>
      </c>
      <c r="O163" s="18">
        <f>IF(ISNUMBER(M163), $B172 * N163, "")</f>
        <v>25653.206650831351</v>
      </c>
      <c r="Q163" s="271"/>
      <c r="R163" s="272"/>
      <c r="S163" s="273"/>
    </row>
    <row r="164" spans="1:19" ht="17.25" thickBot="1">
      <c r="A164" s="125" t="s">
        <v>161</v>
      </c>
      <c r="B164" s="126">
        <v>433</v>
      </c>
      <c r="C164" s="77">
        <v>-8.8421052599999994E-2</v>
      </c>
      <c r="D164" s="15">
        <v>618</v>
      </c>
      <c r="E164" s="32">
        <f t="shared" si="86"/>
        <v>0.42725173210161665</v>
      </c>
      <c r="F164" s="18">
        <f>IF(ISNUMBER(D164), $B172 * E164, "")</f>
        <v>64087.759815242498</v>
      </c>
      <c r="G164" s="31">
        <v>623</v>
      </c>
      <c r="H164" s="32">
        <f t="shared" si="87"/>
        <v>0.43879907621247111</v>
      </c>
      <c r="I164" s="101">
        <f>IF(ISNUMBER(G164), $B172 * H164, "")</f>
        <v>65819.861431870668</v>
      </c>
      <c r="J164" s="15">
        <v>605</v>
      </c>
      <c r="K164" s="32">
        <f t="shared" si="88"/>
        <v>0.39722863741339492</v>
      </c>
      <c r="L164" s="18">
        <f>IF(ISNUMBER(J164), $B172 * K164, "")</f>
        <v>59584.295612009242</v>
      </c>
      <c r="M164" s="31">
        <v>604</v>
      </c>
      <c r="N164" s="32">
        <f t="shared" si="89"/>
        <v>0.394919168591224</v>
      </c>
      <c r="O164" s="18">
        <f>IF(ISNUMBER(M164), $B172 * N164, "")</f>
        <v>59237.875288683601</v>
      </c>
      <c r="Q164" s="256"/>
      <c r="R164" s="256"/>
      <c r="S164" s="256"/>
    </row>
    <row r="165" spans="1:19" ht="17.25" thickBot="1">
      <c r="A165" s="125" t="s">
        <v>189</v>
      </c>
      <c r="B165" s="126">
        <v>319</v>
      </c>
      <c r="C165" s="77">
        <v>-8.8571428600000002E-2</v>
      </c>
      <c r="D165" s="15">
        <v>353</v>
      </c>
      <c r="E165" s="32">
        <f t="shared" si="86"/>
        <v>0.10658307210031348</v>
      </c>
      <c r="F165" s="18">
        <f>IF(ISNUMBER(D165), $B172 * E165, "")</f>
        <v>15987.460815047021</v>
      </c>
      <c r="G165" s="31">
        <v>361</v>
      </c>
      <c r="H165" s="32">
        <f t="shared" si="87"/>
        <v>0.13166144200626959</v>
      </c>
      <c r="I165" s="101">
        <f>IF(ISNUMBER(G165), $B172 * H165, "")</f>
        <v>19749.216300940439</v>
      </c>
      <c r="J165" s="15">
        <v>351</v>
      </c>
      <c r="K165" s="32">
        <f t="shared" si="88"/>
        <v>0.10031347962382445</v>
      </c>
      <c r="L165" s="18">
        <f>IF(ISNUMBER(J165), $B172 * K165, "")</f>
        <v>15047.021943573667</v>
      </c>
      <c r="M165" s="31">
        <v>364</v>
      </c>
      <c r="N165" s="32">
        <f t="shared" si="89"/>
        <v>0.14106583072100312</v>
      </c>
      <c r="O165" s="18">
        <f>IF(ISNUMBER(M165), $B172 * N165, "")</f>
        <v>21159.874608150469</v>
      </c>
      <c r="Q165" s="251"/>
      <c r="R165" s="251"/>
      <c r="S165" s="251"/>
    </row>
    <row r="166" spans="1:19" ht="17.25" thickBot="1">
      <c r="A166" s="127" t="s">
        <v>239</v>
      </c>
      <c r="B166" s="128">
        <v>554</v>
      </c>
      <c r="C166" s="78">
        <v>-9.0311986900000002E-2</v>
      </c>
      <c r="D166" s="20">
        <v>665</v>
      </c>
      <c r="E166" s="21">
        <f t="shared" si="86"/>
        <v>0.2003610108303249</v>
      </c>
      <c r="F166" s="22">
        <f>IF(ISNUMBER(D166), $B172 * E166, "")</f>
        <v>30054.151624548736</v>
      </c>
      <c r="G166" s="30">
        <v>670</v>
      </c>
      <c r="H166" s="21">
        <f t="shared" si="87"/>
        <v>0.20938628158844766</v>
      </c>
      <c r="I166" s="105">
        <f>IF(ISNUMBER(G166), $B172 * H166, "")</f>
        <v>31407.942238267147</v>
      </c>
      <c r="J166" s="20">
        <v>657</v>
      </c>
      <c r="K166" s="21">
        <f t="shared" si="88"/>
        <v>0.18592057761732853</v>
      </c>
      <c r="L166" s="22">
        <f>IF(ISNUMBER(J166), $B172 * K166, "")</f>
        <v>27888.086642599279</v>
      </c>
      <c r="M166" s="30">
        <v>663</v>
      </c>
      <c r="N166" s="21">
        <f t="shared" si="89"/>
        <v>0.1967509025270758</v>
      </c>
      <c r="O166" s="22">
        <f>IF(ISNUMBER(M166), $B172 * N166, "")</f>
        <v>29512.635379061372</v>
      </c>
      <c r="Q166" s="251"/>
      <c r="R166" s="251"/>
      <c r="S166" s="251"/>
    </row>
    <row r="167" spans="1:19" ht="17.25" thickBot="1">
      <c r="A167" s="125" t="s">
        <v>197</v>
      </c>
      <c r="B167" s="129">
        <v>161</v>
      </c>
      <c r="C167" s="80">
        <v>-9.0395480200000003E-2</v>
      </c>
      <c r="D167" s="106">
        <v>179</v>
      </c>
      <c r="E167" s="107">
        <f>IF(ISNUMBER(D167), (D167 - $B167) / $B167, "")</f>
        <v>0.11180124223602485</v>
      </c>
      <c r="F167" s="108">
        <f>IF(ISNUMBER(D167), $B172 * E167, "")</f>
        <v>16770.186335403727</v>
      </c>
      <c r="G167" s="109">
        <v>183</v>
      </c>
      <c r="H167" s="107">
        <f>IF(ISNUMBER(G167), (G167 - $B167) / $B167, "")</f>
        <v>0.13664596273291926</v>
      </c>
      <c r="I167" s="110">
        <f>IF(ISNUMBER(G167), $B172 * H167, "")</f>
        <v>20496.89440993789</v>
      </c>
      <c r="J167" s="106">
        <v>182</v>
      </c>
      <c r="K167" s="107">
        <f>IF(ISNUMBER(J167), (J167 - $B167) / $B167, "")</f>
        <v>0.13043478260869565</v>
      </c>
      <c r="L167" s="108">
        <f>IF(ISNUMBER(J167), $B172 * K167, "")</f>
        <v>19565.217391304348</v>
      </c>
      <c r="M167" s="109">
        <v>186</v>
      </c>
      <c r="N167" s="107">
        <f>IF(ISNUMBER(M167), (M167 - $B167) / $B167, "")</f>
        <v>0.15527950310559005</v>
      </c>
      <c r="O167" s="108">
        <f>IF(ISNUMBER(M167), $B172 * N167, "")</f>
        <v>23291.925465838507</v>
      </c>
      <c r="Q167" s="256"/>
      <c r="R167" s="256"/>
      <c r="S167" s="256"/>
    </row>
    <row r="168" spans="1:19" ht="17.25" thickBot="1">
      <c r="A168" s="125" t="s">
        <v>225</v>
      </c>
      <c r="B168" s="126">
        <v>935</v>
      </c>
      <c r="C168" s="77">
        <v>-9.2233009699999993E-2</v>
      </c>
      <c r="D168" s="15">
        <v>1020</v>
      </c>
      <c r="E168" s="32">
        <f t="shared" ref="E168:E171" si="90">IF(ISNUMBER(D168), (D168 - $B168) / $B168, "")</f>
        <v>9.0909090909090912E-2</v>
      </c>
      <c r="F168" s="18">
        <f>IF(ISNUMBER(D168), $B172 * E168, "")</f>
        <v>13636.363636363636</v>
      </c>
      <c r="G168" s="31">
        <v>1055</v>
      </c>
      <c r="H168" s="32">
        <f t="shared" ref="H168:H171" si="91">IF(ISNUMBER(G168), (G168 - $B168) / $B168, "")</f>
        <v>0.12834224598930483</v>
      </c>
      <c r="I168" s="101">
        <f>IF(ISNUMBER(G168), $B172 * H168, "")</f>
        <v>19251.336898395723</v>
      </c>
      <c r="J168" s="15">
        <v>1015</v>
      </c>
      <c r="K168" s="32">
        <f t="shared" ref="K168:K171" si="92">IF(ISNUMBER(J168), (J168 - $B168) / $B168, "")</f>
        <v>8.5561497326203204E-2</v>
      </c>
      <c r="L168" s="18">
        <f>IF(ISNUMBER(J168), $B172 * K168, "")</f>
        <v>12834.224598930481</v>
      </c>
      <c r="M168" s="31">
        <v>1045</v>
      </c>
      <c r="N168" s="32">
        <f t="shared" ref="N168:N171" si="93">IF(ISNUMBER(M168), (M168 - $B168) / $B168, "")</f>
        <v>0.11764705882352941</v>
      </c>
      <c r="O168" s="18">
        <f>IF(ISNUMBER(M168), $B172 * N168, "")</f>
        <v>17647.058823529413</v>
      </c>
      <c r="Q168" s="256"/>
      <c r="R168" s="256"/>
      <c r="S168" s="256"/>
    </row>
    <row r="169" spans="1:19" ht="17.25" thickBot="1">
      <c r="A169" s="125" t="s">
        <v>171</v>
      </c>
      <c r="B169" s="126">
        <v>504</v>
      </c>
      <c r="C169" s="77">
        <v>-9.5152603200000005E-2</v>
      </c>
      <c r="D169" s="15">
        <v>601</v>
      </c>
      <c r="E169" s="32">
        <f t="shared" si="90"/>
        <v>0.19246031746031747</v>
      </c>
      <c r="F169" s="18">
        <f>IF(ISNUMBER(D169), $B172 * E169, "")</f>
        <v>28869.047619047622</v>
      </c>
      <c r="G169" s="31">
        <v>612</v>
      </c>
      <c r="H169" s="32">
        <f t="shared" si="91"/>
        <v>0.21428571428571427</v>
      </c>
      <c r="I169" s="101">
        <f>IF(ISNUMBER(G169), $B172 * H169, "")</f>
        <v>32142.857142857141</v>
      </c>
      <c r="J169" s="15">
        <v>620</v>
      </c>
      <c r="K169" s="32">
        <f t="shared" si="92"/>
        <v>0.23015873015873015</v>
      </c>
      <c r="L169" s="18">
        <f>IF(ISNUMBER(J169), $B172 * K169, "")</f>
        <v>34523.809523809519</v>
      </c>
      <c r="M169" s="31">
        <v>623</v>
      </c>
      <c r="N169" s="32">
        <f t="shared" si="93"/>
        <v>0.2361111111111111</v>
      </c>
      <c r="O169" s="18">
        <f>IF(ISNUMBER(M169), $B172 * N169, "")</f>
        <v>35416.666666666664</v>
      </c>
      <c r="Q169" s="256"/>
      <c r="R169" s="256"/>
      <c r="S169" s="256"/>
    </row>
    <row r="170" spans="1:19">
      <c r="A170" s="125" t="s">
        <v>227</v>
      </c>
      <c r="B170" s="126">
        <v>527</v>
      </c>
      <c r="C170" s="77">
        <v>-9.6054888500000005E-2</v>
      </c>
      <c r="D170" s="15">
        <v>603</v>
      </c>
      <c r="E170" s="32">
        <f t="shared" si="90"/>
        <v>0.1442125237191651</v>
      </c>
      <c r="F170" s="18">
        <f>IF(ISNUMBER(D170), $B172 * E170, "")</f>
        <v>21631.878557874763</v>
      </c>
      <c r="G170" s="31">
        <v>623</v>
      </c>
      <c r="H170" s="32">
        <f t="shared" si="91"/>
        <v>0.18216318785578747</v>
      </c>
      <c r="I170" s="101">
        <f>IF(ISNUMBER(G170), $B172 * H170, "")</f>
        <v>27324.478178368121</v>
      </c>
      <c r="J170" s="15">
        <v>599</v>
      </c>
      <c r="K170" s="32">
        <f t="shared" si="92"/>
        <v>0.13662239089184061</v>
      </c>
      <c r="L170" s="18">
        <f>IF(ISNUMBER(J170), $B172 * K170, "")</f>
        <v>20493.358633776093</v>
      </c>
      <c r="M170" s="31">
        <v>612</v>
      </c>
      <c r="N170" s="32">
        <f t="shared" si="93"/>
        <v>0.16129032258064516</v>
      </c>
      <c r="O170" s="18">
        <f>IF(ISNUMBER(M170), $B172 * N170, "")</f>
        <v>24193.548387096773</v>
      </c>
      <c r="Q170" s="278"/>
      <c r="R170" s="279"/>
      <c r="S170" s="280"/>
    </row>
    <row r="171" spans="1:19" ht="17.25" thickBot="1">
      <c r="A171" s="130" t="s">
        <v>215</v>
      </c>
      <c r="B171" s="131">
        <v>386</v>
      </c>
      <c r="C171" s="79">
        <v>-0.11670480549999999</v>
      </c>
      <c r="D171" s="24">
        <v>426</v>
      </c>
      <c r="E171" s="25">
        <f t="shared" si="90"/>
        <v>0.10362694300518134</v>
      </c>
      <c r="F171" s="104">
        <f>IF(ISNUMBER(D171), $B172 * E171, "")</f>
        <v>15544.0414507772</v>
      </c>
      <c r="G171" s="102">
        <v>436</v>
      </c>
      <c r="H171" s="25">
        <f t="shared" si="91"/>
        <v>0.12953367875647667</v>
      </c>
      <c r="I171" s="103">
        <f>IF(ISNUMBER(G171), $B172 * H171, "")</f>
        <v>19430.051813471502</v>
      </c>
      <c r="J171" s="24">
        <v>429</v>
      </c>
      <c r="K171" s="25">
        <f t="shared" si="92"/>
        <v>0.11139896373056994</v>
      </c>
      <c r="L171" s="104">
        <f>IF(ISNUMBER(J171), $B172 * K171, "")</f>
        <v>16709.84455958549</v>
      </c>
      <c r="M171" s="102">
        <v>435</v>
      </c>
      <c r="N171" s="25">
        <f t="shared" si="93"/>
        <v>0.12694300518134716</v>
      </c>
      <c r="O171" s="104">
        <f>IF(ISNUMBER(M171), $B172 * N171, "")</f>
        <v>19041.450777202073</v>
      </c>
      <c r="Q171" s="281"/>
      <c r="R171" s="282"/>
      <c r="S171" s="283"/>
    </row>
    <row r="172" spans="1:19" ht="17.25" thickBot="1">
      <c r="A172" s="132" t="s">
        <v>267</v>
      </c>
      <c r="B172" s="289">
        <f>$B$37</f>
        <v>150000</v>
      </c>
      <c r="C172" s="290"/>
      <c r="D172" s="26" t="s">
        <v>268</v>
      </c>
      <c r="E172" s="27">
        <f>IF(COUNT(E152:E171), SUM(E152:E171) / COUNT(E152:E171), 0)</f>
        <v>0.14736989595662442</v>
      </c>
      <c r="F172" s="28">
        <f>SUM(F152:F171)</f>
        <v>442109.68786987331</v>
      </c>
      <c r="G172" s="26" t="s">
        <v>268</v>
      </c>
      <c r="H172" s="27">
        <f>IF(COUNT(H152:H171), SUM(H152:H171) / COUNT(H152:H171), 0)</f>
        <v>0.16591253103039727</v>
      </c>
      <c r="I172" s="28">
        <f>SUM(I152:I171)</f>
        <v>497737.59309119184</v>
      </c>
      <c r="J172" s="26" t="s">
        <v>268</v>
      </c>
      <c r="K172" s="27">
        <f>IF(COUNT(K152:K171), SUM(K152:K171) / COUNT(K152:K171), 0)</f>
        <v>0.14394251603522851</v>
      </c>
      <c r="L172" s="28">
        <f>SUM(L152:L171)</f>
        <v>431827.54810568551</v>
      </c>
      <c r="M172" s="26" t="s">
        <v>268</v>
      </c>
      <c r="N172" s="27">
        <f>IF(COUNT(N152:N171), SUM(N152:N171) / COUNT(N152:N171), 0)</f>
        <v>0.16434782725837077</v>
      </c>
      <c r="O172" s="28">
        <f>SUM(O152:O171)</f>
        <v>493043.48177511233</v>
      </c>
      <c r="Q172" s="284"/>
      <c r="R172" s="285"/>
      <c r="S172" s="286"/>
    </row>
    <row r="174" spans="1:19" ht="17.25" thickBot="1"/>
    <row r="175" spans="1:19" ht="17.25" thickBot="1">
      <c r="A175" s="230" t="s">
        <v>252</v>
      </c>
      <c r="B175" s="231"/>
      <c r="C175" s="231"/>
      <c r="D175" s="231"/>
      <c r="E175" s="231"/>
      <c r="F175" s="231"/>
      <c r="G175" s="231"/>
      <c r="H175" s="231"/>
      <c r="I175" s="231"/>
      <c r="J175" s="231"/>
      <c r="K175" s="231"/>
      <c r="L175" s="231"/>
      <c r="M175" s="231"/>
      <c r="N175" s="231"/>
      <c r="O175" s="232"/>
      <c r="Q175" s="251"/>
      <c r="R175" s="251"/>
      <c r="S175" s="251"/>
    </row>
    <row r="176" spans="1:19" ht="17.25" thickBot="1">
      <c r="A176" s="190" t="s">
        <v>264</v>
      </c>
      <c r="B176" s="230" t="s">
        <v>49</v>
      </c>
      <c r="C176" s="232"/>
      <c r="D176" s="230" t="s">
        <v>57</v>
      </c>
      <c r="E176" s="231"/>
      <c r="F176" s="232"/>
      <c r="G176" s="257">
        <f>_xlfn.IFNA(VLOOKUP(B176, 현재가테이블!$B$2:$D$200, 2, FALSE), "-")</f>
        <v>60715000</v>
      </c>
      <c r="H176" s="258"/>
      <c r="I176" s="259"/>
      <c r="J176" s="230" t="s">
        <v>58</v>
      </c>
      <c r="K176" s="231"/>
      <c r="L176" s="232"/>
      <c r="M176" s="260">
        <f>_xlfn.IFNA(VLOOKUP(B176, 현재가테이블!$B$2:$D$200, 3, FALSE), "-")</f>
        <v>-7.8924148000000006E-3</v>
      </c>
      <c r="N176" s="261"/>
      <c r="O176" s="262"/>
      <c r="Q176" s="251"/>
      <c r="R176" s="251"/>
      <c r="S176" s="251"/>
    </row>
    <row r="177" spans="1:19" ht="17.25" thickBot="1">
      <c r="A177" s="291" t="s">
        <v>54</v>
      </c>
      <c r="B177" s="293" t="str">
        <f>TEXT($G$1, "[$-ko-KR]yyyy-mm-dd(ddd) ") &amp; "오전 00:00"</f>
        <v>2021-12-07(화) 오전 00:00</v>
      </c>
      <c r="C177" s="294"/>
      <c r="D177" s="253" t="str">
        <f>TEXT($G$1, "[$-ko-KR]yyyy-mm-dd(ddd) ") &amp; "오후 14:00"</f>
        <v>2021-12-07(화) 오후 14:00</v>
      </c>
      <c r="E177" s="254"/>
      <c r="F177" s="255"/>
      <c r="G177" s="253" t="str">
        <f>TEXT($G$1, "[$-ko-KR]yyyy-mm-dd(ddd) ") &amp; "오후 19:00"</f>
        <v>2021-12-07(화) 오후 19:00</v>
      </c>
      <c r="H177" s="254"/>
      <c r="I177" s="255"/>
      <c r="J177" s="253" t="str">
        <f>TEXT($G$1, "[$-ko-KR]yyyy-mm-dd(ddd) ") &amp; "오후 21:00"</f>
        <v>2021-12-07(화) 오후 21:00</v>
      </c>
      <c r="K177" s="254"/>
      <c r="L177" s="255"/>
      <c r="M177" s="253" t="str">
        <f>TEXT($G$1+1, "[$-ko-KR]yyyy-mm-dd(ddd) ") &amp; "오전 00:00"</f>
        <v>2021-12-08(수) 오전 00:00</v>
      </c>
      <c r="N177" s="254"/>
      <c r="O177" s="255"/>
      <c r="Q177" s="251"/>
      <c r="R177" s="251"/>
      <c r="S177" s="251"/>
    </row>
    <row r="178" spans="1:19" ht="17.25" thickBot="1">
      <c r="A178" s="292"/>
      <c r="B178" s="121" t="s">
        <v>57</v>
      </c>
      <c r="C178" s="122" t="s">
        <v>58</v>
      </c>
      <c r="D178" s="2" t="s">
        <v>57</v>
      </c>
      <c r="E178" s="10" t="s">
        <v>265</v>
      </c>
      <c r="F178" s="11" t="s">
        <v>266</v>
      </c>
      <c r="G178" s="191" t="s">
        <v>57</v>
      </c>
      <c r="H178" s="192" t="s">
        <v>265</v>
      </c>
      <c r="I178" s="193" t="s">
        <v>266</v>
      </c>
      <c r="J178" s="10" t="s">
        <v>57</v>
      </c>
      <c r="K178" s="10" t="s">
        <v>265</v>
      </c>
      <c r="L178" s="115" t="s">
        <v>266</v>
      </c>
      <c r="M178" s="2" t="s">
        <v>57</v>
      </c>
      <c r="N178" s="10" t="s">
        <v>265</v>
      </c>
      <c r="O178" s="66" t="s">
        <v>266</v>
      </c>
      <c r="Q178" s="256"/>
      <c r="R178" s="256"/>
      <c r="S178" s="256"/>
    </row>
    <row r="179" spans="1:19" ht="17.25" thickBot="1">
      <c r="A179" s="123" t="s">
        <v>159</v>
      </c>
      <c r="B179" s="124">
        <v>91.2</v>
      </c>
      <c r="C179" s="76">
        <v>-8.7999999999999995E-2</v>
      </c>
      <c r="D179" s="13">
        <v>99.2</v>
      </c>
      <c r="E179" s="14">
        <f>IF(ISNUMBER(D179), (D179 - $B179) / $B179, "")</f>
        <v>8.771929824561403E-2</v>
      </c>
      <c r="F179" s="16">
        <f>IF(ISNUMBER(D179), $B199 * E179, "")</f>
        <v>13157.894736842105</v>
      </c>
      <c r="G179" s="29">
        <v>101</v>
      </c>
      <c r="H179" s="14">
        <f>IF(ISNUMBER(G179), (G179 - $B179) / $B179, "")</f>
        <v>0.10745614035087715</v>
      </c>
      <c r="I179" s="100">
        <f>IF(ISNUMBER(G179), $B199 * H179, "")</f>
        <v>16118.421052631573</v>
      </c>
      <c r="J179" s="13">
        <v>99.2</v>
      </c>
      <c r="K179" s="14">
        <f>IF(ISNUMBER(J179), (J179 - $B179) / $B179, "")</f>
        <v>8.771929824561403E-2</v>
      </c>
      <c r="L179" s="16">
        <f>IF(ISNUMBER(J179), $B199 * K179, "")</f>
        <v>13157.894736842105</v>
      </c>
      <c r="M179" s="29">
        <v>100</v>
      </c>
      <c r="N179" s="14">
        <f>IF(ISNUMBER(M179), (M179 - $B179) / $B179, "")</f>
        <v>9.6491228070175405E-2</v>
      </c>
      <c r="O179" s="16">
        <f>IF(ISNUMBER(M179), $B199 * N179, "")</f>
        <v>14473.684210526311</v>
      </c>
      <c r="Q179" s="251"/>
      <c r="R179" s="251"/>
      <c r="S179" s="251"/>
    </row>
    <row r="180" spans="1:19" ht="17.25" thickBot="1">
      <c r="A180" s="125" t="s">
        <v>161</v>
      </c>
      <c r="B180" s="126">
        <v>433</v>
      </c>
      <c r="C180" s="77">
        <v>-8.8421052599999994E-2</v>
      </c>
      <c r="D180" s="15">
        <v>618</v>
      </c>
      <c r="E180" s="32">
        <f t="shared" ref="E180:E183" si="94">IF(ISNUMBER(D180), (D180 - $B180) / $B180, "")</f>
        <v>0.42725173210161665</v>
      </c>
      <c r="F180" s="18">
        <f>IF(ISNUMBER(D180), $B199 * E180, "")</f>
        <v>64087.759815242498</v>
      </c>
      <c r="G180" s="31">
        <v>623</v>
      </c>
      <c r="H180" s="32">
        <f t="shared" ref="H180:H183" si="95">IF(ISNUMBER(G180), (G180 - $B180) / $B180, "")</f>
        <v>0.43879907621247111</v>
      </c>
      <c r="I180" s="101">
        <f>IF(ISNUMBER(G180), $B199 * H180, "")</f>
        <v>65819.861431870668</v>
      </c>
      <c r="J180" s="15">
        <v>605</v>
      </c>
      <c r="K180" s="32">
        <f t="shared" ref="K180:K183" si="96">IF(ISNUMBER(J180), (J180 - $B180) / $B180, "")</f>
        <v>0.39722863741339492</v>
      </c>
      <c r="L180" s="18">
        <f>IF(ISNUMBER(J180), $B199 * K180, "")</f>
        <v>59584.295612009242</v>
      </c>
      <c r="M180" s="31">
        <v>604</v>
      </c>
      <c r="N180" s="32">
        <f t="shared" ref="N180:N183" si="97">IF(ISNUMBER(M180), (M180 - $B180) / $B180, "")</f>
        <v>0.394919168591224</v>
      </c>
      <c r="O180" s="18">
        <f>IF(ISNUMBER(M180), $B199 * N180, "")</f>
        <v>59237.875288683601</v>
      </c>
      <c r="Q180" s="251"/>
      <c r="R180" s="251"/>
      <c r="S180" s="251"/>
    </row>
    <row r="181" spans="1:19" ht="17.25" thickBot="1">
      <c r="A181" s="125" t="s">
        <v>189</v>
      </c>
      <c r="B181" s="126">
        <v>319</v>
      </c>
      <c r="C181" s="77">
        <v>-8.8571428600000002E-2</v>
      </c>
      <c r="D181" s="15">
        <v>353</v>
      </c>
      <c r="E181" s="32">
        <f t="shared" si="94"/>
        <v>0.10658307210031348</v>
      </c>
      <c r="F181" s="18">
        <f>IF(ISNUMBER(D181), $B199 * E181, "")</f>
        <v>15987.460815047021</v>
      </c>
      <c r="G181" s="31">
        <v>361</v>
      </c>
      <c r="H181" s="32">
        <f t="shared" si="95"/>
        <v>0.13166144200626959</v>
      </c>
      <c r="I181" s="101">
        <f>IF(ISNUMBER(G181), $B199 * H181, "")</f>
        <v>19749.216300940439</v>
      </c>
      <c r="J181" s="15">
        <v>351</v>
      </c>
      <c r="K181" s="32">
        <f t="shared" si="96"/>
        <v>0.10031347962382445</v>
      </c>
      <c r="L181" s="18">
        <f>IF(ISNUMBER(J181), $B199 * K181, "")</f>
        <v>15047.021943573667</v>
      </c>
      <c r="M181" s="31">
        <v>364</v>
      </c>
      <c r="N181" s="32">
        <f t="shared" si="97"/>
        <v>0.14106583072100312</v>
      </c>
      <c r="O181" s="18">
        <f>IF(ISNUMBER(M181), $B199 * N181, "")</f>
        <v>21159.874608150469</v>
      </c>
      <c r="Q181" s="256"/>
      <c r="R181" s="256"/>
      <c r="S181" s="256"/>
    </row>
    <row r="182" spans="1:19" ht="17.25" thickBot="1">
      <c r="A182" s="125" t="s">
        <v>60</v>
      </c>
      <c r="B182" s="126">
        <v>4210</v>
      </c>
      <c r="C182" s="77">
        <v>-8.8744588700000002E-2</v>
      </c>
      <c r="D182" s="15">
        <v>4685</v>
      </c>
      <c r="E182" s="32">
        <f t="shared" si="94"/>
        <v>0.11282660332541568</v>
      </c>
      <c r="F182" s="18">
        <f>IF(ISNUMBER(D182), $B199 * E182, "")</f>
        <v>16923.990498812353</v>
      </c>
      <c r="G182" s="31">
        <v>5020</v>
      </c>
      <c r="H182" s="32">
        <f t="shared" si="95"/>
        <v>0.19239904988123516</v>
      </c>
      <c r="I182" s="101">
        <f>IF(ISNUMBER(G182), $B199 * H182, "")</f>
        <v>28859.857482185274</v>
      </c>
      <c r="J182" s="15">
        <v>4830</v>
      </c>
      <c r="K182" s="32">
        <f t="shared" si="96"/>
        <v>0.14726840855106887</v>
      </c>
      <c r="L182" s="18">
        <f>IF(ISNUMBER(J182), $B199 * K182, "")</f>
        <v>22090.261282660333</v>
      </c>
      <c r="M182" s="31">
        <v>4925</v>
      </c>
      <c r="N182" s="32">
        <f t="shared" si="97"/>
        <v>0.16983372921615203</v>
      </c>
      <c r="O182" s="18">
        <f>IF(ISNUMBER(M182), $B199 * N182, "")</f>
        <v>25475.059382422805</v>
      </c>
      <c r="Q182" s="256"/>
      <c r="R182" s="256"/>
      <c r="S182" s="256"/>
    </row>
    <row r="183" spans="1:19" ht="17.25" thickBot="1">
      <c r="A183" s="127" t="s">
        <v>151</v>
      </c>
      <c r="B183" s="128">
        <v>122650</v>
      </c>
      <c r="C183" s="78">
        <v>-8.8781575000000001E-2</v>
      </c>
      <c r="D183" s="20">
        <v>132400</v>
      </c>
      <c r="E183" s="21">
        <f t="shared" si="94"/>
        <v>7.9494496534855283E-2</v>
      </c>
      <c r="F183" s="22">
        <f>IF(ISNUMBER(D183), $B199 * E183, "")</f>
        <v>11924.174480228292</v>
      </c>
      <c r="G183" s="30">
        <v>135150</v>
      </c>
      <c r="H183" s="21">
        <f t="shared" si="95"/>
        <v>0.10191602119853241</v>
      </c>
      <c r="I183" s="105">
        <f>IF(ISNUMBER(G183), $B199 * H183, "")</f>
        <v>15287.403179779862</v>
      </c>
      <c r="J183" s="20">
        <v>133300</v>
      </c>
      <c r="K183" s="21">
        <f t="shared" si="96"/>
        <v>8.6832450061149619E-2</v>
      </c>
      <c r="L183" s="22">
        <f>IF(ISNUMBER(J183), $B199 * K183, "")</f>
        <v>13024.867509172444</v>
      </c>
      <c r="M183" s="30">
        <v>135200</v>
      </c>
      <c r="N183" s="21">
        <f t="shared" si="97"/>
        <v>0.10232368528332654</v>
      </c>
      <c r="O183" s="22">
        <f>IF(ISNUMBER(M183), $B199 * N183, "")</f>
        <v>15348.552792498982</v>
      </c>
      <c r="Q183" s="256"/>
      <c r="R183" s="256"/>
      <c r="S183" s="256"/>
    </row>
    <row r="184" spans="1:19" ht="17.25" thickBot="1">
      <c r="A184" s="125" t="s">
        <v>231</v>
      </c>
      <c r="B184" s="129">
        <v>80.599999999999994</v>
      </c>
      <c r="C184" s="80">
        <v>-9.0293453699999998E-2</v>
      </c>
      <c r="D184" s="106">
        <v>89.4</v>
      </c>
      <c r="E184" s="107">
        <f>IF(ISNUMBER(D184), (D184 - $B184) / $B184, "")</f>
        <v>0.1091811414392061</v>
      </c>
      <c r="F184" s="108">
        <f>IF(ISNUMBER(D184), $B199 * E184, "")</f>
        <v>16377.171215880915</v>
      </c>
      <c r="G184" s="109">
        <v>91.9</v>
      </c>
      <c r="H184" s="107">
        <f>IF(ISNUMBER(G184), (G184 - $B184) / $B184, "")</f>
        <v>0.14019851116625326</v>
      </c>
      <c r="I184" s="110">
        <f>IF(ISNUMBER(G184), $B199 * H184, "")</f>
        <v>21029.776674937988</v>
      </c>
      <c r="J184" s="106">
        <v>89.7</v>
      </c>
      <c r="K184" s="107">
        <f>IF(ISNUMBER(J184), (J184 - $B184) / $B184, "")</f>
        <v>0.11290322580645172</v>
      </c>
      <c r="L184" s="108">
        <f>IF(ISNUMBER(J184), $B199 * K184, "")</f>
        <v>16935.483870967757</v>
      </c>
      <c r="M184" s="109">
        <v>91.9</v>
      </c>
      <c r="N184" s="107">
        <f>IF(ISNUMBER(M184), (M184 - $B184) / $B184, "")</f>
        <v>0.14019851116625326</v>
      </c>
      <c r="O184" s="108">
        <f>IF(ISNUMBER(M184), $B199 * N184, "")</f>
        <v>21029.776674937988</v>
      </c>
      <c r="Q184" s="256"/>
      <c r="R184" s="256"/>
      <c r="S184" s="256"/>
    </row>
    <row r="185" spans="1:19" ht="17.25" thickBot="1">
      <c r="A185" s="125" t="s">
        <v>239</v>
      </c>
      <c r="B185" s="126">
        <v>554</v>
      </c>
      <c r="C185" s="77">
        <v>-9.0311986900000002E-2</v>
      </c>
      <c r="D185" s="15">
        <v>665</v>
      </c>
      <c r="E185" s="32">
        <f t="shared" ref="E185:E188" si="98">IF(ISNUMBER(D185), (D185 - $B185) / $B185, "")</f>
        <v>0.2003610108303249</v>
      </c>
      <c r="F185" s="18">
        <f>IF(ISNUMBER(D185), $B199 * E185, "")</f>
        <v>30054.151624548736</v>
      </c>
      <c r="G185" s="31">
        <v>670</v>
      </c>
      <c r="H185" s="32">
        <f t="shared" ref="H185:H188" si="99">IF(ISNUMBER(G185), (G185 - $B185) / $B185, "")</f>
        <v>0.20938628158844766</v>
      </c>
      <c r="I185" s="101">
        <f>IF(ISNUMBER(G185), $B199 * H185, "")</f>
        <v>31407.942238267147</v>
      </c>
      <c r="J185" s="15">
        <v>657</v>
      </c>
      <c r="K185" s="32">
        <f t="shared" ref="K185:K188" si="100">IF(ISNUMBER(J185), (J185 - $B185) / $B185, "")</f>
        <v>0.18592057761732853</v>
      </c>
      <c r="L185" s="18">
        <f>IF(ISNUMBER(J185), $B199 * K185, "")</f>
        <v>27888.086642599279</v>
      </c>
      <c r="M185" s="31">
        <v>663</v>
      </c>
      <c r="N185" s="32">
        <f t="shared" ref="N185:N188" si="101">IF(ISNUMBER(M185), (M185 - $B185) / $B185, "")</f>
        <v>0.1967509025270758</v>
      </c>
      <c r="O185" s="18">
        <f>IF(ISNUMBER(M185), $B199 * N185, "")</f>
        <v>29512.635379061372</v>
      </c>
      <c r="Q185" s="256"/>
      <c r="R185" s="256"/>
      <c r="S185" s="256"/>
    </row>
    <row r="186" spans="1:19" ht="17.25" thickBot="1">
      <c r="A186" s="125" t="s">
        <v>197</v>
      </c>
      <c r="B186" s="126">
        <v>161</v>
      </c>
      <c r="C186" s="77">
        <v>-9.0395480200000003E-2</v>
      </c>
      <c r="D186" s="15">
        <v>179</v>
      </c>
      <c r="E186" s="32">
        <f t="shared" si="98"/>
        <v>0.11180124223602485</v>
      </c>
      <c r="F186" s="18">
        <f>IF(ISNUMBER(D186), $B199 * E186, "")</f>
        <v>16770.186335403727</v>
      </c>
      <c r="G186" s="31">
        <v>183</v>
      </c>
      <c r="H186" s="32">
        <f t="shared" si="99"/>
        <v>0.13664596273291926</v>
      </c>
      <c r="I186" s="101">
        <f>IF(ISNUMBER(G186), $B199 * H186, "")</f>
        <v>20496.89440993789</v>
      </c>
      <c r="J186" s="15">
        <v>182</v>
      </c>
      <c r="K186" s="32">
        <f t="shared" si="100"/>
        <v>0.13043478260869565</v>
      </c>
      <c r="L186" s="18">
        <f>IF(ISNUMBER(J186), $B199 * K186, "")</f>
        <v>19565.217391304348</v>
      </c>
      <c r="M186" s="31">
        <v>186</v>
      </c>
      <c r="N186" s="32">
        <f t="shared" si="101"/>
        <v>0.15527950310559005</v>
      </c>
      <c r="O186" s="18">
        <f>IF(ISNUMBER(M186), $B199 * N186, "")</f>
        <v>23291.925465838507</v>
      </c>
      <c r="Q186" s="256"/>
      <c r="R186" s="256"/>
      <c r="S186" s="256"/>
    </row>
    <row r="187" spans="1:19" ht="17.25" thickBot="1">
      <c r="A187" s="125" t="s">
        <v>225</v>
      </c>
      <c r="B187" s="126">
        <v>935</v>
      </c>
      <c r="C187" s="77">
        <v>-9.2233009699999993E-2</v>
      </c>
      <c r="D187" s="15">
        <v>1020</v>
      </c>
      <c r="E187" s="32">
        <f t="shared" si="98"/>
        <v>9.0909090909090912E-2</v>
      </c>
      <c r="F187" s="18">
        <f>IF(ISNUMBER(D187), $B199 * E187, "")</f>
        <v>13636.363636363636</v>
      </c>
      <c r="G187" s="31">
        <v>1055</v>
      </c>
      <c r="H187" s="32">
        <f t="shared" si="99"/>
        <v>0.12834224598930483</v>
      </c>
      <c r="I187" s="101">
        <f>IF(ISNUMBER(G187), $B199 * H187, "")</f>
        <v>19251.336898395723</v>
      </c>
      <c r="J187" s="15">
        <v>1015</v>
      </c>
      <c r="K187" s="32">
        <f t="shared" si="100"/>
        <v>8.5561497326203204E-2</v>
      </c>
      <c r="L187" s="18">
        <f>IF(ISNUMBER(J187), $B199 * K187, "")</f>
        <v>12834.224598930481</v>
      </c>
      <c r="M187" s="31">
        <v>1045</v>
      </c>
      <c r="N187" s="32">
        <f t="shared" si="101"/>
        <v>0.11764705882352941</v>
      </c>
      <c r="O187" s="18">
        <f>IF(ISNUMBER(M187), $B199 * N187, "")</f>
        <v>17647.058823529413</v>
      </c>
      <c r="Q187" s="33"/>
      <c r="R187" s="33"/>
    </row>
    <row r="188" spans="1:19" ht="17.25" thickBot="1">
      <c r="A188" s="130" t="s">
        <v>209</v>
      </c>
      <c r="B188" s="131">
        <v>1995</v>
      </c>
      <c r="C188" s="79">
        <v>-9.3181818200000002E-2</v>
      </c>
      <c r="D188" s="24">
        <v>2185</v>
      </c>
      <c r="E188" s="25">
        <f t="shared" si="98"/>
        <v>9.5238095238095233E-2</v>
      </c>
      <c r="F188" s="104">
        <f>IF(ISNUMBER(D188), $B199 * E188, "")</f>
        <v>14285.714285714284</v>
      </c>
      <c r="G188" s="102">
        <v>2230</v>
      </c>
      <c r="H188" s="25">
        <f t="shared" si="99"/>
        <v>0.11779448621553884</v>
      </c>
      <c r="I188" s="103">
        <f>IF(ISNUMBER(G188), $B199 * H188, "")</f>
        <v>17669.172932330825</v>
      </c>
      <c r="J188" s="24">
        <v>2165</v>
      </c>
      <c r="K188" s="25">
        <f t="shared" si="100"/>
        <v>8.5213032581453629E-2</v>
      </c>
      <c r="L188" s="104">
        <f>IF(ISNUMBER(J188), $B199 * K188, "")</f>
        <v>12781.954887218044</v>
      </c>
      <c r="M188" s="102">
        <v>2190</v>
      </c>
      <c r="N188" s="25">
        <f t="shared" si="101"/>
        <v>9.7744360902255634E-2</v>
      </c>
      <c r="O188" s="104">
        <f>IF(ISNUMBER(M188), $B199 * N188, "")</f>
        <v>14661.654135338345</v>
      </c>
      <c r="Q188" s="265"/>
      <c r="R188" s="266"/>
      <c r="S188" s="267"/>
    </row>
    <row r="189" spans="1:19">
      <c r="A189" s="123" t="s">
        <v>207</v>
      </c>
      <c r="B189" s="124">
        <v>15.4</v>
      </c>
      <c r="C189" s="76">
        <v>-9.4117647099999993E-2</v>
      </c>
      <c r="D189" s="13">
        <v>17.600000000000001</v>
      </c>
      <c r="E189" s="14">
        <f>IF(ISNUMBER(D189), (D189 - $B189) / $B189, "")</f>
        <v>0.14285714285714293</v>
      </c>
      <c r="F189" s="16">
        <f>IF(ISNUMBER(D189), $B199 * E189, "")</f>
        <v>21428.571428571438</v>
      </c>
      <c r="G189" s="29">
        <v>18.100000000000001</v>
      </c>
      <c r="H189" s="14">
        <f>IF(ISNUMBER(G189), (G189 - $B189) / $B189, "")</f>
        <v>0.17532467532467538</v>
      </c>
      <c r="I189" s="100">
        <f>IF(ISNUMBER(G189), $B199 * H189, "")</f>
        <v>26298.701298701308</v>
      </c>
      <c r="J189" s="13">
        <v>17.600000000000001</v>
      </c>
      <c r="K189" s="14">
        <f>IF(ISNUMBER(J189), (J189 - $B189) / $B189, "")</f>
        <v>0.14285714285714293</v>
      </c>
      <c r="L189" s="16">
        <f>IF(ISNUMBER(J189), $B199 * K189, "")</f>
        <v>21428.571428571438</v>
      </c>
      <c r="M189" s="29">
        <v>17.8</v>
      </c>
      <c r="N189" s="14">
        <f>IF(ISNUMBER(M189), (M189 - $B189) / $B189, "")</f>
        <v>0.15584415584415587</v>
      </c>
      <c r="O189" s="16">
        <f>IF(ISNUMBER(M189), $B199 * N189, "")</f>
        <v>23376.623376623382</v>
      </c>
      <c r="Q189" s="268"/>
      <c r="R189" s="269"/>
      <c r="S189" s="270"/>
    </row>
    <row r="190" spans="1:19" ht="17.25" thickBot="1">
      <c r="A190" s="125" t="s">
        <v>171</v>
      </c>
      <c r="B190" s="126">
        <v>504</v>
      </c>
      <c r="C190" s="77">
        <v>-9.5152603200000005E-2</v>
      </c>
      <c r="D190" s="15">
        <v>601</v>
      </c>
      <c r="E190" s="32">
        <f t="shared" ref="E190:E193" si="102">IF(ISNUMBER(D190), (D190 - $B190) / $B190, "")</f>
        <v>0.19246031746031747</v>
      </c>
      <c r="F190" s="18">
        <f>IF(ISNUMBER(D190), $B199 * E190, "")</f>
        <v>28869.047619047622</v>
      </c>
      <c r="G190" s="31">
        <v>612</v>
      </c>
      <c r="H190" s="32">
        <f t="shared" ref="H190:H193" si="103">IF(ISNUMBER(G190), (G190 - $B190) / $B190, "")</f>
        <v>0.21428571428571427</v>
      </c>
      <c r="I190" s="101">
        <f>IF(ISNUMBER(G190), $B199 * H190, "")</f>
        <v>32142.857142857141</v>
      </c>
      <c r="J190" s="15">
        <v>620</v>
      </c>
      <c r="K190" s="32">
        <f t="shared" ref="K190:K193" si="104">IF(ISNUMBER(J190), (J190 - $B190) / $B190, "")</f>
        <v>0.23015873015873015</v>
      </c>
      <c r="L190" s="18">
        <f>IF(ISNUMBER(J190), $B199 * K190, "")</f>
        <v>34523.809523809519</v>
      </c>
      <c r="M190" s="31">
        <v>623</v>
      </c>
      <c r="N190" s="32">
        <f t="shared" ref="N190:N193" si="105">IF(ISNUMBER(M190), (M190 - $B190) / $B190, "")</f>
        <v>0.2361111111111111</v>
      </c>
      <c r="O190" s="18">
        <f>IF(ISNUMBER(M190), $B199 * N190, "")</f>
        <v>35416.666666666664</v>
      </c>
      <c r="Q190" s="271"/>
      <c r="R190" s="272"/>
      <c r="S190" s="273"/>
    </row>
    <row r="191" spans="1:19" ht="17.25" thickBot="1">
      <c r="A191" s="125" t="s">
        <v>179</v>
      </c>
      <c r="B191" s="126">
        <v>48420</v>
      </c>
      <c r="C191" s="77">
        <v>-9.5291479799999995E-2</v>
      </c>
      <c r="D191" s="15">
        <v>50530</v>
      </c>
      <c r="E191" s="32">
        <f t="shared" si="102"/>
        <v>4.3577034283353987E-2</v>
      </c>
      <c r="F191" s="18">
        <f>IF(ISNUMBER(D191), $B199 * E191, "")</f>
        <v>6536.5551425030981</v>
      </c>
      <c r="G191" s="31">
        <v>51320</v>
      </c>
      <c r="H191" s="32">
        <f t="shared" si="103"/>
        <v>5.989260636100785E-2</v>
      </c>
      <c r="I191" s="101">
        <f>IF(ISNUMBER(G191), $B199 * H191, "")</f>
        <v>8983.8909541511766</v>
      </c>
      <c r="J191" s="15">
        <v>50900</v>
      </c>
      <c r="K191" s="32">
        <f t="shared" si="104"/>
        <v>5.1218504750103262E-2</v>
      </c>
      <c r="L191" s="18">
        <f>IF(ISNUMBER(J191), $B199 * K191, "")</f>
        <v>7682.7757125154894</v>
      </c>
      <c r="M191" s="31">
        <v>51770</v>
      </c>
      <c r="N191" s="32">
        <f t="shared" si="105"/>
        <v>6.9186286658405621E-2</v>
      </c>
      <c r="O191" s="18">
        <f>IF(ISNUMBER(M191), $B199 * N191, "")</f>
        <v>10377.942998760844</v>
      </c>
      <c r="Q191" s="256"/>
      <c r="R191" s="256"/>
      <c r="S191" s="256"/>
    </row>
    <row r="192" spans="1:19" ht="17.25" thickBot="1">
      <c r="A192" s="125" t="s">
        <v>227</v>
      </c>
      <c r="B192" s="126">
        <v>527</v>
      </c>
      <c r="C192" s="77">
        <v>-9.6054888500000005E-2</v>
      </c>
      <c r="D192" s="15">
        <v>603</v>
      </c>
      <c r="E192" s="32">
        <f t="shared" si="102"/>
        <v>0.1442125237191651</v>
      </c>
      <c r="F192" s="18">
        <f>IF(ISNUMBER(D192), $B199 * E192, "")</f>
        <v>21631.878557874763</v>
      </c>
      <c r="G192" s="31">
        <v>623</v>
      </c>
      <c r="H192" s="32">
        <f t="shared" si="103"/>
        <v>0.18216318785578747</v>
      </c>
      <c r="I192" s="101">
        <f>IF(ISNUMBER(G192), $B199 * H192, "")</f>
        <v>27324.478178368121</v>
      </c>
      <c r="J192" s="15">
        <v>599</v>
      </c>
      <c r="K192" s="32">
        <f t="shared" si="104"/>
        <v>0.13662239089184061</v>
      </c>
      <c r="L192" s="18">
        <f>IF(ISNUMBER(J192), $B199 * K192, "")</f>
        <v>20493.358633776093</v>
      </c>
      <c r="M192" s="31">
        <v>612</v>
      </c>
      <c r="N192" s="32">
        <f t="shared" si="105"/>
        <v>0.16129032258064516</v>
      </c>
      <c r="O192" s="18">
        <f>IF(ISNUMBER(M192), $B199 * N192, "")</f>
        <v>24193.548387096773</v>
      </c>
      <c r="Q192" s="251"/>
      <c r="R192" s="251"/>
      <c r="S192" s="251"/>
    </row>
    <row r="193" spans="1:19" ht="17.25" thickBot="1">
      <c r="A193" s="127" t="s">
        <v>163</v>
      </c>
      <c r="B193" s="128">
        <v>1005</v>
      </c>
      <c r="C193" s="78">
        <v>-9.8654708499999993E-2</v>
      </c>
      <c r="D193" s="20">
        <v>1100</v>
      </c>
      <c r="E193" s="21">
        <f t="shared" si="102"/>
        <v>9.4527363184079602E-2</v>
      </c>
      <c r="F193" s="22">
        <f>IF(ISNUMBER(D193), $B199 * E193, "")</f>
        <v>14179.10447761194</v>
      </c>
      <c r="G193" s="30">
        <v>1135</v>
      </c>
      <c r="H193" s="21">
        <f t="shared" si="103"/>
        <v>0.12935323383084577</v>
      </c>
      <c r="I193" s="105">
        <f>IF(ISNUMBER(G193), $B199 * H193, "")</f>
        <v>19402.985074626864</v>
      </c>
      <c r="J193" s="20">
        <v>1085</v>
      </c>
      <c r="K193" s="21">
        <f t="shared" si="104"/>
        <v>7.9601990049751242E-2</v>
      </c>
      <c r="L193" s="22">
        <f>IF(ISNUMBER(J193), $B199 * K193, "")</f>
        <v>11940.298507462687</v>
      </c>
      <c r="M193" s="30">
        <v>1105</v>
      </c>
      <c r="N193" s="21">
        <f t="shared" si="105"/>
        <v>9.950248756218906E-2</v>
      </c>
      <c r="O193" s="22">
        <f>IF(ISNUMBER(M193), $B199 * N193, "")</f>
        <v>14925.37313432836</v>
      </c>
      <c r="Q193" s="251"/>
      <c r="R193" s="251"/>
      <c r="S193" s="251"/>
    </row>
    <row r="194" spans="1:19" ht="17.25" thickBot="1">
      <c r="A194" s="125" t="s">
        <v>335</v>
      </c>
      <c r="B194" s="129">
        <v>213350</v>
      </c>
      <c r="C194" s="80">
        <v>-0.11030025020000001</v>
      </c>
      <c r="D194" s="106">
        <v>229400</v>
      </c>
      <c r="E194" s="107">
        <f>IF(ISNUMBER(D194), (D194 - $B194) / $B194, "")</f>
        <v>7.522849777361143E-2</v>
      </c>
      <c r="F194" s="108">
        <f>IF(ISNUMBER(D194), $B199 * E194, "")</f>
        <v>11284.274666041714</v>
      </c>
      <c r="G194" s="109">
        <v>239050</v>
      </c>
      <c r="H194" s="107">
        <f>IF(ISNUMBER(G194), (G194 - $B194) / $B194, "")</f>
        <v>0.1204593391141317</v>
      </c>
      <c r="I194" s="110">
        <f>IF(ISNUMBER(G194), $B199 * H194, "")</f>
        <v>18068.900867119755</v>
      </c>
      <c r="J194" s="106">
        <v>234350</v>
      </c>
      <c r="K194" s="107">
        <f>IF(ISNUMBER(J194), (J194 - $B194) / $B194, "")</f>
        <v>9.8429810171080379E-2</v>
      </c>
      <c r="L194" s="108">
        <f>IF(ISNUMBER(J194), $B199 * K194, "")</f>
        <v>14764.471525662057</v>
      </c>
      <c r="M194" s="109">
        <v>240700</v>
      </c>
      <c r="N194" s="107">
        <f>IF(ISNUMBER(M194), (M194 - $B194) / $B194, "")</f>
        <v>0.12819310991328803</v>
      </c>
      <c r="O194" s="108">
        <f>IF(ISNUMBER(M194), $B199 * N194, "")</f>
        <v>19228.966486993206</v>
      </c>
      <c r="Q194" s="256"/>
      <c r="R194" s="256"/>
      <c r="S194" s="256"/>
    </row>
    <row r="195" spans="1:19" ht="17.25" thickBot="1">
      <c r="A195" s="125" t="s">
        <v>215</v>
      </c>
      <c r="B195" s="126">
        <v>386</v>
      </c>
      <c r="C195" s="77">
        <v>-0.11670480549999999</v>
      </c>
      <c r="D195" s="15">
        <v>426</v>
      </c>
      <c r="E195" s="32">
        <f t="shared" ref="E195:E198" si="106">IF(ISNUMBER(D195), (D195 - $B195) / $B195, "")</f>
        <v>0.10362694300518134</v>
      </c>
      <c r="F195" s="18">
        <f>IF(ISNUMBER(D195), $B199 * E195, "")</f>
        <v>15544.0414507772</v>
      </c>
      <c r="G195" s="31">
        <v>436</v>
      </c>
      <c r="H195" s="32">
        <f t="shared" ref="H195:H198" si="107">IF(ISNUMBER(G195), (G195 - $B195) / $B195, "")</f>
        <v>0.12953367875647667</v>
      </c>
      <c r="I195" s="101">
        <f>IF(ISNUMBER(G195), $B199 * H195, "")</f>
        <v>19430.051813471502</v>
      </c>
      <c r="J195" s="15">
        <v>429</v>
      </c>
      <c r="K195" s="32">
        <f t="shared" ref="K195:K198" si="108">IF(ISNUMBER(J195), (J195 - $B195) / $B195, "")</f>
        <v>0.11139896373056994</v>
      </c>
      <c r="L195" s="18">
        <f>IF(ISNUMBER(J195), $B199 * K195, "")</f>
        <v>16709.84455958549</v>
      </c>
      <c r="M195" s="31">
        <v>435</v>
      </c>
      <c r="N195" s="32">
        <f t="shared" ref="N195:N198" si="109">IF(ISNUMBER(M195), (M195 - $B195) / $B195, "")</f>
        <v>0.12694300518134716</v>
      </c>
      <c r="O195" s="18">
        <f>IF(ISNUMBER(M195), $B199 * N195, "")</f>
        <v>19041.450777202073</v>
      </c>
      <c r="Q195" s="256"/>
      <c r="R195" s="256"/>
      <c r="S195" s="256"/>
    </row>
    <row r="196" spans="1:19" ht="17.25" thickBot="1">
      <c r="A196" s="125" t="s">
        <v>211</v>
      </c>
      <c r="B196" s="126">
        <v>1870</v>
      </c>
      <c r="C196" s="77">
        <v>-0.1220657277</v>
      </c>
      <c r="D196" s="15">
        <v>2110</v>
      </c>
      <c r="E196" s="32">
        <f t="shared" si="106"/>
        <v>0.12834224598930483</v>
      </c>
      <c r="F196" s="18">
        <f>IF(ISNUMBER(D196), $B199 * E196, "")</f>
        <v>19251.336898395723</v>
      </c>
      <c r="G196" s="31">
        <v>2125</v>
      </c>
      <c r="H196" s="32">
        <f t="shared" si="107"/>
        <v>0.13636363636363635</v>
      </c>
      <c r="I196" s="101">
        <f>IF(ISNUMBER(G196), $B199 * H196, "")</f>
        <v>20454.545454545452</v>
      </c>
      <c r="J196" s="15">
        <v>2060</v>
      </c>
      <c r="K196" s="32">
        <f t="shared" si="108"/>
        <v>0.10160427807486631</v>
      </c>
      <c r="L196" s="18">
        <f>IF(ISNUMBER(J196), $B199 * K196, "")</f>
        <v>15240.641711229948</v>
      </c>
      <c r="M196" s="31">
        <v>2100</v>
      </c>
      <c r="N196" s="32">
        <f t="shared" si="109"/>
        <v>0.12299465240641712</v>
      </c>
      <c r="O196" s="18">
        <f>IF(ISNUMBER(M196), $B199 * N196, "")</f>
        <v>18449.197860962569</v>
      </c>
      <c r="Q196" s="256"/>
      <c r="R196" s="256"/>
      <c r="S196" s="256"/>
    </row>
    <row r="197" spans="1:19">
      <c r="A197" s="125" t="s">
        <v>329</v>
      </c>
      <c r="B197" s="126">
        <v>2240</v>
      </c>
      <c r="C197" s="77">
        <v>-0.13009708740000001</v>
      </c>
      <c r="D197" s="15">
        <v>2945</v>
      </c>
      <c r="E197" s="32">
        <f t="shared" si="106"/>
        <v>0.31473214285714285</v>
      </c>
      <c r="F197" s="18">
        <f>IF(ISNUMBER(D197), $B199 * E197, "")</f>
        <v>47209.821428571428</v>
      </c>
      <c r="G197" s="31">
        <v>2870</v>
      </c>
      <c r="H197" s="32">
        <f t="shared" si="107"/>
        <v>0.28125</v>
      </c>
      <c r="I197" s="101">
        <f>IF(ISNUMBER(G197), $B199 * H197, "")</f>
        <v>42187.5</v>
      </c>
      <c r="J197" s="15">
        <v>2835</v>
      </c>
      <c r="K197" s="32">
        <f t="shared" si="108"/>
        <v>0.265625</v>
      </c>
      <c r="L197" s="18">
        <f>IF(ISNUMBER(J197), $B199 * K197, "")</f>
        <v>39843.75</v>
      </c>
      <c r="M197" s="31">
        <v>3080</v>
      </c>
      <c r="N197" s="32">
        <f t="shared" si="109"/>
        <v>0.375</v>
      </c>
      <c r="O197" s="18">
        <f>IF(ISNUMBER(M197), $B199 * N197, "")</f>
        <v>56250</v>
      </c>
      <c r="Q197" s="278"/>
      <c r="R197" s="279"/>
      <c r="S197" s="280"/>
    </row>
    <row r="198" spans="1:19" ht="17.25" thickBot="1">
      <c r="A198" s="130" t="s">
        <v>229</v>
      </c>
      <c r="B198" s="131">
        <v>1845</v>
      </c>
      <c r="C198" s="79">
        <v>-0.14780600460000001</v>
      </c>
      <c r="D198" s="24">
        <v>2210</v>
      </c>
      <c r="E198" s="25">
        <f t="shared" si="106"/>
        <v>0.19783197831978319</v>
      </c>
      <c r="F198" s="104">
        <f>IF(ISNUMBER(D198), $B199 * E198, "")</f>
        <v>29674.796747967477</v>
      </c>
      <c r="G198" s="102">
        <v>2240</v>
      </c>
      <c r="H198" s="25">
        <f t="shared" si="107"/>
        <v>0.21409214092140921</v>
      </c>
      <c r="I198" s="103">
        <f>IF(ISNUMBER(G198), $B199 * H198, "")</f>
        <v>32113.82113821138</v>
      </c>
      <c r="J198" s="24">
        <v>2135</v>
      </c>
      <c r="K198" s="25">
        <f t="shared" si="108"/>
        <v>0.15718157181571815</v>
      </c>
      <c r="L198" s="104">
        <f>IF(ISNUMBER(J198), $B199 * K198, "")</f>
        <v>23577.235772357722</v>
      </c>
      <c r="M198" s="102">
        <v>2185</v>
      </c>
      <c r="N198" s="25">
        <f t="shared" si="109"/>
        <v>0.18428184281842819</v>
      </c>
      <c r="O198" s="104">
        <f>IF(ISNUMBER(M198), $B199 * N198, "")</f>
        <v>27642.276422764229</v>
      </c>
      <c r="Q198" s="281"/>
      <c r="R198" s="282"/>
      <c r="S198" s="283"/>
    </row>
    <row r="199" spans="1:19" ht="17.25" thickBot="1">
      <c r="A199" s="132" t="s">
        <v>267</v>
      </c>
      <c r="B199" s="289">
        <f>$B$37</f>
        <v>150000</v>
      </c>
      <c r="C199" s="290"/>
      <c r="D199" s="26" t="s">
        <v>268</v>
      </c>
      <c r="E199" s="27">
        <f>IF(COUNT(E179:E198), SUM(E179:E198) / COUNT(E179:E198), 0)</f>
        <v>0.14293809862048198</v>
      </c>
      <c r="F199" s="28">
        <f>SUM(F179:F198)</f>
        <v>428814.29586144607</v>
      </c>
      <c r="G199" s="26" t="s">
        <v>268</v>
      </c>
      <c r="H199" s="27">
        <f>IF(COUNT(H179:H198), SUM(H179:H198) / COUNT(H179:H198), 0)</f>
        <v>0.16736587150777671</v>
      </c>
      <c r="I199" s="28">
        <f>SUM(I179:I198)</f>
        <v>502097.61452333012</v>
      </c>
      <c r="J199" s="26" t="s">
        <v>268</v>
      </c>
      <c r="K199" s="27">
        <f>IF(COUNT(K179:K198), SUM(K179:K198) / COUNT(K179:K198), 0)</f>
        <v>0.1397046886167494</v>
      </c>
      <c r="L199" s="28">
        <f>SUM(L179:L198)</f>
        <v>419114.06585024809</v>
      </c>
      <c r="M199" s="26" t="s">
        <v>268</v>
      </c>
      <c r="N199" s="27">
        <f>IF(COUNT(N179:N198), SUM(N179:N198) / COUNT(N179:N198), 0)</f>
        <v>0.16358004762412862</v>
      </c>
      <c r="O199" s="28">
        <f>SUM(O179:O198)</f>
        <v>490740.14287238597</v>
      </c>
      <c r="Q199" s="284"/>
      <c r="R199" s="285"/>
      <c r="S199" s="286"/>
    </row>
  </sheetData>
  <mergeCells count="266">
    <mergeCell ref="A1:F1"/>
    <mergeCell ref="G1:I1"/>
    <mergeCell ref="J1:O1"/>
    <mergeCell ref="Q1:R1"/>
    <mergeCell ref="B2:F2"/>
    <mergeCell ref="G2:I2"/>
    <mergeCell ref="K2:O2"/>
    <mergeCell ref="B5:F5"/>
    <mergeCell ref="G5:I5"/>
    <mergeCell ref="K5:O5"/>
    <mergeCell ref="B6:F6"/>
    <mergeCell ref="G6:I6"/>
    <mergeCell ref="K6:O6"/>
    <mergeCell ref="B3:F3"/>
    <mergeCell ref="G3:I3"/>
    <mergeCell ref="K3:O3"/>
    <mergeCell ref="B4:F4"/>
    <mergeCell ref="G4:I4"/>
    <mergeCell ref="K4:O4"/>
    <mergeCell ref="Q8:R8"/>
    <mergeCell ref="B9:F9"/>
    <mergeCell ref="G9:I9"/>
    <mergeCell ref="K9:O9"/>
    <mergeCell ref="B10:F10"/>
    <mergeCell ref="G10:I10"/>
    <mergeCell ref="K10:O10"/>
    <mergeCell ref="B7:F7"/>
    <mergeCell ref="G7:I7"/>
    <mergeCell ref="K7:O7"/>
    <mergeCell ref="B8:F8"/>
    <mergeCell ref="G8:I8"/>
    <mergeCell ref="K8:O8"/>
    <mergeCell ref="B11:F11"/>
    <mergeCell ref="G11:I11"/>
    <mergeCell ref="K11:O11"/>
    <mergeCell ref="A13:O13"/>
    <mergeCell ref="Q13:Q15"/>
    <mergeCell ref="R13:R15"/>
    <mergeCell ref="A15:A16"/>
    <mergeCell ref="M15:O15"/>
    <mergeCell ref="Q16:Q18"/>
    <mergeCell ref="R16:R18"/>
    <mergeCell ref="S13:S15"/>
    <mergeCell ref="B14:C14"/>
    <mergeCell ref="D14:F14"/>
    <mergeCell ref="G14:I14"/>
    <mergeCell ref="J14:L14"/>
    <mergeCell ref="M14:O14"/>
    <mergeCell ref="B15:C15"/>
    <mergeCell ref="D15:F15"/>
    <mergeCell ref="G15:I15"/>
    <mergeCell ref="J15:L15"/>
    <mergeCell ref="Q26:S28"/>
    <mergeCell ref="Q29:Q31"/>
    <mergeCell ref="R29:R31"/>
    <mergeCell ref="S29:S31"/>
    <mergeCell ref="Q32:Q34"/>
    <mergeCell ref="R32:R34"/>
    <mergeCell ref="S32:S34"/>
    <mergeCell ref="S16:S18"/>
    <mergeCell ref="Q19:Q21"/>
    <mergeCell ref="R19:R21"/>
    <mergeCell ref="S19:S21"/>
    <mergeCell ref="Q22:Q24"/>
    <mergeCell ref="R22:R24"/>
    <mergeCell ref="S22:S24"/>
    <mergeCell ref="M41:O41"/>
    <mergeCell ref="A42:A43"/>
    <mergeCell ref="B42:C42"/>
    <mergeCell ref="D42:F42"/>
    <mergeCell ref="G42:I42"/>
    <mergeCell ref="J42:L42"/>
    <mergeCell ref="M42:O42"/>
    <mergeCell ref="Q35:S37"/>
    <mergeCell ref="B37:C37"/>
    <mergeCell ref="A40:O40"/>
    <mergeCell ref="Q40:Q42"/>
    <mergeCell ref="R40:R42"/>
    <mergeCell ref="S40:S42"/>
    <mergeCell ref="B41:C41"/>
    <mergeCell ref="D41:F41"/>
    <mergeCell ref="G41:I41"/>
    <mergeCell ref="J41:L41"/>
    <mergeCell ref="Q49:Q51"/>
    <mergeCell ref="R49:R51"/>
    <mergeCell ref="S49:S51"/>
    <mergeCell ref="Q53:S55"/>
    <mergeCell ref="Q56:Q58"/>
    <mergeCell ref="R56:R58"/>
    <mergeCell ref="S56:S58"/>
    <mergeCell ref="Q43:Q45"/>
    <mergeCell ref="R43:R45"/>
    <mergeCell ref="S43:S45"/>
    <mergeCell ref="Q46:Q48"/>
    <mergeCell ref="R46:R48"/>
    <mergeCell ref="S46:S48"/>
    <mergeCell ref="Q59:Q61"/>
    <mergeCell ref="R59:R61"/>
    <mergeCell ref="S59:S61"/>
    <mergeCell ref="Q62:S64"/>
    <mergeCell ref="B64:C64"/>
    <mergeCell ref="A67:O67"/>
    <mergeCell ref="Q67:Q69"/>
    <mergeCell ref="R67:R69"/>
    <mergeCell ref="S67:S69"/>
    <mergeCell ref="B68:C68"/>
    <mergeCell ref="D68:F68"/>
    <mergeCell ref="G68:I68"/>
    <mergeCell ref="J68:L68"/>
    <mergeCell ref="M68:O68"/>
    <mergeCell ref="A69:A70"/>
    <mergeCell ref="B69:C69"/>
    <mergeCell ref="D69:F69"/>
    <mergeCell ref="G69:I69"/>
    <mergeCell ref="J69:L69"/>
    <mergeCell ref="M69:O69"/>
    <mergeCell ref="Q76:Q78"/>
    <mergeCell ref="R76:R78"/>
    <mergeCell ref="S76:S78"/>
    <mergeCell ref="Q80:S82"/>
    <mergeCell ref="Q83:Q85"/>
    <mergeCell ref="R83:R85"/>
    <mergeCell ref="S83:S85"/>
    <mergeCell ref="Q70:Q72"/>
    <mergeCell ref="R70:R72"/>
    <mergeCell ref="S70:S72"/>
    <mergeCell ref="Q73:Q75"/>
    <mergeCell ref="R73:R75"/>
    <mergeCell ref="S73:S75"/>
    <mergeCell ref="Q86:Q88"/>
    <mergeCell ref="R86:R88"/>
    <mergeCell ref="S86:S88"/>
    <mergeCell ref="Q89:S91"/>
    <mergeCell ref="B91:C91"/>
    <mergeCell ref="A94:O94"/>
    <mergeCell ref="Q94:Q96"/>
    <mergeCell ref="R94:R96"/>
    <mergeCell ref="S94:S96"/>
    <mergeCell ref="B95:C95"/>
    <mergeCell ref="D95:F95"/>
    <mergeCell ref="G95:I95"/>
    <mergeCell ref="J95:L95"/>
    <mergeCell ref="M95:O95"/>
    <mergeCell ref="A96:A97"/>
    <mergeCell ref="B96:C96"/>
    <mergeCell ref="D96:F96"/>
    <mergeCell ref="G96:I96"/>
    <mergeCell ref="J96:L96"/>
    <mergeCell ref="M96:O96"/>
    <mergeCell ref="Q103:Q105"/>
    <mergeCell ref="R103:R105"/>
    <mergeCell ref="S103:S105"/>
    <mergeCell ref="Q107:S109"/>
    <mergeCell ref="Q110:Q112"/>
    <mergeCell ref="R110:R112"/>
    <mergeCell ref="S110:S112"/>
    <mergeCell ref="Q97:Q99"/>
    <mergeCell ref="R97:R99"/>
    <mergeCell ref="S97:S99"/>
    <mergeCell ref="Q100:Q102"/>
    <mergeCell ref="R100:R102"/>
    <mergeCell ref="S100:S102"/>
    <mergeCell ref="Q113:Q115"/>
    <mergeCell ref="R113:R115"/>
    <mergeCell ref="S113:S115"/>
    <mergeCell ref="Q116:S118"/>
    <mergeCell ref="B118:C118"/>
    <mergeCell ref="A121:O121"/>
    <mergeCell ref="Q121:Q123"/>
    <mergeCell ref="R121:R123"/>
    <mergeCell ref="S121:S123"/>
    <mergeCell ref="B122:C122"/>
    <mergeCell ref="D122:F122"/>
    <mergeCell ref="G122:I122"/>
    <mergeCell ref="J122:L122"/>
    <mergeCell ref="M122:O122"/>
    <mergeCell ref="A123:A124"/>
    <mergeCell ref="B123:C123"/>
    <mergeCell ref="D123:F123"/>
    <mergeCell ref="G123:I123"/>
    <mergeCell ref="J123:L123"/>
    <mergeCell ref="M123:O123"/>
    <mergeCell ref="Q130:Q132"/>
    <mergeCell ref="R130:R132"/>
    <mergeCell ref="S130:S132"/>
    <mergeCell ref="Q134:S136"/>
    <mergeCell ref="Q137:Q139"/>
    <mergeCell ref="R137:R139"/>
    <mergeCell ref="S137:S139"/>
    <mergeCell ref="Q124:Q126"/>
    <mergeCell ref="R124:R126"/>
    <mergeCell ref="S124:S126"/>
    <mergeCell ref="Q127:Q129"/>
    <mergeCell ref="R127:R129"/>
    <mergeCell ref="S127:S129"/>
    <mergeCell ref="Q140:Q142"/>
    <mergeCell ref="R140:R142"/>
    <mergeCell ref="S140:S142"/>
    <mergeCell ref="Q143:S145"/>
    <mergeCell ref="B145:C145"/>
    <mergeCell ref="A148:O148"/>
    <mergeCell ref="Q148:Q150"/>
    <mergeCell ref="R148:R150"/>
    <mergeCell ref="S148:S150"/>
    <mergeCell ref="B149:C149"/>
    <mergeCell ref="D149:F149"/>
    <mergeCell ref="G149:I149"/>
    <mergeCell ref="J149:L149"/>
    <mergeCell ref="M149:O149"/>
    <mergeCell ref="A150:A151"/>
    <mergeCell ref="B150:C150"/>
    <mergeCell ref="D150:F150"/>
    <mergeCell ref="G150:I150"/>
    <mergeCell ref="J150:L150"/>
    <mergeCell ref="M150:O150"/>
    <mergeCell ref="Q157:Q159"/>
    <mergeCell ref="R157:R159"/>
    <mergeCell ref="S157:S159"/>
    <mergeCell ref="Q161:S163"/>
    <mergeCell ref="Q164:Q166"/>
    <mergeCell ref="R164:R166"/>
    <mergeCell ref="S164:S166"/>
    <mergeCell ref="Q151:Q153"/>
    <mergeCell ref="R151:R153"/>
    <mergeCell ref="S151:S153"/>
    <mergeCell ref="Q154:Q156"/>
    <mergeCell ref="R154:R156"/>
    <mergeCell ref="S154:S156"/>
    <mergeCell ref="A177:A178"/>
    <mergeCell ref="B177:C177"/>
    <mergeCell ref="D177:F177"/>
    <mergeCell ref="G177:I177"/>
    <mergeCell ref="J177:L177"/>
    <mergeCell ref="M177:O177"/>
    <mergeCell ref="Q167:Q169"/>
    <mergeCell ref="R167:R169"/>
    <mergeCell ref="S167:S169"/>
    <mergeCell ref="Q170:S172"/>
    <mergeCell ref="B172:C172"/>
    <mergeCell ref="A175:O175"/>
    <mergeCell ref="Q175:Q177"/>
    <mergeCell ref="R175:R177"/>
    <mergeCell ref="S175:S177"/>
    <mergeCell ref="B176:C176"/>
    <mergeCell ref="Q178:Q180"/>
    <mergeCell ref="R178:R180"/>
    <mergeCell ref="S178:S180"/>
    <mergeCell ref="Q181:Q183"/>
    <mergeCell ref="R181:R183"/>
    <mergeCell ref="S181:S183"/>
    <mergeCell ref="D176:F176"/>
    <mergeCell ref="G176:I176"/>
    <mergeCell ref="J176:L176"/>
    <mergeCell ref="M176:O176"/>
    <mergeCell ref="Q194:Q196"/>
    <mergeCell ref="R194:R196"/>
    <mergeCell ref="S194:S196"/>
    <mergeCell ref="Q197:S199"/>
    <mergeCell ref="B199:C199"/>
    <mergeCell ref="Q184:Q186"/>
    <mergeCell ref="R184:R186"/>
    <mergeCell ref="S184:S186"/>
    <mergeCell ref="Q188:S190"/>
    <mergeCell ref="Q191:Q193"/>
    <mergeCell ref="R191:R193"/>
    <mergeCell ref="S191:S193"/>
  </mergeCells>
  <phoneticPr fontId="1" type="noConversion"/>
  <conditionalFormatting sqref="G2:I3">
    <cfRule type="expression" dxfId="1779" priority="177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CHOOSE(2,$E$118,$F$118,$H$118,$I$118,$K$118,$L$118,$N$118,$O$118))))&gt;0</formula>
    </cfRule>
    <cfRule type="expression" dxfId="1778" priority="178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CHOOSE(2,$E$118,$F$118,$H$118,$I$118,$K$118,$L$118,$N$118,$O$118))))&lt;0</formula>
    </cfRule>
  </conditionalFormatting>
  <conditionalFormatting sqref="G4:I5">
    <cfRule type="expression" dxfId="1777" priority="175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CHOOSE(2,$E$64,$F$64,$H$64,$I$64,$K$64,$L$64,$N$64,$O$64))))&gt;0</formula>
    </cfRule>
    <cfRule type="expression" dxfId="1776" priority="176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CHOOSE(2,$E$64,$F$64,$H$64,$I$64,$K$64,$L$64,$N$64,$O$64))))&lt;0</formula>
    </cfRule>
  </conditionalFormatting>
  <conditionalFormatting sqref="G6:I7">
    <cfRule type="expression" dxfId="1775" priority="173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CHOOSE(2,$E$91,$F$91,$H$91,$I$91,$K$91,$L$91,$N$91,$O$91))))&gt;0</formula>
    </cfRule>
    <cfRule type="expression" dxfId="1774" priority="174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CHOOSE(2,$E$91,$F$91,$H$91,$I$91,$K$91,$L$91,$N$91,$O$91))))&lt;0</formula>
    </cfRule>
  </conditionalFormatting>
  <conditionalFormatting sqref="G8:I9">
    <cfRule type="expression" dxfId="1773" priority="171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CHOOSE(2,$E$199,$F$199,$H$199,$I$199,$K$199,$L$199,$N$199,$O$199))))&gt;0</formula>
    </cfRule>
    <cfRule type="expression" dxfId="1772" priority="172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CHOOSE(2,$E$199,$F$199,$H$199,$I$199,$K$199,$L$199,$N$199,$O$199))))&lt;0</formula>
    </cfRule>
  </conditionalFormatting>
  <conditionalFormatting sqref="G10:I11">
    <cfRule type="expression" dxfId="1771" priority="169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CHOOSE(2,$E$37,$F$37,$H$37,$I$37,$K$37,$L$37,$N$37,$O$37))))&gt;0</formula>
    </cfRule>
    <cfRule type="expression" dxfId="1770" priority="170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CHOOSE(2,$E$37,$F$37,$H$37,$I$37,$K$37,$L$37,$N$37,$O$37))))&lt;0</formula>
    </cfRule>
  </conditionalFormatting>
  <conditionalFormatting sqref="A17:C36 M17:O36">
    <cfRule type="expression" dxfId="1769" priority="157">
      <formula>AND($N17 &gt; 0, ISNUMBER($N17))</formula>
    </cfRule>
    <cfRule type="expression" dxfId="1768" priority="158">
      <formula>AND($N17 = 0 * ISNUMBER($N17))</formula>
    </cfRule>
    <cfRule type="expression" dxfId="1767" priority="159">
      <formula>AND($N17 &lt; 0, ISNUMBER($N17))</formula>
    </cfRule>
  </conditionalFormatting>
  <conditionalFormatting sqref="A17:F36">
    <cfRule type="expression" dxfId="1766" priority="166">
      <formula>AND($E17 &gt; 0, ISNUMBER($E17))</formula>
    </cfRule>
    <cfRule type="expression" dxfId="1765" priority="167">
      <formula>AND($E17 = 0 * ISNUMBER($E17))</formula>
    </cfRule>
    <cfRule type="expression" dxfId="1764" priority="168">
      <formula>AND($E17 &lt; 0, ISNUMBER($E17))</formula>
    </cfRule>
  </conditionalFormatting>
  <conditionalFormatting sqref="A17:C36 G17:I36">
    <cfRule type="expression" dxfId="1763" priority="163">
      <formula>AND($H17 &gt; 0, ISNUMBER($H17))</formula>
    </cfRule>
    <cfRule type="expression" dxfId="1762" priority="164">
      <formula>AND($H17 = 0 * ISNUMBER($H17))</formula>
    </cfRule>
    <cfRule type="expression" dxfId="1761" priority="165">
      <formula>AND($H17 &lt; 0, ISNUMBER($H17))</formula>
    </cfRule>
  </conditionalFormatting>
  <conditionalFormatting sqref="A17:C36 J17:L36">
    <cfRule type="expression" dxfId="1760" priority="160">
      <formula>AND($K17 &gt; 0, ISNUMBER($K17))</formula>
    </cfRule>
    <cfRule type="expression" dxfId="1759" priority="161">
      <formula>AND($K17 = 0 * ISNUMBER($K17))</formula>
    </cfRule>
    <cfRule type="expression" dxfId="1758" priority="162">
      <formula>AND($K17 &lt; 0, ISNUMBER($K17))</formula>
    </cfRule>
  </conditionalFormatting>
  <conditionalFormatting sqref="D15:F16 E37:F37">
    <cfRule type="expression" dxfId="1757" priority="154">
      <formula>$E$37 &gt; 0</formula>
    </cfRule>
    <cfRule type="expression" dxfId="1756" priority="155">
      <formula>$E$37 = 0</formula>
    </cfRule>
    <cfRule type="expression" dxfId="1755" priority="156">
      <formula>$E$37 &lt; 0</formula>
    </cfRule>
  </conditionalFormatting>
  <conditionalFormatting sqref="G15:I16 H37:I37">
    <cfRule type="expression" dxfId="1754" priority="151">
      <formula>$H$37 &gt; 0</formula>
    </cfRule>
    <cfRule type="expression" dxfId="1753" priority="152">
      <formula>$H$37 = 0</formula>
    </cfRule>
    <cfRule type="expression" dxfId="1752" priority="153">
      <formula>$H$37 &lt; 0</formula>
    </cfRule>
  </conditionalFormatting>
  <conditionalFormatting sqref="J15:L16 K37:L37">
    <cfRule type="expression" dxfId="1751" priority="148">
      <formula>$K$37 &gt; 0</formula>
    </cfRule>
    <cfRule type="expression" dxfId="1750" priority="149">
      <formula>$K$37 = 0</formula>
    </cfRule>
    <cfRule type="expression" dxfId="1749" priority="150">
      <formula>$K$37 &lt; 0</formula>
    </cfRule>
  </conditionalFormatting>
  <conditionalFormatting sqref="M15:O16 N37:O37">
    <cfRule type="expression" dxfId="1748" priority="145">
      <formula>$N$37 &gt; 0</formula>
    </cfRule>
    <cfRule type="expression" dxfId="1747" priority="146">
      <formula>$N$37 = 0</formula>
    </cfRule>
    <cfRule type="expression" dxfId="1746" priority="147">
      <formula>$N$37 &lt; 0</formula>
    </cfRule>
  </conditionalFormatting>
  <conditionalFormatting sqref="A44:C63 M44:O63">
    <cfRule type="expression" dxfId="1745" priority="133">
      <formula>AND($N44 &gt; 0, ISNUMBER($N44))</formula>
    </cfRule>
    <cfRule type="expression" dxfId="1744" priority="134">
      <formula>AND($N44 = 0 * ISNUMBER($N44))</formula>
    </cfRule>
    <cfRule type="expression" dxfId="1743" priority="135">
      <formula>AND($N44 &lt; 0, ISNUMBER($N44))</formula>
    </cfRule>
  </conditionalFormatting>
  <conditionalFormatting sqref="A44:F63">
    <cfRule type="expression" dxfId="1742" priority="142">
      <formula>AND($E44 &gt; 0, ISNUMBER($E44))</formula>
    </cfRule>
    <cfRule type="expression" dxfId="1741" priority="143">
      <formula>AND($E44 = 0 * ISNUMBER($E44))</formula>
    </cfRule>
    <cfRule type="expression" dxfId="1740" priority="144">
      <formula>AND($E44 &lt; 0, ISNUMBER($E44))</formula>
    </cfRule>
  </conditionalFormatting>
  <conditionalFormatting sqref="A44:C63 G44:I63">
    <cfRule type="expression" dxfId="1739" priority="139">
      <formula>AND($H44 &gt; 0, ISNUMBER($H44))</formula>
    </cfRule>
    <cfRule type="expression" dxfId="1738" priority="140">
      <formula>AND($H44 = 0 * ISNUMBER($H44))</formula>
    </cfRule>
    <cfRule type="expression" dxfId="1737" priority="141">
      <formula>AND($H44 &lt; 0, ISNUMBER($H44))</formula>
    </cfRule>
  </conditionalFormatting>
  <conditionalFormatting sqref="A44:C63 J44:L63">
    <cfRule type="expression" dxfId="1736" priority="136">
      <formula>AND($K44 &gt; 0, ISNUMBER($K44))</formula>
    </cfRule>
    <cfRule type="expression" dxfId="1735" priority="137">
      <formula>AND($K44 = 0 * ISNUMBER($K44))</formula>
    </cfRule>
    <cfRule type="expression" dxfId="1734" priority="138">
      <formula>AND($K44 &lt; 0, ISNUMBER($K44))</formula>
    </cfRule>
  </conditionalFormatting>
  <conditionalFormatting sqref="D42:F43 E64:F64">
    <cfRule type="expression" dxfId="1733" priority="130">
      <formula>$E$64 &gt; 0</formula>
    </cfRule>
    <cfRule type="expression" dxfId="1732" priority="131">
      <formula>$E$64 = 0</formula>
    </cfRule>
    <cfRule type="expression" dxfId="1731" priority="132">
      <formula>$E$64 &lt; 0</formula>
    </cfRule>
  </conditionalFormatting>
  <conditionalFormatting sqref="G42:I43 H64:I64">
    <cfRule type="expression" dxfId="1730" priority="127">
      <formula>$H$64 &gt; 0</formula>
    </cfRule>
    <cfRule type="expression" dxfId="1729" priority="128">
      <formula>$H$64 = 0</formula>
    </cfRule>
    <cfRule type="expression" dxfId="1728" priority="129">
      <formula>$H$64 &lt; 0</formula>
    </cfRule>
  </conditionalFormatting>
  <conditionalFormatting sqref="J42:L43 K64:L64">
    <cfRule type="expression" dxfId="1727" priority="124">
      <formula>$K$64 &gt; 0</formula>
    </cfRule>
    <cfRule type="expression" dxfId="1726" priority="125">
      <formula>$K$64 = 0</formula>
    </cfRule>
    <cfRule type="expression" dxfId="1725" priority="126">
      <formula>$K$64 &lt; 0</formula>
    </cfRule>
  </conditionalFormatting>
  <conditionalFormatting sqref="M42:O43 N64:O64">
    <cfRule type="expression" dxfId="1724" priority="121">
      <formula>$N$64 &gt; 0</formula>
    </cfRule>
    <cfRule type="expression" dxfId="1723" priority="122">
      <formula>$N$64 = 0</formula>
    </cfRule>
    <cfRule type="expression" dxfId="1722" priority="123">
      <formula>$N$64 &lt; 0</formula>
    </cfRule>
  </conditionalFormatting>
  <conditionalFormatting sqref="A71:C90 M71:O90">
    <cfRule type="expression" dxfId="1721" priority="109">
      <formula>AND($N71 &gt; 0, ISNUMBER($N71))</formula>
    </cfRule>
    <cfRule type="expression" dxfId="1720" priority="110">
      <formula>AND($N71 = 0 * ISNUMBER($N71))</formula>
    </cfRule>
    <cfRule type="expression" dxfId="1719" priority="111">
      <formula>AND($N71 &lt; 0, ISNUMBER($N71))</formula>
    </cfRule>
  </conditionalFormatting>
  <conditionalFormatting sqref="A71:F90">
    <cfRule type="expression" dxfId="1718" priority="118">
      <formula>AND($E71 &gt; 0, ISNUMBER($E71))</formula>
    </cfRule>
    <cfRule type="expression" dxfId="1717" priority="119">
      <formula>AND($E71 = 0 * ISNUMBER($E71))</formula>
    </cfRule>
    <cfRule type="expression" dxfId="1716" priority="120">
      <formula>AND($E71 &lt; 0, ISNUMBER($E71))</formula>
    </cfRule>
  </conditionalFormatting>
  <conditionalFormatting sqref="A71:C90 G71:I90">
    <cfRule type="expression" dxfId="1715" priority="115">
      <formula>AND($H71 &gt; 0, ISNUMBER($H71))</formula>
    </cfRule>
    <cfRule type="expression" dxfId="1714" priority="116">
      <formula>AND($H71 = 0 * ISNUMBER($H71))</formula>
    </cfRule>
    <cfRule type="expression" dxfId="1713" priority="117">
      <formula>AND($H71 &lt; 0, ISNUMBER($H71))</formula>
    </cfRule>
  </conditionalFormatting>
  <conditionalFormatting sqref="A71:C90 J71:L90">
    <cfRule type="expression" dxfId="1712" priority="112">
      <formula>AND($K71 &gt; 0, ISNUMBER($K71))</formula>
    </cfRule>
    <cfRule type="expression" dxfId="1711" priority="113">
      <formula>AND($K71 = 0 * ISNUMBER($K71))</formula>
    </cfRule>
    <cfRule type="expression" dxfId="1710" priority="114">
      <formula>AND($K71 &lt; 0, ISNUMBER($K71))</formula>
    </cfRule>
  </conditionalFormatting>
  <conditionalFormatting sqref="D69:F70 E91:F91">
    <cfRule type="expression" dxfId="1709" priority="106">
      <formula>$E$91 &gt; 0</formula>
    </cfRule>
    <cfRule type="expression" dxfId="1708" priority="107">
      <formula>$E$91 = 0</formula>
    </cfRule>
    <cfRule type="expression" dxfId="1707" priority="108">
      <formula>$E$91 &lt; 0</formula>
    </cfRule>
  </conditionalFormatting>
  <conditionalFormatting sqref="G69:I70 H91:I91">
    <cfRule type="expression" dxfId="1706" priority="103">
      <formula>$H$91 &gt; 0</formula>
    </cfRule>
    <cfRule type="expression" dxfId="1705" priority="104">
      <formula>$H$91 = 0</formula>
    </cfRule>
    <cfRule type="expression" dxfId="1704" priority="105">
      <formula>$H$91 &lt; 0</formula>
    </cfRule>
  </conditionalFormatting>
  <conditionalFormatting sqref="J69:L70 K91:L91">
    <cfRule type="expression" dxfId="1703" priority="100">
      <formula>$K$91 &gt; 0</formula>
    </cfRule>
    <cfRule type="expression" dxfId="1702" priority="101">
      <formula>$K$91 = 0</formula>
    </cfRule>
    <cfRule type="expression" dxfId="1701" priority="102">
      <formula>$K$91 &lt; 0</formula>
    </cfRule>
  </conditionalFormatting>
  <conditionalFormatting sqref="M69:O70 N91:O91">
    <cfRule type="expression" dxfId="1700" priority="97">
      <formula>$N$91 &gt; 0</formula>
    </cfRule>
    <cfRule type="expression" dxfId="1699" priority="98">
      <formula>$N$91 = 0</formula>
    </cfRule>
    <cfRule type="expression" dxfId="1698" priority="99">
      <formula>$N$91 &lt; 0</formula>
    </cfRule>
  </conditionalFormatting>
  <conditionalFormatting sqref="A98:C117 M98:O117">
    <cfRule type="expression" dxfId="1697" priority="85">
      <formula>AND($N98 &gt; 0, ISNUMBER($N98))</formula>
    </cfRule>
    <cfRule type="expression" dxfId="1696" priority="86">
      <formula>AND($N98 = 0 * ISNUMBER($N98))</formula>
    </cfRule>
    <cfRule type="expression" dxfId="1695" priority="87">
      <formula>AND($N98 &lt; 0, ISNUMBER($N98))</formula>
    </cfRule>
  </conditionalFormatting>
  <conditionalFormatting sqref="A98:F117">
    <cfRule type="expression" dxfId="1694" priority="94">
      <formula>AND($E98 &gt; 0, ISNUMBER($E98))</formula>
    </cfRule>
    <cfRule type="expression" dxfId="1693" priority="95">
      <formula>AND($E98 = 0 * ISNUMBER($E98))</formula>
    </cfRule>
    <cfRule type="expression" dxfId="1692" priority="96">
      <formula>AND($E98 &lt; 0, ISNUMBER($E98))</formula>
    </cfRule>
  </conditionalFormatting>
  <conditionalFormatting sqref="A98:C117 G98:I117">
    <cfRule type="expression" dxfId="1691" priority="91">
      <formula>AND($H98 &gt; 0, ISNUMBER($H98))</formula>
    </cfRule>
    <cfRule type="expression" dxfId="1690" priority="92">
      <formula>AND($H98 = 0 * ISNUMBER($H98))</formula>
    </cfRule>
    <cfRule type="expression" dxfId="1689" priority="93">
      <formula>AND($H98 &lt; 0, ISNUMBER($H98))</formula>
    </cfRule>
  </conditionalFormatting>
  <conditionalFormatting sqref="A98:C117 J98:L117">
    <cfRule type="expression" dxfId="1688" priority="88">
      <formula>AND($K98 &gt; 0, ISNUMBER($K98))</formula>
    </cfRule>
    <cfRule type="expression" dxfId="1687" priority="89">
      <formula>AND($K98 = 0 * ISNUMBER($K98))</formula>
    </cfRule>
    <cfRule type="expression" dxfId="1686" priority="90">
      <formula>AND($K98 &lt; 0, ISNUMBER($K98))</formula>
    </cfRule>
  </conditionalFormatting>
  <conditionalFormatting sqref="D96:F97 E118:F118">
    <cfRule type="expression" dxfId="1685" priority="82">
      <formula>$E$118 &gt; 0</formula>
    </cfRule>
    <cfRule type="expression" dxfId="1684" priority="83">
      <formula>$E$118 = 0</formula>
    </cfRule>
    <cfRule type="expression" dxfId="1683" priority="84">
      <formula>$E$118 &lt; 0</formula>
    </cfRule>
  </conditionalFormatting>
  <conditionalFormatting sqref="G96:I97 H118:I118">
    <cfRule type="expression" dxfId="1682" priority="79">
      <formula>$H$118 &gt; 0</formula>
    </cfRule>
    <cfRule type="expression" dxfId="1681" priority="80">
      <formula>$H$118 = 0</formula>
    </cfRule>
    <cfRule type="expression" dxfId="1680" priority="81">
      <formula>$H$118 &lt; 0</formula>
    </cfRule>
  </conditionalFormatting>
  <conditionalFormatting sqref="J96:L97 K118:L118">
    <cfRule type="expression" dxfId="1679" priority="76">
      <formula>$K$118 &gt; 0</formula>
    </cfRule>
    <cfRule type="expression" dxfId="1678" priority="77">
      <formula>$K$118 = 0</formula>
    </cfRule>
    <cfRule type="expression" dxfId="1677" priority="78">
      <formula>$K$118 &lt; 0</formula>
    </cfRule>
  </conditionalFormatting>
  <conditionalFormatting sqref="M96:O97 N118:O118">
    <cfRule type="expression" dxfId="1676" priority="73">
      <formula>$N$118 &gt; 0</formula>
    </cfRule>
    <cfRule type="expression" dxfId="1675" priority="74">
      <formula>$N$118 = 0</formula>
    </cfRule>
    <cfRule type="expression" dxfId="1674" priority="75">
      <formula>$N$118 &lt; 0</formula>
    </cfRule>
  </conditionalFormatting>
  <conditionalFormatting sqref="A125:C144 M125:O144">
    <cfRule type="expression" dxfId="1673" priority="61">
      <formula>AND($N125 &gt; 0, ISNUMBER($N125))</formula>
    </cfRule>
    <cfRule type="expression" dxfId="1672" priority="62">
      <formula>AND($N125 = 0 * ISNUMBER($N125))</formula>
    </cfRule>
    <cfRule type="expression" dxfId="1671" priority="63">
      <formula>AND($N125 &lt; 0, ISNUMBER($N125))</formula>
    </cfRule>
  </conditionalFormatting>
  <conditionalFormatting sqref="A125:F144">
    <cfRule type="expression" dxfId="1670" priority="70">
      <formula>AND($E125 &gt; 0, ISNUMBER($E125))</formula>
    </cfRule>
    <cfRule type="expression" dxfId="1669" priority="71">
      <formula>AND($E125 = 0 * ISNUMBER($E125))</formula>
    </cfRule>
    <cfRule type="expression" dxfId="1668" priority="72">
      <formula>AND($E125 &lt; 0, ISNUMBER($E125))</formula>
    </cfRule>
  </conditionalFormatting>
  <conditionalFormatting sqref="A125:C144 G125:I144">
    <cfRule type="expression" dxfId="1667" priority="67">
      <formula>AND($H125 &gt; 0, ISNUMBER($H125))</formula>
    </cfRule>
    <cfRule type="expression" dxfId="1666" priority="68">
      <formula>AND($H125 = 0 * ISNUMBER($H125))</formula>
    </cfRule>
    <cfRule type="expression" dxfId="1665" priority="69">
      <formula>AND($H125 &lt; 0, ISNUMBER($H125))</formula>
    </cfRule>
  </conditionalFormatting>
  <conditionalFormatting sqref="A125:C144 J125:L144">
    <cfRule type="expression" dxfId="1664" priority="64">
      <formula>AND($K125 &gt; 0, ISNUMBER($K125))</formula>
    </cfRule>
    <cfRule type="expression" dxfId="1663" priority="65">
      <formula>AND($K125 = 0 * ISNUMBER($K125))</formula>
    </cfRule>
    <cfRule type="expression" dxfId="1662" priority="66">
      <formula>AND($K125 &lt; 0, ISNUMBER($K125))</formula>
    </cfRule>
  </conditionalFormatting>
  <conditionalFormatting sqref="D123:F124 E145:F145">
    <cfRule type="expression" dxfId="1661" priority="58">
      <formula>$E$145 &gt; 0</formula>
    </cfRule>
    <cfRule type="expression" dxfId="1660" priority="59">
      <formula>$E$145 = 0</formula>
    </cfRule>
    <cfRule type="expression" dxfId="1659" priority="60">
      <formula>$E$145 &lt; 0</formula>
    </cfRule>
  </conditionalFormatting>
  <conditionalFormatting sqref="G123:I124 H145:I145">
    <cfRule type="expression" dxfId="1658" priority="55">
      <formula>$H$145 &gt; 0</formula>
    </cfRule>
    <cfRule type="expression" dxfId="1657" priority="56">
      <formula>$H$145 = 0</formula>
    </cfRule>
    <cfRule type="expression" dxfId="1656" priority="57">
      <formula>$H$145 &lt; 0</formula>
    </cfRule>
  </conditionalFormatting>
  <conditionalFormatting sqref="J123:L124 K145:L145">
    <cfRule type="expression" dxfId="1655" priority="52">
      <formula>$K$145 &gt; 0</formula>
    </cfRule>
    <cfRule type="expression" dxfId="1654" priority="53">
      <formula>$K$145 = 0</formula>
    </cfRule>
    <cfRule type="expression" dxfId="1653" priority="54">
      <formula>$K$145 &lt; 0</formula>
    </cfRule>
  </conditionalFormatting>
  <conditionalFormatting sqref="M123:O124 N145:O145">
    <cfRule type="expression" dxfId="1652" priority="49">
      <formula>$N$145 &gt; 0</formula>
    </cfRule>
    <cfRule type="expression" dxfId="1651" priority="50">
      <formula>$N$145 = 0</formula>
    </cfRule>
    <cfRule type="expression" dxfId="1650" priority="51">
      <formula>$N$145 &lt; 0</formula>
    </cfRule>
  </conditionalFormatting>
  <conditionalFormatting sqref="A152:C171 M152:O171">
    <cfRule type="expression" dxfId="1649" priority="37">
      <formula>AND($N152 &gt; 0, ISNUMBER($N152))</formula>
    </cfRule>
    <cfRule type="expression" dxfId="1648" priority="38">
      <formula>AND($N152 = 0 * ISNUMBER($N152))</formula>
    </cfRule>
    <cfRule type="expression" dxfId="1647" priority="39">
      <formula>AND($N152 &lt; 0, ISNUMBER($N152))</formula>
    </cfRule>
  </conditionalFormatting>
  <conditionalFormatting sqref="A152:F171">
    <cfRule type="expression" dxfId="1646" priority="46">
      <formula>AND($E152 &gt; 0, ISNUMBER($E152))</formula>
    </cfRule>
    <cfRule type="expression" dxfId="1645" priority="47">
      <formula>AND($E152 = 0 * ISNUMBER($E152))</formula>
    </cfRule>
    <cfRule type="expression" dxfId="1644" priority="48">
      <formula>AND($E152 &lt; 0, ISNUMBER($E152))</formula>
    </cfRule>
  </conditionalFormatting>
  <conditionalFormatting sqref="A152:C171 G152:I171">
    <cfRule type="expression" dxfId="1643" priority="43">
      <formula>AND($H152 &gt; 0, ISNUMBER($H152))</formula>
    </cfRule>
    <cfRule type="expression" dxfId="1642" priority="44">
      <formula>AND($H152 = 0 * ISNUMBER($H152))</formula>
    </cfRule>
    <cfRule type="expression" dxfId="1641" priority="45">
      <formula>AND($H152 &lt; 0, ISNUMBER($H152))</formula>
    </cfRule>
  </conditionalFormatting>
  <conditionalFormatting sqref="A152:C171 J152:L171">
    <cfRule type="expression" dxfId="1640" priority="40">
      <formula>AND($K152 &gt; 0, ISNUMBER($K152))</formula>
    </cfRule>
    <cfRule type="expression" dxfId="1639" priority="41">
      <formula>AND($K152 = 0 * ISNUMBER($K152))</formula>
    </cfRule>
    <cfRule type="expression" dxfId="1638" priority="42">
      <formula>AND($K152 &lt; 0, ISNUMBER($K152))</formula>
    </cfRule>
  </conditionalFormatting>
  <conditionalFormatting sqref="D150:F151 E172:F172">
    <cfRule type="expression" dxfId="1637" priority="34">
      <formula>$E$172 &gt; 0</formula>
    </cfRule>
    <cfRule type="expression" dxfId="1636" priority="35">
      <formula>$E$172 = 0</formula>
    </cfRule>
    <cfRule type="expression" dxfId="1635" priority="36">
      <formula>$E$172 &lt; 0</formula>
    </cfRule>
  </conditionalFormatting>
  <conditionalFormatting sqref="G150:I151 H172:I172">
    <cfRule type="expression" dxfId="1634" priority="31">
      <formula>$H$172 &gt; 0</formula>
    </cfRule>
    <cfRule type="expression" dxfId="1633" priority="32">
      <formula>$H$172 = 0</formula>
    </cfRule>
    <cfRule type="expression" dxfId="1632" priority="33">
      <formula>$H$172 &lt; 0</formula>
    </cfRule>
  </conditionalFormatting>
  <conditionalFormatting sqref="J150:L151 K172:L172">
    <cfRule type="expression" dxfId="1631" priority="28">
      <formula>$K$172 &gt; 0</formula>
    </cfRule>
    <cfRule type="expression" dxfId="1630" priority="29">
      <formula>$K$172 = 0</formula>
    </cfRule>
    <cfRule type="expression" dxfId="1629" priority="30">
      <formula>$K$172 &lt; 0</formula>
    </cfRule>
  </conditionalFormatting>
  <conditionalFormatting sqref="M150:O151 N172:O172">
    <cfRule type="expression" dxfId="1628" priority="25">
      <formula>$N$172 &gt; 0</formula>
    </cfRule>
    <cfRule type="expression" dxfId="1627" priority="26">
      <formula>$N$172 = 0</formula>
    </cfRule>
    <cfRule type="expression" dxfId="1626" priority="27">
      <formula>$N$172 &lt; 0</formula>
    </cfRule>
  </conditionalFormatting>
  <conditionalFormatting sqref="A179:C198 M179:O198">
    <cfRule type="expression" dxfId="1625" priority="13">
      <formula>AND($N179 &gt; 0, ISNUMBER($N179))</formula>
    </cfRule>
    <cfRule type="expression" dxfId="1624" priority="14">
      <formula>AND($N179 = 0 * ISNUMBER($N179))</formula>
    </cfRule>
    <cfRule type="expression" dxfId="1623" priority="15">
      <formula>AND($N179 &lt; 0, ISNUMBER($N179))</formula>
    </cfRule>
  </conditionalFormatting>
  <conditionalFormatting sqref="A179:F198">
    <cfRule type="expression" dxfId="1622" priority="22">
      <formula>AND($E179 &gt; 0, ISNUMBER($E179))</formula>
    </cfRule>
    <cfRule type="expression" dxfId="1621" priority="23">
      <formula>AND($E179 = 0 * ISNUMBER($E179))</formula>
    </cfRule>
    <cfRule type="expression" dxfId="1620" priority="24">
      <formula>AND($E179 &lt; 0, ISNUMBER($E179))</formula>
    </cfRule>
  </conditionalFormatting>
  <conditionalFormatting sqref="A179:C198 G179:I198">
    <cfRule type="expression" dxfId="1619" priority="19">
      <formula>AND($H179 &gt; 0, ISNUMBER($H179))</formula>
    </cfRule>
    <cfRule type="expression" dxfId="1618" priority="20">
      <formula>AND($H179 = 0 * ISNUMBER($H179))</formula>
    </cfRule>
    <cfRule type="expression" dxfId="1617" priority="21">
      <formula>AND($H179 &lt; 0, ISNUMBER($H179))</formula>
    </cfRule>
  </conditionalFormatting>
  <conditionalFormatting sqref="A179:C198 J179:L198">
    <cfRule type="expression" dxfId="1616" priority="16">
      <formula>AND($K179 &gt; 0, ISNUMBER($K179))</formula>
    </cfRule>
    <cfRule type="expression" dxfId="1615" priority="17">
      <formula>AND($K179 = 0 * ISNUMBER($K179))</formula>
    </cfRule>
    <cfRule type="expression" dxfId="1614" priority="18">
      <formula>AND($K179 &lt; 0, ISNUMBER($K179))</formula>
    </cfRule>
  </conditionalFormatting>
  <conditionalFormatting sqref="D177:F178 E199:F199">
    <cfRule type="expression" dxfId="1613" priority="10">
      <formula>$E$199 &gt; 0</formula>
    </cfRule>
    <cfRule type="expression" dxfId="1612" priority="11">
      <formula>$E$199 = 0</formula>
    </cfRule>
    <cfRule type="expression" dxfId="1611" priority="12">
      <formula>$E$199 &lt; 0</formula>
    </cfRule>
  </conditionalFormatting>
  <conditionalFormatting sqref="G177:I178 H199:I199">
    <cfRule type="expression" dxfId="1610" priority="7">
      <formula>$H$199 &gt; 0</formula>
    </cfRule>
    <cfRule type="expression" dxfId="1609" priority="8">
      <formula>$H$199 = 0</formula>
    </cfRule>
    <cfRule type="expression" dxfId="1608" priority="9">
      <formula>$H$199 &lt; 0</formula>
    </cfRule>
  </conditionalFormatting>
  <conditionalFormatting sqref="J177:L178 K199:L199">
    <cfRule type="expression" dxfId="1607" priority="4">
      <formula>$K$199 &gt; 0</formula>
    </cfRule>
    <cfRule type="expression" dxfId="1606" priority="5">
      <formula>$K$199 = 0</formula>
    </cfRule>
    <cfRule type="expression" dxfId="1605" priority="6">
      <formula>$K$199 &lt; 0</formula>
    </cfRule>
  </conditionalFormatting>
  <conditionalFormatting sqref="M177:O178 N199:O199">
    <cfRule type="expression" dxfId="1604" priority="1">
      <formula>$N$199 &gt; 0</formula>
    </cfRule>
    <cfRule type="expression" dxfId="1603" priority="2">
      <formula>$N$199 = 0</formula>
    </cfRule>
    <cfRule type="expression" dxfId="1602" priority="3">
      <formula>$N$199 &lt; 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3009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25</xdr:row>
                    <xdr:rowOff>0</xdr:rowOff>
                  </from>
                  <to>
                    <xdr:col>19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10" r:id="rId5" name="Button 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17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11" r:id="rId6" name="Button 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28</xdr:row>
                    <xdr:rowOff>0</xdr:rowOff>
                  </from>
                  <to>
                    <xdr:col>18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12" r:id="rId7" name="Button 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17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13" r:id="rId8" name="Button 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31</xdr:row>
                    <xdr:rowOff>0</xdr:rowOff>
                  </from>
                  <to>
                    <xdr:col>18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14" r:id="rId9" name="Button 6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28</xdr:row>
                    <xdr:rowOff>0</xdr:rowOff>
                  </from>
                  <to>
                    <xdr:col>19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15" r:id="rId10" name="Button 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31</xdr:row>
                    <xdr:rowOff>0</xdr:rowOff>
                  </from>
                  <to>
                    <xdr:col>19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16" r:id="rId11" name="Button 8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19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17" r:id="rId12" name="Button 9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17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18" r:id="rId13" name="Button 10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19" r:id="rId14" name="Button 11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</xdr:row>
                    <xdr:rowOff>0</xdr:rowOff>
                  </from>
                  <to>
                    <xdr:col>19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20" r:id="rId15" name="Button 12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</xdr:row>
                    <xdr:rowOff>0</xdr:rowOff>
                  </from>
                  <to>
                    <xdr:col>17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21" r:id="rId16" name="Button 13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</xdr:row>
                    <xdr:rowOff>0</xdr:rowOff>
                  </from>
                  <to>
                    <xdr:col>18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22" r:id="rId17" name="Button 14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</xdr:row>
                    <xdr:rowOff>0</xdr:rowOff>
                  </from>
                  <to>
                    <xdr:col>19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23" r:id="rId18" name="Button 15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</xdr:row>
                    <xdr:rowOff>0</xdr:rowOff>
                  </from>
                  <to>
                    <xdr:col>17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24" r:id="rId19" name="Button 16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</xdr:row>
                    <xdr:rowOff>0</xdr:rowOff>
                  </from>
                  <to>
                    <xdr:col>18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25" r:id="rId20" name="Button 17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</xdr:row>
                    <xdr:rowOff>0</xdr:rowOff>
                  </from>
                  <to>
                    <xdr:col>19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26" r:id="rId21" name="Button 18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21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27" r:id="rId22" name="Button 19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21</xdr:row>
                    <xdr:rowOff>0</xdr:rowOff>
                  </from>
                  <to>
                    <xdr:col>18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28" r:id="rId23" name="Button 20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21</xdr:row>
                    <xdr:rowOff>0</xdr:rowOff>
                  </from>
                  <to>
                    <xdr:col>19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29" r:id="rId24" name="Button 2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52</xdr:row>
                    <xdr:rowOff>0</xdr:rowOff>
                  </from>
                  <to>
                    <xdr:col>19</xdr:col>
                    <xdr:colOff>0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30" r:id="rId25" name="Button 2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55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31" r:id="rId26" name="Button 2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55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32" r:id="rId27" name="Button 2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17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33" r:id="rId28" name="Button 2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34" r:id="rId29" name="Button 26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79</xdr:row>
                    <xdr:rowOff>0</xdr:rowOff>
                  </from>
                  <to>
                    <xdr:col>19</xdr:col>
                    <xdr:colOff>0</xdr:colOff>
                    <xdr:row>82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35" r:id="rId30" name="Button 27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82</xdr:row>
                    <xdr:rowOff>9525</xdr:rowOff>
                  </from>
                  <to>
                    <xdr:col>17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36" r:id="rId31" name="Button 28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82</xdr:row>
                    <xdr:rowOff>9525</xdr:rowOff>
                  </from>
                  <to>
                    <xdr:col>18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37" r:id="rId32" name="Button 29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85</xdr:row>
                    <xdr:rowOff>9525</xdr:rowOff>
                  </from>
                  <to>
                    <xdr:col>17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38" r:id="rId33" name="Button 30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85</xdr:row>
                    <xdr:rowOff>9525</xdr:rowOff>
                  </from>
                  <to>
                    <xdr:col>18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39" r:id="rId34" name="Button 3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106</xdr:row>
                    <xdr:rowOff>0</xdr:rowOff>
                  </from>
                  <to>
                    <xdr:col>19</xdr:col>
                    <xdr:colOff>0</xdr:colOff>
                    <xdr:row>109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40" r:id="rId35" name="Button 3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109</xdr:row>
                    <xdr:rowOff>9525</xdr:rowOff>
                  </from>
                  <to>
                    <xdr:col>17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41" r:id="rId36" name="Button 3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109</xdr:row>
                    <xdr:rowOff>9525</xdr:rowOff>
                  </from>
                  <to>
                    <xdr:col>18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42" r:id="rId37" name="Button 3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112</xdr:row>
                    <xdr:rowOff>9525</xdr:rowOff>
                  </from>
                  <to>
                    <xdr:col>17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43" r:id="rId38" name="Button 3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112</xdr:row>
                    <xdr:rowOff>9525</xdr:rowOff>
                  </from>
                  <to>
                    <xdr:col>18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44" r:id="rId39" name="Button 3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93</xdr:row>
                    <xdr:rowOff>0</xdr:rowOff>
                  </from>
                  <to>
                    <xdr:col>17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45" r:id="rId40" name="Button 3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133</xdr:row>
                    <xdr:rowOff>0</xdr:rowOff>
                  </from>
                  <to>
                    <xdr:col>19</xdr:col>
                    <xdr:colOff>0</xdr:colOff>
                    <xdr:row>136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46" r:id="rId41" name="Button 3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136</xdr:row>
                    <xdr:rowOff>9525</xdr:rowOff>
                  </from>
                  <to>
                    <xdr:col>17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47" r:id="rId42" name="Button 3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136</xdr:row>
                    <xdr:rowOff>9525</xdr:rowOff>
                  </from>
                  <to>
                    <xdr:col>18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48" r:id="rId43" name="Button 4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139</xdr:row>
                    <xdr:rowOff>9525</xdr:rowOff>
                  </from>
                  <to>
                    <xdr:col>17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49" r:id="rId44" name="Button 4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139</xdr:row>
                    <xdr:rowOff>9525</xdr:rowOff>
                  </from>
                  <to>
                    <xdr:col>18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50" r:id="rId45" name="Button 42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160</xdr:row>
                    <xdr:rowOff>0</xdr:rowOff>
                  </from>
                  <to>
                    <xdr:col>19</xdr:col>
                    <xdr:colOff>0</xdr:colOff>
                    <xdr:row>163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51" r:id="rId46" name="Button 43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163</xdr:row>
                    <xdr:rowOff>9525</xdr:rowOff>
                  </from>
                  <to>
                    <xdr:col>17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52" r:id="rId47" name="Button 44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163</xdr:row>
                    <xdr:rowOff>9525</xdr:rowOff>
                  </from>
                  <to>
                    <xdr:col>18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53" r:id="rId48" name="Button 45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166</xdr:row>
                    <xdr:rowOff>9525</xdr:rowOff>
                  </from>
                  <to>
                    <xdr:col>17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54" r:id="rId49" name="Button 46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166</xdr:row>
                    <xdr:rowOff>9525</xdr:rowOff>
                  </from>
                  <to>
                    <xdr:col>18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55" r:id="rId50" name="Button 4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187</xdr:row>
                    <xdr:rowOff>0</xdr:rowOff>
                  </from>
                  <to>
                    <xdr:col>19</xdr:col>
                    <xdr:colOff>0</xdr:colOff>
                    <xdr:row>190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56" r:id="rId51" name="Button 4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190</xdr:row>
                    <xdr:rowOff>9525</xdr:rowOff>
                  </from>
                  <to>
                    <xdr:col>17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57" r:id="rId52" name="Button 4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190</xdr:row>
                    <xdr:rowOff>9525</xdr:rowOff>
                  </from>
                  <to>
                    <xdr:col>18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58" r:id="rId53" name="Button 5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193</xdr:row>
                    <xdr:rowOff>9525</xdr:rowOff>
                  </from>
                  <to>
                    <xdr:col>17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59" r:id="rId54" name="Button 5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193</xdr:row>
                    <xdr:rowOff>9525</xdr:rowOff>
                  </from>
                  <to>
                    <xdr:col>18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60" r:id="rId55" name="Button 52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39</xdr:row>
                    <xdr:rowOff>0</xdr:rowOff>
                  </from>
                  <to>
                    <xdr:col>17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61" r:id="rId56" name="Button 53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39</xdr:row>
                    <xdr:rowOff>0</xdr:rowOff>
                  </from>
                  <to>
                    <xdr:col>18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62" r:id="rId57" name="Button 54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39</xdr:row>
                    <xdr:rowOff>0</xdr:rowOff>
                  </from>
                  <to>
                    <xdr:col>19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63" r:id="rId58" name="Button 55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42</xdr:row>
                    <xdr:rowOff>0</xdr:rowOff>
                  </from>
                  <to>
                    <xdr:col>17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64" r:id="rId59" name="Button 56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42</xdr:row>
                    <xdr:rowOff>0</xdr:rowOff>
                  </from>
                  <to>
                    <xdr:col>18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65" r:id="rId60" name="Button 57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42</xdr:row>
                    <xdr:rowOff>0</xdr:rowOff>
                  </from>
                  <to>
                    <xdr:col>19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66" r:id="rId61" name="Button 5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45</xdr:row>
                    <xdr:rowOff>0</xdr:rowOff>
                  </from>
                  <to>
                    <xdr:col>17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67" r:id="rId62" name="Button 5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45</xdr:row>
                    <xdr:rowOff>0</xdr:rowOff>
                  </from>
                  <to>
                    <xdr:col>18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68" r:id="rId63" name="Button 6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45</xdr:row>
                    <xdr:rowOff>0</xdr:rowOff>
                  </from>
                  <to>
                    <xdr:col>19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69" r:id="rId64" name="Button 61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48</xdr:row>
                    <xdr:rowOff>0</xdr:rowOff>
                  </from>
                  <to>
                    <xdr:col>17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70" r:id="rId65" name="Button 62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48</xdr:row>
                    <xdr:rowOff>0</xdr:rowOff>
                  </from>
                  <to>
                    <xdr:col>18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71" r:id="rId66" name="Button 63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48</xdr:row>
                    <xdr:rowOff>0</xdr:rowOff>
                  </from>
                  <to>
                    <xdr:col>19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72" r:id="rId67" name="Button 6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55</xdr:row>
                    <xdr:rowOff>0</xdr:rowOff>
                  </from>
                  <to>
                    <xdr:col>19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73" r:id="rId68" name="Button 65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58</xdr:row>
                    <xdr:rowOff>0</xdr:rowOff>
                  </from>
                  <to>
                    <xdr:col>19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74" r:id="rId69" name="Button 6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61</xdr:row>
                    <xdr:rowOff>0</xdr:rowOff>
                  </from>
                  <to>
                    <xdr:col>19</xdr:col>
                    <xdr:colOff>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75" r:id="rId70" name="Button 67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66</xdr:row>
                    <xdr:rowOff>0</xdr:rowOff>
                  </from>
                  <to>
                    <xdr:col>17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76" r:id="rId71" name="Button 68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66</xdr:row>
                    <xdr:rowOff>0</xdr:rowOff>
                  </from>
                  <to>
                    <xdr:col>18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77" r:id="rId72" name="Button 69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66</xdr:row>
                    <xdr:rowOff>0</xdr:rowOff>
                  </from>
                  <to>
                    <xdr:col>19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78" r:id="rId73" name="Button 70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69</xdr:row>
                    <xdr:rowOff>0</xdr:rowOff>
                  </from>
                  <to>
                    <xdr:col>17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79" r:id="rId74" name="Button 71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69</xdr:row>
                    <xdr:rowOff>0</xdr:rowOff>
                  </from>
                  <to>
                    <xdr:col>18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80" r:id="rId75" name="Button 72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69</xdr:row>
                    <xdr:rowOff>0</xdr:rowOff>
                  </from>
                  <to>
                    <xdr:col>19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81" r:id="rId76" name="Button 73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72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82" r:id="rId77" name="Button 74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72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83" r:id="rId78" name="Button 75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72</xdr:row>
                    <xdr:rowOff>0</xdr:rowOff>
                  </from>
                  <to>
                    <xdr:col>19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84" r:id="rId79" name="Button 76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17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85" r:id="rId80" name="Button 77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86" r:id="rId81" name="Button 78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75</xdr:row>
                    <xdr:rowOff>0</xdr:rowOff>
                  </from>
                  <to>
                    <xdr:col>19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87" r:id="rId82" name="Button 79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82</xdr:row>
                    <xdr:rowOff>9525</xdr:rowOff>
                  </from>
                  <to>
                    <xdr:col>19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88" r:id="rId83" name="Button 80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85</xdr:row>
                    <xdr:rowOff>9525</xdr:rowOff>
                  </from>
                  <to>
                    <xdr:col>19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89" r:id="rId84" name="Button 81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88</xdr:row>
                    <xdr:rowOff>9525</xdr:rowOff>
                  </from>
                  <to>
                    <xdr:col>19</xdr:col>
                    <xdr:colOff>0</xdr:colOff>
                    <xdr:row>91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90" r:id="rId85" name="Button 8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93</xdr:row>
                    <xdr:rowOff>0</xdr:rowOff>
                  </from>
                  <to>
                    <xdr:col>18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91" r:id="rId86" name="Button 8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93</xdr:row>
                    <xdr:rowOff>0</xdr:rowOff>
                  </from>
                  <to>
                    <xdr:col>19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92" r:id="rId87" name="Button 8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96</xdr:row>
                    <xdr:rowOff>0</xdr:rowOff>
                  </from>
                  <to>
                    <xdr:col>17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93" r:id="rId88" name="Button 8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96</xdr:row>
                    <xdr:rowOff>0</xdr:rowOff>
                  </from>
                  <to>
                    <xdr:col>18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94" r:id="rId89" name="Button 8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96</xdr:row>
                    <xdr:rowOff>0</xdr:rowOff>
                  </from>
                  <to>
                    <xdr:col>19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95" r:id="rId90" name="Button 8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99</xdr:row>
                    <xdr:rowOff>0</xdr:rowOff>
                  </from>
                  <to>
                    <xdr:col>17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96" r:id="rId91" name="Button 8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99</xdr:row>
                    <xdr:rowOff>0</xdr:rowOff>
                  </from>
                  <to>
                    <xdr:col>18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97" r:id="rId92" name="Button 8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99</xdr:row>
                    <xdr:rowOff>0</xdr:rowOff>
                  </from>
                  <to>
                    <xdr:col>19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98" r:id="rId93" name="Button 9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102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99" r:id="rId94" name="Button 9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102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00" r:id="rId95" name="Button 9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102</xdr:row>
                    <xdr:rowOff>0</xdr:rowOff>
                  </from>
                  <to>
                    <xdr:col>19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01" r:id="rId96" name="Button 9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109</xdr:row>
                    <xdr:rowOff>9525</xdr:rowOff>
                  </from>
                  <to>
                    <xdr:col>19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02" r:id="rId97" name="Button 9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112</xdr:row>
                    <xdr:rowOff>9525</xdr:rowOff>
                  </from>
                  <to>
                    <xdr:col>19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03" r:id="rId98" name="Button 9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115</xdr:row>
                    <xdr:rowOff>9525</xdr:rowOff>
                  </from>
                  <to>
                    <xdr:col>19</xdr:col>
                    <xdr:colOff>0</xdr:colOff>
                    <xdr:row>118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04" r:id="rId99" name="Button 9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120</xdr:row>
                    <xdr:rowOff>0</xdr:rowOff>
                  </from>
                  <to>
                    <xdr:col>17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05" r:id="rId100" name="Button 9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120</xdr:row>
                    <xdr:rowOff>0</xdr:rowOff>
                  </from>
                  <to>
                    <xdr:col>18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06" r:id="rId101" name="Button 9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120</xdr:row>
                    <xdr:rowOff>0</xdr:rowOff>
                  </from>
                  <to>
                    <xdr:col>19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07" r:id="rId102" name="Button 9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123</xdr:row>
                    <xdr:rowOff>0</xdr:rowOff>
                  </from>
                  <to>
                    <xdr:col>17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08" r:id="rId103" name="Button 10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123</xdr:row>
                    <xdr:rowOff>0</xdr:rowOff>
                  </from>
                  <to>
                    <xdr:col>18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09" r:id="rId104" name="Button 10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123</xdr:row>
                    <xdr:rowOff>0</xdr:rowOff>
                  </from>
                  <to>
                    <xdr:col>19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10" r:id="rId105" name="Button 10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126</xdr:row>
                    <xdr:rowOff>0</xdr:rowOff>
                  </from>
                  <to>
                    <xdr:col>17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11" r:id="rId106" name="Button 10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126</xdr:row>
                    <xdr:rowOff>0</xdr:rowOff>
                  </from>
                  <to>
                    <xdr:col>18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12" r:id="rId107" name="Button 10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126</xdr:row>
                    <xdr:rowOff>0</xdr:rowOff>
                  </from>
                  <to>
                    <xdr:col>19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13" r:id="rId108" name="Button 10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129</xdr:row>
                    <xdr:rowOff>0</xdr:rowOff>
                  </from>
                  <to>
                    <xdr:col>17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14" r:id="rId109" name="Button 10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129</xdr:row>
                    <xdr:rowOff>0</xdr:rowOff>
                  </from>
                  <to>
                    <xdr:col>18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15" r:id="rId110" name="Button 10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129</xdr:row>
                    <xdr:rowOff>0</xdr:rowOff>
                  </from>
                  <to>
                    <xdr:col>19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16" r:id="rId111" name="Button 10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136</xdr:row>
                    <xdr:rowOff>9525</xdr:rowOff>
                  </from>
                  <to>
                    <xdr:col>19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17" r:id="rId112" name="Button 10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139</xdr:row>
                    <xdr:rowOff>9525</xdr:rowOff>
                  </from>
                  <to>
                    <xdr:col>19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18" r:id="rId113" name="Button 11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142</xdr:row>
                    <xdr:rowOff>9525</xdr:rowOff>
                  </from>
                  <to>
                    <xdr:col>19</xdr:col>
                    <xdr:colOff>0</xdr:colOff>
                    <xdr:row>145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19" r:id="rId114" name="Button 111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147</xdr:row>
                    <xdr:rowOff>0</xdr:rowOff>
                  </from>
                  <to>
                    <xdr:col>17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20" r:id="rId115" name="Button 11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147</xdr:row>
                    <xdr:rowOff>0</xdr:rowOff>
                  </from>
                  <to>
                    <xdr:col>18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21" r:id="rId116" name="Button 11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147</xdr:row>
                    <xdr:rowOff>0</xdr:rowOff>
                  </from>
                  <to>
                    <xdr:col>19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22" r:id="rId117" name="Button 11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150</xdr:row>
                    <xdr:rowOff>0</xdr:rowOff>
                  </from>
                  <to>
                    <xdr:col>17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23" r:id="rId118" name="Button 11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150</xdr:row>
                    <xdr:rowOff>0</xdr:rowOff>
                  </from>
                  <to>
                    <xdr:col>18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24" r:id="rId119" name="Button 11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150</xdr:row>
                    <xdr:rowOff>0</xdr:rowOff>
                  </from>
                  <to>
                    <xdr:col>19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25" r:id="rId120" name="Button 11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153</xdr:row>
                    <xdr:rowOff>0</xdr:rowOff>
                  </from>
                  <to>
                    <xdr:col>17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26" r:id="rId121" name="Button 11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153</xdr:row>
                    <xdr:rowOff>0</xdr:rowOff>
                  </from>
                  <to>
                    <xdr:col>18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27" r:id="rId122" name="Button 11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153</xdr:row>
                    <xdr:rowOff>0</xdr:rowOff>
                  </from>
                  <to>
                    <xdr:col>19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28" r:id="rId123" name="Button 12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156</xdr:row>
                    <xdr:rowOff>0</xdr:rowOff>
                  </from>
                  <to>
                    <xdr:col>17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29" r:id="rId124" name="Button 12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156</xdr:row>
                    <xdr:rowOff>0</xdr:rowOff>
                  </from>
                  <to>
                    <xdr:col>18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30" r:id="rId125" name="Button 12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156</xdr:row>
                    <xdr:rowOff>0</xdr:rowOff>
                  </from>
                  <to>
                    <xdr:col>19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31" r:id="rId126" name="Button 12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163</xdr:row>
                    <xdr:rowOff>9525</xdr:rowOff>
                  </from>
                  <to>
                    <xdr:col>19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32" r:id="rId127" name="Button 12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166</xdr:row>
                    <xdr:rowOff>9525</xdr:rowOff>
                  </from>
                  <to>
                    <xdr:col>19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33" r:id="rId128" name="Button 12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169</xdr:row>
                    <xdr:rowOff>9525</xdr:rowOff>
                  </from>
                  <to>
                    <xdr:col>19</xdr:col>
                    <xdr:colOff>0</xdr:colOff>
                    <xdr:row>172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34" r:id="rId129" name="Button 12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174</xdr:row>
                    <xdr:rowOff>0</xdr:rowOff>
                  </from>
                  <to>
                    <xdr:col>17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35" r:id="rId130" name="Button 12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174</xdr:row>
                    <xdr:rowOff>0</xdr:rowOff>
                  </from>
                  <to>
                    <xdr:col>18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36" r:id="rId131" name="Button 12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174</xdr:row>
                    <xdr:rowOff>0</xdr:rowOff>
                  </from>
                  <to>
                    <xdr:col>19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37" r:id="rId132" name="Button 12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177</xdr:row>
                    <xdr:rowOff>0</xdr:rowOff>
                  </from>
                  <to>
                    <xdr:col>17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38" r:id="rId133" name="Button 13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177</xdr:row>
                    <xdr:rowOff>0</xdr:rowOff>
                  </from>
                  <to>
                    <xdr:col>18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39" r:id="rId134" name="Button 13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177</xdr:row>
                    <xdr:rowOff>0</xdr:rowOff>
                  </from>
                  <to>
                    <xdr:col>19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40" r:id="rId135" name="Button 13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180</xdr:row>
                    <xdr:rowOff>0</xdr:rowOff>
                  </from>
                  <to>
                    <xdr:col>17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41" r:id="rId136" name="Button 13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180</xdr:row>
                    <xdr:rowOff>0</xdr:rowOff>
                  </from>
                  <to>
                    <xdr:col>18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42" r:id="rId137" name="Button 13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180</xdr:row>
                    <xdr:rowOff>0</xdr:rowOff>
                  </from>
                  <to>
                    <xdr:col>19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43" r:id="rId138" name="Button 13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183</xdr:row>
                    <xdr:rowOff>0</xdr:rowOff>
                  </from>
                  <to>
                    <xdr:col>17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44" r:id="rId139" name="Button 13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183</xdr:row>
                    <xdr:rowOff>0</xdr:rowOff>
                  </from>
                  <to>
                    <xdr:col>18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45" r:id="rId140" name="Button 13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183</xdr:row>
                    <xdr:rowOff>0</xdr:rowOff>
                  </from>
                  <to>
                    <xdr:col>19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46" r:id="rId141" name="Button 13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190</xdr:row>
                    <xdr:rowOff>9525</xdr:rowOff>
                  </from>
                  <to>
                    <xdr:col>19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47" r:id="rId142" name="Button 13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193</xdr:row>
                    <xdr:rowOff>9525</xdr:rowOff>
                  </from>
                  <to>
                    <xdr:col>19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48" r:id="rId143" name="Button 14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196</xdr:row>
                    <xdr:rowOff>9525</xdr:rowOff>
                  </from>
                  <to>
                    <xdr:col>19</xdr:col>
                    <xdr:colOff>0</xdr:colOff>
                    <xdr:row>199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CBB5E32-E307-40A0-B83D-8D871C8A9102}">
  <sheetPr codeName="Sheet14"/>
  <dimension ref="A1:S199"/>
  <sheetViews>
    <sheetView topLeftCell="A36" zoomScaleNormal="100" workbookViewId="0">
      <selection activeCell="A13" sqref="A13:O37"/>
    </sheetView>
  </sheetViews>
  <sheetFormatPr defaultRowHeight="16.5"/>
  <cols>
    <col min="1" max="1" width="13" style="120" bestFit="1" customWidth="1"/>
    <col min="2" max="2" width="14.25" style="120" bestFit="1" customWidth="1"/>
    <col min="3" max="3" width="9.25" style="120" bestFit="1" customWidth="1"/>
    <col min="4" max="4" width="14.25" bestFit="1" customWidth="1"/>
    <col min="5" max="5" width="8.875" bestFit="1" customWidth="1"/>
    <col min="6" max="6" width="14.375" bestFit="1" customWidth="1"/>
    <col min="7" max="7" width="14.25" bestFit="1" customWidth="1"/>
    <col min="8" max="8" width="8.875" customWidth="1"/>
    <col min="9" max="9" width="11.625" customWidth="1"/>
    <col min="10" max="10" width="14.25" bestFit="1" customWidth="1"/>
    <col min="11" max="11" width="9.25" bestFit="1" customWidth="1"/>
    <col min="12" max="12" width="11.625" bestFit="1" customWidth="1"/>
    <col min="13" max="13" width="14.25" bestFit="1" customWidth="1"/>
    <col min="14" max="14" width="8.5" bestFit="1" customWidth="1"/>
    <col min="15" max="15" width="11.625" bestFit="1" customWidth="1"/>
    <col min="17" max="17" width="12.125" customWidth="1"/>
    <col min="18" max="18" width="12.125" bestFit="1" customWidth="1"/>
    <col min="19" max="19" width="12.125" customWidth="1"/>
  </cols>
  <sheetData>
    <row r="1" spans="1:19" ht="17.25" customHeight="1" thickBot="1">
      <c r="A1" s="230" t="s">
        <v>0</v>
      </c>
      <c r="B1" s="231"/>
      <c r="C1" s="231"/>
      <c r="D1" s="231"/>
      <c r="E1" s="231"/>
      <c r="F1" s="232"/>
      <c r="G1" s="233">
        <v>44538</v>
      </c>
      <c r="H1" s="234"/>
      <c r="I1" s="235"/>
      <c r="J1" s="230" t="s">
        <v>1</v>
      </c>
      <c r="K1" s="231"/>
      <c r="L1" s="231"/>
      <c r="M1" s="231"/>
      <c r="N1" s="231"/>
      <c r="O1" s="232"/>
      <c r="Q1" s="230" t="s">
        <v>2</v>
      </c>
      <c r="R1" s="232"/>
    </row>
    <row r="2" spans="1:19" ht="17.25" customHeight="1">
      <c r="A2" s="117" t="s">
        <v>3</v>
      </c>
      <c r="B2" s="236" t="s">
        <v>8</v>
      </c>
      <c r="C2" s="237"/>
      <c r="D2" s="237"/>
      <c r="E2" s="237"/>
      <c r="F2" s="238"/>
      <c r="G2" s="239" t="s">
        <v>46</v>
      </c>
      <c r="H2" s="240"/>
      <c r="I2" s="241"/>
      <c r="J2" s="1" t="s">
        <v>3</v>
      </c>
      <c r="K2" s="236" t="s">
        <v>317</v>
      </c>
      <c r="L2" s="237"/>
      <c r="M2" s="237"/>
      <c r="N2" s="237"/>
      <c r="O2" s="238"/>
      <c r="Q2" s="2" t="s">
        <v>6</v>
      </c>
      <c r="R2" s="3">
        <v>0.375</v>
      </c>
    </row>
    <row r="3" spans="1:19" ht="17.25" customHeight="1" thickBot="1">
      <c r="A3" s="118" t="s">
        <v>7</v>
      </c>
      <c r="B3" s="242" t="s">
        <v>325</v>
      </c>
      <c r="C3" s="243"/>
      <c r="D3" s="243"/>
      <c r="E3" s="243"/>
      <c r="F3" s="244"/>
      <c r="G3" s="245" t="str">
        <f>TEXT(IF(CHOOSE(8,$E$118,$F$118,$H$118,$I$118,$K$118,$L$118,$N$118,$O$118)&lt;&gt;0,CHOOSE(8,$E$118,$F$118,$H$118,$I$118,$K$118,$L$118,$N$118,$O$118),
IF(CHOOSE(6,$E$118,$F$118,$H$118,$I$118,$K$118,$L$118,$N$118,$O$118)&lt;&gt;0,CHOOSE(6,$E$118,$F$118,$H$118,$I$118,$K$118,$L$118,$N$118,$O$118),
IF(CHOOSE(4,$E$118,$F$118,$H$118,$I$118,$K$118,$L$118,$N$118,$O$118)&lt;&gt;0,CHOOSE(4,$E$118,$F$118,$H$118,$I$118,$K$118,$L$118,$N$118,$O$118),
CHOOSE(2,$E$118,$F$118,$H$118,$I$118,$K$118,$L$118,$N$118,$O$118)))), "#,##0") &amp; " KRW (" &amp;
TEXT(IF(CHOOSE(7,$E$118,$F$118,$H$118,$I$118,$K$118,$L$118,$N$118,$O$118)&lt;&gt;0,CHOOSE(7,$E$118,$F$118,$H$118,$I$118,$K$118,$L$118,$N$118,$O$118),
IF(CHOOSE(5,$E$118,$F$118,$H$118,$I$118,$K$118,$L$118,$N$118,$O$118)&lt;&gt;0,CHOOSE(5,$E$118,$F$118,$H$118,$I$118,$K$118,$L$118,$N$118,$O$118),
IF(CHOOSE(3,$E$118,$F$118,$H$118,$I$118,$K$118,$L$118,$N$118,$O$118)&lt;&gt;0,CHOOSE(3,$E$118,$F$118,$H$118,$I$118,$K$118,$L$118,$N$118,$O$118),
CHOOSE(1,$E$118,$F$118,$H$118,$I$118,$K$118,$L$118,$N$118,$O$118)))), "0.00%") &amp; ")"</f>
        <v>-63,174 KRW (-2.11%)</v>
      </c>
      <c r="H3" s="246"/>
      <c r="I3" s="247"/>
      <c r="J3" s="4" t="s">
        <v>7</v>
      </c>
      <c r="K3" s="242" t="s">
        <v>318</v>
      </c>
      <c r="L3" s="243"/>
      <c r="M3" s="243"/>
      <c r="N3" s="243"/>
      <c r="O3" s="244"/>
      <c r="Q3" s="2" t="s">
        <v>10</v>
      </c>
      <c r="R3" s="3">
        <v>0.79166666666666663</v>
      </c>
    </row>
    <row r="4" spans="1:19" ht="17.25" customHeight="1" thickBot="1">
      <c r="A4" s="118" t="s">
        <v>11</v>
      </c>
      <c r="B4" s="242" t="s">
        <v>16</v>
      </c>
      <c r="C4" s="243"/>
      <c r="D4" s="243"/>
      <c r="E4" s="243"/>
      <c r="F4" s="244"/>
      <c r="G4" s="239" t="s">
        <v>44</v>
      </c>
      <c r="H4" s="240"/>
      <c r="I4" s="241"/>
      <c r="J4" s="4" t="s">
        <v>11</v>
      </c>
      <c r="K4" s="242" t="s">
        <v>319</v>
      </c>
      <c r="L4" s="243"/>
      <c r="M4" s="243"/>
      <c r="N4" s="243"/>
      <c r="O4" s="244"/>
      <c r="Q4" s="65" t="s">
        <v>14</v>
      </c>
      <c r="R4" s="5">
        <v>0.95833333333333337</v>
      </c>
    </row>
    <row r="5" spans="1:19" ht="17.25" customHeight="1" thickBot="1">
      <c r="A5" s="118" t="s">
        <v>15</v>
      </c>
      <c r="B5" s="242" t="s">
        <v>316</v>
      </c>
      <c r="C5" s="243"/>
      <c r="D5" s="243"/>
      <c r="E5" s="243"/>
      <c r="F5" s="244"/>
      <c r="G5" s="245" t="str">
        <f>TEXT(IF(CHOOSE(8,$E$64,$F$64,$H$64,$I$64,$K$64,$L$64,$N$64,$O$64)&lt;&gt;0,CHOOSE(8,$E$64,$F$64,$H$64,$I$64,$K$64,$L$64,$N$64,$O$64),
IF(CHOOSE(6,$E$64,$F$64,$H$64,$I$64,$K$64,$L$64,$N$64,$O$64)&lt;&gt;0,CHOOSE(6,$E$64,$F$64,$H$64,$I$64,$K$64,$L$64,$N$64,$O$64),
IF(CHOOSE(4,$E$64,$F$64,$H$64,$I$64,$K$64,$L$64,$N$64,$O$64)&lt;&gt;0,CHOOSE(4,$E$64,$F$64,$H$64,$I$64,$K$64,$L$64,$N$64,$O$64),
CHOOSE(2,$E$64,$F$64,$H$64,$I$64,$K$64,$L$64,$N$64,$O$64)))), "#,##0") &amp; " KRW (" &amp;
TEXT(IF(CHOOSE(7,$E$64,$F$64,$H$64,$I$64,$K$64,$L$64,$N$64,$O$64)&lt;&gt;0,CHOOSE(7,$E$64,$F$64,$H$64,$I$64,$K$64,$L$64,$N$64,$O$64),
IF(CHOOSE(5,$E$64,$F$64,$H$64,$I$64,$K$64,$L$64,$N$64,$O$64)&lt;&gt;0,CHOOSE(5,$E$64,$F$64,$H$64,$I$64,$K$64,$L$64,$N$64,$O$64),
IF(CHOOSE(3,$E$64,$F$64,$H$64,$I$64,$K$64,$L$64,$N$64,$O$64)&lt;&gt;0,CHOOSE(3,$E$64,$F$64,$H$64,$I$64,$K$64,$L$64,$N$64,$O$64),
CHOOSE(1,$E$64,$F$64,$H$64,$I$64,$K$64,$L$64,$N$64,$O$64)))), "0.00%") &amp; ")"</f>
        <v>-7,560 KRW (-0.28%)</v>
      </c>
      <c r="H5" s="246"/>
      <c r="I5" s="247"/>
      <c r="J5" s="4" t="s">
        <v>15</v>
      </c>
      <c r="K5" s="242" t="s">
        <v>320</v>
      </c>
      <c r="L5" s="243"/>
      <c r="M5" s="243"/>
      <c r="N5" s="243"/>
      <c r="O5" s="244"/>
    </row>
    <row r="6" spans="1:19">
      <c r="A6" s="118" t="s">
        <v>18</v>
      </c>
      <c r="B6" s="242"/>
      <c r="C6" s="243"/>
      <c r="D6" s="243"/>
      <c r="E6" s="243"/>
      <c r="F6" s="244"/>
      <c r="G6" s="239" t="s">
        <v>45</v>
      </c>
      <c r="H6" s="240"/>
      <c r="I6" s="241"/>
      <c r="J6" s="4" t="s">
        <v>18</v>
      </c>
      <c r="K6" s="242" t="s">
        <v>321</v>
      </c>
      <c r="L6" s="243"/>
      <c r="M6" s="243"/>
      <c r="N6" s="243"/>
      <c r="O6" s="244"/>
    </row>
    <row r="7" spans="1:19" ht="17.25" thickBot="1">
      <c r="A7" s="118" t="s">
        <v>21</v>
      </c>
      <c r="B7" s="242"/>
      <c r="C7" s="243"/>
      <c r="D7" s="243"/>
      <c r="E7" s="243"/>
      <c r="F7" s="244"/>
      <c r="G7" s="245" t="str">
        <f>TEXT(IF(CHOOSE(8,$E$91,$F$91,$H$91,$I$91,$K$91,$L$91,$N$91,$O$91)&lt;&gt;0,CHOOSE(8,$E$91,$F$91,$H$91,$I$91,$K$91,$L$91,$N$91,$O$91),
IF(CHOOSE(6,$E$91,$F$91,$H$91,$I$91,$K$91,$L$91,$N$91,$O$91)&lt;&gt;0,CHOOSE(6,$E$91,$F$91,$H$91,$I$91,$K$91,$L$91,$N$91,$O$91),
IF(CHOOSE(4,$E$91,$F$91,$H$91,$I$91,$K$91,$L$91,$N$91,$O$91)&lt;&gt;0,CHOOSE(4,$E$91,$F$91,$H$91,$I$91,$K$91,$L$91,$N$91,$O$91),
CHOOSE(2,$E$91,$F$91,$H$91,$I$91,$K$91,$L$91,$N$91,$O$91)))), "#,##0") &amp; " KRW (" &amp;
TEXT(IF(CHOOSE(7,$E$91,$F$91,$H$91,$I$91,$K$91,$L$91,$N$91,$O$91)&lt;&gt;0,CHOOSE(7,$E$91,$F$91,$H$91,$I$91,$K$91,$L$91,$N$91,$O$91),
IF(CHOOSE(5,$E$91,$F$91,$H$91,$I$91,$K$91,$L$91,$N$91,$O$91)&lt;&gt;0,CHOOSE(5,$E$91,$F$91,$H$91,$I$91,$K$91,$L$91,$N$91,$O$91),
IF(CHOOSE(3,$E$91,$F$91,$H$91,$I$91,$K$91,$L$91,$N$91,$O$91)&lt;&gt;0,CHOOSE(3,$E$91,$F$91,$H$91,$I$91,$K$91,$L$91,$N$91,$O$91),
CHOOSE(1,$E$91,$F$91,$H$91,$I$91,$K$91,$L$91,$N$91,$O$91)))), "0.00%") &amp; ")"</f>
        <v>-64,750 KRW (-2.16%)</v>
      </c>
      <c r="H7" s="246"/>
      <c r="I7" s="247"/>
      <c r="J7" s="4" t="s">
        <v>21</v>
      </c>
      <c r="K7" s="242" t="s">
        <v>322</v>
      </c>
      <c r="L7" s="243"/>
      <c r="M7" s="243"/>
      <c r="N7" s="243"/>
      <c r="O7" s="244"/>
    </row>
    <row r="8" spans="1:19" ht="17.25" thickBot="1">
      <c r="A8" s="118" t="s">
        <v>24</v>
      </c>
      <c r="B8" s="242"/>
      <c r="C8" s="243"/>
      <c r="D8" s="243"/>
      <c r="E8" s="243"/>
      <c r="F8" s="244"/>
      <c r="G8" s="239" t="s">
        <v>252</v>
      </c>
      <c r="H8" s="240"/>
      <c r="I8" s="241"/>
      <c r="J8" s="4" t="s">
        <v>24</v>
      </c>
      <c r="K8" s="242"/>
      <c r="L8" s="243"/>
      <c r="M8" s="243"/>
      <c r="N8" s="243"/>
      <c r="O8" s="244"/>
      <c r="Q8" s="230" t="s">
        <v>27</v>
      </c>
      <c r="R8" s="232"/>
    </row>
    <row r="9" spans="1:19" ht="17.25" thickBot="1">
      <c r="A9" s="118" t="s">
        <v>28</v>
      </c>
      <c r="B9" s="242"/>
      <c r="C9" s="243"/>
      <c r="D9" s="243"/>
      <c r="E9" s="243"/>
      <c r="F9" s="244"/>
      <c r="G9" s="245" t="str">
        <f>TEXT(IF(CHOOSE(8,$E$199,$F$199,$H$199,$I$199,$K$199,$L$199,$N$199,$O$199)&lt;&gt;0,CHOOSE(8,$E$199,$F$199,$H$199,$I$199,$K$199,$L$199,$N$199,$O$199),
IF(CHOOSE(6,$E$199,$F$199,$H$199,$I$199,$K$199,$L$199,$N$199,$O$199)&lt;&gt;0,CHOOSE(6,$E$199,$F$199,$H$199,$I$199,$K$199,$L$199,$N$199,$O$199),
IF(CHOOSE(4,$E$199,$F$199,$H$199,$I$199,$K$199,$L$199,$N$199,$O$199)&lt;&gt;0,CHOOSE(4,$E$199,$F$199,$H$199,$I$199,$K$199,$L$199,$N$199,$O$199),
CHOOSE(2,$E$199,$F$199,$H$199,$I$199,$K$199,$L$199,$N$199,$O$199)))), "#,##0") &amp; " KRW (" &amp;
TEXT(IF(CHOOSE(7,$E$199,$F$199,$H$199,$I$199,$K$199,$L$199,$N$199,$O$199)&lt;&gt;0,CHOOSE(7,$E$199,$F$199,$H$199,$I$199,$K$199,$L$199,$N$199,$O$199),
IF(CHOOSE(5,$E$199,$F$199,$H$199,$I$199,$K$199,$L$199,$N$199,$O$199)&lt;&gt;0,CHOOSE(5,$E$199,$F$199,$H$199,$I$199,$K$199,$L$199,$N$199,$O$199),
IF(CHOOSE(3,$E$199,$F$199,$H$199,$I$199,$K$199,$L$199,$N$199,$O$199)&lt;&gt;0,CHOOSE(3,$E$199,$F$199,$H$199,$I$199,$K$199,$L$199,$N$199,$O$199),
CHOOSE(1,$E$199,$F$199,$H$199,$I$199,$K$199,$L$199,$N$199,$O$199)))), "0.00%") &amp; ")"</f>
        <v>-38,699 KRW (-1.29%)</v>
      </c>
      <c r="H9" s="246"/>
      <c r="I9" s="247"/>
      <c r="J9" s="4" t="s">
        <v>28</v>
      </c>
      <c r="K9" s="242"/>
      <c r="L9" s="243"/>
      <c r="M9" s="243"/>
      <c r="N9" s="243"/>
      <c r="O9" s="244"/>
      <c r="Q9" s="2" t="s">
        <v>29</v>
      </c>
      <c r="R9" s="6">
        <v>10</v>
      </c>
    </row>
    <row r="10" spans="1:19">
      <c r="A10" s="118" t="s">
        <v>30</v>
      </c>
      <c r="B10" s="242"/>
      <c r="C10" s="243"/>
      <c r="D10" s="243"/>
      <c r="E10" s="243"/>
      <c r="F10" s="244"/>
      <c r="G10" s="239" t="s">
        <v>47</v>
      </c>
      <c r="H10" s="240"/>
      <c r="I10" s="241"/>
      <c r="J10" s="4" t="s">
        <v>30</v>
      </c>
      <c r="K10" s="242" t="s">
        <v>323</v>
      </c>
      <c r="L10" s="243"/>
      <c r="M10" s="243"/>
      <c r="N10" s="243"/>
      <c r="O10" s="244"/>
      <c r="Q10" s="2" t="s">
        <v>31</v>
      </c>
      <c r="R10" s="6">
        <v>100</v>
      </c>
    </row>
    <row r="11" spans="1:19" ht="17.25" thickBot="1">
      <c r="A11" s="119" t="s">
        <v>32</v>
      </c>
      <c r="B11" s="248" t="s">
        <v>324</v>
      </c>
      <c r="C11" s="249"/>
      <c r="D11" s="249"/>
      <c r="E11" s="249"/>
      <c r="F11" s="250"/>
      <c r="G11" s="245" t="str">
        <f>TEXT(IF(CHOOSE(8,$E$37,$F$37,$H$37,$I$37,$K$37,$L$37,$N$37,$O$37)&lt;&gt;0,CHOOSE(8,$E$37,$F$37,$H$37,$I$37,$K$37,$L$37,$N$37,$O$37),
IF(CHOOSE(6,$E$37,$F$37,$H$37,$I$37,$K$37,$L$37,$N$37,$O$37)&lt;&gt;0,CHOOSE(6,$E$37,$F$37,$H$37,$I$37,$K$37,$L$37,$N$37,$O$37),
IF(CHOOSE(4,$E$37,$F$37,$H$37,$I$37,$K$37,$L$37,$N$37,$O$37)&lt;&gt;0,CHOOSE(4,$E$37,$F$37,$H$37,$I$37,$K$37,$L$37,$N$37,$O$37),
CHOOSE(2,$E$37,$F$37,$H$37,$I$37,$K$37,$L$37,$N$37,$O$37)))), "#,##0") &amp; " KRW (" &amp;
TEXT(IF(CHOOSE(7,$E$37,$F$37,$H$37,$I$37,$K$37,$L$37,$N$37,$O$37)&lt;&gt;0,CHOOSE(7,$E$37,$F$37,$H$37,$I$37,$K$37,$L$37,$N$37,$O$37),
IF(CHOOSE(5,$E$37,$F$37,$H$37,$I$37,$K$37,$L$37,$N$37,$O$37)&lt;&gt;0,CHOOSE(5,$E$37,$F$37,$H$37,$I$37,$K$37,$L$37,$N$37,$O$37),
IF(CHOOSE(3,$E$37,$F$37,$H$37,$I$37,$K$37,$L$37,$N$37,$O$37)&lt;&gt;0,CHOOSE(3,$E$37,$F$37,$H$37,$I$37,$K$37,$L$37,$N$37,$O$37),
CHOOSE(1,$E$37,$F$37,$H$37,$I$37,$K$37,$L$37,$N$37,$O$37)))), "0.00%") &amp; ")"</f>
        <v>0 KRW (0.00%)</v>
      </c>
      <c r="H11" s="246"/>
      <c r="I11" s="247"/>
      <c r="J11" s="7" t="s">
        <v>32</v>
      </c>
      <c r="K11" s="248" t="s">
        <v>315</v>
      </c>
      <c r="L11" s="249"/>
      <c r="M11" s="249"/>
      <c r="N11" s="249"/>
      <c r="O11" s="250"/>
      <c r="Q11" s="65" t="s">
        <v>33</v>
      </c>
      <c r="R11" s="8">
        <v>1000</v>
      </c>
    </row>
    <row r="12" spans="1:19" ht="17.25" thickBot="1"/>
    <row r="13" spans="1:19" ht="17.25" customHeight="1" thickBot="1">
      <c r="A13" s="230" t="s">
        <v>34</v>
      </c>
      <c r="B13" s="231"/>
      <c r="C13" s="231"/>
      <c r="D13" s="231"/>
      <c r="E13" s="231"/>
      <c r="F13" s="231"/>
      <c r="G13" s="231"/>
      <c r="H13" s="231"/>
      <c r="I13" s="231"/>
      <c r="J13" s="231"/>
      <c r="K13" s="231"/>
      <c r="L13" s="231"/>
      <c r="M13" s="231"/>
      <c r="N13" s="231"/>
      <c r="O13" s="232"/>
      <c r="Q13" s="251"/>
      <c r="R13" s="251"/>
      <c r="S13" s="251"/>
    </row>
    <row r="14" spans="1:19" ht="17.25" customHeight="1" thickBot="1">
      <c r="A14" s="194" t="s">
        <v>35</v>
      </c>
      <c r="B14" s="230" t="s">
        <v>36</v>
      </c>
      <c r="C14" s="232"/>
      <c r="D14" s="230" t="s">
        <v>37</v>
      </c>
      <c r="E14" s="231"/>
      <c r="F14" s="232"/>
      <c r="G14" s="257">
        <f>_xlfn.IFNA(VLOOKUP(B14, 현재가테이블!$B$2:$D$200, 2, FALSE), "-")</f>
        <v>60715000</v>
      </c>
      <c r="H14" s="258"/>
      <c r="I14" s="259"/>
      <c r="J14" s="230" t="s">
        <v>38</v>
      </c>
      <c r="K14" s="231"/>
      <c r="L14" s="232"/>
      <c r="M14" s="260">
        <f>_xlfn.IFNA(VLOOKUP(B14, 현재가테이블!$B$2:$D$200, 3, FALSE), "-")</f>
        <v>-7.8924148000000006E-3</v>
      </c>
      <c r="N14" s="261"/>
      <c r="O14" s="262"/>
      <c r="Q14" s="251"/>
      <c r="R14" s="251"/>
      <c r="S14" s="251"/>
    </row>
    <row r="15" spans="1:19" ht="17.25" customHeight="1" thickBot="1">
      <c r="A15" s="295" t="s">
        <v>39</v>
      </c>
      <c r="B15" s="296" t="str">
        <f>TEXT($G$1, "[$-ko-KR]yyyy-mm-dd(ddd) ") &amp; "오전 00:00"</f>
        <v>2021-12-08(수) 오전 00:00</v>
      </c>
      <c r="C15" s="297"/>
      <c r="D15" s="253" t="str">
        <f>TEXT($G$1, "[$-ko-KR]yyyy-mm-dd(ddd) ") &amp; "오후 14:00"</f>
        <v>2021-12-08(수) 오후 14:00</v>
      </c>
      <c r="E15" s="254"/>
      <c r="F15" s="255"/>
      <c r="G15" s="253" t="str">
        <f>TEXT($G$1, "[$-ko-KR]yyyy-mm-dd(ddd) ") &amp; "오후 19:00"</f>
        <v>2021-12-08(수) 오후 19:00</v>
      </c>
      <c r="H15" s="254"/>
      <c r="I15" s="255"/>
      <c r="J15" s="253" t="str">
        <f>TEXT($G$1, "[$-ko-KR]yyyy-mm-dd(ddd) ") &amp; "오후 21:00"</f>
        <v>2021-12-08(수) 오후 21:00</v>
      </c>
      <c r="K15" s="254"/>
      <c r="L15" s="255"/>
      <c r="M15" s="253" t="str">
        <f>TEXT($G$1+1, "[$-ko-KR]yyyy-mm-dd(ddd) ") &amp; "오전 00:00"</f>
        <v>2021-12-09(목) 오전 00:00</v>
      </c>
      <c r="N15" s="254"/>
      <c r="O15" s="255"/>
      <c r="Q15" s="251"/>
      <c r="R15" s="251"/>
      <c r="S15" s="251"/>
    </row>
    <row r="16" spans="1:19" ht="17.25" customHeight="1" thickBot="1">
      <c r="A16" s="295"/>
      <c r="B16" s="121" t="s">
        <v>37</v>
      </c>
      <c r="C16" s="122" t="s">
        <v>38</v>
      </c>
      <c r="D16" s="2" t="s">
        <v>37</v>
      </c>
      <c r="E16" s="10" t="s">
        <v>40</v>
      </c>
      <c r="F16" s="11" t="s">
        <v>41</v>
      </c>
      <c r="G16" s="195" t="s">
        <v>37</v>
      </c>
      <c r="H16" s="196" t="s">
        <v>40</v>
      </c>
      <c r="I16" s="197" t="s">
        <v>41</v>
      </c>
      <c r="J16" s="10" t="s">
        <v>37</v>
      </c>
      <c r="K16" s="10" t="s">
        <v>40</v>
      </c>
      <c r="L16" s="115" t="s">
        <v>41</v>
      </c>
      <c r="M16" s="2" t="s">
        <v>37</v>
      </c>
      <c r="N16" s="10" t="s">
        <v>40</v>
      </c>
      <c r="O16" s="66" t="s">
        <v>41</v>
      </c>
      <c r="Q16" s="256"/>
      <c r="R16" s="256"/>
      <c r="S16" s="256"/>
    </row>
    <row r="17" spans="1:19" ht="17.25" customHeight="1" thickBot="1">
      <c r="A17" s="123"/>
      <c r="B17" s="124" t="str">
        <f>IF(NOT(ISBLANK(_xlfn.IFNA(VLOOKUP($A17, $A$40:$O$199, 2, FALSE), ))), _xlfn.IFNA(VLOOKUP($A17, $A$40:$O$199, 2, FALSE), ), "")</f>
        <v/>
      </c>
      <c r="C17" s="76" t="str">
        <f>IF(NOT(ISBLANK(_xlfn.IFNA(VLOOKUP($A17, $A$40:$O$199, 3, FALSE), ))), _xlfn.IFNA(VLOOKUP($A17, $A$40:$O$199, 3, FALSE), ), "")</f>
        <v/>
      </c>
      <c r="D17" s="13" t="str">
        <f>IF(NOT(ISBLANK(_xlfn.IFNA(VLOOKUP($A17, $A$40:$O$199, 4, FALSE), ))), _xlfn.IFNA(VLOOKUP($A17, $A$40:$O$199, 4, FALSE), ), "")</f>
        <v/>
      </c>
      <c r="E17" s="14" t="str">
        <f>IF(NOT(ISBLANK(_xlfn.IFNA(VLOOKUP($A17, $A$40:$O$199, 5, FALSE), ))), _xlfn.IFNA(VLOOKUP($A17, $A$40:$O$199, 5, FALSE), ), "")</f>
        <v/>
      </c>
      <c r="F17" s="16" t="str">
        <f>IF(NOT(ISBLANK(_xlfn.IFNA(VLOOKUP($A17, $A$40:$O$199, 6, FALSE), ))), _xlfn.IFNA(VLOOKUP($A17, $A$40:$O$199, 6, FALSE), ), "")</f>
        <v/>
      </c>
      <c r="G17" s="29" t="str">
        <f>IF(NOT(ISBLANK(_xlfn.IFNA(VLOOKUP($A17, $A$40:$O$199, 7, FALSE), ))), _xlfn.IFNA(VLOOKUP($A17, $A$40:$O$199, 7, FALSE), ), "")</f>
        <v/>
      </c>
      <c r="H17" s="14" t="str">
        <f>IF(NOT(ISBLANK(_xlfn.IFNA(VLOOKUP($A17, $A$40:$O$199, 8, FALSE), ))), _xlfn.IFNA(VLOOKUP($A17, $A$40:$O$199, 8, FALSE), ), "")</f>
        <v/>
      </c>
      <c r="I17" s="100" t="str">
        <f>IF(NOT(ISBLANK(_xlfn.IFNA(VLOOKUP($A17, $A$40:$O$199, 9, FALSE), ))), _xlfn.IFNA(VLOOKUP($A17, $A$40:$O$199, 9, FALSE), ), "")</f>
        <v/>
      </c>
      <c r="J17" s="13" t="str">
        <f>IF(NOT(ISBLANK(_xlfn.IFNA(VLOOKUP($A17, $A$40:$O$199, 10, FALSE), ))), _xlfn.IFNA(VLOOKUP($A17, $A$40:$O$199, 10, FALSE), ), "")</f>
        <v/>
      </c>
      <c r="K17" s="14" t="str">
        <f>IF(NOT(ISBLANK(_xlfn.IFNA(VLOOKUP($A17, $A$40:$O$199, 11, FALSE), ))), _xlfn.IFNA(VLOOKUP($A17, $A$40:$O$199, 11, FALSE), ), "")</f>
        <v/>
      </c>
      <c r="L17" s="16" t="str">
        <f>IF(NOT(ISBLANK(_xlfn.IFNA(VLOOKUP($A17, $A$40:$O$199, 12, FALSE), ))), _xlfn.IFNA(VLOOKUP($A17, $A$40:$O$199, 12, FALSE), ), "")</f>
        <v/>
      </c>
      <c r="M17" s="29" t="str">
        <f>IF(NOT(ISBLANK(_xlfn.IFNA(VLOOKUP($A17, $A$40:$O$199, 13, FALSE), ))), _xlfn.IFNA(VLOOKUP($A17, $A$40:$O$199, 13, FALSE), ), "")</f>
        <v/>
      </c>
      <c r="N17" s="14" t="str">
        <f>IF(NOT(ISBLANK(_xlfn.IFNA(VLOOKUP($A17, $A$40:$O$199, 14, FALSE), ))), _xlfn.IFNA(VLOOKUP($A17, $A$40:$O$199, 14, FALSE), ), "")</f>
        <v/>
      </c>
      <c r="O17" s="16" t="str">
        <f>IF(NOT(ISBLANK(_xlfn.IFNA(VLOOKUP($A17, $A$40:$O$199, 15, FALSE), ))), _xlfn.IFNA(VLOOKUP($A17, $A$40:$O$199, 15, FALSE), ), "")</f>
        <v/>
      </c>
      <c r="Q17" s="251"/>
      <c r="R17" s="251"/>
      <c r="S17" s="251"/>
    </row>
    <row r="18" spans="1:19" ht="17.25" customHeight="1" thickBot="1">
      <c r="A18" s="125"/>
      <c r="B18" s="126" t="str">
        <f t="shared" ref="B18:B36" si="0">IF(NOT(ISBLANK(_xlfn.IFNA(VLOOKUP($A18, $A$40:$O$199, 2, FALSE), ))), _xlfn.IFNA(VLOOKUP($A18, $A$40:$O$199, 2, FALSE), ), "")</f>
        <v/>
      </c>
      <c r="C18" s="77" t="str">
        <f t="shared" ref="C18:C36" si="1">IF(NOT(ISBLANK(_xlfn.IFNA(VLOOKUP($A18, $A$40:$O$199, 3, FALSE), ))), _xlfn.IFNA(VLOOKUP($A18, $A$40:$O$199, 3, FALSE), ), "")</f>
        <v/>
      </c>
      <c r="D18" s="15" t="str">
        <f t="shared" ref="D18:D36" si="2">IF(NOT(ISBLANK(_xlfn.IFNA(VLOOKUP($A18, $A$40:$O$199, 4, FALSE), ))), _xlfn.IFNA(VLOOKUP($A18, $A$40:$O$199, 4, FALSE), ), "")</f>
        <v/>
      </c>
      <c r="E18" s="32" t="str">
        <f t="shared" ref="E18:E36" si="3">IF(NOT(ISBLANK(_xlfn.IFNA(VLOOKUP($A18, $A$40:$O$199, 5, FALSE), ))), _xlfn.IFNA(VLOOKUP($A18, $A$40:$O$199, 5, FALSE), ), "")</f>
        <v/>
      </c>
      <c r="F18" s="18" t="str">
        <f t="shared" ref="F18:F36" si="4">IF(NOT(ISBLANK(_xlfn.IFNA(VLOOKUP($A18, $A$40:$O$199, 6, FALSE), ))), _xlfn.IFNA(VLOOKUP($A18, $A$40:$O$199, 6, FALSE), ), "")</f>
        <v/>
      </c>
      <c r="G18" s="31" t="str">
        <f t="shared" ref="G18:G36" si="5">IF(NOT(ISBLANK(_xlfn.IFNA(VLOOKUP($A18, $A$40:$O$199, 7, FALSE), ))), _xlfn.IFNA(VLOOKUP($A18, $A$40:$O$199, 7, FALSE), ), "")</f>
        <v/>
      </c>
      <c r="H18" s="32" t="str">
        <f t="shared" ref="H18:H36" si="6">IF(NOT(ISBLANK(_xlfn.IFNA(VLOOKUP($A18, $A$40:$O$199, 8, FALSE), ))), _xlfn.IFNA(VLOOKUP($A18, $A$40:$O$199, 8, FALSE), ), "")</f>
        <v/>
      </c>
      <c r="I18" s="101" t="str">
        <f t="shared" ref="I18:I36" si="7">IF(NOT(ISBLANK(_xlfn.IFNA(VLOOKUP($A18, $A$40:$O$199, 9, FALSE), ))), _xlfn.IFNA(VLOOKUP($A18, $A$40:$O$199, 9, FALSE), ), "")</f>
        <v/>
      </c>
      <c r="J18" s="15" t="str">
        <f t="shared" ref="J18:J36" si="8">IF(NOT(ISBLANK(_xlfn.IFNA(VLOOKUP($A18, $A$40:$O$199, 10, FALSE), ))), _xlfn.IFNA(VLOOKUP($A18, $A$40:$O$199, 10, FALSE), ), "")</f>
        <v/>
      </c>
      <c r="K18" s="32" t="str">
        <f t="shared" ref="K18:K36" si="9">IF(NOT(ISBLANK(_xlfn.IFNA(VLOOKUP($A18, $A$40:$O$199, 11, FALSE), ))), _xlfn.IFNA(VLOOKUP($A18, $A$40:$O$199, 11, FALSE), ), "")</f>
        <v/>
      </c>
      <c r="L18" s="18" t="str">
        <f t="shared" ref="L18:L36" si="10">IF(NOT(ISBLANK(_xlfn.IFNA(VLOOKUP($A18, $A$40:$O$199, 12, FALSE), ))), _xlfn.IFNA(VLOOKUP($A18, $A$40:$O$199, 12, FALSE), ), "")</f>
        <v/>
      </c>
      <c r="M18" s="31" t="str">
        <f t="shared" ref="M18:M36" si="11">IF(NOT(ISBLANK(_xlfn.IFNA(VLOOKUP($A18, $A$40:$O$199, 13, FALSE), ))), _xlfn.IFNA(VLOOKUP($A18, $A$40:$O$199, 13, FALSE), ), "")</f>
        <v/>
      </c>
      <c r="N18" s="32" t="str">
        <f t="shared" ref="N18:N36" si="12">IF(NOT(ISBLANK(_xlfn.IFNA(VLOOKUP($A18, $A$40:$O$199, 14, FALSE), ))), _xlfn.IFNA(VLOOKUP($A18, $A$40:$O$199, 14, FALSE), ), "")</f>
        <v/>
      </c>
      <c r="O18" s="18" t="str">
        <f t="shared" ref="O18:O36" si="13">IF(NOT(ISBLANK(_xlfn.IFNA(VLOOKUP($A18, $A$40:$O$199, 15, FALSE), ))), _xlfn.IFNA(VLOOKUP($A18, $A$40:$O$199, 15, FALSE), ), "")</f>
        <v/>
      </c>
      <c r="Q18" s="251"/>
      <c r="R18" s="251"/>
      <c r="S18" s="251"/>
    </row>
    <row r="19" spans="1:19" ht="17.25" customHeight="1" thickBot="1">
      <c r="A19" s="125"/>
      <c r="B19" s="126" t="str">
        <f t="shared" si="0"/>
        <v/>
      </c>
      <c r="C19" s="77" t="str">
        <f t="shared" si="1"/>
        <v/>
      </c>
      <c r="D19" s="15" t="str">
        <f t="shared" si="2"/>
        <v/>
      </c>
      <c r="E19" s="32" t="str">
        <f t="shared" si="3"/>
        <v/>
      </c>
      <c r="F19" s="18" t="str">
        <f t="shared" si="4"/>
        <v/>
      </c>
      <c r="G19" s="31" t="str">
        <f t="shared" si="5"/>
        <v/>
      </c>
      <c r="H19" s="32" t="str">
        <f t="shared" si="6"/>
        <v/>
      </c>
      <c r="I19" s="101" t="str">
        <f t="shared" si="7"/>
        <v/>
      </c>
      <c r="J19" s="15" t="str">
        <f t="shared" si="8"/>
        <v/>
      </c>
      <c r="K19" s="32" t="str">
        <f t="shared" si="9"/>
        <v/>
      </c>
      <c r="L19" s="18" t="str">
        <f t="shared" si="10"/>
        <v/>
      </c>
      <c r="M19" s="31" t="str">
        <f t="shared" si="11"/>
        <v/>
      </c>
      <c r="N19" s="32" t="str">
        <f t="shared" si="12"/>
        <v/>
      </c>
      <c r="O19" s="18" t="str">
        <f t="shared" si="13"/>
        <v/>
      </c>
      <c r="Q19" s="256"/>
      <c r="R19" s="256"/>
      <c r="S19" s="256"/>
    </row>
    <row r="20" spans="1:19" ht="17.25" customHeight="1" thickBot="1">
      <c r="A20" s="125"/>
      <c r="B20" s="126" t="str">
        <f t="shared" si="0"/>
        <v/>
      </c>
      <c r="C20" s="77" t="str">
        <f t="shared" si="1"/>
        <v/>
      </c>
      <c r="D20" s="15" t="str">
        <f t="shared" si="2"/>
        <v/>
      </c>
      <c r="E20" s="32" t="str">
        <f t="shared" si="3"/>
        <v/>
      </c>
      <c r="F20" s="18" t="str">
        <f t="shared" si="4"/>
        <v/>
      </c>
      <c r="G20" s="31" t="str">
        <f t="shared" si="5"/>
        <v/>
      </c>
      <c r="H20" s="32" t="str">
        <f t="shared" si="6"/>
        <v/>
      </c>
      <c r="I20" s="101" t="str">
        <f t="shared" si="7"/>
        <v/>
      </c>
      <c r="J20" s="15" t="str">
        <f t="shared" si="8"/>
        <v/>
      </c>
      <c r="K20" s="32" t="str">
        <f t="shared" si="9"/>
        <v/>
      </c>
      <c r="L20" s="18" t="str">
        <f t="shared" si="10"/>
        <v/>
      </c>
      <c r="M20" s="31" t="str">
        <f t="shared" si="11"/>
        <v/>
      </c>
      <c r="N20" s="32" t="str">
        <f t="shared" si="12"/>
        <v/>
      </c>
      <c r="O20" s="18" t="str">
        <f t="shared" si="13"/>
        <v/>
      </c>
      <c r="Q20" s="256"/>
      <c r="R20" s="256"/>
      <c r="S20" s="256"/>
    </row>
    <row r="21" spans="1:19" ht="17.25" customHeight="1" thickBot="1">
      <c r="A21" s="127"/>
      <c r="B21" s="128" t="str">
        <f t="shared" si="0"/>
        <v/>
      </c>
      <c r="C21" s="78" t="str">
        <f t="shared" si="1"/>
        <v/>
      </c>
      <c r="D21" s="20" t="str">
        <f t="shared" si="2"/>
        <v/>
      </c>
      <c r="E21" s="21" t="str">
        <f t="shared" si="3"/>
        <v/>
      </c>
      <c r="F21" s="22" t="str">
        <f t="shared" si="4"/>
        <v/>
      </c>
      <c r="G21" s="30" t="str">
        <f t="shared" si="5"/>
        <v/>
      </c>
      <c r="H21" s="21" t="str">
        <f t="shared" si="6"/>
        <v/>
      </c>
      <c r="I21" s="105" t="str">
        <f t="shared" si="7"/>
        <v/>
      </c>
      <c r="J21" s="20" t="str">
        <f t="shared" si="8"/>
        <v/>
      </c>
      <c r="K21" s="21" t="str">
        <f t="shared" si="9"/>
        <v/>
      </c>
      <c r="L21" s="22" t="str">
        <f t="shared" si="10"/>
        <v/>
      </c>
      <c r="M21" s="30" t="str">
        <f t="shared" si="11"/>
        <v/>
      </c>
      <c r="N21" s="21" t="str">
        <f t="shared" si="12"/>
        <v/>
      </c>
      <c r="O21" s="22" t="str">
        <f t="shared" si="13"/>
        <v/>
      </c>
      <c r="Q21" s="256"/>
      <c r="R21" s="256"/>
      <c r="S21" s="256"/>
    </row>
    <row r="22" spans="1:19" ht="17.25" customHeight="1" thickBot="1">
      <c r="A22" s="125"/>
      <c r="B22" s="129" t="str">
        <f t="shared" si="0"/>
        <v/>
      </c>
      <c r="C22" s="80" t="str">
        <f t="shared" si="1"/>
        <v/>
      </c>
      <c r="D22" s="106" t="str">
        <f t="shared" si="2"/>
        <v/>
      </c>
      <c r="E22" s="107" t="str">
        <f t="shared" si="3"/>
        <v/>
      </c>
      <c r="F22" s="108" t="str">
        <f t="shared" si="4"/>
        <v/>
      </c>
      <c r="G22" s="109" t="str">
        <f t="shared" si="5"/>
        <v/>
      </c>
      <c r="H22" s="107" t="str">
        <f t="shared" si="6"/>
        <v/>
      </c>
      <c r="I22" s="110" t="str">
        <f t="shared" si="7"/>
        <v/>
      </c>
      <c r="J22" s="106" t="str">
        <f t="shared" si="8"/>
        <v/>
      </c>
      <c r="K22" s="107" t="str">
        <f t="shared" si="9"/>
        <v/>
      </c>
      <c r="L22" s="108" t="str">
        <f t="shared" si="10"/>
        <v/>
      </c>
      <c r="M22" s="109" t="str">
        <f t="shared" si="11"/>
        <v/>
      </c>
      <c r="N22" s="107" t="str">
        <f t="shared" si="12"/>
        <v/>
      </c>
      <c r="O22" s="108" t="str">
        <f t="shared" si="13"/>
        <v/>
      </c>
      <c r="Q22" s="256"/>
      <c r="R22" s="256"/>
      <c r="S22" s="256"/>
    </row>
    <row r="23" spans="1:19" ht="17.25" customHeight="1" thickBot="1">
      <c r="A23" s="125"/>
      <c r="B23" s="126" t="str">
        <f t="shared" si="0"/>
        <v/>
      </c>
      <c r="C23" s="77" t="str">
        <f t="shared" si="1"/>
        <v/>
      </c>
      <c r="D23" s="15" t="str">
        <f t="shared" si="2"/>
        <v/>
      </c>
      <c r="E23" s="32" t="str">
        <f t="shared" si="3"/>
        <v/>
      </c>
      <c r="F23" s="18" t="str">
        <f t="shared" si="4"/>
        <v/>
      </c>
      <c r="G23" s="31" t="str">
        <f t="shared" si="5"/>
        <v/>
      </c>
      <c r="H23" s="32" t="str">
        <f t="shared" si="6"/>
        <v/>
      </c>
      <c r="I23" s="101" t="str">
        <f t="shared" si="7"/>
        <v/>
      </c>
      <c r="J23" s="15" t="str">
        <f t="shared" si="8"/>
        <v/>
      </c>
      <c r="K23" s="32" t="str">
        <f t="shared" si="9"/>
        <v/>
      </c>
      <c r="L23" s="18" t="str">
        <f t="shared" si="10"/>
        <v/>
      </c>
      <c r="M23" s="31" t="str">
        <f t="shared" si="11"/>
        <v/>
      </c>
      <c r="N23" s="32" t="str">
        <f t="shared" si="12"/>
        <v/>
      </c>
      <c r="O23" s="18" t="str">
        <f t="shared" si="13"/>
        <v/>
      </c>
      <c r="Q23" s="256"/>
      <c r="R23" s="256"/>
      <c r="S23" s="256"/>
    </row>
    <row r="24" spans="1:19" ht="17.25" customHeight="1" thickBot="1">
      <c r="A24" s="125"/>
      <c r="B24" s="126" t="str">
        <f t="shared" si="0"/>
        <v/>
      </c>
      <c r="C24" s="77" t="str">
        <f t="shared" si="1"/>
        <v/>
      </c>
      <c r="D24" s="15" t="str">
        <f t="shared" si="2"/>
        <v/>
      </c>
      <c r="E24" s="32" t="str">
        <f t="shared" si="3"/>
        <v/>
      </c>
      <c r="F24" s="18" t="str">
        <f t="shared" si="4"/>
        <v/>
      </c>
      <c r="G24" s="31" t="str">
        <f t="shared" si="5"/>
        <v/>
      </c>
      <c r="H24" s="32" t="str">
        <f t="shared" si="6"/>
        <v/>
      </c>
      <c r="I24" s="101" t="str">
        <f t="shared" si="7"/>
        <v/>
      </c>
      <c r="J24" s="15" t="str">
        <f t="shared" si="8"/>
        <v/>
      </c>
      <c r="K24" s="32" t="str">
        <f t="shared" si="9"/>
        <v/>
      </c>
      <c r="L24" s="18" t="str">
        <f t="shared" si="10"/>
        <v/>
      </c>
      <c r="M24" s="31" t="str">
        <f t="shared" si="11"/>
        <v/>
      </c>
      <c r="N24" s="32" t="str">
        <f t="shared" si="12"/>
        <v/>
      </c>
      <c r="O24" s="18" t="str">
        <f t="shared" si="13"/>
        <v/>
      </c>
      <c r="Q24" s="256"/>
      <c r="R24" s="256"/>
      <c r="S24" s="256"/>
    </row>
    <row r="25" spans="1:19" ht="17.25" customHeight="1" thickBot="1">
      <c r="A25" s="125"/>
      <c r="B25" s="126" t="str">
        <f t="shared" si="0"/>
        <v/>
      </c>
      <c r="C25" s="77" t="str">
        <f t="shared" si="1"/>
        <v/>
      </c>
      <c r="D25" s="15" t="str">
        <f t="shared" si="2"/>
        <v/>
      </c>
      <c r="E25" s="32" t="str">
        <f t="shared" si="3"/>
        <v/>
      </c>
      <c r="F25" s="18" t="str">
        <f t="shared" si="4"/>
        <v/>
      </c>
      <c r="G25" s="31" t="str">
        <f t="shared" si="5"/>
        <v/>
      </c>
      <c r="H25" s="32" t="str">
        <f t="shared" si="6"/>
        <v/>
      </c>
      <c r="I25" s="101" t="str">
        <f t="shared" si="7"/>
        <v/>
      </c>
      <c r="J25" s="15" t="str">
        <f t="shared" si="8"/>
        <v/>
      </c>
      <c r="K25" s="32" t="str">
        <f t="shared" si="9"/>
        <v/>
      </c>
      <c r="L25" s="18" t="str">
        <f t="shared" si="10"/>
        <v/>
      </c>
      <c r="M25" s="31" t="str">
        <f t="shared" si="11"/>
        <v/>
      </c>
      <c r="N25" s="32" t="str">
        <f t="shared" si="12"/>
        <v/>
      </c>
      <c r="O25" s="18" t="str">
        <f t="shared" si="13"/>
        <v/>
      </c>
      <c r="Q25" s="33"/>
      <c r="R25" s="33"/>
    </row>
    <row r="26" spans="1:19" ht="17.25" customHeight="1" thickBot="1">
      <c r="A26" s="130"/>
      <c r="B26" s="131" t="str">
        <f t="shared" si="0"/>
        <v/>
      </c>
      <c r="C26" s="79" t="str">
        <f t="shared" si="1"/>
        <v/>
      </c>
      <c r="D26" s="24" t="str">
        <f t="shared" si="2"/>
        <v/>
      </c>
      <c r="E26" s="25" t="str">
        <f t="shared" si="3"/>
        <v/>
      </c>
      <c r="F26" s="104" t="str">
        <f t="shared" si="4"/>
        <v/>
      </c>
      <c r="G26" s="102" t="str">
        <f t="shared" si="5"/>
        <v/>
      </c>
      <c r="H26" s="25" t="str">
        <f t="shared" si="6"/>
        <v/>
      </c>
      <c r="I26" s="103" t="str">
        <f t="shared" si="7"/>
        <v/>
      </c>
      <c r="J26" s="24" t="str">
        <f t="shared" si="8"/>
        <v/>
      </c>
      <c r="K26" s="25" t="str">
        <f t="shared" si="9"/>
        <v/>
      </c>
      <c r="L26" s="104" t="str">
        <f t="shared" si="10"/>
        <v/>
      </c>
      <c r="M26" s="102" t="str">
        <f t="shared" si="11"/>
        <v/>
      </c>
      <c r="N26" s="25" t="str">
        <f t="shared" si="12"/>
        <v/>
      </c>
      <c r="O26" s="104" t="str">
        <f t="shared" si="13"/>
        <v/>
      </c>
      <c r="Q26" s="265"/>
      <c r="R26" s="266"/>
      <c r="S26" s="267"/>
    </row>
    <row r="27" spans="1:19" ht="17.25" customHeight="1">
      <c r="A27" s="123"/>
      <c r="B27" s="124" t="str">
        <f t="shared" si="0"/>
        <v/>
      </c>
      <c r="C27" s="76" t="str">
        <f t="shared" si="1"/>
        <v/>
      </c>
      <c r="D27" s="13" t="str">
        <f t="shared" si="2"/>
        <v/>
      </c>
      <c r="E27" s="14" t="str">
        <f t="shared" si="3"/>
        <v/>
      </c>
      <c r="F27" s="16" t="str">
        <f t="shared" si="4"/>
        <v/>
      </c>
      <c r="G27" s="29" t="str">
        <f t="shared" si="5"/>
        <v/>
      </c>
      <c r="H27" s="14" t="str">
        <f t="shared" si="6"/>
        <v/>
      </c>
      <c r="I27" s="100" t="str">
        <f t="shared" si="7"/>
        <v/>
      </c>
      <c r="J27" s="13" t="str">
        <f t="shared" si="8"/>
        <v/>
      </c>
      <c r="K27" s="14" t="str">
        <f t="shared" si="9"/>
        <v/>
      </c>
      <c r="L27" s="16" t="str">
        <f t="shared" si="10"/>
        <v/>
      </c>
      <c r="M27" s="29" t="str">
        <f t="shared" si="11"/>
        <v/>
      </c>
      <c r="N27" s="14" t="str">
        <f t="shared" si="12"/>
        <v/>
      </c>
      <c r="O27" s="16" t="str">
        <f t="shared" si="13"/>
        <v/>
      </c>
      <c r="Q27" s="268"/>
      <c r="R27" s="269"/>
      <c r="S27" s="270"/>
    </row>
    <row r="28" spans="1:19" ht="17.25" customHeight="1" thickBot="1">
      <c r="A28" s="125"/>
      <c r="B28" s="126" t="str">
        <f t="shared" si="0"/>
        <v/>
      </c>
      <c r="C28" s="77" t="str">
        <f t="shared" si="1"/>
        <v/>
      </c>
      <c r="D28" s="15" t="str">
        <f t="shared" si="2"/>
        <v/>
      </c>
      <c r="E28" s="32" t="str">
        <f t="shared" si="3"/>
        <v/>
      </c>
      <c r="F28" s="18" t="str">
        <f t="shared" si="4"/>
        <v/>
      </c>
      <c r="G28" s="31" t="str">
        <f t="shared" si="5"/>
        <v/>
      </c>
      <c r="H28" s="32" t="str">
        <f t="shared" si="6"/>
        <v/>
      </c>
      <c r="I28" s="101" t="str">
        <f t="shared" si="7"/>
        <v/>
      </c>
      <c r="J28" s="15" t="str">
        <f t="shared" si="8"/>
        <v/>
      </c>
      <c r="K28" s="32" t="str">
        <f t="shared" si="9"/>
        <v/>
      </c>
      <c r="L28" s="18" t="str">
        <f t="shared" si="10"/>
        <v/>
      </c>
      <c r="M28" s="31" t="str">
        <f t="shared" si="11"/>
        <v/>
      </c>
      <c r="N28" s="32" t="str">
        <f t="shared" si="12"/>
        <v/>
      </c>
      <c r="O28" s="18" t="str">
        <f t="shared" si="13"/>
        <v/>
      </c>
      <c r="Q28" s="271"/>
      <c r="R28" s="272"/>
      <c r="S28" s="273"/>
    </row>
    <row r="29" spans="1:19" ht="17.25" customHeight="1" thickBot="1">
      <c r="A29" s="125"/>
      <c r="B29" s="126" t="str">
        <f t="shared" si="0"/>
        <v/>
      </c>
      <c r="C29" s="77" t="str">
        <f t="shared" si="1"/>
        <v/>
      </c>
      <c r="D29" s="15" t="str">
        <f t="shared" si="2"/>
        <v/>
      </c>
      <c r="E29" s="32" t="str">
        <f t="shared" si="3"/>
        <v/>
      </c>
      <c r="F29" s="18" t="str">
        <f t="shared" si="4"/>
        <v/>
      </c>
      <c r="G29" s="31" t="str">
        <f t="shared" si="5"/>
        <v/>
      </c>
      <c r="H29" s="32" t="str">
        <f t="shared" si="6"/>
        <v/>
      </c>
      <c r="I29" s="101" t="str">
        <f t="shared" si="7"/>
        <v/>
      </c>
      <c r="J29" s="15" t="str">
        <f t="shared" si="8"/>
        <v/>
      </c>
      <c r="K29" s="32" t="str">
        <f t="shared" si="9"/>
        <v/>
      </c>
      <c r="L29" s="18" t="str">
        <f t="shared" si="10"/>
        <v/>
      </c>
      <c r="M29" s="31" t="str">
        <f t="shared" si="11"/>
        <v/>
      </c>
      <c r="N29" s="32" t="str">
        <f t="shared" si="12"/>
        <v/>
      </c>
      <c r="O29" s="18" t="str">
        <f t="shared" si="13"/>
        <v/>
      </c>
      <c r="Q29" s="256"/>
      <c r="R29" s="256"/>
      <c r="S29" s="256"/>
    </row>
    <row r="30" spans="1:19" ht="17.25" customHeight="1" thickBot="1">
      <c r="A30" s="125"/>
      <c r="B30" s="126" t="str">
        <f t="shared" si="0"/>
        <v/>
      </c>
      <c r="C30" s="77" t="str">
        <f t="shared" si="1"/>
        <v/>
      </c>
      <c r="D30" s="15" t="str">
        <f t="shared" si="2"/>
        <v/>
      </c>
      <c r="E30" s="32" t="str">
        <f t="shared" si="3"/>
        <v/>
      </c>
      <c r="F30" s="18" t="str">
        <f t="shared" si="4"/>
        <v/>
      </c>
      <c r="G30" s="31" t="str">
        <f t="shared" si="5"/>
        <v/>
      </c>
      <c r="H30" s="32" t="str">
        <f t="shared" si="6"/>
        <v/>
      </c>
      <c r="I30" s="101" t="str">
        <f t="shared" si="7"/>
        <v/>
      </c>
      <c r="J30" s="15" t="str">
        <f t="shared" si="8"/>
        <v/>
      </c>
      <c r="K30" s="32" t="str">
        <f t="shared" si="9"/>
        <v/>
      </c>
      <c r="L30" s="18" t="str">
        <f t="shared" si="10"/>
        <v/>
      </c>
      <c r="M30" s="31" t="str">
        <f t="shared" si="11"/>
        <v/>
      </c>
      <c r="N30" s="32" t="str">
        <f t="shared" si="12"/>
        <v/>
      </c>
      <c r="O30" s="18" t="str">
        <f t="shared" si="13"/>
        <v/>
      </c>
      <c r="Q30" s="251"/>
      <c r="R30" s="251"/>
      <c r="S30" s="251"/>
    </row>
    <row r="31" spans="1:19" ht="17.25" customHeight="1" thickBot="1">
      <c r="A31" s="127"/>
      <c r="B31" s="128" t="str">
        <f t="shared" si="0"/>
        <v/>
      </c>
      <c r="C31" s="78" t="str">
        <f t="shared" si="1"/>
        <v/>
      </c>
      <c r="D31" s="20" t="str">
        <f t="shared" si="2"/>
        <v/>
      </c>
      <c r="E31" s="21" t="str">
        <f t="shared" si="3"/>
        <v/>
      </c>
      <c r="F31" s="22" t="str">
        <f t="shared" si="4"/>
        <v/>
      </c>
      <c r="G31" s="30" t="str">
        <f t="shared" si="5"/>
        <v/>
      </c>
      <c r="H31" s="21" t="str">
        <f t="shared" si="6"/>
        <v/>
      </c>
      <c r="I31" s="105" t="str">
        <f t="shared" si="7"/>
        <v/>
      </c>
      <c r="J31" s="20" t="str">
        <f t="shared" si="8"/>
        <v/>
      </c>
      <c r="K31" s="21" t="str">
        <f t="shared" si="9"/>
        <v/>
      </c>
      <c r="L31" s="22" t="str">
        <f t="shared" si="10"/>
        <v/>
      </c>
      <c r="M31" s="30" t="str">
        <f t="shared" si="11"/>
        <v/>
      </c>
      <c r="N31" s="21" t="str">
        <f t="shared" si="12"/>
        <v/>
      </c>
      <c r="O31" s="22" t="str">
        <f t="shared" si="13"/>
        <v/>
      </c>
      <c r="Q31" s="251"/>
      <c r="R31" s="251"/>
      <c r="S31" s="251"/>
    </row>
    <row r="32" spans="1:19" ht="17.25" customHeight="1" thickBot="1">
      <c r="A32" s="125"/>
      <c r="B32" s="129" t="str">
        <f t="shared" si="0"/>
        <v/>
      </c>
      <c r="C32" s="80" t="str">
        <f t="shared" si="1"/>
        <v/>
      </c>
      <c r="D32" s="106" t="str">
        <f t="shared" si="2"/>
        <v/>
      </c>
      <c r="E32" s="107" t="str">
        <f t="shared" si="3"/>
        <v/>
      </c>
      <c r="F32" s="108" t="str">
        <f t="shared" si="4"/>
        <v/>
      </c>
      <c r="G32" s="109" t="str">
        <f t="shared" si="5"/>
        <v/>
      </c>
      <c r="H32" s="107" t="str">
        <f t="shared" si="6"/>
        <v/>
      </c>
      <c r="I32" s="110" t="str">
        <f t="shared" si="7"/>
        <v/>
      </c>
      <c r="J32" s="106" t="str">
        <f t="shared" si="8"/>
        <v/>
      </c>
      <c r="K32" s="107" t="str">
        <f t="shared" si="9"/>
        <v/>
      </c>
      <c r="L32" s="108" t="str">
        <f t="shared" si="10"/>
        <v/>
      </c>
      <c r="M32" s="109" t="str">
        <f t="shared" si="11"/>
        <v/>
      </c>
      <c r="N32" s="107" t="str">
        <f t="shared" si="12"/>
        <v/>
      </c>
      <c r="O32" s="108" t="str">
        <f t="shared" si="13"/>
        <v/>
      </c>
      <c r="Q32" s="256"/>
      <c r="R32" s="256"/>
      <c r="S32" s="256"/>
    </row>
    <row r="33" spans="1:19" ht="17.25" customHeight="1" thickBot="1">
      <c r="A33" s="125"/>
      <c r="B33" s="126" t="str">
        <f t="shared" si="0"/>
        <v/>
      </c>
      <c r="C33" s="77" t="str">
        <f t="shared" si="1"/>
        <v/>
      </c>
      <c r="D33" s="15" t="str">
        <f t="shared" si="2"/>
        <v/>
      </c>
      <c r="E33" s="32" t="str">
        <f t="shared" si="3"/>
        <v/>
      </c>
      <c r="F33" s="18" t="str">
        <f t="shared" si="4"/>
        <v/>
      </c>
      <c r="G33" s="31" t="str">
        <f t="shared" si="5"/>
        <v/>
      </c>
      <c r="H33" s="32" t="str">
        <f t="shared" si="6"/>
        <v/>
      </c>
      <c r="I33" s="101" t="str">
        <f t="shared" si="7"/>
        <v/>
      </c>
      <c r="J33" s="15" t="str">
        <f t="shared" si="8"/>
        <v/>
      </c>
      <c r="K33" s="32" t="str">
        <f t="shared" si="9"/>
        <v/>
      </c>
      <c r="L33" s="18" t="str">
        <f t="shared" si="10"/>
        <v/>
      </c>
      <c r="M33" s="31" t="str">
        <f t="shared" si="11"/>
        <v/>
      </c>
      <c r="N33" s="32" t="str">
        <f t="shared" si="12"/>
        <v/>
      </c>
      <c r="O33" s="18" t="str">
        <f t="shared" si="13"/>
        <v/>
      </c>
      <c r="Q33" s="256"/>
      <c r="R33" s="256"/>
      <c r="S33" s="256"/>
    </row>
    <row r="34" spans="1:19" ht="17.25" customHeight="1" thickBot="1">
      <c r="A34" s="125"/>
      <c r="B34" s="126" t="str">
        <f t="shared" si="0"/>
        <v/>
      </c>
      <c r="C34" s="77" t="str">
        <f t="shared" si="1"/>
        <v/>
      </c>
      <c r="D34" s="15" t="str">
        <f t="shared" si="2"/>
        <v/>
      </c>
      <c r="E34" s="32" t="str">
        <f t="shared" si="3"/>
        <v/>
      </c>
      <c r="F34" s="18" t="str">
        <f t="shared" si="4"/>
        <v/>
      </c>
      <c r="G34" s="31" t="str">
        <f t="shared" si="5"/>
        <v/>
      </c>
      <c r="H34" s="32" t="str">
        <f t="shared" si="6"/>
        <v/>
      </c>
      <c r="I34" s="101" t="str">
        <f t="shared" si="7"/>
        <v/>
      </c>
      <c r="J34" s="15" t="str">
        <f t="shared" si="8"/>
        <v/>
      </c>
      <c r="K34" s="32" t="str">
        <f t="shared" si="9"/>
        <v/>
      </c>
      <c r="L34" s="18" t="str">
        <f t="shared" si="10"/>
        <v/>
      </c>
      <c r="M34" s="31" t="str">
        <f t="shared" si="11"/>
        <v/>
      </c>
      <c r="N34" s="32" t="str">
        <f t="shared" si="12"/>
        <v/>
      </c>
      <c r="O34" s="18" t="str">
        <f t="shared" si="13"/>
        <v/>
      </c>
      <c r="Q34" s="256"/>
      <c r="R34" s="256"/>
      <c r="S34" s="256"/>
    </row>
    <row r="35" spans="1:19" ht="17.25" customHeight="1">
      <c r="A35" s="125"/>
      <c r="B35" s="126" t="str">
        <f t="shared" si="0"/>
        <v/>
      </c>
      <c r="C35" s="77" t="str">
        <f t="shared" si="1"/>
        <v/>
      </c>
      <c r="D35" s="15" t="str">
        <f t="shared" si="2"/>
        <v/>
      </c>
      <c r="E35" s="32" t="str">
        <f t="shared" si="3"/>
        <v/>
      </c>
      <c r="F35" s="18" t="str">
        <f t="shared" si="4"/>
        <v/>
      </c>
      <c r="G35" s="31" t="str">
        <f t="shared" si="5"/>
        <v/>
      </c>
      <c r="H35" s="32" t="str">
        <f t="shared" si="6"/>
        <v/>
      </c>
      <c r="I35" s="101" t="str">
        <f t="shared" si="7"/>
        <v/>
      </c>
      <c r="J35" s="15" t="str">
        <f t="shared" si="8"/>
        <v/>
      </c>
      <c r="K35" s="32" t="str">
        <f t="shared" si="9"/>
        <v/>
      </c>
      <c r="L35" s="18" t="str">
        <f t="shared" si="10"/>
        <v/>
      </c>
      <c r="M35" s="31" t="str">
        <f t="shared" si="11"/>
        <v/>
      </c>
      <c r="N35" s="32" t="str">
        <f t="shared" si="12"/>
        <v/>
      </c>
      <c r="O35" s="18" t="str">
        <f t="shared" si="13"/>
        <v/>
      </c>
      <c r="Q35" s="278"/>
      <c r="R35" s="279"/>
      <c r="S35" s="280"/>
    </row>
    <row r="36" spans="1:19" ht="17.25" customHeight="1" thickBot="1">
      <c r="A36" s="130"/>
      <c r="B36" s="131" t="str">
        <f t="shared" si="0"/>
        <v/>
      </c>
      <c r="C36" s="79" t="str">
        <f t="shared" si="1"/>
        <v/>
      </c>
      <c r="D36" s="24" t="str">
        <f t="shared" si="2"/>
        <v/>
      </c>
      <c r="E36" s="25" t="str">
        <f t="shared" si="3"/>
        <v/>
      </c>
      <c r="F36" s="104" t="str">
        <f t="shared" si="4"/>
        <v/>
      </c>
      <c r="G36" s="102" t="str">
        <f t="shared" si="5"/>
        <v/>
      </c>
      <c r="H36" s="25" t="str">
        <f t="shared" si="6"/>
        <v/>
      </c>
      <c r="I36" s="103" t="str">
        <f t="shared" si="7"/>
        <v/>
      </c>
      <c r="J36" s="24" t="str">
        <f t="shared" si="8"/>
        <v/>
      </c>
      <c r="K36" s="25" t="str">
        <f t="shared" si="9"/>
        <v/>
      </c>
      <c r="L36" s="104" t="str">
        <f t="shared" si="10"/>
        <v/>
      </c>
      <c r="M36" s="102" t="str">
        <f t="shared" si="11"/>
        <v/>
      </c>
      <c r="N36" s="25" t="str">
        <f t="shared" si="12"/>
        <v/>
      </c>
      <c r="O36" s="104" t="str">
        <f t="shared" si="13"/>
        <v/>
      </c>
      <c r="Q36" s="281"/>
      <c r="R36" s="282"/>
      <c r="S36" s="283"/>
    </row>
    <row r="37" spans="1:19" ht="17.25" customHeight="1" thickBot="1">
      <c r="A37" s="132" t="s">
        <v>42</v>
      </c>
      <c r="B37" s="289">
        <v>150000</v>
      </c>
      <c r="C37" s="290"/>
      <c r="D37" s="26" t="s">
        <v>43</v>
      </c>
      <c r="E37" s="27">
        <f>IF(COUNT(E17:E36), SUM(E17:E36) / COUNT(E17:E36), 0)</f>
        <v>0</v>
      </c>
      <c r="F37" s="28">
        <f>SUM(F17:F36)</f>
        <v>0</v>
      </c>
      <c r="G37" s="26" t="s">
        <v>43</v>
      </c>
      <c r="H37" s="27">
        <f>IF(COUNT(H17:H36), SUM(H17:H36) / COUNT(H17:H36), 0)</f>
        <v>0</v>
      </c>
      <c r="I37" s="28">
        <f>SUM(I17:I36)</f>
        <v>0</v>
      </c>
      <c r="J37" s="26" t="s">
        <v>43</v>
      </c>
      <c r="K37" s="27">
        <f>IF(COUNT(K17:K36), SUM(K17:K36) / COUNT(K17:K36), 0)</f>
        <v>0</v>
      </c>
      <c r="L37" s="28">
        <f>SUM(L17:L36)</f>
        <v>0</v>
      </c>
      <c r="M37" s="26" t="s">
        <v>43</v>
      </c>
      <c r="N37" s="27">
        <f>IF(COUNT(N17:N36), SUM(N17:N36) / COUNT(N17:N36), 0)</f>
        <v>0</v>
      </c>
      <c r="O37" s="28">
        <f>SUM(O17:O36)</f>
        <v>0</v>
      </c>
      <c r="Q37" s="284"/>
      <c r="R37" s="285"/>
      <c r="S37" s="286"/>
    </row>
    <row r="38" spans="1:19" ht="17.25" customHeight="1"/>
    <row r="39" spans="1:19" ht="17.25" customHeight="1" thickBot="1"/>
    <row r="40" spans="1:19" ht="17.25" customHeight="1" thickBot="1">
      <c r="A40" s="230" t="s">
        <v>44</v>
      </c>
      <c r="B40" s="231"/>
      <c r="C40" s="231"/>
      <c r="D40" s="231"/>
      <c r="E40" s="231"/>
      <c r="F40" s="231"/>
      <c r="G40" s="231"/>
      <c r="H40" s="231"/>
      <c r="I40" s="231"/>
      <c r="J40" s="231"/>
      <c r="K40" s="231"/>
      <c r="L40" s="231"/>
      <c r="M40" s="231"/>
      <c r="N40" s="231"/>
      <c r="O40" s="232"/>
      <c r="Q40" s="251"/>
      <c r="R40" s="251"/>
      <c r="S40" s="251"/>
    </row>
    <row r="41" spans="1:19" ht="17.25" customHeight="1" thickBot="1">
      <c r="A41" s="194" t="s">
        <v>264</v>
      </c>
      <c r="B41" s="230" t="s">
        <v>49</v>
      </c>
      <c r="C41" s="232"/>
      <c r="D41" s="230" t="s">
        <v>57</v>
      </c>
      <c r="E41" s="231"/>
      <c r="F41" s="232"/>
      <c r="G41" s="257">
        <f>_xlfn.IFNA(VLOOKUP(B41, 현재가테이블!$B$2:$D$200, 2, FALSE), "-")</f>
        <v>60715000</v>
      </c>
      <c r="H41" s="258"/>
      <c r="I41" s="259"/>
      <c r="J41" s="230" t="s">
        <v>58</v>
      </c>
      <c r="K41" s="231"/>
      <c r="L41" s="232"/>
      <c r="M41" s="260">
        <f>_xlfn.IFNA(VLOOKUP(B41, 현재가테이블!$B$2:$D$200, 3, FALSE), "-")</f>
        <v>-7.8924148000000006E-3</v>
      </c>
      <c r="N41" s="261"/>
      <c r="O41" s="262"/>
      <c r="Q41" s="251"/>
      <c r="R41" s="251"/>
      <c r="S41" s="251"/>
    </row>
    <row r="42" spans="1:19" ht="17.25" customHeight="1" thickBot="1">
      <c r="A42" s="291" t="s">
        <v>54</v>
      </c>
      <c r="B42" s="293" t="str">
        <f>TEXT($G$1, "[$-ko-KR]yyyy-mm-dd(ddd) ") &amp; "오전 00:00"</f>
        <v>2021-12-08(수) 오전 00:00</v>
      </c>
      <c r="C42" s="294"/>
      <c r="D42" s="253" t="str">
        <f>TEXT($G$1, "[$-ko-KR]yyyy-mm-dd(ddd) ") &amp; "오후 14:00"</f>
        <v>2021-12-08(수) 오후 14:00</v>
      </c>
      <c r="E42" s="254"/>
      <c r="F42" s="255"/>
      <c r="G42" s="253" t="str">
        <f>TEXT($G$1, "[$-ko-KR]yyyy-mm-dd(ddd) ") &amp; "오후 19:00"</f>
        <v>2021-12-08(수) 오후 19:00</v>
      </c>
      <c r="H42" s="254"/>
      <c r="I42" s="255"/>
      <c r="J42" s="253" t="str">
        <f>TEXT($G$1, "[$-ko-KR]yyyy-mm-dd(ddd) ") &amp; "오후 21:00"</f>
        <v>2021-12-08(수) 오후 21:00</v>
      </c>
      <c r="K42" s="254"/>
      <c r="L42" s="255"/>
      <c r="M42" s="253" t="str">
        <f>TEXT($G$1+1, "[$-ko-KR]yyyy-mm-dd(ddd) ") &amp; "오전 00:00"</f>
        <v>2021-12-09(목) 오전 00:00</v>
      </c>
      <c r="N42" s="254"/>
      <c r="O42" s="255"/>
      <c r="Q42" s="251"/>
      <c r="R42" s="251"/>
      <c r="S42" s="251"/>
    </row>
    <row r="43" spans="1:19" ht="17.25" customHeight="1" thickBot="1">
      <c r="A43" s="292"/>
      <c r="B43" s="121" t="s">
        <v>57</v>
      </c>
      <c r="C43" s="122" t="s">
        <v>58</v>
      </c>
      <c r="D43" s="2" t="s">
        <v>57</v>
      </c>
      <c r="E43" s="10" t="s">
        <v>265</v>
      </c>
      <c r="F43" s="11" t="s">
        <v>266</v>
      </c>
      <c r="G43" s="195" t="s">
        <v>57</v>
      </c>
      <c r="H43" s="196" t="s">
        <v>265</v>
      </c>
      <c r="I43" s="197" t="s">
        <v>266</v>
      </c>
      <c r="J43" s="10" t="s">
        <v>57</v>
      </c>
      <c r="K43" s="10" t="s">
        <v>265</v>
      </c>
      <c r="L43" s="115" t="s">
        <v>266</v>
      </c>
      <c r="M43" s="2" t="s">
        <v>57</v>
      </c>
      <c r="N43" s="10" t="s">
        <v>265</v>
      </c>
      <c r="O43" s="66" t="s">
        <v>266</v>
      </c>
      <c r="Q43" s="256"/>
      <c r="R43" s="256"/>
      <c r="S43" s="256"/>
    </row>
    <row r="44" spans="1:19" ht="17.25" customHeight="1" thickBot="1">
      <c r="A44" s="123" t="s">
        <v>97</v>
      </c>
      <c r="B44" s="124">
        <v>4.95</v>
      </c>
      <c r="C44" s="76">
        <v>0.19277108430000001</v>
      </c>
      <c r="D44" s="13">
        <v>4.8600000000000003</v>
      </c>
      <c r="E44" s="14">
        <f>IF(ISNUMBER(D44), (D44 - $B44) / $B44, "")</f>
        <v>-1.8181818181818153E-2</v>
      </c>
      <c r="F44" s="16">
        <f>IF(ISNUMBER(D44), $B64 * E44, "")</f>
        <v>-2727.2727272727229</v>
      </c>
      <c r="G44" s="29">
        <v>4.84</v>
      </c>
      <c r="H44" s="14">
        <f>IF(ISNUMBER(G44), (G44 - $B44) / $B44, "")</f>
        <v>-2.2222222222222286E-2</v>
      </c>
      <c r="I44" s="100">
        <f>IF(ISNUMBER(G44), $B64 * H44, "")</f>
        <v>-3333.333333333343</v>
      </c>
      <c r="J44" s="13">
        <v>4.67</v>
      </c>
      <c r="K44" s="14">
        <f>IF(ISNUMBER(J44), (J44 - $B44) / $B44, "")</f>
        <v>-5.6565656565656611E-2</v>
      </c>
      <c r="L44" s="16">
        <f>IF(ISNUMBER(J44), $B64 * K44, "")</f>
        <v>-8484.8484848484914</v>
      </c>
      <c r="M44" s="29">
        <v>4.63</v>
      </c>
      <c r="N44" s="14">
        <f>IF(ISNUMBER(M44), (M44 - $B44) / $B44, "")</f>
        <v>-6.4646464646464702E-2</v>
      </c>
      <c r="O44" s="16">
        <f>IF(ISNUMBER(M44), $B64 * N44, "")</f>
        <v>-9696.9696969697052</v>
      </c>
      <c r="Q44" s="251"/>
      <c r="R44" s="251"/>
      <c r="S44" s="251"/>
    </row>
    <row r="45" spans="1:19" ht="17.25" customHeight="1" thickBot="1">
      <c r="A45" s="125" t="s">
        <v>187</v>
      </c>
      <c r="B45" s="126">
        <v>17.100000000000001</v>
      </c>
      <c r="C45" s="77">
        <v>6.2111801199999997E-2</v>
      </c>
      <c r="D45" s="15">
        <v>17</v>
      </c>
      <c r="E45" s="32">
        <f t="shared" ref="E45:E48" si="14">IF(ISNUMBER(D45), (D45 - $B45) / $B45, "")</f>
        <v>-5.8479532163743519E-3</v>
      </c>
      <c r="F45" s="18">
        <f>IF(ISNUMBER(D45), $B64 * E45, "")</f>
        <v>-877.19298245615278</v>
      </c>
      <c r="G45" s="31">
        <v>17.100000000000001</v>
      </c>
      <c r="H45" s="32">
        <f t="shared" ref="H45:H48" si="15">IF(ISNUMBER(G45), (G45 - $B45) / $B45, "")</f>
        <v>0</v>
      </c>
      <c r="I45" s="101">
        <f>IF(ISNUMBER(G45), $B64 * H45, "")</f>
        <v>0</v>
      </c>
      <c r="J45" s="15">
        <v>16.5</v>
      </c>
      <c r="K45" s="32">
        <f t="shared" ref="K45:K48" si="16">IF(ISNUMBER(J45), (J45 - $B45) / $B45, "")</f>
        <v>-3.5087719298245695E-2</v>
      </c>
      <c r="L45" s="18">
        <f>IF(ISNUMBER(J45), $B64 * K45, "")</f>
        <v>-5263.1578947368544</v>
      </c>
      <c r="M45" s="31">
        <v>17.2</v>
      </c>
      <c r="N45" s="32">
        <f t="shared" ref="N45:N48" si="17">IF(ISNUMBER(M45), (M45 - $B45) / $B45, "")</f>
        <v>5.8479532163741438E-3</v>
      </c>
      <c r="O45" s="18">
        <f>IF(ISNUMBER(M45), $B64 * N45, "")</f>
        <v>877.19298245612151</v>
      </c>
      <c r="Q45" s="251"/>
      <c r="R45" s="251"/>
      <c r="S45" s="251"/>
    </row>
    <row r="46" spans="1:19" ht="17.25" customHeight="1" thickBot="1">
      <c r="A46" s="125" t="s">
        <v>119</v>
      </c>
      <c r="B46" s="126">
        <v>31.1</v>
      </c>
      <c r="C46" s="77">
        <v>4.3624161100000003E-2</v>
      </c>
      <c r="D46" s="15">
        <v>30.5</v>
      </c>
      <c r="E46" s="32">
        <f t="shared" si="14"/>
        <v>-1.929260450160776E-2</v>
      </c>
      <c r="F46" s="18">
        <f>IF(ISNUMBER(D46), $B64 * E46, "")</f>
        <v>-2893.890675241164</v>
      </c>
      <c r="G46" s="31">
        <v>30.9</v>
      </c>
      <c r="H46" s="32">
        <f t="shared" si="15"/>
        <v>-6.4308681672026633E-3</v>
      </c>
      <c r="I46" s="101">
        <f>IF(ISNUMBER(G46), $B64 * H46, "")</f>
        <v>-964.63022508039955</v>
      </c>
      <c r="J46" s="15">
        <v>30</v>
      </c>
      <c r="K46" s="32">
        <f t="shared" si="16"/>
        <v>-3.536977491961419E-2</v>
      </c>
      <c r="L46" s="18">
        <f>IF(ISNUMBER(J46), $B64 * K46, "")</f>
        <v>-5305.4662379421288</v>
      </c>
      <c r="M46" s="31">
        <v>33.5</v>
      </c>
      <c r="N46" s="32">
        <f t="shared" si="17"/>
        <v>7.7170418006430819E-2</v>
      </c>
      <c r="O46" s="18">
        <f>IF(ISNUMBER(M46), $B64 * N46, "")</f>
        <v>11575.562700964623</v>
      </c>
      <c r="Q46" s="256"/>
      <c r="R46" s="256"/>
      <c r="S46" s="256"/>
    </row>
    <row r="47" spans="1:19" ht="17.25" customHeight="1" thickBot="1">
      <c r="A47" s="125" t="s">
        <v>247</v>
      </c>
      <c r="B47" s="126">
        <v>81.900000000000006</v>
      </c>
      <c r="C47" s="77">
        <v>3.4090909099999997E-2</v>
      </c>
      <c r="D47" s="15">
        <v>82.8</v>
      </c>
      <c r="E47" s="32">
        <f t="shared" si="14"/>
        <v>1.0989010989010884E-2</v>
      </c>
      <c r="F47" s="18">
        <f>IF(ISNUMBER(D47), $B64 * E47, "")</f>
        <v>1648.3516483516325</v>
      </c>
      <c r="G47" s="31">
        <v>83.6</v>
      </c>
      <c r="H47" s="32">
        <f t="shared" si="15"/>
        <v>2.0757020757020617E-2</v>
      </c>
      <c r="I47" s="101">
        <f>IF(ISNUMBER(G47), $B64 * H47, "")</f>
        <v>3113.5531135530928</v>
      </c>
      <c r="J47" s="15">
        <v>82.3</v>
      </c>
      <c r="K47" s="32">
        <f t="shared" si="16"/>
        <v>4.8840048840047799E-3</v>
      </c>
      <c r="L47" s="18">
        <f>IF(ISNUMBER(J47), $B64 * K47, "")</f>
        <v>732.60073260071704</v>
      </c>
      <c r="M47" s="31">
        <v>90.4</v>
      </c>
      <c r="N47" s="32">
        <f t="shared" si="17"/>
        <v>0.10378510378510378</v>
      </c>
      <c r="O47" s="18">
        <f>IF(ISNUMBER(M47), $B64 * N47, "")</f>
        <v>15567.765567765566</v>
      </c>
      <c r="Q47" s="256"/>
      <c r="R47" s="256"/>
      <c r="S47" s="256"/>
    </row>
    <row r="48" spans="1:19" ht="17.25" customHeight="1" thickBot="1">
      <c r="A48" s="127" t="s">
        <v>213</v>
      </c>
      <c r="B48" s="128">
        <v>12.3</v>
      </c>
      <c r="C48" s="78">
        <v>3.3613445399999997E-2</v>
      </c>
      <c r="D48" s="20">
        <v>12.1</v>
      </c>
      <c r="E48" s="21">
        <f t="shared" si="14"/>
        <v>-1.6260162601626101E-2</v>
      </c>
      <c r="F48" s="22">
        <f>IF(ISNUMBER(D48), $B64 * E48, "")</f>
        <v>-2439.0243902439151</v>
      </c>
      <c r="G48" s="30">
        <v>12.2</v>
      </c>
      <c r="H48" s="21">
        <f t="shared" si="15"/>
        <v>-8.1300813008131235E-3</v>
      </c>
      <c r="I48" s="105">
        <f>IF(ISNUMBER(G48), $B64 * H48, "")</f>
        <v>-1219.5121951219685</v>
      </c>
      <c r="J48" s="20">
        <v>11.5</v>
      </c>
      <c r="K48" s="21">
        <f t="shared" si="16"/>
        <v>-6.5040650406504114E-2</v>
      </c>
      <c r="L48" s="22">
        <f>IF(ISNUMBER(J48), $B64 * K48, "")</f>
        <v>-9756.0975609756169</v>
      </c>
      <c r="M48" s="30">
        <v>12</v>
      </c>
      <c r="N48" s="21">
        <f t="shared" si="17"/>
        <v>-2.4390243902439081E-2</v>
      </c>
      <c r="O48" s="22">
        <f>IF(ISNUMBER(M48), $B64 * N48, "")</f>
        <v>-3658.5365853658623</v>
      </c>
      <c r="Q48" s="256"/>
      <c r="R48" s="256"/>
      <c r="S48" s="256"/>
    </row>
    <row r="49" spans="1:19" ht="17.25" customHeight="1" thickBot="1">
      <c r="A49" s="125" t="s">
        <v>129</v>
      </c>
      <c r="B49" s="129">
        <v>88.5</v>
      </c>
      <c r="C49" s="80">
        <v>3.2672112000000003E-2</v>
      </c>
      <c r="D49" s="106">
        <v>87.3</v>
      </c>
      <c r="E49" s="107">
        <f>IF(ISNUMBER(D49), (D49 - $B49) / $B49, "")</f>
        <v>-1.3559322033898338E-2</v>
      </c>
      <c r="F49" s="108">
        <f>IF(ISNUMBER(D49), $B64 * E49, "")</f>
        <v>-2033.8983050847507</v>
      </c>
      <c r="G49" s="109">
        <v>91.6</v>
      </c>
      <c r="H49" s="107">
        <f>IF(ISNUMBER(G49), (G49 - $B49) / $B49, "")</f>
        <v>3.502824858757056E-2</v>
      </c>
      <c r="I49" s="110">
        <f>IF(ISNUMBER(G49), $B64 * H49, "")</f>
        <v>5254.2372881355841</v>
      </c>
      <c r="J49" s="106">
        <v>87.2</v>
      </c>
      <c r="K49" s="107">
        <f>IF(ISNUMBER(J49), (J49 - $B49) / $B49, "")</f>
        <v>-1.4689265536723131E-2</v>
      </c>
      <c r="L49" s="108">
        <f>IF(ISNUMBER(J49), $B64 * K49, "")</f>
        <v>-2203.3898305084695</v>
      </c>
      <c r="M49" s="109">
        <v>91.9</v>
      </c>
      <c r="N49" s="107">
        <f>IF(ISNUMBER(M49), (M49 - $B49) / $B49, "")</f>
        <v>3.8418079096045263E-2</v>
      </c>
      <c r="O49" s="108">
        <f>IF(ISNUMBER(M49), $B64 * N49, "")</f>
        <v>5762.7118644067896</v>
      </c>
      <c r="Q49" s="256"/>
      <c r="R49" s="256"/>
      <c r="S49" s="256"/>
    </row>
    <row r="50" spans="1:19" ht="17.25" customHeight="1" thickBot="1">
      <c r="A50" s="125" t="s">
        <v>145</v>
      </c>
      <c r="B50" s="126">
        <v>22.4</v>
      </c>
      <c r="C50" s="77">
        <v>3.2258064500000003E-2</v>
      </c>
      <c r="D50" s="15">
        <v>22.3</v>
      </c>
      <c r="E50" s="32">
        <f t="shared" ref="E50:E53" si="18">IF(ISNUMBER(D50), (D50 - $B50) / $B50, "")</f>
        <v>-4.4642857142856195E-3</v>
      </c>
      <c r="F50" s="18">
        <f>IF(ISNUMBER(D50), $B64 * E50, "")</f>
        <v>-669.6428571428429</v>
      </c>
      <c r="G50" s="31">
        <v>22.3</v>
      </c>
      <c r="H50" s="32">
        <f t="shared" ref="H50:H53" si="19">IF(ISNUMBER(G50), (G50 - $B50) / $B50, "")</f>
        <v>-4.4642857142856195E-3</v>
      </c>
      <c r="I50" s="101">
        <f>IF(ISNUMBER(G50), $B64 * H50, "")</f>
        <v>-669.6428571428429</v>
      </c>
      <c r="J50" s="15">
        <v>21.3</v>
      </c>
      <c r="K50" s="32">
        <f t="shared" ref="K50:K53" si="20">IF(ISNUMBER(J50), (J50 - $B50) / $B50, "")</f>
        <v>-4.9107142857142766E-2</v>
      </c>
      <c r="L50" s="18">
        <f>IF(ISNUMBER(J50), $B64 * K50, "")</f>
        <v>-7366.0714285714148</v>
      </c>
      <c r="M50" s="31">
        <v>22.4</v>
      </c>
      <c r="N50" s="32">
        <f t="shared" ref="N50:N53" si="21">IF(ISNUMBER(M50), (M50 - $B50) / $B50, "")</f>
        <v>0</v>
      </c>
      <c r="O50" s="18">
        <f>IF(ISNUMBER(M50), $B64 * N50, "")</f>
        <v>0</v>
      </c>
      <c r="Q50" s="256"/>
      <c r="R50" s="256"/>
      <c r="S50" s="256"/>
    </row>
    <row r="51" spans="1:19" ht="17.25" customHeight="1" thickBot="1">
      <c r="A51" s="125" t="s">
        <v>207</v>
      </c>
      <c r="B51" s="126">
        <v>17.8</v>
      </c>
      <c r="C51" s="77">
        <v>2.89017341E-2</v>
      </c>
      <c r="D51" s="15">
        <v>17.5</v>
      </c>
      <c r="E51" s="32">
        <f t="shared" si="18"/>
        <v>-1.6853932584269701E-2</v>
      </c>
      <c r="F51" s="18">
        <f>IF(ISNUMBER(D51), $B64 * E51, "")</f>
        <v>-2528.0898876404549</v>
      </c>
      <c r="G51" s="31">
        <v>17.7</v>
      </c>
      <c r="H51" s="32">
        <f t="shared" si="19"/>
        <v>-5.6179775280899673E-3</v>
      </c>
      <c r="I51" s="101">
        <f>IF(ISNUMBER(G51), $B64 * H51, "")</f>
        <v>-842.69662921349504</v>
      </c>
      <c r="J51" s="15">
        <v>17</v>
      </c>
      <c r="K51" s="32">
        <f t="shared" si="20"/>
        <v>-4.4943820224719142E-2</v>
      </c>
      <c r="L51" s="18">
        <f>IF(ISNUMBER(J51), $B64 * K51, "")</f>
        <v>-6741.5730337078712</v>
      </c>
      <c r="M51" s="31">
        <v>17.7</v>
      </c>
      <c r="N51" s="32">
        <f t="shared" si="21"/>
        <v>-5.6179775280899673E-3</v>
      </c>
      <c r="O51" s="18">
        <f>IF(ISNUMBER(M51), $B64 * N51, "")</f>
        <v>-842.69662921349504</v>
      </c>
      <c r="Q51" s="256"/>
      <c r="R51" s="256"/>
      <c r="S51" s="256"/>
    </row>
    <row r="52" spans="1:19" ht="17.25" customHeight="1" thickBot="1">
      <c r="A52" s="125" t="s">
        <v>338</v>
      </c>
      <c r="B52" s="126">
        <v>0.161</v>
      </c>
      <c r="C52" s="77">
        <v>2.5477706999999999E-2</v>
      </c>
      <c r="D52" s="15">
        <v>0.156</v>
      </c>
      <c r="E52" s="32">
        <f t="shared" si="18"/>
        <v>-3.105590062111804E-2</v>
      </c>
      <c r="F52" s="18">
        <f>IF(ISNUMBER(D52), $B64 * E52, "")</f>
        <v>-4658.3850931677061</v>
      </c>
      <c r="G52" s="31">
        <v>0.159</v>
      </c>
      <c r="H52" s="32">
        <f t="shared" si="19"/>
        <v>-1.2422360248447216E-2</v>
      </c>
      <c r="I52" s="101">
        <f>IF(ISNUMBER(G52), $B64 * H52, "")</f>
        <v>-1863.3540372670825</v>
      </c>
      <c r="J52" s="15">
        <v>0.154</v>
      </c>
      <c r="K52" s="32">
        <f t="shared" si="20"/>
        <v>-4.3478260869565258E-2</v>
      </c>
      <c r="L52" s="18">
        <f>IF(ISNUMBER(J52), $B64 * K52, "")</f>
        <v>-6521.7391304347884</v>
      </c>
      <c r="M52" s="31">
        <v>0.158</v>
      </c>
      <c r="N52" s="32">
        <f t="shared" si="21"/>
        <v>-1.8633540372670822E-2</v>
      </c>
      <c r="O52" s="18">
        <f>IF(ISNUMBER(M52), $B64 * N52, "")</f>
        <v>-2795.0310559006234</v>
      </c>
      <c r="Q52" s="33"/>
      <c r="R52" s="33"/>
    </row>
    <row r="53" spans="1:19" ht="17.25" customHeight="1" thickBot="1">
      <c r="A53" s="130" t="s">
        <v>205</v>
      </c>
      <c r="B53" s="131">
        <v>12.8</v>
      </c>
      <c r="C53" s="79">
        <v>2.4E-2</v>
      </c>
      <c r="D53" s="24">
        <v>12.5</v>
      </c>
      <c r="E53" s="25">
        <f t="shared" si="18"/>
        <v>-2.3437500000000056E-2</v>
      </c>
      <c r="F53" s="104">
        <f>IF(ISNUMBER(D53), $B64 * E53, "")</f>
        <v>-3515.6250000000082</v>
      </c>
      <c r="G53" s="102">
        <v>12.6</v>
      </c>
      <c r="H53" s="25">
        <f t="shared" si="19"/>
        <v>-1.5625000000000083E-2</v>
      </c>
      <c r="I53" s="103">
        <f>IF(ISNUMBER(G53), $B64 * H53, "")</f>
        <v>-2343.7500000000123</v>
      </c>
      <c r="J53" s="24">
        <v>12.2</v>
      </c>
      <c r="K53" s="25">
        <f t="shared" si="20"/>
        <v>-4.6875000000000111E-2</v>
      </c>
      <c r="L53" s="104">
        <f>IF(ISNUMBER(J53), $B64 * K53, "")</f>
        <v>-7031.2500000000164</v>
      </c>
      <c r="M53" s="102">
        <v>12.8</v>
      </c>
      <c r="N53" s="25">
        <f t="shared" si="21"/>
        <v>0</v>
      </c>
      <c r="O53" s="104">
        <f>IF(ISNUMBER(M53), $B64 * N53, "")</f>
        <v>0</v>
      </c>
      <c r="Q53" s="265"/>
      <c r="R53" s="266"/>
      <c r="S53" s="267"/>
    </row>
    <row r="54" spans="1:19" ht="17.25" customHeight="1">
      <c r="A54" s="123" t="s">
        <v>147</v>
      </c>
      <c r="B54" s="124">
        <v>13.1</v>
      </c>
      <c r="C54" s="76">
        <v>2.34375E-2</v>
      </c>
      <c r="D54" s="13">
        <v>13</v>
      </c>
      <c r="E54" s="14">
        <f>IF(ISNUMBER(D54), (D54 - $B54) / $B54, "")</f>
        <v>-7.6335877862595148E-3</v>
      </c>
      <c r="F54" s="16">
        <f>IF(ISNUMBER(D54), $B64 * E54, "")</f>
        <v>-1145.0381679389272</v>
      </c>
      <c r="G54" s="29">
        <v>13</v>
      </c>
      <c r="H54" s="14">
        <f>IF(ISNUMBER(G54), (G54 - $B54) / $B54, "")</f>
        <v>-7.6335877862595148E-3</v>
      </c>
      <c r="I54" s="100">
        <f>IF(ISNUMBER(G54), $B64 * H54, "")</f>
        <v>-1145.0381679389272</v>
      </c>
      <c r="J54" s="13">
        <v>12.4</v>
      </c>
      <c r="K54" s="14">
        <f>IF(ISNUMBER(J54), (J54 - $B54) / $B54, "")</f>
        <v>-5.3435114503816744E-2</v>
      </c>
      <c r="L54" s="16">
        <f>IF(ISNUMBER(J54), $B64 * K54, "")</f>
        <v>-8015.2671755725114</v>
      </c>
      <c r="M54" s="29">
        <v>12.8</v>
      </c>
      <c r="N54" s="14">
        <f>IF(ISNUMBER(M54), (M54 - $B54) / $B54, "")</f>
        <v>-2.2900763358778546E-2</v>
      </c>
      <c r="O54" s="16">
        <f>IF(ISNUMBER(M54), $B64 * N54, "")</f>
        <v>-3435.114503816782</v>
      </c>
      <c r="Q54" s="268"/>
      <c r="R54" s="269"/>
      <c r="S54" s="270"/>
    </row>
    <row r="55" spans="1:19" ht="17.25" customHeight="1" thickBot="1">
      <c r="A55" s="125" t="s">
        <v>175</v>
      </c>
      <c r="B55" s="126">
        <v>17.5</v>
      </c>
      <c r="C55" s="77">
        <v>2.33918129E-2</v>
      </c>
      <c r="D55" s="15">
        <v>17.2</v>
      </c>
      <c r="E55" s="32">
        <f t="shared" ref="E55:E58" si="22">IF(ISNUMBER(D55), (D55 - $B55) / $B55, "")</f>
        <v>-1.7142857142857182E-2</v>
      </c>
      <c r="F55" s="18">
        <f>IF(ISNUMBER(D55), $B64 * E55, "")</f>
        <v>-2571.4285714285775</v>
      </c>
      <c r="G55" s="31">
        <v>17.3</v>
      </c>
      <c r="H55" s="32">
        <f t="shared" ref="H55:H58" si="23">IF(ISNUMBER(G55), (G55 - $B55) / $B55, "")</f>
        <v>-1.1428571428571389E-2</v>
      </c>
      <c r="I55" s="101">
        <f>IF(ISNUMBER(G55), $B64 * H55, "")</f>
        <v>-1714.2857142857083</v>
      </c>
      <c r="J55" s="15">
        <v>16.600000000000001</v>
      </c>
      <c r="K55" s="32">
        <f t="shared" ref="K55:K58" si="24">IF(ISNUMBER(J55), (J55 - $B55) / $B55, "")</f>
        <v>-5.1428571428571344E-2</v>
      </c>
      <c r="L55" s="18">
        <f>IF(ISNUMBER(J55), $B64 * K55, "")</f>
        <v>-7714.2857142857019</v>
      </c>
      <c r="M55" s="31">
        <v>17.3</v>
      </c>
      <c r="N55" s="32">
        <f t="shared" ref="N55:N58" si="25">IF(ISNUMBER(M55), (M55 - $B55) / $B55, "")</f>
        <v>-1.1428571428571389E-2</v>
      </c>
      <c r="O55" s="18">
        <f>IF(ISNUMBER(M55), $B64 * N55, "")</f>
        <v>-1714.2857142857083</v>
      </c>
      <c r="Q55" s="271"/>
      <c r="R55" s="272"/>
      <c r="S55" s="273"/>
    </row>
    <row r="56" spans="1:19" ht="17.25" customHeight="1" thickBot="1">
      <c r="A56" s="125" t="s">
        <v>64</v>
      </c>
      <c r="B56" s="126">
        <v>42.8</v>
      </c>
      <c r="C56" s="77">
        <v>2.1479713599999999E-2</v>
      </c>
      <c r="D56" s="15">
        <v>42.5</v>
      </c>
      <c r="E56" s="32">
        <f t="shared" si="22"/>
        <v>-7.0093457943924574E-3</v>
      </c>
      <c r="F56" s="18">
        <f>IF(ISNUMBER(D56), $B64 * E56, "")</f>
        <v>-1051.4018691588685</v>
      </c>
      <c r="G56" s="31">
        <v>42.6</v>
      </c>
      <c r="H56" s="32">
        <f t="shared" si="23"/>
        <v>-4.672897196261583E-3</v>
      </c>
      <c r="I56" s="101">
        <f>IF(ISNUMBER(G56), $B64 * H56, "")</f>
        <v>-700.9345794392375</v>
      </c>
      <c r="J56" s="15">
        <v>40.6</v>
      </c>
      <c r="K56" s="32">
        <f t="shared" si="24"/>
        <v>-5.1401869158878406E-2</v>
      </c>
      <c r="L56" s="18">
        <f>IF(ISNUMBER(J56), $B64 * K56, "")</f>
        <v>-7710.2803738317607</v>
      </c>
      <c r="M56" s="31">
        <v>42.1</v>
      </c>
      <c r="N56" s="32">
        <f t="shared" si="25"/>
        <v>-1.6355140186915789E-2</v>
      </c>
      <c r="O56" s="18">
        <f>IF(ISNUMBER(M56), $B64 * N56, "")</f>
        <v>-2453.2710280373685</v>
      </c>
      <c r="Q56" s="256"/>
      <c r="R56" s="256"/>
      <c r="S56" s="256"/>
    </row>
    <row r="57" spans="1:19" ht="17.25" customHeight="1" thickBot="1">
      <c r="A57" s="125" t="s">
        <v>71</v>
      </c>
      <c r="B57" s="126">
        <v>30.1</v>
      </c>
      <c r="C57" s="77">
        <v>2.0338983099999999E-2</v>
      </c>
      <c r="D57" s="15">
        <v>29.3</v>
      </c>
      <c r="E57" s="32">
        <f t="shared" si="22"/>
        <v>-2.6578073089701018E-2</v>
      </c>
      <c r="F57" s="18">
        <f>IF(ISNUMBER(D57), $B64 * E57, "")</f>
        <v>-3986.7109634551525</v>
      </c>
      <c r="G57" s="31">
        <v>29.9</v>
      </c>
      <c r="H57" s="32">
        <f t="shared" si="23"/>
        <v>-6.644518272425343E-3</v>
      </c>
      <c r="I57" s="101">
        <f>IF(ISNUMBER(G57), $B64 * H57, "")</f>
        <v>-996.67774086380143</v>
      </c>
      <c r="J57" s="15">
        <v>28.5</v>
      </c>
      <c r="K57" s="32">
        <f t="shared" si="24"/>
        <v>-5.3156146179402036E-2</v>
      </c>
      <c r="L57" s="18">
        <f>IF(ISNUMBER(J57), $B64 * K57, "")</f>
        <v>-7973.421926910305</v>
      </c>
      <c r="M57" s="31">
        <v>30</v>
      </c>
      <c r="N57" s="32">
        <f t="shared" si="25"/>
        <v>-3.3222591362126715E-3</v>
      </c>
      <c r="O57" s="18">
        <f>IF(ISNUMBER(M57), $B64 * N57, "")</f>
        <v>-498.33887043190072</v>
      </c>
      <c r="Q57" s="251"/>
      <c r="R57" s="251"/>
      <c r="S57" s="251"/>
    </row>
    <row r="58" spans="1:19" ht="17.25" customHeight="1" thickBot="1">
      <c r="A58" s="127" t="s">
        <v>185</v>
      </c>
      <c r="B58" s="128">
        <v>15.7</v>
      </c>
      <c r="C58" s="78">
        <v>1.9480519500000001E-2</v>
      </c>
      <c r="D58" s="20">
        <v>15.3</v>
      </c>
      <c r="E58" s="21">
        <f t="shared" si="22"/>
        <v>-2.5477707006369338E-2</v>
      </c>
      <c r="F58" s="22">
        <f>IF(ISNUMBER(D58), $B64 * E58, "")</f>
        <v>-3821.6560509554006</v>
      </c>
      <c r="G58" s="30">
        <v>15.4</v>
      </c>
      <c r="H58" s="21">
        <f t="shared" si="23"/>
        <v>-1.9108280254777003E-2</v>
      </c>
      <c r="I58" s="105">
        <f>IF(ISNUMBER(G58), $B64 * H58, "")</f>
        <v>-2866.2420382165506</v>
      </c>
      <c r="J58" s="20">
        <v>14.7</v>
      </c>
      <c r="K58" s="21">
        <f t="shared" si="24"/>
        <v>-6.3694267515923567E-2</v>
      </c>
      <c r="L58" s="22">
        <f>IF(ISNUMBER(J58), $B64 * K58, "")</f>
        <v>-9554.1401273885349</v>
      </c>
      <c r="M58" s="30">
        <v>15.1</v>
      </c>
      <c r="N58" s="21">
        <f t="shared" si="25"/>
        <v>-3.8216560509554118E-2</v>
      </c>
      <c r="O58" s="22">
        <f>IF(ISNUMBER(M58), $B64 * N58, "")</f>
        <v>-5732.4840764331175</v>
      </c>
      <c r="Q58" s="251"/>
      <c r="R58" s="251"/>
      <c r="S58" s="251"/>
    </row>
    <row r="59" spans="1:19" ht="17.25" customHeight="1" thickBot="1">
      <c r="A59" s="125" t="s">
        <v>199</v>
      </c>
      <c r="B59" s="129">
        <v>75.8</v>
      </c>
      <c r="C59" s="80">
        <v>1.7449664399999999E-2</v>
      </c>
      <c r="D59" s="106">
        <v>74.900000000000006</v>
      </c>
      <c r="E59" s="107">
        <f>IF(ISNUMBER(D59), (D59 - $B59) / $B59, "")</f>
        <v>-1.1873350923482738E-2</v>
      </c>
      <c r="F59" s="108">
        <f>IF(ISNUMBER(D59), $B64 * E59, "")</f>
        <v>-1781.0026385224107</v>
      </c>
      <c r="G59" s="109">
        <v>75.099999999999994</v>
      </c>
      <c r="H59" s="107">
        <f>IF(ISNUMBER(G59), (G59 - $B59) / $B59, "")</f>
        <v>-9.2348284960422546E-3</v>
      </c>
      <c r="I59" s="110">
        <f>IF(ISNUMBER(G59), $B64 * H59, "")</f>
        <v>-1385.2242744063383</v>
      </c>
      <c r="J59" s="106">
        <v>71.8</v>
      </c>
      <c r="K59" s="107">
        <f>IF(ISNUMBER(J59), (J59 - $B59) / $B59, "")</f>
        <v>-5.2770448548812667E-2</v>
      </c>
      <c r="L59" s="108">
        <f>IF(ISNUMBER(J59), $B64 * K59, "")</f>
        <v>-7915.5672823219002</v>
      </c>
      <c r="M59" s="109">
        <v>74.8</v>
      </c>
      <c r="N59" s="107">
        <f>IF(ISNUMBER(M59), (M59 - $B59) / $B59, "")</f>
        <v>-1.3192612137203167E-2</v>
      </c>
      <c r="O59" s="108">
        <f>IF(ISNUMBER(M59), $B64 * N59, "")</f>
        <v>-1978.891820580475</v>
      </c>
      <c r="Q59" s="256"/>
      <c r="R59" s="256"/>
      <c r="S59" s="256"/>
    </row>
    <row r="60" spans="1:19" ht="17.25" customHeight="1" thickBot="1">
      <c r="A60" s="125" t="s">
        <v>201</v>
      </c>
      <c r="B60" s="126">
        <v>18.100000000000001</v>
      </c>
      <c r="C60" s="77">
        <v>1.68539326E-2</v>
      </c>
      <c r="D60" s="15">
        <v>17.899999999999999</v>
      </c>
      <c r="E60" s="32">
        <f t="shared" ref="E60:E63" si="26">IF(ISNUMBER(D60), (D60 - $B60) / $B60, "")</f>
        <v>-1.1049723756906233E-2</v>
      </c>
      <c r="F60" s="18">
        <f>IF(ISNUMBER(D60), $B64 * E60, "")</f>
        <v>-1657.4585635359349</v>
      </c>
      <c r="G60" s="31">
        <v>17.7</v>
      </c>
      <c r="H60" s="32">
        <f t="shared" ref="H60:H63" si="27">IF(ISNUMBER(G60), (G60 - $B60) / $B60, "")</f>
        <v>-2.2099447513812272E-2</v>
      </c>
      <c r="I60" s="101">
        <f>IF(ISNUMBER(G60), $B64 * H60, "")</f>
        <v>-3314.9171270718407</v>
      </c>
      <c r="J60" s="15">
        <v>17.100000000000001</v>
      </c>
      <c r="K60" s="32">
        <f t="shared" ref="K60:K63" si="28">IF(ISNUMBER(J60), (J60 - $B60) / $B60, "")</f>
        <v>-5.5248618784530384E-2</v>
      </c>
      <c r="L60" s="18">
        <f>IF(ISNUMBER(J60), $B64 * K60, "")</f>
        <v>-8287.2928176795576</v>
      </c>
      <c r="M60" s="31">
        <v>17.7</v>
      </c>
      <c r="N60" s="32">
        <f t="shared" ref="N60:N63" si="29">IF(ISNUMBER(M60), (M60 - $B60) / $B60, "")</f>
        <v>-2.2099447513812272E-2</v>
      </c>
      <c r="O60" s="18">
        <f>IF(ISNUMBER(M60), $B64 * N60, "")</f>
        <v>-3314.9171270718407</v>
      </c>
      <c r="Q60" s="256"/>
      <c r="R60" s="256"/>
      <c r="S60" s="256"/>
    </row>
    <row r="61" spans="1:19" ht="17.25" customHeight="1" thickBot="1">
      <c r="A61" s="125" t="s">
        <v>231</v>
      </c>
      <c r="B61" s="126">
        <v>91.9</v>
      </c>
      <c r="C61" s="77">
        <v>1.6592920399999999E-2</v>
      </c>
      <c r="D61" s="15">
        <v>88.6</v>
      </c>
      <c r="E61" s="32">
        <f t="shared" si="26"/>
        <v>-3.5908596300326563E-2</v>
      </c>
      <c r="F61" s="18">
        <f>IF(ISNUMBER(D61), $B64 * E61, "")</f>
        <v>-5386.2894450489848</v>
      </c>
      <c r="G61" s="31">
        <v>89.2</v>
      </c>
      <c r="H61" s="32">
        <f t="shared" si="27"/>
        <v>-2.9379760609358027E-2</v>
      </c>
      <c r="I61" s="101">
        <f>IF(ISNUMBER(G61), $B64 * H61, "")</f>
        <v>-4406.9640914037045</v>
      </c>
      <c r="J61" s="15">
        <v>86.2</v>
      </c>
      <c r="K61" s="32">
        <f t="shared" si="28"/>
        <v>-6.2023939064200242E-2</v>
      </c>
      <c r="L61" s="18">
        <f>IF(ISNUMBER(J61), $B64 * K61, "")</f>
        <v>-9303.590859630036</v>
      </c>
      <c r="M61" s="31">
        <v>88.7</v>
      </c>
      <c r="N61" s="32">
        <f t="shared" si="29"/>
        <v>-3.4820457018498396E-2</v>
      </c>
      <c r="O61" s="18">
        <f>IF(ISNUMBER(M61), $B64 * N61, "")</f>
        <v>-5223.0685527747592</v>
      </c>
      <c r="Q61" s="256"/>
      <c r="R61" s="256"/>
      <c r="S61" s="256"/>
    </row>
    <row r="62" spans="1:19" ht="17.25" customHeight="1">
      <c r="A62" s="125"/>
      <c r="B62" s="126"/>
      <c r="C62" s="77"/>
      <c r="D62" s="15" t="s">
        <v>341</v>
      </c>
      <c r="E62" s="32" t="str">
        <f t="shared" si="26"/>
        <v/>
      </c>
      <c r="F62" s="18" t="str">
        <f>IF(ISNUMBER(D62), $B64 * E62, "")</f>
        <v/>
      </c>
      <c r="G62" s="31" t="s">
        <v>341</v>
      </c>
      <c r="H62" s="32" t="str">
        <f t="shared" si="27"/>
        <v/>
      </c>
      <c r="I62" s="101" t="str">
        <f>IF(ISNUMBER(G62), $B64 * H62, "")</f>
        <v/>
      </c>
      <c r="J62" s="15" t="s">
        <v>341</v>
      </c>
      <c r="K62" s="32" t="str">
        <f t="shared" si="28"/>
        <v/>
      </c>
      <c r="L62" s="18" t="str">
        <f>IF(ISNUMBER(J62), $B64 * K62, "")</f>
        <v/>
      </c>
      <c r="M62" s="31" t="s">
        <v>341</v>
      </c>
      <c r="N62" s="32" t="str">
        <f t="shared" si="29"/>
        <v/>
      </c>
      <c r="O62" s="18" t="str">
        <f>IF(ISNUMBER(M62), $B64 * N62, "")</f>
        <v/>
      </c>
      <c r="Q62" s="278"/>
      <c r="R62" s="279"/>
      <c r="S62" s="280"/>
    </row>
    <row r="63" spans="1:19" ht="17.25" customHeight="1" thickBot="1">
      <c r="A63" s="130"/>
      <c r="B63" s="131"/>
      <c r="C63" s="79"/>
      <c r="D63" s="24" t="s">
        <v>341</v>
      </c>
      <c r="E63" s="25" t="str">
        <f t="shared" si="26"/>
        <v/>
      </c>
      <c r="F63" s="104" t="str">
        <f>IF(ISNUMBER(D63), $B64 * E63, "")</f>
        <v/>
      </c>
      <c r="G63" s="102" t="s">
        <v>341</v>
      </c>
      <c r="H63" s="25" t="str">
        <f t="shared" si="27"/>
        <v/>
      </c>
      <c r="I63" s="103" t="str">
        <f>IF(ISNUMBER(G63), $B64 * H63, "")</f>
        <v/>
      </c>
      <c r="J63" s="24" t="s">
        <v>341</v>
      </c>
      <c r="K63" s="25" t="str">
        <f t="shared" si="28"/>
        <v/>
      </c>
      <c r="L63" s="104" t="str">
        <f>IF(ISNUMBER(J63), $B64 * K63, "")</f>
        <v/>
      </c>
      <c r="M63" s="102" t="s">
        <v>341</v>
      </c>
      <c r="N63" s="25" t="str">
        <f t="shared" si="29"/>
        <v/>
      </c>
      <c r="O63" s="104" t="str">
        <f>IF(ISNUMBER(M63), $B64 * N63, "")</f>
        <v/>
      </c>
      <c r="Q63" s="281"/>
      <c r="R63" s="282"/>
      <c r="S63" s="283"/>
    </row>
    <row r="64" spans="1:19" ht="17.25" customHeight="1" thickBot="1">
      <c r="A64" s="132" t="s">
        <v>267</v>
      </c>
      <c r="B64" s="289">
        <f>$B$37</f>
        <v>150000</v>
      </c>
      <c r="C64" s="290"/>
      <c r="D64" s="26" t="s">
        <v>268</v>
      </c>
      <c r="E64" s="27">
        <f>IF(COUNT(E44:E63), SUM(E44:E63) / COUNT(E44:E63), 0)</f>
        <v>-1.559098390368235E-2</v>
      </c>
      <c r="F64" s="28">
        <f>SUM(F44:F63)</f>
        <v>-42095.656539942342</v>
      </c>
      <c r="G64" s="26" t="s">
        <v>268</v>
      </c>
      <c r="H64" s="27">
        <f>IF(COUNT(H44:H63), SUM(H44:H63) / COUNT(H44:H63), 0)</f>
        <v>-7.1849676329987329E-3</v>
      </c>
      <c r="I64" s="28">
        <f>SUM(I44:I63)</f>
        <v>-19399.412609096576</v>
      </c>
      <c r="J64" s="26" t="s">
        <v>268</v>
      </c>
      <c r="K64" s="27">
        <f>IF(COUNT(K44:K63), SUM(K44:K63) / COUNT(K44:K63), 0)</f>
        <v>-4.607957005435008E-2</v>
      </c>
      <c r="L64" s="28">
        <f>SUM(L44:L63)</f>
        <v>-124414.83914674525</v>
      </c>
      <c r="M64" s="26" t="s">
        <v>268</v>
      </c>
      <c r="N64" s="27">
        <f>IF(COUNT(N44:N63), SUM(N44:N63) / COUNT(N44:N63), 0)</f>
        <v>-2.8001379797364945E-3</v>
      </c>
      <c r="O64" s="28">
        <f>SUM(O44:O63)</f>
        <v>-7560.3725452885428</v>
      </c>
      <c r="Q64" s="284"/>
      <c r="R64" s="285"/>
      <c r="S64" s="286"/>
    </row>
    <row r="65" spans="1:19" ht="17.25" customHeight="1"/>
    <row r="66" spans="1:19" ht="17.25" customHeight="1" thickBot="1"/>
    <row r="67" spans="1:19" ht="17.25" thickBot="1">
      <c r="A67" s="230" t="s">
        <v>45</v>
      </c>
      <c r="B67" s="231"/>
      <c r="C67" s="231"/>
      <c r="D67" s="231"/>
      <c r="E67" s="231"/>
      <c r="F67" s="231"/>
      <c r="G67" s="231"/>
      <c r="H67" s="231"/>
      <c r="I67" s="231"/>
      <c r="J67" s="231"/>
      <c r="K67" s="231"/>
      <c r="L67" s="231"/>
      <c r="M67" s="231"/>
      <c r="N67" s="231"/>
      <c r="O67" s="232"/>
      <c r="Q67" s="251"/>
      <c r="R67" s="251"/>
      <c r="S67" s="251"/>
    </row>
    <row r="68" spans="1:19" ht="17.25" thickBot="1">
      <c r="A68" s="194" t="s">
        <v>264</v>
      </c>
      <c r="B68" s="230" t="s">
        <v>49</v>
      </c>
      <c r="C68" s="232"/>
      <c r="D68" s="230" t="s">
        <v>57</v>
      </c>
      <c r="E68" s="231"/>
      <c r="F68" s="232"/>
      <c r="G68" s="257">
        <f>_xlfn.IFNA(VLOOKUP(B68, 현재가테이블!$B$2:$D$200, 2, FALSE), "-")</f>
        <v>60715000</v>
      </c>
      <c r="H68" s="258"/>
      <c r="I68" s="259"/>
      <c r="J68" s="230" t="s">
        <v>58</v>
      </c>
      <c r="K68" s="231"/>
      <c r="L68" s="232"/>
      <c r="M68" s="260">
        <f>_xlfn.IFNA(VLOOKUP(B68, 현재가테이블!$B$2:$D$200, 3, FALSE), "-")</f>
        <v>-7.8924148000000006E-3</v>
      </c>
      <c r="N68" s="261"/>
      <c r="O68" s="262"/>
      <c r="Q68" s="251"/>
      <c r="R68" s="251"/>
      <c r="S68" s="251"/>
    </row>
    <row r="69" spans="1:19" ht="17.25" thickBot="1">
      <c r="A69" s="291" t="s">
        <v>54</v>
      </c>
      <c r="B69" s="293" t="str">
        <f>TEXT($G$1, "[$-ko-KR]yyyy-mm-dd(ddd) ") &amp; "오전 00:00"</f>
        <v>2021-12-08(수) 오전 00:00</v>
      </c>
      <c r="C69" s="294"/>
      <c r="D69" s="253" t="str">
        <f>TEXT($G$1, "[$-ko-KR]yyyy-mm-dd(ddd) ") &amp; "오후 14:00"</f>
        <v>2021-12-08(수) 오후 14:00</v>
      </c>
      <c r="E69" s="254"/>
      <c r="F69" s="255"/>
      <c r="G69" s="253" t="str">
        <f>TEXT($G$1, "[$-ko-KR]yyyy-mm-dd(ddd) ") &amp; "오후 19:00"</f>
        <v>2021-12-08(수) 오후 19:00</v>
      </c>
      <c r="H69" s="254"/>
      <c r="I69" s="255"/>
      <c r="J69" s="253" t="str">
        <f>TEXT($G$1, "[$-ko-KR]yyyy-mm-dd(ddd) ") &amp; "오후 21:00"</f>
        <v>2021-12-08(수) 오후 21:00</v>
      </c>
      <c r="K69" s="254"/>
      <c r="L69" s="255"/>
      <c r="M69" s="253" t="str">
        <f>TEXT($G$1+1, "[$-ko-KR]yyyy-mm-dd(ddd) ") &amp; "오전 00:00"</f>
        <v>2021-12-09(목) 오전 00:00</v>
      </c>
      <c r="N69" s="254"/>
      <c r="O69" s="255"/>
      <c r="Q69" s="251"/>
      <c r="R69" s="251"/>
      <c r="S69" s="251"/>
    </row>
    <row r="70" spans="1:19" ht="17.25" thickBot="1">
      <c r="A70" s="292"/>
      <c r="B70" s="121" t="s">
        <v>57</v>
      </c>
      <c r="C70" s="122" t="s">
        <v>58</v>
      </c>
      <c r="D70" s="2" t="s">
        <v>57</v>
      </c>
      <c r="E70" s="10" t="s">
        <v>265</v>
      </c>
      <c r="F70" s="11" t="s">
        <v>266</v>
      </c>
      <c r="G70" s="195" t="s">
        <v>57</v>
      </c>
      <c r="H70" s="196" t="s">
        <v>265</v>
      </c>
      <c r="I70" s="197" t="s">
        <v>266</v>
      </c>
      <c r="J70" s="10" t="s">
        <v>57</v>
      </c>
      <c r="K70" s="10" t="s">
        <v>265</v>
      </c>
      <c r="L70" s="115" t="s">
        <v>266</v>
      </c>
      <c r="M70" s="2" t="s">
        <v>57</v>
      </c>
      <c r="N70" s="10" t="s">
        <v>265</v>
      </c>
      <c r="O70" s="66" t="s">
        <v>266</v>
      </c>
      <c r="Q70" s="256"/>
      <c r="R70" s="256"/>
      <c r="S70" s="256"/>
    </row>
    <row r="71" spans="1:19" ht="17.25" thickBot="1">
      <c r="A71" s="123" t="s">
        <v>237</v>
      </c>
      <c r="B71" s="124">
        <v>148</v>
      </c>
      <c r="C71" s="76">
        <v>0.11278195489999999</v>
      </c>
      <c r="D71" s="13">
        <v>144</v>
      </c>
      <c r="E71" s="14">
        <f>IF(ISNUMBER(D71), (D71 - $B71) / $B71, "")</f>
        <v>-2.7027027027027029E-2</v>
      </c>
      <c r="F71" s="16">
        <f>IF(ISNUMBER(D71), $B91 * E71, "")</f>
        <v>-4054.0540540540542</v>
      </c>
      <c r="G71" s="29">
        <v>146</v>
      </c>
      <c r="H71" s="14">
        <f>IF(ISNUMBER(G71), (G71 - $B71) / $B71, "")</f>
        <v>-1.3513513513513514E-2</v>
      </c>
      <c r="I71" s="100">
        <f>IF(ISNUMBER(G71), $B91 * H71, "")</f>
        <v>-2027.0270270270271</v>
      </c>
      <c r="J71" s="13">
        <v>141</v>
      </c>
      <c r="K71" s="14">
        <f>IF(ISNUMBER(J71), (J71 - $B71) / $B71, "")</f>
        <v>-4.72972972972973E-2</v>
      </c>
      <c r="L71" s="16">
        <f>IF(ISNUMBER(J71), $B91 * K71, "")</f>
        <v>-7094.594594594595</v>
      </c>
      <c r="M71" s="29">
        <v>143</v>
      </c>
      <c r="N71" s="14">
        <f>IF(ISNUMBER(M71), (M71 - $B71) / $B71, "")</f>
        <v>-3.3783783783783786E-2</v>
      </c>
      <c r="O71" s="16">
        <f>IF(ISNUMBER(M71), $B91 * N71, "")</f>
        <v>-5067.5675675675675</v>
      </c>
      <c r="Q71" s="251"/>
      <c r="R71" s="251"/>
      <c r="S71" s="251"/>
    </row>
    <row r="72" spans="1:19" ht="17.25" thickBot="1">
      <c r="A72" s="125" t="s">
        <v>115</v>
      </c>
      <c r="B72" s="126">
        <v>819</v>
      </c>
      <c r="C72" s="77">
        <v>0.1082543978</v>
      </c>
      <c r="D72" s="15">
        <v>771</v>
      </c>
      <c r="E72" s="32">
        <f t="shared" ref="E72:E75" si="30">IF(ISNUMBER(D72), (D72 - $B72) / $B72, "")</f>
        <v>-5.8608058608058608E-2</v>
      </c>
      <c r="F72" s="18">
        <f>IF(ISNUMBER(D72), $B91 * E72, "")</f>
        <v>-8791.2087912087918</v>
      </c>
      <c r="G72" s="31">
        <v>779</v>
      </c>
      <c r="H72" s="32">
        <f t="shared" ref="H72:H75" si="31">IF(ISNUMBER(G72), (G72 - $B72) / $B72, "")</f>
        <v>-4.884004884004884E-2</v>
      </c>
      <c r="I72" s="101">
        <f>IF(ISNUMBER(G72), $B91 * H72, "")</f>
        <v>-7326.0073260073259</v>
      </c>
      <c r="J72" s="15">
        <v>735</v>
      </c>
      <c r="K72" s="32">
        <f t="shared" ref="K72:K75" si="32">IF(ISNUMBER(J72), (J72 - $B72) / $B72, "")</f>
        <v>-0.10256410256410256</v>
      </c>
      <c r="L72" s="18">
        <f>IF(ISNUMBER(J72), $B91 * K72, "")</f>
        <v>-15384.615384615385</v>
      </c>
      <c r="M72" s="31">
        <v>766</v>
      </c>
      <c r="N72" s="32">
        <f t="shared" ref="N72:N75" si="33">IF(ISNUMBER(M72), (M72 - $B72) / $B72, "")</f>
        <v>-6.4713064713064719E-2</v>
      </c>
      <c r="O72" s="18">
        <f>IF(ISNUMBER(M72), $B91 * N72, "")</f>
        <v>-9706.9597069597075</v>
      </c>
      <c r="Q72" s="251"/>
      <c r="R72" s="251"/>
      <c r="S72" s="251"/>
    </row>
    <row r="73" spans="1:19" ht="17.25" thickBot="1">
      <c r="A73" s="125" t="s">
        <v>127</v>
      </c>
      <c r="B73" s="126">
        <v>121</v>
      </c>
      <c r="C73" s="77">
        <v>0.1</v>
      </c>
      <c r="D73" s="15">
        <v>117</v>
      </c>
      <c r="E73" s="32">
        <f t="shared" si="30"/>
        <v>-3.3057851239669422E-2</v>
      </c>
      <c r="F73" s="18">
        <f>IF(ISNUMBER(D73), $B91 * E73, "")</f>
        <v>-4958.6776859504134</v>
      </c>
      <c r="G73" s="31">
        <v>119</v>
      </c>
      <c r="H73" s="32">
        <f t="shared" si="31"/>
        <v>-1.6528925619834711E-2</v>
      </c>
      <c r="I73" s="101">
        <f>IF(ISNUMBER(G73), $B91 * H73, "")</f>
        <v>-2479.3388429752067</v>
      </c>
      <c r="J73" s="15">
        <v>113</v>
      </c>
      <c r="K73" s="32">
        <f t="shared" si="32"/>
        <v>-6.6115702479338845E-2</v>
      </c>
      <c r="L73" s="18">
        <f>IF(ISNUMBER(J73), $B91 * K73, "")</f>
        <v>-9917.3553719008269</v>
      </c>
      <c r="M73" s="31">
        <v>115</v>
      </c>
      <c r="N73" s="32">
        <f t="shared" si="33"/>
        <v>-4.9586776859504134E-2</v>
      </c>
      <c r="O73" s="18">
        <f>IF(ISNUMBER(M73), $B91 * N73, "")</f>
        <v>-7438.0165289256202</v>
      </c>
      <c r="Q73" s="256"/>
      <c r="R73" s="256"/>
      <c r="S73" s="256"/>
    </row>
    <row r="74" spans="1:19" ht="17.25" thickBot="1">
      <c r="A74" s="125" t="s">
        <v>171</v>
      </c>
      <c r="B74" s="126">
        <v>623</v>
      </c>
      <c r="C74" s="77">
        <v>6.1328790500000001E-2</v>
      </c>
      <c r="D74" s="15">
        <v>601</v>
      </c>
      <c r="E74" s="32">
        <f t="shared" si="30"/>
        <v>-3.5313001605136438E-2</v>
      </c>
      <c r="F74" s="18">
        <f>IF(ISNUMBER(D74), $B91 * E74, "")</f>
        <v>-5296.9502407704658</v>
      </c>
      <c r="G74" s="31">
        <v>608</v>
      </c>
      <c r="H74" s="32">
        <f t="shared" si="31"/>
        <v>-2.4077046548956663E-2</v>
      </c>
      <c r="I74" s="101">
        <f>IF(ISNUMBER(G74), $B91 * H74, "")</f>
        <v>-3611.5569823434994</v>
      </c>
      <c r="J74" s="15">
        <v>588</v>
      </c>
      <c r="K74" s="32">
        <f t="shared" si="32"/>
        <v>-5.6179775280898875E-2</v>
      </c>
      <c r="L74" s="18">
        <f>IF(ISNUMBER(J74), $B91 * K74, "")</f>
        <v>-8426.9662921348317</v>
      </c>
      <c r="M74" s="31">
        <v>603</v>
      </c>
      <c r="N74" s="32">
        <f t="shared" si="33"/>
        <v>-3.2102728731942212E-2</v>
      </c>
      <c r="O74" s="18">
        <f>IF(ISNUMBER(M74), $B91 * N74, "")</f>
        <v>-4815.4093097913319</v>
      </c>
      <c r="Q74" s="256"/>
      <c r="R74" s="256"/>
      <c r="S74" s="256"/>
    </row>
    <row r="75" spans="1:19" ht="17.25" thickBot="1">
      <c r="A75" s="127" t="s">
        <v>141</v>
      </c>
      <c r="B75" s="128">
        <v>145</v>
      </c>
      <c r="C75" s="78">
        <v>5.8394160600000002E-2</v>
      </c>
      <c r="D75" s="20">
        <v>139</v>
      </c>
      <c r="E75" s="21">
        <f t="shared" si="30"/>
        <v>-4.1379310344827586E-2</v>
      </c>
      <c r="F75" s="22">
        <f>IF(ISNUMBER(D75), $B91 * E75, "")</f>
        <v>-6206.8965517241377</v>
      </c>
      <c r="G75" s="30">
        <v>142</v>
      </c>
      <c r="H75" s="21">
        <f t="shared" si="31"/>
        <v>-2.0689655172413793E-2</v>
      </c>
      <c r="I75" s="105">
        <f>IF(ISNUMBER(G75), $B91 * H75, "")</f>
        <v>-3103.4482758620688</v>
      </c>
      <c r="J75" s="20">
        <v>133</v>
      </c>
      <c r="K75" s="21">
        <f t="shared" si="32"/>
        <v>-8.2758620689655171E-2</v>
      </c>
      <c r="L75" s="22">
        <f>IF(ISNUMBER(J75), $B91 * K75, "")</f>
        <v>-12413.793103448275</v>
      </c>
      <c r="M75" s="30">
        <v>144</v>
      </c>
      <c r="N75" s="21">
        <f t="shared" si="33"/>
        <v>-6.8965517241379309E-3</v>
      </c>
      <c r="O75" s="22">
        <f>IF(ISNUMBER(M75), $B91 * N75, "")</f>
        <v>-1034.4827586206895</v>
      </c>
      <c r="Q75" s="256"/>
      <c r="R75" s="256"/>
      <c r="S75" s="256"/>
    </row>
    <row r="76" spans="1:19" ht="17.25" thickBot="1">
      <c r="A76" s="125" t="s">
        <v>149</v>
      </c>
      <c r="B76" s="129">
        <v>115</v>
      </c>
      <c r="C76" s="80">
        <v>5.5045871599999997E-2</v>
      </c>
      <c r="D76" s="106">
        <v>115</v>
      </c>
      <c r="E76" s="107">
        <f>IF(ISNUMBER(D76), (D76 - $B76) / $B76, "")</f>
        <v>0</v>
      </c>
      <c r="F76" s="108">
        <f>IF(ISNUMBER(D76), $B91 * E76, "")</f>
        <v>0</v>
      </c>
      <c r="G76" s="109">
        <v>116</v>
      </c>
      <c r="H76" s="107">
        <f>IF(ISNUMBER(G76), (G76 - $B76) / $B76, "")</f>
        <v>8.6956521739130436E-3</v>
      </c>
      <c r="I76" s="110">
        <f>IF(ISNUMBER(G76), $B91 * H76, "")</f>
        <v>1304.3478260869565</v>
      </c>
      <c r="J76" s="106">
        <v>113</v>
      </c>
      <c r="K76" s="107">
        <f>IF(ISNUMBER(J76), (J76 - $B76) / $B76, "")</f>
        <v>-1.7391304347826087E-2</v>
      </c>
      <c r="L76" s="108">
        <f>IF(ISNUMBER(J76), $B91 * K76, "")</f>
        <v>-2608.695652173913</v>
      </c>
      <c r="M76" s="109">
        <v>116</v>
      </c>
      <c r="N76" s="107">
        <f>IF(ISNUMBER(M76), (M76 - $B76) / $B76, "")</f>
        <v>8.6956521739130436E-3</v>
      </c>
      <c r="O76" s="108">
        <f>IF(ISNUMBER(M76), $B91 * N76, "")</f>
        <v>1304.3478260869565</v>
      </c>
      <c r="Q76" s="256"/>
      <c r="R76" s="256"/>
      <c r="S76" s="256"/>
    </row>
    <row r="77" spans="1:19" ht="17.25" thickBot="1">
      <c r="A77" s="125" t="s">
        <v>107</v>
      </c>
      <c r="B77" s="126">
        <v>156</v>
      </c>
      <c r="C77" s="77">
        <v>4.6979865799999999E-2</v>
      </c>
      <c r="D77" s="15">
        <v>153</v>
      </c>
      <c r="E77" s="32">
        <f t="shared" ref="E77:E80" si="34">IF(ISNUMBER(D77), (D77 - $B77) / $B77, "")</f>
        <v>-1.9230769230769232E-2</v>
      </c>
      <c r="F77" s="18">
        <f>IF(ISNUMBER(D77), $B91 * E77, "")</f>
        <v>-2884.6153846153848</v>
      </c>
      <c r="G77" s="31">
        <v>154</v>
      </c>
      <c r="H77" s="32">
        <f t="shared" ref="H77:H80" si="35">IF(ISNUMBER(G77), (G77 - $B77) / $B77, "")</f>
        <v>-1.282051282051282E-2</v>
      </c>
      <c r="I77" s="101">
        <f>IF(ISNUMBER(G77), $B91 * H77, "")</f>
        <v>-1923.0769230769231</v>
      </c>
      <c r="J77" s="15">
        <v>147</v>
      </c>
      <c r="K77" s="32">
        <f t="shared" ref="K77:K80" si="36">IF(ISNUMBER(J77), (J77 - $B77) / $B77, "")</f>
        <v>-5.7692307692307696E-2</v>
      </c>
      <c r="L77" s="18">
        <f>IF(ISNUMBER(J77), $B91 * K77, "")</f>
        <v>-8653.8461538461543</v>
      </c>
      <c r="M77" s="31">
        <v>151</v>
      </c>
      <c r="N77" s="32">
        <f t="shared" ref="N77:N80" si="37">IF(ISNUMBER(M77), (M77 - $B77) / $B77, "")</f>
        <v>-3.2051282051282048E-2</v>
      </c>
      <c r="O77" s="18">
        <f>IF(ISNUMBER(M77), $B91 * N77, "")</f>
        <v>-4807.6923076923076</v>
      </c>
      <c r="Q77" s="256"/>
      <c r="R77" s="256"/>
      <c r="S77" s="256"/>
    </row>
    <row r="78" spans="1:19" ht="17.25" thickBot="1">
      <c r="A78" s="125" t="s">
        <v>251</v>
      </c>
      <c r="B78" s="126">
        <v>345</v>
      </c>
      <c r="C78" s="77">
        <v>4.5454545499999999E-2</v>
      </c>
      <c r="D78" s="15">
        <v>334</v>
      </c>
      <c r="E78" s="32">
        <f t="shared" si="34"/>
        <v>-3.1884057971014491E-2</v>
      </c>
      <c r="F78" s="18">
        <f>IF(ISNUMBER(D78), $B91 * E78, "")</f>
        <v>-4782.608695652174</v>
      </c>
      <c r="G78" s="31">
        <v>337</v>
      </c>
      <c r="H78" s="32">
        <f t="shared" si="35"/>
        <v>-2.318840579710145E-2</v>
      </c>
      <c r="I78" s="101">
        <f>IF(ISNUMBER(G78), $B91 * H78, "")</f>
        <v>-3478.2608695652175</v>
      </c>
      <c r="J78" s="15">
        <v>327</v>
      </c>
      <c r="K78" s="32">
        <f t="shared" si="36"/>
        <v>-5.2173913043478258E-2</v>
      </c>
      <c r="L78" s="18">
        <f>IF(ISNUMBER(J78), $B91 * K78, "")</f>
        <v>-7826.086956521739</v>
      </c>
      <c r="M78" s="31">
        <v>339</v>
      </c>
      <c r="N78" s="32">
        <f t="shared" si="37"/>
        <v>-1.7391304347826087E-2</v>
      </c>
      <c r="O78" s="18">
        <f>IF(ISNUMBER(M78), $B91 * N78, "")</f>
        <v>-2608.695652173913</v>
      </c>
      <c r="Q78" s="256"/>
      <c r="R78" s="256"/>
      <c r="S78" s="256"/>
    </row>
    <row r="79" spans="1:19" ht="17.25" thickBot="1">
      <c r="A79" s="125" t="s">
        <v>161</v>
      </c>
      <c r="B79" s="126">
        <v>604</v>
      </c>
      <c r="C79" s="77">
        <v>4.4982699000000001E-2</v>
      </c>
      <c r="D79" s="15">
        <v>549</v>
      </c>
      <c r="E79" s="32">
        <f t="shared" si="34"/>
        <v>-9.1059602649006616E-2</v>
      </c>
      <c r="F79" s="18">
        <f>IF(ISNUMBER(D79), $B91 * E79, "")</f>
        <v>-13658.940397350992</v>
      </c>
      <c r="G79" s="31">
        <v>555</v>
      </c>
      <c r="H79" s="32">
        <f t="shared" si="35"/>
        <v>-8.1125827814569534E-2</v>
      </c>
      <c r="I79" s="101">
        <f>IF(ISNUMBER(G79), $B91 * H79, "")</f>
        <v>-12168.874172185429</v>
      </c>
      <c r="J79" s="15">
        <v>540</v>
      </c>
      <c r="K79" s="32">
        <f t="shared" si="36"/>
        <v>-0.10596026490066225</v>
      </c>
      <c r="L79" s="18">
        <f>IF(ISNUMBER(J79), $B91 * K79, "")</f>
        <v>-15894.039735099337</v>
      </c>
      <c r="M79" s="31">
        <v>546</v>
      </c>
      <c r="N79" s="32">
        <f t="shared" si="37"/>
        <v>-9.602649006622517E-2</v>
      </c>
      <c r="O79" s="18">
        <f>IF(ISNUMBER(M79), $B91 * N79, "")</f>
        <v>-14403.973509933776</v>
      </c>
      <c r="Q79" s="33"/>
      <c r="R79" s="33"/>
    </row>
    <row r="80" spans="1:19" ht="17.25" thickBot="1">
      <c r="A80" s="130" t="s">
        <v>121</v>
      </c>
      <c r="B80" s="131">
        <v>493</v>
      </c>
      <c r="C80" s="79">
        <v>4.4491525400000002E-2</v>
      </c>
      <c r="D80" s="24">
        <v>493</v>
      </c>
      <c r="E80" s="25">
        <f t="shared" si="34"/>
        <v>0</v>
      </c>
      <c r="F80" s="104">
        <f>IF(ISNUMBER(D80), $B91 * E80, "")</f>
        <v>0</v>
      </c>
      <c r="G80" s="102">
        <v>495</v>
      </c>
      <c r="H80" s="25">
        <f t="shared" si="35"/>
        <v>4.0567951318458417E-3</v>
      </c>
      <c r="I80" s="103">
        <f>IF(ISNUMBER(G80), $B91 * H80, "")</f>
        <v>608.51926977687629</v>
      </c>
      <c r="J80" s="24">
        <v>470</v>
      </c>
      <c r="K80" s="25">
        <f t="shared" si="36"/>
        <v>-4.665314401622718E-2</v>
      </c>
      <c r="L80" s="104">
        <f>IF(ISNUMBER(J80), $B91 * K80, "")</f>
        <v>-6997.9716024340769</v>
      </c>
      <c r="M80" s="102">
        <v>490</v>
      </c>
      <c r="N80" s="25">
        <f t="shared" si="37"/>
        <v>-6.0851926977687626E-3</v>
      </c>
      <c r="O80" s="104">
        <f>IF(ISNUMBER(M80), $B91 * N80, "")</f>
        <v>-912.77890466531437</v>
      </c>
      <c r="Q80" s="265"/>
      <c r="R80" s="266"/>
      <c r="S80" s="267"/>
    </row>
    <row r="81" spans="1:19">
      <c r="A81" s="123" t="s">
        <v>85</v>
      </c>
      <c r="B81" s="124">
        <v>416</v>
      </c>
      <c r="C81" s="76">
        <v>0.04</v>
      </c>
      <c r="D81" s="13">
        <v>396</v>
      </c>
      <c r="E81" s="14">
        <f>IF(ISNUMBER(D81), (D81 - $B81) / $B81, "")</f>
        <v>-4.807692307692308E-2</v>
      </c>
      <c r="F81" s="16">
        <f>IF(ISNUMBER(D81), $B91 * E81, "")</f>
        <v>-7211.5384615384619</v>
      </c>
      <c r="G81" s="29">
        <v>401</v>
      </c>
      <c r="H81" s="14">
        <f>IF(ISNUMBER(G81), (G81 - $B81) / $B81, "")</f>
        <v>-3.6057692307692304E-2</v>
      </c>
      <c r="I81" s="100">
        <f>IF(ISNUMBER(G81), $B91 * H81, "")</f>
        <v>-5408.6538461538457</v>
      </c>
      <c r="J81" s="13">
        <v>383</v>
      </c>
      <c r="K81" s="14">
        <f>IF(ISNUMBER(J81), (J81 - $B81) / $B81, "")</f>
        <v>-7.9326923076923073E-2</v>
      </c>
      <c r="L81" s="16">
        <f>IF(ISNUMBER(J81), $B91 * K81, "")</f>
        <v>-11899.038461538461</v>
      </c>
      <c r="M81" s="29">
        <v>399</v>
      </c>
      <c r="N81" s="14">
        <f>IF(ISNUMBER(M81), (M81 - $B81) / $B81, "")</f>
        <v>-4.0865384615384616E-2</v>
      </c>
      <c r="O81" s="16">
        <f>IF(ISNUMBER(M81), $B91 * N81, "")</f>
        <v>-6129.8076923076924</v>
      </c>
      <c r="Q81" s="268"/>
      <c r="R81" s="269"/>
      <c r="S81" s="270"/>
    </row>
    <row r="82" spans="1:19" ht="17.25" thickBot="1">
      <c r="A82" s="125" t="s">
        <v>239</v>
      </c>
      <c r="B82" s="126">
        <v>663</v>
      </c>
      <c r="C82" s="77">
        <v>3.4321372900000001E-2</v>
      </c>
      <c r="D82" s="15">
        <v>650</v>
      </c>
      <c r="E82" s="32">
        <f t="shared" ref="E82:E85" si="38">IF(ISNUMBER(D82), (D82 - $B82) / $B82, "")</f>
        <v>-1.9607843137254902E-2</v>
      </c>
      <c r="F82" s="18">
        <f>IF(ISNUMBER(D82), $B91 * E82, "")</f>
        <v>-2941.1764705882351</v>
      </c>
      <c r="G82" s="31">
        <v>652</v>
      </c>
      <c r="H82" s="32">
        <f t="shared" ref="H82:H85" si="39">IF(ISNUMBER(G82), (G82 - $B82) / $B82, "")</f>
        <v>-1.6591251885369532E-2</v>
      </c>
      <c r="I82" s="101">
        <f>IF(ISNUMBER(G82), $B91 * H82, "")</f>
        <v>-2488.6877828054298</v>
      </c>
      <c r="J82" s="15">
        <v>629</v>
      </c>
      <c r="K82" s="32">
        <f t="shared" ref="K82:K85" si="40">IF(ISNUMBER(J82), (J82 - $B82) / $B82, "")</f>
        <v>-5.128205128205128E-2</v>
      </c>
      <c r="L82" s="18">
        <f>IF(ISNUMBER(J82), $B91 * K82, "")</f>
        <v>-7692.3076923076924</v>
      </c>
      <c r="M82" s="31">
        <v>653</v>
      </c>
      <c r="N82" s="32">
        <f t="shared" ref="N82:N85" si="41">IF(ISNUMBER(M82), (M82 - $B82) / $B82, "")</f>
        <v>-1.5082956259426848E-2</v>
      </c>
      <c r="O82" s="18">
        <f>IF(ISNUMBER(M82), $B91 * N82, "")</f>
        <v>-2262.443438914027</v>
      </c>
      <c r="Q82" s="271"/>
      <c r="R82" s="272"/>
      <c r="S82" s="273"/>
    </row>
    <row r="83" spans="1:19" ht="17.25" thickBot="1">
      <c r="A83" s="125" t="s">
        <v>56</v>
      </c>
      <c r="B83" s="126">
        <v>173</v>
      </c>
      <c r="C83" s="77">
        <v>2.9761904799999999E-2</v>
      </c>
      <c r="D83" s="15">
        <v>178</v>
      </c>
      <c r="E83" s="32">
        <f t="shared" si="38"/>
        <v>2.8901734104046242E-2</v>
      </c>
      <c r="F83" s="18">
        <f>IF(ISNUMBER(D83), $B91 * E83, "")</f>
        <v>4335.2601156069368</v>
      </c>
      <c r="G83" s="31">
        <v>179</v>
      </c>
      <c r="H83" s="32">
        <f t="shared" si="39"/>
        <v>3.4682080924855488E-2</v>
      </c>
      <c r="I83" s="101">
        <f>IF(ISNUMBER(G83), $B91 * H83, "")</f>
        <v>5202.3121387283236</v>
      </c>
      <c r="J83" s="15">
        <v>174</v>
      </c>
      <c r="K83" s="32">
        <f t="shared" si="40"/>
        <v>5.7803468208092483E-3</v>
      </c>
      <c r="L83" s="18">
        <f>IF(ISNUMBER(J83), $B91 * K83, "")</f>
        <v>867.05202312138726</v>
      </c>
      <c r="M83" s="31">
        <v>179</v>
      </c>
      <c r="N83" s="32">
        <f t="shared" si="41"/>
        <v>3.4682080924855488E-2</v>
      </c>
      <c r="O83" s="18">
        <f>IF(ISNUMBER(M83), $B91 * N83, "")</f>
        <v>5202.3121387283236</v>
      </c>
      <c r="Q83" s="256"/>
      <c r="R83" s="256"/>
      <c r="S83" s="256"/>
    </row>
    <row r="84" spans="1:19" ht="17.25" thickBot="1">
      <c r="A84" s="125" t="s">
        <v>203</v>
      </c>
      <c r="B84" s="126">
        <v>737</v>
      </c>
      <c r="C84" s="77">
        <v>2.7894002800000001E-2</v>
      </c>
      <c r="D84" s="15">
        <v>724</v>
      </c>
      <c r="E84" s="32">
        <f t="shared" si="38"/>
        <v>-1.7639077340569877E-2</v>
      </c>
      <c r="F84" s="18">
        <f>IF(ISNUMBER(D84), $B91 * E84, "")</f>
        <v>-2645.8616010854817</v>
      </c>
      <c r="G84" s="31">
        <v>728</v>
      </c>
      <c r="H84" s="32">
        <f t="shared" si="39"/>
        <v>-1.2211668928086838E-2</v>
      </c>
      <c r="I84" s="101">
        <f>IF(ISNUMBER(G84), $B91 * H84, "")</f>
        <v>-1831.7503392130259</v>
      </c>
      <c r="J84" s="15">
        <v>704</v>
      </c>
      <c r="K84" s="32">
        <f t="shared" si="40"/>
        <v>-4.4776119402985072E-2</v>
      </c>
      <c r="L84" s="18">
        <f>IF(ISNUMBER(J84), $B91 * K84, "")</f>
        <v>-6716.4179104477607</v>
      </c>
      <c r="M84" s="31">
        <v>719</v>
      </c>
      <c r="N84" s="32">
        <f t="shared" si="41"/>
        <v>-2.4423337856173677E-2</v>
      </c>
      <c r="O84" s="18">
        <f>IF(ISNUMBER(M84), $B91 * N84, "")</f>
        <v>-3663.5006784260518</v>
      </c>
      <c r="Q84" s="251"/>
      <c r="R84" s="251"/>
      <c r="S84" s="251"/>
    </row>
    <row r="85" spans="1:19" ht="17.25" thickBot="1">
      <c r="A85" s="127" t="s">
        <v>197</v>
      </c>
      <c r="B85" s="128">
        <v>186</v>
      </c>
      <c r="C85" s="78">
        <v>2.7624309400000002E-2</v>
      </c>
      <c r="D85" s="20">
        <v>186</v>
      </c>
      <c r="E85" s="21">
        <f t="shared" si="38"/>
        <v>0</v>
      </c>
      <c r="F85" s="22">
        <f>IF(ISNUMBER(D85), $B91 * E85, "")</f>
        <v>0</v>
      </c>
      <c r="G85" s="30">
        <v>188</v>
      </c>
      <c r="H85" s="21">
        <f t="shared" si="39"/>
        <v>1.0752688172043012E-2</v>
      </c>
      <c r="I85" s="105">
        <f>IF(ISNUMBER(G85), $B91 * H85, "")</f>
        <v>1612.9032258064517</v>
      </c>
      <c r="J85" s="20">
        <v>181</v>
      </c>
      <c r="K85" s="21">
        <f t="shared" si="40"/>
        <v>-2.6881720430107527E-2</v>
      </c>
      <c r="L85" s="22">
        <f>IF(ISNUMBER(J85), $B91 * K85, "")</f>
        <v>-4032.2580645161293</v>
      </c>
      <c r="M85" s="30">
        <v>185</v>
      </c>
      <c r="N85" s="21">
        <f t="shared" si="41"/>
        <v>-5.3763440860215058E-3</v>
      </c>
      <c r="O85" s="22">
        <f>IF(ISNUMBER(M85), $B91 * N85, "")</f>
        <v>-806.45161290322585</v>
      </c>
      <c r="Q85" s="251"/>
      <c r="R85" s="251"/>
      <c r="S85" s="251"/>
    </row>
    <row r="86" spans="1:19" ht="17.25" thickBot="1">
      <c r="A86" s="125" t="s">
        <v>125</v>
      </c>
      <c r="B86" s="129">
        <v>119</v>
      </c>
      <c r="C86" s="80">
        <v>2.5862069000000001E-2</v>
      </c>
      <c r="D86" s="106">
        <v>114</v>
      </c>
      <c r="E86" s="107">
        <f>IF(ISNUMBER(D86), (D86 - $B86) / $B86, "")</f>
        <v>-4.2016806722689079E-2</v>
      </c>
      <c r="F86" s="108">
        <f>IF(ISNUMBER(D86), $B91 * E86, "")</f>
        <v>-6302.5210084033615</v>
      </c>
      <c r="G86" s="109">
        <v>115</v>
      </c>
      <c r="H86" s="107">
        <f>IF(ISNUMBER(G86), (G86 - $B86) / $B86, "")</f>
        <v>-3.3613445378151259E-2</v>
      </c>
      <c r="I86" s="110">
        <f>IF(ISNUMBER(G86), $B91 * H86, "")</f>
        <v>-5042.0168067226887</v>
      </c>
      <c r="J86" s="106">
        <v>112</v>
      </c>
      <c r="K86" s="107">
        <f>IF(ISNUMBER(J86), (J86 - $B86) / $B86, "")</f>
        <v>-5.8823529411764705E-2</v>
      </c>
      <c r="L86" s="108">
        <f>IF(ISNUMBER(J86), $B91 * K86, "")</f>
        <v>-8823.5294117647063</v>
      </c>
      <c r="M86" s="109">
        <v>118</v>
      </c>
      <c r="N86" s="107">
        <f>IF(ISNUMBER(M86), (M86 - $B86) / $B86, "")</f>
        <v>-8.4033613445378148E-3</v>
      </c>
      <c r="O86" s="108">
        <f>IF(ISNUMBER(M86), $B91 * N86, "")</f>
        <v>-1260.5042016806722</v>
      </c>
      <c r="Q86" s="256"/>
      <c r="R86" s="256"/>
      <c r="S86" s="256"/>
    </row>
    <row r="87" spans="1:19" ht="17.25" thickBot="1">
      <c r="A87" s="125" t="s">
        <v>249</v>
      </c>
      <c r="B87" s="126">
        <v>970</v>
      </c>
      <c r="C87" s="77">
        <v>2.2128556399999999E-2</v>
      </c>
      <c r="D87" s="15">
        <v>971</v>
      </c>
      <c r="E87" s="32">
        <f t="shared" ref="E87:E90" si="42">IF(ISNUMBER(D87), (D87 - $B87) / $B87, "")</f>
        <v>1.0309278350515464E-3</v>
      </c>
      <c r="F87" s="18">
        <f>IF(ISNUMBER(D87), $B91 * E87, "")</f>
        <v>154.63917525773195</v>
      </c>
      <c r="G87" s="31">
        <v>963</v>
      </c>
      <c r="H87" s="32">
        <f t="shared" ref="H87:H90" si="43">IF(ISNUMBER(G87), (G87 - $B87) / $B87, "")</f>
        <v>-7.2164948453608251E-3</v>
      </c>
      <c r="I87" s="101">
        <f>IF(ISNUMBER(G87), $B91 * H87, "")</f>
        <v>-1082.4742268041239</v>
      </c>
      <c r="J87" s="15">
        <v>932</v>
      </c>
      <c r="K87" s="32">
        <f t="shared" ref="K87:K90" si="44">IF(ISNUMBER(J87), (J87 - $B87) / $B87, "")</f>
        <v>-3.9175257731958762E-2</v>
      </c>
      <c r="L87" s="18">
        <f>IF(ISNUMBER(J87), $B91 * K87, "")</f>
        <v>-5876.2886597938141</v>
      </c>
      <c r="M87" s="31">
        <v>959</v>
      </c>
      <c r="N87" s="32">
        <f t="shared" ref="N87:N90" si="45">IF(ISNUMBER(M87), (M87 - $B87) / $B87, "")</f>
        <v>-1.134020618556701E-2</v>
      </c>
      <c r="O87" s="18">
        <f>IF(ISNUMBER(M87), $B91 * N87, "")</f>
        <v>-1701.0309278350514</v>
      </c>
      <c r="Q87" s="256"/>
      <c r="R87" s="256"/>
      <c r="S87" s="256"/>
    </row>
    <row r="88" spans="1:19" ht="17.25" thickBot="1">
      <c r="A88" s="125" t="s">
        <v>189</v>
      </c>
      <c r="B88" s="126">
        <v>364</v>
      </c>
      <c r="C88" s="77">
        <v>1.9607843100000001E-2</v>
      </c>
      <c r="D88" s="15">
        <v>347</v>
      </c>
      <c r="E88" s="32">
        <f t="shared" si="42"/>
        <v>-4.6703296703296704E-2</v>
      </c>
      <c r="F88" s="18">
        <f>IF(ISNUMBER(D88), $B91 * E88, "")</f>
        <v>-7005.4945054945056</v>
      </c>
      <c r="G88" s="31">
        <v>348</v>
      </c>
      <c r="H88" s="32">
        <f t="shared" si="43"/>
        <v>-4.3956043956043959E-2</v>
      </c>
      <c r="I88" s="101">
        <f>IF(ISNUMBER(G88), $B91 * H88, "")</f>
        <v>-6593.4065934065939</v>
      </c>
      <c r="J88" s="15">
        <v>337</v>
      </c>
      <c r="K88" s="32">
        <f t="shared" si="44"/>
        <v>-7.4175824175824176E-2</v>
      </c>
      <c r="L88" s="18">
        <f>IF(ISNUMBER(J88), $B91 * K88, "")</f>
        <v>-11126.373626373626</v>
      </c>
      <c r="M88" s="31">
        <v>349</v>
      </c>
      <c r="N88" s="32">
        <f t="shared" si="45"/>
        <v>-4.1208791208791208E-2</v>
      </c>
      <c r="O88" s="18">
        <f>IF(ISNUMBER(M88), $B91 * N88, "")</f>
        <v>-6181.3186813186812</v>
      </c>
      <c r="Q88" s="256"/>
      <c r="R88" s="256"/>
      <c r="S88" s="256"/>
    </row>
    <row r="89" spans="1:19">
      <c r="A89" s="125" t="s">
        <v>336</v>
      </c>
      <c r="B89" s="126">
        <v>353</v>
      </c>
      <c r="C89" s="77">
        <v>1.7291066300000001E-2</v>
      </c>
      <c r="D89" s="15">
        <v>336</v>
      </c>
      <c r="E89" s="32">
        <f t="shared" si="42"/>
        <v>-4.8158640226628892E-2</v>
      </c>
      <c r="F89" s="18">
        <f>IF(ISNUMBER(D89), $B91 * E89, "")</f>
        <v>-7223.7960339943338</v>
      </c>
      <c r="G89" s="31">
        <v>341</v>
      </c>
      <c r="H89" s="32">
        <f t="shared" si="43"/>
        <v>-3.39943342776204E-2</v>
      </c>
      <c r="I89" s="101">
        <f>IF(ISNUMBER(G89), $B91 * H89, "")</f>
        <v>-5099.1501416430601</v>
      </c>
      <c r="J89" s="15">
        <v>327</v>
      </c>
      <c r="K89" s="32">
        <f t="shared" si="44"/>
        <v>-7.3654390934844188E-2</v>
      </c>
      <c r="L89" s="18">
        <f>IF(ISNUMBER(J89), $B91 * K89, "")</f>
        <v>-11048.158640226628</v>
      </c>
      <c r="M89" s="31">
        <v>340</v>
      </c>
      <c r="N89" s="32">
        <f t="shared" si="45"/>
        <v>-3.6827195467422094E-2</v>
      </c>
      <c r="O89" s="18">
        <f>IF(ISNUMBER(M89), $B91 * N89, "")</f>
        <v>-5524.0793201133138</v>
      </c>
      <c r="Q89" s="278"/>
      <c r="R89" s="279"/>
      <c r="S89" s="280"/>
    </row>
    <row r="90" spans="1:19" ht="17.25" thickBot="1">
      <c r="A90" s="130" t="s">
        <v>101</v>
      </c>
      <c r="B90" s="131">
        <v>955</v>
      </c>
      <c r="C90" s="79">
        <v>1.59574468E-2</v>
      </c>
      <c r="D90" s="24">
        <v>960</v>
      </c>
      <c r="E90" s="25">
        <f t="shared" si="42"/>
        <v>5.235602094240838E-3</v>
      </c>
      <c r="F90" s="104">
        <f>IF(ISNUMBER(D90), $B91 * E90, "")</f>
        <v>785.3403141361257</v>
      </c>
      <c r="G90" s="102">
        <v>995</v>
      </c>
      <c r="H90" s="25">
        <f t="shared" si="43"/>
        <v>4.1884816753926704E-2</v>
      </c>
      <c r="I90" s="103">
        <f>IF(ISNUMBER(G90), $B91 * H90, "")</f>
        <v>6282.7225130890056</v>
      </c>
      <c r="J90" s="24">
        <v>960</v>
      </c>
      <c r="K90" s="25">
        <f t="shared" si="44"/>
        <v>5.235602094240838E-3</v>
      </c>
      <c r="L90" s="104">
        <f>IF(ISNUMBER(J90), $B91 * K90, "")</f>
        <v>785.3403141361257</v>
      </c>
      <c r="M90" s="102">
        <v>1000</v>
      </c>
      <c r="N90" s="25">
        <f t="shared" si="45"/>
        <v>4.712041884816754E-2</v>
      </c>
      <c r="O90" s="104">
        <f>IF(ISNUMBER(M90), $B91 * N90, "")</f>
        <v>7068.0628272251306</v>
      </c>
      <c r="Q90" s="281"/>
      <c r="R90" s="282"/>
      <c r="S90" s="283"/>
    </row>
    <row r="91" spans="1:19" ht="17.25" thickBot="1">
      <c r="A91" s="132" t="s">
        <v>267</v>
      </c>
      <c r="B91" s="289">
        <f>$B$37</f>
        <v>150000</v>
      </c>
      <c r="C91" s="290"/>
      <c r="D91" s="26" t="s">
        <v>268</v>
      </c>
      <c r="E91" s="27">
        <f>IF(COUNT(E71:E90), SUM(E71:E90) / COUNT(E71:E90), 0)</f>
        <v>-2.6229700092476667E-2</v>
      </c>
      <c r="F91" s="28">
        <f>SUM(F71:F90)</f>
        <v>-78689.100277430014</v>
      </c>
      <c r="G91" s="26" t="s">
        <v>268</v>
      </c>
      <c r="H91" s="27">
        <f>IF(COUNT(H71:H90), SUM(H71:H90) / COUNT(H71:H90), 0)</f>
        <v>-1.6217641727434617E-2</v>
      </c>
      <c r="I91" s="28">
        <f>SUM(I71:I90)</f>
        <v>-48652.925182303836</v>
      </c>
      <c r="J91" s="26" t="s">
        <v>268</v>
      </c>
      <c r="K91" s="27">
        <f>IF(COUNT(K71:K90), SUM(K71:K90) / COUNT(K71:K90), 0)</f>
        <v>-5.3593314992160149E-2</v>
      </c>
      <c r="L91" s="28">
        <f>SUM(L71:L90)</f>
        <v>-160779.94497648044</v>
      </c>
      <c r="M91" s="26" t="s">
        <v>268</v>
      </c>
      <c r="N91" s="27">
        <f>IF(COUNT(N71:N90), SUM(N71:N90) / COUNT(N71:N90), 0)</f>
        <v>-2.1583330002596181E-2</v>
      </c>
      <c r="O91" s="28">
        <f>SUM(O71:O90)</f>
        <v>-64749.99000778854</v>
      </c>
      <c r="Q91" s="284"/>
      <c r="R91" s="285"/>
      <c r="S91" s="286"/>
    </row>
    <row r="93" spans="1:19" ht="17.25" thickBot="1"/>
    <row r="94" spans="1:19" ht="17.25" thickBot="1">
      <c r="A94" s="230" t="s">
        <v>46</v>
      </c>
      <c r="B94" s="231"/>
      <c r="C94" s="231"/>
      <c r="D94" s="231"/>
      <c r="E94" s="231"/>
      <c r="F94" s="231"/>
      <c r="G94" s="231"/>
      <c r="H94" s="231"/>
      <c r="I94" s="231"/>
      <c r="J94" s="231"/>
      <c r="K94" s="231"/>
      <c r="L94" s="231"/>
      <c r="M94" s="231"/>
      <c r="N94" s="231"/>
      <c r="O94" s="232"/>
      <c r="Q94" s="251"/>
      <c r="R94" s="251"/>
      <c r="S94" s="251"/>
    </row>
    <row r="95" spans="1:19" ht="17.25" thickBot="1">
      <c r="A95" s="194" t="s">
        <v>264</v>
      </c>
      <c r="B95" s="230" t="s">
        <v>49</v>
      </c>
      <c r="C95" s="232"/>
      <c r="D95" s="230" t="s">
        <v>57</v>
      </c>
      <c r="E95" s="231"/>
      <c r="F95" s="232"/>
      <c r="G95" s="257">
        <f>_xlfn.IFNA(VLOOKUP(B95, 현재가테이블!$B$2:$D$200, 2, FALSE), "-")</f>
        <v>60715000</v>
      </c>
      <c r="H95" s="258"/>
      <c r="I95" s="259"/>
      <c r="J95" s="230" t="s">
        <v>58</v>
      </c>
      <c r="K95" s="231"/>
      <c r="L95" s="232"/>
      <c r="M95" s="260">
        <f>_xlfn.IFNA(VLOOKUP(B95, 현재가테이블!$B$2:$D$200, 3, FALSE), "-")</f>
        <v>-7.8924148000000006E-3</v>
      </c>
      <c r="N95" s="261"/>
      <c r="O95" s="262"/>
      <c r="Q95" s="251"/>
      <c r="R95" s="251"/>
      <c r="S95" s="251"/>
    </row>
    <row r="96" spans="1:19" ht="17.25" thickBot="1">
      <c r="A96" s="291" t="s">
        <v>54</v>
      </c>
      <c r="B96" s="293" t="str">
        <f>TEXT($G$1, "[$-ko-KR]yyyy-mm-dd(ddd) ") &amp; "오전 00:00"</f>
        <v>2021-12-08(수) 오전 00:00</v>
      </c>
      <c r="C96" s="294"/>
      <c r="D96" s="253" t="str">
        <f>TEXT($G$1, "[$-ko-KR]yyyy-mm-dd(ddd) ") &amp; "오후 14:00"</f>
        <v>2021-12-08(수) 오후 14:00</v>
      </c>
      <c r="E96" s="254"/>
      <c r="F96" s="255"/>
      <c r="G96" s="253" t="str">
        <f>TEXT($G$1, "[$-ko-KR]yyyy-mm-dd(ddd) ") &amp; "오후 19:00"</f>
        <v>2021-12-08(수) 오후 19:00</v>
      </c>
      <c r="H96" s="254"/>
      <c r="I96" s="255"/>
      <c r="J96" s="253" t="str">
        <f>TEXT($G$1, "[$-ko-KR]yyyy-mm-dd(ddd) ") &amp; "오후 21:00"</f>
        <v>2021-12-08(수) 오후 21:00</v>
      </c>
      <c r="K96" s="254"/>
      <c r="L96" s="255"/>
      <c r="M96" s="253" t="str">
        <f>TEXT($G$1+1, "[$-ko-KR]yyyy-mm-dd(ddd) ") &amp; "오전 00:00"</f>
        <v>2021-12-09(목) 오전 00:00</v>
      </c>
      <c r="N96" s="254"/>
      <c r="O96" s="255"/>
      <c r="Q96" s="251"/>
      <c r="R96" s="251"/>
      <c r="S96" s="251"/>
    </row>
    <row r="97" spans="1:19" ht="17.25" thickBot="1">
      <c r="A97" s="292"/>
      <c r="B97" s="121" t="s">
        <v>57</v>
      </c>
      <c r="C97" s="122" t="s">
        <v>58</v>
      </c>
      <c r="D97" s="2" t="s">
        <v>57</v>
      </c>
      <c r="E97" s="10" t="s">
        <v>265</v>
      </c>
      <c r="F97" s="11" t="s">
        <v>266</v>
      </c>
      <c r="G97" s="195" t="s">
        <v>57</v>
      </c>
      <c r="H97" s="196" t="s">
        <v>265</v>
      </c>
      <c r="I97" s="197" t="s">
        <v>266</v>
      </c>
      <c r="J97" s="10" t="s">
        <v>57</v>
      </c>
      <c r="K97" s="10" t="s">
        <v>265</v>
      </c>
      <c r="L97" s="115" t="s">
        <v>266</v>
      </c>
      <c r="M97" s="2" t="s">
        <v>57</v>
      </c>
      <c r="N97" s="10" t="s">
        <v>265</v>
      </c>
      <c r="O97" s="66" t="s">
        <v>266</v>
      </c>
      <c r="Q97" s="256"/>
      <c r="R97" s="256"/>
      <c r="S97" s="256"/>
    </row>
    <row r="98" spans="1:19" ht="17.25" thickBot="1">
      <c r="A98" s="123" t="s">
        <v>97</v>
      </c>
      <c r="B98" s="124">
        <v>4.95</v>
      </c>
      <c r="C98" s="76">
        <v>0.19277108430000001</v>
      </c>
      <c r="D98" s="13">
        <v>4.8600000000000003</v>
      </c>
      <c r="E98" s="14">
        <f>IF(ISNUMBER(D98), (D98 - $B98) / $B98, "")</f>
        <v>-1.8181818181818153E-2</v>
      </c>
      <c r="F98" s="16">
        <f>IF(ISNUMBER(D98), $B118 * E98, "")</f>
        <v>-2727.2727272727229</v>
      </c>
      <c r="G98" s="29">
        <v>4.84</v>
      </c>
      <c r="H98" s="14">
        <f>IF(ISNUMBER(G98), (G98 - $B98) / $B98, "")</f>
        <v>-2.2222222222222286E-2</v>
      </c>
      <c r="I98" s="100">
        <f>IF(ISNUMBER(G98), $B118 * H98, "")</f>
        <v>-3333.333333333343</v>
      </c>
      <c r="J98" s="13">
        <v>4.67</v>
      </c>
      <c r="K98" s="14">
        <f>IF(ISNUMBER(J98), (J98 - $B98) / $B98, "")</f>
        <v>-5.6565656565656611E-2</v>
      </c>
      <c r="L98" s="16">
        <f>IF(ISNUMBER(J98), $B118 * K98, "")</f>
        <v>-8484.8484848484914</v>
      </c>
      <c r="M98" s="29">
        <v>4.63</v>
      </c>
      <c r="N98" s="14">
        <f>IF(ISNUMBER(M98), (M98 - $B98) / $B98, "")</f>
        <v>-6.4646464646464702E-2</v>
      </c>
      <c r="O98" s="16">
        <f>IF(ISNUMBER(M98), $B118 * N98, "")</f>
        <v>-9696.9696969697052</v>
      </c>
      <c r="Q98" s="251"/>
      <c r="R98" s="251"/>
      <c r="S98" s="251"/>
    </row>
    <row r="99" spans="1:19" ht="17.25" thickBot="1">
      <c r="A99" s="125" t="s">
        <v>237</v>
      </c>
      <c r="B99" s="126">
        <v>148</v>
      </c>
      <c r="C99" s="77">
        <v>0.11278195489999999</v>
      </c>
      <c r="D99" s="15">
        <v>144</v>
      </c>
      <c r="E99" s="32">
        <f t="shared" ref="E99:E102" si="46">IF(ISNUMBER(D99), (D99 - $B99) / $B99, "")</f>
        <v>-2.7027027027027029E-2</v>
      </c>
      <c r="F99" s="18">
        <f>IF(ISNUMBER(D99), $B118 * E99, "")</f>
        <v>-4054.0540540540542</v>
      </c>
      <c r="G99" s="31">
        <v>146</v>
      </c>
      <c r="H99" s="32">
        <f t="shared" ref="H99:H102" si="47">IF(ISNUMBER(G99), (G99 - $B99) / $B99, "")</f>
        <v>-1.3513513513513514E-2</v>
      </c>
      <c r="I99" s="101">
        <f>IF(ISNUMBER(G99), $B118 * H99, "")</f>
        <v>-2027.0270270270271</v>
      </c>
      <c r="J99" s="15">
        <v>141</v>
      </c>
      <c r="K99" s="32">
        <f t="shared" ref="K99:K102" si="48">IF(ISNUMBER(J99), (J99 - $B99) / $B99, "")</f>
        <v>-4.72972972972973E-2</v>
      </c>
      <c r="L99" s="18">
        <f>IF(ISNUMBER(J99), $B118 * K99, "")</f>
        <v>-7094.594594594595</v>
      </c>
      <c r="M99" s="31">
        <v>143</v>
      </c>
      <c r="N99" s="32">
        <f t="shared" ref="N99:N102" si="49">IF(ISNUMBER(M99), (M99 - $B99) / $B99, "")</f>
        <v>-3.3783783783783786E-2</v>
      </c>
      <c r="O99" s="18">
        <f>IF(ISNUMBER(M99), $B118 * N99, "")</f>
        <v>-5067.5675675675675</v>
      </c>
      <c r="Q99" s="251"/>
      <c r="R99" s="251"/>
      <c r="S99" s="251"/>
    </row>
    <row r="100" spans="1:19" ht="17.25" thickBot="1">
      <c r="A100" s="125" t="s">
        <v>115</v>
      </c>
      <c r="B100" s="126">
        <v>819</v>
      </c>
      <c r="C100" s="77">
        <v>0.1082543978</v>
      </c>
      <c r="D100" s="15">
        <v>771</v>
      </c>
      <c r="E100" s="32">
        <f t="shared" si="46"/>
        <v>-5.8608058608058608E-2</v>
      </c>
      <c r="F100" s="18">
        <f>IF(ISNUMBER(D100), $B118 * E100, "")</f>
        <v>-8791.2087912087918</v>
      </c>
      <c r="G100" s="31">
        <v>779</v>
      </c>
      <c r="H100" s="32">
        <f t="shared" si="47"/>
        <v>-4.884004884004884E-2</v>
      </c>
      <c r="I100" s="101">
        <f>IF(ISNUMBER(G100), $B118 * H100, "")</f>
        <v>-7326.0073260073259</v>
      </c>
      <c r="J100" s="15">
        <v>735</v>
      </c>
      <c r="K100" s="32">
        <f t="shared" si="48"/>
        <v>-0.10256410256410256</v>
      </c>
      <c r="L100" s="18">
        <f>IF(ISNUMBER(J100), $B118 * K100, "")</f>
        <v>-15384.615384615385</v>
      </c>
      <c r="M100" s="31">
        <v>766</v>
      </c>
      <c r="N100" s="32">
        <f t="shared" si="49"/>
        <v>-6.4713064713064719E-2</v>
      </c>
      <c r="O100" s="18">
        <f>IF(ISNUMBER(M100), $B118 * N100, "")</f>
        <v>-9706.9597069597075</v>
      </c>
      <c r="Q100" s="256"/>
      <c r="R100" s="256"/>
      <c r="S100" s="256"/>
    </row>
    <row r="101" spans="1:19" ht="17.25" thickBot="1">
      <c r="A101" s="125" t="s">
        <v>127</v>
      </c>
      <c r="B101" s="126">
        <v>121</v>
      </c>
      <c r="C101" s="77">
        <v>0.1</v>
      </c>
      <c r="D101" s="15">
        <v>117</v>
      </c>
      <c r="E101" s="32">
        <f t="shared" si="46"/>
        <v>-3.3057851239669422E-2</v>
      </c>
      <c r="F101" s="18">
        <f>IF(ISNUMBER(D101), $B118 * E101, "")</f>
        <v>-4958.6776859504134</v>
      </c>
      <c r="G101" s="31">
        <v>119</v>
      </c>
      <c r="H101" s="32">
        <f t="shared" si="47"/>
        <v>-1.6528925619834711E-2</v>
      </c>
      <c r="I101" s="101">
        <f>IF(ISNUMBER(G101), $B118 * H101, "")</f>
        <v>-2479.3388429752067</v>
      </c>
      <c r="J101" s="15">
        <v>113</v>
      </c>
      <c r="K101" s="32">
        <f t="shared" si="48"/>
        <v>-6.6115702479338845E-2</v>
      </c>
      <c r="L101" s="18">
        <f>IF(ISNUMBER(J101), $B118 * K101, "")</f>
        <v>-9917.3553719008269</v>
      </c>
      <c r="M101" s="31">
        <v>115</v>
      </c>
      <c r="N101" s="32">
        <f t="shared" si="49"/>
        <v>-4.9586776859504134E-2</v>
      </c>
      <c r="O101" s="18">
        <f>IF(ISNUMBER(M101), $B118 * N101, "")</f>
        <v>-7438.0165289256202</v>
      </c>
      <c r="Q101" s="256"/>
      <c r="R101" s="256"/>
      <c r="S101" s="256"/>
    </row>
    <row r="102" spans="1:19" ht="17.25" thickBot="1">
      <c r="A102" s="127" t="s">
        <v>329</v>
      </c>
      <c r="B102" s="128">
        <v>3080</v>
      </c>
      <c r="C102" s="78">
        <v>8.6419753099999996E-2</v>
      </c>
      <c r="D102" s="20">
        <v>2855</v>
      </c>
      <c r="E102" s="21">
        <f t="shared" si="46"/>
        <v>-7.3051948051948049E-2</v>
      </c>
      <c r="F102" s="22">
        <f>IF(ISNUMBER(D102), $B118 * E102, "")</f>
        <v>-10957.792207792207</v>
      </c>
      <c r="G102" s="30">
        <v>3095</v>
      </c>
      <c r="H102" s="21">
        <f t="shared" si="47"/>
        <v>4.87012987012987E-3</v>
      </c>
      <c r="I102" s="105">
        <f>IF(ISNUMBER(G102), $B118 * H102, "")</f>
        <v>730.51948051948045</v>
      </c>
      <c r="J102" s="20">
        <v>2990</v>
      </c>
      <c r="K102" s="21">
        <f t="shared" si="48"/>
        <v>-2.922077922077922E-2</v>
      </c>
      <c r="L102" s="22">
        <f>IF(ISNUMBER(J102), $B118 * K102, "")</f>
        <v>-4383.1168831168834</v>
      </c>
      <c r="M102" s="30">
        <v>3145</v>
      </c>
      <c r="N102" s="21">
        <f t="shared" si="49"/>
        <v>2.1103896103896104E-2</v>
      </c>
      <c r="O102" s="22">
        <f>IF(ISNUMBER(M102), $B118 * N102, "")</f>
        <v>3165.5844155844156</v>
      </c>
      <c r="Q102" s="256"/>
      <c r="R102" s="256"/>
      <c r="S102" s="256"/>
    </row>
    <row r="103" spans="1:19" ht="17.25" thickBot="1">
      <c r="A103" s="125" t="s">
        <v>87</v>
      </c>
      <c r="B103" s="129">
        <v>205350</v>
      </c>
      <c r="C103" s="80">
        <v>7.96529968E-2</v>
      </c>
      <c r="D103" s="106">
        <v>186700</v>
      </c>
      <c r="E103" s="107">
        <f>IF(ISNUMBER(D103), (D103 - $B103) / $B103, "")</f>
        <v>-9.0820550280009738E-2</v>
      </c>
      <c r="F103" s="108">
        <f>IF(ISNUMBER(D103), $B118 * E103, "")</f>
        <v>-13623.082542001461</v>
      </c>
      <c r="G103" s="109">
        <v>189750</v>
      </c>
      <c r="H103" s="107">
        <f>IF(ISNUMBER(G103), (G103 - $B103) / $B103, "")</f>
        <v>-7.5967859751643538E-2</v>
      </c>
      <c r="I103" s="110">
        <f>IF(ISNUMBER(G103), $B118 * H103, "")</f>
        <v>-11395.178962746531</v>
      </c>
      <c r="J103" s="106">
        <v>180850</v>
      </c>
      <c r="K103" s="107">
        <f>IF(ISNUMBER(J103), (J103 - $B103) / $B103, "")</f>
        <v>-0.11930849768687607</v>
      </c>
      <c r="L103" s="108">
        <f>IF(ISNUMBER(J103), $B118 * K103, "")</f>
        <v>-17896.274653031411</v>
      </c>
      <c r="M103" s="109">
        <v>188200</v>
      </c>
      <c r="N103" s="107">
        <f>IF(ISNUMBER(M103), (M103 - $B103) / $B103, "")</f>
        <v>-8.3515948380813249E-2</v>
      </c>
      <c r="O103" s="108">
        <f>IF(ISNUMBER(M103), $B118 * N103, "")</f>
        <v>-12527.392257121986</v>
      </c>
      <c r="Q103" s="256"/>
      <c r="R103" s="256"/>
      <c r="S103" s="256"/>
    </row>
    <row r="104" spans="1:19" ht="17.25" thickBot="1">
      <c r="A104" s="125" t="s">
        <v>105</v>
      </c>
      <c r="B104" s="126">
        <v>1670</v>
      </c>
      <c r="C104" s="77">
        <v>7.0512820500000004E-2</v>
      </c>
      <c r="D104" s="15">
        <v>1630</v>
      </c>
      <c r="E104" s="32">
        <f t="shared" ref="E104:E107" si="50">IF(ISNUMBER(D104), (D104 - $B104) / $B104, "")</f>
        <v>-2.3952095808383235E-2</v>
      </c>
      <c r="F104" s="18">
        <f>IF(ISNUMBER(D104), $B118 * E104, "")</f>
        <v>-3592.8143712574852</v>
      </c>
      <c r="G104" s="31">
        <v>1625</v>
      </c>
      <c r="H104" s="32">
        <f t="shared" ref="H104:H107" si="51">IF(ISNUMBER(G104), (G104 - $B104) / $B104, "")</f>
        <v>-2.6946107784431138E-2</v>
      </c>
      <c r="I104" s="101">
        <f>IF(ISNUMBER(G104), $B118 * H104, "")</f>
        <v>-4041.9161676646709</v>
      </c>
      <c r="J104" s="15">
        <v>1560</v>
      </c>
      <c r="K104" s="32">
        <f t="shared" ref="K104:K107" si="52">IF(ISNUMBER(J104), (J104 - $B104) / $B104, "")</f>
        <v>-6.5868263473053898E-2</v>
      </c>
      <c r="L104" s="18">
        <f>IF(ISNUMBER(J104), $B118 * K104, "")</f>
        <v>-9880.2395209580845</v>
      </c>
      <c r="M104" s="31">
        <v>1640</v>
      </c>
      <c r="N104" s="32">
        <f t="shared" ref="N104:N107" si="53">IF(ISNUMBER(M104), (M104 - $B104) / $B104, "")</f>
        <v>-1.7964071856287425E-2</v>
      </c>
      <c r="O104" s="18">
        <f>IF(ISNUMBER(M104), $B118 * N104, "")</f>
        <v>-2694.6107784431138</v>
      </c>
      <c r="Q104" s="256"/>
      <c r="R104" s="256"/>
      <c r="S104" s="256"/>
    </row>
    <row r="105" spans="1:19" ht="17.25" thickBot="1">
      <c r="A105" s="125" t="s">
        <v>137</v>
      </c>
      <c r="B105" s="126">
        <v>8530</v>
      </c>
      <c r="C105" s="77">
        <v>6.5584009999999998E-2</v>
      </c>
      <c r="D105" s="15">
        <v>8640</v>
      </c>
      <c r="E105" s="32">
        <f t="shared" si="50"/>
        <v>1.2895662368112544E-2</v>
      </c>
      <c r="F105" s="18">
        <f>IF(ISNUMBER(D105), $B118 * E105, "")</f>
        <v>1934.3493552168816</v>
      </c>
      <c r="G105" s="31">
        <v>8690</v>
      </c>
      <c r="H105" s="32">
        <f t="shared" si="51"/>
        <v>1.8757327080890972E-2</v>
      </c>
      <c r="I105" s="101">
        <f>IF(ISNUMBER(G105), $B118 * H105, "")</f>
        <v>2813.5990621336459</v>
      </c>
      <c r="J105" s="15">
        <v>8300</v>
      </c>
      <c r="K105" s="32">
        <f t="shared" si="52"/>
        <v>-2.6963657678780773E-2</v>
      </c>
      <c r="L105" s="18">
        <f>IF(ISNUMBER(J105), $B118 * K105, "")</f>
        <v>-4044.548651817116</v>
      </c>
      <c r="M105" s="31">
        <v>8635</v>
      </c>
      <c r="N105" s="32">
        <f t="shared" si="53"/>
        <v>1.23094958968347E-2</v>
      </c>
      <c r="O105" s="18">
        <f>IF(ISNUMBER(M105), $B118 * N105, "")</f>
        <v>1846.4243845252051</v>
      </c>
      <c r="Q105" s="256"/>
      <c r="R105" s="256"/>
      <c r="S105" s="256"/>
    </row>
    <row r="106" spans="1:19" ht="17.25" thickBot="1">
      <c r="A106" s="125" t="s">
        <v>133</v>
      </c>
      <c r="B106" s="126">
        <v>1865</v>
      </c>
      <c r="C106" s="77">
        <v>6.2678062699999995E-2</v>
      </c>
      <c r="D106" s="15">
        <v>1855</v>
      </c>
      <c r="E106" s="32">
        <f t="shared" si="50"/>
        <v>-5.3619302949061663E-3</v>
      </c>
      <c r="F106" s="18">
        <f>IF(ISNUMBER(D106), $B118 * E106, "")</f>
        <v>-804.28954423592495</v>
      </c>
      <c r="G106" s="31">
        <v>1880</v>
      </c>
      <c r="H106" s="32">
        <f t="shared" si="51"/>
        <v>8.0428954423592495E-3</v>
      </c>
      <c r="I106" s="101">
        <f>IF(ISNUMBER(G106), $B118 * H106, "")</f>
        <v>1206.4343163538874</v>
      </c>
      <c r="J106" s="15">
        <v>1780</v>
      </c>
      <c r="K106" s="32">
        <f t="shared" si="52"/>
        <v>-4.5576407506702415E-2</v>
      </c>
      <c r="L106" s="18">
        <f>IF(ISNUMBER(J106), $B118 * K106, "")</f>
        <v>-6836.4611260053625</v>
      </c>
      <c r="M106" s="31">
        <v>1885</v>
      </c>
      <c r="N106" s="32">
        <f t="shared" si="53"/>
        <v>1.0723860589812333E-2</v>
      </c>
      <c r="O106" s="18">
        <f>IF(ISNUMBER(M106), $B118 * N106, "")</f>
        <v>1608.5790884718499</v>
      </c>
      <c r="Q106" s="33"/>
      <c r="R106" s="33"/>
    </row>
    <row r="107" spans="1:19" ht="17.25" thickBot="1">
      <c r="A107" s="130" t="s">
        <v>177</v>
      </c>
      <c r="B107" s="131">
        <v>14020</v>
      </c>
      <c r="C107" s="79">
        <v>6.2121212100000003E-2</v>
      </c>
      <c r="D107" s="24">
        <v>13530</v>
      </c>
      <c r="E107" s="25">
        <f t="shared" si="50"/>
        <v>-3.4950071326676178E-2</v>
      </c>
      <c r="F107" s="104">
        <f>IF(ISNUMBER(D107), $B118 * E107, "")</f>
        <v>-5242.5106990014265</v>
      </c>
      <c r="G107" s="102">
        <v>14080</v>
      </c>
      <c r="H107" s="25">
        <f t="shared" si="51"/>
        <v>4.2796005706134095E-3</v>
      </c>
      <c r="I107" s="103">
        <f>IF(ISNUMBER(G107), $B118 * H107, "")</f>
        <v>641.94008559201143</v>
      </c>
      <c r="J107" s="24">
        <v>13490</v>
      </c>
      <c r="K107" s="25">
        <f t="shared" si="52"/>
        <v>-3.7803138373751786E-2</v>
      </c>
      <c r="L107" s="104">
        <f>IF(ISNUMBER(J107), $B118 * K107, "")</f>
        <v>-5670.4707560627676</v>
      </c>
      <c r="M107" s="102">
        <v>14110</v>
      </c>
      <c r="N107" s="25">
        <f t="shared" si="53"/>
        <v>6.4194008559201139E-3</v>
      </c>
      <c r="O107" s="104">
        <f>IF(ISNUMBER(M107), $B118 * N107, "")</f>
        <v>962.91012838801703</v>
      </c>
      <c r="Q107" s="265"/>
      <c r="R107" s="266"/>
      <c r="S107" s="267"/>
    </row>
    <row r="108" spans="1:19">
      <c r="A108" s="123" t="s">
        <v>187</v>
      </c>
      <c r="B108" s="124">
        <v>17.100000000000001</v>
      </c>
      <c r="C108" s="76">
        <v>6.2111801199999997E-2</v>
      </c>
      <c r="D108" s="13">
        <v>17</v>
      </c>
      <c r="E108" s="14">
        <f>IF(ISNUMBER(D108), (D108 - $B108) / $B108, "")</f>
        <v>-5.8479532163743519E-3</v>
      </c>
      <c r="F108" s="16">
        <f>IF(ISNUMBER(D108), $B118 * E108, "")</f>
        <v>-877.19298245615278</v>
      </c>
      <c r="G108" s="29">
        <v>17.100000000000001</v>
      </c>
      <c r="H108" s="14">
        <f>IF(ISNUMBER(G108), (G108 - $B108) / $B108, "")</f>
        <v>0</v>
      </c>
      <c r="I108" s="100">
        <f>IF(ISNUMBER(G108), $B118 * H108, "")</f>
        <v>0</v>
      </c>
      <c r="J108" s="13">
        <v>16.5</v>
      </c>
      <c r="K108" s="14">
        <f>IF(ISNUMBER(J108), (J108 - $B108) / $B108, "")</f>
        <v>-3.5087719298245695E-2</v>
      </c>
      <c r="L108" s="16">
        <f>IF(ISNUMBER(J108), $B118 * K108, "")</f>
        <v>-5263.1578947368544</v>
      </c>
      <c r="M108" s="29">
        <v>17.2</v>
      </c>
      <c r="N108" s="14">
        <f>IF(ISNUMBER(M108), (M108 - $B108) / $B108, "")</f>
        <v>5.8479532163741438E-3</v>
      </c>
      <c r="O108" s="16">
        <f>IF(ISNUMBER(M108), $B118 * N108, "")</f>
        <v>877.19298245612151</v>
      </c>
      <c r="Q108" s="268"/>
      <c r="R108" s="269"/>
      <c r="S108" s="270"/>
    </row>
    <row r="109" spans="1:19" ht="17.25" thickBot="1">
      <c r="A109" s="125" t="s">
        <v>195</v>
      </c>
      <c r="B109" s="126">
        <v>12680</v>
      </c>
      <c r="C109" s="77">
        <v>6.1976549399999997E-2</v>
      </c>
      <c r="D109" s="15">
        <v>12690</v>
      </c>
      <c r="E109" s="32">
        <f t="shared" ref="E109:E112" si="54">IF(ISNUMBER(D109), (D109 - $B109) / $B109, "")</f>
        <v>7.8864353312302837E-4</v>
      </c>
      <c r="F109" s="18">
        <f>IF(ISNUMBER(D109), $B118 * E109, "")</f>
        <v>118.29652996845425</v>
      </c>
      <c r="G109" s="31">
        <v>12730</v>
      </c>
      <c r="H109" s="32">
        <f t="shared" ref="H109:H112" si="55">IF(ISNUMBER(G109), (G109 - $B109) / $B109, "")</f>
        <v>3.9432176656151417E-3</v>
      </c>
      <c r="I109" s="101">
        <f>IF(ISNUMBER(G109), $B118 * H109, "")</f>
        <v>591.48264984227126</v>
      </c>
      <c r="J109" s="15">
        <v>12310</v>
      </c>
      <c r="K109" s="32">
        <f t="shared" ref="K109:K112" si="56">IF(ISNUMBER(J109), (J109 - $B109) / $B109, "")</f>
        <v>-2.9179810725552049E-2</v>
      </c>
      <c r="L109" s="18">
        <f>IF(ISNUMBER(J109), $B118 * K109, "")</f>
        <v>-4376.9716088328078</v>
      </c>
      <c r="M109" s="31">
        <v>12680</v>
      </c>
      <c r="N109" s="32">
        <f t="shared" ref="N109:N112" si="57">IF(ISNUMBER(M109), (M109 - $B109) / $B109, "")</f>
        <v>0</v>
      </c>
      <c r="O109" s="18">
        <f>IF(ISNUMBER(M109), $B118 * N109, "")</f>
        <v>0</v>
      </c>
      <c r="Q109" s="271"/>
      <c r="R109" s="272"/>
      <c r="S109" s="273"/>
    </row>
    <row r="110" spans="1:19" ht="17.25" thickBot="1">
      <c r="A110" s="125" t="s">
        <v>171</v>
      </c>
      <c r="B110" s="126">
        <v>623</v>
      </c>
      <c r="C110" s="77">
        <v>6.1328790500000001E-2</v>
      </c>
      <c r="D110" s="15">
        <v>601</v>
      </c>
      <c r="E110" s="32">
        <f t="shared" si="54"/>
        <v>-3.5313001605136438E-2</v>
      </c>
      <c r="F110" s="18">
        <f>IF(ISNUMBER(D110), $B118 * E110, "")</f>
        <v>-5296.9502407704658</v>
      </c>
      <c r="G110" s="31">
        <v>608</v>
      </c>
      <c r="H110" s="32">
        <f t="shared" si="55"/>
        <v>-2.4077046548956663E-2</v>
      </c>
      <c r="I110" s="101">
        <f>IF(ISNUMBER(G110), $B118 * H110, "")</f>
        <v>-3611.5569823434994</v>
      </c>
      <c r="J110" s="15">
        <v>588</v>
      </c>
      <c r="K110" s="32">
        <f t="shared" si="56"/>
        <v>-5.6179775280898875E-2</v>
      </c>
      <c r="L110" s="18">
        <f>IF(ISNUMBER(J110), $B118 * K110, "")</f>
        <v>-8426.9662921348317</v>
      </c>
      <c r="M110" s="31">
        <v>603</v>
      </c>
      <c r="N110" s="32">
        <f t="shared" si="57"/>
        <v>-3.2102728731942212E-2</v>
      </c>
      <c r="O110" s="18">
        <f>IF(ISNUMBER(M110), $B118 * N110, "")</f>
        <v>-4815.4093097913319</v>
      </c>
      <c r="Q110" s="256"/>
      <c r="R110" s="256"/>
      <c r="S110" s="256"/>
    </row>
    <row r="111" spans="1:19" ht="17.25" thickBot="1">
      <c r="A111" s="125" t="s">
        <v>141</v>
      </c>
      <c r="B111" s="126">
        <v>145</v>
      </c>
      <c r="C111" s="77">
        <v>5.8394160600000002E-2</v>
      </c>
      <c r="D111" s="15">
        <v>139</v>
      </c>
      <c r="E111" s="32">
        <f t="shared" si="54"/>
        <v>-4.1379310344827586E-2</v>
      </c>
      <c r="F111" s="18">
        <f>IF(ISNUMBER(D111), $B118 * E111, "")</f>
        <v>-6206.8965517241377</v>
      </c>
      <c r="G111" s="31">
        <v>142</v>
      </c>
      <c r="H111" s="32">
        <f t="shared" si="55"/>
        <v>-2.0689655172413793E-2</v>
      </c>
      <c r="I111" s="101">
        <f>IF(ISNUMBER(G111), $B118 * H111, "")</f>
        <v>-3103.4482758620688</v>
      </c>
      <c r="J111" s="15">
        <v>133</v>
      </c>
      <c r="K111" s="32">
        <f t="shared" si="56"/>
        <v>-8.2758620689655171E-2</v>
      </c>
      <c r="L111" s="18">
        <f>IF(ISNUMBER(J111), $B118 * K111, "")</f>
        <v>-12413.793103448275</v>
      </c>
      <c r="M111" s="31">
        <v>144</v>
      </c>
      <c r="N111" s="32">
        <f t="shared" si="57"/>
        <v>-6.8965517241379309E-3</v>
      </c>
      <c r="O111" s="18">
        <f>IF(ISNUMBER(M111), $B118 * N111, "")</f>
        <v>-1034.4827586206895</v>
      </c>
      <c r="Q111" s="251"/>
      <c r="R111" s="251"/>
      <c r="S111" s="251"/>
    </row>
    <row r="112" spans="1:19" ht="17.25" thickBot="1">
      <c r="A112" s="127" t="s">
        <v>103</v>
      </c>
      <c r="B112" s="128">
        <v>1130</v>
      </c>
      <c r="C112" s="78">
        <v>5.6074766400000003E-2</v>
      </c>
      <c r="D112" s="20">
        <v>1130</v>
      </c>
      <c r="E112" s="21">
        <f t="shared" si="54"/>
        <v>0</v>
      </c>
      <c r="F112" s="22">
        <f>IF(ISNUMBER(D112), $B118 * E112, "")</f>
        <v>0</v>
      </c>
      <c r="G112" s="30">
        <v>1125</v>
      </c>
      <c r="H112" s="21">
        <f t="shared" si="55"/>
        <v>-4.4247787610619468E-3</v>
      </c>
      <c r="I112" s="105">
        <f>IF(ISNUMBER(G112), $B118 * H112, "")</f>
        <v>-663.71681415929197</v>
      </c>
      <c r="J112" s="20">
        <v>1075</v>
      </c>
      <c r="K112" s="21">
        <f t="shared" si="56"/>
        <v>-4.8672566371681415E-2</v>
      </c>
      <c r="L112" s="22">
        <f>IF(ISNUMBER(J112), $B118 * K112, "")</f>
        <v>-7300.8849557522126</v>
      </c>
      <c r="M112" s="30">
        <v>1130</v>
      </c>
      <c r="N112" s="21">
        <f t="shared" si="57"/>
        <v>0</v>
      </c>
      <c r="O112" s="22">
        <f>IF(ISNUMBER(M112), $B118 * N112, "")</f>
        <v>0</v>
      </c>
      <c r="Q112" s="251"/>
      <c r="R112" s="251"/>
      <c r="S112" s="251"/>
    </row>
    <row r="113" spans="1:19" ht="17.25" thickBot="1">
      <c r="A113" s="125" t="s">
        <v>149</v>
      </c>
      <c r="B113" s="129">
        <v>115</v>
      </c>
      <c r="C113" s="80">
        <v>5.5045871599999997E-2</v>
      </c>
      <c r="D113" s="106">
        <v>115</v>
      </c>
      <c r="E113" s="107">
        <f>IF(ISNUMBER(D113), (D113 - $B113) / $B113, "")</f>
        <v>0</v>
      </c>
      <c r="F113" s="108">
        <f>IF(ISNUMBER(D113), $B118 * E113, "")</f>
        <v>0</v>
      </c>
      <c r="G113" s="109">
        <v>116</v>
      </c>
      <c r="H113" s="107">
        <f>IF(ISNUMBER(G113), (G113 - $B113) / $B113, "")</f>
        <v>8.6956521739130436E-3</v>
      </c>
      <c r="I113" s="110">
        <f>IF(ISNUMBER(G113), $B118 * H113, "")</f>
        <v>1304.3478260869565</v>
      </c>
      <c r="J113" s="106">
        <v>113</v>
      </c>
      <c r="K113" s="107">
        <f>IF(ISNUMBER(J113), (J113 - $B113) / $B113, "")</f>
        <v>-1.7391304347826087E-2</v>
      </c>
      <c r="L113" s="108">
        <f>IF(ISNUMBER(J113), $B118 * K113, "")</f>
        <v>-2608.695652173913</v>
      </c>
      <c r="M113" s="109">
        <v>116</v>
      </c>
      <c r="N113" s="107">
        <f>IF(ISNUMBER(M113), (M113 - $B113) / $B113, "")</f>
        <v>8.6956521739130436E-3</v>
      </c>
      <c r="O113" s="108">
        <f>IF(ISNUMBER(M113), $B118 * N113, "")</f>
        <v>1304.3478260869565</v>
      </c>
      <c r="Q113" s="256"/>
      <c r="R113" s="256"/>
      <c r="S113" s="256"/>
    </row>
    <row r="114" spans="1:19" ht="17.25" thickBot="1">
      <c r="A114" s="125" t="s">
        <v>165</v>
      </c>
      <c r="B114" s="126">
        <v>2965</v>
      </c>
      <c r="C114" s="77">
        <v>5.3285968000000003E-2</v>
      </c>
      <c r="D114" s="15">
        <v>2830</v>
      </c>
      <c r="E114" s="32">
        <f t="shared" ref="E114:E117" si="58">IF(ISNUMBER(D114), (D114 - $B114) / $B114, "")</f>
        <v>-4.5531197301854974E-2</v>
      </c>
      <c r="F114" s="18">
        <f>IF(ISNUMBER(D114), $B118 * E114, "")</f>
        <v>-6829.6795952782459</v>
      </c>
      <c r="G114" s="31">
        <v>2880</v>
      </c>
      <c r="H114" s="32">
        <f t="shared" ref="H114:H117" si="59">IF(ISNUMBER(G114), (G114 - $B114) / $B114, "")</f>
        <v>-2.866779089376054E-2</v>
      </c>
      <c r="I114" s="101">
        <f>IF(ISNUMBER(G114), $B118 * H114, "")</f>
        <v>-4300.1686340640808</v>
      </c>
      <c r="J114" s="15">
        <v>2750</v>
      </c>
      <c r="K114" s="32">
        <f t="shared" ref="K114:K117" si="60">IF(ISNUMBER(J114), (J114 - $B114) / $B114, "")</f>
        <v>-7.2512647554806076E-2</v>
      </c>
      <c r="L114" s="18">
        <f>IF(ISNUMBER(J114), $B118 * K114, "")</f>
        <v>-10876.897133220911</v>
      </c>
      <c r="M114" s="31">
        <v>2855</v>
      </c>
      <c r="N114" s="32">
        <f t="shared" ref="N114:N117" si="61">IF(ISNUMBER(M114), (M114 - $B114) / $B114, "")</f>
        <v>-3.7099494097807759E-2</v>
      </c>
      <c r="O114" s="18">
        <f>IF(ISNUMBER(M114), $B118 * N114, "")</f>
        <v>-5564.9241146711638</v>
      </c>
      <c r="Q114" s="256"/>
      <c r="R114" s="256"/>
      <c r="S114" s="256"/>
    </row>
    <row r="115" spans="1:19" ht="17.25" thickBot="1">
      <c r="A115" s="125" t="s">
        <v>60</v>
      </c>
      <c r="B115" s="126">
        <v>4925</v>
      </c>
      <c r="C115" s="77">
        <v>5.2350427400000003E-2</v>
      </c>
      <c r="D115" s="15">
        <v>4620</v>
      </c>
      <c r="E115" s="32">
        <f t="shared" si="58"/>
        <v>-6.1928934010152287E-2</v>
      </c>
      <c r="F115" s="18">
        <f>IF(ISNUMBER(D115), $B118 * E115, "")</f>
        <v>-9289.3401015228428</v>
      </c>
      <c r="G115" s="31">
        <v>4645</v>
      </c>
      <c r="H115" s="32">
        <f t="shared" si="59"/>
        <v>-5.685279187817259E-2</v>
      </c>
      <c r="I115" s="101">
        <f>IF(ISNUMBER(G115), $B118 * H115, "")</f>
        <v>-8527.918781725888</v>
      </c>
      <c r="J115" s="15">
        <v>4520</v>
      </c>
      <c r="K115" s="32">
        <f t="shared" si="60"/>
        <v>-8.223350253807106E-2</v>
      </c>
      <c r="L115" s="18">
        <f>IF(ISNUMBER(J115), $B118 * K115, "")</f>
        <v>-12335.025380710658</v>
      </c>
      <c r="M115" s="31">
        <v>4630</v>
      </c>
      <c r="N115" s="32">
        <f t="shared" si="61"/>
        <v>-5.9898477157360408E-2</v>
      </c>
      <c r="O115" s="18">
        <f>IF(ISNUMBER(M115), $B118 * N115, "")</f>
        <v>-8984.7715736040609</v>
      </c>
      <c r="Q115" s="256"/>
      <c r="R115" s="256"/>
      <c r="S115" s="256"/>
    </row>
    <row r="116" spans="1:19">
      <c r="A116" s="125" t="s">
        <v>117</v>
      </c>
      <c r="B116" s="126">
        <v>5000</v>
      </c>
      <c r="C116" s="77">
        <v>4.7120418800000001E-2</v>
      </c>
      <c r="D116" s="15">
        <v>5045</v>
      </c>
      <c r="E116" s="32">
        <f t="shared" si="58"/>
        <v>8.9999999999999993E-3</v>
      </c>
      <c r="F116" s="18">
        <f>IF(ISNUMBER(D116), $B118 * E116, "")</f>
        <v>1350</v>
      </c>
      <c r="G116" s="31">
        <v>5030</v>
      </c>
      <c r="H116" s="32">
        <f t="shared" si="59"/>
        <v>6.0000000000000001E-3</v>
      </c>
      <c r="I116" s="101">
        <f>IF(ISNUMBER(G116), $B118 * H116, "")</f>
        <v>900</v>
      </c>
      <c r="J116" s="15">
        <v>4785</v>
      </c>
      <c r="K116" s="32">
        <f t="shared" si="60"/>
        <v>-4.2999999999999997E-2</v>
      </c>
      <c r="L116" s="18">
        <f>IF(ISNUMBER(J116), $B118 * K116, "")</f>
        <v>-6449.9999999999991</v>
      </c>
      <c r="M116" s="31">
        <v>4980</v>
      </c>
      <c r="N116" s="32">
        <f t="shared" si="61"/>
        <v>-4.0000000000000001E-3</v>
      </c>
      <c r="O116" s="18">
        <f>IF(ISNUMBER(M116), $B118 * N116, "")</f>
        <v>-600</v>
      </c>
      <c r="Q116" s="278"/>
      <c r="R116" s="279"/>
      <c r="S116" s="280"/>
    </row>
    <row r="117" spans="1:19" ht="17.25" thickBot="1">
      <c r="A117" s="130" t="s">
        <v>107</v>
      </c>
      <c r="B117" s="131">
        <v>156</v>
      </c>
      <c r="C117" s="79">
        <v>4.6979865799999999E-2</v>
      </c>
      <c r="D117" s="24">
        <v>153</v>
      </c>
      <c r="E117" s="25">
        <f t="shared" si="58"/>
        <v>-1.9230769230769232E-2</v>
      </c>
      <c r="F117" s="104">
        <f>IF(ISNUMBER(D117), $B118 * E117, "")</f>
        <v>-2884.6153846153848</v>
      </c>
      <c r="G117" s="102">
        <v>154</v>
      </c>
      <c r="H117" s="25">
        <f t="shared" si="59"/>
        <v>-1.282051282051282E-2</v>
      </c>
      <c r="I117" s="103">
        <f>IF(ISNUMBER(G117), $B118 * H117, "")</f>
        <v>-1923.0769230769231</v>
      </c>
      <c r="J117" s="24">
        <v>147</v>
      </c>
      <c r="K117" s="25">
        <f t="shared" si="60"/>
        <v>-5.7692307692307696E-2</v>
      </c>
      <c r="L117" s="104">
        <f>IF(ISNUMBER(J117), $B118 * K117, "")</f>
        <v>-8653.8461538461543</v>
      </c>
      <c r="M117" s="102">
        <v>151</v>
      </c>
      <c r="N117" s="25">
        <f t="shared" si="61"/>
        <v>-3.2051282051282048E-2</v>
      </c>
      <c r="O117" s="104">
        <f>IF(ISNUMBER(M117), $B118 * N117, "")</f>
        <v>-4807.6923076923076</v>
      </c>
      <c r="Q117" s="281"/>
      <c r="R117" s="282"/>
      <c r="S117" s="283"/>
    </row>
    <row r="118" spans="1:19" ht="17.25" thickBot="1">
      <c r="A118" s="132" t="s">
        <v>267</v>
      </c>
      <c r="B118" s="289">
        <f>$B$37</f>
        <v>150000</v>
      </c>
      <c r="C118" s="290"/>
      <c r="D118" s="26" t="s">
        <v>268</v>
      </c>
      <c r="E118" s="27">
        <f>IF(COUNT(E98:E117), SUM(E98:E117) / COUNT(E98:E117), 0)</f>
        <v>-2.7577910531318795E-2</v>
      </c>
      <c r="F118" s="28">
        <f>SUM(F98:F117)</f>
        <v>-82733.731593956385</v>
      </c>
      <c r="G118" s="26" t="s">
        <v>268</v>
      </c>
      <c r="H118" s="27">
        <f>IF(COUNT(H98:H117), SUM(H98:H117) / COUNT(H98:H117), 0)</f>
        <v>-1.4848121550152532E-2</v>
      </c>
      <c r="I118" s="28">
        <f>SUM(I98:I117)</f>
        <v>-44544.364650457603</v>
      </c>
      <c r="J118" s="26" t="s">
        <v>268</v>
      </c>
      <c r="K118" s="27">
        <f>IF(COUNT(K98:K117), SUM(K98:K117) / COUNT(K98:K117), 0)</f>
        <v>-5.6099587867269186E-2</v>
      </c>
      <c r="L118" s="28">
        <f>SUM(L98:L117)</f>
        <v>-168298.76360180756</v>
      </c>
      <c r="M118" s="26" t="s">
        <v>268</v>
      </c>
      <c r="N118" s="27">
        <f>IF(COUNT(N98:N117), SUM(N98:N117) / COUNT(N98:N117), 0)</f>
        <v>-2.1057919258284895E-2</v>
      </c>
      <c r="O118" s="28">
        <f>SUM(O98:O117)</f>
        <v>-63173.75777485469</v>
      </c>
      <c r="Q118" s="284"/>
      <c r="R118" s="285"/>
      <c r="S118" s="286"/>
    </row>
    <row r="120" spans="1:19" ht="17.25" thickBot="1"/>
    <row r="121" spans="1:19" ht="17.25" thickBot="1">
      <c r="A121" s="230" t="s">
        <v>255</v>
      </c>
      <c r="B121" s="231"/>
      <c r="C121" s="231"/>
      <c r="D121" s="231"/>
      <c r="E121" s="231"/>
      <c r="F121" s="231"/>
      <c r="G121" s="231"/>
      <c r="H121" s="231"/>
      <c r="I121" s="231"/>
      <c r="J121" s="231"/>
      <c r="K121" s="231"/>
      <c r="L121" s="231"/>
      <c r="M121" s="231"/>
      <c r="N121" s="231"/>
      <c r="O121" s="232"/>
      <c r="Q121" s="251"/>
      <c r="R121" s="251"/>
      <c r="S121" s="251"/>
    </row>
    <row r="122" spans="1:19" ht="17.25" thickBot="1">
      <c r="A122" s="194" t="s">
        <v>264</v>
      </c>
      <c r="B122" s="230" t="s">
        <v>49</v>
      </c>
      <c r="C122" s="232"/>
      <c r="D122" s="230" t="s">
        <v>57</v>
      </c>
      <c r="E122" s="231"/>
      <c r="F122" s="232"/>
      <c r="G122" s="257">
        <f>_xlfn.IFNA(VLOOKUP(B122, 현재가테이블!$B$2:$D$200, 2, FALSE), "-")</f>
        <v>60715000</v>
      </c>
      <c r="H122" s="258"/>
      <c r="I122" s="259"/>
      <c r="J122" s="230" t="s">
        <v>58</v>
      </c>
      <c r="K122" s="231"/>
      <c r="L122" s="232"/>
      <c r="M122" s="260">
        <f>_xlfn.IFNA(VLOOKUP(B122, 현재가테이블!$B$2:$D$200, 3, FALSE), "-")</f>
        <v>-7.8924148000000006E-3</v>
      </c>
      <c r="N122" s="261"/>
      <c r="O122" s="262"/>
      <c r="Q122" s="251"/>
      <c r="R122" s="251"/>
      <c r="S122" s="251"/>
    </row>
    <row r="123" spans="1:19" ht="17.25" thickBot="1">
      <c r="A123" s="291" t="s">
        <v>54</v>
      </c>
      <c r="B123" s="293" t="str">
        <f>TEXT($G$1, "[$-ko-KR]yyyy-mm-dd(ddd) ") &amp; "오전 00:00"</f>
        <v>2021-12-08(수) 오전 00:00</v>
      </c>
      <c r="C123" s="294"/>
      <c r="D123" s="253" t="str">
        <f>TEXT($G$1, "[$-ko-KR]yyyy-mm-dd(ddd) ") &amp; "오후 14:00"</f>
        <v>2021-12-08(수) 오후 14:00</v>
      </c>
      <c r="E123" s="254"/>
      <c r="F123" s="255"/>
      <c r="G123" s="253" t="str">
        <f>TEXT($G$1, "[$-ko-KR]yyyy-mm-dd(ddd) ") &amp; "오후 19:00"</f>
        <v>2021-12-08(수) 오후 19:00</v>
      </c>
      <c r="H123" s="254"/>
      <c r="I123" s="255"/>
      <c r="J123" s="253" t="str">
        <f>TEXT($G$1, "[$-ko-KR]yyyy-mm-dd(ddd) ") &amp; "오후 21:00"</f>
        <v>2021-12-08(수) 오후 21:00</v>
      </c>
      <c r="K123" s="254"/>
      <c r="L123" s="255"/>
      <c r="M123" s="253" t="str">
        <f>TEXT($G$1+1, "[$-ko-KR]yyyy-mm-dd(ddd) ") &amp; "오전 00:00"</f>
        <v>2021-12-09(목) 오전 00:00</v>
      </c>
      <c r="N123" s="254"/>
      <c r="O123" s="255"/>
      <c r="Q123" s="251"/>
      <c r="R123" s="251"/>
      <c r="S123" s="251"/>
    </row>
    <row r="124" spans="1:19" ht="17.25" thickBot="1">
      <c r="A124" s="292"/>
      <c r="B124" s="121" t="s">
        <v>57</v>
      </c>
      <c r="C124" s="122" t="s">
        <v>58</v>
      </c>
      <c r="D124" s="2" t="s">
        <v>57</v>
      </c>
      <c r="E124" s="10" t="s">
        <v>265</v>
      </c>
      <c r="F124" s="11" t="s">
        <v>266</v>
      </c>
      <c r="G124" s="195" t="s">
        <v>57</v>
      </c>
      <c r="H124" s="196" t="s">
        <v>265</v>
      </c>
      <c r="I124" s="197" t="s">
        <v>266</v>
      </c>
      <c r="J124" s="10" t="s">
        <v>57</v>
      </c>
      <c r="K124" s="10" t="s">
        <v>265</v>
      </c>
      <c r="L124" s="115" t="s">
        <v>266</v>
      </c>
      <c r="M124" s="2" t="s">
        <v>57</v>
      </c>
      <c r="N124" s="10" t="s">
        <v>265</v>
      </c>
      <c r="O124" s="66" t="s">
        <v>266</v>
      </c>
      <c r="Q124" s="256"/>
      <c r="R124" s="256"/>
      <c r="S124" s="256"/>
    </row>
    <row r="125" spans="1:19" ht="17.25" thickBot="1">
      <c r="A125" s="123" t="s">
        <v>97</v>
      </c>
      <c r="B125" s="124">
        <v>4.95</v>
      </c>
      <c r="C125" s="76">
        <v>0.19277108430000001</v>
      </c>
      <c r="D125" s="13">
        <v>4.8600000000000003</v>
      </c>
      <c r="E125" s="14">
        <f>IF(ISNUMBER(D125), (D125 - $B125) / $B125, "")</f>
        <v>-1.8181818181818153E-2</v>
      </c>
      <c r="F125" s="16">
        <f>IF(ISNUMBER(D125), $B145 * E125, "")</f>
        <v>-2727.2727272727229</v>
      </c>
      <c r="G125" s="29">
        <v>4.84</v>
      </c>
      <c r="H125" s="14">
        <f>IF(ISNUMBER(G125), (G125 - $B125) / $B125, "")</f>
        <v>-2.2222222222222286E-2</v>
      </c>
      <c r="I125" s="100">
        <f>IF(ISNUMBER(G125), $B145 * H125, "")</f>
        <v>-3333.333333333343</v>
      </c>
      <c r="J125" s="13">
        <v>4.67</v>
      </c>
      <c r="K125" s="14">
        <f>IF(ISNUMBER(J125), (J125 - $B125) / $B125, "")</f>
        <v>-5.6565656565656611E-2</v>
      </c>
      <c r="L125" s="16">
        <f>IF(ISNUMBER(J125), $B145 * K125, "")</f>
        <v>-8484.8484848484914</v>
      </c>
      <c r="M125" s="29">
        <v>4.63</v>
      </c>
      <c r="N125" s="14">
        <f>IF(ISNUMBER(M125), (M125 - $B125) / $B125, "")</f>
        <v>-6.4646464646464702E-2</v>
      </c>
      <c r="O125" s="16">
        <f>IF(ISNUMBER(M125), $B145 * N125, "")</f>
        <v>-9696.9696969697052</v>
      </c>
      <c r="Q125" s="251"/>
      <c r="R125" s="251"/>
      <c r="S125" s="251"/>
    </row>
    <row r="126" spans="1:19" ht="17.25" thickBot="1">
      <c r="A126" s="125" t="s">
        <v>187</v>
      </c>
      <c r="B126" s="126">
        <v>17.100000000000001</v>
      </c>
      <c r="C126" s="77">
        <v>6.2111801199999997E-2</v>
      </c>
      <c r="D126" s="15">
        <v>17</v>
      </c>
      <c r="E126" s="32">
        <f t="shared" ref="E126:E129" si="62">IF(ISNUMBER(D126), (D126 - $B126) / $B126, "")</f>
        <v>-5.8479532163743519E-3</v>
      </c>
      <c r="F126" s="18">
        <f>IF(ISNUMBER(D126), $B145 * E126, "")</f>
        <v>-877.19298245615278</v>
      </c>
      <c r="G126" s="31">
        <v>17.100000000000001</v>
      </c>
      <c r="H126" s="32">
        <f t="shared" ref="H126:H129" si="63">IF(ISNUMBER(G126), (G126 - $B126) / $B126, "")</f>
        <v>0</v>
      </c>
      <c r="I126" s="101">
        <f>IF(ISNUMBER(G126), $B145 * H126, "")</f>
        <v>0</v>
      </c>
      <c r="J126" s="15">
        <v>16.5</v>
      </c>
      <c r="K126" s="32">
        <f t="shared" ref="K126:K129" si="64">IF(ISNUMBER(J126), (J126 - $B126) / $B126, "")</f>
        <v>-3.5087719298245695E-2</v>
      </c>
      <c r="L126" s="18">
        <f>IF(ISNUMBER(J126), $B145 * K126, "")</f>
        <v>-5263.1578947368544</v>
      </c>
      <c r="M126" s="31">
        <v>17.2</v>
      </c>
      <c r="N126" s="32">
        <f t="shared" ref="N126:N129" si="65">IF(ISNUMBER(M126), (M126 - $B126) / $B126, "")</f>
        <v>5.8479532163741438E-3</v>
      </c>
      <c r="O126" s="18">
        <f>IF(ISNUMBER(M126), $B145 * N126, "")</f>
        <v>877.19298245612151</v>
      </c>
      <c r="Q126" s="251"/>
      <c r="R126" s="251"/>
      <c r="S126" s="251"/>
    </row>
    <row r="127" spans="1:19" ht="17.25" thickBot="1">
      <c r="A127" s="125" t="s">
        <v>119</v>
      </c>
      <c r="B127" s="126">
        <v>31.1</v>
      </c>
      <c r="C127" s="77">
        <v>4.3624161100000003E-2</v>
      </c>
      <c r="D127" s="15">
        <v>30.5</v>
      </c>
      <c r="E127" s="32">
        <f t="shared" si="62"/>
        <v>-1.929260450160776E-2</v>
      </c>
      <c r="F127" s="18">
        <f>IF(ISNUMBER(D127), $B145 * E127, "")</f>
        <v>-2893.890675241164</v>
      </c>
      <c r="G127" s="31">
        <v>30.9</v>
      </c>
      <c r="H127" s="32">
        <f t="shared" si="63"/>
        <v>-6.4308681672026633E-3</v>
      </c>
      <c r="I127" s="101">
        <f>IF(ISNUMBER(G127), $B145 * H127, "")</f>
        <v>-964.63022508039955</v>
      </c>
      <c r="J127" s="15">
        <v>30</v>
      </c>
      <c r="K127" s="32">
        <f t="shared" si="64"/>
        <v>-3.536977491961419E-2</v>
      </c>
      <c r="L127" s="18">
        <f>IF(ISNUMBER(J127), $B145 * K127, "")</f>
        <v>-5305.4662379421288</v>
      </c>
      <c r="M127" s="31">
        <v>33.5</v>
      </c>
      <c r="N127" s="32">
        <f t="shared" si="65"/>
        <v>7.7170418006430819E-2</v>
      </c>
      <c r="O127" s="18">
        <f>IF(ISNUMBER(M127), $B145 * N127, "")</f>
        <v>11575.562700964623</v>
      </c>
      <c r="Q127" s="256"/>
      <c r="R127" s="256"/>
      <c r="S127" s="256"/>
    </row>
    <row r="128" spans="1:19" ht="17.25" thickBot="1">
      <c r="A128" s="125" t="s">
        <v>247</v>
      </c>
      <c r="B128" s="126">
        <v>81.900000000000006</v>
      </c>
      <c r="C128" s="77">
        <v>3.4090909099999997E-2</v>
      </c>
      <c r="D128" s="15">
        <v>82.8</v>
      </c>
      <c r="E128" s="32">
        <f t="shared" si="62"/>
        <v>1.0989010989010884E-2</v>
      </c>
      <c r="F128" s="18">
        <f>IF(ISNUMBER(D128), $B145 * E128, "")</f>
        <v>1648.3516483516325</v>
      </c>
      <c r="G128" s="31">
        <v>83.6</v>
      </c>
      <c r="H128" s="32">
        <f t="shared" si="63"/>
        <v>2.0757020757020617E-2</v>
      </c>
      <c r="I128" s="101">
        <f>IF(ISNUMBER(G128), $B145 * H128, "")</f>
        <v>3113.5531135530928</v>
      </c>
      <c r="J128" s="15">
        <v>82.3</v>
      </c>
      <c r="K128" s="32">
        <f t="shared" si="64"/>
        <v>4.8840048840047799E-3</v>
      </c>
      <c r="L128" s="18">
        <f>IF(ISNUMBER(J128), $B145 * K128, "")</f>
        <v>732.60073260071704</v>
      </c>
      <c r="M128" s="31">
        <v>90.4</v>
      </c>
      <c r="N128" s="32">
        <f t="shared" si="65"/>
        <v>0.10378510378510378</v>
      </c>
      <c r="O128" s="18">
        <f>IF(ISNUMBER(M128), $B145 * N128, "")</f>
        <v>15567.765567765566</v>
      </c>
      <c r="Q128" s="256"/>
      <c r="R128" s="256"/>
      <c r="S128" s="256"/>
    </row>
    <row r="129" spans="1:19" ht="17.25" thickBot="1">
      <c r="A129" s="127" t="s">
        <v>213</v>
      </c>
      <c r="B129" s="128">
        <v>12.3</v>
      </c>
      <c r="C129" s="78">
        <v>3.3613445399999997E-2</v>
      </c>
      <c r="D129" s="20">
        <v>12.1</v>
      </c>
      <c r="E129" s="21">
        <f t="shared" si="62"/>
        <v>-1.6260162601626101E-2</v>
      </c>
      <c r="F129" s="22">
        <f>IF(ISNUMBER(D129), $B145 * E129, "")</f>
        <v>-2439.0243902439151</v>
      </c>
      <c r="G129" s="30">
        <v>12.2</v>
      </c>
      <c r="H129" s="21">
        <f t="shared" si="63"/>
        <v>-8.1300813008131235E-3</v>
      </c>
      <c r="I129" s="105">
        <f>IF(ISNUMBER(G129), $B145 * H129, "")</f>
        <v>-1219.5121951219685</v>
      </c>
      <c r="J129" s="20">
        <v>11.5</v>
      </c>
      <c r="K129" s="21">
        <f t="shared" si="64"/>
        <v>-6.5040650406504114E-2</v>
      </c>
      <c r="L129" s="22">
        <f>IF(ISNUMBER(J129), $B145 * K129, "")</f>
        <v>-9756.0975609756169</v>
      </c>
      <c r="M129" s="30">
        <v>12</v>
      </c>
      <c r="N129" s="21">
        <f t="shared" si="65"/>
        <v>-2.4390243902439081E-2</v>
      </c>
      <c r="O129" s="22">
        <f>IF(ISNUMBER(M129), $B145 * N129, "")</f>
        <v>-3658.5365853658623</v>
      </c>
      <c r="Q129" s="256"/>
      <c r="R129" s="256"/>
      <c r="S129" s="256"/>
    </row>
    <row r="130" spans="1:19" ht="17.25" thickBot="1">
      <c r="A130" s="125" t="s">
        <v>129</v>
      </c>
      <c r="B130" s="129">
        <v>88.5</v>
      </c>
      <c r="C130" s="80">
        <v>3.2672112000000003E-2</v>
      </c>
      <c r="D130" s="106">
        <v>87.3</v>
      </c>
      <c r="E130" s="107">
        <f>IF(ISNUMBER(D130), (D130 - $B130) / $B130, "")</f>
        <v>-1.3559322033898338E-2</v>
      </c>
      <c r="F130" s="108">
        <f>IF(ISNUMBER(D130), $B145 * E130, "")</f>
        <v>-2033.8983050847507</v>
      </c>
      <c r="G130" s="109">
        <v>91.6</v>
      </c>
      <c r="H130" s="107">
        <f>IF(ISNUMBER(G130), (G130 - $B130) / $B130, "")</f>
        <v>3.502824858757056E-2</v>
      </c>
      <c r="I130" s="110">
        <f>IF(ISNUMBER(G130), $B145 * H130, "")</f>
        <v>5254.2372881355841</v>
      </c>
      <c r="J130" s="106">
        <v>87.2</v>
      </c>
      <c r="K130" s="107">
        <f>IF(ISNUMBER(J130), (J130 - $B130) / $B130, "")</f>
        <v>-1.4689265536723131E-2</v>
      </c>
      <c r="L130" s="108">
        <f>IF(ISNUMBER(J130), $B145 * K130, "")</f>
        <v>-2203.3898305084695</v>
      </c>
      <c r="M130" s="109">
        <v>91.9</v>
      </c>
      <c r="N130" s="107">
        <f>IF(ISNUMBER(M130), (M130 - $B130) / $B130, "")</f>
        <v>3.8418079096045263E-2</v>
      </c>
      <c r="O130" s="108">
        <f>IF(ISNUMBER(M130), $B145 * N130, "")</f>
        <v>5762.7118644067896</v>
      </c>
      <c r="Q130" s="256"/>
      <c r="R130" s="256"/>
      <c r="S130" s="256"/>
    </row>
    <row r="131" spans="1:19" ht="17.25" thickBot="1">
      <c r="A131" s="125" t="s">
        <v>145</v>
      </c>
      <c r="B131" s="126">
        <v>22.4</v>
      </c>
      <c r="C131" s="77">
        <v>3.2258064500000003E-2</v>
      </c>
      <c r="D131" s="15">
        <v>22.3</v>
      </c>
      <c r="E131" s="32">
        <f t="shared" ref="E131:E134" si="66">IF(ISNUMBER(D131), (D131 - $B131) / $B131, "")</f>
        <v>-4.4642857142856195E-3</v>
      </c>
      <c r="F131" s="18">
        <f>IF(ISNUMBER(D131), $B145 * E131, "")</f>
        <v>-669.6428571428429</v>
      </c>
      <c r="G131" s="31">
        <v>22.3</v>
      </c>
      <c r="H131" s="32">
        <f t="shared" ref="H131:H134" si="67">IF(ISNUMBER(G131), (G131 - $B131) / $B131, "")</f>
        <v>-4.4642857142856195E-3</v>
      </c>
      <c r="I131" s="101">
        <f>IF(ISNUMBER(G131), $B145 * H131, "")</f>
        <v>-669.6428571428429</v>
      </c>
      <c r="J131" s="15">
        <v>21.3</v>
      </c>
      <c r="K131" s="32">
        <f t="shared" ref="K131:K134" si="68">IF(ISNUMBER(J131), (J131 - $B131) / $B131, "")</f>
        <v>-4.9107142857142766E-2</v>
      </c>
      <c r="L131" s="18">
        <f>IF(ISNUMBER(J131), $B145 * K131, "")</f>
        <v>-7366.0714285714148</v>
      </c>
      <c r="M131" s="31">
        <v>22.4</v>
      </c>
      <c r="N131" s="32">
        <f t="shared" ref="N131:N134" si="69">IF(ISNUMBER(M131), (M131 - $B131) / $B131, "")</f>
        <v>0</v>
      </c>
      <c r="O131" s="18">
        <f>IF(ISNUMBER(M131), $B145 * N131, "")</f>
        <v>0</v>
      </c>
      <c r="Q131" s="256"/>
      <c r="R131" s="256"/>
      <c r="S131" s="256"/>
    </row>
    <row r="132" spans="1:19" ht="17.25" thickBot="1">
      <c r="A132" s="125" t="s">
        <v>207</v>
      </c>
      <c r="B132" s="126">
        <v>17.8</v>
      </c>
      <c r="C132" s="77">
        <v>2.89017341E-2</v>
      </c>
      <c r="D132" s="15">
        <v>17.5</v>
      </c>
      <c r="E132" s="32">
        <f t="shared" si="66"/>
        <v>-1.6853932584269701E-2</v>
      </c>
      <c r="F132" s="18">
        <f>IF(ISNUMBER(D132), $B145 * E132, "")</f>
        <v>-2528.0898876404549</v>
      </c>
      <c r="G132" s="31">
        <v>17.7</v>
      </c>
      <c r="H132" s="32">
        <f t="shared" si="67"/>
        <v>-5.6179775280899673E-3</v>
      </c>
      <c r="I132" s="101">
        <f>IF(ISNUMBER(G132), $B145 * H132, "")</f>
        <v>-842.69662921349504</v>
      </c>
      <c r="J132" s="15">
        <v>17</v>
      </c>
      <c r="K132" s="32">
        <f t="shared" si="68"/>
        <v>-4.4943820224719142E-2</v>
      </c>
      <c r="L132" s="18">
        <f>IF(ISNUMBER(J132), $B145 * K132, "")</f>
        <v>-6741.5730337078712</v>
      </c>
      <c r="M132" s="31">
        <v>17.7</v>
      </c>
      <c r="N132" s="32">
        <f t="shared" si="69"/>
        <v>-5.6179775280899673E-3</v>
      </c>
      <c r="O132" s="18">
        <f>IF(ISNUMBER(M132), $B145 * N132, "")</f>
        <v>-842.69662921349504</v>
      </c>
      <c r="Q132" s="256"/>
      <c r="R132" s="256"/>
      <c r="S132" s="256"/>
    </row>
    <row r="133" spans="1:19" ht="17.25" thickBot="1">
      <c r="A133" s="125" t="s">
        <v>338</v>
      </c>
      <c r="B133" s="126">
        <v>0.161</v>
      </c>
      <c r="C133" s="77">
        <v>2.5477706999999999E-2</v>
      </c>
      <c r="D133" s="15">
        <v>0.156</v>
      </c>
      <c r="E133" s="32">
        <f t="shared" si="66"/>
        <v>-3.105590062111804E-2</v>
      </c>
      <c r="F133" s="18">
        <f>IF(ISNUMBER(D133), $B145 * E133, "")</f>
        <v>-4658.3850931677061</v>
      </c>
      <c r="G133" s="31">
        <v>0.159</v>
      </c>
      <c r="H133" s="32">
        <f t="shared" si="67"/>
        <v>-1.2422360248447216E-2</v>
      </c>
      <c r="I133" s="101">
        <f>IF(ISNUMBER(G133), $B145 * H133, "")</f>
        <v>-1863.3540372670825</v>
      </c>
      <c r="J133" s="15">
        <v>0.154</v>
      </c>
      <c r="K133" s="32">
        <f t="shared" si="68"/>
        <v>-4.3478260869565258E-2</v>
      </c>
      <c r="L133" s="18">
        <f>IF(ISNUMBER(J133), $B145 * K133, "")</f>
        <v>-6521.7391304347884</v>
      </c>
      <c r="M133" s="31">
        <v>0.158</v>
      </c>
      <c r="N133" s="32">
        <f t="shared" si="69"/>
        <v>-1.8633540372670822E-2</v>
      </c>
      <c r="O133" s="18">
        <f>IF(ISNUMBER(M133), $B145 * N133, "")</f>
        <v>-2795.0310559006234</v>
      </c>
      <c r="Q133" s="33"/>
      <c r="R133" s="33"/>
    </row>
    <row r="134" spans="1:19" ht="17.25" thickBot="1">
      <c r="A134" s="130" t="s">
        <v>205</v>
      </c>
      <c r="B134" s="131">
        <v>12.8</v>
      </c>
      <c r="C134" s="79">
        <v>2.4E-2</v>
      </c>
      <c r="D134" s="24">
        <v>12.5</v>
      </c>
      <c r="E134" s="25">
        <f t="shared" si="66"/>
        <v>-2.3437500000000056E-2</v>
      </c>
      <c r="F134" s="104">
        <f>IF(ISNUMBER(D134), $B145 * E134, "")</f>
        <v>-3515.6250000000082</v>
      </c>
      <c r="G134" s="102">
        <v>12.6</v>
      </c>
      <c r="H134" s="25">
        <f t="shared" si="67"/>
        <v>-1.5625000000000083E-2</v>
      </c>
      <c r="I134" s="103">
        <f>IF(ISNUMBER(G134), $B145 * H134, "")</f>
        <v>-2343.7500000000123</v>
      </c>
      <c r="J134" s="24">
        <v>12.2</v>
      </c>
      <c r="K134" s="25">
        <f t="shared" si="68"/>
        <v>-4.6875000000000111E-2</v>
      </c>
      <c r="L134" s="104">
        <f>IF(ISNUMBER(J134), $B145 * K134, "")</f>
        <v>-7031.2500000000164</v>
      </c>
      <c r="M134" s="102">
        <v>12.8</v>
      </c>
      <c r="N134" s="25">
        <f t="shared" si="69"/>
        <v>0</v>
      </c>
      <c r="O134" s="104">
        <f>IF(ISNUMBER(M134), $B145 * N134, "")</f>
        <v>0</v>
      </c>
      <c r="Q134" s="265"/>
      <c r="R134" s="266"/>
      <c r="S134" s="267"/>
    </row>
    <row r="135" spans="1:19">
      <c r="A135" s="123" t="s">
        <v>147</v>
      </c>
      <c r="B135" s="124">
        <v>13.1</v>
      </c>
      <c r="C135" s="76">
        <v>2.34375E-2</v>
      </c>
      <c r="D135" s="13">
        <v>13</v>
      </c>
      <c r="E135" s="14">
        <f>IF(ISNUMBER(D135), (D135 - $B135) / $B135, "")</f>
        <v>-7.6335877862595148E-3</v>
      </c>
      <c r="F135" s="16">
        <f>IF(ISNUMBER(D135), $B145 * E135, "")</f>
        <v>-1145.0381679389272</v>
      </c>
      <c r="G135" s="29">
        <v>13</v>
      </c>
      <c r="H135" s="14">
        <f>IF(ISNUMBER(G135), (G135 - $B135) / $B135, "")</f>
        <v>-7.6335877862595148E-3</v>
      </c>
      <c r="I135" s="100">
        <f>IF(ISNUMBER(G135), $B145 * H135, "")</f>
        <v>-1145.0381679389272</v>
      </c>
      <c r="J135" s="13">
        <v>12.4</v>
      </c>
      <c r="K135" s="14">
        <f>IF(ISNUMBER(J135), (J135 - $B135) / $B135, "")</f>
        <v>-5.3435114503816744E-2</v>
      </c>
      <c r="L135" s="16">
        <f>IF(ISNUMBER(J135), $B145 * K135, "")</f>
        <v>-8015.2671755725114</v>
      </c>
      <c r="M135" s="29">
        <v>12.8</v>
      </c>
      <c r="N135" s="14">
        <f>IF(ISNUMBER(M135), (M135 - $B135) / $B135, "")</f>
        <v>-2.2900763358778546E-2</v>
      </c>
      <c r="O135" s="16">
        <f>IF(ISNUMBER(M135), $B145 * N135, "")</f>
        <v>-3435.114503816782</v>
      </c>
      <c r="Q135" s="268"/>
      <c r="R135" s="269"/>
      <c r="S135" s="270"/>
    </row>
    <row r="136" spans="1:19" ht="17.25" thickBot="1">
      <c r="A136" s="125" t="s">
        <v>175</v>
      </c>
      <c r="B136" s="126">
        <v>17.5</v>
      </c>
      <c r="C136" s="77">
        <v>2.33918129E-2</v>
      </c>
      <c r="D136" s="15">
        <v>17.2</v>
      </c>
      <c r="E136" s="32">
        <f t="shared" ref="E136:E139" si="70">IF(ISNUMBER(D136), (D136 - $B136) / $B136, "")</f>
        <v>-1.7142857142857182E-2</v>
      </c>
      <c r="F136" s="18">
        <f>IF(ISNUMBER(D136), $B145 * E136, "")</f>
        <v>-2571.4285714285775</v>
      </c>
      <c r="G136" s="31">
        <v>17.3</v>
      </c>
      <c r="H136" s="32">
        <f t="shared" ref="H136:H139" si="71">IF(ISNUMBER(G136), (G136 - $B136) / $B136, "")</f>
        <v>-1.1428571428571389E-2</v>
      </c>
      <c r="I136" s="101">
        <f>IF(ISNUMBER(G136), $B145 * H136, "")</f>
        <v>-1714.2857142857083</v>
      </c>
      <c r="J136" s="15">
        <v>16.600000000000001</v>
      </c>
      <c r="K136" s="32">
        <f t="shared" ref="K136:K139" si="72">IF(ISNUMBER(J136), (J136 - $B136) / $B136, "")</f>
        <v>-5.1428571428571344E-2</v>
      </c>
      <c r="L136" s="18">
        <f>IF(ISNUMBER(J136), $B145 * K136, "")</f>
        <v>-7714.2857142857019</v>
      </c>
      <c r="M136" s="31">
        <v>17.3</v>
      </c>
      <c r="N136" s="32">
        <f t="shared" ref="N136:N139" si="73">IF(ISNUMBER(M136), (M136 - $B136) / $B136, "")</f>
        <v>-1.1428571428571389E-2</v>
      </c>
      <c r="O136" s="18">
        <f>IF(ISNUMBER(M136), $B145 * N136, "")</f>
        <v>-1714.2857142857083</v>
      </c>
      <c r="Q136" s="271"/>
      <c r="R136" s="272"/>
      <c r="S136" s="273"/>
    </row>
    <row r="137" spans="1:19" ht="17.25" thickBot="1">
      <c r="A137" s="125" t="s">
        <v>64</v>
      </c>
      <c r="B137" s="126">
        <v>42.8</v>
      </c>
      <c r="C137" s="77">
        <v>2.1479713599999999E-2</v>
      </c>
      <c r="D137" s="15">
        <v>42.5</v>
      </c>
      <c r="E137" s="32">
        <f t="shared" si="70"/>
        <v>-7.0093457943924574E-3</v>
      </c>
      <c r="F137" s="18">
        <f>IF(ISNUMBER(D137), $B145 * E137, "")</f>
        <v>-1051.4018691588685</v>
      </c>
      <c r="G137" s="31">
        <v>42.6</v>
      </c>
      <c r="H137" s="32">
        <f t="shared" si="71"/>
        <v>-4.672897196261583E-3</v>
      </c>
      <c r="I137" s="101">
        <f>IF(ISNUMBER(G137), $B145 * H137, "")</f>
        <v>-700.9345794392375</v>
      </c>
      <c r="J137" s="15">
        <v>40.6</v>
      </c>
      <c r="K137" s="32">
        <f t="shared" si="72"/>
        <v>-5.1401869158878406E-2</v>
      </c>
      <c r="L137" s="18">
        <f>IF(ISNUMBER(J137), $B145 * K137, "")</f>
        <v>-7710.2803738317607</v>
      </c>
      <c r="M137" s="31">
        <v>42.1</v>
      </c>
      <c r="N137" s="32">
        <f t="shared" si="73"/>
        <v>-1.6355140186915789E-2</v>
      </c>
      <c r="O137" s="18">
        <f>IF(ISNUMBER(M137), $B145 * N137, "")</f>
        <v>-2453.2710280373685</v>
      </c>
      <c r="Q137" s="256"/>
      <c r="R137" s="256"/>
      <c r="S137" s="256"/>
    </row>
    <row r="138" spans="1:19" ht="17.25" thickBot="1">
      <c r="A138" s="125" t="s">
        <v>71</v>
      </c>
      <c r="B138" s="126">
        <v>30.1</v>
      </c>
      <c r="C138" s="77">
        <v>2.0338983099999999E-2</v>
      </c>
      <c r="D138" s="15">
        <v>29.3</v>
      </c>
      <c r="E138" s="32">
        <f t="shared" si="70"/>
        <v>-2.6578073089701018E-2</v>
      </c>
      <c r="F138" s="18">
        <f>IF(ISNUMBER(D138), $B145 * E138, "")</f>
        <v>-3986.7109634551525</v>
      </c>
      <c r="G138" s="31">
        <v>29.9</v>
      </c>
      <c r="H138" s="32">
        <f t="shared" si="71"/>
        <v>-6.644518272425343E-3</v>
      </c>
      <c r="I138" s="101">
        <f>IF(ISNUMBER(G138), $B145 * H138, "")</f>
        <v>-996.67774086380143</v>
      </c>
      <c r="J138" s="15">
        <v>28.5</v>
      </c>
      <c r="K138" s="32">
        <f t="shared" si="72"/>
        <v>-5.3156146179402036E-2</v>
      </c>
      <c r="L138" s="18">
        <f>IF(ISNUMBER(J138), $B145 * K138, "")</f>
        <v>-7973.421926910305</v>
      </c>
      <c r="M138" s="31">
        <v>30</v>
      </c>
      <c r="N138" s="32">
        <f t="shared" si="73"/>
        <v>-3.3222591362126715E-3</v>
      </c>
      <c r="O138" s="18">
        <f>IF(ISNUMBER(M138), $B145 * N138, "")</f>
        <v>-498.33887043190072</v>
      </c>
      <c r="Q138" s="251"/>
      <c r="R138" s="251"/>
      <c r="S138" s="251"/>
    </row>
    <row r="139" spans="1:19" ht="17.25" thickBot="1">
      <c r="A139" s="127" t="s">
        <v>185</v>
      </c>
      <c r="B139" s="128">
        <v>15.7</v>
      </c>
      <c r="C139" s="78">
        <v>1.9480519500000001E-2</v>
      </c>
      <c r="D139" s="20">
        <v>15.3</v>
      </c>
      <c r="E139" s="21">
        <f t="shared" si="70"/>
        <v>-2.5477707006369338E-2</v>
      </c>
      <c r="F139" s="22">
        <f>IF(ISNUMBER(D139), $B145 * E139, "")</f>
        <v>-3821.6560509554006</v>
      </c>
      <c r="G139" s="30">
        <v>15.4</v>
      </c>
      <c r="H139" s="21">
        <f t="shared" si="71"/>
        <v>-1.9108280254777003E-2</v>
      </c>
      <c r="I139" s="105">
        <f>IF(ISNUMBER(G139), $B145 * H139, "")</f>
        <v>-2866.2420382165506</v>
      </c>
      <c r="J139" s="20">
        <v>14.7</v>
      </c>
      <c r="K139" s="21">
        <f t="shared" si="72"/>
        <v>-6.3694267515923567E-2</v>
      </c>
      <c r="L139" s="22">
        <f>IF(ISNUMBER(J139), $B145 * K139, "")</f>
        <v>-9554.1401273885349</v>
      </c>
      <c r="M139" s="30">
        <v>15.1</v>
      </c>
      <c r="N139" s="21">
        <f t="shared" si="73"/>
        <v>-3.8216560509554118E-2</v>
      </c>
      <c r="O139" s="22">
        <f>IF(ISNUMBER(M139), $B145 * N139, "")</f>
        <v>-5732.4840764331175</v>
      </c>
      <c r="Q139" s="251"/>
      <c r="R139" s="251"/>
      <c r="S139" s="251"/>
    </row>
    <row r="140" spans="1:19" ht="17.25" thickBot="1">
      <c r="A140" s="125" t="s">
        <v>199</v>
      </c>
      <c r="B140" s="129">
        <v>75.8</v>
      </c>
      <c r="C140" s="80">
        <v>1.7449664399999999E-2</v>
      </c>
      <c r="D140" s="106">
        <v>74.900000000000006</v>
      </c>
      <c r="E140" s="107">
        <f>IF(ISNUMBER(D140), (D140 - $B140) / $B140, "")</f>
        <v>-1.1873350923482738E-2</v>
      </c>
      <c r="F140" s="108">
        <f>IF(ISNUMBER(D140), $B145 * E140, "")</f>
        <v>-1781.0026385224107</v>
      </c>
      <c r="G140" s="109">
        <v>75.099999999999994</v>
      </c>
      <c r="H140" s="107">
        <f>IF(ISNUMBER(G140), (G140 - $B140) / $B140, "")</f>
        <v>-9.2348284960422546E-3</v>
      </c>
      <c r="I140" s="110">
        <f>IF(ISNUMBER(G140), $B145 * H140, "")</f>
        <v>-1385.2242744063383</v>
      </c>
      <c r="J140" s="106">
        <v>71.8</v>
      </c>
      <c r="K140" s="107">
        <f>IF(ISNUMBER(J140), (J140 - $B140) / $B140, "")</f>
        <v>-5.2770448548812667E-2</v>
      </c>
      <c r="L140" s="108">
        <f>IF(ISNUMBER(J140), $B145 * K140, "")</f>
        <v>-7915.5672823219002</v>
      </c>
      <c r="M140" s="109">
        <v>74.8</v>
      </c>
      <c r="N140" s="107">
        <f>IF(ISNUMBER(M140), (M140 - $B140) / $B140, "")</f>
        <v>-1.3192612137203167E-2</v>
      </c>
      <c r="O140" s="108">
        <f>IF(ISNUMBER(M140), $B145 * N140, "")</f>
        <v>-1978.891820580475</v>
      </c>
      <c r="Q140" s="256"/>
      <c r="R140" s="256"/>
      <c r="S140" s="256"/>
    </row>
    <row r="141" spans="1:19" ht="17.25" thickBot="1">
      <c r="A141" s="125" t="s">
        <v>201</v>
      </c>
      <c r="B141" s="126">
        <v>18.100000000000001</v>
      </c>
      <c r="C141" s="77">
        <v>1.68539326E-2</v>
      </c>
      <c r="D141" s="15">
        <v>17.899999999999999</v>
      </c>
      <c r="E141" s="32">
        <f t="shared" ref="E141:E144" si="74">IF(ISNUMBER(D141), (D141 - $B141) / $B141, "")</f>
        <v>-1.1049723756906233E-2</v>
      </c>
      <c r="F141" s="18">
        <f>IF(ISNUMBER(D141), $B145 * E141, "")</f>
        <v>-1657.4585635359349</v>
      </c>
      <c r="G141" s="31">
        <v>17.7</v>
      </c>
      <c r="H141" s="32">
        <f t="shared" ref="H141:H144" si="75">IF(ISNUMBER(G141), (G141 - $B141) / $B141, "")</f>
        <v>-2.2099447513812272E-2</v>
      </c>
      <c r="I141" s="101">
        <f>IF(ISNUMBER(G141), $B145 * H141, "")</f>
        <v>-3314.9171270718407</v>
      </c>
      <c r="J141" s="15">
        <v>17.100000000000001</v>
      </c>
      <c r="K141" s="32">
        <f t="shared" ref="K141:K144" si="76">IF(ISNUMBER(J141), (J141 - $B141) / $B141, "")</f>
        <v>-5.5248618784530384E-2</v>
      </c>
      <c r="L141" s="18">
        <f>IF(ISNUMBER(J141), $B145 * K141, "")</f>
        <v>-8287.2928176795576</v>
      </c>
      <c r="M141" s="31">
        <v>17.7</v>
      </c>
      <c r="N141" s="32">
        <f t="shared" ref="N141:N144" si="77">IF(ISNUMBER(M141), (M141 - $B141) / $B141, "")</f>
        <v>-2.2099447513812272E-2</v>
      </c>
      <c r="O141" s="18">
        <f>IF(ISNUMBER(M141), $B145 * N141, "")</f>
        <v>-3314.9171270718407</v>
      </c>
      <c r="Q141" s="256"/>
      <c r="R141" s="256"/>
      <c r="S141" s="256"/>
    </row>
    <row r="142" spans="1:19" ht="17.25" thickBot="1">
      <c r="A142" s="125" t="s">
        <v>231</v>
      </c>
      <c r="B142" s="126">
        <v>91.9</v>
      </c>
      <c r="C142" s="77">
        <v>1.6592920399999999E-2</v>
      </c>
      <c r="D142" s="15">
        <v>88.6</v>
      </c>
      <c r="E142" s="32">
        <f t="shared" si="74"/>
        <v>-3.5908596300326563E-2</v>
      </c>
      <c r="F142" s="18">
        <f>IF(ISNUMBER(D142), $B145 * E142, "")</f>
        <v>-5386.2894450489848</v>
      </c>
      <c r="G142" s="31">
        <v>89.2</v>
      </c>
      <c r="H142" s="32">
        <f t="shared" si="75"/>
        <v>-2.9379760609358027E-2</v>
      </c>
      <c r="I142" s="101">
        <f>IF(ISNUMBER(G142), $B145 * H142, "")</f>
        <v>-4406.9640914037045</v>
      </c>
      <c r="J142" s="15">
        <v>86.2</v>
      </c>
      <c r="K142" s="32">
        <f t="shared" si="76"/>
        <v>-6.2023939064200242E-2</v>
      </c>
      <c r="L142" s="18">
        <f>IF(ISNUMBER(J142), $B145 * K142, "")</f>
        <v>-9303.590859630036</v>
      </c>
      <c r="M142" s="31">
        <v>88.7</v>
      </c>
      <c r="N142" s="32">
        <f t="shared" si="77"/>
        <v>-3.4820457018498396E-2</v>
      </c>
      <c r="O142" s="18">
        <f>IF(ISNUMBER(M142), $B145 * N142, "")</f>
        <v>-5223.0685527747592</v>
      </c>
      <c r="Q142" s="256"/>
      <c r="R142" s="256"/>
      <c r="S142" s="256"/>
    </row>
    <row r="143" spans="1:19">
      <c r="A143" s="125"/>
      <c r="B143" s="126"/>
      <c r="C143" s="77"/>
      <c r="D143" s="15" t="s">
        <v>341</v>
      </c>
      <c r="E143" s="32" t="str">
        <f t="shared" si="74"/>
        <v/>
      </c>
      <c r="F143" s="18" t="str">
        <f>IF(ISNUMBER(D143), $B145 * E143, "")</f>
        <v/>
      </c>
      <c r="G143" s="31" t="s">
        <v>341</v>
      </c>
      <c r="H143" s="32" t="str">
        <f t="shared" si="75"/>
        <v/>
      </c>
      <c r="I143" s="101" t="str">
        <f>IF(ISNUMBER(G143), $B145 * H143, "")</f>
        <v/>
      </c>
      <c r="J143" s="15" t="s">
        <v>341</v>
      </c>
      <c r="K143" s="32" t="str">
        <f t="shared" si="76"/>
        <v/>
      </c>
      <c r="L143" s="18" t="str">
        <f>IF(ISNUMBER(J143), $B145 * K143, "")</f>
        <v/>
      </c>
      <c r="M143" s="31" t="s">
        <v>341</v>
      </c>
      <c r="N143" s="32" t="str">
        <f t="shared" si="77"/>
        <v/>
      </c>
      <c r="O143" s="18" t="str">
        <f>IF(ISNUMBER(M143), $B145 * N143, "")</f>
        <v/>
      </c>
      <c r="Q143" s="278"/>
      <c r="R143" s="279"/>
      <c r="S143" s="280"/>
    </row>
    <row r="144" spans="1:19" ht="17.25" thickBot="1">
      <c r="A144" s="130"/>
      <c r="B144" s="131"/>
      <c r="C144" s="79"/>
      <c r="D144" s="24" t="s">
        <v>341</v>
      </c>
      <c r="E144" s="25" t="str">
        <f t="shared" si="74"/>
        <v/>
      </c>
      <c r="F144" s="104" t="str">
        <f>IF(ISNUMBER(D144), $B145 * E144, "")</f>
        <v/>
      </c>
      <c r="G144" s="102" t="s">
        <v>341</v>
      </c>
      <c r="H144" s="25" t="str">
        <f t="shared" si="75"/>
        <v/>
      </c>
      <c r="I144" s="103" t="str">
        <f>IF(ISNUMBER(G144), $B145 * H144, "")</f>
        <v/>
      </c>
      <c r="J144" s="24" t="s">
        <v>341</v>
      </c>
      <c r="K144" s="25" t="str">
        <f t="shared" si="76"/>
        <v/>
      </c>
      <c r="L144" s="104" t="str">
        <f>IF(ISNUMBER(J144), $B145 * K144, "")</f>
        <v/>
      </c>
      <c r="M144" s="102" t="s">
        <v>341</v>
      </c>
      <c r="N144" s="25" t="str">
        <f t="shared" si="77"/>
        <v/>
      </c>
      <c r="O144" s="104" t="str">
        <f>IF(ISNUMBER(M144), $B145 * N144, "")</f>
        <v/>
      </c>
      <c r="Q144" s="281"/>
      <c r="R144" s="282"/>
      <c r="S144" s="283"/>
    </row>
    <row r="145" spans="1:19" ht="17.25" thickBot="1">
      <c r="A145" s="132" t="s">
        <v>267</v>
      </c>
      <c r="B145" s="289">
        <f>$B$37</f>
        <v>150000</v>
      </c>
      <c r="C145" s="290"/>
      <c r="D145" s="26" t="s">
        <v>268</v>
      </c>
      <c r="E145" s="27">
        <f>IF(COUNT(E125:E144), SUM(E125:E144) / COUNT(E125:E144), 0)</f>
        <v>-1.559098390368235E-2</v>
      </c>
      <c r="F145" s="28">
        <f>SUM(F125:F144)</f>
        <v>-42095.656539942342</v>
      </c>
      <c r="G145" s="26" t="s">
        <v>268</v>
      </c>
      <c r="H145" s="27">
        <f>IF(COUNT(H125:H144), SUM(H125:H144) / COUNT(H125:H144), 0)</f>
        <v>-7.1849676329987329E-3</v>
      </c>
      <c r="I145" s="28">
        <f>SUM(I125:I144)</f>
        <v>-19399.412609096576</v>
      </c>
      <c r="J145" s="26" t="s">
        <v>268</v>
      </c>
      <c r="K145" s="27">
        <f>IF(COUNT(K125:K144), SUM(K125:K144) / COUNT(K125:K144), 0)</f>
        <v>-4.607957005435008E-2</v>
      </c>
      <c r="L145" s="28">
        <f>SUM(L125:L144)</f>
        <v>-124414.83914674525</v>
      </c>
      <c r="M145" s="26" t="s">
        <v>268</v>
      </c>
      <c r="N145" s="27">
        <f>IF(COUNT(N125:N144), SUM(N125:N144) / COUNT(N125:N144), 0)</f>
        <v>-2.8001379797364945E-3</v>
      </c>
      <c r="O145" s="28">
        <f>SUM(O125:O144)</f>
        <v>-7560.3725452885428</v>
      </c>
      <c r="Q145" s="284"/>
      <c r="R145" s="285"/>
      <c r="S145" s="286"/>
    </row>
    <row r="147" spans="1:19" ht="17.25" thickBot="1"/>
    <row r="148" spans="1:19" ht="17.25" thickBot="1">
      <c r="A148" s="230" t="s">
        <v>256</v>
      </c>
      <c r="B148" s="231"/>
      <c r="C148" s="231"/>
      <c r="D148" s="231"/>
      <c r="E148" s="231"/>
      <c r="F148" s="231"/>
      <c r="G148" s="231"/>
      <c r="H148" s="231"/>
      <c r="I148" s="231"/>
      <c r="J148" s="231"/>
      <c r="K148" s="231"/>
      <c r="L148" s="231"/>
      <c r="M148" s="231"/>
      <c r="N148" s="231"/>
      <c r="O148" s="232"/>
      <c r="Q148" s="251"/>
      <c r="R148" s="251"/>
      <c r="S148" s="251"/>
    </row>
    <row r="149" spans="1:19" ht="17.25" thickBot="1">
      <c r="A149" s="194" t="s">
        <v>264</v>
      </c>
      <c r="B149" s="230" t="s">
        <v>49</v>
      </c>
      <c r="C149" s="232"/>
      <c r="D149" s="230" t="s">
        <v>57</v>
      </c>
      <c r="E149" s="231"/>
      <c r="F149" s="232"/>
      <c r="G149" s="257">
        <f>_xlfn.IFNA(VLOOKUP(B149, 현재가테이블!$B$2:$D$200, 2, FALSE), "-")</f>
        <v>60715000</v>
      </c>
      <c r="H149" s="258"/>
      <c r="I149" s="259"/>
      <c r="J149" s="230" t="s">
        <v>58</v>
      </c>
      <c r="K149" s="231"/>
      <c r="L149" s="232"/>
      <c r="M149" s="260">
        <f>_xlfn.IFNA(VLOOKUP(B149, 현재가테이블!$B$2:$D$200, 3, FALSE), "-")</f>
        <v>-7.8924148000000006E-3</v>
      </c>
      <c r="N149" s="261"/>
      <c r="O149" s="262"/>
      <c r="Q149" s="251"/>
      <c r="R149" s="251"/>
      <c r="S149" s="251"/>
    </row>
    <row r="150" spans="1:19" ht="17.25" thickBot="1">
      <c r="A150" s="291" t="s">
        <v>54</v>
      </c>
      <c r="B150" s="293" t="str">
        <f>TEXT($G$1, "[$-ko-KR]yyyy-mm-dd(ddd) ") &amp; "오전 00:00"</f>
        <v>2021-12-08(수) 오전 00:00</v>
      </c>
      <c r="C150" s="294"/>
      <c r="D150" s="253" t="str">
        <f>TEXT($G$1, "[$-ko-KR]yyyy-mm-dd(ddd) ") &amp; "오후 14:00"</f>
        <v>2021-12-08(수) 오후 14:00</v>
      </c>
      <c r="E150" s="254"/>
      <c r="F150" s="255"/>
      <c r="G150" s="253" t="str">
        <f>TEXT($G$1, "[$-ko-KR]yyyy-mm-dd(ddd) ") &amp; "오후 19:00"</f>
        <v>2021-12-08(수) 오후 19:00</v>
      </c>
      <c r="H150" s="254"/>
      <c r="I150" s="255"/>
      <c r="J150" s="253" t="str">
        <f>TEXT($G$1, "[$-ko-KR]yyyy-mm-dd(ddd) ") &amp; "오후 21:00"</f>
        <v>2021-12-08(수) 오후 21:00</v>
      </c>
      <c r="K150" s="254"/>
      <c r="L150" s="255"/>
      <c r="M150" s="253" t="str">
        <f>TEXT($G$1+1, "[$-ko-KR]yyyy-mm-dd(ddd) ") &amp; "오전 00:00"</f>
        <v>2021-12-09(목) 오전 00:00</v>
      </c>
      <c r="N150" s="254"/>
      <c r="O150" s="255"/>
      <c r="Q150" s="251"/>
      <c r="R150" s="251"/>
      <c r="S150" s="251"/>
    </row>
    <row r="151" spans="1:19" ht="17.25" thickBot="1">
      <c r="A151" s="292"/>
      <c r="B151" s="121" t="s">
        <v>57</v>
      </c>
      <c r="C151" s="122" t="s">
        <v>58</v>
      </c>
      <c r="D151" s="2" t="s">
        <v>57</v>
      </c>
      <c r="E151" s="10" t="s">
        <v>265</v>
      </c>
      <c r="F151" s="11" t="s">
        <v>266</v>
      </c>
      <c r="G151" s="195" t="s">
        <v>57</v>
      </c>
      <c r="H151" s="196" t="s">
        <v>265</v>
      </c>
      <c r="I151" s="197" t="s">
        <v>266</v>
      </c>
      <c r="J151" s="10" t="s">
        <v>57</v>
      </c>
      <c r="K151" s="10" t="s">
        <v>265</v>
      </c>
      <c r="L151" s="115" t="s">
        <v>266</v>
      </c>
      <c r="M151" s="2" t="s">
        <v>57</v>
      </c>
      <c r="N151" s="10" t="s">
        <v>265</v>
      </c>
      <c r="O151" s="66" t="s">
        <v>266</v>
      </c>
      <c r="Q151" s="256"/>
      <c r="R151" s="256"/>
      <c r="S151" s="256"/>
    </row>
    <row r="152" spans="1:19" ht="17.25" thickBot="1">
      <c r="A152" s="123" t="s">
        <v>239</v>
      </c>
      <c r="B152" s="124">
        <v>663</v>
      </c>
      <c r="C152" s="76">
        <v>3.4321372900000001E-2</v>
      </c>
      <c r="D152" s="13">
        <v>650</v>
      </c>
      <c r="E152" s="14">
        <f>IF(ISNUMBER(D152), (D152 - $B152) / $B152, "")</f>
        <v>-1.9607843137254902E-2</v>
      </c>
      <c r="F152" s="16">
        <f>IF(ISNUMBER(D152), $B172 * E152, "")</f>
        <v>-2941.1764705882351</v>
      </c>
      <c r="G152" s="29">
        <v>652</v>
      </c>
      <c r="H152" s="14">
        <f>IF(ISNUMBER(G152), (G152 - $B152) / $B152, "")</f>
        <v>-1.6591251885369532E-2</v>
      </c>
      <c r="I152" s="100">
        <f>IF(ISNUMBER(G152), $B172 * H152, "")</f>
        <v>-2488.6877828054298</v>
      </c>
      <c r="J152" s="13">
        <v>629</v>
      </c>
      <c r="K152" s="14">
        <f>IF(ISNUMBER(J152), (J152 - $B152) / $B152, "")</f>
        <v>-5.128205128205128E-2</v>
      </c>
      <c r="L152" s="16">
        <f>IF(ISNUMBER(J152), $B172 * K152, "")</f>
        <v>-7692.3076923076924</v>
      </c>
      <c r="M152" s="29">
        <v>653</v>
      </c>
      <c r="N152" s="14">
        <f>IF(ISNUMBER(M152), (M152 - $B152) / $B152, "")</f>
        <v>-1.5082956259426848E-2</v>
      </c>
      <c r="O152" s="16">
        <f>IF(ISNUMBER(M152), $B172 * N152, "")</f>
        <v>-2262.443438914027</v>
      </c>
      <c r="Q152" s="251"/>
      <c r="R152" s="251"/>
      <c r="S152" s="251"/>
    </row>
    <row r="153" spans="1:19" ht="17.25" thickBot="1">
      <c r="A153" s="125" t="s">
        <v>56</v>
      </c>
      <c r="B153" s="126">
        <v>173</v>
      </c>
      <c r="C153" s="77">
        <v>2.9761904799999999E-2</v>
      </c>
      <c r="D153" s="15">
        <v>178</v>
      </c>
      <c r="E153" s="32">
        <f t="shared" ref="E153:E156" si="78">IF(ISNUMBER(D153), (D153 - $B153) / $B153, "")</f>
        <v>2.8901734104046242E-2</v>
      </c>
      <c r="F153" s="18">
        <f>IF(ISNUMBER(D153), $B172 * E153, "")</f>
        <v>4335.2601156069368</v>
      </c>
      <c r="G153" s="31">
        <v>179</v>
      </c>
      <c r="H153" s="32">
        <f t="shared" ref="H153:H156" si="79">IF(ISNUMBER(G153), (G153 - $B153) / $B153, "")</f>
        <v>3.4682080924855488E-2</v>
      </c>
      <c r="I153" s="101">
        <f>IF(ISNUMBER(G153), $B172 * H153, "")</f>
        <v>5202.3121387283236</v>
      </c>
      <c r="J153" s="15">
        <v>174</v>
      </c>
      <c r="K153" s="32">
        <f t="shared" ref="K153:K156" si="80">IF(ISNUMBER(J153), (J153 - $B153) / $B153, "")</f>
        <v>5.7803468208092483E-3</v>
      </c>
      <c r="L153" s="18">
        <f>IF(ISNUMBER(J153), $B172 * K153, "")</f>
        <v>867.05202312138726</v>
      </c>
      <c r="M153" s="31">
        <v>179</v>
      </c>
      <c r="N153" s="32">
        <f t="shared" ref="N153:N156" si="81">IF(ISNUMBER(M153), (M153 - $B153) / $B153, "")</f>
        <v>3.4682080924855488E-2</v>
      </c>
      <c r="O153" s="18">
        <f>IF(ISNUMBER(M153), $B172 * N153, "")</f>
        <v>5202.3121387283236</v>
      </c>
      <c r="Q153" s="251"/>
      <c r="R153" s="251"/>
      <c r="S153" s="251"/>
    </row>
    <row r="154" spans="1:19" ht="17.25" thickBot="1">
      <c r="A154" s="125" t="s">
        <v>203</v>
      </c>
      <c r="B154" s="126">
        <v>737</v>
      </c>
      <c r="C154" s="77">
        <v>2.7894002800000001E-2</v>
      </c>
      <c r="D154" s="15">
        <v>724</v>
      </c>
      <c r="E154" s="32">
        <f t="shared" si="78"/>
        <v>-1.7639077340569877E-2</v>
      </c>
      <c r="F154" s="18">
        <f>IF(ISNUMBER(D154), $B172 * E154, "")</f>
        <v>-2645.8616010854817</v>
      </c>
      <c r="G154" s="31">
        <v>728</v>
      </c>
      <c r="H154" s="32">
        <f t="shared" si="79"/>
        <v>-1.2211668928086838E-2</v>
      </c>
      <c r="I154" s="101">
        <f>IF(ISNUMBER(G154), $B172 * H154, "")</f>
        <v>-1831.7503392130259</v>
      </c>
      <c r="J154" s="15">
        <v>704</v>
      </c>
      <c r="K154" s="32">
        <f t="shared" si="80"/>
        <v>-4.4776119402985072E-2</v>
      </c>
      <c r="L154" s="18">
        <f>IF(ISNUMBER(J154), $B172 * K154, "")</f>
        <v>-6716.4179104477607</v>
      </c>
      <c r="M154" s="31">
        <v>719</v>
      </c>
      <c r="N154" s="32">
        <f t="shared" si="81"/>
        <v>-2.4423337856173677E-2</v>
      </c>
      <c r="O154" s="18">
        <f>IF(ISNUMBER(M154), $B172 * N154, "")</f>
        <v>-3663.5006784260518</v>
      </c>
      <c r="Q154" s="256"/>
      <c r="R154" s="256"/>
      <c r="S154" s="256"/>
    </row>
    <row r="155" spans="1:19" ht="17.25" thickBot="1">
      <c r="A155" s="125" t="s">
        <v>197</v>
      </c>
      <c r="B155" s="126">
        <v>186</v>
      </c>
      <c r="C155" s="77">
        <v>2.7624309400000002E-2</v>
      </c>
      <c r="D155" s="15">
        <v>186</v>
      </c>
      <c r="E155" s="32">
        <f t="shared" si="78"/>
        <v>0</v>
      </c>
      <c r="F155" s="18">
        <f>IF(ISNUMBER(D155), $B172 * E155, "")</f>
        <v>0</v>
      </c>
      <c r="G155" s="31">
        <v>188</v>
      </c>
      <c r="H155" s="32">
        <f t="shared" si="79"/>
        <v>1.0752688172043012E-2</v>
      </c>
      <c r="I155" s="101">
        <f>IF(ISNUMBER(G155), $B172 * H155, "")</f>
        <v>1612.9032258064517</v>
      </c>
      <c r="J155" s="15">
        <v>181</v>
      </c>
      <c r="K155" s="32">
        <f t="shared" si="80"/>
        <v>-2.6881720430107527E-2</v>
      </c>
      <c r="L155" s="18">
        <f>IF(ISNUMBER(J155), $B172 * K155, "")</f>
        <v>-4032.2580645161293</v>
      </c>
      <c r="M155" s="31">
        <v>185</v>
      </c>
      <c r="N155" s="32">
        <f t="shared" si="81"/>
        <v>-5.3763440860215058E-3</v>
      </c>
      <c r="O155" s="18">
        <f>IF(ISNUMBER(M155), $B172 * N155, "")</f>
        <v>-806.45161290322585</v>
      </c>
      <c r="Q155" s="256"/>
      <c r="R155" s="256"/>
      <c r="S155" s="256"/>
    </row>
    <row r="156" spans="1:19" ht="17.25" thickBot="1">
      <c r="A156" s="127" t="s">
        <v>125</v>
      </c>
      <c r="B156" s="128">
        <v>119</v>
      </c>
      <c r="C156" s="78">
        <v>2.5862069000000001E-2</v>
      </c>
      <c r="D156" s="20">
        <v>114</v>
      </c>
      <c r="E156" s="21">
        <f t="shared" si="78"/>
        <v>-4.2016806722689079E-2</v>
      </c>
      <c r="F156" s="22">
        <f>IF(ISNUMBER(D156), $B172 * E156, "")</f>
        <v>-6302.5210084033615</v>
      </c>
      <c r="G156" s="30">
        <v>115</v>
      </c>
      <c r="H156" s="21">
        <f t="shared" si="79"/>
        <v>-3.3613445378151259E-2</v>
      </c>
      <c r="I156" s="105">
        <f>IF(ISNUMBER(G156), $B172 * H156, "")</f>
        <v>-5042.0168067226887</v>
      </c>
      <c r="J156" s="20">
        <v>112</v>
      </c>
      <c r="K156" s="21">
        <f t="shared" si="80"/>
        <v>-5.8823529411764705E-2</v>
      </c>
      <c r="L156" s="22">
        <f>IF(ISNUMBER(J156), $B172 * K156, "")</f>
        <v>-8823.5294117647063</v>
      </c>
      <c r="M156" s="30">
        <v>118</v>
      </c>
      <c r="N156" s="21">
        <f t="shared" si="81"/>
        <v>-8.4033613445378148E-3</v>
      </c>
      <c r="O156" s="22">
        <f>IF(ISNUMBER(M156), $B172 * N156, "")</f>
        <v>-1260.5042016806722</v>
      </c>
      <c r="Q156" s="256"/>
      <c r="R156" s="256"/>
      <c r="S156" s="256"/>
    </row>
    <row r="157" spans="1:19" ht="17.25" thickBot="1">
      <c r="A157" s="125" t="s">
        <v>249</v>
      </c>
      <c r="B157" s="129">
        <v>970</v>
      </c>
      <c r="C157" s="80">
        <v>2.2128556399999999E-2</v>
      </c>
      <c r="D157" s="106">
        <v>971</v>
      </c>
      <c r="E157" s="107">
        <f>IF(ISNUMBER(D157), (D157 - $B157) / $B157, "")</f>
        <v>1.0309278350515464E-3</v>
      </c>
      <c r="F157" s="108">
        <f>IF(ISNUMBER(D157), $B172 * E157, "")</f>
        <v>154.63917525773195</v>
      </c>
      <c r="G157" s="109">
        <v>963</v>
      </c>
      <c r="H157" s="107">
        <f>IF(ISNUMBER(G157), (G157 - $B157) / $B157, "")</f>
        <v>-7.2164948453608251E-3</v>
      </c>
      <c r="I157" s="110">
        <f>IF(ISNUMBER(G157), $B172 * H157, "")</f>
        <v>-1082.4742268041239</v>
      </c>
      <c r="J157" s="106">
        <v>932</v>
      </c>
      <c r="K157" s="107">
        <f>IF(ISNUMBER(J157), (J157 - $B157) / $B157, "")</f>
        <v>-3.9175257731958762E-2</v>
      </c>
      <c r="L157" s="108">
        <f>IF(ISNUMBER(J157), $B172 * K157, "")</f>
        <v>-5876.2886597938141</v>
      </c>
      <c r="M157" s="109">
        <v>959</v>
      </c>
      <c r="N157" s="107">
        <f>IF(ISNUMBER(M157), (M157 - $B157) / $B157, "")</f>
        <v>-1.134020618556701E-2</v>
      </c>
      <c r="O157" s="108">
        <f>IF(ISNUMBER(M157), $B172 * N157, "")</f>
        <v>-1701.0309278350514</v>
      </c>
      <c r="Q157" s="256"/>
      <c r="R157" s="256"/>
      <c r="S157" s="256"/>
    </row>
    <row r="158" spans="1:19" ht="17.25" thickBot="1">
      <c r="A158" s="125" t="s">
        <v>189</v>
      </c>
      <c r="B158" s="126">
        <v>364</v>
      </c>
      <c r="C158" s="77">
        <v>1.9607843100000001E-2</v>
      </c>
      <c r="D158" s="15">
        <v>347</v>
      </c>
      <c r="E158" s="32">
        <f t="shared" ref="E158:E161" si="82">IF(ISNUMBER(D158), (D158 - $B158) / $B158, "")</f>
        <v>-4.6703296703296704E-2</v>
      </c>
      <c r="F158" s="18">
        <f>IF(ISNUMBER(D158), $B172 * E158, "")</f>
        <v>-7005.4945054945056</v>
      </c>
      <c r="G158" s="31">
        <v>348</v>
      </c>
      <c r="H158" s="32">
        <f t="shared" ref="H158:H161" si="83">IF(ISNUMBER(G158), (G158 - $B158) / $B158, "")</f>
        <v>-4.3956043956043959E-2</v>
      </c>
      <c r="I158" s="101">
        <f>IF(ISNUMBER(G158), $B172 * H158, "")</f>
        <v>-6593.4065934065939</v>
      </c>
      <c r="J158" s="15">
        <v>337</v>
      </c>
      <c r="K158" s="32">
        <f t="shared" ref="K158:K161" si="84">IF(ISNUMBER(J158), (J158 - $B158) / $B158, "")</f>
        <v>-7.4175824175824176E-2</v>
      </c>
      <c r="L158" s="18">
        <f>IF(ISNUMBER(J158), $B172 * K158, "")</f>
        <v>-11126.373626373626</v>
      </c>
      <c r="M158" s="31">
        <v>349</v>
      </c>
      <c r="N158" s="32">
        <f t="shared" ref="N158:N161" si="85">IF(ISNUMBER(M158), (M158 - $B158) / $B158, "")</f>
        <v>-4.1208791208791208E-2</v>
      </c>
      <c r="O158" s="18">
        <f>IF(ISNUMBER(M158), $B172 * N158, "")</f>
        <v>-6181.3186813186812</v>
      </c>
      <c r="Q158" s="256"/>
      <c r="R158" s="256"/>
      <c r="S158" s="256"/>
    </row>
    <row r="159" spans="1:19" ht="17.25" thickBot="1">
      <c r="A159" s="125" t="s">
        <v>336</v>
      </c>
      <c r="B159" s="126">
        <v>353</v>
      </c>
      <c r="C159" s="77">
        <v>1.7291066300000001E-2</v>
      </c>
      <c r="D159" s="15">
        <v>336</v>
      </c>
      <c r="E159" s="32">
        <f t="shared" si="82"/>
        <v>-4.8158640226628892E-2</v>
      </c>
      <c r="F159" s="18">
        <f>IF(ISNUMBER(D159), $B172 * E159, "")</f>
        <v>-7223.7960339943338</v>
      </c>
      <c r="G159" s="31">
        <v>341</v>
      </c>
      <c r="H159" s="32">
        <f t="shared" si="83"/>
        <v>-3.39943342776204E-2</v>
      </c>
      <c r="I159" s="101">
        <f>IF(ISNUMBER(G159), $B172 * H159, "")</f>
        <v>-5099.1501416430601</v>
      </c>
      <c r="J159" s="15">
        <v>327</v>
      </c>
      <c r="K159" s="32">
        <f t="shared" si="84"/>
        <v>-7.3654390934844188E-2</v>
      </c>
      <c r="L159" s="18">
        <f>IF(ISNUMBER(J159), $B172 * K159, "")</f>
        <v>-11048.158640226628</v>
      </c>
      <c r="M159" s="31">
        <v>340</v>
      </c>
      <c r="N159" s="32">
        <f t="shared" si="85"/>
        <v>-3.6827195467422094E-2</v>
      </c>
      <c r="O159" s="18">
        <f>IF(ISNUMBER(M159), $B172 * N159, "")</f>
        <v>-5524.0793201133138</v>
      </c>
      <c r="Q159" s="256"/>
      <c r="R159" s="256"/>
      <c r="S159" s="256"/>
    </row>
    <row r="160" spans="1:19" ht="17.25" thickBot="1">
      <c r="A160" s="125" t="s">
        <v>101</v>
      </c>
      <c r="B160" s="126">
        <v>955</v>
      </c>
      <c r="C160" s="77">
        <v>1.59574468E-2</v>
      </c>
      <c r="D160" s="15">
        <v>960</v>
      </c>
      <c r="E160" s="32">
        <f t="shared" si="82"/>
        <v>5.235602094240838E-3</v>
      </c>
      <c r="F160" s="18">
        <f>IF(ISNUMBER(D160), $B172 * E160, "")</f>
        <v>785.3403141361257</v>
      </c>
      <c r="G160" s="31">
        <v>995</v>
      </c>
      <c r="H160" s="32">
        <f t="shared" si="83"/>
        <v>4.1884816753926704E-2</v>
      </c>
      <c r="I160" s="101">
        <f>IF(ISNUMBER(G160), $B172 * H160, "")</f>
        <v>6282.7225130890056</v>
      </c>
      <c r="J160" s="15">
        <v>960</v>
      </c>
      <c r="K160" s="32">
        <f t="shared" si="84"/>
        <v>5.235602094240838E-3</v>
      </c>
      <c r="L160" s="18">
        <f>IF(ISNUMBER(J160), $B172 * K160, "")</f>
        <v>785.3403141361257</v>
      </c>
      <c r="M160" s="31">
        <v>1000</v>
      </c>
      <c r="N160" s="32">
        <f t="shared" si="85"/>
        <v>4.712041884816754E-2</v>
      </c>
      <c r="O160" s="18">
        <f>IF(ISNUMBER(M160), $B172 * N160, "")</f>
        <v>7068.0628272251306</v>
      </c>
      <c r="Q160" s="33"/>
      <c r="R160" s="33"/>
    </row>
    <row r="161" spans="1:19" ht="17.25" thickBot="1">
      <c r="A161" s="130" t="s">
        <v>217</v>
      </c>
      <c r="B161" s="131">
        <v>200</v>
      </c>
      <c r="C161" s="79">
        <v>1.52284264E-2</v>
      </c>
      <c r="D161" s="24">
        <v>197</v>
      </c>
      <c r="E161" s="25">
        <f t="shared" si="82"/>
        <v>-1.4999999999999999E-2</v>
      </c>
      <c r="F161" s="104">
        <f>IF(ISNUMBER(D161), $B172 * E161, "")</f>
        <v>-2250</v>
      </c>
      <c r="G161" s="102">
        <v>199</v>
      </c>
      <c r="H161" s="25">
        <f t="shared" si="83"/>
        <v>-5.0000000000000001E-3</v>
      </c>
      <c r="I161" s="103">
        <f>IF(ISNUMBER(G161), $B172 * H161, "")</f>
        <v>-750</v>
      </c>
      <c r="J161" s="24">
        <v>192</v>
      </c>
      <c r="K161" s="25">
        <f t="shared" si="84"/>
        <v>-0.04</v>
      </c>
      <c r="L161" s="104">
        <f>IF(ISNUMBER(J161), $B172 * K161, "")</f>
        <v>-6000</v>
      </c>
      <c r="M161" s="102">
        <v>200</v>
      </c>
      <c r="N161" s="25">
        <f t="shared" si="85"/>
        <v>0</v>
      </c>
      <c r="O161" s="104">
        <f>IF(ISNUMBER(M161), $B172 * N161, "")</f>
        <v>0</v>
      </c>
      <c r="Q161" s="265"/>
      <c r="R161" s="266"/>
      <c r="S161" s="267"/>
    </row>
    <row r="162" spans="1:19">
      <c r="A162" s="123" t="s">
        <v>233</v>
      </c>
      <c r="B162" s="124">
        <v>618</v>
      </c>
      <c r="C162" s="76">
        <v>1.47783251E-2</v>
      </c>
      <c r="D162" s="13">
        <v>612</v>
      </c>
      <c r="E162" s="14">
        <f>IF(ISNUMBER(D162), (D162 - $B162) / $B162, "")</f>
        <v>-9.7087378640776691E-3</v>
      </c>
      <c r="F162" s="16">
        <f>IF(ISNUMBER(D162), $B172 * E162, "")</f>
        <v>-1456.3106796116504</v>
      </c>
      <c r="G162" s="29">
        <v>616</v>
      </c>
      <c r="H162" s="14">
        <f>IF(ISNUMBER(G162), (G162 - $B162) / $B162, "")</f>
        <v>-3.2362459546925568E-3</v>
      </c>
      <c r="I162" s="100">
        <f>IF(ISNUMBER(G162), $B172 * H162, "")</f>
        <v>-485.43689320388353</v>
      </c>
      <c r="J162" s="13">
        <v>593</v>
      </c>
      <c r="K162" s="14">
        <f>IF(ISNUMBER(J162), (J162 - $B162) / $B162, "")</f>
        <v>-4.0453074433656956E-2</v>
      </c>
      <c r="L162" s="16">
        <f>IF(ISNUMBER(J162), $B172 * K162, "")</f>
        <v>-6067.9611650485431</v>
      </c>
      <c r="M162" s="29">
        <v>623</v>
      </c>
      <c r="N162" s="14">
        <f>IF(ISNUMBER(M162), (M162 - $B162) / $B162, "")</f>
        <v>8.0906148867313909E-3</v>
      </c>
      <c r="O162" s="16">
        <f>IF(ISNUMBER(M162), $B172 * N162, "")</f>
        <v>1213.5922330097087</v>
      </c>
      <c r="Q162" s="268"/>
      <c r="R162" s="269"/>
      <c r="S162" s="270"/>
    </row>
    <row r="163" spans="1:19" ht="17.25" thickBot="1">
      <c r="A163" s="125" t="s">
        <v>191</v>
      </c>
      <c r="B163" s="126">
        <v>149</v>
      </c>
      <c r="C163" s="77">
        <v>1.36054422E-2</v>
      </c>
      <c r="D163" s="15">
        <v>152</v>
      </c>
      <c r="E163" s="32">
        <f t="shared" ref="E163:E166" si="86">IF(ISNUMBER(D163), (D163 - $B163) / $B163, "")</f>
        <v>2.0134228187919462E-2</v>
      </c>
      <c r="F163" s="18">
        <f>IF(ISNUMBER(D163), $B172 * E163, "")</f>
        <v>3020.1342281879192</v>
      </c>
      <c r="G163" s="31">
        <v>149</v>
      </c>
      <c r="H163" s="32">
        <f t="shared" ref="H163:H166" si="87">IF(ISNUMBER(G163), (G163 - $B163) / $B163, "")</f>
        <v>0</v>
      </c>
      <c r="I163" s="101">
        <f>IF(ISNUMBER(G163), $B172 * H163, "")</f>
        <v>0</v>
      </c>
      <c r="J163" s="15">
        <v>142</v>
      </c>
      <c r="K163" s="32">
        <f t="shared" ref="K163:K166" si="88">IF(ISNUMBER(J163), (J163 - $B163) / $B163, "")</f>
        <v>-4.6979865771812082E-2</v>
      </c>
      <c r="L163" s="18">
        <f>IF(ISNUMBER(J163), $B172 * K163, "")</f>
        <v>-7046.979865771812</v>
      </c>
      <c r="M163" s="31">
        <v>146</v>
      </c>
      <c r="N163" s="32">
        <f t="shared" ref="N163:N166" si="89">IF(ISNUMBER(M163), (M163 - $B163) / $B163, "")</f>
        <v>-2.0134228187919462E-2</v>
      </c>
      <c r="O163" s="18">
        <f>IF(ISNUMBER(M163), $B172 * N163, "")</f>
        <v>-3020.1342281879192</v>
      </c>
      <c r="Q163" s="271"/>
      <c r="R163" s="272"/>
      <c r="S163" s="273"/>
    </row>
    <row r="164" spans="1:19" ht="17.25" thickBot="1">
      <c r="A164" s="125" t="s">
        <v>263</v>
      </c>
      <c r="B164" s="126">
        <v>224</v>
      </c>
      <c r="C164" s="77">
        <v>1.35746606E-2</v>
      </c>
      <c r="D164" s="15">
        <v>221</v>
      </c>
      <c r="E164" s="32">
        <f t="shared" si="86"/>
        <v>-1.3392857142857142E-2</v>
      </c>
      <c r="F164" s="18">
        <f>IF(ISNUMBER(D164), $B172 * E164, "")</f>
        <v>-2008.9285714285713</v>
      </c>
      <c r="G164" s="31">
        <v>223</v>
      </c>
      <c r="H164" s="32">
        <f t="shared" si="87"/>
        <v>-4.464285714285714E-3</v>
      </c>
      <c r="I164" s="101">
        <f>IF(ISNUMBER(G164), $B172 * H164, "")</f>
        <v>-669.64285714285711</v>
      </c>
      <c r="J164" s="15">
        <v>216</v>
      </c>
      <c r="K164" s="32">
        <f t="shared" si="88"/>
        <v>-3.5714285714285712E-2</v>
      </c>
      <c r="L164" s="18">
        <f>IF(ISNUMBER(J164), $B172 * K164, "")</f>
        <v>-5357.1428571428569</v>
      </c>
      <c r="M164" s="31">
        <v>223</v>
      </c>
      <c r="N164" s="32">
        <f t="shared" si="89"/>
        <v>-4.464285714285714E-3</v>
      </c>
      <c r="O164" s="18">
        <f>IF(ISNUMBER(M164), $B172 * N164, "")</f>
        <v>-669.64285714285711</v>
      </c>
      <c r="Q164" s="256"/>
      <c r="R164" s="256"/>
      <c r="S164" s="256"/>
    </row>
    <row r="165" spans="1:19" ht="17.25" thickBot="1">
      <c r="A165" s="125" t="s">
        <v>227</v>
      </c>
      <c r="B165" s="126">
        <v>612</v>
      </c>
      <c r="C165" s="77">
        <v>1.3245033099999999E-2</v>
      </c>
      <c r="D165" s="15">
        <v>604</v>
      </c>
      <c r="E165" s="32">
        <f t="shared" si="86"/>
        <v>-1.3071895424836602E-2</v>
      </c>
      <c r="F165" s="18">
        <f>IF(ISNUMBER(D165), $B172 * E165, "")</f>
        <v>-1960.7843137254902</v>
      </c>
      <c r="G165" s="31">
        <v>599</v>
      </c>
      <c r="H165" s="32">
        <f t="shared" si="87"/>
        <v>-2.1241830065359478E-2</v>
      </c>
      <c r="I165" s="101">
        <f>IF(ISNUMBER(G165), $B172 * H165, "")</f>
        <v>-3186.2745098039218</v>
      </c>
      <c r="J165" s="15">
        <v>583</v>
      </c>
      <c r="K165" s="32">
        <f t="shared" si="88"/>
        <v>-4.7385620915032678E-2</v>
      </c>
      <c r="L165" s="18">
        <f>IF(ISNUMBER(J165), $B172 * K165, "")</f>
        <v>-7107.8431372549021</v>
      </c>
      <c r="M165" s="31">
        <v>601</v>
      </c>
      <c r="N165" s="32">
        <f t="shared" si="89"/>
        <v>-1.7973856209150325E-2</v>
      </c>
      <c r="O165" s="18">
        <f>IF(ISNUMBER(M165), $B172 * N165, "")</f>
        <v>-2696.0784313725489</v>
      </c>
      <c r="Q165" s="251"/>
      <c r="R165" s="251"/>
      <c r="S165" s="251"/>
    </row>
    <row r="166" spans="1:19" ht="17.25" thickBot="1">
      <c r="A166" s="127" t="s">
        <v>135</v>
      </c>
      <c r="B166" s="128">
        <v>319</v>
      </c>
      <c r="C166" s="78">
        <v>3.1446540999999998E-3</v>
      </c>
      <c r="D166" s="20">
        <v>308</v>
      </c>
      <c r="E166" s="21">
        <f t="shared" si="86"/>
        <v>-3.4482758620689655E-2</v>
      </c>
      <c r="F166" s="22">
        <f>IF(ISNUMBER(D166), $B172 * E166, "")</f>
        <v>-5172.4137931034484</v>
      </c>
      <c r="G166" s="30">
        <v>311</v>
      </c>
      <c r="H166" s="21">
        <f t="shared" si="87"/>
        <v>-2.5078369905956112E-2</v>
      </c>
      <c r="I166" s="105">
        <f>IF(ISNUMBER(G166), $B172 * H166, "")</f>
        <v>-3761.7554858934168</v>
      </c>
      <c r="J166" s="20">
        <v>302</v>
      </c>
      <c r="K166" s="21">
        <f t="shared" si="88"/>
        <v>-5.329153605015674E-2</v>
      </c>
      <c r="L166" s="22">
        <f>IF(ISNUMBER(J166), $B172 * K166, "")</f>
        <v>-7993.7304075235106</v>
      </c>
      <c r="M166" s="30">
        <v>308</v>
      </c>
      <c r="N166" s="21">
        <f t="shared" si="89"/>
        <v>-3.4482758620689655E-2</v>
      </c>
      <c r="O166" s="22">
        <f>IF(ISNUMBER(M166), $B172 * N166, "")</f>
        <v>-5172.4137931034484</v>
      </c>
      <c r="Q166" s="251"/>
      <c r="R166" s="251"/>
      <c r="S166" s="251"/>
    </row>
    <row r="167" spans="1:19" ht="17.25" thickBot="1">
      <c r="A167" s="125" t="s">
        <v>219</v>
      </c>
      <c r="B167" s="129">
        <v>321</v>
      </c>
      <c r="C167" s="80">
        <v>3.1250000000000002E-3</v>
      </c>
      <c r="D167" s="106">
        <v>304</v>
      </c>
      <c r="E167" s="107">
        <f>IF(ISNUMBER(D167), (D167 - $B167) / $B167, "")</f>
        <v>-5.2959501557632398E-2</v>
      </c>
      <c r="F167" s="108">
        <f>IF(ISNUMBER(D167), $B172 * E167, "")</f>
        <v>-7943.9252336448599</v>
      </c>
      <c r="G167" s="109">
        <v>303</v>
      </c>
      <c r="H167" s="107">
        <f>IF(ISNUMBER(G167), (G167 - $B167) / $B167, "")</f>
        <v>-5.6074766355140186E-2</v>
      </c>
      <c r="I167" s="110">
        <f>IF(ISNUMBER(G167), $B172 * H167, "")</f>
        <v>-8411.2149532710282</v>
      </c>
      <c r="J167" s="106">
        <v>295</v>
      </c>
      <c r="K167" s="107">
        <f>IF(ISNUMBER(J167), (J167 - $B167) / $B167, "")</f>
        <v>-8.0996884735202487E-2</v>
      </c>
      <c r="L167" s="108">
        <f>IF(ISNUMBER(J167), $B172 * K167, "")</f>
        <v>-12149.532710280373</v>
      </c>
      <c r="M167" s="109">
        <v>301</v>
      </c>
      <c r="N167" s="107">
        <f>IF(ISNUMBER(M167), (M167 - $B167) / $B167, "")</f>
        <v>-6.2305295950155763E-2</v>
      </c>
      <c r="O167" s="108">
        <f>IF(ISNUMBER(M167), $B172 * N167, "")</f>
        <v>-9345.7943925233649</v>
      </c>
      <c r="Q167" s="256"/>
      <c r="R167" s="256"/>
      <c r="S167" s="256"/>
    </row>
    <row r="168" spans="1:19" ht="17.25" thickBot="1">
      <c r="A168" s="125" t="s">
        <v>215</v>
      </c>
      <c r="B168" s="126">
        <v>435</v>
      </c>
      <c r="C168" s="77">
        <v>2.3041475E-3</v>
      </c>
      <c r="D168" s="15">
        <v>418</v>
      </c>
      <c r="E168" s="32">
        <f t="shared" ref="E168:E171" si="90">IF(ISNUMBER(D168), (D168 - $B168) / $B168, "")</f>
        <v>-3.9080459770114942E-2</v>
      </c>
      <c r="F168" s="18">
        <f>IF(ISNUMBER(D168), $B172 * E168, "")</f>
        <v>-5862.0689655172409</v>
      </c>
      <c r="G168" s="31">
        <v>420</v>
      </c>
      <c r="H168" s="32">
        <f t="shared" ref="H168:H171" si="91">IF(ISNUMBER(G168), (G168 - $B168) / $B168, "")</f>
        <v>-3.4482758620689655E-2</v>
      </c>
      <c r="I168" s="101">
        <f>IF(ISNUMBER(G168), $B172 * H168, "")</f>
        <v>-5172.4137931034484</v>
      </c>
      <c r="J168" s="15">
        <v>404</v>
      </c>
      <c r="K168" s="32">
        <f t="shared" ref="K168:K171" si="92">IF(ISNUMBER(J168), (J168 - $B168) / $B168, "")</f>
        <v>-7.1264367816091953E-2</v>
      </c>
      <c r="L168" s="18">
        <f>IF(ISNUMBER(J168), $B172 * K168, "")</f>
        <v>-10689.655172413793</v>
      </c>
      <c r="M168" s="31">
        <v>420</v>
      </c>
      <c r="N168" s="32">
        <f t="shared" ref="N168:N171" si="93">IF(ISNUMBER(M168), (M168 - $B168) / $B168, "")</f>
        <v>-3.4482758620689655E-2</v>
      </c>
      <c r="O168" s="18">
        <f>IF(ISNUMBER(M168), $B172 * N168, "")</f>
        <v>-5172.4137931034484</v>
      </c>
      <c r="Q168" s="256"/>
      <c r="R168" s="256"/>
      <c r="S168" s="256"/>
    </row>
    <row r="169" spans="1:19" ht="17.25" thickBot="1">
      <c r="A169" s="125" t="s">
        <v>235</v>
      </c>
      <c r="B169" s="126">
        <v>118</v>
      </c>
      <c r="C169" s="77">
        <v>0</v>
      </c>
      <c r="D169" s="15">
        <v>116</v>
      </c>
      <c r="E169" s="32">
        <f t="shared" si="90"/>
        <v>-1.6949152542372881E-2</v>
      </c>
      <c r="F169" s="18">
        <f>IF(ISNUMBER(D169), $B172 * E169, "")</f>
        <v>-2542.3728813559323</v>
      </c>
      <c r="G169" s="31">
        <v>116</v>
      </c>
      <c r="H169" s="32">
        <f t="shared" si="91"/>
        <v>-1.6949152542372881E-2</v>
      </c>
      <c r="I169" s="101">
        <f>IF(ISNUMBER(G169), $B172 * H169, "")</f>
        <v>-2542.3728813559323</v>
      </c>
      <c r="J169" s="15">
        <v>111</v>
      </c>
      <c r="K169" s="32">
        <f t="shared" si="92"/>
        <v>-5.9322033898305086E-2</v>
      </c>
      <c r="L169" s="18">
        <f>IF(ISNUMBER(J169), $B172 * K169, "")</f>
        <v>-8898.3050847457635</v>
      </c>
      <c r="M169" s="31">
        <v>115</v>
      </c>
      <c r="N169" s="32">
        <f t="shared" si="93"/>
        <v>-2.5423728813559324E-2</v>
      </c>
      <c r="O169" s="18">
        <f>IF(ISNUMBER(M169), $B172 * N169, "")</f>
        <v>-3813.5593220338988</v>
      </c>
      <c r="Q169" s="256"/>
      <c r="R169" s="256"/>
      <c r="S169" s="256"/>
    </row>
    <row r="170" spans="1:19">
      <c r="A170" s="125" t="s">
        <v>159</v>
      </c>
      <c r="B170" s="126">
        <v>100</v>
      </c>
      <c r="C170" s="77">
        <v>-9.9009900999999997E-3</v>
      </c>
      <c r="D170" s="15">
        <v>98.1</v>
      </c>
      <c r="E170" s="32">
        <f t="shared" si="90"/>
        <v>-1.9000000000000059E-2</v>
      </c>
      <c r="F170" s="18">
        <f>IF(ISNUMBER(D170), $B172 * E170, "")</f>
        <v>-2850.0000000000086</v>
      </c>
      <c r="G170" s="31">
        <v>98.9</v>
      </c>
      <c r="H170" s="32">
        <f t="shared" si="91"/>
        <v>-1.0999999999999944E-2</v>
      </c>
      <c r="I170" s="101">
        <f>IF(ISNUMBER(G170), $B172 * H170, "")</f>
        <v>-1649.9999999999916</v>
      </c>
      <c r="J170" s="15">
        <v>95.6</v>
      </c>
      <c r="K170" s="32">
        <f t="shared" si="92"/>
        <v>-4.400000000000006E-2</v>
      </c>
      <c r="L170" s="18">
        <f>IF(ISNUMBER(J170), $B172 * K170, "")</f>
        <v>-6600.0000000000091</v>
      </c>
      <c r="M170" s="31">
        <v>99.3</v>
      </c>
      <c r="N170" s="32">
        <f t="shared" si="93"/>
        <v>-7.0000000000000288E-3</v>
      </c>
      <c r="O170" s="18">
        <f>IF(ISNUMBER(M170), $B172 * N170, "")</f>
        <v>-1050.0000000000043</v>
      </c>
      <c r="Q170" s="278"/>
      <c r="R170" s="279"/>
      <c r="S170" s="280"/>
    </row>
    <row r="171" spans="1:19" ht="17.25" thickBot="1">
      <c r="A171" s="130" t="s">
        <v>51</v>
      </c>
      <c r="B171" s="131">
        <v>359</v>
      </c>
      <c r="C171" s="79">
        <v>-1.64383562E-2</v>
      </c>
      <c r="D171" s="24">
        <v>370</v>
      </c>
      <c r="E171" s="25">
        <f t="shared" si="90"/>
        <v>3.0640668523676879E-2</v>
      </c>
      <c r="F171" s="104">
        <f>IF(ISNUMBER(D171), $B172 * E171, "")</f>
        <v>4596.100278551532</v>
      </c>
      <c r="G171" s="102">
        <v>369</v>
      </c>
      <c r="H171" s="25">
        <f t="shared" si="91"/>
        <v>2.7855153203342618E-2</v>
      </c>
      <c r="I171" s="103">
        <f>IF(ISNUMBER(G171), $B172 * H171, "")</f>
        <v>4178.2729805013923</v>
      </c>
      <c r="J171" s="24">
        <v>360</v>
      </c>
      <c r="K171" s="25">
        <f t="shared" si="92"/>
        <v>2.7855153203342618E-3</v>
      </c>
      <c r="L171" s="104">
        <f>IF(ISNUMBER(J171), $B172 * K171, "")</f>
        <v>417.82729805013929</v>
      </c>
      <c r="M171" s="102">
        <v>370</v>
      </c>
      <c r="N171" s="25">
        <f t="shared" si="93"/>
        <v>3.0640668523676879E-2</v>
      </c>
      <c r="O171" s="104">
        <f>IF(ISNUMBER(M171), $B172 * N171, "")</f>
        <v>4596.100278551532</v>
      </c>
      <c r="Q171" s="281"/>
      <c r="R171" s="282"/>
      <c r="S171" s="283"/>
    </row>
    <row r="172" spans="1:19" ht="17.25" thickBot="1">
      <c r="A172" s="132" t="s">
        <v>267</v>
      </c>
      <c r="B172" s="289">
        <f>$B$37</f>
        <v>150000</v>
      </c>
      <c r="C172" s="290"/>
      <c r="D172" s="26" t="s">
        <v>268</v>
      </c>
      <c r="E172" s="27">
        <f>IF(COUNT(E152:E171), SUM(E152:E171) / COUNT(E152:E171), 0)</f>
        <v>-1.5091393315404291E-2</v>
      </c>
      <c r="F172" s="28">
        <f>SUM(F152:F171)</f>
        <v>-45274.179946212877</v>
      </c>
      <c r="G172" s="26" t="s">
        <v>268</v>
      </c>
      <c r="H172" s="27">
        <f>IF(COUNT(H152:H171), SUM(H152:H171) / COUNT(H152:H171), 0)</f>
        <v>-1.0496795468748078E-2</v>
      </c>
      <c r="I172" s="28">
        <f>SUM(I152:I171)</f>
        <v>-31490.386406244234</v>
      </c>
      <c r="J172" s="26" t="s">
        <v>268</v>
      </c>
      <c r="K172" s="27">
        <f>IF(COUNT(K152:K171), SUM(K152:K171) / COUNT(K152:K171), 0)</f>
        <v>-4.3718754923434758E-2</v>
      </c>
      <c r="L172" s="28">
        <f>SUM(L152:L171)</f>
        <v>-131156.26477030426</v>
      </c>
      <c r="M172" s="26" t="s">
        <v>268</v>
      </c>
      <c r="N172" s="27">
        <f>IF(COUNT(N152:N171), SUM(N152:N171) / COUNT(N152:N171), 0)</f>
        <v>-1.1419766067047938E-2</v>
      </c>
      <c r="O172" s="28">
        <f>SUM(O152:O171)</f>
        <v>-34259.298201143822</v>
      </c>
      <c r="Q172" s="284"/>
      <c r="R172" s="285"/>
      <c r="S172" s="286"/>
    </row>
    <row r="174" spans="1:19" ht="17.25" thickBot="1"/>
    <row r="175" spans="1:19" ht="17.25" thickBot="1">
      <c r="A175" s="230" t="s">
        <v>252</v>
      </c>
      <c r="B175" s="231"/>
      <c r="C175" s="231"/>
      <c r="D175" s="231"/>
      <c r="E175" s="231"/>
      <c r="F175" s="231"/>
      <c r="G175" s="231"/>
      <c r="H175" s="231"/>
      <c r="I175" s="231"/>
      <c r="J175" s="231"/>
      <c r="K175" s="231"/>
      <c r="L175" s="231"/>
      <c r="M175" s="231"/>
      <c r="N175" s="231"/>
      <c r="O175" s="232"/>
      <c r="Q175" s="251"/>
      <c r="R175" s="251"/>
      <c r="S175" s="251"/>
    </row>
    <row r="176" spans="1:19" ht="17.25" thickBot="1">
      <c r="A176" s="194" t="s">
        <v>264</v>
      </c>
      <c r="B176" s="230" t="s">
        <v>49</v>
      </c>
      <c r="C176" s="232"/>
      <c r="D176" s="230" t="s">
        <v>57</v>
      </c>
      <c r="E176" s="231"/>
      <c r="F176" s="232"/>
      <c r="G176" s="257">
        <f>_xlfn.IFNA(VLOOKUP(B176, 현재가테이블!$B$2:$D$200, 2, FALSE), "-")</f>
        <v>60715000</v>
      </c>
      <c r="H176" s="258"/>
      <c r="I176" s="259"/>
      <c r="J176" s="230" t="s">
        <v>58</v>
      </c>
      <c r="K176" s="231"/>
      <c r="L176" s="232"/>
      <c r="M176" s="260">
        <f>_xlfn.IFNA(VLOOKUP(B176, 현재가테이블!$B$2:$D$200, 3, FALSE), "-")</f>
        <v>-7.8924148000000006E-3</v>
      </c>
      <c r="N176" s="261"/>
      <c r="O176" s="262"/>
      <c r="Q176" s="251"/>
      <c r="R176" s="251"/>
      <c r="S176" s="251"/>
    </row>
    <row r="177" spans="1:19" ht="17.25" thickBot="1">
      <c r="A177" s="291" t="s">
        <v>54</v>
      </c>
      <c r="B177" s="293" t="str">
        <f>TEXT($G$1, "[$-ko-KR]yyyy-mm-dd(ddd) ") &amp; "오전 00:00"</f>
        <v>2021-12-08(수) 오전 00:00</v>
      </c>
      <c r="C177" s="294"/>
      <c r="D177" s="253" t="str">
        <f>TEXT($G$1, "[$-ko-KR]yyyy-mm-dd(ddd) ") &amp; "오후 14:00"</f>
        <v>2021-12-08(수) 오후 14:00</v>
      </c>
      <c r="E177" s="254"/>
      <c r="F177" s="255"/>
      <c r="G177" s="253" t="str">
        <f>TEXT($G$1, "[$-ko-KR]yyyy-mm-dd(ddd) ") &amp; "오후 19:00"</f>
        <v>2021-12-08(수) 오후 19:00</v>
      </c>
      <c r="H177" s="254"/>
      <c r="I177" s="255"/>
      <c r="J177" s="253" t="str">
        <f>TEXT($G$1, "[$-ko-KR]yyyy-mm-dd(ddd) ") &amp; "오후 21:00"</f>
        <v>2021-12-08(수) 오후 21:00</v>
      </c>
      <c r="K177" s="254"/>
      <c r="L177" s="255"/>
      <c r="M177" s="253" t="str">
        <f>TEXT($G$1+1, "[$-ko-KR]yyyy-mm-dd(ddd) ") &amp; "오전 00:00"</f>
        <v>2021-12-09(목) 오전 00:00</v>
      </c>
      <c r="N177" s="254"/>
      <c r="O177" s="255"/>
      <c r="Q177" s="251"/>
      <c r="R177" s="251"/>
      <c r="S177" s="251"/>
    </row>
    <row r="178" spans="1:19" ht="17.25" thickBot="1">
      <c r="A178" s="292"/>
      <c r="B178" s="121" t="s">
        <v>57</v>
      </c>
      <c r="C178" s="122" t="s">
        <v>58</v>
      </c>
      <c r="D178" s="2" t="s">
        <v>57</v>
      </c>
      <c r="E178" s="10" t="s">
        <v>265</v>
      </c>
      <c r="F178" s="11" t="s">
        <v>266</v>
      </c>
      <c r="G178" s="195" t="s">
        <v>57</v>
      </c>
      <c r="H178" s="196" t="s">
        <v>265</v>
      </c>
      <c r="I178" s="197" t="s">
        <v>266</v>
      </c>
      <c r="J178" s="10" t="s">
        <v>57</v>
      </c>
      <c r="K178" s="10" t="s">
        <v>265</v>
      </c>
      <c r="L178" s="115" t="s">
        <v>266</v>
      </c>
      <c r="M178" s="2" t="s">
        <v>57</v>
      </c>
      <c r="N178" s="10" t="s">
        <v>265</v>
      </c>
      <c r="O178" s="66" t="s">
        <v>266</v>
      </c>
      <c r="Q178" s="256"/>
      <c r="R178" s="256"/>
      <c r="S178" s="256"/>
    </row>
    <row r="179" spans="1:19" ht="17.25" thickBot="1">
      <c r="A179" s="123" t="s">
        <v>193</v>
      </c>
      <c r="B179" s="124">
        <v>3100</v>
      </c>
      <c r="C179" s="76">
        <v>4.8622366E-3</v>
      </c>
      <c r="D179" s="13">
        <v>3090</v>
      </c>
      <c r="E179" s="14">
        <f>IF(ISNUMBER(D179), (D179 - $B179) / $B179, "")</f>
        <v>-3.2258064516129032E-3</v>
      </c>
      <c r="F179" s="16">
        <f>IF(ISNUMBER(D179), $B199 * E179, "")</f>
        <v>-483.87096774193549</v>
      </c>
      <c r="G179" s="29">
        <v>3120</v>
      </c>
      <c r="H179" s="14">
        <f>IF(ISNUMBER(G179), (G179 - $B179) / $B179, "")</f>
        <v>6.4516129032258064E-3</v>
      </c>
      <c r="I179" s="100">
        <f>IF(ISNUMBER(G179), $B199 * H179, "")</f>
        <v>967.74193548387098</v>
      </c>
      <c r="J179" s="13">
        <v>3005</v>
      </c>
      <c r="K179" s="14">
        <f>IF(ISNUMBER(J179), (J179 - $B179) / $B179, "")</f>
        <v>-3.0645161290322579E-2</v>
      </c>
      <c r="L179" s="16">
        <f>IF(ISNUMBER(J179), $B199 * K179, "")</f>
        <v>-4596.7741935483873</v>
      </c>
      <c r="M179" s="29">
        <v>3065</v>
      </c>
      <c r="N179" s="14">
        <f>IF(ISNUMBER(M179), (M179 - $B179) / $B179, "")</f>
        <v>-1.1290322580645161E-2</v>
      </c>
      <c r="O179" s="16">
        <f>IF(ISNUMBER(M179), $B199 * N179, "")</f>
        <v>-1693.5483870967741</v>
      </c>
      <c r="Q179" s="251"/>
      <c r="R179" s="251"/>
      <c r="S179" s="251"/>
    </row>
    <row r="180" spans="1:19" ht="17.25" thickBot="1">
      <c r="A180" s="125" t="s">
        <v>89</v>
      </c>
      <c r="B180" s="126">
        <v>1035</v>
      </c>
      <c r="C180" s="77">
        <v>4.8543689000000003E-3</v>
      </c>
      <c r="D180" s="15">
        <v>1015</v>
      </c>
      <c r="E180" s="32">
        <f t="shared" ref="E180:E183" si="94">IF(ISNUMBER(D180), (D180 - $B180) / $B180, "")</f>
        <v>-1.932367149758454E-2</v>
      </c>
      <c r="F180" s="18">
        <f>IF(ISNUMBER(D180), $B199 * E180, "")</f>
        <v>-2898.550724637681</v>
      </c>
      <c r="G180" s="31">
        <v>1030</v>
      </c>
      <c r="H180" s="32">
        <f t="shared" ref="H180:H183" si="95">IF(ISNUMBER(G180), (G180 - $B180) / $B180, "")</f>
        <v>-4.830917874396135E-3</v>
      </c>
      <c r="I180" s="101">
        <f>IF(ISNUMBER(G180), $B199 * H180, "")</f>
        <v>-724.63768115942025</v>
      </c>
      <c r="J180" s="15">
        <v>1010</v>
      </c>
      <c r="K180" s="32">
        <f t="shared" ref="K180:K183" si="96">IF(ISNUMBER(J180), (J180 - $B180) / $B180, "")</f>
        <v>-2.4154589371980676E-2</v>
      </c>
      <c r="L180" s="18">
        <f>IF(ISNUMBER(J180), $B199 * K180, "")</f>
        <v>-3623.1884057971015</v>
      </c>
      <c r="M180" s="31">
        <v>1060</v>
      </c>
      <c r="N180" s="32">
        <f t="shared" ref="N180:N183" si="97">IF(ISNUMBER(M180), (M180 - $B180) / $B180, "")</f>
        <v>2.4154589371980676E-2</v>
      </c>
      <c r="O180" s="18">
        <f>IF(ISNUMBER(M180), $B199 * N180, "")</f>
        <v>3623.1884057971015</v>
      </c>
      <c r="Q180" s="251"/>
      <c r="R180" s="251"/>
      <c r="S180" s="251"/>
    </row>
    <row r="181" spans="1:19" ht="17.25" thickBot="1">
      <c r="A181" s="125" t="s">
        <v>225</v>
      </c>
      <c r="B181" s="126">
        <v>1045</v>
      </c>
      <c r="C181" s="77">
        <v>4.8076923000000002E-3</v>
      </c>
      <c r="D181" s="15">
        <v>1005</v>
      </c>
      <c r="E181" s="32">
        <f t="shared" si="94"/>
        <v>-3.8277511961722487E-2</v>
      </c>
      <c r="F181" s="18">
        <f>IF(ISNUMBER(D181), $B199 * E181, "")</f>
        <v>-5741.6267942583727</v>
      </c>
      <c r="G181" s="31">
        <v>1005</v>
      </c>
      <c r="H181" s="32">
        <f t="shared" si="95"/>
        <v>-3.8277511961722487E-2</v>
      </c>
      <c r="I181" s="101">
        <f>IF(ISNUMBER(G181), $B199 * H181, "")</f>
        <v>-5741.6267942583727</v>
      </c>
      <c r="J181" s="15">
        <v>973</v>
      </c>
      <c r="K181" s="32">
        <f t="shared" si="96"/>
        <v>-6.8899521531100474E-2</v>
      </c>
      <c r="L181" s="18">
        <f>IF(ISNUMBER(J181), $B199 * K181, "")</f>
        <v>-10334.928229665071</v>
      </c>
      <c r="M181" s="31">
        <v>997</v>
      </c>
      <c r="N181" s="32">
        <f t="shared" si="97"/>
        <v>-4.5933014354066985E-2</v>
      </c>
      <c r="O181" s="18">
        <f>IF(ISNUMBER(M181), $B199 * N181, "")</f>
        <v>-6889.9521531100481</v>
      </c>
      <c r="Q181" s="256"/>
      <c r="R181" s="256"/>
      <c r="S181" s="256"/>
    </row>
    <row r="182" spans="1:19" ht="17.25" thickBot="1">
      <c r="A182" s="125" t="s">
        <v>123</v>
      </c>
      <c r="B182" s="126">
        <v>201350</v>
      </c>
      <c r="C182" s="77">
        <v>3.9890302000000002E-3</v>
      </c>
      <c r="D182" s="15">
        <v>200000</v>
      </c>
      <c r="E182" s="32">
        <f t="shared" si="94"/>
        <v>-6.7047429848522471E-3</v>
      </c>
      <c r="F182" s="18">
        <f>IF(ISNUMBER(D182), $B199 * E182, "")</f>
        <v>-1005.711447727837</v>
      </c>
      <c r="G182" s="31">
        <v>206100</v>
      </c>
      <c r="H182" s="32">
        <f t="shared" si="95"/>
        <v>2.359076235410976E-2</v>
      </c>
      <c r="I182" s="101">
        <f>IF(ISNUMBER(G182), $B199 * H182, "")</f>
        <v>3538.6143531164639</v>
      </c>
      <c r="J182" s="15">
        <v>196650</v>
      </c>
      <c r="K182" s="32">
        <f t="shared" si="96"/>
        <v>-2.3342438539855973E-2</v>
      </c>
      <c r="L182" s="18">
        <f>IF(ISNUMBER(J182), $B199 * K182, "")</f>
        <v>-3501.3657809783958</v>
      </c>
      <c r="M182" s="31">
        <v>205250</v>
      </c>
      <c r="N182" s="32">
        <f t="shared" si="97"/>
        <v>1.9369257511795381E-2</v>
      </c>
      <c r="O182" s="18">
        <f>IF(ISNUMBER(M182), $B199 * N182, "")</f>
        <v>2905.3886267693074</v>
      </c>
      <c r="Q182" s="256"/>
      <c r="R182" s="256"/>
      <c r="S182" s="256"/>
    </row>
    <row r="183" spans="1:19" ht="17.25" thickBot="1">
      <c r="A183" s="127" t="s">
        <v>135</v>
      </c>
      <c r="B183" s="128">
        <v>319</v>
      </c>
      <c r="C183" s="78">
        <v>3.1446540999999998E-3</v>
      </c>
      <c r="D183" s="20">
        <v>308</v>
      </c>
      <c r="E183" s="21">
        <f t="shared" si="94"/>
        <v>-3.4482758620689655E-2</v>
      </c>
      <c r="F183" s="22">
        <f>IF(ISNUMBER(D183), $B199 * E183, "")</f>
        <v>-5172.4137931034484</v>
      </c>
      <c r="G183" s="30">
        <v>311</v>
      </c>
      <c r="H183" s="21">
        <f t="shared" si="95"/>
        <v>-2.5078369905956112E-2</v>
      </c>
      <c r="I183" s="105">
        <f>IF(ISNUMBER(G183), $B199 * H183, "")</f>
        <v>-3761.7554858934168</v>
      </c>
      <c r="J183" s="20">
        <v>302</v>
      </c>
      <c r="K183" s="21">
        <f t="shared" si="96"/>
        <v>-5.329153605015674E-2</v>
      </c>
      <c r="L183" s="22">
        <f>IF(ISNUMBER(J183), $B199 * K183, "")</f>
        <v>-7993.7304075235106</v>
      </c>
      <c r="M183" s="30">
        <v>308</v>
      </c>
      <c r="N183" s="21">
        <f t="shared" si="97"/>
        <v>-3.4482758620689655E-2</v>
      </c>
      <c r="O183" s="22">
        <f>IF(ISNUMBER(M183), $B199 * N183, "")</f>
        <v>-5172.4137931034484</v>
      </c>
      <c r="Q183" s="256"/>
      <c r="R183" s="256"/>
      <c r="S183" s="256"/>
    </row>
    <row r="184" spans="1:19" ht="17.25" thickBot="1">
      <c r="A184" s="125" t="s">
        <v>219</v>
      </c>
      <c r="B184" s="129">
        <v>321</v>
      </c>
      <c r="C184" s="80">
        <v>3.1250000000000002E-3</v>
      </c>
      <c r="D184" s="106">
        <v>304</v>
      </c>
      <c r="E184" s="107">
        <f>IF(ISNUMBER(D184), (D184 - $B184) / $B184, "")</f>
        <v>-5.2959501557632398E-2</v>
      </c>
      <c r="F184" s="108">
        <f>IF(ISNUMBER(D184), $B199 * E184, "")</f>
        <v>-7943.9252336448599</v>
      </c>
      <c r="G184" s="109">
        <v>303</v>
      </c>
      <c r="H184" s="107">
        <f>IF(ISNUMBER(G184), (G184 - $B184) / $B184, "")</f>
        <v>-5.6074766355140186E-2</v>
      </c>
      <c r="I184" s="110">
        <f>IF(ISNUMBER(G184), $B199 * H184, "")</f>
        <v>-8411.2149532710282</v>
      </c>
      <c r="J184" s="106">
        <v>295</v>
      </c>
      <c r="K184" s="107">
        <f>IF(ISNUMBER(J184), (J184 - $B184) / $B184, "")</f>
        <v>-8.0996884735202487E-2</v>
      </c>
      <c r="L184" s="108">
        <f>IF(ISNUMBER(J184), $B199 * K184, "")</f>
        <v>-12149.532710280373</v>
      </c>
      <c r="M184" s="109">
        <v>301</v>
      </c>
      <c r="N184" s="107">
        <f>IF(ISNUMBER(M184), (M184 - $B184) / $B184, "")</f>
        <v>-6.2305295950155763E-2</v>
      </c>
      <c r="O184" s="108">
        <f>IF(ISNUMBER(M184), $B199 * N184, "")</f>
        <v>-9345.7943925233649</v>
      </c>
      <c r="Q184" s="256"/>
      <c r="R184" s="256"/>
      <c r="S184" s="256"/>
    </row>
    <row r="185" spans="1:19" ht="17.25" thickBot="1">
      <c r="A185" s="125" t="s">
        <v>139</v>
      </c>
      <c r="B185" s="126">
        <v>8165</v>
      </c>
      <c r="C185" s="77">
        <v>2.4554942E-3</v>
      </c>
      <c r="D185" s="15">
        <v>8135</v>
      </c>
      <c r="E185" s="32">
        <f t="shared" ref="E185:E188" si="98">IF(ISNUMBER(D185), (D185 - $B185) / $B185, "")</f>
        <v>-3.6742192284139621E-3</v>
      </c>
      <c r="F185" s="18">
        <f>IF(ISNUMBER(D185), $B199 * E185, "")</f>
        <v>-551.13288426209431</v>
      </c>
      <c r="G185" s="31">
        <v>8335</v>
      </c>
      <c r="H185" s="32">
        <f t="shared" ref="H185:H188" si="99">IF(ISNUMBER(G185), (G185 - $B185) / $B185, "")</f>
        <v>2.0820575627679118E-2</v>
      </c>
      <c r="I185" s="101">
        <f>IF(ISNUMBER(G185), $B199 * H185, "")</f>
        <v>3123.0863441518677</v>
      </c>
      <c r="J185" s="15">
        <v>7970</v>
      </c>
      <c r="K185" s="32">
        <f t="shared" ref="K185:K188" si="100">IF(ISNUMBER(J185), (J185 - $B185) / $B185, "")</f>
        <v>-2.3882424984690752E-2</v>
      </c>
      <c r="L185" s="18">
        <f>IF(ISNUMBER(J185), $B199 * K185, "")</f>
        <v>-3582.3637477036127</v>
      </c>
      <c r="M185" s="31">
        <v>8355</v>
      </c>
      <c r="N185" s="32">
        <f t="shared" ref="N185:N188" si="101">IF(ISNUMBER(M185), (M185 - $B185) / $B185, "")</f>
        <v>2.3270055113288425E-2</v>
      </c>
      <c r="O185" s="18">
        <f>IF(ISNUMBER(M185), $B199 * N185, "")</f>
        <v>3490.508266993264</v>
      </c>
      <c r="Q185" s="256"/>
      <c r="R185" s="256"/>
      <c r="S185" s="256"/>
    </row>
    <row r="186" spans="1:19" ht="17.25" thickBot="1">
      <c r="A186" s="125" t="s">
        <v>215</v>
      </c>
      <c r="B186" s="126">
        <v>435</v>
      </c>
      <c r="C186" s="77">
        <v>2.3041475E-3</v>
      </c>
      <c r="D186" s="15">
        <v>418</v>
      </c>
      <c r="E186" s="32">
        <f t="shared" si="98"/>
        <v>-3.9080459770114942E-2</v>
      </c>
      <c r="F186" s="18">
        <f>IF(ISNUMBER(D186), $B199 * E186, "")</f>
        <v>-5862.0689655172409</v>
      </c>
      <c r="G186" s="31">
        <v>420</v>
      </c>
      <c r="H186" s="32">
        <f t="shared" si="99"/>
        <v>-3.4482758620689655E-2</v>
      </c>
      <c r="I186" s="101">
        <f>IF(ISNUMBER(G186), $B199 * H186, "")</f>
        <v>-5172.4137931034484</v>
      </c>
      <c r="J186" s="15">
        <v>404</v>
      </c>
      <c r="K186" s="32">
        <f t="shared" si="100"/>
        <v>-7.1264367816091953E-2</v>
      </c>
      <c r="L186" s="18">
        <f>IF(ISNUMBER(J186), $B199 * K186, "")</f>
        <v>-10689.655172413793</v>
      </c>
      <c r="M186" s="31">
        <v>420</v>
      </c>
      <c r="N186" s="32">
        <f t="shared" si="101"/>
        <v>-3.4482758620689655E-2</v>
      </c>
      <c r="O186" s="18">
        <f>IF(ISNUMBER(M186), $B199 * N186, "")</f>
        <v>-5172.4137931034484</v>
      </c>
      <c r="Q186" s="256"/>
      <c r="R186" s="256"/>
      <c r="S186" s="256"/>
    </row>
    <row r="187" spans="1:19" ht="17.25" thickBot="1">
      <c r="A187" s="125" t="s">
        <v>155</v>
      </c>
      <c r="B187" s="126">
        <v>24250</v>
      </c>
      <c r="C187" s="77">
        <v>8.2542300000000004E-4</v>
      </c>
      <c r="D187" s="15">
        <v>23530</v>
      </c>
      <c r="E187" s="32">
        <f t="shared" si="98"/>
        <v>-2.9690721649484535E-2</v>
      </c>
      <c r="F187" s="18">
        <f>IF(ISNUMBER(D187), $B199 * E187, "")</f>
        <v>-4453.6082474226805</v>
      </c>
      <c r="G187" s="31">
        <v>23700</v>
      </c>
      <c r="H187" s="32">
        <f t="shared" si="99"/>
        <v>-2.268041237113402E-2</v>
      </c>
      <c r="I187" s="101">
        <f>IF(ISNUMBER(G187), $B199 * H187, "")</f>
        <v>-3402.0618556701029</v>
      </c>
      <c r="J187" s="15">
        <v>23070</v>
      </c>
      <c r="K187" s="32">
        <f t="shared" si="100"/>
        <v>-4.8659793814432993E-2</v>
      </c>
      <c r="L187" s="18">
        <f>IF(ISNUMBER(J187), $B199 * K187, "")</f>
        <v>-7298.9690721649486</v>
      </c>
      <c r="M187" s="31">
        <v>23650</v>
      </c>
      <c r="N187" s="32">
        <f t="shared" si="101"/>
        <v>-2.4742268041237112E-2</v>
      </c>
      <c r="O187" s="18">
        <f>IF(ISNUMBER(M187), $B199 * N187, "")</f>
        <v>-3711.3402061855668</v>
      </c>
      <c r="Q187" s="33"/>
      <c r="R187" s="33"/>
    </row>
    <row r="188" spans="1:19" ht="17.25" thickBot="1">
      <c r="A188" s="130" t="s">
        <v>235</v>
      </c>
      <c r="B188" s="131">
        <v>118</v>
      </c>
      <c r="C188" s="79">
        <v>0</v>
      </c>
      <c r="D188" s="24">
        <v>116</v>
      </c>
      <c r="E188" s="25">
        <f t="shared" si="98"/>
        <v>-1.6949152542372881E-2</v>
      </c>
      <c r="F188" s="104">
        <f>IF(ISNUMBER(D188), $B199 * E188, "")</f>
        <v>-2542.3728813559323</v>
      </c>
      <c r="G188" s="102">
        <v>116</v>
      </c>
      <c r="H188" s="25">
        <f t="shared" si="99"/>
        <v>-1.6949152542372881E-2</v>
      </c>
      <c r="I188" s="103">
        <f>IF(ISNUMBER(G188), $B199 * H188, "")</f>
        <v>-2542.3728813559323</v>
      </c>
      <c r="J188" s="24">
        <v>111</v>
      </c>
      <c r="K188" s="25">
        <f t="shared" si="100"/>
        <v>-5.9322033898305086E-2</v>
      </c>
      <c r="L188" s="104">
        <f>IF(ISNUMBER(J188), $B199 * K188, "")</f>
        <v>-8898.3050847457635</v>
      </c>
      <c r="M188" s="102">
        <v>115</v>
      </c>
      <c r="N188" s="25">
        <f t="shared" si="101"/>
        <v>-2.5423728813559324E-2</v>
      </c>
      <c r="O188" s="104">
        <f>IF(ISNUMBER(M188), $B199 * N188, "")</f>
        <v>-3813.5593220338988</v>
      </c>
      <c r="Q188" s="265"/>
      <c r="R188" s="266"/>
      <c r="S188" s="267"/>
    </row>
    <row r="189" spans="1:19">
      <c r="A189" s="123" t="s">
        <v>179</v>
      </c>
      <c r="B189" s="124">
        <v>51770</v>
      </c>
      <c r="C189" s="76">
        <v>-1.1576307E-3</v>
      </c>
      <c r="D189" s="13">
        <v>50210</v>
      </c>
      <c r="E189" s="14">
        <f>IF(ISNUMBER(D189), (D189 - $B189) / $B189, "")</f>
        <v>-3.0133281823449876E-2</v>
      </c>
      <c r="F189" s="16">
        <f>IF(ISNUMBER(D189), $B199 * E189, "")</f>
        <v>-4519.9922735174814</v>
      </c>
      <c r="G189" s="29">
        <v>50740</v>
      </c>
      <c r="H189" s="14">
        <f>IF(ISNUMBER(G189), (G189 - $B189) / $B189, "")</f>
        <v>-1.989569248599575E-2</v>
      </c>
      <c r="I189" s="100">
        <f>IF(ISNUMBER(G189), $B199 * H189, "")</f>
        <v>-2984.3538728993626</v>
      </c>
      <c r="J189" s="13">
        <v>49700</v>
      </c>
      <c r="K189" s="14">
        <f>IF(ISNUMBER(J189), (J189 - $B189) / $B189, "")</f>
        <v>-3.9984547034962334E-2</v>
      </c>
      <c r="L189" s="16">
        <f>IF(ISNUMBER(J189), $B199 * K189, "")</f>
        <v>-5997.6820552443505</v>
      </c>
      <c r="M189" s="29">
        <v>50650</v>
      </c>
      <c r="N189" s="14">
        <f>IF(ISNUMBER(M189), (M189 - $B189) / $B189, "")</f>
        <v>-2.1634151052733242E-2</v>
      </c>
      <c r="O189" s="16">
        <f>IF(ISNUMBER(M189), $B199 * N189, "")</f>
        <v>-3245.1226579099862</v>
      </c>
      <c r="Q189" s="268"/>
      <c r="R189" s="269"/>
      <c r="S189" s="270"/>
    </row>
    <row r="190" spans="1:19" ht="17.25" thickBot="1">
      <c r="A190" s="125" t="s">
        <v>83</v>
      </c>
      <c r="B190" s="126">
        <v>4055</v>
      </c>
      <c r="C190" s="77">
        <v>-2.4600246000000001E-3</v>
      </c>
      <c r="D190" s="15">
        <v>3950</v>
      </c>
      <c r="E190" s="32">
        <f t="shared" ref="E190:E193" si="102">IF(ISNUMBER(D190), (D190 - $B190) / $B190, "")</f>
        <v>-2.5893958076448828E-2</v>
      </c>
      <c r="F190" s="18">
        <f>IF(ISNUMBER(D190), $B199 * E190, "")</f>
        <v>-3884.0937114673243</v>
      </c>
      <c r="G190" s="31">
        <v>4590</v>
      </c>
      <c r="H190" s="32">
        <f t="shared" ref="H190:H193" si="103">IF(ISNUMBER(G190), (G190 - $B190) / $B190, "")</f>
        <v>0.13193588162762021</v>
      </c>
      <c r="I190" s="101">
        <f>IF(ISNUMBER(G190), $B199 * H190, "")</f>
        <v>19790.382244143031</v>
      </c>
      <c r="J190" s="15">
        <v>4475</v>
      </c>
      <c r="K190" s="32">
        <f t="shared" ref="K190:K193" si="104">IF(ISNUMBER(J190), (J190 - $B190) / $B190, "")</f>
        <v>0.10357583230579531</v>
      </c>
      <c r="L190" s="18">
        <f>IF(ISNUMBER(J190), $B199 * K190, "")</f>
        <v>15536.374845869297</v>
      </c>
      <c r="M190" s="31">
        <v>4645</v>
      </c>
      <c r="N190" s="32">
        <f t="shared" ref="N190:N193" si="105">IF(ISNUMBER(M190), (M190 - $B190) / $B190, "")</f>
        <v>0.14549938347718866</v>
      </c>
      <c r="O190" s="18">
        <f>IF(ISNUMBER(M190), $B199 * N190, "")</f>
        <v>21824.907521578298</v>
      </c>
      <c r="Q190" s="271"/>
      <c r="R190" s="272"/>
      <c r="S190" s="273"/>
    </row>
    <row r="191" spans="1:19" ht="17.25" thickBot="1">
      <c r="A191" s="125" t="s">
        <v>79</v>
      </c>
      <c r="B191" s="126">
        <v>1685</v>
      </c>
      <c r="C191" s="77">
        <v>-2.9585799000000001E-3</v>
      </c>
      <c r="D191" s="15">
        <v>1590</v>
      </c>
      <c r="E191" s="32">
        <f t="shared" si="102"/>
        <v>-5.637982195845697E-2</v>
      </c>
      <c r="F191" s="18">
        <f>IF(ISNUMBER(D191), $B199 * E191, "")</f>
        <v>-8456.9732937685458</v>
      </c>
      <c r="G191" s="31">
        <v>1595</v>
      </c>
      <c r="H191" s="32">
        <f t="shared" si="103"/>
        <v>-5.3412462908011868E-2</v>
      </c>
      <c r="I191" s="101">
        <f>IF(ISNUMBER(G191), $B199 * H191, "")</f>
        <v>-8011.8694362017804</v>
      </c>
      <c r="J191" s="15">
        <v>1545</v>
      </c>
      <c r="K191" s="32">
        <f t="shared" si="104"/>
        <v>-8.3086053412462904E-2</v>
      </c>
      <c r="L191" s="18">
        <f>IF(ISNUMBER(J191), $B199 * K191, "")</f>
        <v>-12462.908011869436</v>
      </c>
      <c r="M191" s="31">
        <v>1585</v>
      </c>
      <c r="N191" s="32">
        <f t="shared" si="105"/>
        <v>-5.9347181008902079E-2</v>
      </c>
      <c r="O191" s="18">
        <f>IF(ISNUMBER(M191), $B199 * N191, "")</f>
        <v>-8902.077151335312</v>
      </c>
      <c r="Q191" s="256"/>
      <c r="R191" s="256"/>
      <c r="S191" s="256"/>
    </row>
    <row r="192" spans="1:19" ht="17.25" thickBot="1">
      <c r="A192" s="125" t="s">
        <v>181</v>
      </c>
      <c r="B192" s="126">
        <v>1110</v>
      </c>
      <c r="C192" s="77">
        <v>-4.4843048999999996E-3</v>
      </c>
      <c r="D192" s="15">
        <v>1100</v>
      </c>
      <c r="E192" s="32">
        <f t="shared" si="102"/>
        <v>-9.0090090090090089E-3</v>
      </c>
      <c r="F192" s="18">
        <f>IF(ISNUMBER(D192), $B199 * E192, "")</f>
        <v>-1351.3513513513512</v>
      </c>
      <c r="G192" s="31">
        <v>1115</v>
      </c>
      <c r="H192" s="32">
        <f t="shared" si="103"/>
        <v>4.5045045045045045E-3</v>
      </c>
      <c r="I192" s="101">
        <f>IF(ISNUMBER(G192), $B199 * H192, "")</f>
        <v>675.67567567567562</v>
      </c>
      <c r="J192" s="15">
        <v>1085</v>
      </c>
      <c r="K192" s="32">
        <f t="shared" si="104"/>
        <v>-2.2522522522522521E-2</v>
      </c>
      <c r="L192" s="18">
        <f>IF(ISNUMBER(J192), $B199 * K192, "")</f>
        <v>-3378.3783783783783</v>
      </c>
      <c r="M192" s="31">
        <v>1155</v>
      </c>
      <c r="N192" s="32">
        <f t="shared" si="105"/>
        <v>4.0540540540540543E-2</v>
      </c>
      <c r="O192" s="18">
        <f>IF(ISNUMBER(M192), $B199 * N192, "")</f>
        <v>6081.0810810810817</v>
      </c>
      <c r="Q192" s="251"/>
      <c r="R192" s="251"/>
      <c r="S192" s="251"/>
    </row>
    <row r="193" spans="1:19" ht="17.25" thickBot="1">
      <c r="A193" s="127" t="s">
        <v>211</v>
      </c>
      <c r="B193" s="128">
        <v>2100</v>
      </c>
      <c r="C193" s="78">
        <v>-7.0921986000000003E-3</v>
      </c>
      <c r="D193" s="20">
        <v>2005</v>
      </c>
      <c r="E193" s="21">
        <f t="shared" si="102"/>
        <v>-4.5238095238095237E-2</v>
      </c>
      <c r="F193" s="22">
        <f>IF(ISNUMBER(D193), $B199 * E193, "")</f>
        <v>-6785.7142857142853</v>
      </c>
      <c r="G193" s="30">
        <v>2000</v>
      </c>
      <c r="H193" s="21">
        <f t="shared" si="103"/>
        <v>-4.7619047619047616E-2</v>
      </c>
      <c r="I193" s="105">
        <f>IF(ISNUMBER(G193), $B199 * H193, "")</f>
        <v>-7142.8571428571422</v>
      </c>
      <c r="J193" s="20">
        <v>1910</v>
      </c>
      <c r="K193" s="21">
        <f t="shared" si="104"/>
        <v>-9.0476190476190474E-2</v>
      </c>
      <c r="L193" s="22">
        <f>IF(ISNUMBER(J193), $B199 * K193, "")</f>
        <v>-13571.428571428571</v>
      </c>
      <c r="M193" s="30">
        <v>1975</v>
      </c>
      <c r="N193" s="21">
        <f t="shared" si="105"/>
        <v>-5.9523809523809521E-2</v>
      </c>
      <c r="O193" s="22">
        <f>IF(ISNUMBER(M193), $B199 * N193, "")</f>
        <v>-8928.5714285714275</v>
      </c>
      <c r="Q193" s="251"/>
      <c r="R193" s="251"/>
      <c r="S193" s="251"/>
    </row>
    <row r="194" spans="1:19" ht="17.25" thickBot="1">
      <c r="A194" s="125" t="s">
        <v>159</v>
      </c>
      <c r="B194" s="129">
        <v>100</v>
      </c>
      <c r="C194" s="80">
        <v>-9.9009900999999997E-3</v>
      </c>
      <c r="D194" s="106">
        <v>98.1</v>
      </c>
      <c r="E194" s="107">
        <f>IF(ISNUMBER(D194), (D194 - $B194) / $B194, "")</f>
        <v>-1.9000000000000059E-2</v>
      </c>
      <c r="F194" s="108">
        <f>IF(ISNUMBER(D194), $B199 * E194, "")</f>
        <v>-2850.0000000000086</v>
      </c>
      <c r="G194" s="109">
        <v>98.9</v>
      </c>
      <c r="H194" s="107">
        <f>IF(ISNUMBER(G194), (G194 - $B194) / $B194, "")</f>
        <v>-1.0999999999999944E-2</v>
      </c>
      <c r="I194" s="110">
        <f>IF(ISNUMBER(G194), $B199 * H194, "")</f>
        <v>-1649.9999999999916</v>
      </c>
      <c r="J194" s="106">
        <v>95.6</v>
      </c>
      <c r="K194" s="107">
        <f>IF(ISNUMBER(J194), (J194 - $B194) / $B194, "")</f>
        <v>-4.400000000000006E-2</v>
      </c>
      <c r="L194" s="108">
        <f>IF(ISNUMBER(J194), $B199 * K194, "")</f>
        <v>-6600.0000000000091</v>
      </c>
      <c r="M194" s="109">
        <v>99.3</v>
      </c>
      <c r="N194" s="107">
        <f>IF(ISNUMBER(M194), (M194 - $B194) / $B194, "")</f>
        <v>-7.0000000000000288E-3</v>
      </c>
      <c r="O194" s="108">
        <f>IF(ISNUMBER(M194), $B199 * N194, "")</f>
        <v>-1050.0000000000043</v>
      </c>
      <c r="Q194" s="256"/>
      <c r="R194" s="256"/>
      <c r="S194" s="256"/>
    </row>
    <row r="195" spans="1:19" ht="17.25" thickBot="1">
      <c r="A195" s="125" t="s">
        <v>331</v>
      </c>
      <c r="B195" s="126">
        <v>2160</v>
      </c>
      <c r="C195" s="77">
        <v>-1.5945330300000001E-2</v>
      </c>
      <c r="D195" s="15">
        <v>2070</v>
      </c>
      <c r="E195" s="32">
        <f t="shared" ref="E195:E198" si="106">IF(ISNUMBER(D195), (D195 - $B195) / $B195, "")</f>
        <v>-4.1666666666666664E-2</v>
      </c>
      <c r="F195" s="18">
        <f>IF(ISNUMBER(D195), $B199 * E195, "")</f>
        <v>-6250</v>
      </c>
      <c r="G195" s="31">
        <v>2085</v>
      </c>
      <c r="H195" s="32">
        <f t="shared" ref="H195:H198" si="107">IF(ISNUMBER(G195), (G195 - $B195) / $B195, "")</f>
        <v>-3.4722222222222224E-2</v>
      </c>
      <c r="I195" s="101">
        <f>IF(ISNUMBER(G195), $B199 * H195, "")</f>
        <v>-5208.3333333333339</v>
      </c>
      <c r="J195" s="15">
        <v>2025</v>
      </c>
      <c r="K195" s="32">
        <f t="shared" ref="K195:K198" si="108">IF(ISNUMBER(J195), (J195 - $B195) / $B195, "")</f>
        <v>-6.25E-2</v>
      </c>
      <c r="L195" s="18">
        <f>IF(ISNUMBER(J195), $B199 * K195, "")</f>
        <v>-9375</v>
      </c>
      <c r="M195" s="31">
        <v>2080</v>
      </c>
      <c r="N195" s="32">
        <f t="shared" ref="N195:N198" si="109">IF(ISNUMBER(M195), (M195 - $B195) / $B195, "")</f>
        <v>-3.7037037037037035E-2</v>
      </c>
      <c r="O195" s="18">
        <f>IF(ISNUMBER(M195), $B199 * N195, "")</f>
        <v>-5555.5555555555557</v>
      </c>
      <c r="Q195" s="256"/>
      <c r="R195" s="256"/>
      <c r="S195" s="256"/>
    </row>
    <row r="196" spans="1:19" ht="17.25" thickBot="1">
      <c r="A196" s="125" t="s">
        <v>51</v>
      </c>
      <c r="B196" s="126">
        <v>359</v>
      </c>
      <c r="C196" s="77">
        <v>-1.64383562E-2</v>
      </c>
      <c r="D196" s="15">
        <v>370</v>
      </c>
      <c r="E196" s="32">
        <f t="shared" si="106"/>
        <v>3.0640668523676879E-2</v>
      </c>
      <c r="F196" s="18">
        <f>IF(ISNUMBER(D196), $B199 * E196, "")</f>
        <v>4596.100278551532</v>
      </c>
      <c r="G196" s="31">
        <v>369</v>
      </c>
      <c r="H196" s="32">
        <f t="shared" si="107"/>
        <v>2.7855153203342618E-2</v>
      </c>
      <c r="I196" s="101">
        <f>IF(ISNUMBER(G196), $B199 * H196, "")</f>
        <v>4178.2729805013923</v>
      </c>
      <c r="J196" s="15">
        <v>360</v>
      </c>
      <c r="K196" s="32">
        <f t="shared" si="108"/>
        <v>2.7855153203342618E-3</v>
      </c>
      <c r="L196" s="18">
        <f>IF(ISNUMBER(J196), $B199 * K196, "")</f>
        <v>417.82729805013929</v>
      </c>
      <c r="M196" s="31">
        <v>370</v>
      </c>
      <c r="N196" s="32">
        <f t="shared" si="109"/>
        <v>3.0640668523676879E-2</v>
      </c>
      <c r="O196" s="18">
        <f>IF(ISNUMBER(M196), $B199 * N196, "")</f>
        <v>4596.100278551532</v>
      </c>
      <c r="Q196" s="256"/>
      <c r="R196" s="256"/>
      <c r="S196" s="256"/>
    </row>
    <row r="197" spans="1:19">
      <c r="A197" s="125" t="s">
        <v>163</v>
      </c>
      <c r="B197" s="126">
        <v>1105</v>
      </c>
      <c r="C197" s="77">
        <v>-1.7777777799999998E-2</v>
      </c>
      <c r="D197" s="15">
        <v>1085</v>
      </c>
      <c r="E197" s="32">
        <f t="shared" si="106"/>
        <v>-1.8099547511312219E-2</v>
      </c>
      <c r="F197" s="18">
        <f>IF(ISNUMBER(D197), $B199 * E197, "")</f>
        <v>-2714.9321266968327</v>
      </c>
      <c r="G197" s="31">
        <v>1080</v>
      </c>
      <c r="H197" s="32">
        <f t="shared" si="107"/>
        <v>-2.2624434389140271E-2</v>
      </c>
      <c r="I197" s="101">
        <f>IF(ISNUMBER(G197), $B199 * H197, "")</f>
        <v>-3393.6651583710404</v>
      </c>
      <c r="J197" s="15">
        <v>1030</v>
      </c>
      <c r="K197" s="32">
        <f t="shared" si="108"/>
        <v>-6.7873303167420809E-2</v>
      </c>
      <c r="L197" s="18">
        <f>IF(ISNUMBER(J197), $B199 * K197, "")</f>
        <v>-10180.995475113121</v>
      </c>
      <c r="M197" s="31">
        <v>1050</v>
      </c>
      <c r="N197" s="32">
        <f t="shared" si="109"/>
        <v>-4.9773755656108594E-2</v>
      </c>
      <c r="O197" s="18">
        <f>IF(ISNUMBER(M197), $B199 * N197, "")</f>
        <v>-7466.063348416289</v>
      </c>
      <c r="Q197" s="278"/>
      <c r="R197" s="279"/>
      <c r="S197" s="280"/>
    </row>
    <row r="198" spans="1:19" ht="17.25" thickBot="1">
      <c r="A198" s="130" t="s">
        <v>209</v>
      </c>
      <c r="B198" s="131">
        <v>2190</v>
      </c>
      <c r="C198" s="79">
        <v>-2.2321428599999998E-2</v>
      </c>
      <c r="D198" s="24">
        <v>2050</v>
      </c>
      <c r="E198" s="25">
        <f t="shared" si="106"/>
        <v>-6.3926940639269403E-2</v>
      </c>
      <c r="F198" s="104">
        <f>IF(ISNUMBER(D198), $B199 * E198, "")</f>
        <v>-9589.0410958904104</v>
      </c>
      <c r="G198" s="102">
        <v>2055</v>
      </c>
      <c r="H198" s="25">
        <f t="shared" si="107"/>
        <v>-6.1643835616438353E-2</v>
      </c>
      <c r="I198" s="103">
        <f>IF(ISNUMBER(G198), $B199 * H198, "")</f>
        <v>-9246.5753424657523</v>
      </c>
      <c r="J198" s="24">
        <v>1985</v>
      </c>
      <c r="K198" s="25">
        <f t="shared" si="108"/>
        <v>-9.3607305936073054E-2</v>
      </c>
      <c r="L198" s="104">
        <f>IF(ISNUMBER(J198), $B199 * K198, "")</f>
        <v>-14041.095890410958</v>
      </c>
      <c r="M198" s="102">
        <v>2040</v>
      </c>
      <c r="N198" s="25">
        <f t="shared" si="109"/>
        <v>-6.8493150684931503E-2</v>
      </c>
      <c r="O198" s="104">
        <f>IF(ISNUMBER(M198), $B199 * N198, "")</f>
        <v>-10273.972602739725</v>
      </c>
      <c r="Q198" s="281"/>
      <c r="R198" s="282"/>
      <c r="S198" s="283"/>
    </row>
    <row r="199" spans="1:19" ht="17.25" thickBot="1">
      <c r="A199" s="132" t="s">
        <v>267</v>
      </c>
      <c r="B199" s="289">
        <f>$B$37</f>
        <v>150000</v>
      </c>
      <c r="C199" s="290"/>
      <c r="D199" s="26" t="s">
        <v>268</v>
      </c>
      <c r="E199" s="27">
        <f>IF(COUNT(E179:E198), SUM(E179:E198) / COUNT(E179:E198), 0)</f>
        <v>-2.6153759933175601E-2</v>
      </c>
      <c r="F199" s="28">
        <f>SUM(F179:F198)</f>
        <v>-78461.27979952679</v>
      </c>
      <c r="G199" s="26" t="s">
        <v>268</v>
      </c>
      <c r="H199" s="27">
        <f>IF(COUNT(H179:H198), SUM(H179:H198) / COUNT(H179:H198), 0)</f>
        <v>-1.1706654732589274E-2</v>
      </c>
      <c r="I199" s="28">
        <f>SUM(I179:I198)</f>
        <v>-35119.964197767826</v>
      </c>
      <c r="J199" s="26" t="s">
        <v>268</v>
      </c>
      <c r="K199" s="27">
        <f>IF(COUNT(K179:K198), SUM(K179:K198) / COUNT(K179:K198), 0)</f>
        <v>-4.4107366347782118E-2</v>
      </c>
      <c r="L199" s="28">
        <f>SUM(L179:L198)</f>
        <v>-132322.09904334633</v>
      </c>
      <c r="M199" s="26" t="s">
        <v>268</v>
      </c>
      <c r="N199" s="27">
        <f>IF(COUNT(N179:N198), SUM(N179:N198) / COUNT(N179:N198), 0)</f>
        <v>-1.2899736870304754E-2</v>
      </c>
      <c r="O199" s="28">
        <f>SUM(O179:O198)</f>
        <v>-38699.21061091427</v>
      </c>
      <c r="Q199" s="284"/>
      <c r="R199" s="285"/>
      <c r="S199" s="286"/>
    </row>
  </sheetData>
  <mergeCells count="266">
    <mergeCell ref="A1:F1"/>
    <mergeCell ref="G1:I1"/>
    <mergeCell ref="J1:O1"/>
    <mergeCell ref="Q1:R1"/>
    <mergeCell ref="B2:F2"/>
    <mergeCell ref="G2:I2"/>
    <mergeCell ref="K2:O2"/>
    <mergeCell ref="B5:F5"/>
    <mergeCell ref="G5:I5"/>
    <mergeCell ref="K5:O5"/>
    <mergeCell ref="B6:F6"/>
    <mergeCell ref="G6:I6"/>
    <mergeCell ref="K6:O6"/>
    <mergeCell ref="B3:F3"/>
    <mergeCell ref="G3:I3"/>
    <mergeCell ref="K3:O3"/>
    <mergeCell ref="B4:F4"/>
    <mergeCell ref="G4:I4"/>
    <mergeCell ref="K4:O4"/>
    <mergeCell ref="Q8:R8"/>
    <mergeCell ref="B9:F9"/>
    <mergeCell ref="G9:I9"/>
    <mergeCell ref="K9:O9"/>
    <mergeCell ref="B10:F10"/>
    <mergeCell ref="G10:I10"/>
    <mergeCell ref="K10:O10"/>
    <mergeCell ref="B7:F7"/>
    <mergeCell ref="G7:I7"/>
    <mergeCell ref="K7:O7"/>
    <mergeCell ref="B8:F8"/>
    <mergeCell ref="G8:I8"/>
    <mergeCell ref="K8:O8"/>
    <mergeCell ref="B11:F11"/>
    <mergeCell ref="G11:I11"/>
    <mergeCell ref="K11:O11"/>
    <mergeCell ref="A13:O13"/>
    <mergeCell ref="Q13:Q15"/>
    <mergeCell ref="R13:R15"/>
    <mergeCell ref="A15:A16"/>
    <mergeCell ref="M15:O15"/>
    <mergeCell ref="Q16:Q18"/>
    <mergeCell ref="R16:R18"/>
    <mergeCell ref="S13:S15"/>
    <mergeCell ref="B14:C14"/>
    <mergeCell ref="D14:F14"/>
    <mergeCell ref="G14:I14"/>
    <mergeCell ref="J14:L14"/>
    <mergeCell ref="M14:O14"/>
    <mergeCell ref="B15:C15"/>
    <mergeCell ref="D15:F15"/>
    <mergeCell ref="G15:I15"/>
    <mergeCell ref="J15:L15"/>
    <mergeCell ref="Q26:S28"/>
    <mergeCell ref="Q29:Q31"/>
    <mergeCell ref="R29:R31"/>
    <mergeCell ref="S29:S31"/>
    <mergeCell ref="Q32:Q34"/>
    <mergeCell ref="R32:R34"/>
    <mergeCell ref="S32:S34"/>
    <mergeCell ref="S16:S18"/>
    <mergeCell ref="Q19:Q21"/>
    <mergeCell ref="R19:R21"/>
    <mergeCell ref="S19:S21"/>
    <mergeCell ref="Q22:Q24"/>
    <mergeCell ref="R22:R24"/>
    <mergeCell ref="S22:S24"/>
    <mergeCell ref="M41:O41"/>
    <mergeCell ref="A42:A43"/>
    <mergeCell ref="B42:C42"/>
    <mergeCell ref="D42:F42"/>
    <mergeCell ref="G42:I42"/>
    <mergeCell ref="J42:L42"/>
    <mergeCell ref="M42:O42"/>
    <mergeCell ref="Q35:S37"/>
    <mergeCell ref="B37:C37"/>
    <mergeCell ref="A40:O40"/>
    <mergeCell ref="Q40:Q42"/>
    <mergeCell ref="R40:R42"/>
    <mergeCell ref="S40:S42"/>
    <mergeCell ref="B41:C41"/>
    <mergeCell ref="D41:F41"/>
    <mergeCell ref="G41:I41"/>
    <mergeCell ref="J41:L41"/>
    <mergeCell ref="Q49:Q51"/>
    <mergeCell ref="R49:R51"/>
    <mergeCell ref="S49:S51"/>
    <mergeCell ref="Q53:S55"/>
    <mergeCell ref="Q56:Q58"/>
    <mergeCell ref="R56:R58"/>
    <mergeCell ref="S56:S58"/>
    <mergeCell ref="Q43:Q45"/>
    <mergeCell ref="R43:R45"/>
    <mergeCell ref="S43:S45"/>
    <mergeCell ref="Q46:Q48"/>
    <mergeCell ref="R46:R48"/>
    <mergeCell ref="S46:S48"/>
    <mergeCell ref="Q59:Q61"/>
    <mergeCell ref="R59:R61"/>
    <mergeCell ref="S59:S61"/>
    <mergeCell ref="Q62:S64"/>
    <mergeCell ref="B64:C64"/>
    <mergeCell ref="A67:O67"/>
    <mergeCell ref="Q67:Q69"/>
    <mergeCell ref="R67:R69"/>
    <mergeCell ref="S67:S69"/>
    <mergeCell ref="B68:C68"/>
    <mergeCell ref="D68:F68"/>
    <mergeCell ref="G68:I68"/>
    <mergeCell ref="J68:L68"/>
    <mergeCell ref="M68:O68"/>
    <mergeCell ref="A69:A70"/>
    <mergeCell ref="B69:C69"/>
    <mergeCell ref="D69:F69"/>
    <mergeCell ref="G69:I69"/>
    <mergeCell ref="J69:L69"/>
    <mergeCell ref="M69:O69"/>
    <mergeCell ref="Q76:Q78"/>
    <mergeCell ref="R76:R78"/>
    <mergeCell ref="S76:S78"/>
    <mergeCell ref="Q80:S82"/>
    <mergeCell ref="Q83:Q85"/>
    <mergeCell ref="R83:R85"/>
    <mergeCell ref="S83:S85"/>
    <mergeCell ref="Q70:Q72"/>
    <mergeCell ref="R70:R72"/>
    <mergeCell ref="S70:S72"/>
    <mergeCell ref="Q73:Q75"/>
    <mergeCell ref="R73:R75"/>
    <mergeCell ref="S73:S75"/>
    <mergeCell ref="Q86:Q88"/>
    <mergeCell ref="R86:R88"/>
    <mergeCell ref="S86:S88"/>
    <mergeCell ref="Q89:S91"/>
    <mergeCell ref="B91:C91"/>
    <mergeCell ref="A94:O94"/>
    <mergeCell ref="Q94:Q96"/>
    <mergeCell ref="R94:R96"/>
    <mergeCell ref="S94:S96"/>
    <mergeCell ref="B95:C95"/>
    <mergeCell ref="D95:F95"/>
    <mergeCell ref="G95:I95"/>
    <mergeCell ref="J95:L95"/>
    <mergeCell ref="M95:O95"/>
    <mergeCell ref="A96:A97"/>
    <mergeCell ref="B96:C96"/>
    <mergeCell ref="D96:F96"/>
    <mergeCell ref="G96:I96"/>
    <mergeCell ref="J96:L96"/>
    <mergeCell ref="M96:O96"/>
    <mergeCell ref="Q103:Q105"/>
    <mergeCell ref="R103:R105"/>
    <mergeCell ref="S103:S105"/>
    <mergeCell ref="Q107:S109"/>
    <mergeCell ref="Q110:Q112"/>
    <mergeCell ref="R110:R112"/>
    <mergeCell ref="S110:S112"/>
    <mergeCell ref="Q97:Q99"/>
    <mergeCell ref="R97:R99"/>
    <mergeCell ref="S97:S99"/>
    <mergeCell ref="Q100:Q102"/>
    <mergeCell ref="R100:R102"/>
    <mergeCell ref="S100:S102"/>
    <mergeCell ref="Q113:Q115"/>
    <mergeCell ref="R113:R115"/>
    <mergeCell ref="S113:S115"/>
    <mergeCell ref="Q116:S118"/>
    <mergeCell ref="B118:C118"/>
    <mergeCell ref="A121:O121"/>
    <mergeCell ref="Q121:Q123"/>
    <mergeCell ref="R121:R123"/>
    <mergeCell ref="S121:S123"/>
    <mergeCell ref="B122:C122"/>
    <mergeCell ref="D122:F122"/>
    <mergeCell ref="G122:I122"/>
    <mergeCell ref="J122:L122"/>
    <mergeCell ref="M122:O122"/>
    <mergeCell ref="A123:A124"/>
    <mergeCell ref="B123:C123"/>
    <mergeCell ref="D123:F123"/>
    <mergeCell ref="G123:I123"/>
    <mergeCell ref="J123:L123"/>
    <mergeCell ref="M123:O123"/>
    <mergeCell ref="Q130:Q132"/>
    <mergeCell ref="R130:R132"/>
    <mergeCell ref="S130:S132"/>
    <mergeCell ref="Q134:S136"/>
    <mergeCell ref="Q137:Q139"/>
    <mergeCell ref="R137:R139"/>
    <mergeCell ref="S137:S139"/>
    <mergeCell ref="Q124:Q126"/>
    <mergeCell ref="R124:R126"/>
    <mergeCell ref="S124:S126"/>
    <mergeCell ref="Q127:Q129"/>
    <mergeCell ref="R127:R129"/>
    <mergeCell ref="S127:S129"/>
    <mergeCell ref="Q140:Q142"/>
    <mergeCell ref="R140:R142"/>
    <mergeCell ref="S140:S142"/>
    <mergeCell ref="Q143:S145"/>
    <mergeCell ref="B145:C145"/>
    <mergeCell ref="A148:O148"/>
    <mergeCell ref="Q148:Q150"/>
    <mergeCell ref="R148:R150"/>
    <mergeCell ref="S148:S150"/>
    <mergeCell ref="B149:C149"/>
    <mergeCell ref="D149:F149"/>
    <mergeCell ref="G149:I149"/>
    <mergeCell ref="J149:L149"/>
    <mergeCell ref="M149:O149"/>
    <mergeCell ref="A150:A151"/>
    <mergeCell ref="B150:C150"/>
    <mergeCell ref="D150:F150"/>
    <mergeCell ref="G150:I150"/>
    <mergeCell ref="J150:L150"/>
    <mergeCell ref="M150:O150"/>
    <mergeCell ref="Q157:Q159"/>
    <mergeCell ref="R157:R159"/>
    <mergeCell ref="S157:S159"/>
    <mergeCell ref="Q161:S163"/>
    <mergeCell ref="Q164:Q166"/>
    <mergeCell ref="R164:R166"/>
    <mergeCell ref="S164:S166"/>
    <mergeCell ref="Q151:Q153"/>
    <mergeCell ref="R151:R153"/>
    <mergeCell ref="S151:S153"/>
    <mergeCell ref="Q154:Q156"/>
    <mergeCell ref="R154:R156"/>
    <mergeCell ref="S154:S156"/>
    <mergeCell ref="A177:A178"/>
    <mergeCell ref="B177:C177"/>
    <mergeCell ref="D177:F177"/>
    <mergeCell ref="G177:I177"/>
    <mergeCell ref="J177:L177"/>
    <mergeCell ref="M177:O177"/>
    <mergeCell ref="Q167:Q169"/>
    <mergeCell ref="R167:R169"/>
    <mergeCell ref="S167:S169"/>
    <mergeCell ref="Q170:S172"/>
    <mergeCell ref="B172:C172"/>
    <mergeCell ref="A175:O175"/>
    <mergeCell ref="Q175:Q177"/>
    <mergeCell ref="R175:R177"/>
    <mergeCell ref="S175:S177"/>
    <mergeCell ref="B176:C176"/>
    <mergeCell ref="Q178:Q180"/>
    <mergeCell ref="R178:R180"/>
    <mergeCell ref="S178:S180"/>
    <mergeCell ref="Q181:Q183"/>
    <mergeCell ref="R181:R183"/>
    <mergeCell ref="S181:S183"/>
    <mergeCell ref="D176:F176"/>
    <mergeCell ref="G176:I176"/>
    <mergeCell ref="J176:L176"/>
    <mergeCell ref="M176:O176"/>
    <mergeCell ref="Q194:Q196"/>
    <mergeCell ref="R194:R196"/>
    <mergeCell ref="S194:S196"/>
    <mergeCell ref="Q197:S199"/>
    <mergeCell ref="B199:C199"/>
    <mergeCell ref="Q184:Q186"/>
    <mergeCell ref="R184:R186"/>
    <mergeCell ref="S184:S186"/>
    <mergeCell ref="Q188:S190"/>
    <mergeCell ref="Q191:Q193"/>
    <mergeCell ref="R191:R193"/>
    <mergeCell ref="S191:S193"/>
  </mergeCells>
  <phoneticPr fontId="1" type="noConversion"/>
  <conditionalFormatting sqref="G2:I3">
    <cfRule type="expression" dxfId="1601" priority="177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CHOOSE(2,$E$118,$F$118,$H$118,$I$118,$K$118,$L$118,$N$118,$O$118))))&gt;0</formula>
    </cfRule>
    <cfRule type="expression" dxfId="1600" priority="178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CHOOSE(2,$E$118,$F$118,$H$118,$I$118,$K$118,$L$118,$N$118,$O$118))))&lt;0</formula>
    </cfRule>
  </conditionalFormatting>
  <conditionalFormatting sqref="G4:I5">
    <cfRule type="expression" dxfId="1599" priority="175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CHOOSE(2,$E$64,$F$64,$H$64,$I$64,$K$64,$L$64,$N$64,$O$64))))&gt;0</formula>
    </cfRule>
    <cfRule type="expression" dxfId="1598" priority="176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CHOOSE(2,$E$64,$F$64,$H$64,$I$64,$K$64,$L$64,$N$64,$O$64))))&lt;0</formula>
    </cfRule>
  </conditionalFormatting>
  <conditionalFormatting sqref="G6:I7">
    <cfRule type="expression" dxfId="1597" priority="173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CHOOSE(2,$E$91,$F$91,$H$91,$I$91,$K$91,$L$91,$N$91,$O$91))))&gt;0</formula>
    </cfRule>
    <cfRule type="expression" dxfId="1596" priority="174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CHOOSE(2,$E$91,$F$91,$H$91,$I$91,$K$91,$L$91,$N$91,$O$91))))&lt;0</formula>
    </cfRule>
  </conditionalFormatting>
  <conditionalFormatting sqref="G8:I9">
    <cfRule type="expression" dxfId="1595" priority="171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CHOOSE(2,$E$199,$F$199,$H$199,$I$199,$K$199,$L$199,$N$199,$O$199))))&gt;0</formula>
    </cfRule>
    <cfRule type="expression" dxfId="1594" priority="172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CHOOSE(2,$E$199,$F$199,$H$199,$I$199,$K$199,$L$199,$N$199,$O$199))))&lt;0</formula>
    </cfRule>
  </conditionalFormatting>
  <conditionalFormatting sqref="G10:I11">
    <cfRule type="expression" dxfId="1593" priority="169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CHOOSE(2,$E$37,$F$37,$H$37,$I$37,$K$37,$L$37,$N$37,$O$37))))&gt;0</formula>
    </cfRule>
    <cfRule type="expression" dxfId="1592" priority="170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CHOOSE(2,$E$37,$F$37,$H$37,$I$37,$K$37,$L$37,$N$37,$O$37))))&lt;0</formula>
    </cfRule>
  </conditionalFormatting>
  <conditionalFormatting sqref="A17:C36 M17:O36">
    <cfRule type="expression" dxfId="1591" priority="157">
      <formula>AND($N17 &gt; 0, ISNUMBER($N17))</formula>
    </cfRule>
    <cfRule type="expression" dxfId="1590" priority="158">
      <formula>AND($N17 = 0 * ISNUMBER($N17))</formula>
    </cfRule>
    <cfRule type="expression" dxfId="1589" priority="159">
      <formula>AND($N17 &lt; 0, ISNUMBER($N17))</formula>
    </cfRule>
  </conditionalFormatting>
  <conditionalFormatting sqref="A17:F36">
    <cfRule type="expression" dxfId="1588" priority="166">
      <formula>AND($E17 &gt; 0, ISNUMBER($E17))</formula>
    </cfRule>
    <cfRule type="expression" dxfId="1587" priority="167">
      <formula>AND($E17 = 0 * ISNUMBER($E17))</formula>
    </cfRule>
    <cfRule type="expression" dxfId="1586" priority="168">
      <formula>AND($E17 &lt; 0, ISNUMBER($E17))</formula>
    </cfRule>
  </conditionalFormatting>
  <conditionalFormatting sqref="A17:C36 G17:I36">
    <cfRule type="expression" dxfId="1585" priority="163">
      <formula>AND($H17 &gt; 0, ISNUMBER($H17))</formula>
    </cfRule>
    <cfRule type="expression" dxfId="1584" priority="164">
      <formula>AND($H17 = 0 * ISNUMBER($H17))</formula>
    </cfRule>
    <cfRule type="expression" dxfId="1583" priority="165">
      <formula>AND($H17 &lt; 0, ISNUMBER($H17))</formula>
    </cfRule>
  </conditionalFormatting>
  <conditionalFormatting sqref="A17:C36 J17:L36">
    <cfRule type="expression" dxfId="1582" priority="160">
      <formula>AND($K17 &gt; 0, ISNUMBER($K17))</formula>
    </cfRule>
    <cfRule type="expression" dxfId="1581" priority="161">
      <formula>AND($K17 = 0 * ISNUMBER($K17))</formula>
    </cfRule>
    <cfRule type="expression" dxfId="1580" priority="162">
      <formula>AND($K17 &lt; 0, ISNUMBER($K17))</formula>
    </cfRule>
  </conditionalFormatting>
  <conditionalFormatting sqref="D15:F16 E37:F37">
    <cfRule type="expression" dxfId="1579" priority="154">
      <formula>$E$37 &gt; 0</formula>
    </cfRule>
    <cfRule type="expression" dxfId="1578" priority="155">
      <formula>$E$37 = 0</formula>
    </cfRule>
    <cfRule type="expression" dxfId="1577" priority="156">
      <formula>$E$37 &lt; 0</formula>
    </cfRule>
  </conditionalFormatting>
  <conditionalFormatting sqref="G15:I16 H37:I37">
    <cfRule type="expression" dxfId="1576" priority="151">
      <formula>$H$37 &gt; 0</formula>
    </cfRule>
    <cfRule type="expression" dxfId="1575" priority="152">
      <formula>$H$37 = 0</formula>
    </cfRule>
    <cfRule type="expression" dxfId="1574" priority="153">
      <formula>$H$37 &lt; 0</formula>
    </cfRule>
  </conditionalFormatting>
  <conditionalFormatting sqref="J15:L16 K37:L37">
    <cfRule type="expression" dxfId="1573" priority="148">
      <formula>$K$37 &gt; 0</formula>
    </cfRule>
    <cfRule type="expression" dxfId="1572" priority="149">
      <formula>$K$37 = 0</formula>
    </cfRule>
    <cfRule type="expression" dxfId="1571" priority="150">
      <formula>$K$37 &lt; 0</formula>
    </cfRule>
  </conditionalFormatting>
  <conditionalFormatting sqref="M15:O16 N37:O37">
    <cfRule type="expression" dxfId="1570" priority="145">
      <formula>$N$37 &gt; 0</formula>
    </cfRule>
    <cfRule type="expression" dxfId="1569" priority="146">
      <formula>$N$37 = 0</formula>
    </cfRule>
    <cfRule type="expression" dxfId="1568" priority="147">
      <formula>$N$37 &lt; 0</formula>
    </cfRule>
  </conditionalFormatting>
  <conditionalFormatting sqref="A44:C63 M44:O63">
    <cfRule type="expression" dxfId="1567" priority="133">
      <formula>AND($N44 &gt; 0, ISNUMBER($N44))</formula>
    </cfRule>
    <cfRule type="expression" dxfId="1566" priority="134">
      <formula>AND($N44 = 0 * ISNUMBER($N44))</formula>
    </cfRule>
    <cfRule type="expression" dxfId="1565" priority="135">
      <formula>AND($N44 &lt; 0, ISNUMBER($N44))</formula>
    </cfRule>
  </conditionalFormatting>
  <conditionalFormatting sqref="A44:F63">
    <cfRule type="expression" dxfId="1564" priority="142">
      <formula>AND($E44 &gt; 0, ISNUMBER($E44))</formula>
    </cfRule>
    <cfRule type="expression" dxfId="1563" priority="143">
      <formula>AND($E44 = 0 * ISNUMBER($E44))</formula>
    </cfRule>
    <cfRule type="expression" dxfId="1562" priority="144">
      <formula>AND($E44 &lt; 0, ISNUMBER($E44))</formula>
    </cfRule>
  </conditionalFormatting>
  <conditionalFormatting sqref="A44:C63 G44:I63">
    <cfRule type="expression" dxfId="1561" priority="139">
      <formula>AND($H44 &gt; 0, ISNUMBER($H44))</formula>
    </cfRule>
    <cfRule type="expression" dxfId="1560" priority="140">
      <formula>AND($H44 = 0 * ISNUMBER($H44))</formula>
    </cfRule>
    <cfRule type="expression" dxfId="1559" priority="141">
      <formula>AND($H44 &lt; 0, ISNUMBER($H44))</formula>
    </cfRule>
  </conditionalFormatting>
  <conditionalFormatting sqref="A44:C63 J44:L63">
    <cfRule type="expression" dxfId="1558" priority="136">
      <formula>AND($K44 &gt; 0, ISNUMBER($K44))</formula>
    </cfRule>
    <cfRule type="expression" dxfId="1557" priority="137">
      <formula>AND($K44 = 0 * ISNUMBER($K44))</formula>
    </cfRule>
    <cfRule type="expression" dxfId="1556" priority="138">
      <formula>AND($K44 &lt; 0, ISNUMBER($K44))</formula>
    </cfRule>
  </conditionalFormatting>
  <conditionalFormatting sqref="D42:F43 E64:F64">
    <cfRule type="expression" dxfId="1555" priority="130">
      <formula>$E$64 &gt; 0</formula>
    </cfRule>
    <cfRule type="expression" dxfId="1554" priority="131">
      <formula>$E$64 = 0</formula>
    </cfRule>
    <cfRule type="expression" dxfId="1553" priority="132">
      <formula>$E$64 &lt; 0</formula>
    </cfRule>
  </conditionalFormatting>
  <conditionalFormatting sqref="G42:I43 H64:I64">
    <cfRule type="expression" dxfId="1552" priority="127">
      <formula>$H$64 &gt; 0</formula>
    </cfRule>
    <cfRule type="expression" dxfId="1551" priority="128">
      <formula>$H$64 = 0</formula>
    </cfRule>
    <cfRule type="expression" dxfId="1550" priority="129">
      <formula>$H$64 &lt; 0</formula>
    </cfRule>
  </conditionalFormatting>
  <conditionalFormatting sqref="J42:L43 K64:L64">
    <cfRule type="expression" dxfId="1549" priority="124">
      <formula>$K$64 &gt; 0</formula>
    </cfRule>
    <cfRule type="expression" dxfId="1548" priority="125">
      <formula>$K$64 = 0</formula>
    </cfRule>
    <cfRule type="expression" dxfId="1547" priority="126">
      <formula>$K$64 &lt; 0</formula>
    </cfRule>
  </conditionalFormatting>
  <conditionalFormatting sqref="M42:O43 N64:O64">
    <cfRule type="expression" dxfId="1546" priority="121">
      <formula>$N$64 &gt; 0</formula>
    </cfRule>
    <cfRule type="expression" dxfId="1545" priority="122">
      <formula>$N$64 = 0</formula>
    </cfRule>
    <cfRule type="expression" dxfId="1544" priority="123">
      <formula>$N$64 &lt; 0</formula>
    </cfRule>
  </conditionalFormatting>
  <conditionalFormatting sqref="A71:C90 M71:O90">
    <cfRule type="expression" dxfId="1543" priority="109">
      <formula>AND($N71 &gt; 0, ISNUMBER($N71))</formula>
    </cfRule>
    <cfRule type="expression" dxfId="1542" priority="110">
      <formula>AND($N71 = 0 * ISNUMBER($N71))</formula>
    </cfRule>
    <cfRule type="expression" dxfId="1541" priority="111">
      <formula>AND($N71 &lt; 0, ISNUMBER($N71))</formula>
    </cfRule>
  </conditionalFormatting>
  <conditionalFormatting sqref="A71:F90">
    <cfRule type="expression" dxfId="1540" priority="118">
      <formula>AND($E71 &gt; 0, ISNUMBER($E71))</formula>
    </cfRule>
    <cfRule type="expression" dxfId="1539" priority="119">
      <formula>AND($E71 = 0 * ISNUMBER($E71))</formula>
    </cfRule>
    <cfRule type="expression" dxfId="1538" priority="120">
      <formula>AND($E71 &lt; 0, ISNUMBER($E71))</formula>
    </cfRule>
  </conditionalFormatting>
  <conditionalFormatting sqref="A71:C90 G71:I90">
    <cfRule type="expression" dxfId="1537" priority="115">
      <formula>AND($H71 &gt; 0, ISNUMBER($H71))</formula>
    </cfRule>
    <cfRule type="expression" dxfId="1536" priority="116">
      <formula>AND($H71 = 0 * ISNUMBER($H71))</formula>
    </cfRule>
    <cfRule type="expression" dxfId="1535" priority="117">
      <formula>AND($H71 &lt; 0, ISNUMBER($H71))</formula>
    </cfRule>
  </conditionalFormatting>
  <conditionalFormatting sqref="A71:C90 J71:L90">
    <cfRule type="expression" dxfId="1534" priority="112">
      <formula>AND($K71 &gt; 0, ISNUMBER($K71))</formula>
    </cfRule>
    <cfRule type="expression" dxfId="1533" priority="113">
      <formula>AND($K71 = 0 * ISNUMBER($K71))</formula>
    </cfRule>
    <cfRule type="expression" dxfId="1532" priority="114">
      <formula>AND($K71 &lt; 0, ISNUMBER($K71))</formula>
    </cfRule>
  </conditionalFormatting>
  <conditionalFormatting sqref="D69:F70 E91:F91">
    <cfRule type="expression" dxfId="1531" priority="106">
      <formula>$E$91 &gt; 0</formula>
    </cfRule>
    <cfRule type="expression" dxfId="1530" priority="107">
      <formula>$E$91 = 0</formula>
    </cfRule>
    <cfRule type="expression" dxfId="1529" priority="108">
      <formula>$E$91 &lt; 0</formula>
    </cfRule>
  </conditionalFormatting>
  <conditionalFormatting sqref="G69:I70 H91:I91">
    <cfRule type="expression" dxfId="1528" priority="103">
      <formula>$H$91 &gt; 0</formula>
    </cfRule>
    <cfRule type="expression" dxfId="1527" priority="104">
      <formula>$H$91 = 0</formula>
    </cfRule>
    <cfRule type="expression" dxfId="1526" priority="105">
      <formula>$H$91 &lt; 0</formula>
    </cfRule>
  </conditionalFormatting>
  <conditionalFormatting sqref="J69:L70 K91:L91">
    <cfRule type="expression" dxfId="1525" priority="100">
      <formula>$K$91 &gt; 0</formula>
    </cfRule>
    <cfRule type="expression" dxfId="1524" priority="101">
      <formula>$K$91 = 0</formula>
    </cfRule>
    <cfRule type="expression" dxfId="1523" priority="102">
      <formula>$K$91 &lt; 0</formula>
    </cfRule>
  </conditionalFormatting>
  <conditionalFormatting sqref="M69:O70 N91:O91">
    <cfRule type="expression" dxfId="1522" priority="97">
      <formula>$N$91 &gt; 0</formula>
    </cfRule>
    <cfRule type="expression" dxfId="1521" priority="98">
      <formula>$N$91 = 0</formula>
    </cfRule>
    <cfRule type="expression" dxfId="1520" priority="99">
      <formula>$N$91 &lt; 0</formula>
    </cfRule>
  </conditionalFormatting>
  <conditionalFormatting sqref="A98:C117 M98:O117">
    <cfRule type="expression" dxfId="1519" priority="85">
      <formula>AND($N98 &gt; 0, ISNUMBER($N98))</formula>
    </cfRule>
    <cfRule type="expression" dxfId="1518" priority="86">
      <formula>AND($N98 = 0 * ISNUMBER($N98))</formula>
    </cfRule>
    <cfRule type="expression" dxfId="1517" priority="87">
      <formula>AND($N98 &lt; 0, ISNUMBER($N98))</formula>
    </cfRule>
  </conditionalFormatting>
  <conditionalFormatting sqref="A98:F117">
    <cfRule type="expression" dxfId="1516" priority="94">
      <formula>AND($E98 &gt; 0, ISNUMBER($E98))</formula>
    </cfRule>
    <cfRule type="expression" dxfId="1515" priority="95">
      <formula>AND($E98 = 0 * ISNUMBER($E98))</formula>
    </cfRule>
    <cfRule type="expression" dxfId="1514" priority="96">
      <formula>AND($E98 &lt; 0, ISNUMBER($E98))</formula>
    </cfRule>
  </conditionalFormatting>
  <conditionalFormatting sqref="A98:C117 G98:I117">
    <cfRule type="expression" dxfId="1513" priority="91">
      <formula>AND($H98 &gt; 0, ISNUMBER($H98))</formula>
    </cfRule>
    <cfRule type="expression" dxfId="1512" priority="92">
      <formula>AND($H98 = 0 * ISNUMBER($H98))</formula>
    </cfRule>
    <cfRule type="expression" dxfId="1511" priority="93">
      <formula>AND($H98 &lt; 0, ISNUMBER($H98))</formula>
    </cfRule>
  </conditionalFormatting>
  <conditionalFormatting sqref="A98:C117 J98:L117">
    <cfRule type="expression" dxfId="1510" priority="88">
      <formula>AND($K98 &gt; 0, ISNUMBER($K98))</formula>
    </cfRule>
    <cfRule type="expression" dxfId="1509" priority="89">
      <formula>AND($K98 = 0 * ISNUMBER($K98))</formula>
    </cfRule>
    <cfRule type="expression" dxfId="1508" priority="90">
      <formula>AND($K98 &lt; 0, ISNUMBER($K98))</formula>
    </cfRule>
  </conditionalFormatting>
  <conditionalFormatting sqref="D96:F97 E118:F118">
    <cfRule type="expression" dxfId="1507" priority="82">
      <formula>$E$118 &gt; 0</formula>
    </cfRule>
    <cfRule type="expression" dxfId="1506" priority="83">
      <formula>$E$118 = 0</formula>
    </cfRule>
    <cfRule type="expression" dxfId="1505" priority="84">
      <formula>$E$118 &lt; 0</formula>
    </cfRule>
  </conditionalFormatting>
  <conditionalFormatting sqref="G96:I97 H118:I118">
    <cfRule type="expression" dxfId="1504" priority="79">
      <formula>$H$118 &gt; 0</formula>
    </cfRule>
    <cfRule type="expression" dxfId="1503" priority="80">
      <formula>$H$118 = 0</formula>
    </cfRule>
    <cfRule type="expression" dxfId="1502" priority="81">
      <formula>$H$118 &lt; 0</formula>
    </cfRule>
  </conditionalFormatting>
  <conditionalFormatting sqref="J96:L97 K118:L118">
    <cfRule type="expression" dxfId="1501" priority="76">
      <formula>$K$118 &gt; 0</formula>
    </cfRule>
    <cfRule type="expression" dxfId="1500" priority="77">
      <formula>$K$118 = 0</formula>
    </cfRule>
    <cfRule type="expression" dxfId="1499" priority="78">
      <formula>$K$118 &lt; 0</formula>
    </cfRule>
  </conditionalFormatting>
  <conditionalFormatting sqref="M96:O97 N118:O118">
    <cfRule type="expression" dxfId="1498" priority="73">
      <formula>$N$118 &gt; 0</formula>
    </cfRule>
    <cfRule type="expression" dxfId="1497" priority="74">
      <formula>$N$118 = 0</formula>
    </cfRule>
    <cfRule type="expression" dxfId="1496" priority="75">
      <formula>$N$118 &lt; 0</formula>
    </cfRule>
  </conditionalFormatting>
  <conditionalFormatting sqref="A125:C144 M125:O144">
    <cfRule type="expression" dxfId="1495" priority="61">
      <formula>AND($N125 &gt; 0, ISNUMBER($N125))</formula>
    </cfRule>
    <cfRule type="expression" dxfId="1494" priority="62">
      <formula>AND($N125 = 0 * ISNUMBER($N125))</formula>
    </cfRule>
    <cfRule type="expression" dxfId="1493" priority="63">
      <formula>AND($N125 &lt; 0, ISNUMBER($N125))</formula>
    </cfRule>
  </conditionalFormatting>
  <conditionalFormatting sqref="A125:F144">
    <cfRule type="expression" dxfId="1492" priority="70">
      <formula>AND($E125 &gt; 0, ISNUMBER($E125))</formula>
    </cfRule>
    <cfRule type="expression" dxfId="1491" priority="71">
      <formula>AND($E125 = 0 * ISNUMBER($E125))</formula>
    </cfRule>
    <cfRule type="expression" dxfId="1490" priority="72">
      <formula>AND($E125 &lt; 0, ISNUMBER($E125))</formula>
    </cfRule>
  </conditionalFormatting>
  <conditionalFormatting sqref="A125:C144 G125:I144">
    <cfRule type="expression" dxfId="1489" priority="67">
      <formula>AND($H125 &gt; 0, ISNUMBER($H125))</formula>
    </cfRule>
    <cfRule type="expression" dxfId="1488" priority="68">
      <formula>AND($H125 = 0 * ISNUMBER($H125))</formula>
    </cfRule>
    <cfRule type="expression" dxfId="1487" priority="69">
      <formula>AND($H125 &lt; 0, ISNUMBER($H125))</formula>
    </cfRule>
  </conditionalFormatting>
  <conditionalFormatting sqref="A125:C144 J125:L144">
    <cfRule type="expression" dxfId="1486" priority="64">
      <formula>AND($K125 &gt; 0, ISNUMBER($K125))</formula>
    </cfRule>
    <cfRule type="expression" dxfId="1485" priority="65">
      <formula>AND($K125 = 0 * ISNUMBER($K125))</formula>
    </cfRule>
    <cfRule type="expression" dxfId="1484" priority="66">
      <formula>AND($K125 &lt; 0, ISNUMBER($K125))</formula>
    </cfRule>
  </conditionalFormatting>
  <conditionalFormatting sqref="D123:F124 E145:F145">
    <cfRule type="expression" dxfId="1483" priority="58">
      <formula>$E$145 &gt; 0</formula>
    </cfRule>
    <cfRule type="expression" dxfId="1482" priority="59">
      <formula>$E$145 = 0</formula>
    </cfRule>
    <cfRule type="expression" dxfId="1481" priority="60">
      <formula>$E$145 &lt; 0</formula>
    </cfRule>
  </conditionalFormatting>
  <conditionalFormatting sqref="G123:I124 H145:I145">
    <cfRule type="expression" dxfId="1480" priority="55">
      <formula>$H$145 &gt; 0</formula>
    </cfRule>
    <cfRule type="expression" dxfId="1479" priority="56">
      <formula>$H$145 = 0</formula>
    </cfRule>
    <cfRule type="expression" dxfId="1478" priority="57">
      <formula>$H$145 &lt; 0</formula>
    </cfRule>
  </conditionalFormatting>
  <conditionalFormatting sqref="J123:L124 K145:L145">
    <cfRule type="expression" dxfId="1477" priority="52">
      <formula>$K$145 &gt; 0</formula>
    </cfRule>
    <cfRule type="expression" dxfId="1476" priority="53">
      <formula>$K$145 = 0</formula>
    </cfRule>
    <cfRule type="expression" dxfId="1475" priority="54">
      <formula>$K$145 &lt; 0</formula>
    </cfRule>
  </conditionalFormatting>
  <conditionalFormatting sqref="M123:O124 N145:O145">
    <cfRule type="expression" dxfId="1474" priority="49">
      <formula>$N$145 &gt; 0</formula>
    </cfRule>
    <cfRule type="expression" dxfId="1473" priority="50">
      <formula>$N$145 = 0</formula>
    </cfRule>
    <cfRule type="expression" dxfId="1472" priority="51">
      <formula>$N$145 &lt; 0</formula>
    </cfRule>
  </conditionalFormatting>
  <conditionalFormatting sqref="A152:C171 M152:O171">
    <cfRule type="expression" dxfId="1471" priority="37">
      <formula>AND($N152 &gt; 0, ISNUMBER($N152))</formula>
    </cfRule>
    <cfRule type="expression" dxfId="1470" priority="38">
      <formula>AND($N152 = 0 * ISNUMBER($N152))</formula>
    </cfRule>
    <cfRule type="expression" dxfId="1469" priority="39">
      <formula>AND($N152 &lt; 0, ISNUMBER($N152))</formula>
    </cfRule>
  </conditionalFormatting>
  <conditionalFormatting sqref="A152:F171">
    <cfRule type="expression" dxfId="1468" priority="46">
      <formula>AND($E152 &gt; 0, ISNUMBER($E152))</formula>
    </cfRule>
    <cfRule type="expression" dxfId="1467" priority="47">
      <formula>AND($E152 = 0 * ISNUMBER($E152))</formula>
    </cfRule>
    <cfRule type="expression" dxfId="1466" priority="48">
      <formula>AND($E152 &lt; 0, ISNUMBER($E152))</formula>
    </cfRule>
  </conditionalFormatting>
  <conditionalFormatting sqref="A152:C171 G152:I171">
    <cfRule type="expression" dxfId="1465" priority="43">
      <formula>AND($H152 &gt; 0, ISNUMBER($H152))</formula>
    </cfRule>
    <cfRule type="expression" dxfId="1464" priority="44">
      <formula>AND($H152 = 0 * ISNUMBER($H152))</formula>
    </cfRule>
    <cfRule type="expression" dxfId="1463" priority="45">
      <formula>AND($H152 &lt; 0, ISNUMBER($H152))</formula>
    </cfRule>
  </conditionalFormatting>
  <conditionalFormatting sqref="A152:C171 J152:L171">
    <cfRule type="expression" dxfId="1462" priority="40">
      <formula>AND($K152 &gt; 0, ISNUMBER($K152))</formula>
    </cfRule>
    <cfRule type="expression" dxfId="1461" priority="41">
      <formula>AND($K152 = 0 * ISNUMBER($K152))</formula>
    </cfRule>
    <cfRule type="expression" dxfId="1460" priority="42">
      <formula>AND($K152 &lt; 0, ISNUMBER($K152))</formula>
    </cfRule>
  </conditionalFormatting>
  <conditionalFormatting sqref="D150:F151 E172:F172">
    <cfRule type="expression" dxfId="1459" priority="34">
      <formula>$E$172 &gt; 0</formula>
    </cfRule>
    <cfRule type="expression" dxfId="1458" priority="35">
      <formula>$E$172 = 0</formula>
    </cfRule>
    <cfRule type="expression" dxfId="1457" priority="36">
      <formula>$E$172 &lt; 0</formula>
    </cfRule>
  </conditionalFormatting>
  <conditionalFormatting sqref="G150:I151 H172:I172">
    <cfRule type="expression" dxfId="1456" priority="31">
      <formula>$H$172 &gt; 0</formula>
    </cfRule>
    <cfRule type="expression" dxfId="1455" priority="32">
      <formula>$H$172 = 0</formula>
    </cfRule>
    <cfRule type="expression" dxfId="1454" priority="33">
      <formula>$H$172 &lt; 0</formula>
    </cfRule>
  </conditionalFormatting>
  <conditionalFormatting sqref="J150:L151 K172:L172">
    <cfRule type="expression" dxfId="1453" priority="28">
      <formula>$K$172 &gt; 0</formula>
    </cfRule>
    <cfRule type="expression" dxfId="1452" priority="29">
      <formula>$K$172 = 0</formula>
    </cfRule>
    <cfRule type="expression" dxfId="1451" priority="30">
      <formula>$K$172 &lt; 0</formula>
    </cfRule>
  </conditionalFormatting>
  <conditionalFormatting sqref="M150:O151 N172:O172">
    <cfRule type="expression" dxfId="1450" priority="25">
      <formula>$N$172 &gt; 0</formula>
    </cfRule>
    <cfRule type="expression" dxfId="1449" priority="26">
      <formula>$N$172 = 0</formula>
    </cfRule>
    <cfRule type="expression" dxfId="1448" priority="27">
      <formula>$N$172 &lt; 0</formula>
    </cfRule>
  </conditionalFormatting>
  <conditionalFormatting sqref="A179:C198 M179:O198">
    <cfRule type="expression" dxfId="1447" priority="13">
      <formula>AND($N179 &gt; 0, ISNUMBER($N179))</formula>
    </cfRule>
    <cfRule type="expression" dxfId="1446" priority="14">
      <formula>AND($N179 = 0 * ISNUMBER($N179))</formula>
    </cfRule>
    <cfRule type="expression" dxfId="1445" priority="15">
      <formula>AND($N179 &lt; 0, ISNUMBER($N179))</formula>
    </cfRule>
  </conditionalFormatting>
  <conditionalFormatting sqref="A179:F198">
    <cfRule type="expression" dxfId="1444" priority="22">
      <formula>AND($E179 &gt; 0, ISNUMBER($E179))</formula>
    </cfRule>
    <cfRule type="expression" dxfId="1443" priority="23">
      <formula>AND($E179 = 0 * ISNUMBER($E179))</formula>
    </cfRule>
    <cfRule type="expression" dxfId="1442" priority="24">
      <formula>AND($E179 &lt; 0, ISNUMBER($E179))</formula>
    </cfRule>
  </conditionalFormatting>
  <conditionalFormatting sqref="A179:C198 G179:I198">
    <cfRule type="expression" dxfId="1441" priority="19">
      <formula>AND($H179 &gt; 0, ISNUMBER($H179))</formula>
    </cfRule>
    <cfRule type="expression" dxfId="1440" priority="20">
      <formula>AND($H179 = 0 * ISNUMBER($H179))</formula>
    </cfRule>
    <cfRule type="expression" dxfId="1439" priority="21">
      <formula>AND($H179 &lt; 0, ISNUMBER($H179))</formula>
    </cfRule>
  </conditionalFormatting>
  <conditionalFormatting sqref="A179:C198 J179:L198">
    <cfRule type="expression" dxfId="1438" priority="16">
      <formula>AND($K179 &gt; 0, ISNUMBER($K179))</formula>
    </cfRule>
    <cfRule type="expression" dxfId="1437" priority="17">
      <formula>AND($K179 = 0 * ISNUMBER($K179))</formula>
    </cfRule>
    <cfRule type="expression" dxfId="1436" priority="18">
      <formula>AND($K179 &lt; 0, ISNUMBER($K179))</formula>
    </cfRule>
  </conditionalFormatting>
  <conditionalFormatting sqref="D177:F178 E199:F199">
    <cfRule type="expression" dxfId="1435" priority="10">
      <formula>$E$199 &gt; 0</formula>
    </cfRule>
    <cfRule type="expression" dxfId="1434" priority="11">
      <formula>$E$199 = 0</formula>
    </cfRule>
    <cfRule type="expression" dxfId="1433" priority="12">
      <formula>$E$199 &lt; 0</formula>
    </cfRule>
  </conditionalFormatting>
  <conditionalFormatting sqref="G177:I178 H199:I199">
    <cfRule type="expression" dxfId="1432" priority="7">
      <formula>$H$199 &gt; 0</formula>
    </cfRule>
    <cfRule type="expression" dxfId="1431" priority="8">
      <formula>$H$199 = 0</formula>
    </cfRule>
    <cfRule type="expression" dxfId="1430" priority="9">
      <formula>$H$199 &lt; 0</formula>
    </cfRule>
  </conditionalFormatting>
  <conditionalFormatting sqref="J177:L178 K199:L199">
    <cfRule type="expression" dxfId="1429" priority="4">
      <formula>$K$199 &gt; 0</formula>
    </cfRule>
    <cfRule type="expression" dxfId="1428" priority="5">
      <formula>$K$199 = 0</formula>
    </cfRule>
    <cfRule type="expression" dxfId="1427" priority="6">
      <formula>$K$199 &lt; 0</formula>
    </cfRule>
  </conditionalFormatting>
  <conditionalFormatting sqref="M177:O178 N199:O199">
    <cfRule type="expression" dxfId="1426" priority="1">
      <formula>$N$199 &gt; 0</formula>
    </cfRule>
    <cfRule type="expression" dxfId="1425" priority="2">
      <formula>$N$199 = 0</formula>
    </cfRule>
    <cfRule type="expression" dxfId="1424" priority="3">
      <formula>$N$199 &lt; 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4033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25</xdr:row>
                    <xdr:rowOff>0</xdr:rowOff>
                  </from>
                  <to>
                    <xdr:col>19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34" r:id="rId5" name="Button 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17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35" r:id="rId6" name="Button 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28</xdr:row>
                    <xdr:rowOff>0</xdr:rowOff>
                  </from>
                  <to>
                    <xdr:col>18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36" r:id="rId7" name="Button 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17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37" r:id="rId8" name="Button 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31</xdr:row>
                    <xdr:rowOff>0</xdr:rowOff>
                  </from>
                  <to>
                    <xdr:col>18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38" r:id="rId9" name="Button 6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28</xdr:row>
                    <xdr:rowOff>0</xdr:rowOff>
                  </from>
                  <to>
                    <xdr:col>19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39" r:id="rId10" name="Button 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31</xdr:row>
                    <xdr:rowOff>0</xdr:rowOff>
                  </from>
                  <to>
                    <xdr:col>19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40" r:id="rId11" name="Button 8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19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41" r:id="rId12" name="Button 9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17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42" r:id="rId13" name="Button 10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43" r:id="rId14" name="Button 11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</xdr:row>
                    <xdr:rowOff>0</xdr:rowOff>
                  </from>
                  <to>
                    <xdr:col>19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44" r:id="rId15" name="Button 12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</xdr:row>
                    <xdr:rowOff>0</xdr:rowOff>
                  </from>
                  <to>
                    <xdr:col>17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45" r:id="rId16" name="Button 13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</xdr:row>
                    <xdr:rowOff>0</xdr:rowOff>
                  </from>
                  <to>
                    <xdr:col>18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46" r:id="rId17" name="Button 14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</xdr:row>
                    <xdr:rowOff>0</xdr:rowOff>
                  </from>
                  <to>
                    <xdr:col>19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47" r:id="rId18" name="Button 15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</xdr:row>
                    <xdr:rowOff>0</xdr:rowOff>
                  </from>
                  <to>
                    <xdr:col>17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48" r:id="rId19" name="Button 16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</xdr:row>
                    <xdr:rowOff>0</xdr:rowOff>
                  </from>
                  <to>
                    <xdr:col>18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49" r:id="rId20" name="Button 17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</xdr:row>
                    <xdr:rowOff>0</xdr:rowOff>
                  </from>
                  <to>
                    <xdr:col>19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50" r:id="rId21" name="Button 18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21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51" r:id="rId22" name="Button 19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21</xdr:row>
                    <xdr:rowOff>0</xdr:rowOff>
                  </from>
                  <to>
                    <xdr:col>18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52" r:id="rId23" name="Button 20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21</xdr:row>
                    <xdr:rowOff>0</xdr:rowOff>
                  </from>
                  <to>
                    <xdr:col>19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53" r:id="rId24" name="Button 2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52</xdr:row>
                    <xdr:rowOff>0</xdr:rowOff>
                  </from>
                  <to>
                    <xdr:col>19</xdr:col>
                    <xdr:colOff>0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54" r:id="rId25" name="Button 2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55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55" r:id="rId26" name="Button 2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55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56" r:id="rId27" name="Button 2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17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57" r:id="rId28" name="Button 2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58" r:id="rId29" name="Button 26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79</xdr:row>
                    <xdr:rowOff>0</xdr:rowOff>
                  </from>
                  <to>
                    <xdr:col>19</xdr:col>
                    <xdr:colOff>0</xdr:colOff>
                    <xdr:row>82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59" r:id="rId30" name="Button 27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82</xdr:row>
                    <xdr:rowOff>9525</xdr:rowOff>
                  </from>
                  <to>
                    <xdr:col>17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60" r:id="rId31" name="Button 28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82</xdr:row>
                    <xdr:rowOff>9525</xdr:rowOff>
                  </from>
                  <to>
                    <xdr:col>18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61" r:id="rId32" name="Button 29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85</xdr:row>
                    <xdr:rowOff>9525</xdr:rowOff>
                  </from>
                  <to>
                    <xdr:col>17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62" r:id="rId33" name="Button 30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85</xdr:row>
                    <xdr:rowOff>9525</xdr:rowOff>
                  </from>
                  <to>
                    <xdr:col>18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63" r:id="rId34" name="Button 3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106</xdr:row>
                    <xdr:rowOff>0</xdr:rowOff>
                  </from>
                  <to>
                    <xdr:col>19</xdr:col>
                    <xdr:colOff>0</xdr:colOff>
                    <xdr:row>109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64" r:id="rId35" name="Button 3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109</xdr:row>
                    <xdr:rowOff>9525</xdr:rowOff>
                  </from>
                  <to>
                    <xdr:col>17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65" r:id="rId36" name="Button 3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109</xdr:row>
                    <xdr:rowOff>9525</xdr:rowOff>
                  </from>
                  <to>
                    <xdr:col>18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66" r:id="rId37" name="Button 3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112</xdr:row>
                    <xdr:rowOff>9525</xdr:rowOff>
                  </from>
                  <to>
                    <xdr:col>17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67" r:id="rId38" name="Button 3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112</xdr:row>
                    <xdr:rowOff>9525</xdr:rowOff>
                  </from>
                  <to>
                    <xdr:col>18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68" r:id="rId39" name="Button 3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93</xdr:row>
                    <xdr:rowOff>0</xdr:rowOff>
                  </from>
                  <to>
                    <xdr:col>17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69" r:id="rId40" name="Button 3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133</xdr:row>
                    <xdr:rowOff>0</xdr:rowOff>
                  </from>
                  <to>
                    <xdr:col>19</xdr:col>
                    <xdr:colOff>0</xdr:colOff>
                    <xdr:row>136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70" r:id="rId41" name="Button 3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136</xdr:row>
                    <xdr:rowOff>9525</xdr:rowOff>
                  </from>
                  <to>
                    <xdr:col>17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71" r:id="rId42" name="Button 3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136</xdr:row>
                    <xdr:rowOff>9525</xdr:rowOff>
                  </from>
                  <to>
                    <xdr:col>18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72" r:id="rId43" name="Button 4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139</xdr:row>
                    <xdr:rowOff>9525</xdr:rowOff>
                  </from>
                  <to>
                    <xdr:col>17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73" r:id="rId44" name="Button 4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139</xdr:row>
                    <xdr:rowOff>9525</xdr:rowOff>
                  </from>
                  <to>
                    <xdr:col>18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74" r:id="rId45" name="Button 42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160</xdr:row>
                    <xdr:rowOff>0</xdr:rowOff>
                  </from>
                  <to>
                    <xdr:col>19</xdr:col>
                    <xdr:colOff>0</xdr:colOff>
                    <xdr:row>163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75" r:id="rId46" name="Button 43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163</xdr:row>
                    <xdr:rowOff>9525</xdr:rowOff>
                  </from>
                  <to>
                    <xdr:col>17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76" r:id="rId47" name="Button 44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163</xdr:row>
                    <xdr:rowOff>9525</xdr:rowOff>
                  </from>
                  <to>
                    <xdr:col>18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77" r:id="rId48" name="Button 45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166</xdr:row>
                    <xdr:rowOff>9525</xdr:rowOff>
                  </from>
                  <to>
                    <xdr:col>17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78" r:id="rId49" name="Button 46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166</xdr:row>
                    <xdr:rowOff>9525</xdr:rowOff>
                  </from>
                  <to>
                    <xdr:col>18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79" r:id="rId50" name="Button 4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187</xdr:row>
                    <xdr:rowOff>0</xdr:rowOff>
                  </from>
                  <to>
                    <xdr:col>19</xdr:col>
                    <xdr:colOff>0</xdr:colOff>
                    <xdr:row>190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80" r:id="rId51" name="Button 4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190</xdr:row>
                    <xdr:rowOff>9525</xdr:rowOff>
                  </from>
                  <to>
                    <xdr:col>17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81" r:id="rId52" name="Button 4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190</xdr:row>
                    <xdr:rowOff>9525</xdr:rowOff>
                  </from>
                  <to>
                    <xdr:col>18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82" r:id="rId53" name="Button 5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193</xdr:row>
                    <xdr:rowOff>9525</xdr:rowOff>
                  </from>
                  <to>
                    <xdr:col>17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83" r:id="rId54" name="Button 5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193</xdr:row>
                    <xdr:rowOff>9525</xdr:rowOff>
                  </from>
                  <to>
                    <xdr:col>18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84" r:id="rId55" name="Button 52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39</xdr:row>
                    <xdr:rowOff>0</xdr:rowOff>
                  </from>
                  <to>
                    <xdr:col>17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85" r:id="rId56" name="Button 53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39</xdr:row>
                    <xdr:rowOff>0</xdr:rowOff>
                  </from>
                  <to>
                    <xdr:col>18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86" r:id="rId57" name="Button 54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39</xdr:row>
                    <xdr:rowOff>0</xdr:rowOff>
                  </from>
                  <to>
                    <xdr:col>19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87" r:id="rId58" name="Button 55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42</xdr:row>
                    <xdr:rowOff>0</xdr:rowOff>
                  </from>
                  <to>
                    <xdr:col>17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88" r:id="rId59" name="Button 56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42</xdr:row>
                    <xdr:rowOff>0</xdr:rowOff>
                  </from>
                  <to>
                    <xdr:col>18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89" r:id="rId60" name="Button 57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42</xdr:row>
                    <xdr:rowOff>0</xdr:rowOff>
                  </from>
                  <to>
                    <xdr:col>19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90" r:id="rId61" name="Button 5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45</xdr:row>
                    <xdr:rowOff>0</xdr:rowOff>
                  </from>
                  <to>
                    <xdr:col>17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91" r:id="rId62" name="Button 5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45</xdr:row>
                    <xdr:rowOff>0</xdr:rowOff>
                  </from>
                  <to>
                    <xdr:col>18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92" r:id="rId63" name="Button 6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45</xdr:row>
                    <xdr:rowOff>0</xdr:rowOff>
                  </from>
                  <to>
                    <xdr:col>19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93" r:id="rId64" name="Button 61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48</xdr:row>
                    <xdr:rowOff>0</xdr:rowOff>
                  </from>
                  <to>
                    <xdr:col>17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94" r:id="rId65" name="Button 62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48</xdr:row>
                    <xdr:rowOff>0</xdr:rowOff>
                  </from>
                  <to>
                    <xdr:col>18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95" r:id="rId66" name="Button 63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48</xdr:row>
                    <xdr:rowOff>0</xdr:rowOff>
                  </from>
                  <to>
                    <xdr:col>19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96" r:id="rId67" name="Button 6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55</xdr:row>
                    <xdr:rowOff>0</xdr:rowOff>
                  </from>
                  <to>
                    <xdr:col>19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97" r:id="rId68" name="Button 65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58</xdr:row>
                    <xdr:rowOff>0</xdr:rowOff>
                  </from>
                  <to>
                    <xdr:col>19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98" r:id="rId69" name="Button 6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61</xdr:row>
                    <xdr:rowOff>0</xdr:rowOff>
                  </from>
                  <to>
                    <xdr:col>19</xdr:col>
                    <xdr:colOff>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99" r:id="rId70" name="Button 67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66</xdr:row>
                    <xdr:rowOff>0</xdr:rowOff>
                  </from>
                  <to>
                    <xdr:col>17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00" r:id="rId71" name="Button 68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66</xdr:row>
                    <xdr:rowOff>0</xdr:rowOff>
                  </from>
                  <to>
                    <xdr:col>18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01" r:id="rId72" name="Button 69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66</xdr:row>
                    <xdr:rowOff>0</xdr:rowOff>
                  </from>
                  <to>
                    <xdr:col>19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02" r:id="rId73" name="Button 70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69</xdr:row>
                    <xdr:rowOff>0</xdr:rowOff>
                  </from>
                  <to>
                    <xdr:col>17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03" r:id="rId74" name="Button 71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69</xdr:row>
                    <xdr:rowOff>0</xdr:rowOff>
                  </from>
                  <to>
                    <xdr:col>18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04" r:id="rId75" name="Button 72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69</xdr:row>
                    <xdr:rowOff>0</xdr:rowOff>
                  </from>
                  <to>
                    <xdr:col>19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05" r:id="rId76" name="Button 73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72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06" r:id="rId77" name="Button 74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72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07" r:id="rId78" name="Button 75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72</xdr:row>
                    <xdr:rowOff>0</xdr:rowOff>
                  </from>
                  <to>
                    <xdr:col>19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08" r:id="rId79" name="Button 76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17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09" r:id="rId80" name="Button 77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10" r:id="rId81" name="Button 78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75</xdr:row>
                    <xdr:rowOff>0</xdr:rowOff>
                  </from>
                  <to>
                    <xdr:col>19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11" r:id="rId82" name="Button 79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82</xdr:row>
                    <xdr:rowOff>9525</xdr:rowOff>
                  </from>
                  <to>
                    <xdr:col>19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12" r:id="rId83" name="Button 80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85</xdr:row>
                    <xdr:rowOff>9525</xdr:rowOff>
                  </from>
                  <to>
                    <xdr:col>19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13" r:id="rId84" name="Button 81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88</xdr:row>
                    <xdr:rowOff>9525</xdr:rowOff>
                  </from>
                  <to>
                    <xdr:col>19</xdr:col>
                    <xdr:colOff>0</xdr:colOff>
                    <xdr:row>91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14" r:id="rId85" name="Button 8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93</xdr:row>
                    <xdr:rowOff>0</xdr:rowOff>
                  </from>
                  <to>
                    <xdr:col>18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15" r:id="rId86" name="Button 8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93</xdr:row>
                    <xdr:rowOff>0</xdr:rowOff>
                  </from>
                  <to>
                    <xdr:col>19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16" r:id="rId87" name="Button 8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96</xdr:row>
                    <xdr:rowOff>0</xdr:rowOff>
                  </from>
                  <to>
                    <xdr:col>17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17" r:id="rId88" name="Button 8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96</xdr:row>
                    <xdr:rowOff>0</xdr:rowOff>
                  </from>
                  <to>
                    <xdr:col>18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18" r:id="rId89" name="Button 8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96</xdr:row>
                    <xdr:rowOff>0</xdr:rowOff>
                  </from>
                  <to>
                    <xdr:col>19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19" r:id="rId90" name="Button 8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99</xdr:row>
                    <xdr:rowOff>0</xdr:rowOff>
                  </from>
                  <to>
                    <xdr:col>17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20" r:id="rId91" name="Button 8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99</xdr:row>
                    <xdr:rowOff>0</xdr:rowOff>
                  </from>
                  <to>
                    <xdr:col>18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21" r:id="rId92" name="Button 8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99</xdr:row>
                    <xdr:rowOff>0</xdr:rowOff>
                  </from>
                  <to>
                    <xdr:col>19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22" r:id="rId93" name="Button 9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102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23" r:id="rId94" name="Button 9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102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24" r:id="rId95" name="Button 9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102</xdr:row>
                    <xdr:rowOff>0</xdr:rowOff>
                  </from>
                  <to>
                    <xdr:col>19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25" r:id="rId96" name="Button 9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109</xdr:row>
                    <xdr:rowOff>9525</xdr:rowOff>
                  </from>
                  <to>
                    <xdr:col>19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26" r:id="rId97" name="Button 9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112</xdr:row>
                    <xdr:rowOff>9525</xdr:rowOff>
                  </from>
                  <to>
                    <xdr:col>19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27" r:id="rId98" name="Button 9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115</xdr:row>
                    <xdr:rowOff>9525</xdr:rowOff>
                  </from>
                  <to>
                    <xdr:col>19</xdr:col>
                    <xdr:colOff>0</xdr:colOff>
                    <xdr:row>118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28" r:id="rId99" name="Button 9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120</xdr:row>
                    <xdr:rowOff>0</xdr:rowOff>
                  </from>
                  <to>
                    <xdr:col>17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29" r:id="rId100" name="Button 9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120</xdr:row>
                    <xdr:rowOff>0</xdr:rowOff>
                  </from>
                  <to>
                    <xdr:col>18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30" r:id="rId101" name="Button 9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120</xdr:row>
                    <xdr:rowOff>0</xdr:rowOff>
                  </from>
                  <to>
                    <xdr:col>19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31" r:id="rId102" name="Button 9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123</xdr:row>
                    <xdr:rowOff>0</xdr:rowOff>
                  </from>
                  <to>
                    <xdr:col>17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32" r:id="rId103" name="Button 10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123</xdr:row>
                    <xdr:rowOff>0</xdr:rowOff>
                  </from>
                  <to>
                    <xdr:col>18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33" r:id="rId104" name="Button 10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123</xdr:row>
                    <xdr:rowOff>0</xdr:rowOff>
                  </from>
                  <to>
                    <xdr:col>19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34" r:id="rId105" name="Button 10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126</xdr:row>
                    <xdr:rowOff>0</xdr:rowOff>
                  </from>
                  <to>
                    <xdr:col>17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35" r:id="rId106" name="Button 10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126</xdr:row>
                    <xdr:rowOff>0</xdr:rowOff>
                  </from>
                  <to>
                    <xdr:col>18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36" r:id="rId107" name="Button 10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126</xdr:row>
                    <xdr:rowOff>0</xdr:rowOff>
                  </from>
                  <to>
                    <xdr:col>19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37" r:id="rId108" name="Button 10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129</xdr:row>
                    <xdr:rowOff>0</xdr:rowOff>
                  </from>
                  <to>
                    <xdr:col>17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38" r:id="rId109" name="Button 10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129</xdr:row>
                    <xdr:rowOff>0</xdr:rowOff>
                  </from>
                  <to>
                    <xdr:col>18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39" r:id="rId110" name="Button 10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129</xdr:row>
                    <xdr:rowOff>0</xdr:rowOff>
                  </from>
                  <to>
                    <xdr:col>19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40" r:id="rId111" name="Button 10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136</xdr:row>
                    <xdr:rowOff>9525</xdr:rowOff>
                  </from>
                  <to>
                    <xdr:col>19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41" r:id="rId112" name="Button 10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139</xdr:row>
                    <xdr:rowOff>9525</xdr:rowOff>
                  </from>
                  <to>
                    <xdr:col>19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42" r:id="rId113" name="Button 11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142</xdr:row>
                    <xdr:rowOff>9525</xdr:rowOff>
                  </from>
                  <to>
                    <xdr:col>19</xdr:col>
                    <xdr:colOff>0</xdr:colOff>
                    <xdr:row>145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43" r:id="rId114" name="Button 111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147</xdr:row>
                    <xdr:rowOff>0</xdr:rowOff>
                  </from>
                  <to>
                    <xdr:col>17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44" r:id="rId115" name="Button 11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147</xdr:row>
                    <xdr:rowOff>0</xdr:rowOff>
                  </from>
                  <to>
                    <xdr:col>18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45" r:id="rId116" name="Button 11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147</xdr:row>
                    <xdr:rowOff>0</xdr:rowOff>
                  </from>
                  <to>
                    <xdr:col>19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46" r:id="rId117" name="Button 11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150</xdr:row>
                    <xdr:rowOff>0</xdr:rowOff>
                  </from>
                  <to>
                    <xdr:col>17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47" r:id="rId118" name="Button 11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150</xdr:row>
                    <xdr:rowOff>0</xdr:rowOff>
                  </from>
                  <to>
                    <xdr:col>18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48" r:id="rId119" name="Button 11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150</xdr:row>
                    <xdr:rowOff>0</xdr:rowOff>
                  </from>
                  <to>
                    <xdr:col>19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49" r:id="rId120" name="Button 11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153</xdr:row>
                    <xdr:rowOff>0</xdr:rowOff>
                  </from>
                  <to>
                    <xdr:col>17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50" r:id="rId121" name="Button 11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153</xdr:row>
                    <xdr:rowOff>0</xdr:rowOff>
                  </from>
                  <to>
                    <xdr:col>18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51" r:id="rId122" name="Button 11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153</xdr:row>
                    <xdr:rowOff>0</xdr:rowOff>
                  </from>
                  <to>
                    <xdr:col>19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52" r:id="rId123" name="Button 12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156</xdr:row>
                    <xdr:rowOff>0</xdr:rowOff>
                  </from>
                  <to>
                    <xdr:col>17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53" r:id="rId124" name="Button 12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156</xdr:row>
                    <xdr:rowOff>0</xdr:rowOff>
                  </from>
                  <to>
                    <xdr:col>18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54" r:id="rId125" name="Button 12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156</xdr:row>
                    <xdr:rowOff>0</xdr:rowOff>
                  </from>
                  <to>
                    <xdr:col>19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55" r:id="rId126" name="Button 12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163</xdr:row>
                    <xdr:rowOff>9525</xdr:rowOff>
                  </from>
                  <to>
                    <xdr:col>19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56" r:id="rId127" name="Button 12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166</xdr:row>
                    <xdr:rowOff>9525</xdr:rowOff>
                  </from>
                  <to>
                    <xdr:col>19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57" r:id="rId128" name="Button 12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169</xdr:row>
                    <xdr:rowOff>9525</xdr:rowOff>
                  </from>
                  <to>
                    <xdr:col>19</xdr:col>
                    <xdr:colOff>0</xdr:colOff>
                    <xdr:row>172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58" r:id="rId129" name="Button 12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174</xdr:row>
                    <xdr:rowOff>0</xdr:rowOff>
                  </from>
                  <to>
                    <xdr:col>17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59" r:id="rId130" name="Button 12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174</xdr:row>
                    <xdr:rowOff>0</xdr:rowOff>
                  </from>
                  <to>
                    <xdr:col>18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60" r:id="rId131" name="Button 12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174</xdr:row>
                    <xdr:rowOff>0</xdr:rowOff>
                  </from>
                  <to>
                    <xdr:col>19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61" r:id="rId132" name="Button 12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177</xdr:row>
                    <xdr:rowOff>0</xdr:rowOff>
                  </from>
                  <to>
                    <xdr:col>17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62" r:id="rId133" name="Button 13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177</xdr:row>
                    <xdr:rowOff>0</xdr:rowOff>
                  </from>
                  <to>
                    <xdr:col>18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63" r:id="rId134" name="Button 13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177</xdr:row>
                    <xdr:rowOff>0</xdr:rowOff>
                  </from>
                  <to>
                    <xdr:col>19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64" r:id="rId135" name="Button 13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180</xdr:row>
                    <xdr:rowOff>0</xdr:rowOff>
                  </from>
                  <to>
                    <xdr:col>17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65" r:id="rId136" name="Button 13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180</xdr:row>
                    <xdr:rowOff>0</xdr:rowOff>
                  </from>
                  <to>
                    <xdr:col>18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66" r:id="rId137" name="Button 13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180</xdr:row>
                    <xdr:rowOff>0</xdr:rowOff>
                  </from>
                  <to>
                    <xdr:col>19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67" r:id="rId138" name="Button 13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183</xdr:row>
                    <xdr:rowOff>0</xdr:rowOff>
                  </from>
                  <to>
                    <xdr:col>17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68" r:id="rId139" name="Button 13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183</xdr:row>
                    <xdr:rowOff>0</xdr:rowOff>
                  </from>
                  <to>
                    <xdr:col>18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69" r:id="rId140" name="Button 13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183</xdr:row>
                    <xdr:rowOff>0</xdr:rowOff>
                  </from>
                  <to>
                    <xdr:col>19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70" r:id="rId141" name="Button 13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190</xdr:row>
                    <xdr:rowOff>9525</xdr:rowOff>
                  </from>
                  <to>
                    <xdr:col>19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71" r:id="rId142" name="Button 13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193</xdr:row>
                    <xdr:rowOff>9525</xdr:rowOff>
                  </from>
                  <to>
                    <xdr:col>19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72" r:id="rId143" name="Button 14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196</xdr:row>
                    <xdr:rowOff>9525</xdr:rowOff>
                  </from>
                  <to>
                    <xdr:col>19</xdr:col>
                    <xdr:colOff>0</xdr:colOff>
                    <xdr:row>199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3308C2D-F884-4FCD-AFB8-CADC709A3834}">
  <sheetPr codeName="Sheet15"/>
  <dimension ref="A1:S199"/>
  <sheetViews>
    <sheetView topLeftCell="A21" zoomScaleNormal="100" workbookViewId="0">
      <selection activeCell="A13" sqref="A13:O37"/>
    </sheetView>
  </sheetViews>
  <sheetFormatPr defaultRowHeight="16.5"/>
  <cols>
    <col min="1" max="1" width="13" style="120" bestFit="1" customWidth="1"/>
    <col min="2" max="2" width="14.25" style="120" bestFit="1" customWidth="1"/>
    <col min="3" max="3" width="9.25" style="120" bestFit="1" customWidth="1"/>
    <col min="4" max="4" width="14.25" bestFit="1" customWidth="1"/>
    <col min="5" max="5" width="8.875" bestFit="1" customWidth="1"/>
    <col min="6" max="6" width="14.375" bestFit="1" customWidth="1"/>
    <col min="7" max="7" width="14.25" bestFit="1" customWidth="1"/>
    <col min="8" max="8" width="8.875" customWidth="1"/>
    <col min="9" max="9" width="11.625" customWidth="1"/>
    <col min="10" max="10" width="14.25" bestFit="1" customWidth="1"/>
    <col min="11" max="11" width="9.25" bestFit="1" customWidth="1"/>
    <col min="12" max="12" width="11.625" bestFit="1" customWidth="1"/>
    <col min="13" max="13" width="14.25" bestFit="1" customWidth="1"/>
    <col min="14" max="14" width="8.5" bestFit="1" customWidth="1"/>
    <col min="15" max="15" width="11.625" bestFit="1" customWidth="1"/>
    <col min="17" max="17" width="12.125" customWidth="1"/>
    <col min="18" max="18" width="12.125" bestFit="1" customWidth="1"/>
    <col min="19" max="19" width="12.125" customWidth="1"/>
  </cols>
  <sheetData>
    <row r="1" spans="1:19" ht="17.25" customHeight="1" thickBot="1">
      <c r="A1" s="230" t="s">
        <v>0</v>
      </c>
      <c r="B1" s="231"/>
      <c r="C1" s="231"/>
      <c r="D1" s="231"/>
      <c r="E1" s="231"/>
      <c r="F1" s="232"/>
      <c r="G1" s="233">
        <v>44539</v>
      </c>
      <c r="H1" s="234"/>
      <c r="I1" s="235"/>
      <c r="J1" s="230" t="s">
        <v>1</v>
      </c>
      <c r="K1" s="231"/>
      <c r="L1" s="231"/>
      <c r="M1" s="231"/>
      <c r="N1" s="231"/>
      <c r="O1" s="232"/>
      <c r="Q1" s="230" t="s">
        <v>2</v>
      </c>
      <c r="R1" s="232"/>
    </row>
    <row r="2" spans="1:19" ht="17.25" customHeight="1">
      <c r="A2" s="117" t="s">
        <v>3</v>
      </c>
      <c r="B2" s="236" t="s">
        <v>8</v>
      </c>
      <c r="C2" s="237"/>
      <c r="D2" s="237"/>
      <c r="E2" s="237"/>
      <c r="F2" s="238"/>
      <c r="G2" s="239" t="s">
        <v>46</v>
      </c>
      <c r="H2" s="240"/>
      <c r="I2" s="241"/>
      <c r="J2" s="1" t="s">
        <v>3</v>
      </c>
      <c r="K2" s="236" t="s">
        <v>317</v>
      </c>
      <c r="L2" s="237"/>
      <c r="M2" s="237"/>
      <c r="N2" s="237"/>
      <c r="O2" s="238"/>
      <c r="Q2" s="2" t="s">
        <v>6</v>
      </c>
      <c r="R2" s="3">
        <v>0.375</v>
      </c>
    </row>
    <row r="3" spans="1:19" ht="17.25" customHeight="1" thickBot="1">
      <c r="A3" s="118" t="s">
        <v>7</v>
      </c>
      <c r="B3" s="242" t="s">
        <v>325</v>
      </c>
      <c r="C3" s="243"/>
      <c r="D3" s="243"/>
      <c r="E3" s="243"/>
      <c r="F3" s="244"/>
      <c r="G3" s="245" t="str">
        <f>TEXT(IF(CHOOSE(8,$E$118,$F$118,$H$118,$I$118,$K$118,$L$118,$N$118,$O$118)&lt;&gt;0,CHOOSE(8,$E$118,$F$118,$H$118,$I$118,$K$118,$L$118,$N$118,$O$118),
IF(CHOOSE(6,$E$118,$F$118,$H$118,$I$118,$K$118,$L$118,$N$118,$O$118)&lt;&gt;0,CHOOSE(6,$E$118,$F$118,$H$118,$I$118,$K$118,$L$118,$N$118,$O$118),
IF(CHOOSE(4,$E$118,$F$118,$H$118,$I$118,$K$118,$L$118,$N$118,$O$118)&lt;&gt;0,CHOOSE(4,$E$118,$F$118,$H$118,$I$118,$K$118,$L$118,$N$118,$O$118),
CHOOSE(2,$E$118,$F$118,$H$118,$I$118,$K$118,$L$118,$N$118,$O$118)))), "#,##0") &amp; " KRW (" &amp;
TEXT(IF(CHOOSE(7,$E$118,$F$118,$H$118,$I$118,$K$118,$L$118,$N$118,$O$118)&lt;&gt;0,CHOOSE(7,$E$118,$F$118,$H$118,$I$118,$K$118,$L$118,$N$118,$O$118),
IF(CHOOSE(5,$E$118,$F$118,$H$118,$I$118,$K$118,$L$118,$N$118,$O$118)&lt;&gt;0,CHOOSE(5,$E$118,$F$118,$H$118,$I$118,$K$118,$L$118,$N$118,$O$118),
IF(CHOOSE(3,$E$118,$F$118,$H$118,$I$118,$K$118,$L$118,$N$118,$O$118)&lt;&gt;0,CHOOSE(3,$E$118,$F$118,$H$118,$I$118,$K$118,$L$118,$N$118,$O$118),
CHOOSE(1,$E$118,$F$118,$H$118,$I$118,$K$118,$L$118,$N$118,$O$118)))), "0.00%") &amp; ")"</f>
        <v>-162,227 KRW (-5.41%)</v>
      </c>
      <c r="H3" s="246"/>
      <c r="I3" s="247"/>
      <c r="J3" s="4" t="s">
        <v>7</v>
      </c>
      <c r="K3" s="242" t="s">
        <v>318</v>
      </c>
      <c r="L3" s="243"/>
      <c r="M3" s="243"/>
      <c r="N3" s="243"/>
      <c r="O3" s="244"/>
      <c r="Q3" s="2" t="s">
        <v>10</v>
      </c>
      <c r="R3" s="3">
        <v>0.79166666666666663</v>
      </c>
    </row>
    <row r="4" spans="1:19" ht="17.25" customHeight="1" thickBot="1">
      <c r="A4" s="118" t="s">
        <v>11</v>
      </c>
      <c r="B4" s="242" t="s">
        <v>16</v>
      </c>
      <c r="C4" s="243"/>
      <c r="D4" s="243"/>
      <c r="E4" s="243"/>
      <c r="F4" s="244"/>
      <c r="G4" s="239" t="s">
        <v>44</v>
      </c>
      <c r="H4" s="240"/>
      <c r="I4" s="241"/>
      <c r="J4" s="4" t="s">
        <v>11</v>
      </c>
      <c r="K4" s="242" t="s">
        <v>319</v>
      </c>
      <c r="L4" s="243"/>
      <c r="M4" s="243"/>
      <c r="N4" s="243"/>
      <c r="O4" s="244"/>
      <c r="Q4" s="65" t="s">
        <v>14</v>
      </c>
      <c r="R4" s="5">
        <v>0.95833333333333337</v>
      </c>
    </row>
    <row r="5" spans="1:19" ht="17.25" customHeight="1" thickBot="1">
      <c r="A5" s="118" t="s">
        <v>15</v>
      </c>
      <c r="B5" s="242" t="s">
        <v>316</v>
      </c>
      <c r="C5" s="243"/>
      <c r="D5" s="243"/>
      <c r="E5" s="243"/>
      <c r="F5" s="244"/>
      <c r="G5" s="245" t="str">
        <f>TEXT(IF(CHOOSE(8,$E$64,$F$64,$H$64,$I$64,$K$64,$L$64,$N$64,$O$64)&lt;&gt;0,CHOOSE(8,$E$64,$F$64,$H$64,$I$64,$K$64,$L$64,$N$64,$O$64),
IF(CHOOSE(6,$E$64,$F$64,$H$64,$I$64,$K$64,$L$64,$N$64,$O$64)&lt;&gt;0,CHOOSE(6,$E$64,$F$64,$H$64,$I$64,$K$64,$L$64,$N$64,$O$64),
IF(CHOOSE(4,$E$64,$F$64,$H$64,$I$64,$K$64,$L$64,$N$64,$O$64)&lt;&gt;0,CHOOSE(4,$E$64,$F$64,$H$64,$I$64,$K$64,$L$64,$N$64,$O$64),
CHOOSE(2,$E$64,$F$64,$H$64,$I$64,$K$64,$L$64,$N$64,$O$64)))), "#,##0") &amp; " KRW (" &amp;
TEXT(IF(CHOOSE(7,$E$64,$F$64,$H$64,$I$64,$K$64,$L$64,$N$64,$O$64)&lt;&gt;0,CHOOSE(7,$E$64,$F$64,$H$64,$I$64,$K$64,$L$64,$N$64,$O$64),
IF(CHOOSE(5,$E$64,$F$64,$H$64,$I$64,$K$64,$L$64,$N$64,$O$64)&lt;&gt;0,CHOOSE(5,$E$64,$F$64,$H$64,$I$64,$K$64,$L$64,$N$64,$O$64),
IF(CHOOSE(3,$E$64,$F$64,$H$64,$I$64,$K$64,$L$64,$N$64,$O$64)&lt;&gt;0,CHOOSE(3,$E$64,$F$64,$H$64,$I$64,$K$64,$L$64,$N$64,$O$64),
CHOOSE(1,$E$64,$F$64,$H$64,$I$64,$K$64,$L$64,$N$64,$O$64)))), "0.00%") &amp; ")"</f>
        <v>-134,542 KRW (-4.72%)</v>
      </c>
      <c r="H5" s="246"/>
      <c r="I5" s="247"/>
      <c r="J5" s="4" t="s">
        <v>15</v>
      </c>
      <c r="K5" s="242" t="s">
        <v>320</v>
      </c>
      <c r="L5" s="243"/>
      <c r="M5" s="243"/>
      <c r="N5" s="243"/>
      <c r="O5" s="244"/>
    </row>
    <row r="6" spans="1:19">
      <c r="A6" s="118" t="s">
        <v>18</v>
      </c>
      <c r="B6" s="242"/>
      <c r="C6" s="243"/>
      <c r="D6" s="243"/>
      <c r="E6" s="243"/>
      <c r="F6" s="244"/>
      <c r="G6" s="239" t="s">
        <v>45</v>
      </c>
      <c r="H6" s="240"/>
      <c r="I6" s="241"/>
      <c r="J6" s="4" t="s">
        <v>18</v>
      </c>
      <c r="K6" s="242" t="s">
        <v>321</v>
      </c>
      <c r="L6" s="243"/>
      <c r="M6" s="243"/>
      <c r="N6" s="243"/>
      <c r="O6" s="244"/>
    </row>
    <row r="7" spans="1:19" ht="17.25" thickBot="1">
      <c r="A7" s="118" t="s">
        <v>21</v>
      </c>
      <c r="B7" s="242"/>
      <c r="C7" s="243"/>
      <c r="D7" s="243"/>
      <c r="E7" s="243"/>
      <c r="F7" s="244"/>
      <c r="G7" s="245" t="str">
        <f>TEXT(IF(CHOOSE(8,$E$91,$F$91,$H$91,$I$91,$K$91,$L$91,$N$91,$O$91)&lt;&gt;0,CHOOSE(8,$E$91,$F$91,$H$91,$I$91,$K$91,$L$91,$N$91,$O$91),
IF(CHOOSE(6,$E$91,$F$91,$H$91,$I$91,$K$91,$L$91,$N$91,$O$91)&lt;&gt;0,CHOOSE(6,$E$91,$F$91,$H$91,$I$91,$K$91,$L$91,$N$91,$O$91),
IF(CHOOSE(4,$E$91,$F$91,$H$91,$I$91,$K$91,$L$91,$N$91,$O$91)&lt;&gt;0,CHOOSE(4,$E$91,$F$91,$H$91,$I$91,$K$91,$L$91,$N$91,$O$91),
CHOOSE(2,$E$91,$F$91,$H$91,$I$91,$K$91,$L$91,$N$91,$O$91)))), "#,##0") &amp; " KRW (" &amp;
TEXT(IF(CHOOSE(7,$E$91,$F$91,$H$91,$I$91,$K$91,$L$91,$N$91,$O$91)&lt;&gt;0,CHOOSE(7,$E$91,$F$91,$H$91,$I$91,$K$91,$L$91,$N$91,$O$91),
IF(CHOOSE(5,$E$91,$F$91,$H$91,$I$91,$K$91,$L$91,$N$91,$O$91)&lt;&gt;0,CHOOSE(5,$E$91,$F$91,$H$91,$I$91,$K$91,$L$91,$N$91,$O$91),
IF(CHOOSE(3,$E$91,$F$91,$H$91,$I$91,$K$91,$L$91,$N$91,$O$91)&lt;&gt;0,CHOOSE(3,$E$91,$F$91,$H$91,$I$91,$K$91,$L$91,$N$91,$O$91),
CHOOSE(1,$E$91,$F$91,$H$91,$I$91,$K$91,$L$91,$N$91,$O$91)))), "0.00%") &amp; ")"</f>
        <v>-53,065 KRW (-1.77%)</v>
      </c>
      <c r="H7" s="246"/>
      <c r="I7" s="247"/>
      <c r="J7" s="4" t="s">
        <v>21</v>
      </c>
      <c r="K7" s="242" t="s">
        <v>322</v>
      </c>
      <c r="L7" s="243"/>
      <c r="M7" s="243"/>
      <c r="N7" s="243"/>
      <c r="O7" s="244"/>
    </row>
    <row r="8" spans="1:19" ht="17.25" thickBot="1">
      <c r="A8" s="118" t="s">
        <v>24</v>
      </c>
      <c r="B8" s="242"/>
      <c r="C8" s="243"/>
      <c r="D8" s="243"/>
      <c r="E8" s="243"/>
      <c r="F8" s="244"/>
      <c r="G8" s="239" t="s">
        <v>252</v>
      </c>
      <c r="H8" s="240"/>
      <c r="I8" s="241"/>
      <c r="J8" s="4" t="s">
        <v>24</v>
      </c>
      <c r="K8" s="242"/>
      <c r="L8" s="243"/>
      <c r="M8" s="243"/>
      <c r="N8" s="243"/>
      <c r="O8" s="244"/>
      <c r="Q8" s="230" t="s">
        <v>27</v>
      </c>
      <c r="R8" s="232"/>
    </row>
    <row r="9" spans="1:19" ht="17.25" thickBot="1">
      <c r="A9" s="118" t="s">
        <v>28</v>
      </c>
      <c r="B9" s="242"/>
      <c r="C9" s="243"/>
      <c r="D9" s="243"/>
      <c r="E9" s="243"/>
      <c r="F9" s="244"/>
      <c r="G9" s="245" t="str">
        <f>TEXT(IF(CHOOSE(8,$E$199,$F$199,$H$199,$I$199,$K$199,$L$199,$N$199,$O$199)&lt;&gt;0,CHOOSE(8,$E$199,$F$199,$H$199,$I$199,$K$199,$L$199,$N$199,$O$199),
IF(CHOOSE(6,$E$199,$F$199,$H$199,$I$199,$K$199,$L$199,$N$199,$O$199)&lt;&gt;0,CHOOSE(6,$E$199,$F$199,$H$199,$I$199,$K$199,$L$199,$N$199,$O$199),
IF(CHOOSE(4,$E$199,$F$199,$H$199,$I$199,$K$199,$L$199,$N$199,$O$199)&lt;&gt;0,CHOOSE(4,$E$199,$F$199,$H$199,$I$199,$K$199,$L$199,$N$199,$O$199),
CHOOSE(2,$E$199,$F$199,$H$199,$I$199,$K$199,$L$199,$N$199,$O$199)))), "#,##0") &amp; " KRW (" &amp;
TEXT(IF(CHOOSE(7,$E$199,$F$199,$H$199,$I$199,$K$199,$L$199,$N$199,$O$199)&lt;&gt;0,CHOOSE(7,$E$199,$F$199,$H$199,$I$199,$K$199,$L$199,$N$199,$O$199),
IF(CHOOSE(5,$E$199,$F$199,$H$199,$I$199,$K$199,$L$199,$N$199,$O$199)&lt;&gt;0,CHOOSE(5,$E$199,$F$199,$H$199,$I$199,$K$199,$L$199,$N$199,$O$199),
IF(CHOOSE(3,$E$199,$F$199,$H$199,$I$199,$K$199,$L$199,$N$199,$O$199)&lt;&gt;0,CHOOSE(3,$E$199,$F$199,$H$199,$I$199,$K$199,$L$199,$N$199,$O$199),
CHOOSE(1,$E$199,$F$199,$H$199,$I$199,$K$199,$L$199,$N$199,$O$199)))), "0.00%") &amp; ")"</f>
        <v>-116,196 KRW (-3.87%)</v>
      </c>
      <c r="H9" s="246"/>
      <c r="I9" s="247"/>
      <c r="J9" s="4" t="s">
        <v>28</v>
      </c>
      <c r="K9" s="242"/>
      <c r="L9" s="243"/>
      <c r="M9" s="243"/>
      <c r="N9" s="243"/>
      <c r="O9" s="244"/>
      <c r="Q9" s="2" t="s">
        <v>29</v>
      </c>
      <c r="R9" s="6">
        <v>10</v>
      </c>
    </row>
    <row r="10" spans="1:19">
      <c r="A10" s="118" t="s">
        <v>30</v>
      </c>
      <c r="B10" s="242"/>
      <c r="C10" s="243"/>
      <c r="D10" s="243"/>
      <c r="E10" s="243"/>
      <c r="F10" s="244"/>
      <c r="G10" s="239" t="s">
        <v>47</v>
      </c>
      <c r="H10" s="240"/>
      <c r="I10" s="241"/>
      <c r="J10" s="4" t="s">
        <v>30</v>
      </c>
      <c r="K10" s="242" t="s">
        <v>323</v>
      </c>
      <c r="L10" s="243"/>
      <c r="M10" s="243"/>
      <c r="N10" s="243"/>
      <c r="O10" s="244"/>
      <c r="Q10" s="2" t="s">
        <v>31</v>
      </c>
      <c r="R10" s="6">
        <v>100</v>
      </c>
    </row>
    <row r="11" spans="1:19" ht="17.25" thickBot="1">
      <c r="A11" s="119" t="s">
        <v>32</v>
      </c>
      <c r="B11" s="248" t="s">
        <v>324</v>
      </c>
      <c r="C11" s="249"/>
      <c r="D11" s="249"/>
      <c r="E11" s="249"/>
      <c r="F11" s="250"/>
      <c r="G11" s="245" t="str">
        <f>TEXT(IF(CHOOSE(8,$E$37,$F$37,$H$37,$I$37,$K$37,$L$37,$N$37,$O$37)&lt;&gt;0,CHOOSE(8,$E$37,$F$37,$H$37,$I$37,$K$37,$L$37,$N$37,$O$37),
IF(CHOOSE(6,$E$37,$F$37,$H$37,$I$37,$K$37,$L$37,$N$37,$O$37)&lt;&gt;0,CHOOSE(6,$E$37,$F$37,$H$37,$I$37,$K$37,$L$37,$N$37,$O$37),
IF(CHOOSE(4,$E$37,$F$37,$H$37,$I$37,$K$37,$L$37,$N$37,$O$37)&lt;&gt;0,CHOOSE(4,$E$37,$F$37,$H$37,$I$37,$K$37,$L$37,$N$37,$O$37),
CHOOSE(2,$E$37,$F$37,$H$37,$I$37,$K$37,$L$37,$N$37,$O$37)))), "#,##0") &amp; " KRW (" &amp;
TEXT(IF(CHOOSE(7,$E$37,$F$37,$H$37,$I$37,$K$37,$L$37,$N$37,$O$37)&lt;&gt;0,CHOOSE(7,$E$37,$F$37,$H$37,$I$37,$K$37,$L$37,$N$37,$O$37),
IF(CHOOSE(5,$E$37,$F$37,$H$37,$I$37,$K$37,$L$37,$N$37,$O$37)&lt;&gt;0,CHOOSE(5,$E$37,$F$37,$H$37,$I$37,$K$37,$L$37,$N$37,$O$37),
IF(CHOOSE(3,$E$37,$F$37,$H$37,$I$37,$K$37,$L$37,$N$37,$O$37)&lt;&gt;0,CHOOSE(3,$E$37,$F$37,$H$37,$I$37,$K$37,$L$37,$N$37,$O$37),
CHOOSE(1,$E$37,$F$37,$H$37,$I$37,$K$37,$L$37,$N$37,$O$37)))), "0.00%") &amp; ")"</f>
        <v>0 KRW (0.00%)</v>
      </c>
      <c r="H11" s="246"/>
      <c r="I11" s="247"/>
      <c r="J11" s="7" t="s">
        <v>32</v>
      </c>
      <c r="K11" s="248" t="s">
        <v>315</v>
      </c>
      <c r="L11" s="249"/>
      <c r="M11" s="249"/>
      <c r="N11" s="249"/>
      <c r="O11" s="250"/>
      <c r="Q11" s="65" t="s">
        <v>33</v>
      </c>
      <c r="R11" s="8">
        <v>1000</v>
      </c>
    </row>
    <row r="12" spans="1:19" ht="17.25" thickBot="1"/>
    <row r="13" spans="1:19" ht="17.25" customHeight="1" thickBot="1">
      <c r="A13" s="230" t="s">
        <v>34</v>
      </c>
      <c r="B13" s="231"/>
      <c r="C13" s="231"/>
      <c r="D13" s="231"/>
      <c r="E13" s="231"/>
      <c r="F13" s="231"/>
      <c r="G13" s="231"/>
      <c r="H13" s="231"/>
      <c r="I13" s="231"/>
      <c r="J13" s="231"/>
      <c r="K13" s="231"/>
      <c r="L13" s="231"/>
      <c r="M13" s="231"/>
      <c r="N13" s="231"/>
      <c r="O13" s="232"/>
      <c r="Q13" s="251"/>
      <c r="R13" s="251"/>
      <c r="S13" s="251"/>
    </row>
    <row r="14" spans="1:19" ht="17.25" customHeight="1" thickBot="1">
      <c r="A14" s="198" t="s">
        <v>35</v>
      </c>
      <c r="B14" s="230" t="s">
        <v>36</v>
      </c>
      <c r="C14" s="232"/>
      <c r="D14" s="230" t="s">
        <v>37</v>
      </c>
      <c r="E14" s="231"/>
      <c r="F14" s="232"/>
      <c r="G14" s="257">
        <f>_xlfn.IFNA(VLOOKUP(B14, 현재가테이블!$B$2:$D$200, 2, FALSE), "-")</f>
        <v>60715000</v>
      </c>
      <c r="H14" s="258"/>
      <c r="I14" s="259"/>
      <c r="J14" s="230" t="s">
        <v>38</v>
      </c>
      <c r="K14" s="231"/>
      <c r="L14" s="232"/>
      <c r="M14" s="260">
        <f>_xlfn.IFNA(VLOOKUP(B14, 현재가테이블!$B$2:$D$200, 3, FALSE), "-")</f>
        <v>-7.8924148000000006E-3</v>
      </c>
      <c r="N14" s="261"/>
      <c r="O14" s="262"/>
      <c r="Q14" s="251"/>
      <c r="R14" s="251"/>
      <c r="S14" s="251"/>
    </row>
    <row r="15" spans="1:19" ht="17.25" customHeight="1" thickBot="1">
      <c r="A15" s="295" t="s">
        <v>39</v>
      </c>
      <c r="B15" s="296" t="str">
        <f>TEXT($G$1, "[$-ko-KR]yyyy-mm-dd(ddd) ") &amp; "오전 00:00"</f>
        <v>2021-12-09(목) 오전 00:00</v>
      </c>
      <c r="C15" s="297"/>
      <c r="D15" s="253" t="str">
        <f>TEXT($G$1, "[$-ko-KR]yyyy-mm-dd(ddd) ") &amp; "오후 14:00"</f>
        <v>2021-12-09(목) 오후 14:00</v>
      </c>
      <c r="E15" s="254"/>
      <c r="F15" s="255"/>
      <c r="G15" s="253" t="str">
        <f>TEXT($G$1, "[$-ko-KR]yyyy-mm-dd(ddd) ") &amp; "오후 19:00"</f>
        <v>2021-12-09(목) 오후 19:00</v>
      </c>
      <c r="H15" s="254"/>
      <c r="I15" s="255"/>
      <c r="J15" s="253" t="str">
        <f>TEXT($G$1, "[$-ko-KR]yyyy-mm-dd(ddd) ") &amp; "오후 21:00"</f>
        <v>2021-12-09(목) 오후 21:00</v>
      </c>
      <c r="K15" s="254"/>
      <c r="L15" s="255"/>
      <c r="M15" s="253" t="str">
        <f>TEXT($G$1+1, "[$-ko-KR]yyyy-mm-dd(ddd) ") &amp; "오전 00:00"</f>
        <v>2021-12-10(금) 오전 00:00</v>
      </c>
      <c r="N15" s="254"/>
      <c r="O15" s="255"/>
      <c r="Q15" s="251"/>
      <c r="R15" s="251"/>
      <c r="S15" s="251"/>
    </row>
    <row r="16" spans="1:19" ht="17.25" customHeight="1" thickBot="1">
      <c r="A16" s="295"/>
      <c r="B16" s="121" t="s">
        <v>37</v>
      </c>
      <c r="C16" s="122" t="s">
        <v>38</v>
      </c>
      <c r="D16" s="2" t="s">
        <v>37</v>
      </c>
      <c r="E16" s="10" t="s">
        <v>40</v>
      </c>
      <c r="F16" s="11" t="s">
        <v>41</v>
      </c>
      <c r="G16" s="199" t="s">
        <v>37</v>
      </c>
      <c r="H16" s="200" t="s">
        <v>40</v>
      </c>
      <c r="I16" s="201" t="s">
        <v>41</v>
      </c>
      <c r="J16" s="10" t="s">
        <v>37</v>
      </c>
      <c r="K16" s="10" t="s">
        <v>40</v>
      </c>
      <c r="L16" s="115" t="s">
        <v>41</v>
      </c>
      <c r="M16" s="2" t="s">
        <v>37</v>
      </c>
      <c r="N16" s="10" t="s">
        <v>40</v>
      </c>
      <c r="O16" s="66" t="s">
        <v>41</v>
      </c>
      <c r="Q16" s="256"/>
      <c r="R16" s="256"/>
      <c r="S16" s="256"/>
    </row>
    <row r="17" spans="1:19" ht="17.25" customHeight="1" thickBot="1">
      <c r="A17" s="123"/>
      <c r="B17" s="124" t="str">
        <f>IF(NOT(ISBLANK(_xlfn.IFNA(VLOOKUP($A17, $A$40:$O$199, 2, FALSE), ))), _xlfn.IFNA(VLOOKUP($A17, $A$40:$O$199, 2, FALSE), ), "")</f>
        <v/>
      </c>
      <c r="C17" s="76" t="str">
        <f>IF(NOT(ISBLANK(_xlfn.IFNA(VLOOKUP($A17, $A$40:$O$199, 3, FALSE), ))), _xlfn.IFNA(VLOOKUP($A17, $A$40:$O$199, 3, FALSE), ), "")</f>
        <v/>
      </c>
      <c r="D17" s="13" t="str">
        <f>IF(NOT(ISBLANK(_xlfn.IFNA(VLOOKUP($A17, $A$40:$O$199, 4, FALSE), ))), _xlfn.IFNA(VLOOKUP($A17, $A$40:$O$199, 4, FALSE), ), "")</f>
        <v/>
      </c>
      <c r="E17" s="14" t="str">
        <f>IF(NOT(ISBLANK(_xlfn.IFNA(VLOOKUP($A17, $A$40:$O$199, 5, FALSE), ))), _xlfn.IFNA(VLOOKUP($A17, $A$40:$O$199, 5, FALSE), ), "")</f>
        <v/>
      </c>
      <c r="F17" s="16" t="str">
        <f>IF(NOT(ISBLANK(_xlfn.IFNA(VLOOKUP($A17, $A$40:$O$199, 6, FALSE), ))), _xlfn.IFNA(VLOOKUP($A17, $A$40:$O$199, 6, FALSE), ), "")</f>
        <v/>
      </c>
      <c r="G17" s="29" t="str">
        <f>IF(NOT(ISBLANK(_xlfn.IFNA(VLOOKUP($A17, $A$40:$O$199, 7, FALSE), ))), _xlfn.IFNA(VLOOKUP($A17, $A$40:$O$199, 7, FALSE), ), "")</f>
        <v/>
      </c>
      <c r="H17" s="14" t="str">
        <f>IF(NOT(ISBLANK(_xlfn.IFNA(VLOOKUP($A17, $A$40:$O$199, 8, FALSE), ))), _xlfn.IFNA(VLOOKUP($A17, $A$40:$O$199, 8, FALSE), ), "")</f>
        <v/>
      </c>
      <c r="I17" s="100" t="str">
        <f>IF(NOT(ISBLANK(_xlfn.IFNA(VLOOKUP($A17, $A$40:$O$199, 9, FALSE), ))), _xlfn.IFNA(VLOOKUP($A17, $A$40:$O$199, 9, FALSE), ), "")</f>
        <v/>
      </c>
      <c r="J17" s="13" t="str">
        <f>IF(NOT(ISBLANK(_xlfn.IFNA(VLOOKUP($A17, $A$40:$O$199, 10, FALSE), ))), _xlfn.IFNA(VLOOKUP($A17, $A$40:$O$199, 10, FALSE), ), "")</f>
        <v/>
      </c>
      <c r="K17" s="14" t="str">
        <f>IF(NOT(ISBLANK(_xlfn.IFNA(VLOOKUP($A17, $A$40:$O$199, 11, FALSE), ))), _xlfn.IFNA(VLOOKUP($A17, $A$40:$O$199, 11, FALSE), ), "")</f>
        <v/>
      </c>
      <c r="L17" s="16" t="str">
        <f>IF(NOT(ISBLANK(_xlfn.IFNA(VLOOKUP($A17, $A$40:$O$199, 12, FALSE), ))), _xlfn.IFNA(VLOOKUP($A17, $A$40:$O$199, 12, FALSE), ), "")</f>
        <v/>
      </c>
      <c r="M17" s="29" t="str">
        <f>IF(NOT(ISBLANK(_xlfn.IFNA(VLOOKUP($A17, $A$40:$O$199, 13, FALSE), ))), _xlfn.IFNA(VLOOKUP($A17, $A$40:$O$199, 13, FALSE), ), "")</f>
        <v/>
      </c>
      <c r="N17" s="14" t="str">
        <f>IF(NOT(ISBLANK(_xlfn.IFNA(VLOOKUP($A17, $A$40:$O$199, 14, FALSE), ))), _xlfn.IFNA(VLOOKUP($A17, $A$40:$O$199, 14, FALSE), ), "")</f>
        <v/>
      </c>
      <c r="O17" s="16" t="str">
        <f>IF(NOT(ISBLANK(_xlfn.IFNA(VLOOKUP($A17, $A$40:$O$199, 15, FALSE), ))), _xlfn.IFNA(VLOOKUP($A17, $A$40:$O$199, 15, FALSE), ), "")</f>
        <v/>
      </c>
      <c r="Q17" s="251"/>
      <c r="R17" s="251"/>
      <c r="S17" s="251"/>
    </row>
    <row r="18" spans="1:19" ht="17.25" customHeight="1" thickBot="1">
      <c r="A18" s="125"/>
      <c r="B18" s="126" t="str">
        <f t="shared" ref="B18:B36" si="0">IF(NOT(ISBLANK(_xlfn.IFNA(VLOOKUP($A18, $A$40:$O$199, 2, FALSE), ))), _xlfn.IFNA(VLOOKUP($A18, $A$40:$O$199, 2, FALSE), ), "")</f>
        <v/>
      </c>
      <c r="C18" s="77" t="str">
        <f t="shared" ref="C18:C36" si="1">IF(NOT(ISBLANK(_xlfn.IFNA(VLOOKUP($A18, $A$40:$O$199, 3, FALSE), ))), _xlfn.IFNA(VLOOKUP($A18, $A$40:$O$199, 3, FALSE), ), "")</f>
        <v/>
      </c>
      <c r="D18" s="15" t="str">
        <f t="shared" ref="D18:D36" si="2">IF(NOT(ISBLANK(_xlfn.IFNA(VLOOKUP($A18, $A$40:$O$199, 4, FALSE), ))), _xlfn.IFNA(VLOOKUP($A18, $A$40:$O$199, 4, FALSE), ), "")</f>
        <v/>
      </c>
      <c r="E18" s="32" t="str">
        <f t="shared" ref="E18:E36" si="3">IF(NOT(ISBLANK(_xlfn.IFNA(VLOOKUP($A18, $A$40:$O$199, 5, FALSE), ))), _xlfn.IFNA(VLOOKUP($A18, $A$40:$O$199, 5, FALSE), ), "")</f>
        <v/>
      </c>
      <c r="F18" s="18" t="str">
        <f t="shared" ref="F18:F36" si="4">IF(NOT(ISBLANK(_xlfn.IFNA(VLOOKUP($A18, $A$40:$O$199, 6, FALSE), ))), _xlfn.IFNA(VLOOKUP($A18, $A$40:$O$199, 6, FALSE), ), "")</f>
        <v/>
      </c>
      <c r="G18" s="31" t="str">
        <f t="shared" ref="G18:G36" si="5">IF(NOT(ISBLANK(_xlfn.IFNA(VLOOKUP($A18, $A$40:$O$199, 7, FALSE), ))), _xlfn.IFNA(VLOOKUP($A18, $A$40:$O$199, 7, FALSE), ), "")</f>
        <v/>
      </c>
      <c r="H18" s="32" t="str">
        <f t="shared" ref="H18:H36" si="6">IF(NOT(ISBLANK(_xlfn.IFNA(VLOOKUP($A18, $A$40:$O$199, 8, FALSE), ))), _xlfn.IFNA(VLOOKUP($A18, $A$40:$O$199, 8, FALSE), ), "")</f>
        <v/>
      </c>
      <c r="I18" s="101" t="str">
        <f t="shared" ref="I18:I36" si="7">IF(NOT(ISBLANK(_xlfn.IFNA(VLOOKUP($A18, $A$40:$O$199, 9, FALSE), ))), _xlfn.IFNA(VLOOKUP($A18, $A$40:$O$199, 9, FALSE), ), "")</f>
        <v/>
      </c>
      <c r="J18" s="15" t="str">
        <f t="shared" ref="J18:J36" si="8">IF(NOT(ISBLANK(_xlfn.IFNA(VLOOKUP($A18, $A$40:$O$199, 10, FALSE), ))), _xlfn.IFNA(VLOOKUP($A18, $A$40:$O$199, 10, FALSE), ), "")</f>
        <v/>
      </c>
      <c r="K18" s="32" t="str">
        <f t="shared" ref="K18:K36" si="9">IF(NOT(ISBLANK(_xlfn.IFNA(VLOOKUP($A18, $A$40:$O$199, 11, FALSE), ))), _xlfn.IFNA(VLOOKUP($A18, $A$40:$O$199, 11, FALSE), ), "")</f>
        <v/>
      </c>
      <c r="L18" s="18" t="str">
        <f t="shared" ref="L18:L36" si="10">IF(NOT(ISBLANK(_xlfn.IFNA(VLOOKUP($A18, $A$40:$O$199, 12, FALSE), ))), _xlfn.IFNA(VLOOKUP($A18, $A$40:$O$199, 12, FALSE), ), "")</f>
        <v/>
      </c>
      <c r="M18" s="31" t="str">
        <f t="shared" ref="M18:M36" si="11">IF(NOT(ISBLANK(_xlfn.IFNA(VLOOKUP($A18, $A$40:$O$199, 13, FALSE), ))), _xlfn.IFNA(VLOOKUP($A18, $A$40:$O$199, 13, FALSE), ), "")</f>
        <v/>
      </c>
      <c r="N18" s="32" t="str">
        <f t="shared" ref="N18:N36" si="12">IF(NOT(ISBLANK(_xlfn.IFNA(VLOOKUP($A18, $A$40:$O$199, 14, FALSE), ))), _xlfn.IFNA(VLOOKUP($A18, $A$40:$O$199, 14, FALSE), ), "")</f>
        <v/>
      </c>
      <c r="O18" s="18" t="str">
        <f t="shared" ref="O18:O36" si="13">IF(NOT(ISBLANK(_xlfn.IFNA(VLOOKUP($A18, $A$40:$O$199, 15, FALSE), ))), _xlfn.IFNA(VLOOKUP($A18, $A$40:$O$199, 15, FALSE), ), "")</f>
        <v/>
      </c>
      <c r="Q18" s="251"/>
      <c r="R18" s="251"/>
      <c r="S18" s="251"/>
    </row>
    <row r="19" spans="1:19" ht="17.25" customHeight="1" thickBot="1">
      <c r="A19" s="125"/>
      <c r="B19" s="126" t="str">
        <f t="shared" si="0"/>
        <v/>
      </c>
      <c r="C19" s="77" t="str">
        <f t="shared" si="1"/>
        <v/>
      </c>
      <c r="D19" s="15" t="str">
        <f t="shared" si="2"/>
        <v/>
      </c>
      <c r="E19" s="32" t="str">
        <f t="shared" si="3"/>
        <v/>
      </c>
      <c r="F19" s="18" t="str">
        <f t="shared" si="4"/>
        <v/>
      </c>
      <c r="G19" s="31" t="str">
        <f t="shared" si="5"/>
        <v/>
      </c>
      <c r="H19" s="32" t="str">
        <f t="shared" si="6"/>
        <v/>
      </c>
      <c r="I19" s="101" t="str">
        <f t="shared" si="7"/>
        <v/>
      </c>
      <c r="J19" s="15" t="str">
        <f t="shared" si="8"/>
        <v/>
      </c>
      <c r="K19" s="32" t="str">
        <f t="shared" si="9"/>
        <v/>
      </c>
      <c r="L19" s="18" t="str">
        <f t="shared" si="10"/>
        <v/>
      </c>
      <c r="M19" s="31" t="str">
        <f t="shared" si="11"/>
        <v/>
      </c>
      <c r="N19" s="32" t="str">
        <f t="shared" si="12"/>
        <v/>
      </c>
      <c r="O19" s="18" t="str">
        <f t="shared" si="13"/>
        <v/>
      </c>
      <c r="Q19" s="256"/>
      <c r="R19" s="256"/>
      <c r="S19" s="256"/>
    </row>
    <row r="20" spans="1:19" ht="17.25" customHeight="1" thickBot="1">
      <c r="A20" s="125"/>
      <c r="B20" s="126" t="str">
        <f t="shared" si="0"/>
        <v/>
      </c>
      <c r="C20" s="77" t="str">
        <f t="shared" si="1"/>
        <v/>
      </c>
      <c r="D20" s="15" t="str">
        <f t="shared" si="2"/>
        <v/>
      </c>
      <c r="E20" s="32" t="str">
        <f t="shared" si="3"/>
        <v/>
      </c>
      <c r="F20" s="18" t="str">
        <f t="shared" si="4"/>
        <v/>
      </c>
      <c r="G20" s="31" t="str">
        <f t="shared" si="5"/>
        <v/>
      </c>
      <c r="H20" s="32" t="str">
        <f t="shared" si="6"/>
        <v/>
      </c>
      <c r="I20" s="101" t="str">
        <f t="shared" si="7"/>
        <v/>
      </c>
      <c r="J20" s="15" t="str">
        <f t="shared" si="8"/>
        <v/>
      </c>
      <c r="K20" s="32" t="str">
        <f t="shared" si="9"/>
        <v/>
      </c>
      <c r="L20" s="18" t="str">
        <f t="shared" si="10"/>
        <v/>
      </c>
      <c r="M20" s="31" t="str">
        <f t="shared" si="11"/>
        <v/>
      </c>
      <c r="N20" s="32" t="str">
        <f t="shared" si="12"/>
        <v/>
      </c>
      <c r="O20" s="18" t="str">
        <f t="shared" si="13"/>
        <v/>
      </c>
      <c r="Q20" s="256"/>
      <c r="R20" s="256"/>
      <c r="S20" s="256"/>
    </row>
    <row r="21" spans="1:19" ht="17.25" customHeight="1" thickBot="1">
      <c r="A21" s="127"/>
      <c r="B21" s="128" t="str">
        <f t="shared" si="0"/>
        <v/>
      </c>
      <c r="C21" s="78" t="str">
        <f t="shared" si="1"/>
        <v/>
      </c>
      <c r="D21" s="20" t="str">
        <f t="shared" si="2"/>
        <v/>
      </c>
      <c r="E21" s="21" t="str">
        <f t="shared" si="3"/>
        <v/>
      </c>
      <c r="F21" s="22" t="str">
        <f t="shared" si="4"/>
        <v/>
      </c>
      <c r="G21" s="30" t="str">
        <f t="shared" si="5"/>
        <v/>
      </c>
      <c r="H21" s="21" t="str">
        <f t="shared" si="6"/>
        <v/>
      </c>
      <c r="I21" s="105" t="str">
        <f t="shared" si="7"/>
        <v/>
      </c>
      <c r="J21" s="20" t="str">
        <f t="shared" si="8"/>
        <v/>
      </c>
      <c r="K21" s="21" t="str">
        <f t="shared" si="9"/>
        <v/>
      </c>
      <c r="L21" s="22" t="str">
        <f t="shared" si="10"/>
        <v/>
      </c>
      <c r="M21" s="30" t="str">
        <f t="shared" si="11"/>
        <v/>
      </c>
      <c r="N21" s="21" t="str">
        <f t="shared" si="12"/>
        <v/>
      </c>
      <c r="O21" s="22" t="str">
        <f t="shared" si="13"/>
        <v/>
      </c>
      <c r="Q21" s="256"/>
      <c r="R21" s="256"/>
      <c r="S21" s="256"/>
    </row>
    <row r="22" spans="1:19" ht="17.25" customHeight="1" thickBot="1">
      <c r="A22" s="125"/>
      <c r="B22" s="129" t="str">
        <f t="shared" si="0"/>
        <v/>
      </c>
      <c r="C22" s="80" t="str">
        <f t="shared" si="1"/>
        <v/>
      </c>
      <c r="D22" s="106" t="str">
        <f t="shared" si="2"/>
        <v/>
      </c>
      <c r="E22" s="107" t="str">
        <f t="shared" si="3"/>
        <v/>
      </c>
      <c r="F22" s="108" t="str">
        <f t="shared" si="4"/>
        <v/>
      </c>
      <c r="G22" s="109" t="str">
        <f t="shared" si="5"/>
        <v/>
      </c>
      <c r="H22" s="107" t="str">
        <f t="shared" si="6"/>
        <v/>
      </c>
      <c r="I22" s="110" t="str">
        <f t="shared" si="7"/>
        <v/>
      </c>
      <c r="J22" s="106" t="str">
        <f t="shared" si="8"/>
        <v/>
      </c>
      <c r="K22" s="107" t="str">
        <f t="shared" si="9"/>
        <v/>
      </c>
      <c r="L22" s="108" t="str">
        <f t="shared" si="10"/>
        <v/>
      </c>
      <c r="M22" s="109" t="str">
        <f t="shared" si="11"/>
        <v/>
      </c>
      <c r="N22" s="107" t="str">
        <f t="shared" si="12"/>
        <v/>
      </c>
      <c r="O22" s="108" t="str">
        <f t="shared" si="13"/>
        <v/>
      </c>
      <c r="Q22" s="256"/>
      <c r="R22" s="256"/>
      <c r="S22" s="256"/>
    </row>
    <row r="23" spans="1:19" ht="17.25" customHeight="1" thickBot="1">
      <c r="A23" s="125"/>
      <c r="B23" s="126" t="str">
        <f t="shared" si="0"/>
        <v/>
      </c>
      <c r="C23" s="77" t="str">
        <f t="shared" si="1"/>
        <v/>
      </c>
      <c r="D23" s="15" t="str">
        <f t="shared" si="2"/>
        <v/>
      </c>
      <c r="E23" s="32" t="str">
        <f t="shared" si="3"/>
        <v/>
      </c>
      <c r="F23" s="18" t="str">
        <f t="shared" si="4"/>
        <v/>
      </c>
      <c r="G23" s="31" t="str">
        <f t="shared" si="5"/>
        <v/>
      </c>
      <c r="H23" s="32" t="str">
        <f t="shared" si="6"/>
        <v/>
      </c>
      <c r="I23" s="101" t="str">
        <f t="shared" si="7"/>
        <v/>
      </c>
      <c r="J23" s="15" t="str">
        <f t="shared" si="8"/>
        <v/>
      </c>
      <c r="K23" s="32" t="str">
        <f t="shared" si="9"/>
        <v/>
      </c>
      <c r="L23" s="18" t="str">
        <f t="shared" si="10"/>
        <v/>
      </c>
      <c r="M23" s="31" t="str">
        <f t="shared" si="11"/>
        <v/>
      </c>
      <c r="N23" s="32" t="str">
        <f t="shared" si="12"/>
        <v/>
      </c>
      <c r="O23" s="18" t="str">
        <f t="shared" si="13"/>
        <v/>
      </c>
      <c r="Q23" s="256"/>
      <c r="R23" s="256"/>
      <c r="S23" s="256"/>
    </row>
    <row r="24" spans="1:19" ht="17.25" customHeight="1" thickBot="1">
      <c r="A24" s="125"/>
      <c r="B24" s="126" t="str">
        <f t="shared" si="0"/>
        <v/>
      </c>
      <c r="C24" s="77" t="str">
        <f t="shared" si="1"/>
        <v/>
      </c>
      <c r="D24" s="15" t="str">
        <f t="shared" si="2"/>
        <v/>
      </c>
      <c r="E24" s="32" t="str">
        <f t="shared" si="3"/>
        <v/>
      </c>
      <c r="F24" s="18" t="str">
        <f t="shared" si="4"/>
        <v/>
      </c>
      <c r="G24" s="31" t="str">
        <f t="shared" si="5"/>
        <v/>
      </c>
      <c r="H24" s="32" t="str">
        <f t="shared" si="6"/>
        <v/>
      </c>
      <c r="I24" s="101" t="str">
        <f t="shared" si="7"/>
        <v/>
      </c>
      <c r="J24" s="15" t="str">
        <f t="shared" si="8"/>
        <v/>
      </c>
      <c r="K24" s="32" t="str">
        <f t="shared" si="9"/>
        <v/>
      </c>
      <c r="L24" s="18" t="str">
        <f t="shared" si="10"/>
        <v/>
      </c>
      <c r="M24" s="31" t="str">
        <f t="shared" si="11"/>
        <v/>
      </c>
      <c r="N24" s="32" t="str">
        <f t="shared" si="12"/>
        <v/>
      </c>
      <c r="O24" s="18" t="str">
        <f t="shared" si="13"/>
        <v/>
      </c>
      <c r="Q24" s="256"/>
      <c r="R24" s="256"/>
      <c r="S24" s="256"/>
    </row>
    <row r="25" spans="1:19" ht="17.25" customHeight="1" thickBot="1">
      <c r="A25" s="125"/>
      <c r="B25" s="126" t="str">
        <f t="shared" si="0"/>
        <v/>
      </c>
      <c r="C25" s="77" t="str">
        <f t="shared" si="1"/>
        <v/>
      </c>
      <c r="D25" s="15" t="str">
        <f t="shared" si="2"/>
        <v/>
      </c>
      <c r="E25" s="32" t="str">
        <f t="shared" si="3"/>
        <v/>
      </c>
      <c r="F25" s="18" t="str">
        <f t="shared" si="4"/>
        <v/>
      </c>
      <c r="G25" s="31" t="str">
        <f t="shared" si="5"/>
        <v/>
      </c>
      <c r="H25" s="32" t="str">
        <f t="shared" si="6"/>
        <v/>
      </c>
      <c r="I25" s="101" t="str">
        <f t="shared" si="7"/>
        <v/>
      </c>
      <c r="J25" s="15" t="str">
        <f t="shared" si="8"/>
        <v/>
      </c>
      <c r="K25" s="32" t="str">
        <f t="shared" si="9"/>
        <v/>
      </c>
      <c r="L25" s="18" t="str">
        <f t="shared" si="10"/>
        <v/>
      </c>
      <c r="M25" s="31" t="str">
        <f t="shared" si="11"/>
        <v/>
      </c>
      <c r="N25" s="32" t="str">
        <f t="shared" si="12"/>
        <v/>
      </c>
      <c r="O25" s="18" t="str">
        <f t="shared" si="13"/>
        <v/>
      </c>
      <c r="Q25" s="33"/>
      <c r="R25" s="33"/>
    </row>
    <row r="26" spans="1:19" ht="17.25" customHeight="1" thickBot="1">
      <c r="A26" s="130"/>
      <c r="B26" s="131" t="str">
        <f t="shared" si="0"/>
        <v/>
      </c>
      <c r="C26" s="79" t="str">
        <f t="shared" si="1"/>
        <v/>
      </c>
      <c r="D26" s="24" t="str">
        <f t="shared" si="2"/>
        <v/>
      </c>
      <c r="E26" s="25" t="str">
        <f t="shared" si="3"/>
        <v/>
      </c>
      <c r="F26" s="104" t="str">
        <f t="shared" si="4"/>
        <v/>
      </c>
      <c r="G26" s="102" t="str">
        <f t="shared" si="5"/>
        <v/>
      </c>
      <c r="H26" s="25" t="str">
        <f t="shared" si="6"/>
        <v/>
      </c>
      <c r="I26" s="103" t="str">
        <f t="shared" si="7"/>
        <v/>
      </c>
      <c r="J26" s="24" t="str">
        <f t="shared" si="8"/>
        <v/>
      </c>
      <c r="K26" s="25" t="str">
        <f t="shared" si="9"/>
        <v/>
      </c>
      <c r="L26" s="104" t="str">
        <f t="shared" si="10"/>
        <v/>
      </c>
      <c r="M26" s="102" t="str">
        <f t="shared" si="11"/>
        <v/>
      </c>
      <c r="N26" s="25" t="str">
        <f t="shared" si="12"/>
        <v/>
      </c>
      <c r="O26" s="104" t="str">
        <f t="shared" si="13"/>
        <v/>
      </c>
      <c r="Q26" s="265"/>
      <c r="R26" s="266"/>
      <c r="S26" s="267"/>
    </row>
    <row r="27" spans="1:19" ht="17.25" customHeight="1">
      <c r="A27" s="123"/>
      <c r="B27" s="124" t="str">
        <f t="shared" si="0"/>
        <v/>
      </c>
      <c r="C27" s="76" t="str">
        <f t="shared" si="1"/>
        <v/>
      </c>
      <c r="D27" s="13" t="str">
        <f t="shared" si="2"/>
        <v/>
      </c>
      <c r="E27" s="14" t="str">
        <f t="shared" si="3"/>
        <v/>
      </c>
      <c r="F27" s="16" t="str">
        <f t="shared" si="4"/>
        <v/>
      </c>
      <c r="G27" s="29" t="str">
        <f t="shared" si="5"/>
        <v/>
      </c>
      <c r="H27" s="14" t="str">
        <f t="shared" si="6"/>
        <v/>
      </c>
      <c r="I27" s="100" t="str">
        <f t="shared" si="7"/>
        <v/>
      </c>
      <c r="J27" s="13" t="str">
        <f t="shared" si="8"/>
        <v/>
      </c>
      <c r="K27" s="14" t="str">
        <f t="shared" si="9"/>
        <v/>
      </c>
      <c r="L27" s="16" t="str">
        <f t="shared" si="10"/>
        <v/>
      </c>
      <c r="M27" s="29" t="str">
        <f t="shared" si="11"/>
        <v/>
      </c>
      <c r="N27" s="14" t="str">
        <f t="shared" si="12"/>
        <v/>
      </c>
      <c r="O27" s="16" t="str">
        <f t="shared" si="13"/>
        <v/>
      </c>
      <c r="Q27" s="268"/>
      <c r="R27" s="269"/>
      <c r="S27" s="270"/>
    </row>
    <row r="28" spans="1:19" ht="17.25" customHeight="1" thickBot="1">
      <c r="A28" s="125"/>
      <c r="B28" s="126" t="str">
        <f t="shared" si="0"/>
        <v/>
      </c>
      <c r="C28" s="77" t="str">
        <f t="shared" si="1"/>
        <v/>
      </c>
      <c r="D28" s="15" t="str">
        <f t="shared" si="2"/>
        <v/>
      </c>
      <c r="E28" s="32" t="str">
        <f t="shared" si="3"/>
        <v/>
      </c>
      <c r="F28" s="18" t="str">
        <f t="shared" si="4"/>
        <v/>
      </c>
      <c r="G28" s="31" t="str">
        <f t="shared" si="5"/>
        <v/>
      </c>
      <c r="H28" s="32" t="str">
        <f t="shared" si="6"/>
        <v/>
      </c>
      <c r="I28" s="101" t="str">
        <f t="shared" si="7"/>
        <v/>
      </c>
      <c r="J28" s="15" t="str">
        <f t="shared" si="8"/>
        <v/>
      </c>
      <c r="K28" s="32" t="str">
        <f t="shared" si="9"/>
        <v/>
      </c>
      <c r="L28" s="18" t="str">
        <f t="shared" si="10"/>
        <v/>
      </c>
      <c r="M28" s="31" t="str">
        <f t="shared" si="11"/>
        <v/>
      </c>
      <c r="N28" s="32" t="str">
        <f t="shared" si="12"/>
        <v/>
      </c>
      <c r="O28" s="18" t="str">
        <f t="shared" si="13"/>
        <v/>
      </c>
      <c r="Q28" s="271"/>
      <c r="R28" s="272"/>
      <c r="S28" s="273"/>
    </row>
    <row r="29" spans="1:19" ht="17.25" customHeight="1" thickBot="1">
      <c r="A29" s="125"/>
      <c r="B29" s="126" t="str">
        <f t="shared" si="0"/>
        <v/>
      </c>
      <c r="C29" s="77" t="str">
        <f t="shared" si="1"/>
        <v/>
      </c>
      <c r="D29" s="15" t="str">
        <f t="shared" si="2"/>
        <v/>
      </c>
      <c r="E29" s="32" t="str">
        <f t="shared" si="3"/>
        <v/>
      </c>
      <c r="F29" s="18" t="str">
        <f t="shared" si="4"/>
        <v/>
      </c>
      <c r="G29" s="31" t="str">
        <f t="shared" si="5"/>
        <v/>
      </c>
      <c r="H29" s="32" t="str">
        <f t="shared" si="6"/>
        <v/>
      </c>
      <c r="I29" s="101" t="str">
        <f t="shared" si="7"/>
        <v/>
      </c>
      <c r="J29" s="15" t="str">
        <f t="shared" si="8"/>
        <v/>
      </c>
      <c r="K29" s="32" t="str">
        <f t="shared" si="9"/>
        <v/>
      </c>
      <c r="L29" s="18" t="str">
        <f t="shared" si="10"/>
        <v/>
      </c>
      <c r="M29" s="31" t="str">
        <f t="shared" si="11"/>
        <v/>
      </c>
      <c r="N29" s="32" t="str">
        <f t="shared" si="12"/>
        <v/>
      </c>
      <c r="O29" s="18" t="str">
        <f t="shared" si="13"/>
        <v/>
      </c>
      <c r="Q29" s="256"/>
      <c r="R29" s="256"/>
      <c r="S29" s="256"/>
    </row>
    <row r="30" spans="1:19" ht="17.25" customHeight="1" thickBot="1">
      <c r="A30" s="125"/>
      <c r="B30" s="126" t="str">
        <f t="shared" si="0"/>
        <v/>
      </c>
      <c r="C30" s="77" t="str">
        <f t="shared" si="1"/>
        <v/>
      </c>
      <c r="D30" s="15" t="str">
        <f t="shared" si="2"/>
        <v/>
      </c>
      <c r="E30" s="32" t="str">
        <f t="shared" si="3"/>
        <v/>
      </c>
      <c r="F30" s="18" t="str">
        <f t="shared" si="4"/>
        <v/>
      </c>
      <c r="G30" s="31" t="str">
        <f t="shared" si="5"/>
        <v/>
      </c>
      <c r="H30" s="32" t="str">
        <f t="shared" si="6"/>
        <v/>
      </c>
      <c r="I30" s="101" t="str">
        <f t="shared" si="7"/>
        <v/>
      </c>
      <c r="J30" s="15" t="str">
        <f t="shared" si="8"/>
        <v/>
      </c>
      <c r="K30" s="32" t="str">
        <f t="shared" si="9"/>
        <v/>
      </c>
      <c r="L30" s="18" t="str">
        <f t="shared" si="10"/>
        <v/>
      </c>
      <c r="M30" s="31" t="str">
        <f t="shared" si="11"/>
        <v/>
      </c>
      <c r="N30" s="32" t="str">
        <f t="shared" si="12"/>
        <v/>
      </c>
      <c r="O30" s="18" t="str">
        <f t="shared" si="13"/>
        <v/>
      </c>
      <c r="Q30" s="251"/>
      <c r="R30" s="251"/>
      <c r="S30" s="251"/>
    </row>
    <row r="31" spans="1:19" ht="17.25" customHeight="1" thickBot="1">
      <c r="A31" s="127"/>
      <c r="B31" s="128" t="str">
        <f t="shared" si="0"/>
        <v/>
      </c>
      <c r="C31" s="78" t="str">
        <f t="shared" si="1"/>
        <v/>
      </c>
      <c r="D31" s="20" t="str">
        <f t="shared" si="2"/>
        <v/>
      </c>
      <c r="E31" s="21" t="str">
        <f t="shared" si="3"/>
        <v/>
      </c>
      <c r="F31" s="22" t="str">
        <f t="shared" si="4"/>
        <v/>
      </c>
      <c r="G31" s="30" t="str">
        <f t="shared" si="5"/>
        <v/>
      </c>
      <c r="H31" s="21" t="str">
        <f t="shared" si="6"/>
        <v/>
      </c>
      <c r="I31" s="105" t="str">
        <f t="shared" si="7"/>
        <v/>
      </c>
      <c r="J31" s="20" t="str">
        <f t="shared" si="8"/>
        <v/>
      </c>
      <c r="K31" s="21" t="str">
        <f t="shared" si="9"/>
        <v/>
      </c>
      <c r="L31" s="22" t="str">
        <f t="shared" si="10"/>
        <v/>
      </c>
      <c r="M31" s="30" t="str">
        <f t="shared" si="11"/>
        <v/>
      </c>
      <c r="N31" s="21" t="str">
        <f t="shared" si="12"/>
        <v/>
      </c>
      <c r="O31" s="22" t="str">
        <f t="shared" si="13"/>
        <v/>
      </c>
      <c r="Q31" s="251"/>
      <c r="R31" s="251"/>
      <c r="S31" s="251"/>
    </row>
    <row r="32" spans="1:19" ht="17.25" customHeight="1" thickBot="1">
      <c r="A32" s="125"/>
      <c r="B32" s="129" t="str">
        <f t="shared" si="0"/>
        <v/>
      </c>
      <c r="C32" s="80" t="str">
        <f t="shared" si="1"/>
        <v/>
      </c>
      <c r="D32" s="106" t="str">
        <f t="shared" si="2"/>
        <v/>
      </c>
      <c r="E32" s="107" t="str">
        <f t="shared" si="3"/>
        <v/>
      </c>
      <c r="F32" s="108" t="str">
        <f t="shared" si="4"/>
        <v/>
      </c>
      <c r="G32" s="109" t="str">
        <f t="shared" si="5"/>
        <v/>
      </c>
      <c r="H32" s="107" t="str">
        <f t="shared" si="6"/>
        <v/>
      </c>
      <c r="I32" s="110" t="str">
        <f t="shared" si="7"/>
        <v/>
      </c>
      <c r="J32" s="106" t="str">
        <f t="shared" si="8"/>
        <v/>
      </c>
      <c r="K32" s="107" t="str">
        <f t="shared" si="9"/>
        <v/>
      </c>
      <c r="L32" s="108" t="str">
        <f t="shared" si="10"/>
        <v/>
      </c>
      <c r="M32" s="109" t="str">
        <f t="shared" si="11"/>
        <v/>
      </c>
      <c r="N32" s="107" t="str">
        <f t="shared" si="12"/>
        <v/>
      </c>
      <c r="O32" s="108" t="str">
        <f t="shared" si="13"/>
        <v/>
      </c>
      <c r="Q32" s="256"/>
      <c r="R32" s="256"/>
      <c r="S32" s="256"/>
    </row>
    <row r="33" spans="1:19" ht="17.25" customHeight="1" thickBot="1">
      <c r="A33" s="125"/>
      <c r="B33" s="126" t="str">
        <f t="shared" si="0"/>
        <v/>
      </c>
      <c r="C33" s="77" t="str">
        <f t="shared" si="1"/>
        <v/>
      </c>
      <c r="D33" s="15" t="str">
        <f t="shared" si="2"/>
        <v/>
      </c>
      <c r="E33" s="32" t="str">
        <f t="shared" si="3"/>
        <v/>
      </c>
      <c r="F33" s="18" t="str">
        <f t="shared" si="4"/>
        <v/>
      </c>
      <c r="G33" s="31" t="str">
        <f t="shared" si="5"/>
        <v/>
      </c>
      <c r="H33" s="32" t="str">
        <f t="shared" si="6"/>
        <v/>
      </c>
      <c r="I33" s="101" t="str">
        <f t="shared" si="7"/>
        <v/>
      </c>
      <c r="J33" s="15" t="str">
        <f t="shared" si="8"/>
        <v/>
      </c>
      <c r="K33" s="32" t="str">
        <f t="shared" si="9"/>
        <v/>
      </c>
      <c r="L33" s="18" t="str">
        <f t="shared" si="10"/>
        <v/>
      </c>
      <c r="M33" s="31" t="str">
        <f t="shared" si="11"/>
        <v/>
      </c>
      <c r="N33" s="32" t="str">
        <f t="shared" si="12"/>
        <v/>
      </c>
      <c r="O33" s="18" t="str">
        <f t="shared" si="13"/>
        <v/>
      </c>
      <c r="Q33" s="256"/>
      <c r="R33" s="256"/>
      <c r="S33" s="256"/>
    </row>
    <row r="34" spans="1:19" ht="17.25" customHeight="1" thickBot="1">
      <c r="A34" s="125"/>
      <c r="B34" s="126" t="str">
        <f t="shared" si="0"/>
        <v/>
      </c>
      <c r="C34" s="77" t="str">
        <f t="shared" si="1"/>
        <v/>
      </c>
      <c r="D34" s="15" t="str">
        <f t="shared" si="2"/>
        <v/>
      </c>
      <c r="E34" s="32" t="str">
        <f t="shared" si="3"/>
        <v/>
      </c>
      <c r="F34" s="18" t="str">
        <f t="shared" si="4"/>
        <v/>
      </c>
      <c r="G34" s="31" t="str">
        <f t="shared" si="5"/>
        <v/>
      </c>
      <c r="H34" s="32" t="str">
        <f t="shared" si="6"/>
        <v/>
      </c>
      <c r="I34" s="101" t="str">
        <f t="shared" si="7"/>
        <v/>
      </c>
      <c r="J34" s="15" t="str">
        <f t="shared" si="8"/>
        <v/>
      </c>
      <c r="K34" s="32" t="str">
        <f t="shared" si="9"/>
        <v/>
      </c>
      <c r="L34" s="18" t="str">
        <f t="shared" si="10"/>
        <v/>
      </c>
      <c r="M34" s="31" t="str">
        <f t="shared" si="11"/>
        <v/>
      </c>
      <c r="N34" s="32" t="str">
        <f t="shared" si="12"/>
        <v/>
      </c>
      <c r="O34" s="18" t="str">
        <f t="shared" si="13"/>
        <v/>
      </c>
      <c r="Q34" s="256"/>
      <c r="R34" s="256"/>
      <c r="S34" s="256"/>
    </row>
    <row r="35" spans="1:19" ht="17.25" customHeight="1">
      <c r="A35" s="125"/>
      <c r="B35" s="126" t="str">
        <f t="shared" si="0"/>
        <v/>
      </c>
      <c r="C35" s="77" t="str">
        <f t="shared" si="1"/>
        <v/>
      </c>
      <c r="D35" s="15" t="str">
        <f t="shared" si="2"/>
        <v/>
      </c>
      <c r="E35" s="32" t="str">
        <f t="shared" si="3"/>
        <v/>
      </c>
      <c r="F35" s="18" t="str">
        <f t="shared" si="4"/>
        <v/>
      </c>
      <c r="G35" s="31" t="str">
        <f t="shared" si="5"/>
        <v/>
      </c>
      <c r="H35" s="32" t="str">
        <f t="shared" si="6"/>
        <v/>
      </c>
      <c r="I35" s="101" t="str">
        <f t="shared" si="7"/>
        <v/>
      </c>
      <c r="J35" s="15" t="str">
        <f t="shared" si="8"/>
        <v/>
      </c>
      <c r="K35" s="32" t="str">
        <f t="shared" si="9"/>
        <v/>
      </c>
      <c r="L35" s="18" t="str">
        <f t="shared" si="10"/>
        <v/>
      </c>
      <c r="M35" s="31" t="str">
        <f t="shared" si="11"/>
        <v/>
      </c>
      <c r="N35" s="32" t="str">
        <f t="shared" si="12"/>
        <v/>
      </c>
      <c r="O35" s="18" t="str">
        <f t="shared" si="13"/>
        <v/>
      </c>
      <c r="Q35" s="278"/>
      <c r="R35" s="279"/>
      <c r="S35" s="280"/>
    </row>
    <row r="36" spans="1:19" ht="17.25" customHeight="1" thickBot="1">
      <c r="A36" s="130"/>
      <c r="B36" s="131" t="str">
        <f t="shared" si="0"/>
        <v/>
      </c>
      <c r="C36" s="79" t="str">
        <f t="shared" si="1"/>
        <v/>
      </c>
      <c r="D36" s="24" t="str">
        <f t="shared" si="2"/>
        <v/>
      </c>
      <c r="E36" s="25" t="str">
        <f t="shared" si="3"/>
        <v/>
      </c>
      <c r="F36" s="104" t="str">
        <f t="shared" si="4"/>
        <v/>
      </c>
      <c r="G36" s="102" t="str">
        <f t="shared" si="5"/>
        <v/>
      </c>
      <c r="H36" s="25" t="str">
        <f t="shared" si="6"/>
        <v/>
      </c>
      <c r="I36" s="103" t="str">
        <f t="shared" si="7"/>
        <v/>
      </c>
      <c r="J36" s="24" t="str">
        <f t="shared" si="8"/>
        <v/>
      </c>
      <c r="K36" s="25" t="str">
        <f t="shared" si="9"/>
        <v/>
      </c>
      <c r="L36" s="104" t="str">
        <f t="shared" si="10"/>
        <v/>
      </c>
      <c r="M36" s="102" t="str">
        <f t="shared" si="11"/>
        <v/>
      </c>
      <c r="N36" s="25" t="str">
        <f t="shared" si="12"/>
        <v/>
      </c>
      <c r="O36" s="104" t="str">
        <f t="shared" si="13"/>
        <v/>
      </c>
      <c r="Q36" s="281"/>
      <c r="R36" s="282"/>
      <c r="S36" s="283"/>
    </row>
    <row r="37" spans="1:19" ht="17.25" customHeight="1" thickBot="1">
      <c r="A37" s="132" t="s">
        <v>42</v>
      </c>
      <c r="B37" s="289">
        <v>150000</v>
      </c>
      <c r="C37" s="290"/>
      <c r="D37" s="26" t="s">
        <v>43</v>
      </c>
      <c r="E37" s="27">
        <f>IF(COUNT(E17:E36), SUM(E17:E36) / COUNT(E17:E36), 0)</f>
        <v>0</v>
      </c>
      <c r="F37" s="28">
        <f>SUM(F17:F36)</f>
        <v>0</v>
      </c>
      <c r="G37" s="26" t="s">
        <v>43</v>
      </c>
      <c r="H37" s="27">
        <f>IF(COUNT(H17:H36), SUM(H17:H36) / COUNT(H17:H36), 0)</f>
        <v>0</v>
      </c>
      <c r="I37" s="28">
        <f>SUM(I17:I36)</f>
        <v>0</v>
      </c>
      <c r="J37" s="26" t="s">
        <v>43</v>
      </c>
      <c r="K37" s="27">
        <f>IF(COUNT(K17:K36), SUM(K17:K36) / COUNT(K17:K36), 0)</f>
        <v>0</v>
      </c>
      <c r="L37" s="28">
        <f>SUM(L17:L36)</f>
        <v>0</v>
      </c>
      <c r="M37" s="26" t="s">
        <v>43</v>
      </c>
      <c r="N37" s="27">
        <f>IF(COUNT(N17:N36), SUM(N17:N36) / COUNT(N17:N36), 0)</f>
        <v>0</v>
      </c>
      <c r="O37" s="28">
        <f>SUM(O17:O36)</f>
        <v>0</v>
      </c>
      <c r="Q37" s="284"/>
      <c r="R37" s="285"/>
      <c r="S37" s="286"/>
    </row>
    <row r="38" spans="1:19" ht="17.25" customHeight="1"/>
    <row r="39" spans="1:19" ht="17.25" customHeight="1" thickBot="1"/>
    <row r="40" spans="1:19" ht="17.25" customHeight="1" thickBot="1">
      <c r="A40" s="230" t="s">
        <v>44</v>
      </c>
      <c r="B40" s="231"/>
      <c r="C40" s="231"/>
      <c r="D40" s="231"/>
      <c r="E40" s="231"/>
      <c r="F40" s="231"/>
      <c r="G40" s="231"/>
      <c r="H40" s="231"/>
      <c r="I40" s="231"/>
      <c r="J40" s="231"/>
      <c r="K40" s="231"/>
      <c r="L40" s="231"/>
      <c r="M40" s="231"/>
      <c r="N40" s="231"/>
      <c r="O40" s="232"/>
      <c r="Q40" s="251"/>
      <c r="R40" s="251"/>
      <c r="S40" s="251"/>
    </row>
    <row r="41" spans="1:19" ht="17.25" customHeight="1" thickBot="1">
      <c r="A41" s="198" t="s">
        <v>264</v>
      </c>
      <c r="B41" s="230" t="s">
        <v>49</v>
      </c>
      <c r="C41" s="232"/>
      <c r="D41" s="230" t="s">
        <v>57</v>
      </c>
      <c r="E41" s="231"/>
      <c r="F41" s="232"/>
      <c r="G41" s="257">
        <f>_xlfn.IFNA(VLOOKUP(B41, 현재가테이블!$B$2:$D$200, 2, FALSE), "-")</f>
        <v>60715000</v>
      </c>
      <c r="H41" s="258"/>
      <c r="I41" s="259"/>
      <c r="J41" s="230" t="s">
        <v>58</v>
      </c>
      <c r="K41" s="231"/>
      <c r="L41" s="232"/>
      <c r="M41" s="260">
        <f>_xlfn.IFNA(VLOOKUP(B41, 현재가테이블!$B$2:$D$200, 3, FALSE), "-")</f>
        <v>-7.8924148000000006E-3</v>
      </c>
      <c r="N41" s="261"/>
      <c r="O41" s="262"/>
      <c r="Q41" s="251"/>
      <c r="R41" s="251"/>
      <c r="S41" s="251"/>
    </row>
    <row r="42" spans="1:19" ht="17.25" customHeight="1" thickBot="1">
      <c r="A42" s="291" t="s">
        <v>54</v>
      </c>
      <c r="B42" s="293" t="str">
        <f>TEXT($G$1, "[$-ko-KR]yyyy-mm-dd(ddd) ") &amp; "오전 00:00"</f>
        <v>2021-12-09(목) 오전 00:00</v>
      </c>
      <c r="C42" s="294"/>
      <c r="D42" s="253" t="str">
        <f>TEXT($G$1, "[$-ko-KR]yyyy-mm-dd(ddd) ") &amp; "오후 14:00"</f>
        <v>2021-12-09(목) 오후 14:00</v>
      </c>
      <c r="E42" s="254"/>
      <c r="F42" s="255"/>
      <c r="G42" s="253" t="str">
        <f>TEXT($G$1, "[$-ko-KR]yyyy-mm-dd(ddd) ") &amp; "오후 19:00"</f>
        <v>2021-12-09(목) 오후 19:00</v>
      </c>
      <c r="H42" s="254"/>
      <c r="I42" s="255"/>
      <c r="J42" s="253" t="str">
        <f>TEXT($G$1, "[$-ko-KR]yyyy-mm-dd(ddd) ") &amp; "오후 21:00"</f>
        <v>2021-12-09(목) 오후 21:00</v>
      </c>
      <c r="K42" s="254"/>
      <c r="L42" s="255"/>
      <c r="M42" s="253" t="str">
        <f>TEXT($G$1+1, "[$-ko-KR]yyyy-mm-dd(ddd) ") &amp; "오전 00:00"</f>
        <v>2021-12-10(금) 오전 00:00</v>
      </c>
      <c r="N42" s="254"/>
      <c r="O42" s="255"/>
      <c r="Q42" s="251"/>
      <c r="R42" s="251"/>
      <c r="S42" s="251"/>
    </row>
    <row r="43" spans="1:19" ht="17.25" customHeight="1" thickBot="1">
      <c r="A43" s="292"/>
      <c r="B43" s="121" t="s">
        <v>57</v>
      </c>
      <c r="C43" s="122" t="s">
        <v>58</v>
      </c>
      <c r="D43" s="2" t="s">
        <v>57</v>
      </c>
      <c r="E43" s="10" t="s">
        <v>265</v>
      </c>
      <c r="F43" s="11" t="s">
        <v>266</v>
      </c>
      <c r="G43" s="199" t="s">
        <v>57</v>
      </c>
      <c r="H43" s="200" t="s">
        <v>265</v>
      </c>
      <c r="I43" s="201" t="s">
        <v>266</v>
      </c>
      <c r="J43" s="10" t="s">
        <v>57</v>
      </c>
      <c r="K43" s="10" t="s">
        <v>265</v>
      </c>
      <c r="L43" s="115" t="s">
        <v>266</v>
      </c>
      <c r="M43" s="2" t="s">
        <v>57</v>
      </c>
      <c r="N43" s="10" t="s">
        <v>265</v>
      </c>
      <c r="O43" s="66" t="s">
        <v>266</v>
      </c>
      <c r="Q43" s="256"/>
      <c r="R43" s="256"/>
      <c r="S43" s="256"/>
    </row>
    <row r="44" spans="1:19" ht="17.25" customHeight="1" thickBot="1">
      <c r="A44" s="123" t="s">
        <v>247</v>
      </c>
      <c r="B44" s="124">
        <v>90.4</v>
      </c>
      <c r="C44" s="76">
        <v>0.1174289246</v>
      </c>
      <c r="D44" s="13">
        <v>84.5</v>
      </c>
      <c r="E44" s="14">
        <f>IF(ISNUMBER(D44), (D44 - $B44) / $B44, "")</f>
        <v>-6.5265486725663777E-2</v>
      </c>
      <c r="F44" s="16">
        <f>IF(ISNUMBER(D44), $B64 * E44, "")</f>
        <v>-9789.8230088495657</v>
      </c>
      <c r="G44" s="29">
        <v>83.6</v>
      </c>
      <c r="H44" s="14">
        <f>IF(ISNUMBER(G44), (G44 - $B44) / $B44, "")</f>
        <v>-7.5221238938053214E-2</v>
      </c>
      <c r="I44" s="100">
        <f>IF(ISNUMBER(G44), $B64 * H44, "")</f>
        <v>-11283.185840707982</v>
      </c>
      <c r="J44" s="13">
        <v>83.7</v>
      </c>
      <c r="K44" s="14">
        <f>IF(ISNUMBER(J44), (J44 - $B44) / $B44, "")</f>
        <v>-7.4115044247787643E-2</v>
      </c>
      <c r="L44" s="16">
        <f>IF(ISNUMBER(J44), $B64 * K44, "")</f>
        <v>-11117.256637168146</v>
      </c>
      <c r="M44" s="29">
        <v>83</v>
      </c>
      <c r="N44" s="14">
        <f>IF(ISNUMBER(M44), (M44 - $B44) / $B44, "")</f>
        <v>-8.1858407079646076E-2</v>
      </c>
      <c r="O44" s="16">
        <f>IF(ISNUMBER(M44), $B64 * N44, "")</f>
        <v>-12278.761061946911</v>
      </c>
      <c r="Q44" s="251"/>
      <c r="R44" s="251"/>
      <c r="S44" s="251"/>
    </row>
    <row r="45" spans="1:19" ht="17.25" customHeight="1" thickBot="1">
      <c r="A45" s="125" t="s">
        <v>119</v>
      </c>
      <c r="B45" s="126">
        <v>33.5</v>
      </c>
      <c r="C45" s="77">
        <v>8.0645161300000004E-2</v>
      </c>
      <c r="D45" s="15">
        <v>31.8</v>
      </c>
      <c r="E45" s="32">
        <f t="shared" ref="E45:E48" si="14">IF(ISNUMBER(D45), (D45 - $B45) / $B45, "")</f>
        <v>-5.0746268656716394E-2</v>
      </c>
      <c r="F45" s="18">
        <f>IF(ISNUMBER(D45), $B64 * E45, "")</f>
        <v>-7611.9402985074594</v>
      </c>
      <c r="G45" s="31">
        <v>32.6</v>
      </c>
      <c r="H45" s="32">
        <f t="shared" ref="H45:H48" si="15">IF(ISNUMBER(G45), (G45 - $B45) / $B45, "")</f>
        <v>-2.6865671641791003E-2</v>
      </c>
      <c r="I45" s="101">
        <f>IF(ISNUMBER(G45), $B64 * H45, "")</f>
        <v>-4029.8507462686503</v>
      </c>
      <c r="J45" s="15">
        <v>33.1</v>
      </c>
      <c r="K45" s="32">
        <f t="shared" ref="K45:K48" si="16">IF(ISNUMBER(J45), (J45 - $B45) / $B45, "")</f>
        <v>-1.1940298507462643E-2</v>
      </c>
      <c r="L45" s="18">
        <f>IF(ISNUMBER(J45), $B64 * K45, "")</f>
        <v>-1791.0447761193966</v>
      </c>
      <c r="M45" s="31">
        <v>33.799999999999997</v>
      </c>
      <c r="N45" s="32">
        <f t="shared" ref="N45:N48" si="17">IF(ISNUMBER(M45), (M45 - $B45) / $B45, "")</f>
        <v>8.9552238805969304E-3</v>
      </c>
      <c r="O45" s="18">
        <f>IF(ISNUMBER(M45), $B64 * N45, "")</f>
        <v>1343.2835820895395</v>
      </c>
      <c r="Q45" s="251"/>
      <c r="R45" s="251"/>
      <c r="S45" s="251"/>
    </row>
    <row r="46" spans="1:19" ht="17.25" customHeight="1" thickBot="1">
      <c r="A46" s="125" t="s">
        <v>129</v>
      </c>
      <c r="B46" s="126">
        <v>91.9</v>
      </c>
      <c r="C46" s="77">
        <v>5.63218391E-2</v>
      </c>
      <c r="D46" s="15">
        <v>89.7</v>
      </c>
      <c r="E46" s="32">
        <f t="shared" si="14"/>
        <v>-2.3939064200217658E-2</v>
      </c>
      <c r="F46" s="18">
        <f>IF(ISNUMBER(D46), $B64 * E46, "")</f>
        <v>-3590.8596300326485</v>
      </c>
      <c r="G46" s="31">
        <v>87.9</v>
      </c>
      <c r="H46" s="32">
        <f t="shared" si="15"/>
        <v>-4.3525571273122954E-2</v>
      </c>
      <c r="I46" s="101">
        <f>IF(ISNUMBER(G46), $B64 * H46, "")</f>
        <v>-6528.8356909684435</v>
      </c>
      <c r="J46" s="15">
        <v>88.4</v>
      </c>
      <c r="K46" s="32">
        <f t="shared" si="16"/>
        <v>-3.8084874863982585E-2</v>
      </c>
      <c r="L46" s="18">
        <f>IF(ISNUMBER(J46), $B64 * K46, "")</f>
        <v>-5712.7312295973879</v>
      </c>
      <c r="M46" s="31">
        <v>85.6</v>
      </c>
      <c r="N46" s="32">
        <f t="shared" si="17"/>
        <v>-6.8552774755168785E-2</v>
      </c>
      <c r="O46" s="18">
        <f>IF(ISNUMBER(M46), $B64 * N46, "")</f>
        <v>-10282.916213275317</v>
      </c>
      <c r="Q46" s="256"/>
      <c r="R46" s="256"/>
      <c r="S46" s="256"/>
    </row>
    <row r="47" spans="1:19" ht="17.25" customHeight="1" thickBot="1">
      <c r="A47" s="125" t="s">
        <v>205</v>
      </c>
      <c r="B47" s="126">
        <v>12.8</v>
      </c>
      <c r="C47" s="77">
        <v>7.8740157000000005E-3</v>
      </c>
      <c r="D47" s="15">
        <v>12.5</v>
      </c>
      <c r="E47" s="32">
        <f t="shared" si="14"/>
        <v>-2.3437500000000056E-2</v>
      </c>
      <c r="F47" s="18">
        <f>IF(ISNUMBER(D47), $B64 * E47, "")</f>
        <v>-3515.6250000000082</v>
      </c>
      <c r="G47" s="31">
        <v>12.4</v>
      </c>
      <c r="H47" s="32">
        <f t="shared" si="15"/>
        <v>-3.1250000000000028E-2</v>
      </c>
      <c r="I47" s="101">
        <f>IF(ISNUMBER(G47), $B64 * H47, "")</f>
        <v>-4687.5000000000045</v>
      </c>
      <c r="J47" s="15">
        <v>12.4</v>
      </c>
      <c r="K47" s="32">
        <f t="shared" si="16"/>
        <v>-3.1250000000000028E-2</v>
      </c>
      <c r="L47" s="18">
        <f>IF(ISNUMBER(J47), $B64 * K47, "")</f>
        <v>-4687.5000000000045</v>
      </c>
      <c r="M47" s="31">
        <v>12.1</v>
      </c>
      <c r="N47" s="32">
        <f t="shared" si="17"/>
        <v>-5.4687500000000083E-2</v>
      </c>
      <c r="O47" s="18">
        <f>IF(ISNUMBER(M47), $B64 * N47, "")</f>
        <v>-8203.1250000000127</v>
      </c>
      <c r="Q47" s="256"/>
      <c r="R47" s="256"/>
      <c r="S47" s="256"/>
    </row>
    <row r="48" spans="1:19" ht="17.25" customHeight="1" thickBot="1">
      <c r="A48" s="127" t="s">
        <v>145</v>
      </c>
      <c r="B48" s="128">
        <v>22.4</v>
      </c>
      <c r="C48" s="78">
        <v>4.4843048999999996E-3</v>
      </c>
      <c r="D48" s="20">
        <v>21.7</v>
      </c>
      <c r="E48" s="21">
        <f t="shared" si="14"/>
        <v>-3.1249999999999969E-2</v>
      </c>
      <c r="F48" s="22">
        <f>IF(ISNUMBER(D48), $B64 * E48, "")</f>
        <v>-4687.4999999999955</v>
      </c>
      <c r="G48" s="30">
        <v>21.2</v>
      </c>
      <c r="H48" s="21">
        <f t="shared" si="15"/>
        <v>-5.3571428571428541E-2</v>
      </c>
      <c r="I48" s="105">
        <f>IF(ISNUMBER(G48), $B64 * H48, "")</f>
        <v>-8035.7142857142808</v>
      </c>
      <c r="J48" s="20">
        <v>21.4</v>
      </c>
      <c r="K48" s="21">
        <f t="shared" si="16"/>
        <v>-4.4642857142857144E-2</v>
      </c>
      <c r="L48" s="22">
        <f>IF(ISNUMBER(J48), $B64 * K48, "")</f>
        <v>-6696.4285714285716</v>
      </c>
      <c r="M48" s="30">
        <v>21</v>
      </c>
      <c r="N48" s="21">
        <f t="shared" si="17"/>
        <v>-6.2499999999999938E-2</v>
      </c>
      <c r="O48" s="22">
        <f>IF(ISNUMBER(M48), $B64 * N48, "")</f>
        <v>-9374.9999999999909</v>
      </c>
      <c r="Q48" s="256"/>
      <c r="R48" s="256"/>
      <c r="S48" s="256"/>
    </row>
    <row r="49" spans="1:19" ht="17.25" customHeight="1" thickBot="1">
      <c r="A49" s="125" t="s">
        <v>97</v>
      </c>
      <c r="B49" s="129">
        <v>4.63</v>
      </c>
      <c r="C49" s="80">
        <v>4.3383948E-3</v>
      </c>
      <c r="D49" s="106">
        <v>4.41</v>
      </c>
      <c r="E49" s="107">
        <f>IF(ISNUMBER(D49), (D49 - $B49) / $B49, "")</f>
        <v>-4.7516198704103618E-2</v>
      </c>
      <c r="F49" s="108">
        <f>IF(ISNUMBER(D49), $B64 * E49, "")</f>
        <v>-7127.429805615543</v>
      </c>
      <c r="G49" s="109">
        <v>4.1900000000000004</v>
      </c>
      <c r="H49" s="107">
        <f>IF(ISNUMBER(G49), (G49 - $B49) / $B49, "")</f>
        <v>-9.5032397408207236E-2</v>
      </c>
      <c r="I49" s="110">
        <f>IF(ISNUMBER(G49), $B64 * H49, "")</f>
        <v>-14254.859611231086</v>
      </c>
      <c r="J49" s="106">
        <v>4.2</v>
      </c>
      <c r="K49" s="107">
        <f>IF(ISNUMBER(J49), (J49 - $B49) / $B49, "")</f>
        <v>-9.2872570194384385E-2</v>
      </c>
      <c r="L49" s="108">
        <f>IF(ISNUMBER(J49), $B64 * K49, "")</f>
        <v>-13930.885529157658</v>
      </c>
      <c r="M49" s="109">
        <v>4.12</v>
      </c>
      <c r="N49" s="107">
        <f>IF(ISNUMBER(M49), (M49 - $B49) / $B49, "")</f>
        <v>-0.11015118790496756</v>
      </c>
      <c r="O49" s="108">
        <f>IF(ISNUMBER(M49), $B64 * N49, "")</f>
        <v>-16522.678185745135</v>
      </c>
      <c r="Q49" s="256"/>
      <c r="R49" s="256"/>
      <c r="S49" s="256"/>
    </row>
    <row r="50" spans="1:19" ht="17.25" customHeight="1" thickBot="1">
      <c r="A50" s="125" t="s">
        <v>338</v>
      </c>
      <c r="B50" s="126">
        <v>0.158</v>
      </c>
      <c r="C50" s="77">
        <v>0</v>
      </c>
      <c r="D50" s="15">
        <v>0.155</v>
      </c>
      <c r="E50" s="32">
        <f t="shared" ref="E50:E53" si="18">IF(ISNUMBER(D50), (D50 - $B50) / $B50, "")</f>
        <v>-1.8987341772151917E-2</v>
      </c>
      <c r="F50" s="18">
        <f>IF(ISNUMBER(D50), $B64 * E50, "")</f>
        <v>-2848.1012658227874</v>
      </c>
      <c r="G50" s="31">
        <v>0.153</v>
      </c>
      <c r="H50" s="32">
        <f t="shared" ref="H50:H53" si="19">IF(ISNUMBER(G50), (G50 - $B50) / $B50, "")</f>
        <v>-3.1645569620253194E-2</v>
      </c>
      <c r="I50" s="101">
        <f>IF(ISNUMBER(G50), $B64 * H50, "")</f>
        <v>-4746.8354430379795</v>
      </c>
      <c r="J50" s="15">
        <v>0.153</v>
      </c>
      <c r="K50" s="32">
        <f t="shared" ref="K50:K53" si="20">IF(ISNUMBER(J50), (J50 - $B50) / $B50, "")</f>
        <v>-3.1645569620253194E-2</v>
      </c>
      <c r="L50" s="18">
        <f>IF(ISNUMBER(J50), $B64 * K50, "")</f>
        <v>-4746.8354430379795</v>
      </c>
      <c r="M50" s="31">
        <v>0.151</v>
      </c>
      <c r="N50" s="32">
        <f t="shared" ref="N50:N53" si="21">IF(ISNUMBER(M50), (M50 - $B50) / $B50, "")</f>
        <v>-4.4303797468354472E-2</v>
      </c>
      <c r="O50" s="18">
        <f>IF(ISNUMBER(M50), $B64 * N50, "")</f>
        <v>-6645.5696202531708</v>
      </c>
      <c r="Q50" s="256"/>
      <c r="R50" s="256"/>
      <c r="S50" s="256"/>
    </row>
    <row r="51" spans="1:19" ht="17.25" customHeight="1" thickBot="1">
      <c r="A51" s="125" t="s">
        <v>199</v>
      </c>
      <c r="B51" s="126">
        <v>74.8</v>
      </c>
      <c r="C51" s="77">
        <v>-2.6666667000000001E-3</v>
      </c>
      <c r="D51" s="15">
        <v>73.3</v>
      </c>
      <c r="E51" s="32">
        <f t="shared" si="18"/>
        <v>-2.0053475935828877E-2</v>
      </c>
      <c r="F51" s="18">
        <f>IF(ISNUMBER(D51), $B64 * E51, "")</f>
        <v>-3008.0213903743315</v>
      </c>
      <c r="G51" s="31">
        <v>72</v>
      </c>
      <c r="H51" s="32">
        <f t="shared" si="19"/>
        <v>-3.7433155080213866E-2</v>
      </c>
      <c r="I51" s="101">
        <f>IF(ISNUMBER(G51), $B64 * H51, "")</f>
        <v>-5614.9732620320801</v>
      </c>
      <c r="J51" s="15">
        <v>72.3</v>
      </c>
      <c r="K51" s="32">
        <f t="shared" si="20"/>
        <v>-3.342245989304813E-2</v>
      </c>
      <c r="L51" s="18">
        <f>IF(ISNUMBER(J51), $B64 * K51, "")</f>
        <v>-5013.3689839572198</v>
      </c>
      <c r="M51" s="31">
        <v>71.099999999999994</v>
      </c>
      <c r="N51" s="32">
        <f t="shared" si="21"/>
        <v>-4.9465240641711268E-2</v>
      </c>
      <c r="O51" s="18">
        <f>IF(ISNUMBER(M51), $B64 * N51, "")</f>
        <v>-7419.7860962566901</v>
      </c>
      <c r="Q51" s="256"/>
      <c r="R51" s="256"/>
      <c r="S51" s="256"/>
    </row>
    <row r="52" spans="1:19" ht="17.25" customHeight="1" thickBot="1">
      <c r="A52" s="125" t="s">
        <v>71</v>
      </c>
      <c r="B52" s="126">
        <v>30</v>
      </c>
      <c r="C52" s="77">
        <v>-3.3222591000000002E-3</v>
      </c>
      <c r="D52" s="15">
        <v>29.2</v>
      </c>
      <c r="E52" s="32">
        <f t="shared" si="18"/>
        <v>-2.6666666666666689E-2</v>
      </c>
      <c r="F52" s="18">
        <f>IF(ISNUMBER(D52), $B64 * E52, "")</f>
        <v>-4000.0000000000032</v>
      </c>
      <c r="G52" s="31">
        <v>28.8</v>
      </c>
      <c r="H52" s="32">
        <f t="shared" si="19"/>
        <v>-3.9999999999999973E-2</v>
      </c>
      <c r="I52" s="101">
        <f>IF(ISNUMBER(G52), $B64 * H52, "")</f>
        <v>-5999.9999999999964</v>
      </c>
      <c r="J52" s="15">
        <v>28.9</v>
      </c>
      <c r="K52" s="32">
        <f t="shared" si="20"/>
        <v>-3.6666666666666715E-2</v>
      </c>
      <c r="L52" s="18">
        <f>IF(ISNUMBER(J52), $B64 * K52, "")</f>
        <v>-5500.0000000000073</v>
      </c>
      <c r="M52" s="31">
        <v>28</v>
      </c>
      <c r="N52" s="32">
        <f t="shared" si="21"/>
        <v>-6.6666666666666666E-2</v>
      </c>
      <c r="O52" s="18">
        <f>IF(ISNUMBER(M52), $B64 * N52, "")</f>
        <v>-10000</v>
      </c>
      <c r="Q52" s="33"/>
      <c r="R52" s="33"/>
    </row>
    <row r="53" spans="1:19" ht="17.25" customHeight="1" thickBot="1">
      <c r="A53" s="130" t="s">
        <v>187</v>
      </c>
      <c r="B53" s="131">
        <v>17.2</v>
      </c>
      <c r="C53" s="79">
        <v>-5.7803467999999998E-3</v>
      </c>
      <c r="D53" s="24">
        <v>16.899999999999999</v>
      </c>
      <c r="E53" s="25">
        <f t="shared" si="18"/>
        <v>-1.744186046511632E-2</v>
      </c>
      <c r="F53" s="104">
        <f>IF(ISNUMBER(D53), $B64 * E53, "")</f>
        <v>-2616.2790697674482</v>
      </c>
      <c r="G53" s="102">
        <v>16.7</v>
      </c>
      <c r="H53" s="25">
        <f t="shared" si="19"/>
        <v>-2.9069767441860465E-2</v>
      </c>
      <c r="I53" s="103">
        <f>IF(ISNUMBER(G53), $B64 * H53, "")</f>
        <v>-4360.4651162790697</v>
      </c>
      <c r="J53" s="24">
        <v>16.7</v>
      </c>
      <c r="K53" s="25">
        <f t="shared" si="20"/>
        <v>-2.9069767441860465E-2</v>
      </c>
      <c r="L53" s="104">
        <f>IF(ISNUMBER(J53), $B64 * K53, "")</f>
        <v>-4360.4651162790697</v>
      </c>
      <c r="M53" s="102">
        <v>16.600000000000001</v>
      </c>
      <c r="N53" s="25">
        <f t="shared" si="21"/>
        <v>-3.4883720930232433E-2</v>
      </c>
      <c r="O53" s="104">
        <f>IF(ISNUMBER(M53), $B64 * N53, "")</f>
        <v>-5232.5581395348645</v>
      </c>
      <c r="Q53" s="265"/>
      <c r="R53" s="266"/>
      <c r="S53" s="267"/>
    </row>
    <row r="54" spans="1:19" ht="17.25" customHeight="1">
      <c r="A54" s="123" t="s">
        <v>213</v>
      </c>
      <c r="B54" s="124">
        <v>12</v>
      </c>
      <c r="C54" s="76">
        <v>-8.2644628000000005E-3</v>
      </c>
      <c r="D54" s="13">
        <v>11.9</v>
      </c>
      <c r="E54" s="14">
        <f>IF(ISNUMBER(D54), (D54 - $B54) / $B54, "")</f>
        <v>-8.3333333333333037E-3</v>
      </c>
      <c r="F54" s="16">
        <f>IF(ISNUMBER(D54), $B64 * E54, "")</f>
        <v>-1249.9999999999955</v>
      </c>
      <c r="G54" s="29">
        <v>11.6</v>
      </c>
      <c r="H54" s="14">
        <f>IF(ISNUMBER(G54), (G54 - $B54) / $B54, "")</f>
        <v>-3.3333333333333361E-2</v>
      </c>
      <c r="I54" s="100">
        <f>IF(ISNUMBER(G54), $B64 * H54, "")</f>
        <v>-5000.0000000000045</v>
      </c>
      <c r="J54" s="13">
        <v>11.6</v>
      </c>
      <c r="K54" s="14">
        <f>IF(ISNUMBER(J54), (J54 - $B54) / $B54, "")</f>
        <v>-3.3333333333333361E-2</v>
      </c>
      <c r="L54" s="16">
        <f>IF(ISNUMBER(J54), $B64 * K54, "")</f>
        <v>-5000.0000000000045</v>
      </c>
      <c r="M54" s="29">
        <v>11.4</v>
      </c>
      <c r="N54" s="14">
        <f>IF(ISNUMBER(M54), (M54 - $B54) / $B54, "")</f>
        <v>-4.9999999999999968E-2</v>
      </c>
      <c r="O54" s="16">
        <f>IF(ISNUMBER(M54), $B64 * N54, "")</f>
        <v>-7499.9999999999955</v>
      </c>
      <c r="Q54" s="268"/>
      <c r="R54" s="269"/>
      <c r="S54" s="270"/>
    </row>
    <row r="55" spans="1:19" ht="17.25" customHeight="1" thickBot="1">
      <c r="A55" s="125" t="s">
        <v>207</v>
      </c>
      <c r="B55" s="126">
        <v>17.7</v>
      </c>
      <c r="C55" s="77">
        <v>-1.1173184399999999E-2</v>
      </c>
      <c r="D55" s="15">
        <v>17.399999999999999</v>
      </c>
      <c r="E55" s="32">
        <f t="shared" ref="E55:E58" si="22">IF(ISNUMBER(D55), (D55 - $B55) / $B55, "")</f>
        <v>-1.6949152542372923E-2</v>
      </c>
      <c r="F55" s="18">
        <f>IF(ISNUMBER(D55), $B64 * E55, "")</f>
        <v>-2542.3728813559383</v>
      </c>
      <c r="G55" s="31">
        <v>17</v>
      </c>
      <c r="H55" s="32">
        <f t="shared" ref="H55:H58" si="23">IF(ISNUMBER(G55), (G55 - $B55) / $B55, "")</f>
        <v>-3.9548022598870018E-2</v>
      </c>
      <c r="I55" s="101">
        <f>IF(ISNUMBER(G55), $B64 * H55, "")</f>
        <v>-5932.2033898305026</v>
      </c>
      <c r="J55" s="15">
        <v>17</v>
      </c>
      <c r="K55" s="32">
        <f t="shared" ref="K55:K58" si="24">IF(ISNUMBER(J55), (J55 - $B55) / $B55, "")</f>
        <v>-3.9548022598870018E-2</v>
      </c>
      <c r="L55" s="18">
        <f>IF(ISNUMBER(J55), $B64 * K55, "")</f>
        <v>-5932.2033898305026</v>
      </c>
      <c r="M55" s="31">
        <v>16.8</v>
      </c>
      <c r="N55" s="32">
        <f t="shared" ref="N55:N58" si="25">IF(ISNUMBER(M55), (M55 - $B55) / $B55, "")</f>
        <v>-5.0847457627118564E-2</v>
      </c>
      <c r="O55" s="18">
        <f>IF(ISNUMBER(M55), $B64 * N55, "")</f>
        <v>-7627.1186440677848</v>
      </c>
      <c r="Q55" s="271"/>
      <c r="R55" s="272"/>
      <c r="S55" s="273"/>
    </row>
    <row r="56" spans="1:19" ht="17.25" customHeight="1" thickBot="1">
      <c r="A56" s="125" t="s">
        <v>175</v>
      </c>
      <c r="B56" s="126">
        <v>17.3</v>
      </c>
      <c r="C56" s="77">
        <v>-1.14285714E-2</v>
      </c>
      <c r="D56" s="15">
        <v>16.899999999999999</v>
      </c>
      <c r="E56" s="32">
        <f t="shared" si="22"/>
        <v>-2.3121387283237118E-2</v>
      </c>
      <c r="F56" s="18">
        <f>IF(ISNUMBER(D56), $B64 * E56, "")</f>
        <v>-3468.2080924855677</v>
      </c>
      <c r="G56" s="31">
        <v>16.899999999999999</v>
      </c>
      <c r="H56" s="32">
        <f t="shared" si="23"/>
        <v>-2.3121387283237118E-2</v>
      </c>
      <c r="I56" s="101">
        <f>IF(ISNUMBER(G56), $B64 * H56, "")</f>
        <v>-3468.2080924855677</v>
      </c>
      <c r="J56" s="15">
        <v>16.899999999999999</v>
      </c>
      <c r="K56" s="32">
        <f t="shared" si="24"/>
        <v>-2.3121387283237118E-2</v>
      </c>
      <c r="L56" s="18">
        <f>IF(ISNUMBER(J56), $B64 * K56, "")</f>
        <v>-3468.2080924855677</v>
      </c>
      <c r="M56" s="31">
        <v>16.7</v>
      </c>
      <c r="N56" s="32">
        <f t="shared" si="25"/>
        <v>-3.4682080924855571E-2</v>
      </c>
      <c r="O56" s="18">
        <f>IF(ISNUMBER(M56), $B64 * N56, "")</f>
        <v>-5202.3121387283354</v>
      </c>
      <c r="Q56" s="256"/>
      <c r="R56" s="256"/>
      <c r="S56" s="256"/>
    </row>
    <row r="57" spans="1:19" ht="17.25" customHeight="1" thickBot="1">
      <c r="A57" s="125" t="s">
        <v>159</v>
      </c>
      <c r="B57" s="126">
        <v>99.3</v>
      </c>
      <c r="C57" s="77">
        <v>-1.6831683199999999E-2</v>
      </c>
      <c r="D57" s="15">
        <v>96.7</v>
      </c>
      <c r="E57" s="32">
        <f t="shared" si="22"/>
        <v>-2.6183282980866005E-2</v>
      </c>
      <c r="F57" s="18">
        <f>IF(ISNUMBER(D57), $B64 * E57, "")</f>
        <v>-3927.4924471299009</v>
      </c>
      <c r="G57" s="31">
        <v>95.6</v>
      </c>
      <c r="H57" s="32">
        <f t="shared" si="23"/>
        <v>-3.7260825780463275E-2</v>
      </c>
      <c r="I57" s="101">
        <f>IF(ISNUMBER(G57), $B64 * H57, "")</f>
        <v>-5589.1238670694911</v>
      </c>
      <c r="J57" s="15">
        <v>95.5</v>
      </c>
      <c r="K57" s="32">
        <f t="shared" si="24"/>
        <v>-3.8267875125881139E-2</v>
      </c>
      <c r="L57" s="18">
        <f>IF(ISNUMBER(J57), $B64 * K57, "")</f>
        <v>-5740.181268882171</v>
      </c>
      <c r="M57" s="31">
        <v>95.8</v>
      </c>
      <c r="N57" s="32">
        <f t="shared" si="25"/>
        <v>-3.5246727089627394E-2</v>
      </c>
      <c r="O57" s="18">
        <f>IF(ISNUMBER(M57), $B64 * N57, "")</f>
        <v>-5287.0090634441094</v>
      </c>
      <c r="Q57" s="251"/>
      <c r="R57" s="251"/>
      <c r="S57" s="251"/>
    </row>
    <row r="58" spans="1:19" ht="17.25" customHeight="1" thickBot="1">
      <c r="A58" s="127" t="s">
        <v>64</v>
      </c>
      <c r="B58" s="128">
        <v>42.1</v>
      </c>
      <c r="C58" s="78">
        <v>-1.86480186E-2</v>
      </c>
      <c r="D58" s="20">
        <v>41.7</v>
      </c>
      <c r="E58" s="21">
        <f t="shared" si="22"/>
        <v>-9.5011876484560227E-3</v>
      </c>
      <c r="F58" s="22">
        <f>IF(ISNUMBER(D58), $B64 * E58, "")</f>
        <v>-1425.1781472684033</v>
      </c>
      <c r="G58" s="30">
        <v>41</v>
      </c>
      <c r="H58" s="21">
        <f t="shared" si="23"/>
        <v>-2.6128266033254188E-2</v>
      </c>
      <c r="I58" s="105">
        <f>IF(ISNUMBER(G58), $B64 * H58, "")</f>
        <v>-3919.2399049881283</v>
      </c>
      <c r="J58" s="20">
        <v>41</v>
      </c>
      <c r="K58" s="21">
        <f t="shared" si="24"/>
        <v>-2.6128266033254188E-2</v>
      </c>
      <c r="L58" s="22">
        <f>IF(ISNUMBER(J58), $B64 * K58, "")</f>
        <v>-3919.2399049881283</v>
      </c>
      <c r="M58" s="30">
        <v>40.5</v>
      </c>
      <c r="N58" s="21">
        <f t="shared" si="25"/>
        <v>-3.8004750593824257E-2</v>
      </c>
      <c r="O58" s="22">
        <f>IF(ISNUMBER(M58), $B64 * N58, "")</f>
        <v>-5700.7125890736388</v>
      </c>
      <c r="Q58" s="251"/>
      <c r="R58" s="251"/>
      <c r="S58" s="251"/>
    </row>
    <row r="59" spans="1:19" ht="17.25" customHeight="1" thickBot="1">
      <c r="A59" s="125" t="s">
        <v>201</v>
      </c>
      <c r="B59" s="129">
        <v>17.7</v>
      </c>
      <c r="C59" s="80">
        <v>-2.2099447500000001E-2</v>
      </c>
      <c r="D59" s="106">
        <v>17.7</v>
      </c>
      <c r="E59" s="107">
        <f>IF(ISNUMBER(D59), (D59 - $B59) / $B59, "")</f>
        <v>0</v>
      </c>
      <c r="F59" s="108">
        <f>IF(ISNUMBER(D59), $B64 * E59, "")</f>
        <v>0</v>
      </c>
      <c r="G59" s="109">
        <v>17.3</v>
      </c>
      <c r="H59" s="107">
        <f>IF(ISNUMBER(G59), (G59 - $B59) / $B59, "")</f>
        <v>-2.2598870056497095E-2</v>
      </c>
      <c r="I59" s="110">
        <f>IF(ISNUMBER(G59), $B64 * H59, "")</f>
        <v>-3389.8305084745643</v>
      </c>
      <c r="J59" s="106">
        <v>17.399999999999999</v>
      </c>
      <c r="K59" s="107">
        <f>IF(ISNUMBER(J59), (J59 - $B59) / $B59, "")</f>
        <v>-1.6949152542372923E-2</v>
      </c>
      <c r="L59" s="108">
        <f>IF(ISNUMBER(J59), $B64 * K59, "")</f>
        <v>-2542.3728813559383</v>
      </c>
      <c r="M59" s="109">
        <v>17.2</v>
      </c>
      <c r="N59" s="107">
        <f>IF(ISNUMBER(M59), (M59 - $B59) / $B59, "")</f>
        <v>-2.8248587570621469E-2</v>
      </c>
      <c r="O59" s="108">
        <f>IF(ISNUMBER(M59), $B64 * N59, "")</f>
        <v>-4237.2881355932204</v>
      </c>
      <c r="Q59" s="256"/>
      <c r="R59" s="256"/>
      <c r="S59" s="256"/>
    </row>
    <row r="60" spans="1:19" ht="17.25" customHeight="1" thickBot="1">
      <c r="A60" s="125" t="s">
        <v>147</v>
      </c>
      <c r="B60" s="126">
        <v>12.8</v>
      </c>
      <c r="C60" s="77">
        <v>-2.2900763399999999E-2</v>
      </c>
      <c r="D60" s="15">
        <v>12.9</v>
      </c>
      <c r="E60" s="32">
        <f t="shared" ref="E60:E63" si="26">IF(ISNUMBER(D60), (D60 - $B60) / $B60, "")</f>
        <v>7.8124999999999722E-3</v>
      </c>
      <c r="F60" s="18">
        <f>IF(ISNUMBER(D60), $B64 * E60, "")</f>
        <v>1171.8749999999959</v>
      </c>
      <c r="G60" s="31">
        <v>12.7</v>
      </c>
      <c r="H60" s="32">
        <f t="shared" ref="H60:H63" si="27">IF(ISNUMBER(G60), (G60 - $B60) / $B60, "")</f>
        <v>-7.812500000000111E-3</v>
      </c>
      <c r="I60" s="101">
        <f>IF(ISNUMBER(G60), $B64 * H60, "")</f>
        <v>-1171.8750000000166</v>
      </c>
      <c r="J60" s="15">
        <v>12.8</v>
      </c>
      <c r="K60" s="32">
        <f t="shared" ref="K60:K63" si="28">IF(ISNUMBER(J60), (J60 - $B60) / $B60, "")</f>
        <v>0</v>
      </c>
      <c r="L60" s="18">
        <f>IF(ISNUMBER(J60), $B64 * K60, "")</f>
        <v>0</v>
      </c>
      <c r="M60" s="31">
        <v>12.6</v>
      </c>
      <c r="N60" s="32">
        <f t="shared" ref="N60:N63" si="29">IF(ISNUMBER(M60), (M60 - $B60) / $B60, "")</f>
        <v>-1.5625000000000083E-2</v>
      </c>
      <c r="O60" s="18">
        <f>IF(ISNUMBER(M60), $B64 * N60, "")</f>
        <v>-2343.7500000000123</v>
      </c>
      <c r="Q60" s="256"/>
      <c r="R60" s="256"/>
      <c r="S60" s="256"/>
    </row>
    <row r="61" spans="1:19" ht="17.25" customHeight="1" thickBot="1">
      <c r="A61" s="125" t="s">
        <v>231</v>
      </c>
      <c r="B61" s="126">
        <v>88.7</v>
      </c>
      <c r="C61" s="77">
        <v>-3.0601092900000001E-2</v>
      </c>
      <c r="D61" s="15">
        <v>88.2</v>
      </c>
      <c r="E61" s="32">
        <f t="shared" si="26"/>
        <v>-5.6369785794813977E-3</v>
      </c>
      <c r="F61" s="18">
        <f>IF(ISNUMBER(D61), $B64 * E61, "")</f>
        <v>-845.54678692220966</v>
      </c>
      <c r="G61" s="31">
        <v>85.9</v>
      </c>
      <c r="H61" s="32">
        <f t="shared" si="27"/>
        <v>-3.1567080045095793E-2</v>
      </c>
      <c r="I61" s="101">
        <f>IF(ISNUMBER(G61), $B64 * H61, "")</f>
        <v>-4735.0620067643686</v>
      </c>
      <c r="J61" s="15">
        <v>86.8</v>
      </c>
      <c r="K61" s="32">
        <f t="shared" si="28"/>
        <v>-2.1420518602029377E-2</v>
      </c>
      <c r="L61" s="18">
        <f>IF(ISNUMBER(J61), $B64 * K61, "")</f>
        <v>-3213.0777903044068</v>
      </c>
      <c r="M61" s="31">
        <v>85.7</v>
      </c>
      <c r="N61" s="32">
        <f t="shared" si="29"/>
        <v>-3.3821871476888386E-2</v>
      </c>
      <c r="O61" s="18">
        <f>IF(ISNUMBER(M61), $B64 * N61, "")</f>
        <v>-5073.2807215332577</v>
      </c>
      <c r="Q61" s="256"/>
      <c r="R61" s="256"/>
      <c r="S61" s="256"/>
    </row>
    <row r="62" spans="1:19" ht="17.25" customHeight="1">
      <c r="A62" s="125" t="s">
        <v>185</v>
      </c>
      <c r="B62" s="126">
        <v>15.1</v>
      </c>
      <c r="C62" s="77">
        <v>-3.2051282100000002E-2</v>
      </c>
      <c r="D62" s="15">
        <v>15</v>
      </c>
      <c r="E62" s="32">
        <f t="shared" si="26"/>
        <v>-6.6225165562913673E-3</v>
      </c>
      <c r="F62" s="18">
        <f>IF(ISNUMBER(D62), $B64 * E62, "")</f>
        <v>-993.37748344370505</v>
      </c>
      <c r="G62" s="31">
        <v>14.8</v>
      </c>
      <c r="H62" s="32">
        <f t="shared" si="27"/>
        <v>-1.9867549668874104E-2</v>
      </c>
      <c r="I62" s="101">
        <f>IF(ISNUMBER(G62), $B64 * H62, "")</f>
        <v>-2980.1324503311157</v>
      </c>
      <c r="J62" s="15">
        <v>14.7</v>
      </c>
      <c r="K62" s="32">
        <f t="shared" si="28"/>
        <v>-2.6490066225165587E-2</v>
      </c>
      <c r="L62" s="18">
        <f>IF(ISNUMBER(J62), $B64 * K62, "")</f>
        <v>-3973.5099337748379</v>
      </c>
      <c r="M62" s="31">
        <v>14.4</v>
      </c>
      <c r="N62" s="32">
        <f t="shared" si="29"/>
        <v>-4.6357615894039687E-2</v>
      </c>
      <c r="O62" s="18">
        <f>IF(ISNUMBER(M62), $B64 * N62, "")</f>
        <v>-6953.6423841059532</v>
      </c>
      <c r="Q62" s="278"/>
      <c r="R62" s="279"/>
      <c r="S62" s="280"/>
    </row>
    <row r="63" spans="1:19" ht="17.25" customHeight="1" thickBot="1">
      <c r="A63" s="130"/>
      <c r="B63" s="131"/>
      <c r="C63" s="79"/>
      <c r="D63" s="24" t="s">
        <v>341</v>
      </c>
      <c r="E63" s="25" t="str">
        <f t="shared" si="26"/>
        <v/>
      </c>
      <c r="F63" s="104" t="str">
        <f>IF(ISNUMBER(D63), $B64 * E63, "")</f>
        <v/>
      </c>
      <c r="G63" s="102" t="s">
        <v>341</v>
      </c>
      <c r="H63" s="25" t="str">
        <f t="shared" si="27"/>
        <v/>
      </c>
      <c r="I63" s="103" t="str">
        <f>IF(ISNUMBER(G63), $B64 * H63, "")</f>
        <v/>
      </c>
      <c r="J63" s="24" t="s">
        <v>341</v>
      </c>
      <c r="K63" s="25" t="str">
        <f t="shared" si="28"/>
        <v/>
      </c>
      <c r="L63" s="104" t="str">
        <f>IF(ISNUMBER(J63), $B64 * K63, "")</f>
        <v/>
      </c>
      <c r="M63" s="102" t="s">
        <v>341</v>
      </c>
      <c r="N63" s="25" t="str">
        <f t="shared" si="29"/>
        <v/>
      </c>
      <c r="O63" s="104" t="str">
        <f>IF(ISNUMBER(M63), $B64 * N63, "")</f>
        <v/>
      </c>
      <c r="Q63" s="281"/>
      <c r="R63" s="282"/>
      <c r="S63" s="283"/>
    </row>
    <row r="64" spans="1:19" ht="17.25" customHeight="1" thickBot="1">
      <c r="A64" s="132" t="s">
        <v>267</v>
      </c>
      <c r="B64" s="289">
        <f>$B$37</f>
        <v>150000</v>
      </c>
      <c r="C64" s="290"/>
      <c r="D64" s="26" t="s">
        <v>268</v>
      </c>
      <c r="E64" s="27">
        <f>IF(COUNT(E44:E63), SUM(E44:E63) / COUNT(E44:E63), 0)</f>
        <v>-2.1781010634237031E-2</v>
      </c>
      <c r="F64" s="28">
        <f>SUM(F44:F63)</f>
        <v>-62075.88030757552</v>
      </c>
      <c r="G64" s="26" t="s">
        <v>268</v>
      </c>
      <c r="H64" s="27">
        <f>IF(COUNT(H44:H63), SUM(H44:H63) / COUNT(H44:H63), 0)</f>
        <v>-3.7097507093397666E-2</v>
      </c>
      <c r="I64" s="28">
        <f>SUM(I44:I63)</f>
        <v>-105727.89521618333</v>
      </c>
      <c r="J64" s="26" t="s">
        <v>268</v>
      </c>
      <c r="K64" s="27">
        <f>IF(COUNT(K44:K63), SUM(K44:K63) / COUNT(K44:K63), 0)</f>
        <v>-3.415624896433931E-2</v>
      </c>
      <c r="L64" s="28">
        <f>SUM(L44:L63)</f>
        <v>-97345.309548367004</v>
      </c>
      <c r="M64" s="26" t="s">
        <v>268</v>
      </c>
      <c r="N64" s="27">
        <f>IF(COUNT(N44:N63), SUM(N44:N63) / COUNT(N44:N63), 0)</f>
        <v>-4.7207798039111883E-2</v>
      </c>
      <c r="O64" s="28">
        <f>SUM(O44:O63)</f>
        <v>-134542.22441146887</v>
      </c>
      <c r="Q64" s="284"/>
      <c r="R64" s="285"/>
      <c r="S64" s="286"/>
    </row>
    <row r="65" spans="1:19" ht="17.25" customHeight="1"/>
    <row r="66" spans="1:19" ht="17.25" customHeight="1" thickBot="1"/>
    <row r="67" spans="1:19" ht="17.25" thickBot="1">
      <c r="A67" s="230" t="s">
        <v>45</v>
      </c>
      <c r="B67" s="231"/>
      <c r="C67" s="231"/>
      <c r="D67" s="231"/>
      <c r="E67" s="231"/>
      <c r="F67" s="231"/>
      <c r="G67" s="231"/>
      <c r="H67" s="231"/>
      <c r="I67" s="231"/>
      <c r="J67" s="231"/>
      <c r="K67" s="231"/>
      <c r="L67" s="231"/>
      <c r="M67" s="231"/>
      <c r="N67" s="231"/>
      <c r="O67" s="232"/>
      <c r="Q67" s="251"/>
      <c r="R67" s="251"/>
      <c r="S67" s="251"/>
    </row>
    <row r="68" spans="1:19" ht="17.25" thickBot="1">
      <c r="A68" s="198" t="s">
        <v>264</v>
      </c>
      <c r="B68" s="230" t="s">
        <v>49</v>
      </c>
      <c r="C68" s="232"/>
      <c r="D68" s="230" t="s">
        <v>57</v>
      </c>
      <c r="E68" s="231"/>
      <c r="F68" s="232"/>
      <c r="G68" s="257">
        <f>_xlfn.IFNA(VLOOKUP(B68, 현재가테이블!$B$2:$D$200, 2, FALSE), "-")</f>
        <v>60715000</v>
      </c>
      <c r="H68" s="258"/>
      <c r="I68" s="259"/>
      <c r="J68" s="230" t="s">
        <v>58</v>
      </c>
      <c r="K68" s="231"/>
      <c r="L68" s="232"/>
      <c r="M68" s="260">
        <f>_xlfn.IFNA(VLOOKUP(B68, 현재가테이블!$B$2:$D$200, 3, FALSE), "-")</f>
        <v>-7.8924148000000006E-3</v>
      </c>
      <c r="N68" s="261"/>
      <c r="O68" s="262"/>
      <c r="Q68" s="251"/>
      <c r="R68" s="251"/>
      <c r="S68" s="251"/>
    </row>
    <row r="69" spans="1:19" ht="17.25" thickBot="1">
      <c r="A69" s="291" t="s">
        <v>54</v>
      </c>
      <c r="B69" s="293" t="str">
        <f>TEXT($G$1, "[$-ko-KR]yyyy-mm-dd(ddd) ") &amp; "오전 00:00"</f>
        <v>2021-12-09(목) 오전 00:00</v>
      </c>
      <c r="C69" s="294"/>
      <c r="D69" s="253" t="str">
        <f>TEXT($G$1, "[$-ko-KR]yyyy-mm-dd(ddd) ") &amp; "오후 14:00"</f>
        <v>2021-12-09(목) 오후 14:00</v>
      </c>
      <c r="E69" s="254"/>
      <c r="F69" s="255"/>
      <c r="G69" s="253" t="str">
        <f>TEXT($G$1, "[$-ko-KR]yyyy-mm-dd(ddd) ") &amp; "오후 19:00"</f>
        <v>2021-12-09(목) 오후 19:00</v>
      </c>
      <c r="H69" s="254"/>
      <c r="I69" s="255"/>
      <c r="J69" s="253" t="str">
        <f>TEXT($G$1, "[$-ko-KR]yyyy-mm-dd(ddd) ") &amp; "오후 21:00"</f>
        <v>2021-12-09(목) 오후 21:00</v>
      </c>
      <c r="K69" s="254"/>
      <c r="L69" s="255"/>
      <c r="M69" s="253" t="str">
        <f>TEXT($G$1+1, "[$-ko-KR]yyyy-mm-dd(ddd) ") &amp; "오전 00:00"</f>
        <v>2021-12-10(금) 오전 00:00</v>
      </c>
      <c r="N69" s="254"/>
      <c r="O69" s="255"/>
      <c r="Q69" s="251"/>
      <c r="R69" s="251"/>
      <c r="S69" s="251"/>
    </row>
    <row r="70" spans="1:19" ht="17.25" thickBot="1">
      <c r="A70" s="292"/>
      <c r="B70" s="121" t="s">
        <v>57</v>
      </c>
      <c r="C70" s="122" t="s">
        <v>58</v>
      </c>
      <c r="D70" s="2" t="s">
        <v>57</v>
      </c>
      <c r="E70" s="10" t="s">
        <v>265</v>
      </c>
      <c r="F70" s="11" t="s">
        <v>266</v>
      </c>
      <c r="G70" s="199" t="s">
        <v>57</v>
      </c>
      <c r="H70" s="200" t="s">
        <v>265</v>
      </c>
      <c r="I70" s="201" t="s">
        <v>266</v>
      </c>
      <c r="J70" s="10" t="s">
        <v>57</v>
      </c>
      <c r="K70" s="10" t="s">
        <v>265</v>
      </c>
      <c r="L70" s="115" t="s">
        <v>266</v>
      </c>
      <c r="M70" s="2" t="s">
        <v>57</v>
      </c>
      <c r="N70" s="10" t="s">
        <v>265</v>
      </c>
      <c r="O70" s="66" t="s">
        <v>266</v>
      </c>
      <c r="Q70" s="256"/>
      <c r="R70" s="256"/>
      <c r="S70" s="256"/>
    </row>
    <row r="71" spans="1:19" ht="17.25" thickBot="1">
      <c r="A71" s="123" t="s">
        <v>51</v>
      </c>
      <c r="B71" s="124">
        <v>370</v>
      </c>
      <c r="C71" s="76">
        <v>3.64145658E-2</v>
      </c>
      <c r="D71" s="13">
        <v>365</v>
      </c>
      <c r="E71" s="14">
        <f>IF(ISNUMBER(D71), (D71 - $B71) / $B71, "")</f>
        <v>-1.3513513513513514E-2</v>
      </c>
      <c r="F71" s="16">
        <f>IF(ISNUMBER(D71), $B91 * E71, "")</f>
        <v>-2027.0270270270271</v>
      </c>
      <c r="G71" s="29">
        <v>364</v>
      </c>
      <c r="H71" s="14">
        <f>IF(ISNUMBER(G71), (G71 - $B71) / $B71, "")</f>
        <v>-1.6216216216216217E-2</v>
      </c>
      <c r="I71" s="100">
        <f>IF(ISNUMBER(G71), $B91 * H71, "")</f>
        <v>-2432.4324324324325</v>
      </c>
      <c r="J71" s="13">
        <v>361</v>
      </c>
      <c r="K71" s="14">
        <f>IF(ISNUMBER(J71), (J71 - $B71) / $B71, "")</f>
        <v>-2.4324324324324326E-2</v>
      </c>
      <c r="L71" s="16">
        <f>IF(ISNUMBER(J71), $B91 * K71, "")</f>
        <v>-3648.6486486486488</v>
      </c>
      <c r="M71" s="29">
        <v>354</v>
      </c>
      <c r="N71" s="14">
        <f>IF(ISNUMBER(M71), (M71 - $B71) / $B71, "")</f>
        <v>-4.3243243243243246E-2</v>
      </c>
      <c r="O71" s="16">
        <f>IF(ISNUMBER(M71), $B91 * N71, "")</f>
        <v>-6486.4864864864867</v>
      </c>
      <c r="Q71" s="251"/>
      <c r="R71" s="251"/>
      <c r="S71" s="251"/>
    </row>
    <row r="72" spans="1:19" ht="17.25" thickBot="1">
      <c r="A72" s="125" t="s">
        <v>149</v>
      </c>
      <c r="B72" s="126">
        <v>116</v>
      </c>
      <c r="C72" s="77">
        <v>3.5714285700000001E-2</v>
      </c>
      <c r="D72" s="15">
        <v>112</v>
      </c>
      <c r="E72" s="32">
        <f t="shared" ref="E72:E75" si="30">IF(ISNUMBER(D72), (D72 - $B72) / $B72, "")</f>
        <v>-3.4482758620689655E-2</v>
      </c>
      <c r="F72" s="18">
        <f>IF(ISNUMBER(D72), $B91 * E72, "")</f>
        <v>-5172.4137931034484</v>
      </c>
      <c r="G72" s="31">
        <v>113</v>
      </c>
      <c r="H72" s="32">
        <f t="shared" ref="H72:H75" si="31">IF(ISNUMBER(G72), (G72 - $B72) / $B72, "")</f>
        <v>-2.5862068965517241E-2</v>
      </c>
      <c r="I72" s="101">
        <f>IF(ISNUMBER(G72), $B91 * H72, "")</f>
        <v>-3879.3103448275861</v>
      </c>
      <c r="J72" s="15">
        <v>113</v>
      </c>
      <c r="K72" s="32">
        <f t="shared" ref="K72:K75" si="32">IF(ISNUMBER(J72), (J72 - $B72) / $B72, "")</f>
        <v>-2.5862068965517241E-2</v>
      </c>
      <c r="L72" s="18">
        <f>IF(ISNUMBER(J72), $B91 * K72, "")</f>
        <v>-3879.3103448275861</v>
      </c>
      <c r="M72" s="31">
        <v>112</v>
      </c>
      <c r="N72" s="32">
        <f t="shared" ref="N72:N75" si="33">IF(ISNUMBER(M72), (M72 - $B72) / $B72, "")</f>
        <v>-3.4482758620689655E-2</v>
      </c>
      <c r="O72" s="18">
        <f>IF(ISNUMBER(M72), $B91 * N72, "")</f>
        <v>-5172.4137931034484</v>
      </c>
      <c r="Q72" s="251"/>
      <c r="R72" s="251"/>
      <c r="S72" s="251"/>
    </row>
    <row r="73" spans="1:19" ht="17.25" thickBot="1">
      <c r="A73" s="125" t="s">
        <v>56</v>
      </c>
      <c r="B73" s="126">
        <v>179</v>
      </c>
      <c r="C73" s="77">
        <v>2.87356322E-2</v>
      </c>
      <c r="D73" s="15">
        <v>174</v>
      </c>
      <c r="E73" s="32">
        <f t="shared" si="30"/>
        <v>-2.7932960893854747E-2</v>
      </c>
      <c r="F73" s="18">
        <f>IF(ISNUMBER(D73), $B91 * E73, "")</f>
        <v>-4189.9441340782123</v>
      </c>
      <c r="G73" s="31">
        <v>171</v>
      </c>
      <c r="H73" s="32">
        <f t="shared" si="31"/>
        <v>-4.4692737430167599E-2</v>
      </c>
      <c r="I73" s="101">
        <f>IF(ISNUMBER(G73), $B91 * H73, "")</f>
        <v>-6703.9106145251399</v>
      </c>
      <c r="J73" s="15">
        <v>171</v>
      </c>
      <c r="K73" s="32">
        <f t="shared" si="32"/>
        <v>-4.4692737430167599E-2</v>
      </c>
      <c r="L73" s="18">
        <f>IF(ISNUMBER(J73), $B91 * K73, "")</f>
        <v>-6703.9106145251399</v>
      </c>
      <c r="M73" s="31">
        <v>167</v>
      </c>
      <c r="N73" s="32">
        <f t="shared" si="33"/>
        <v>-6.7039106145251395E-2</v>
      </c>
      <c r="O73" s="18">
        <f>IF(ISNUMBER(M73), $B91 * N73, "")</f>
        <v>-10055.865921787708</v>
      </c>
      <c r="Q73" s="256"/>
      <c r="R73" s="256"/>
      <c r="S73" s="256"/>
    </row>
    <row r="74" spans="1:19" ht="17.25" thickBot="1">
      <c r="A74" s="125" t="s">
        <v>141</v>
      </c>
      <c r="B74" s="126">
        <v>144</v>
      </c>
      <c r="C74" s="77">
        <v>2.85714286E-2</v>
      </c>
      <c r="D74" s="15">
        <v>141</v>
      </c>
      <c r="E74" s="32">
        <f t="shared" si="30"/>
        <v>-2.0833333333333332E-2</v>
      </c>
      <c r="F74" s="18">
        <f>IF(ISNUMBER(D74), $B91 * E74, "")</f>
        <v>-3125</v>
      </c>
      <c r="G74" s="31">
        <v>141</v>
      </c>
      <c r="H74" s="32">
        <f t="shared" si="31"/>
        <v>-2.0833333333333332E-2</v>
      </c>
      <c r="I74" s="101">
        <f>IF(ISNUMBER(G74), $B91 * H74, "")</f>
        <v>-3125</v>
      </c>
      <c r="J74" s="15">
        <v>140</v>
      </c>
      <c r="K74" s="32">
        <f t="shared" si="32"/>
        <v>-2.7777777777777776E-2</v>
      </c>
      <c r="L74" s="18">
        <f>IF(ISNUMBER(J74), $B91 * K74, "")</f>
        <v>-4166.6666666666661</v>
      </c>
      <c r="M74" s="31">
        <v>138</v>
      </c>
      <c r="N74" s="32">
        <f t="shared" si="33"/>
        <v>-4.1666666666666664E-2</v>
      </c>
      <c r="O74" s="18">
        <f>IF(ISNUMBER(M74), $B91 * N74, "")</f>
        <v>-6250</v>
      </c>
      <c r="Q74" s="256"/>
      <c r="R74" s="256"/>
      <c r="S74" s="256"/>
    </row>
    <row r="75" spans="1:19" ht="17.25" thickBot="1">
      <c r="A75" s="127" t="s">
        <v>125</v>
      </c>
      <c r="B75" s="128">
        <v>118</v>
      </c>
      <c r="C75" s="78">
        <v>2.6086956500000001E-2</v>
      </c>
      <c r="D75" s="20">
        <v>114</v>
      </c>
      <c r="E75" s="21">
        <f t="shared" si="30"/>
        <v>-3.3898305084745763E-2</v>
      </c>
      <c r="F75" s="22">
        <f>IF(ISNUMBER(D75), $B91 * E75, "")</f>
        <v>-5084.7457627118647</v>
      </c>
      <c r="G75" s="30">
        <v>113</v>
      </c>
      <c r="H75" s="21">
        <f t="shared" si="31"/>
        <v>-4.2372881355932202E-2</v>
      </c>
      <c r="I75" s="105">
        <f>IF(ISNUMBER(G75), $B91 * H75, "")</f>
        <v>-6355.9322033898306</v>
      </c>
      <c r="J75" s="20">
        <v>112</v>
      </c>
      <c r="K75" s="21">
        <f t="shared" si="32"/>
        <v>-5.0847457627118647E-2</v>
      </c>
      <c r="L75" s="22">
        <f>IF(ISNUMBER(J75), $B91 * K75, "")</f>
        <v>-7627.1186440677975</v>
      </c>
      <c r="M75" s="30">
        <v>110</v>
      </c>
      <c r="N75" s="21">
        <f t="shared" si="33"/>
        <v>-6.7796610169491525E-2</v>
      </c>
      <c r="O75" s="22">
        <f>IF(ISNUMBER(M75), $B91 * N75, "")</f>
        <v>-10169.491525423729</v>
      </c>
      <c r="Q75" s="256"/>
      <c r="R75" s="256"/>
      <c r="S75" s="256"/>
    </row>
    <row r="76" spans="1:19" ht="17.25" thickBot="1">
      <c r="A76" s="125" t="s">
        <v>233</v>
      </c>
      <c r="B76" s="129">
        <v>623</v>
      </c>
      <c r="C76" s="80">
        <v>9.7244732999999996E-3</v>
      </c>
      <c r="D76" s="106">
        <v>619</v>
      </c>
      <c r="E76" s="107">
        <f>IF(ISNUMBER(D76), (D76 - $B76) / $B76, "")</f>
        <v>-6.420545746388443E-3</v>
      </c>
      <c r="F76" s="108">
        <f>IF(ISNUMBER(D76), $B91 * E76, "")</f>
        <v>-963.08186195826647</v>
      </c>
      <c r="G76" s="109">
        <v>604</v>
      </c>
      <c r="H76" s="107">
        <f>IF(ISNUMBER(G76), (G76 - $B76) / $B76, "")</f>
        <v>-3.0497592295345103E-2</v>
      </c>
      <c r="I76" s="110">
        <f>IF(ISNUMBER(G76), $B91 * H76, "")</f>
        <v>-4574.6388443017659</v>
      </c>
      <c r="J76" s="106">
        <v>605</v>
      </c>
      <c r="K76" s="107">
        <f>IF(ISNUMBER(J76), (J76 - $B76) / $B76, "")</f>
        <v>-2.8892455858747994E-2</v>
      </c>
      <c r="L76" s="108">
        <f>IF(ISNUMBER(J76), $B91 * K76, "")</f>
        <v>-4333.8683788121989</v>
      </c>
      <c r="M76" s="109">
        <v>601</v>
      </c>
      <c r="N76" s="107">
        <f>IF(ISNUMBER(M76), (M76 - $B76) / $B76, "")</f>
        <v>-3.5313001605136438E-2</v>
      </c>
      <c r="O76" s="108">
        <f>IF(ISNUMBER(M76), $B91 * N76, "")</f>
        <v>-5296.9502407704658</v>
      </c>
      <c r="Q76" s="256"/>
      <c r="R76" s="256"/>
      <c r="S76" s="256"/>
    </row>
    <row r="77" spans="1:19" ht="17.25" thickBot="1">
      <c r="A77" s="125" t="s">
        <v>263</v>
      </c>
      <c r="B77" s="126">
        <v>223</v>
      </c>
      <c r="C77" s="77">
        <v>9.0497738000000008E-3</v>
      </c>
      <c r="D77" s="15">
        <v>219</v>
      </c>
      <c r="E77" s="32">
        <f t="shared" ref="E77:E80" si="34">IF(ISNUMBER(D77), (D77 - $B77) / $B77, "")</f>
        <v>-1.7937219730941704E-2</v>
      </c>
      <c r="F77" s="18">
        <f>IF(ISNUMBER(D77), $B91 * E77, "")</f>
        <v>-2690.5829596412555</v>
      </c>
      <c r="G77" s="31">
        <v>220</v>
      </c>
      <c r="H77" s="32">
        <f t="shared" ref="H77:H80" si="35">IF(ISNUMBER(G77), (G77 - $B77) / $B77, "")</f>
        <v>-1.3452914798206279E-2</v>
      </c>
      <c r="I77" s="101">
        <f>IF(ISNUMBER(G77), $B91 * H77, "")</f>
        <v>-2017.9372197309417</v>
      </c>
      <c r="J77" s="15">
        <v>221</v>
      </c>
      <c r="K77" s="32">
        <f t="shared" ref="K77:K80" si="36">IF(ISNUMBER(J77), (J77 - $B77) / $B77, "")</f>
        <v>-8.9686098654708519E-3</v>
      </c>
      <c r="L77" s="18">
        <f>IF(ISNUMBER(J77), $B91 * K77, "")</f>
        <v>-1345.2914798206277</v>
      </c>
      <c r="M77" s="31">
        <v>216</v>
      </c>
      <c r="N77" s="32">
        <f t="shared" ref="N77:N80" si="37">IF(ISNUMBER(M77), (M77 - $B77) / $B77, "")</f>
        <v>-3.1390134529147982E-2</v>
      </c>
      <c r="O77" s="18">
        <f>IF(ISNUMBER(M77), $B91 * N77, "")</f>
        <v>-4708.5201793721972</v>
      </c>
      <c r="Q77" s="256"/>
      <c r="R77" s="256"/>
      <c r="S77" s="256"/>
    </row>
    <row r="78" spans="1:19" ht="17.25" thickBot="1">
      <c r="A78" s="125" t="s">
        <v>191</v>
      </c>
      <c r="B78" s="126">
        <v>146</v>
      </c>
      <c r="C78" s="77">
        <v>6.8965516999999997E-3</v>
      </c>
      <c r="D78" s="15">
        <v>151</v>
      </c>
      <c r="E78" s="32">
        <f t="shared" si="34"/>
        <v>3.4246575342465752E-2</v>
      </c>
      <c r="F78" s="18">
        <f>IF(ISNUMBER(D78), $B91 * E78, "")</f>
        <v>5136.9863013698623</v>
      </c>
      <c r="G78" s="31">
        <v>147</v>
      </c>
      <c r="H78" s="32">
        <f t="shared" si="35"/>
        <v>6.8493150684931503E-3</v>
      </c>
      <c r="I78" s="101">
        <f>IF(ISNUMBER(G78), $B91 * H78, "")</f>
        <v>1027.3972602739725</v>
      </c>
      <c r="J78" s="15">
        <v>147</v>
      </c>
      <c r="K78" s="32">
        <f t="shared" si="36"/>
        <v>6.8493150684931503E-3</v>
      </c>
      <c r="L78" s="18">
        <f>IF(ISNUMBER(J78), $B91 * K78, "")</f>
        <v>1027.3972602739725</v>
      </c>
      <c r="M78" s="31">
        <v>147</v>
      </c>
      <c r="N78" s="32">
        <f t="shared" si="37"/>
        <v>6.8493150684931503E-3</v>
      </c>
      <c r="O78" s="18">
        <f>IF(ISNUMBER(M78), $B91 * N78, "")</f>
        <v>1027.3972602739725</v>
      </c>
      <c r="Q78" s="256"/>
      <c r="R78" s="256"/>
      <c r="S78" s="256"/>
    </row>
    <row r="79" spans="1:19" ht="17.25" thickBot="1">
      <c r="A79" s="125" t="s">
        <v>249</v>
      </c>
      <c r="B79" s="126">
        <v>959</v>
      </c>
      <c r="C79" s="77">
        <v>6.2959076999999997E-3</v>
      </c>
      <c r="D79" s="15">
        <v>992</v>
      </c>
      <c r="E79" s="32">
        <f t="shared" si="34"/>
        <v>3.4410844629822732E-2</v>
      </c>
      <c r="F79" s="18">
        <f>IF(ISNUMBER(D79), $B91 * E79, "")</f>
        <v>5161.6266944734098</v>
      </c>
      <c r="G79" s="31">
        <v>990</v>
      </c>
      <c r="H79" s="32">
        <f t="shared" si="35"/>
        <v>3.2325338894681963E-2</v>
      </c>
      <c r="I79" s="101">
        <f>IF(ISNUMBER(G79), $B91 * H79, "")</f>
        <v>4848.800834202294</v>
      </c>
      <c r="J79" s="15">
        <v>998</v>
      </c>
      <c r="K79" s="32">
        <f t="shared" si="36"/>
        <v>4.0667361835245046E-2</v>
      </c>
      <c r="L79" s="18">
        <f>IF(ISNUMBER(J79), $B91 * K79, "")</f>
        <v>6100.104275286757</v>
      </c>
      <c r="M79" s="31">
        <v>972</v>
      </c>
      <c r="N79" s="32">
        <f t="shared" si="37"/>
        <v>1.3555787278415016E-2</v>
      </c>
      <c r="O79" s="18">
        <f>IF(ISNUMBER(M79), $B91 * N79, "")</f>
        <v>2033.3680917622526</v>
      </c>
      <c r="Q79" s="33"/>
      <c r="R79" s="33"/>
    </row>
    <row r="80" spans="1:19" ht="17.25" thickBot="1">
      <c r="A80" s="130" t="s">
        <v>197</v>
      </c>
      <c r="B80" s="131">
        <v>185</v>
      </c>
      <c r="C80" s="79">
        <v>5.4347826000000002E-3</v>
      </c>
      <c r="D80" s="24">
        <v>184</v>
      </c>
      <c r="E80" s="25">
        <f t="shared" si="34"/>
        <v>-5.4054054054054057E-3</v>
      </c>
      <c r="F80" s="104">
        <f>IF(ISNUMBER(D80), $B91 * E80, "")</f>
        <v>-810.81081081081084</v>
      </c>
      <c r="G80" s="102">
        <v>179</v>
      </c>
      <c r="H80" s="25">
        <f t="shared" si="35"/>
        <v>-3.2432432432432434E-2</v>
      </c>
      <c r="I80" s="103">
        <f>IF(ISNUMBER(G80), $B91 * H80, "")</f>
        <v>-4864.864864864865</v>
      </c>
      <c r="J80" s="24">
        <v>180</v>
      </c>
      <c r="K80" s="25">
        <f t="shared" si="36"/>
        <v>-2.7027027027027029E-2</v>
      </c>
      <c r="L80" s="104">
        <f>IF(ISNUMBER(J80), $B91 * K80, "")</f>
        <v>-4054.0540540540542</v>
      </c>
      <c r="M80" s="102">
        <v>179</v>
      </c>
      <c r="N80" s="25">
        <f t="shared" si="37"/>
        <v>-3.2432432432432434E-2</v>
      </c>
      <c r="O80" s="104">
        <f>IF(ISNUMBER(M80), $B91 * N80, "")</f>
        <v>-4864.864864864865</v>
      </c>
      <c r="Q80" s="265"/>
      <c r="R80" s="266"/>
      <c r="S80" s="267"/>
    </row>
    <row r="81" spans="1:19">
      <c r="A81" s="123" t="s">
        <v>85</v>
      </c>
      <c r="B81" s="124">
        <v>399</v>
      </c>
      <c r="C81" s="76">
        <v>2.5125628000000001E-3</v>
      </c>
      <c r="D81" s="13">
        <v>400</v>
      </c>
      <c r="E81" s="14">
        <f>IF(ISNUMBER(D81), (D81 - $B81) / $B81, "")</f>
        <v>2.5062656641604009E-3</v>
      </c>
      <c r="F81" s="16">
        <f>IF(ISNUMBER(D81), $B91 * E81, "")</f>
        <v>375.93984962406012</v>
      </c>
      <c r="G81" s="29">
        <v>388</v>
      </c>
      <c r="H81" s="14">
        <f>IF(ISNUMBER(G81), (G81 - $B81) / $B81, "")</f>
        <v>-2.7568922305764409E-2</v>
      </c>
      <c r="I81" s="100">
        <f>IF(ISNUMBER(G81), $B91 * H81, "")</f>
        <v>-4135.3383458646613</v>
      </c>
      <c r="J81" s="13">
        <v>392</v>
      </c>
      <c r="K81" s="14">
        <f>IF(ISNUMBER(J81), (J81 - $B81) / $B81, "")</f>
        <v>-1.7543859649122806E-2</v>
      </c>
      <c r="L81" s="16">
        <f>IF(ISNUMBER(J81), $B91 * K81, "")</f>
        <v>-2631.5789473684208</v>
      </c>
      <c r="M81" s="29">
        <v>389</v>
      </c>
      <c r="N81" s="14">
        <f>IF(ISNUMBER(M81), (M81 - $B81) / $B81, "")</f>
        <v>-2.5062656641604009E-2</v>
      </c>
      <c r="O81" s="16">
        <f>IF(ISNUMBER(M81), $B91 * N81, "")</f>
        <v>-3759.3984962406012</v>
      </c>
      <c r="Q81" s="268"/>
      <c r="R81" s="269"/>
      <c r="S81" s="270"/>
    </row>
    <row r="82" spans="1:19" ht="17.25" thickBot="1">
      <c r="A82" s="125" t="s">
        <v>336</v>
      </c>
      <c r="B82" s="126">
        <v>340</v>
      </c>
      <c r="C82" s="77">
        <v>-2.9325512999999999E-3</v>
      </c>
      <c r="D82" s="15">
        <v>352</v>
      </c>
      <c r="E82" s="32">
        <f t="shared" ref="E82:E85" si="38">IF(ISNUMBER(D82), (D82 - $B82) / $B82, "")</f>
        <v>3.5294117647058823E-2</v>
      </c>
      <c r="F82" s="18">
        <f>IF(ISNUMBER(D82), $B91 * E82, "")</f>
        <v>5294.1176470588234</v>
      </c>
      <c r="G82" s="31">
        <v>332</v>
      </c>
      <c r="H82" s="32">
        <f t="shared" ref="H82:H85" si="39">IF(ISNUMBER(G82), (G82 - $B82) / $B82, "")</f>
        <v>-2.3529411764705882E-2</v>
      </c>
      <c r="I82" s="101">
        <f>IF(ISNUMBER(G82), $B91 * H82, "")</f>
        <v>-3529.4117647058824</v>
      </c>
      <c r="J82" s="15">
        <v>334</v>
      </c>
      <c r="K82" s="32">
        <f t="shared" ref="K82:K85" si="40">IF(ISNUMBER(J82), (J82 - $B82) / $B82, "")</f>
        <v>-1.7647058823529412E-2</v>
      </c>
      <c r="L82" s="18">
        <f>IF(ISNUMBER(J82), $B91 * K82, "")</f>
        <v>-2647.0588235294117</v>
      </c>
      <c r="M82" s="31">
        <v>327</v>
      </c>
      <c r="N82" s="32">
        <f t="shared" ref="N82:N85" si="41">IF(ISNUMBER(M82), (M82 - $B82) / $B82, "")</f>
        <v>-3.8235294117647062E-2</v>
      </c>
      <c r="O82" s="18">
        <f>IF(ISNUMBER(M82), $B91 * N82, "")</f>
        <v>-5735.2941176470595</v>
      </c>
      <c r="Q82" s="271"/>
      <c r="R82" s="272"/>
      <c r="S82" s="273"/>
    </row>
    <row r="83" spans="1:19" ht="17.25" thickBot="1">
      <c r="A83" s="125" t="s">
        <v>227</v>
      </c>
      <c r="B83" s="126">
        <v>601</v>
      </c>
      <c r="C83" s="77">
        <v>-6.6115701999999998E-3</v>
      </c>
      <c r="D83" s="15">
        <v>793</v>
      </c>
      <c r="E83" s="32">
        <f t="shared" si="38"/>
        <v>0.3194675540765391</v>
      </c>
      <c r="F83" s="18">
        <f>IF(ISNUMBER(D83), $B91 * E83, "")</f>
        <v>47920.133111480864</v>
      </c>
      <c r="G83" s="31">
        <v>751</v>
      </c>
      <c r="H83" s="32">
        <f t="shared" si="39"/>
        <v>0.24958402662229617</v>
      </c>
      <c r="I83" s="101">
        <f>IF(ISNUMBER(G83), $B91 * H83, "")</f>
        <v>37437.603993344426</v>
      </c>
      <c r="J83" s="15">
        <v>758</v>
      </c>
      <c r="K83" s="32">
        <f t="shared" si="40"/>
        <v>0.26123128119800332</v>
      </c>
      <c r="L83" s="18">
        <f>IF(ISNUMBER(J83), $B91 * K83, "")</f>
        <v>39184.692179700498</v>
      </c>
      <c r="M83" s="31">
        <v>751</v>
      </c>
      <c r="N83" s="32">
        <f t="shared" si="41"/>
        <v>0.24958402662229617</v>
      </c>
      <c r="O83" s="18">
        <f>IF(ISNUMBER(M83), $B91 * N83, "")</f>
        <v>37437.603993344426</v>
      </c>
      <c r="Q83" s="256"/>
      <c r="R83" s="256"/>
      <c r="S83" s="256"/>
    </row>
    <row r="84" spans="1:19" ht="17.25" thickBot="1">
      <c r="A84" s="125" t="s">
        <v>121</v>
      </c>
      <c r="B84" s="126">
        <v>490</v>
      </c>
      <c r="C84" s="77">
        <v>-8.0971659999999994E-3</v>
      </c>
      <c r="D84" s="15">
        <v>488</v>
      </c>
      <c r="E84" s="32">
        <f t="shared" si="38"/>
        <v>-4.0816326530612249E-3</v>
      </c>
      <c r="F84" s="18">
        <f>IF(ISNUMBER(D84), $B91 * E84, "")</f>
        <v>-612.24489795918373</v>
      </c>
      <c r="G84" s="31">
        <v>481</v>
      </c>
      <c r="H84" s="32">
        <f t="shared" si="39"/>
        <v>-1.8367346938775512E-2</v>
      </c>
      <c r="I84" s="101">
        <f>IF(ISNUMBER(G84), $B91 * H84, "")</f>
        <v>-2755.1020408163267</v>
      </c>
      <c r="J84" s="15">
        <v>482</v>
      </c>
      <c r="K84" s="32">
        <f t="shared" si="40"/>
        <v>-1.6326530612244899E-2</v>
      </c>
      <c r="L84" s="18">
        <f>IF(ISNUMBER(J84), $B91 * K84, "")</f>
        <v>-2448.9795918367349</v>
      </c>
      <c r="M84" s="31">
        <v>465</v>
      </c>
      <c r="N84" s="32">
        <f t="shared" si="41"/>
        <v>-5.1020408163265307E-2</v>
      </c>
      <c r="O84" s="18">
        <f>IF(ISNUMBER(M84), $B91 * N84, "")</f>
        <v>-7653.0612244897957</v>
      </c>
      <c r="Q84" s="251"/>
      <c r="R84" s="251"/>
      <c r="S84" s="251"/>
    </row>
    <row r="85" spans="1:19" ht="17.25" thickBot="1">
      <c r="A85" s="127" t="s">
        <v>251</v>
      </c>
      <c r="B85" s="128">
        <v>339</v>
      </c>
      <c r="C85" s="78">
        <v>-8.7719297999999998E-3</v>
      </c>
      <c r="D85" s="20">
        <v>336</v>
      </c>
      <c r="E85" s="21">
        <f t="shared" si="38"/>
        <v>-8.8495575221238937E-3</v>
      </c>
      <c r="F85" s="22">
        <f>IF(ISNUMBER(D85), $B91 * E85, "")</f>
        <v>-1327.4336283185839</v>
      </c>
      <c r="G85" s="30">
        <v>335</v>
      </c>
      <c r="H85" s="21">
        <f t="shared" si="39"/>
        <v>-1.1799410029498525E-2</v>
      </c>
      <c r="I85" s="105">
        <f>IF(ISNUMBER(G85), $B91 * H85, "")</f>
        <v>-1769.9115044247787</v>
      </c>
      <c r="J85" s="20">
        <v>336</v>
      </c>
      <c r="K85" s="21">
        <f t="shared" si="40"/>
        <v>-8.8495575221238937E-3</v>
      </c>
      <c r="L85" s="22">
        <f>IF(ISNUMBER(J85), $B91 * K85, "")</f>
        <v>-1327.4336283185839</v>
      </c>
      <c r="M85" s="30">
        <v>336</v>
      </c>
      <c r="N85" s="21">
        <f t="shared" si="41"/>
        <v>-8.8495575221238937E-3</v>
      </c>
      <c r="O85" s="22">
        <f>IF(ISNUMBER(M85), $B91 * N85, "")</f>
        <v>-1327.4336283185839</v>
      </c>
      <c r="Q85" s="251"/>
      <c r="R85" s="251"/>
      <c r="S85" s="251"/>
    </row>
    <row r="86" spans="1:19" ht="17.25" thickBot="1">
      <c r="A86" s="125" t="s">
        <v>217</v>
      </c>
      <c r="B86" s="129">
        <v>200</v>
      </c>
      <c r="C86" s="80">
        <v>-9.9009900999999997E-3</v>
      </c>
      <c r="D86" s="106">
        <v>198</v>
      </c>
      <c r="E86" s="107">
        <f>IF(ISNUMBER(D86), (D86 - $B86) / $B86, "")</f>
        <v>-0.01</v>
      </c>
      <c r="F86" s="108">
        <f>IF(ISNUMBER(D86), $B91 * E86, "")</f>
        <v>-1500</v>
      </c>
      <c r="G86" s="109">
        <v>195</v>
      </c>
      <c r="H86" s="107">
        <f>IF(ISNUMBER(G86), (G86 - $B86) / $B86, "")</f>
        <v>-2.5000000000000001E-2</v>
      </c>
      <c r="I86" s="110">
        <f>IF(ISNUMBER(G86), $B91 * H86, "")</f>
        <v>-3750</v>
      </c>
      <c r="J86" s="106">
        <v>197</v>
      </c>
      <c r="K86" s="107">
        <f>IF(ISNUMBER(J86), (J86 - $B86) / $B86, "")</f>
        <v>-1.4999999999999999E-2</v>
      </c>
      <c r="L86" s="108">
        <f>IF(ISNUMBER(J86), $B91 * K86, "")</f>
        <v>-2250</v>
      </c>
      <c r="M86" s="109">
        <v>193</v>
      </c>
      <c r="N86" s="107">
        <f>IF(ISNUMBER(M86), (M86 - $B86) / $B86, "")</f>
        <v>-3.5000000000000003E-2</v>
      </c>
      <c r="O86" s="108">
        <f>IF(ISNUMBER(M86), $B91 * N86, "")</f>
        <v>-5250.0000000000009</v>
      </c>
      <c r="Q86" s="256"/>
      <c r="R86" s="256"/>
      <c r="S86" s="256"/>
    </row>
    <row r="87" spans="1:19" ht="17.25" thickBot="1">
      <c r="A87" s="125" t="s">
        <v>327</v>
      </c>
      <c r="B87" s="126">
        <v>978</v>
      </c>
      <c r="C87" s="77">
        <v>-1.8072289200000001E-2</v>
      </c>
      <c r="D87" s="15">
        <v>975</v>
      </c>
      <c r="E87" s="32">
        <f t="shared" ref="E87:E90" si="42">IF(ISNUMBER(D87), (D87 - $B87) / $B87, "")</f>
        <v>-3.0674846625766872E-3</v>
      </c>
      <c r="F87" s="18">
        <f>IF(ISNUMBER(D87), $B91 * E87, "")</f>
        <v>-460.12269938650309</v>
      </c>
      <c r="G87" s="31">
        <v>961</v>
      </c>
      <c r="H87" s="32">
        <f t="shared" ref="H87:H90" si="43">IF(ISNUMBER(G87), (G87 - $B87) / $B87, "")</f>
        <v>-1.7382413087934562E-2</v>
      </c>
      <c r="I87" s="101">
        <f>IF(ISNUMBER(G87), $B91 * H87, "")</f>
        <v>-2607.3619631901843</v>
      </c>
      <c r="J87" s="15">
        <v>964</v>
      </c>
      <c r="K87" s="32">
        <f t="shared" ref="K87:K90" si="44">IF(ISNUMBER(J87), (J87 - $B87) / $B87, "")</f>
        <v>-1.4314928425357873E-2</v>
      </c>
      <c r="L87" s="18">
        <f>IF(ISNUMBER(J87), $B91 * K87, "")</f>
        <v>-2147.2392638036808</v>
      </c>
      <c r="M87" s="31">
        <v>957</v>
      </c>
      <c r="N87" s="32">
        <f t="shared" ref="N87:N90" si="45">IF(ISNUMBER(M87), (M87 - $B87) / $B87, "")</f>
        <v>-2.1472392638036811E-2</v>
      </c>
      <c r="O87" s="18">
        <f>IF(ISNUMBER(M87), $B91 * N87, "")</f>
        <v>-3220.8588957055217</v>
      </c>
      <c r="Q87" s="256"/>
      <c r="R87" s="256"/>
      <c r="S87" s="256"/>
    </row>
    <row r="88" spans="1:19" ht="17.25" thickBot="1">
      <c r="A88" s="125" t="s">
        <v>135</v>
      </c>
      <c r="B88" s="126">
        <v>308</v>
      </c>
      <c r="C88" s="77">
        <v>-1.9108280299999999E-2</v>
      </c>
      <c r="D88" s="15">
        <v>311</v>
      </c>
      <c r="E88" s="32">
        <f t="shared" si="42"/>
        <v>9.74025974025974E-3</v>
      </c>
      <c r="F88" s="18">
        <f>IF(ISNUMBER(D88), $B91 * E88, "")</f>
        <v>1461.0389610389609</v>
      </c>
      <c r="G88" s="31">
        <v>308</v>
      </c>
      <c r="H88" s="32">
        <f t="shared" si="43"/>
        <v>0</v>
      </c>
      <c r="I88" s="101">
        <f>IF(ISNUMBER(G88), $B91 * H88, "")</f>
        <v>0</v>
      </c>
      <c r="J88" s="15">
        <v>309</v>
      </c>
      <c r="K88" s="32">
        <f t="shared" si="44"/>
        <v>3.246753246753247E-3</v>
      </c>
      <c r="L88" s="18">
        <f>IF(ISNUMBER(J88), $B91 * K88, "")</f>
        <v>487.01298701298703</v>
      </c>
      <c r="M88" s="31">
        <v>303</v>
      </c>
      <c r="N88" s="32">
        <f t="shared" si="45"/>
        <v>-1.6233766233766232E-2</v>
      </c>
      <c r="O88" s="18">
        <f>IF(ISNUMBER(M88), $B91 * N88, "")</f>
        <v>-2435.0649350649346</v>
      </c>
      <c r="Q88" s="256"/>
      <c r="R88" s="256"/>
      <c r="S88" s="256"/>
    </row>
    <row r="89" spans="1:19">
      <c r="A89" s="125" t="s">
        <v>235</v>
      </c>
      <c r="B89" s="126">
        <v>115</v>
      </c>
      <c r="C89" s="77">
        <v>-2.54237288E-2</v>
      </c>
      <c r="D89" s="15">
        <v>114</v>
      </c>
      <c r="E89" s="32">
        <f t="shared" si="42"/>
        <v>-8.6956521739130436E-3</v>
      </c>
      <c r="F89" s="18">
        <f>IF(ISNUMBER(D89), $B91 * E89, "")</f>
        <v>-1304.3478260869565</v>
      </c>
      <c r="G89" s="31">
        <v>113</v>
      </c>
      <c r="H89" s="32">
        <f t="shared" si="43"/>
        <v>-1.7391304347826087E-2</v>
      </c>
      <c r="I89" s="101">
        <f>IF(ISNUMBER(G89), $B91 * H89, "")</f>
        <v>-2608.695652173913</v>
      </c>
      <c r="J89" s="15">
        <v>113</v>
      </c>
      <c r="K89" s="32">
        <f t="shared" si="44"/>
        <v>-1.7391304347826087E-2</v>
      </c>
      <c r="L89" s="18">
        <f>IF(ISNUMBER(J89), $B91 * K89, "")</f>
        <v>-2608.695652173913</v>
      </c>
      <c r="M89" s="31">
        <v>111</v>
      </c>
      <c r="N89" s="32">
        <f t="shared" si="45"/>
        <v>-3.4782608695652174E-2</v>
      </c>
      <c r="O89" s="18">
        <f>IF(ISNUMBER(M89), $B91 * N89, "")</f>
        <v>-5217.391304347826</v>
      </c>
      <c r="Q89" s="278"/>
      <c r="R89" s="279"/>
      <c r="S89" s="280"/>
    </row>
    <row r="90" spans="1:19" ht="17.25" thickBot="1">
      <c r="A90" s="130" t="s">
        <v>107</v>
      </c>
      <c r="B90" s="131">
        <v>151</v>
      </c>
      <c r="C90" s="79">
        <v>-2.5806451599999999E-2</v>
      </c>
      <c r="D90" s="24">
        <v>149</v>
      </c>
      <c r="E90" s="25">
        <f t="shared" si="42"/>
        <v>-1.3245033112582781E-2</v>
      </c>
      <c r="F90" s="104">
        <f>IF(ISNUMBER(D90), $B91 * E90, "")</f>
        <v>-1986.7549668874171</v>
      </c>
      <c r="G90" s="102">
        <v>147</v>
      </c>
      <c r="H90" s="25">
        <f t="shared" si="43"/>
        <v>-2.6490066225165563E-2</v>
      </c>
      <c r="I90" s="103">
        <f>IF(ISNUMBER(G90), $B91 * H90, "")</f>
        <v>-3973.5099337748343</v>
      </c>
      <c r="J90" s="24">
        <v>147</v>
      </c>
      <c r="K90" s="25">
        <f t="shared" si="44"/>
        <v>-2.6490066225165563E-2</v>
      </c>
      <c r="L90" s="104">
        <f>IF(ISNUMBER(J90), $B91 * K90, "")</f>
        <v>-3973.5099337748343</v>
      </c>
      <c r="M90" s="102">
        <v>145</v>
      </c>
      <c r="N90" s="25">
        <f t="shared" si="45"/>
        <v>-3.9735099337748346E-2</v>
      </c>
      <c r="O90" s="104">
        <f>IF(ISNUMBER(M90), $B91 * N90, "")</f>
        <v>-5960.2649006622523</v>
      </c>
      <c r="Q90" s="281"/>
      <c r="R90" s="282"/>
      <c r="S90" s="283"/>
    </row>
    <row r="91" spans="1:19" ht="17.25" thickBot="1">
      <c r="A91" s="132" t="s">
        <v>267</v>
      </c>
      <c r="B91" s="289">
        <f>$B$37</f>
        <v>150000</v>
      </c>
      <c r="C91" s="290"/>
      <c r="D91" s="26" t="s">
        <v>268</v>
      </c>
      <c r="E91" s="27">
        <f>IF(COUNT(E71:E90), SUM(E71:E90) / COUNT(E71:E90), 0)</f>
        <v>1.1365110732358815E-2</v>
      </c>
      <c r="F91" s="28">
        <f>SUM(F71:F90)</f>
        <v>34095.332197076437</v>
      </c>
      <c r="G91" s="26" t="s">
        <v>268</v>
      </c>
      <c r="H91" s="27">
        <f>IF(COUNT(H71:H90), SUM(H71:H90) / COUNT(H71:H90), 0)</f>
        <v>-5.2565185470674815E-3</v>
      </c>
      <c r="I91" s="28">
        <f>SUM(I71:I90)</f>
        <v>-15769.555641202451</v>
      </c>
      <c r="J91" s="26" t="s">
        <v>268</v>
      </c>
      <c r="K91" s="27">
        <f>IF(COUNT(K71:K90), SUM(K71:K90) / COUNT(K71:K90), 0)</f>
        <v>-2.9980526566513619E-3</v>
      </c>
      <c r="L91" s="28">
        <f>SUM(L71:L90)</f>
        <v>-8994.1579699540816</v>
      </c>
      <c r="M91" s="26" t="s">
        <v>268</v>
      </c>
      <c r="N91" s="27">
        <f>IF(COUNT(N71:N90), SUM(N71:N90) / COUNT(N71:N90), 0)</f>
        <v>-1.7688330389634944E-2</v>
      </c>
      <c r="O91" s="28">
        <f>SUM(O71:O90)</f>
        <v>-53064.991168904831</v>
      </c>
      <c r="Q91" s="284"/>
      <c r="R91" s="285"/>
      <c r="S91" s="286"/>
    </row>
    <row r="93" spans="1:19" ht="17.25" thickBot="1"/>
    <row r="94" spans="1:19" ht="17.25" thickBot="1">
      <c r="A94" s="230" t="s">
        <v>46</v>
      </c>
      <c r="B94" s="231"/>
      <c r="C94" s="231"/>
      <c r="D94" s="231"/>
      <c r="E94" s="231"/>
      <c r="F94" s="231"/>
      <c r="G94" s="231"/>
      <c r="H94" s="231"/>
      <c r="I94" s="231"/>
      <c r="J94" s="231"/>
      <c r="K94" s="231"/>
      <c r="L94" s="231"/>
      <c r="M94" s="231"/>
      <c r="N94" s="231"/>
      <c r="O94" s="232"/>
      <c r="Q94" s="251"/>
      <c r="R94" s="251"/>
      <c r="S94" s="251"/>
    </row>
    <row r="95" spans="1:19" ht="17.25" thickBot="1">
      <c r="A95" s="198" t="s">
        <v>264</v>
      </c>
      <c r="B95" s="230" t="s">
        <v>49</v>
      </c>
      <c r="C95" s="232"/>
      <c r="D95" s="230" t="s">
        <v>57</v>
      </c>
      <c r="E95" s="231"/>
      <c r="F95" s="232"/>
      <c r="G95" s="257">
        <f>_xlfn.IFNA(VLOOKUP(B95, 현재가테이블!$B$2:$D$200, 2, FALSE), "-")</f>
        <v>60715000</v>
      </c>
      <c r="H95" s="258"/>
      <c r="I95" s="259"/>
      <c r="J95" s="230" t="s">
        <v>58</v>
      </c>
      <c r="K95" s="231"/>
      <c r="L95" s="232"/>
      <c r="M95" s="260">
        <f>_xlfn.IFNA(VLOOKUP(B95, 현재가테이블!$B$2:$D$200, 3, FALSE), "-")</f>
        <v>-7.8924148000000006E-3</v>
      </c>
      <c r="N95" s="261"/>
      <c r="O95" s="262"/>
      <c r="Q95" s="251"/>
      <c r="R95" s="251"/>
      <c r="S95" s="251"/>
    </row>
    <row r="96" spans="1:19" ht="17.25" thickBot="1">
      <c r="A96" s="291" t="s">
        <v>54</v>
      </c>
      <c r="B96" s="293" t="str">
        <f>TEXT($G$1, "[$-ko-KR]yyyy-mm-dd(ddd) ") &amp; "오전 00:00"</f>
        <v>2021-12-09(목) 오전 00:00</v>
      </c>
      <c r="C96" s="294"/>
      <c r="D96" s="253" t="str">
        <f>TEXT($G$1, "[$-ko-KR]yyyy-mm-dd(ddd) ") &amp; "오후 14:00"</f>
        <v>2021-12-09(목) 오후 14:00</v>
      </c>
      <c r="E96" s="254"/>
      <c r="F96" s="255"/>
      <c r="G96" s="253" t="str">
        <f>TEXT($G$1, "[$-ko-KR]yyyy-mm-dd(ddd) ") &amp; "오후 19:00"</f>
        <v>2021-12-09(목) 오후 19:00</v>
      </c>
      <c r="H96" s="254"/>
      <c r="I96" s="255"/>
      <c r="J96" s="253" t="str">
        <f>TEXT($G$1, "[$-ko-KR]yyyy-mm-dd(ddd) ") &amp; "오후 21:00"</f>
        <v>2021-12-09(목) 오후 21:00</v>
      </c>
      <c r="K96" s="254"/>
      <c r="L96" s="255"/>
      <c r="M96" s="253" t="str">
        <f>TEXT($G$1+1, "[$-ko-KR]yyyy-mm-dd(ddd) ") &amp; "오전 00:00"</f>
        <v>2021-12-10(금) 오전 00:00</v>
      </c>
      <c r="N96" s="254"/>
      <c r="O96" s="255"/>
      <c r="Q96" s="251"/>
      <c r="R96" s="251"/>
      <c r="S96" s="251"/>
    </row>
    <row r="97" spans="1:19" ht="17.25" thickBot="1">
      <c r="A97" s="292"/>
      <c r="B97" s="121" t="s">
        <v>57</v>
      </c>
      <c r="C97" s="122" t="s">
        <v>58</v>
      </c>
      <c r="D97" s="2" t="s">
        <v>57</v>
      </c>
      <c r="E97" s="10" t="s">
        <v>265</v>
      </c>
      <c r="F97" s="11" t="s">
        <v>266</v>
      </c>
      <c r="G97" s="199" t="s">
        <v>57</v>
      </c>
      <c r="H97" s="200" t="s">
        <v>265</v>
      </c>
      <c r="I97" s="201" t="s">
        <v>266</v>
      </c>
      <c r="J97" s="10" t="s">
        <v>57</v>
      </c>
      <c r="K97" s="10" t="s">
        <v>265</v>
      </c>
      <c r="L97" s="115" t="s">
        <v>266</v>
      </c>
      <c r="M97" s="2" t="s">
        <v>57</v>
      </c>
      <c r="N97" s="10" t="s">
        <v>265</v>
      </c>
      <c r="O97" s="66" t="s">
        <v>266</v>
      </c>
      <c r="Q97" s="256"/>
      <c r="R97" s="256"/>
      <c r="S97" s="256"/>
    </row>
    <row r="98" spans="1:19" ht="17.25" thickBot="1">
      <c r="A98" s="123" t="s">
        <v>83</v>
      </c>
      <c r="B98" s="124">
        <v>4645</v>
      </c>
      <c r="C98" s="76">
        <v>0.15260545910000001</v>
      </c>
      <c r="D98" s="13">
        <v>4315</v>
      </c>
      <c r="E98" s="14">
        <f>IF(ISNUMBER(D98), (D98 - $B98) / $B98, "")</f>
        <v>-7.1044133476856841E-2</v>
      </c>
      <c r="F98" s="16">
        <f>IF(ISNUMBER(D98), $B118 * E98, "")</f>
        <v>-10656.620021528526</v>
      </c>
      <c r="G98" s="29">
        <v>4275</v>
      </c>
      <c r="H98" s="14">
        <f>IF(ISNUMBER(G98), (G98 - $B98) / $B98, "")</f>
        <v>-7.9655543595263723E-2</v>
      </c>
      <c r="I98" s="100">
        <f>IF(ISNUMBER(G98), $B118 * H98, "")</f>
        <v>-11948.331539289558</v>
      </c>
      <c r="J98" s="13">
        <v>4285</v>
      </c>
      <c r="K98" s="14">
        <f>IF(ISNUMBER(J98), (J98 - $B98) / $B98, "")</f>
        <v>-7.7502691065662002E-2</v>
      </c>
      <c r="L98" s="16">
        <f>IF(ISNUMBER(J98), $B118 * K98, "")</f>
        <v>-11625.4036598493</v>
      </c>
      <c r="M98" s="29">
        <v>4185</v>
      </c>
      <c r="N98" s="14">
        <f>IF(ISNUMBER(M98), (M98 - $B98) / $B98, "")</f>
        <v>-9.903121636167922E-2</v>
      </c>
      <c r="O98" s="16">
        <f>IF(ISNUMBER(M98), $B118 * N98, "")</f>
        <v>-14854.682454251883</v>
      </c>
      <c r="Q98" s="251"/>
      <c r="R98" s="251"/>
      <c r="S98" s="251"/>
    </row>
    <row r="99" spans="1:19" ht="17.25" thickBot="1">
      <c r="A99" s="125" t="s">
        <v>247</v>
      </c>
      <c r="B99" s="126">
        <v>90.4</v>
      </c>
      <c r="C99" s="77">
        <v>0.1174289246</v>
      </c>
      <c r="D99" s="15">
        <v>84.5</v>
      </c>
      <c r="E99" s="32">
        <f t="shared" ref="E99:E102" si="46">IF(ISNUMBER(D99), (D99 - $B99) / $B99, "")</f>
        <v>-6.5265486725663777E-2</v>
      </c>
      <c r="F99" s="18">
        <f>IF(ISNUMBER(D99), $B118 * E99, "")</f>
        <v>-9789.8230088495657</v>
      </c>
      <c r="G99" s="31">
        <v>83.6</v>
      </c>
      <c r="H99" s="32">
        <f t="shared" ref="H99:H102" si="47">IF(ISNUMBER(G99), (G99 - $B99) / $B99, "")</f>
        <v>-7.5221238938053214E-2</v>
      </c>
      <c r="I99" s="101">
        <f>IF(ISNUMBER(G99), $B118 * H99, "")</f>
        <v>-11283.185840707982</v>
      </c>
      <c r="J99" s="15">
        <v>83.7</v>
      </c>
      <c r="K99" s="32">
        <f t="shared" ref="K99:K102" si="48">IF(ISNUMBER(J99), (J99 - $B99) / $B99, "")</f>
        <v>-7.4115044247787643E-2</v>
      </c>
      <c r="L99" s="18">
        <f>IF(ISNUMBER(J99), $B118 * K99, "")</f>
        <v>-11117.256637168146</v>
      </c>
      <c r="M99" s="31">
        <v>83</v>
      </c>
      <c r="N99" s="32">
        <f t="shared" ref="N99:N102" si="49">IF(ISNUMBER(M99), (M99 - $B99) / $B99, "")</f>
        <v>-8.1858407079646076E-2</v>
      </c>
      <c r="O99" s="18">
        <f>IF(ISNUMBER(M99), $B118 * N99, "")</f>
        <v>-12278.761061946911</v>
      </c>
      <c r="Q99" s="251"/>
      <c r="R99" s="251"/>
      <c r="S99" s="251"/>
    </row>
    <row r="100" spans="1:19" ht="17.25" thickBot="1">
      <c r="A100" s="125" t="s">
        <v>119</v>
      </c>
      <c r="B100" s="126">
        <v>33.5</v>
      </c>
      <c r="C100" s="77">
        <v>8.0645161300000004E-2</v>
      </c>
      <c r="D100" s="15">
        <v>31.8</v>
      </c>
      <c r="E100" s="32">
        <f t="shared" si="46"/>
        <v>-5.0746268656716394E-2</v>
      </c>
      <c r="F100" s="18">
        <f>IF(ISNUMBER(D100), $B118 * E100, "")</f>
        <v>-7611.9402985074594</v>
      </c>
      <c r="G100" s="31">
        <v>32.6</v>
      </c>
      <c r="H100" s="32">
        <f t="shared" si="47"/>
        <v>-2.6865671641791003E-2</v>
      </c>
      <c r="I100" s="101">
        <f>IF(ISNUMBER(G100), $B118 * H100, "")</f>
        <v>-4029.8507462686503</v>
      </c>
      <c r="J100" s="15">
        <v>33.1</v>
      </c>
      <c r="K100" s="32">
        <f t="shared" si="48"/>
        <v>-1.1940298507462643E-2</v>
      </c>
      <c r="L100" s="18">
        <f>IF(ISNUMBER(J100), $B118 * K100, "")</f>
        <v>-1791.0447761193966</v>
      </c>
      <c r="M100" s="31">
        <v>33.799999999999997</v>
      </c>
      <c r="N100" s="32">
        <f t="shared" si="49"/>
        <v>8.9552238805969304E-3</v>
      </c>
      <c r="O100" s="18">
        <f>IF(ISNUMBER(M100), $B118 * N100, "")</f>
        <v>1343.2835820895395</v>
      </c>
      <c r="Q100" s="256"/>
      <c r="R100" s="256"/>
      <c r="S100" s="256"/>
    </row>
    <row r="101" spans="1:19" ht="17.25" thickBot="1">
      <c r="A101" s="125" t="s">
        <v>75</v>
      </c>
      <c r="B101" s="126">
        <v>28400</v>
      </c>
      <c r="C101" s="77">
        <v>7.6165214100000003E-2</v>
      </c>
      <c r="D101" s="15">
        <v>27170</v>
      </c>
      <c r="E101" s="32">
        <f t="shared" si="46"/>
        <v>-4.3309859154929575E-2</v>
      </c>
      <c r="F101" s="18">
        <f>IF(ISNUMBER(D101), $B118 * E101, "")</f>
        <v>-6496.4788732394363</v>
      </c>
      <c r="G101" s="31">
        <v>26560</v>
      </c>
      <c r="H101" s="32">
        <f t="shared" si="47"/>
        <v>-6.4788732394366194E-2</v>
      </c>
      <c r="I101" s="101">
        <f>IF(ISNUMBER(G101), $B118 * H101, "")</f>
        <v>-9718.3098591549297</v>
      </c>
      <c r="J101" s="15">
        <v>26640</v>
      </c>
      <c r="K101" s="32">
        <f t="shared" si="48"/>
        <v>-6.1971830985915494E-2</v>
      </c>
      <c r="L101" s="18">
        <f>IF(ISNUMBER(J101), $B118 * K101, "")</f>
        <v>-9295.7746478873232</v>
      </c>
      <c r="M101" s="31">
        <v>26000</v>
      </c>
      <c r="N101" s="32">
        <f t="shared" si="49"/>
        <v>-8.4507042253521125E-2</v>
      </c>
      <c r="O101" s="18">
        <f>IF(ISNUMBER(M101), $B118 * N101, "")</f>
        <v>-12676.056338028169</v>
      </c>
      <c r="Q101" s="256"/>
      <c r="R101" s="256"/>
      <c r="S101" s="256"/>
    </row>
    <row r="102" spans="1:19" ht="17.25" thickBot="1">
      <c r="A102" s="127" t="s">
        <v>329</v>
      </c>
      <c r="B102" s="128">
        <v>3145</v>
      </c>
      <c r="C102" s="78">
        <v>7.3378839599999995E-2</v>
      </c>
      <c r="D102" s="20">
        <v>2875</v>
      </c>
      <c r="E102" s="21">
        <f t="shared" si="46"/>
        <v>-8.5850556438791734E-2</v>
      </c>
      <c r="F102" s="22">
        <f>IF(ISNUMBER(D102), $B118 * E102, "")</f>
        <v>-12877.58346581876</v>
      </c>
      <c r="G102" s="30">
        <v>2825</v>
      </c>
      <c r="H102" s="21">
        <f t="shared" si="47"/>
        <v>-0.10174880763116058</v>
      </c>
      <c r="I102" s="105">
        <f>IF(ISNUMBER(G102), $B118 * H102, "")</f>
        <v>-15262.321144674086</v>
      </c>
      <c r="J102" s="20">
        <v>2840</v>
      </c>
      <c r="K102" s="21">
        <f t="shared" si="48"/>
        <v>-9.6979332273449917E-2</v>
      </c>
      <c r="L102" s="22">
        <f>IF(ISNUMBER(J102), $B118 * K102, "")</f>
        <v>-14546.899841017488</v>
      </c>
      <c r="M102" s="30">
        <v>2735</v>
      </c>
      <c r="N102" s="21">
        <f t="shared" si="49"/>
        <v>-0.13036565977742448</v>
      </c>
      <c r="O102" s="22">
        <f>IF(ISNUMBER(M102), $B118 * N102, "")</f>
        <v>-19554.848966613674</v>
      </c>
      <c r="Q102" s="256"/>
      <c r="R102" s="256"/>
      <c r="S102" s="256"/>
    </row>
    <row r="103" spans="1:19" ht="17.25" thickBot="1">
      <c r="A103" s="125" t="s">
        <v>221</v>
      </c>
      <c r="B103" s="129">
        <v>3930</v>
      </c>
      <c r="C103" s="80">
        <v>6.9387755100000004E-2</v>
      </c>
      <c r="D103" s="106">
        <v>4125</v>
      </c>
      <c r="E103" s="107">
        <f>IF(ISNUMBER(D103), (D103 - $B103) / $B103, "")</f>
        <v>4.9618320610687022E-2</v>
      </c>
      <c r="F103" s="108">
        <f>IF(ISNUMBER(D103), $B118 * E103, "")</f>
        <v>7442.7480916030536</v>
      </c>
      <c r="G103" s="109">
        <v>3930</v>
      </c>
      <c r="H103" s="107">
        <f>IF(ISNUMBER(G103), (G103 - $B103) / $B103, "")</f>
        <v>0</v>
      </c>
      <c r="I103" s="110">
        <f>IF(ISNUMBER(G103), $B118 * H103, "")</f>
        <v>0</v>
      </c>
      <c r="J103" s="106">
        <v>3935</v>
      </c>
      <c r="K103" s="107">
        <f>IF(ISNUMBER(J103), (J103 - $B103) / $B103, "")</f>
        <v>1.2722646310432571E-3</v>
      </c>
      <c r="L103" s="108">
        <f>IF(ISNUMBER(J103), $B118 * K103, "")</f>
        <v>190.83969465648858</v>
      </c>
      <c r="M103" s="109">
        <v>3905</v>
      </c>
      <c r="N103" s="107">
        <f>IF(ISNUMBER(M103), (M103 - $B103) / $B103, "")</f>
        <v>-6.3613231552162846E-3</v>
      </c>
      <c r="O103" s="108">
        <f>IF(ISNUMBER(M103), $B118 * N103, "")</f>
        <v>-954.19847328244271</v>
      </c>
      <c r="Q103" s="256"/>
      <c r="R103" s="256"/>
      <c r="S103" s="256"/>
    </row>
    <row r="104" spans="1:19" ht="17.25" thickBot="1">
      <c r="A104" s="125" t="s">
        <v>169</v>
      </c>
      <c r="B104" s="126">
        <v>3090</v>
      </c>
      <c r="C104" s="77">
        <v>6.7357512999999994E-2</v>
      </c>
      <c r="D104" s="15">
        <v>2900</v>
      </c>
      <c r="E104" s="32">
        <f t="shared" ref="E104:E107" si="50">IF(ISNUMBER(D104), (D104 - $B104) / $B104, "")</f>
        <v>-6.1488673139158574E-2</v>
      </c>
      <c r="F104" s="18">
        <f>IF(ISNUMBER(D104), $B118 * E104, "")</f>
        <v>-9223.3009708737864</v>
      </c>
      <c r="G104" s="31">
        <v>3005</v>
      </c>
      <c r="H104" s="32">
        <f t="shared" ref="H104:H107" si="51">IF(ISNUMBER(G104), (G104 - $B104) / $B104, "")</f>
        <v>-2.7508090614886731E-2</v>
      </c>
      <c r="I104" s="101">
        <f>IF(ISNUMBER(G104), $B118 * H104, "")</f>
        <v>-4126.2135922330099</v>
      </c>
      <c r="J104" s="15">
        <v>2960</v>
      </c>
      <c r="K104" s="32">
        <f t="shared" ref="K104:K107" si="52">IF(ISNUMBER(J104), (J104 - $B104) / $B104, "")</f>
        <v>-4.2071197411003236E-2</v>
      </c>
      <c r="L104" s="18">
        <f>IF(ISNUMBER(J104), $B118 * K104, "")</f>
        <v>-6310.6796116504856</v>
      </c>
      <c r="M104" s="31">
        <v>2880</v>
      </c>
      <c r="N104" s="32">
        <f t="shared" ref="N104:N107" si="53">IF(ISNUMBER(M104), (M104 - $B104) / $B104, "")</f>
        <v>-6.7961165048543687E-2</v>
      </c>
      <c r="O104" s="18">
        <f>IF(ISNUMBER(M104), $B118 * N104, "")</f>
        <v>-10194.174757281553</v>
      </c>
      <c r="Q104" s="256"/>
      <c r="R104" s="256"/>
      <c r="S104" s="256"/>
    </row>
    <row r="105" spans="1:19" ht="17.25" thickBot="1">
      <c r="A105" s="125" t="s">
        <v>129</v>
      </c>
      <c r="B105" s="126">
        <v>91.9</v>
      </c>
      <c r="C105" s="77">
        <v>5.63218391E-2</v>
      </c>
      <c r="D105" s="15">
        <v>89.7</v>
      </c>
      <c r="E105" s="32">
        <f t="shared" si="50"/>
        <v>-2.3939064200217658E-2</v>
      </c>
      <c r="F105" s="18">
        <f>IF(ISNUMBER(D105), $B118 * E105, "")</f>
        <v>-3590.8596300326485</v>
      </c>
      <c r="G105" s="31">
        <v>87.9</v>
      </c>
      <c r="H105" s="32">
        <f t="shared" si="51"/>
        <v>-4.3525571273122954E-2</v>
      </c>
      <c r="I105" s="101">
        <f>IF(ISNUMBER(G105), $B118 * H105, "")</f>
        <v>-6528.8356909684435</v>
      </c>
      <c r="J105" s="15">
        <v>88.4</v>
      </c>
      <c r="K105" s="32">
        <f t="shared" si="52"/>
        <v>-3.8084874863982585E-2</v>
      </c>
      <c r="L105" s="18">
        <f>IF(ISNUMBER(J105), $B118 * K105, "")</f>
        <v>-5712.7312295973879</v>
      </c>
      <c r="M105" s="31">
        <v>85.6</v>
      </c>
      <c r="N105" s="32">
        <f t="shared" si="53"/>
        <v>-6.8552774755168785E-2</v>
      </c>
      <c r="O105" s="18">
        <f>IF(ISNUMBER(M105), $B118 * N105, "")</f>
        <v>-10282.916213275317</v>
      </c>
      <c r="Q105" s="256"/>
      <c r="R105" s="256"/>
      <c r="S105" s="256"/>
    </row>
    <row r="106" spans="1:19" ht="17.25" thickBot="1">
      <c r="A106" s="125" t="s">
        <v>101</v>
      </c>
      <c r="B106" s="126">
        <v>1000</v>
      </c>
      <c r="C106" s="77">
        <v>4.7120418800000001E-2</v>
      </c>
      <c r="D106" s="15">
        <v>960</v>
      </c>
      <c r="E106" s="32">
        <f t="shared" si="50"/>
        <v>-0.04</v>
      </c>
      <c r="F106" s="18">
        <f>IF(ISNUMBER(D106), $B118 * E106, "")</f>
        <v>-6000</v>
      </c>
      <c r="G106" s="31">
        <v>944</v>
      </c>
      <c r="H106" s="32">
        <f t="shared" si="51"/>
        <v>-5.6000000000000001E-2</v>
      </c>
      <c r="I106" s="101">
        <f>IF(ISNUMBER(G106), $B118 * H106, "")</f>
        <v>-8400</v>
      </c>
      <c r="J106" s="15">
        <v>947</v>
      </c>
      <c r="K106" s="32">
        <f t="shared" si="52"/>
        <v>-5.2999999999999999E-2</v>
      </c>
      <c r="L106" s="18">
        <f>IF(ISNUMBER(J106), $B118 * K106, "")</f>
        <v>-7950</v>
      </c>
      <c r="M106" s="31">
        <v>931</v>
      </c>
      <c r="N106" s="32">
        <f t="shared" si="53"/>
        <v>-6.9000000000000006E-2</v>
      </c>
      <c r="O106" s="18">
        <f>IF(ISNUMBER(M106), $B118 * N106, "")</f>
        <v>-10350</v>
      </c>
      <c r="Q106" s="33"/>
      <c r="R106" s="33"/>
    </row>
    <row r="107" spans="1:19" ht="17.25" thickBot="1">
      <c r="A107" s="130" t="s">
        <v>62</v>
      </c>
      <c r="B107" s="131">
        <v>38660</v>
      </c>
      <c r="C107" s="79">
        <v>4.1206571499999997E-2</v>
      </c>
      <c r="D107" s="24">
        <v>37410</v>
      </c>
      <c r="E107" s="25">
        <f t="shared" si="50"/>
        <v>-3.2333160889808588E-2</v>
      </c>
      <c r="F107" s="104">
        <f>IF(ISNUMBER(D107), $B118 * E107, "")</f>
        <v>-4849.974133471288</v>
      </c>
      <c r="G107" s="102">
        <v>36630</v>
      </c>
      <c r="H107" s="25">
        <f t="shared" si="51"/>
        <v>-5.2509053285049144E-2</v>
      </c>
      <c r="I107" s="103">
        <f>IF(ISNUMBER(G107), $B118 * H107, "")</f>
        <v>-7876.3579927573719</v>
      </c>
      <c r="J107" s="24">
        <v>36400</v>
      </c>
      <c r="K107" s="25">
        <f t="shared" si="52"/>
        <v>-5.8458354888773927E-2</v>
      </c>
      <c r="L107" s="104">
        <f>IF(ISNUMBER(J107), $B118 * K107, "")</f>
        <v>-8768.7532333160889</v>
      </c>
      <c r="M107" s="102">
        <v>35800</v>
      </c>
      <c r="N107" s="25">
        <f t="shared" si="53"/>
        <v>-7.3978272115882052E-2</v>
      </c>
      <c r="O107" s="104">
        <f>IF(ISNUMBER(M107), $B118 * N107, "")</f>
        <v>-11096.740817382308</v>
      </c>
      <c r="Q107" s="265"/>
      <c r="R107" s="266"/>
      <c r="S107" s="267"/>
    </row>
    <row r="108" spans="1:19">
      <c r="A108" s="123" t="s">
        <v>99</v>
      </c>
      <c r="B108" s="124">
        <v>51490</v>
      </c>
      <c r="C108" s="76">
        <v>4.0832828000000002E-2</v>
      </c>
      <c r="D108" s="13">
        <v>49490</v>
      </c>
      <c r="E108" s="14">
        <f>IF(ISNUMBER(D108), (D108 - $B108) / $B108, "")</f>
        <v>-3.8842493688094774E-2</v>
      </c>
      <c r="F108" s="16">
        <f>IF(ISNUMBER(D108), $B118 * E108, "")</f>
        <v>-5826.3740532142165</v>
      </c>
      <c r="G108" s="29">
        <v>49020</v>
      </c>
      <c r="H108" s="14">
        <f>IF(ISNUMBER(G108), (G108 - $B108) / $B108, "")</f>
        <v>-4.797047970479705E-2</v>
      </c>
      <c r="I108" s="100">
        <f>IF(ISNUMBER(G108), $B118 * H108, "")</f>
        <v>-7195.571955719558</v>
      </c>
      <c r="J108" s="13">
        <v>49020</v>
      </c>
      <c r="K108" s="14">
        <f>IF(ISNUMBER(J108), (J108 - $B108) / $B108, "")</f>
        <v>-4.797047970479705E-2</v>
      </c>
      <c r="L108" s="16">
        <f>IF(ISNUMBER(J108), $B118 * K108, "")</f>
        <v>-7195.571955719558</v>
      </c>
      <c r="M108" s="29">
        <v>48400</v>
      </c>
      <c r="N108" s="14">
        <f>IF(ISNUMBER(M108), (M108 - $B108) / $B108, "")</f>
        <v>-6.001165274810643E-2</v>
      </c>
      <c r="O108" s="16">
        <f>IF(ISNUMBER(M108), $B118 * N108, "")</f>
        <v>-9001.7479122159639</v>
      </c>
      <c r="Q108" s="268"/>
      <c r="R108" s="269"/>
      <c r="S108" s="270"/>
    </row>
    <row r="109" spans="1:19" ht="17.25" thickBot="1">
      <c r="A109" s="125" t="s">
        <v>181</v>
      </c>
      <c r="B109" s="126">
        <v>1155</v>
      </c>
      <c r="C109" s="77">
        <v>4.05405405E-2</v>
      </c>
      <c r="D109" s="15">
        <v>1135</v>
      </c>
      <c r="E109" s="32">
        <f t="shared" ref="E109:E112" si="54">IF(ISNUMBER(D109), (D109 - $B109) / $B109, "")</f>
        <v>-1.7316017316017316E-2</v>
      </c>
      <c r="F109" s="18">
        <f>IF(ISNUMBER(D109), $B118 * E109, "")</f>
        <v>-2597.4025974025976</v>
      </c>
      <c r="G109" s="31">
        <v>1105</v>
      </c>
      <c r="H109" s="32">
        <f t="shared" ref="H109:H112" si="55">IF(ISNUMBER(G109), (G109 - $B109) / $B109, "")</f>
        <v>-4.3290043290043288E-2</v>
      </c>
      <c r="I109" s="101">
        <f>IF(ISNUMBER(G109), $B118 * H109, "")</f>
        <v>-6493.5064935064929</v>
      </c>
      <c r="J109" s="15">
        <v>1115</v>
      </c>
      <c r="K109" s="32">
        <f t="shared" ref="K109:K112" si="56">IF(ISNUMBER(J109), (J109 - $B109) / $B109, "")</f>
        <v>-3.4632034632034632E-2</v>
      </c>
      <c r="L109" s="18">
        <f>IF(ISNUMBER(J109), $B118 * K109, "")</f>
        <v>-5194.8051948051952</v>
      </c>
      <c r="M109" s="31">
        <v>1095</v>
      </c>
      <c r="N109" s="32">
        <f t="shared" ref="N109:N112" si="57">IF(ISNUMBER(M109), (M109 - $B109) / $B109, "")</f>
        <v>-5.1948051948051951E-2</v>
      </c>
      <c r="O109" s="18">
        <f>IF(ISNUMBER(M109), $B118 * N109, "")</f>
        <v>-7792.2077922077924</v>
      </c>
      <c r="Q109" s="271"/>
      <c r="R109" s="272"/>
      <c r="S109" s="273"/>
    </row>
    <row r="110" spans="1:19" ht="17.25" thickBot="1">
      <c r="A110" s="125" t="s">
        <v>89</v>
      </c>
      <c r="B110" s="126">
        <v>1060</v>
      </c>
      <c r="C110" s="77">
        <v>3.9215686299999997E-2</v>
      </c>
      <c r="D110" s="15">
        <v>1055</v>
      </c>
      <c r="E110" s="32">
        <f t="shared" si="54"/>
        <v>-4.7169811320754715E-3</v>
      </c>
      <c r="F110" s="18">
        <f>IF(ISNUMBER(D110), $B118 * E110, "")</f>
        <v>-707.54716981132071</v>
      </c>
      <c r="G110" s="31">
        <v>1125</v>
      </c>
      <c r="H110" s="32">
        <f t="shared" si="55"/>
        <v>6.1320754716981132E-2</v>
      </c>
      <c r="I110" s="101">
        <f>IF(ISNUMBER(G110), $B118 * H110, "")</f>
        <v>9198.1132075471705</v>
      </c>
      <c r="J110" s="15">
        <v>1120</v>
      </c>
      <c r="K110" s="32">
        <f t="shared" si="56"/>
        <v>5.6603773584905662E-2</v>
      </c>
      <c r="L110" s="18">
        <f>IF(ISNUMBER(J110), $B118 * K110, "")</f>
        <v>8490.566037735849</v>
      </c>
      <c r="M110" s="31">
        <v>1110</v>
      </c>
      <c r="N110" s="32">
        <f t="shared" si="57"/>
        <v>4.716981132075472E-2</v>
      </c>
      <c r="O110" s="18">
        <f>IF(ISNUMBER(M110), $B118 * N110, "")</f>
        <v>7075.4716981132078</v>
      </c>
      <c r="Q110" s="256"/>
      <c r="R110" s="256"/>
      <c r="S110" s="256"/>
    </row>
    <row r="111" spans="1:19" ht="17.25" thickBot="1">
      <c r="A111" s="125" t="s">
        <v>151</v>
      </c>
      <c r="B111" s="126">
        <v>136850</v>
      </c>
      <c r="C111" s="77">
        <v>3.8709677400000003E-2</v>
      </c>
      <c r="D111" s="15">
        <v>140700</v>
      </c>
      <c r="E111" s="32">
        <f t="shared" si="54"/>
        <v>2.8132992327365727E-2</v>
      </c>
      <c r="F111" s="18">
        <f>IF(ISNUMBER(D111), $B118 * E111, "")</f>
        <v>4219.9488491048587</v>
      </c>
      <c r="G111" s="31">
        <v>137250</v>
      </c>
      <c r="H111" s="32">
        <f t="shared" si="55"/>
        <v>2.9229082937522835E-3</v>
      </c>
      <c r="I111" s="101">
        <f>IF(ISNUMBER(G111), $B118 * H111, "")</f>
        <v>438.43624406284249</v>
      </c>
      <c r="J111" s="15">
        <v>137600</v>
      </c>
      <c r="K111" s="32">
        <f t="shared" si="56"/>
        <v>5.4804530507855317E-3</v>
      </c>
      <c r="L111" s="18">
        <f>IF(ISNUMBER(J111), $B118 * K111, "")</f>
        <v>822.06795761782973</v>
      </c>
      <c r="M111" s="31">
        <v>133850</v>
      </c>
      <c r="N111" s="32">
        <f t="shared" si="57"/>
        <v>-2.1921812203142127E-2</v>
      </c>
      <c r="O111" s="18">
        <f>IF(ISNUMBER(M111), $B118 * N111, "")</f>
        <v>-3288.2718304713189</v>
      </c>
      <c r="Q111" s="251"/>
      <c r="R111" s="251"/>
      <c r="S111" s="251"/>
    </row>
    <row r="112" spans="1:19" ht="17.25" thickBot="1">
      <c r="A112" s="127" t="s">
        <v>51</v>
      </c>
      <c r="B112" s="128">
        <v>370</v>
      </c>
      <c r="C112" s="78">
        <v>3.64145658E-2</v>
      </c>
      <c r="D112" s="20">
        <v>365</v>
      </c>
      <c r="E112" s="21">
        <f t="shared" si="54"/>
        <v>-1.3513513513513514E-2</v>
      </c>
      <c r="F112" s="22">
        <f>IF(ISNUMBER(D112), $B118 * E112, "")</f>
        <v>-2027.0270270270271</v>
      </c>
      <c r="G112" s="30">
        <v>364</v>
      </c>
      <c r="H112" s="21">
        <f t="shared" si="55"/>
        <v>-1.6216216216216217E-2</v>
      </c>
      <c r="I112" s="105">
        <f>IF(ISNUMBER(G112), $B118 * H112, "")</f>
        <v>-2432.4324324324325</v>
      </c>
      <c r="J112" s="20">
        <v>361</v>
      </c>
      <c r="K112" s="21">
        <f t="shared" si="56"/>
        <v>-2.4324324324324326E-2</v>
      </c>
      <c r="L112" s="22">
        <f>IF(ISNUMBER(J112), $B118 * K112, "")</f>
        <v>-3648.6486486486488</v>
      </c>
      <c r="M112" s="30">
        <v>354</v>
      </c>
      <c r="N112" s="21">
        <f t="shared" si="57"/>
        <v>-4.3243243243243246E-2</v>
      </c>
      <c r="O112" s="22">
        <f>IF(ISNUMBER(M112), $B118 * N112, "")</f>
        <v>-6486.4864864864867</v>
      </c>
      <c r="Q112" s="251"/>
      <c r="R112" s="251"/>
      <c r="S112" s="251"/>
    </row>
    <row r="113" spans="1:19" ht="17.25" thickBot="1">
      <c r="A113" s="125" t="s">
        <v>149</v>
      </c>
      <c r="B113" s="129">
        <v>116</v>
      </c>
      <c r="C113" s="80">
        <v>3.5714285700000001E-2</v>
      </c>
      <c r="D113" s="106">
        <v>112</v>
      </c>
      <c r="E113" s="107">
        <f>IF(ISNUMBER(D113), (D113 - $B113) / $B113, "")</f>
        <v>-3.4482758620689655E-2</v>
      </c>
      <c r="F113" s="108">
        <f>IF(ISNUMBER(D113), $B118 * E113, "")</f>
        <v>-5172.4137931034484</v>
      </c>
      <c r="G113" s="109">
        <v>113</v>
      </c>
      <c r="H113" s="107">
        <f>IF(ISNUMBER(G113), (G113 - $B113) / $B113, "")</f>
        <v>-2.5862068965517241E-2</v>
      </c>
      <c r="I113" s="110">
        <f>IF(ISNUMBER(G113), $B118 * H113, "")</f>
        <v>-3879.3103448275861</v>
      </c>
      <c r="J113" s="106">
        <v>113</v>
      </c>
      <c r="K113" s="107">
        <f>IF(ISNUMBER(J113), (J113 - $B113) / $B113, "")</f>
        <v>-2.5862068965517241E-2</v>
      </c>
      <c r="L113" s="108">
        <f>IF(ISNUMBER(J113), $B118 * K113, "")</f>
        <v>-3879.3103448275861</v>
      </c>
      <c r="M113" s="109">
        <v>112</v>
      </c>
      <c r="N113" s="107">
        <f>IF(ISNUMBER(M113), (M113 - $B113) / $B113, "")</f>
        <v>-3.4482758620689655E-2</v>
      </c>
      <c r="O113" s="108">
        <f>IF(ISNUMBER(M113), $B118 * N113, "")</f>
        <v>-5172.4137931034484</v>
      </c>
      <c r="Q113" s="256"/>
      <c r="R113" s="256"/>
      <c r="S113" s="256"/>
    </row>
    <row r="114" spans="1:19" ht="17.25" thickBot="1">
      <c r="A114" s="125" t="s">
        <v>73</v>
      </c>
      <c r="B114" s="126">
        <v>31530</v>
      </c>
      <c r="C114" s="77">
        <v>3.5128036799999998E-2</v>
      </c>
      <c r="D114" s="15">
        <v>30150</v>
      </c>
      <c r="E114" s="32">
        <f t="shared" ref="E114:E117" si="58">IF(ISNUMBER(D114), (D114 - $B114) / $B114, "")</f>
        <v>-4.3767840152235969E-2</v>
      </c>
      <c r="F114" s="18">
        <f>IF(ISNUMBER(D114), $B118 * E114, "")</f>
        <v>-6565.1760228353951</v>
      </c>
      <c r="G114" s="31">
        <v>29980</v>
      </c>
      <c r="H114" s="32">
        <f t="shared" ref="H114:H117" si="59">IF(ISNUMBER(G114), (G114 - $B114) / $B114, "")</f>
        <v>-4.9159530605772279E-2</v>
      </c>
      <c r="I114" s="101">
        <f>IF(ISNUMBER(G114), $B118 * H114, "")</f>
        <v>-7373.9295908658423</v>
      </c>
      <c r="J114" s="15">
        <v>30140</v>
      </c>
      <c r="K114" s="32">
        <f t="shared" ref="K114:K117" si="60">IF(ISNUMBER(J114), (J114 - $B114) / $B114, "")</f>
        <v>-4.4084998414208688E-2</v>
      </c>
      <c r="L114" s="18">
        <f>IF(ISNUMBER(J114), $B118 * K114, "")</f>
        <v>-6612.7497621313032</v>
      </c>
      <c r="M114" s="31">
        <v>29180</v>
      </c>
      <c r="N114" s="32">
        <f t="shared" ref="N114:N117" si="61">IF(ISNUMBER(M114), (M114 - $B114) / $B114, "")</f>
        <v>-7.4532191563590228E-2</v>
      </c>
      <c r="O114" s="18">
        <f>IF(ISNUMBER(M114), $B118 * N114, "")</f>
        <v>-11179.828734538534</v>
      </c>
      <c r="Q114" s="256"/>
      <c r="R114" s="256"/>
      <c r="S114" s="256"/>
    </row>
    <row r="115" spans="1:19" ht="17.25" thickBot="1">
      <c r="A115" s="125" t="s">
        <v>143</v>
      </c>
      <c r="B115" s="126">
        <v>2125</v>
      </c>
      <c r="C115" s="77">
        <v>2.90556901E-2</v>
      </c>
      <c r="D115" s="15">
        <v>2050</v>
      </c>
      <c r="E115" s="32">
        <f t="shared" si="58"/>
        <v>-3.5294117647058823E-2</v>
      </c>
      <c r="F115" s="18">
        <f>IF(ISNUMBER(D115), $B118 * E115, "")</f>
        <v>-5294.1176470588234</v>
      </c>
      <c r="G115" s="31">
        <v>2040</v>
      </c>
      <c r="H115" s="32">
        <f t="shared" si="59"/>
        <v>-0.04</v>
      </c>
      <c r="I115" s="101">
        <f>IF(ISNUMBER(G115), $B118 * H115, "")</f>
        <v>-6000</v>
      </c>
      <c r="J115" s="15">
        <v>2035</v>
      </c>
      <c r="K115" s="32">
        <f t="shared" si="60"/>
        <v>-4.2352941176470586E-2</v>
      </c>
      <c r="L115" s="18">
        <f>IF(ISNUMBER(J115), $B118 * K115, "")</f>
        <v>-6352.9411764705883</v>
      </c>
      <c r="M115" s="31">
        <v>1995</v>
      </c>
      <c r="N115" s="32">
        <f t="shared" si="61"/>
        <v>-6.1176470588235297E-2</v>
      </c>
      <c r="O115" s="18">
        <f>IF(ISNUMBER(M115), $B118 * N115, "")</f>
        <v>-9176.4705882352955</v>
      </c>
      <c r="Q115" s="256"/>
      <c r="R115" s="256"/>
      <c r="S115" s="256"/>
    </row>
    <row r="116" spans="1:19">
      <c r="A116" s="125" t="s">
        <v>56</v>
      </c>
      <c r="B116" s="126">
        <v>179</v>
      </c>
      <c r="C116" s="77">
        <v>2.87356322E-2</v>
      </c>
      <c r="D116" s="15">
        <v>174</v>
      </c>
      <c r="E116" s="32">
        <f t="shared" si="58"/>
        <v>-2.7932960893854747E-2</v>
      </c>
      <c r="F116" s="18">
        <f>IF(ISNUMBER(D116), $B118 * E116, "")</f>
        <v>-4189.9441340782123</v>
      </c>
      <c r="G116" s="31">
        <v>171</v>
      </c>
      <c r="H116" s="32">
        <f t="shared" si="59"/>
        <v>-4.4692737430167599E-2</v>
      </c>
      <c r="I116" s="101">
        <f>IF(ISNUMBER(G116), $B118 * H116, "")</f>
        <v>-6703.9106145251399</v>
      </c>
      <c r="J116" s="15">
        <v>171</v>
      </c>
      <c r="K116" s="32">
        <f t="shared" si="60"/>
        <v>-4.4692737430167599E-2</v>
      </c>
      <c r="L116" s="18">
        <f>IF(ISNUMBER(J116), $B118 * K116, "")</f>
        <v>-6703.9106145251399</v>
      </c>
      <c r="M116" s="31">
        <v>167</v>
      </c>
      <c r="N116" s="32">
        <f t="shared" si="61"/>
        <v>-6.7039106145251395E-2</v>
      </c>
      <c r="O116" s="18">
        <f>IF(ISNUMBER(M116), $B118 * N116, "")</f>
        <v>-10055.865921787708</v>
      </c>
      <c r="Q116" s="278"/>
      <c r="R116" s="279"/>
      <c r="S116" s="280"/>
    </row>
    <row r="117" spans="1:19" ht="17.25" thickBot="1">
      <c r="A117" s="130" t="s">
        <v>141</v>
      </c>
      <c r="B117" s="131">
        <v>144</v>
      </c>
      <c r="C117" s="79">
        <v>2.85714286E-2</v>
      </c>
      <c r="D117" s="24">
        <v>141</v>
      </c>
      <c r="E117" s="25">
        <f t="shared" si="58"/>
        <v>-2.0833333333333332E-2</v>
      </c>
      <c r="F117" s="104">
        <f>IF(ISNUMBER(D117), $B118 * E117, "")</f>
        <v>-3125</v>
      </c>
      <c r="G117" s="102">
        <v>141</v>
      </c>
      <c r="H117" s="25">
        <f t="shared" si="59"/>
        <v>-2.0833333333333332E-2</v>
      </c>
      <c r="I117" s="103">
        <f>IF(ISNUMBER(G117), $B118 * H117, "")</f>
        <v>-3125</v>
      </c>
      <c r="J117" s="24">
        <v>140</v>
      </c>
      <c r="K117" s="25">
        <f t="shared" si="60"/>
        <v>-2.7777777777777776E-2</v>
      </c>
      <c r="L117" s="104">
        <f>IF(ISNUMBER(J117), $B118 * K117, "")</f>
        <v>-4166.6666666666661</v>
      </c>
      <c r="M117" s="102">
        <v>138</v>
      </c>
      <c r="N117" s="25">
        <f t="shared" si="61"/>
        <v>-4.1666666666666664E-2</v>
      </c>
      <c r="O117" s="104">
        <f>IF(ISNUMBER(M117), $B118 * N117, "")</f>
        <v>-6250</v>
      </c>
      <c r="Q117" s="281"/>
      <c r="R117" s="282"/>
      <c r="S117" s="283"/>
    </row>
    <row r="118" spans="1:19" ht="17.25" thickBot="1">
      <c r="A118" s="132" t="s">
        <v>267</v>
      </c>
      <c r="B118" s="289">
        <f>$B$37</f>
        <v>150000</v>
      </c>
      <c r="C118" s="290"/>
      <c r="D118" s="26" t="s">
        <v>268</v>
      </c>
      <c r="E118" s="27">
        <f>IF(COUNT(E98:E117), SUM(E98:E117) / COUNT(E98:E117), 0)</f>
        <v>-3.1646295302048204E-2</v>
      </c>
      <c r="F118" s="28">
        <f>SUM(F98:F117)</f>
        <v>-94938.885906144598</v>
      </c>
      <c r="G118" s="26" t="s">
        <v>268</v>
      </c>
      <c r="H118" s="27">
        <f>IF(COUNT(H98:H117), SUM(H98:H117) / COUNT(H98:H117), 0)</f>
        <v>-3.7580172795440354E-2</v>
      </c>
      <c r="I118" s="28">
        <f>SUM(I98:I117)</f>
        <v>-112740.51838632106</v>
      </c>
      <c r="J118" s="26" t="s">
        <v>268</v>
      </c>
      <c r="K118" s="27">
        <f>IF(COUNT(K98:K117), SUM(K98:K117) / COUNT(K98:K117), 0)</f>
        <v>-3.7123224770130046E-2</v>
      </c>
      <c r="L118" s="28">
        <f>SUM(L98:L117)</f>
        <v>-111369.67431039017</v>
      </c>
      <c r="M118" s="26" t="s">
        <v>268</v>
      </c>
      <c r="N118" s="27">
        <f>IF(COUNT(N98:N117), SUM(N98:N117) / COUNT(N98:N117), 0)</f>
        <v>-5.4075638953635354E-2</v>
      </c>
      <c r="O118" s="28">
        <f>SUM(O98:O117)</f>
        <v>-162226.91686090606</v>
      </c>
      <c r="Q118" s="284"/>
      <c r="R118" s="285"/>
      <c r="S118" s="286"/>
    </row>
    <row r="120" spans="1:19" ht="17.25" thickBot="1"/>
    <row r="121" spans="1:19" ht="17.25" thickBot="1">
      <c r="A121" s="230" t="s">
        <v>255</v>
      </c>
      <c r="B121" s="231"/>
      <c r="C121" s="231"/>
      <c r="D121" s="231"/>
      <c r="E121" s="231"/>
      <c r="F121" s="231"/>
      <c r="G121" s="231"/>
      <c r="H121" s="231"/>
      <c r="I121" s="231"/>
      <c r="J121" s="231"/>
      <c r="K121" s="231"/>
      <c r="L121" s="231"/>
      <c r="M121" s="231"/>
      <c r="N121" s="231"/>
      <c r="O121" s="232"/>
      <c r="Q121" s="251"/>
      <c r="R121" s="251"/>
      <c r="S121" s="251"/>
    </row>
    <row r="122" spans="1:19" ht="17.25" thickBot="1">
      <c r="A122" s="198" t="s">
        <v>264</v>
      </c>
      <c r="B122" s="230" t="s">
        <v>49</v>
      </c>
      <c r="C122" s="232"/>
      <c r="D122" s="230" t="s">
        <v>57</v>
      </c>
      <c r="E122" s="231"/>
      <c r="F122" s="232"/>
      <c r="G122" s="257">
        <f>_xlfn.IFNA(VLOOKUP(B122, 현재가테이블!$B$2:$D$200, 2, FALSE), "-")</f>
        <v>60715000</v>
      </c>
      <c r="H122" s="258"/>
      <c r="I122" s="259"/>
      <c r="J122" s="230" t="s">
        <v>58</v>
      </c>
      <c r="K122" s="231"/>
      <c r="L122" s="232"/>
      <c r="M122" s="260">
        <f>_xlfn.IFNA(VLOOKUP(B122, 현재가테이블!$B$2:$D$200, 3, FALSE), "-")</f>
        <v>-7.8924148000000006E-3</v>
      </c>
      <c r="N122" s="261"/>
      <c r="O122" s="262"/>
      <c r="Q122" s="251"/>
      <c r="R122" s="251"/>
      <c r="S122" s="251"/>
    </row>
    <row r="123" spans="1:19" ht="17.25" thickBot="1">
      <c r="A123" s="291" t="s">
        <v>54</v>
      </c>
      <c r="B123" s="293" t="str">
        <f>TEXT($G$1, "[$-ko-KR]yyyy-mm-dd(ddd) ") &amp; "오전 00:00"</f>
        <v>2021-12-09(목) 오전 00:00</v>
      </c>
      <c r="C123" s="294"/>
      <c r="D123" s="253" t="str">
        <f>TEXT($G$1, "[$-ko-KR]yyyy-mm-dd(ddd) ") &amp; "오후 14:00"</f>
        <v>2021-12-09(목) 오후 14:00</v>
      </c>
      <c r="E123" s="254"/>
      <c r="F123" s="255"/>
      <c r="G123" s="253" t="str">
        <f>TEXT($G$1, "[$-ko-KR]yyyy-mm-dd(ddd) ") &amp; "오후 19:00"</f>
        <v>2021-12-09(목) 오후 19:00</v>
      </c>
      <c r="H123" s="254"/>
      <c r="I123" s="255"/>
      <c r="J123" s="253" t="str">
        <f>TEXT($G$1, "[$-ko-KR]yyyy-mm-dd(ddd) ") &amp; "오후 21:00"</f>
        <v>2021-12-09(목) 오후 21:00</v>
      </c>
      <c r="K123" s="254"/>
      <c r="L123" s="255"/>
      <c r="M123" s="253" t="str">
        <f>TEXT($G$1+1, "[$-ko-KR]yyyy-mm-dd(ddd) ") &amp; "오전 00:00"</f>
        <v>2021-12-10(금) 오전 00:00</v>
      </c>
      <c r="N123" s="254"/>
      <c r="O123" s="255"/>
      <c r="Q123" s="251"/>
      <c r="R123" s="251"/>
      <c r="S123" s="251"/>
    </row>
    <row r="124" spans="1:19" ht="17.25" thickBot="1">
      <c r="A124" s="292"/>
      <c r="B124" s="121" t="s">
        <v>57</v>
      </c>
      <c r="C124" s="122" t="s">
        <v>58</v>
      </c>
      <c r="D124" s="2" t="s">
        <v>57</v>
      </c>
      <c r="E124" s="10" t="s">
        <v>265</v>
      </c>
      <c r="F124" s="11" t="s">
        <v>266</v>
      </c>
      <c r="G124" s="199" t="s">
        <v>57</v>
      </c>
      <c r="H124" s="200" t="s">
        <v>265</v>
      </c>
      <c r="I124" s="201" t="s">
        <v>266</v>
      </c>
      <c r="J124" s="10" t="s">
        <v>57</v>
      </c>
      <c r="K124" s="10" t="s">
        <v>265</v>
      </c>
      <c r="L124" s="115" t="s">
        <v>266</v>
      </c>
      <c r="M124" s="2" t="s">
        <v>57</v>
      </c>
      <c r="N124" s="10" t="s">
        <v>265</v>
      </c>
      <c r="O124" s="66" t="s">
        <v>266</v>
      </c>
      <c r="Q124" s="256"/>
      <c r="R124" s="256"/>
      <c r="S124" s="256"/>
    </row>
    <row r="125" spans="1:19" ht="17.25" thickBot="1">
      <c r="A125" s="123" t="s">
        <v>247</v>
      </c>
      <c r="B125" s="124">
        <v>90.4</v>
      </c>
      <c r="C125" s="76">
        <v>0.1174289246</v>
      </c>
      <c r="D125" s="13">
        <v>84.5</v>
      </c>
      <c r="E125" s="14">
        <f>IF(ISNUMBER(D125), (D125 - $B125) / $B125, "")</f>
        <v>-6.5265486725663777E-2</v>
      </c>
      <c r="F125" s="16">
        <f>IF(ISNUMBER(D125), $B145 * E125, "")</f>
        <v>-9789.8230088495657</v>
      </c>
      <c r="G125" s="29">
        <v>83.6</v>
      </c>
      <c r="H125" s="14">
        <f>IF(ISNUMBER(G125), (G125 - $B125) / $B125, "")</f>
        <v>-7.5221238938053214E-2</v>
      </c>
      <c r="I125" s="100">
        <f>IF(ISNUMBER(G125), $B145 * H125, "")</f>
        <v>-11283.185840707982</v>
      </c>
      <c r="J125" s="13">
        <v>83.7</v>
      </c>
      <c r="K125" s="14">
        <f>IF(ISNUMBER(J125), (J125 - $B125) / $B125, "")</f>
        <v>-7.4115044247787643E-2</v>
      </c>
      <c r="L125" s="16">
        <f>IF(ISNUMBER(J125), $B145 * K125, "")</f>
        <v>-11117.256637168146</v>
      </c>
      <c r="M125" s="29">
        <v>83</v>
      </c>
      <c r="N125" s="14">
        <f>IF(ISNUMBER(M125), (M125 - $B125) / $B125, "")</f>
        <v>-8.1858407079646076E-2</v>
      </c>
      <c r="O125" s="16">
        <f>IF(ISNUMBER(M125), $B145 * N125, "")</f>
        <v>-12278.761061946911</v>
      </c>
      <c r="Q125" s="251"/>
      <c r="R125" s="251"/>
      <c r="S125" s="251"/>
    </row>
    <row r="126" spans="1:19" ht="17.25" thickBot="1">
      <c r="A126" s="125" t="s">
        <v>119</v>
      </c>
      <c r="B126" s="126">
        <v>33.5</v>
      </c>
      <c r="C126" s="77">
        <v>8.0645161300000004E-2</v>
      </c>
      <c r="D126" s="15">
        <v>31.8</v>
      </c>
      <c r="E126" s="32">
        <f t="shared" ref="E126:E129" si="62">IF(ISNUMBER(D126), (D126 - $B126) / $B126, "")</f>
        <v>-5.0746268656716394E-2</v>
      </c>
      <c r="F126" s="18">
        <f>IF(ISNUMBER(D126), $B145 * E126, "")</f>
        <v>-7611.9402985074594</v>
      </c>
      <c r="G126" s="31">
        <v>32.6</v>
      </c>
      <c r="H126" s="32">
        <f t="shared" ref="H126:H129" si="63">IF(ISNUMBER(G126), (G126 - $B126) / $B126, "")</f>
        <v>-2.6865671641791003E-2</v>
      </c>
      <c r="I126" s="101">
        <f>IF(ISNUMBER(G126), $B145 * H126, "")</f>
        <v>-4029.8507462686503</v>
      </c>
      <c r="J126" s="15">
        <v>33.1</v>
      </c>
      <c r="K126" s="32">
        <f t="shared" ref="K126:K129" si="64">IF(ISNUMBER(J126), (J126 - $B126) / $B126, "")</f>
        <v>-1.1940298507462643E-2</v>
      </c>
      <c r="L126" s="18">
        <f>IF(ISNUMBER(J126), $B145 * K126, "")</f>
        <v>-1791.0447761193966</v>
      </c>
      <c r="M126" s="31">
        <v>33.799999999999997</v>
      </c>
      <c r="N126" s="32">
        <f t="shared" ref="N126:N129" si="65">IF(ISNUMBER(M126), (M126 - $B126) / $B126, "")</f>
        <v>8.9552238805969304E-3</v>
      </c>
      <c r="O126" s="18">
        <f>IF(ISNUMBER(M126), $B145 * N126, "")</f>
        <v>1343.2835820895395</v>
      </c>
      <c r="Q126" s="251"/>
      <c r="R126" s="251"/>
      <c r="S126" s="251"/>
    </row>
    <row r="127" spans="1:19" ht="17.25" thickBot="1">
      <c r="A127" s="125" t="s">
        <v>129</v>
      </c>
      <c r="B127" s="126">
        <v>91.9</v>
      </c>
      <c r="C127" s="77">
        <v>5.63218391E-2</v>
      </c>
      <c r="D127" s="15">
        <v>89.7</v>
      </c>
      <c r="E127" s="32">
        <f t="shared" si="62"/>
        <v>-2.3939064200217658E-2</v>
      </c>
      <c r="F127" s="18">
        <f>IF(ISNUMBER(D127), $B145 * E127, "")</f>
        <v>-3590.8596300326485</v>
      </c>
      <c r="G127" s="31">
        <v>87.9</v>
      </c>
      <c r="H127" s="32">
        <f t="shared" si="63"/>
        <v>-4.3525571273122954E-2</v>
      </c>
      <c r="I127" s="101">
        <f>IF(ISNUMBER(G127), $B145 * H127, "")</f>
        <v>-6528.8356909684435</v>
      </c>
      <c r="J127" s="15">
        <v>88.4</v>
      </c>
      <c r="K127" s="32">
        <f t="shared" si="64"/>
        <v>-3.8084874863982585E-2</v>
      </c>
      <c r="L127" s="18">
        <f>IF(ISNUMBER(J127), $B145 * K127, "")</f>
        <v>-5712.7312295973879</v>
      </c>
      <c r="M127" s="31">
        <v>85.6</v>
      </c>
      <c r="N127" s="32">
        <f t="shared" si="65"/>
        <v>-6.8552774755168785E-2</v>
      </c>
      <c r="O127" s="18">
        <f>IF(ISNUMBER(M127), $B145 * N127, "")</f>
        <v>-10282.916213275317</v>
      </c>
      <c r="Q127" s="256"/>
      <c r="R127" s="256"/>
      <c r="S127" s="256"/>
    </row>
    <row r="128" spans="1:19" ht="17.25" thickBot="1">
      <c r="A128" s="125" t="s">
        <v>205</v>
      </c>
      <c r="B128" s="126">
        <v>12.8</v>
      </c>
      <c r="C128" s="77">
        <v>7.8740157000000005E-3</v>
      </c>
      <c r="D128" s="15">
        <v>12.5</v>
      </c>
      <c r="E128" s="32">
        <f t="shared" si="62"/>
        <v>-2.3437500000000056E-2</v>
      </c>
      <c r="F128" s="18">
        <f>IF(ISNUMBER(D128), $B145 * E128, "")</f>
        <v>-3515.6250000000082</v>
      </c>
      <c r="G128" s="31">
        <v>12.4</v>
      </c>
      <c r="H128" s="32">
        <f t="shared" si="63"/>
        <v>-3.1250000000000028E-2</v>
      </c>
      <c r="I128" s="101">
        <f>IF(ISNUMBER(G128), $B145 * H128, "")</f>
        <v>-4687.5000000000045</v>
      </c>
      <c r="J128" s="15">
        <v>12.4</v>
      </c>
      <c r="K128" s="32">
        <f t="shared" si="64"/>
        <v>-3.1250000000000028E-2</v>
      </c>
      <c r="L128" s="18">
        <f>IF(ISNUMBER(J128), $B145 * K128, "")</f>
        <v>-4687.5000000000045</v>
      </c>
      <c r="M128" s="31">
        <v>12.1</v>
      </c>
      <c r="N128" s="32">
        <f t="shared" si="65"/>
        <v>-5.4687500000000083E-2</v>
      </c>
      <c r="O128" s="18">
        <f>IF(ISNUMBER(M128), $B145 * N128, "")</f>
        <v>-8203.1250000000127</v>
      </c>
      <c r="Q128" s="256"/>
      <c r="R128" s="256"/>
      <c r="S128" s="256"/>
    </row>
    <row r="129" spans="1:19" ht="17.25" thickBot="1">
      <c r="A129" s="127" t="s">
        <v>145</v>
      </c>
      <c r="B129" s="128">
        <v>22.4</v>
      </c>
      <c r="C129" s="78">
        <v>4.4843048999999996E-3</v>
      </c>
      <c r="D129" s="20">
        <v>21.7</v>
      </c>
      <c r="E129" s="21">
        <f t="shared" si="62"/>
        <v>-3.1249999999999969E-2</v>
      </c>
      <c r="F129" s="22">
        <f>IF(ISNUMBER(D129), $B145 * E129, "")</f>
        <v>-4687.4999999999955</v>
      </c>
      <c r="G129" s="30">
        <v>21.2</v>
      </c>
      <c r="H129" s="21">
        <f t="shared" si="63"/>
        <v>-5.3571428571428541E-2</v>
      </c>
      <c r="I129" s="105">
        <f>IF(ISNUMBER(G129), $B145 * H129, "")</f>
        <v>-8035.7142857142808</v>
      </c>
      <c r="J129" s="20">
        <v>21.4</v>
      </c>
      <c r="K129" s="21">
        <f t="shared" si="64"/>
        <v>-4.4642857142857144E-2</v>
      </c>
      <c r="L129" s="22">
        <f>IF(ISNUMBER(J129), $B145 * K129, "")</f>
        <v>-6696.4285714285716</v>
      </c>
      <c r="M129" s="30">
        <v>21</v>
      </c>
      <c r="N129" s="21">
        <f t="shared" si="65"/>
        <v>-6.2499999999999938E-2</v>
      </c>
      <c r="O129" s="22">
        <f>IF(ISNUMBER(M129), $B145 * N129, "")</f>
        <v>-9374.9999999999909</v>
      </c>
      <c r="Q129" s="256"/>
      <c r="R129" s="256"/>
      <c r="S129" s="256"/>
    </row>
    <row r="130" spans="1:19" ht="17.25" thickBot="1">
      <c r="A130" s="125" t="s">
        <v>97</v>
      </c>
      <c r="B130" s="129">
        <v>4.63</v>
      </c>
      <c r="C130" s="80">
        <v>4.3383948E-3</v>
      </c>
      <c r="D130" s="106">
        <v>4.41</v>
      </c>
      <c r="E130" s="107">
        <f>IF(ISNUMBER(D130), (D130 - $B130) / $B130, "")</f>
        <v>-4.7516198704103618E-2</v>
      </c>
      <c r="F130" s="108">
        <f>IF(ISNUMBER(D130), $B145 * E130, "")</f>
        <v>-7127.429805615543</v>
      </c>
      <c r="G130" s="109">
        <v>4.1900000000000004</v>
      </c>
      <c r="H130" s="107">
        <f>IF(ISNUMBER(G130), (G130 - $B130) / $B130, "")</f>
        <v>-9.5032397408207236E-2</v>
      </c>
      <c r="I130" s="110">
        <f>IF(ISNUMBER(G130), $B145 * H130, "")</f>
        <v>-14254.859611231086</v>
      </c>
      <c r="J130" s="106">
        <v>4.2</v>
      </c>
      <c r="K130" s="107">
        <f>IF(ISNUMBER(J130), (J130 - $B130) / $B130, "")</f>
        <v>-9.2872570194384385E-2</v>
      </c>
      <c r="L130" s="108">
        <f>IF(ISNUMBER(J130), $B145 * K130, "")</f>
        <v>-13930.885529157658</v>
      </c>
      <c r="M130" s="109">
        <v>4.12</v>
      </c>
      <c r="N130" s="107">
        <f>IF(ISNUMBER(M130), (M130 - $B130) / $B130, "")</f>
        <v>-0.11015118790496756</v>
      </c>
      <c r="O130" s="108">
        <f>IF(ISNUMBER(M130), $B145 * N130, "")</f>
        <v>-16522.678185745135</v>
      </c>
      <c r="Q130" s="256"/>
      <c r="R130" s="256"/>
      <c r="S130" s="256"/>
    </row>
    <row r="131" spans="1:19" ht="17.25" thickBot="1">
      <c r="A131" s="125" t="s">
        <v>338</v>
      </c>
      <c r="B131" s="126">
        <v>0.158</v>
      </c>
      <c r="C131" s="77">
        <v>0</v>
      </c>
      <c r="D131" s="15">
        <v>0.155</v>
      </c>
      <c r="E131" s="32">
        <f t="shared" ref="E131:E134" si="66">IF(ISNUMBER(D131), (D131 - $B131) / $B131, "")</f>
        <v>-1.8987341772151917E-2</v>
      </c>
      <c r="F131" s="18">
        <f>IF(ISNUMBER(D131), $B145 * E131, "")</f>
        <v>-2848.1012658227874</v>
      </c>
      <c r="G131" s="31">
        <v>0.153</v>
      </c>
      <c r="H131" s="32">
        <f t="shared" ref="H131:H134" si="67">IF(ISNUMBER(G131), (G131 - $B131) / $B131, "")</f>
        <v>-3.1645569620253194E-2</v>
      </c>
      <c r="I131" s="101">
        <f>IF(ISNUMBER(G131), $B145 * H131, "")</f>
        <v>-4746.8354430379795</v>
      </c>
      <c r="J131" s="15">
        <v>0.153</v>
      </c>
      <c r="K131" s="32">
        <f t="shared" ref="K131:K134" si="68">IF(ISNUMBER(J131), (J131 - $B131) / $B131, "")</f>
        <v>-3.1645569620253194E-2</v>
      </c>
      <c r="L131" s="18">
        <f>IF(ISNUMBER(J131), $B145 * K131, "")</f>
        <v>-4746.8354430379795</v>
      </c>
      <c r="M131" s="31">
        <v>0.151</v>
      </c>
      <c r="N131" s="32">
        <f t="shared" ref="N131:N134" si="69">IF(ISNUMBER(M131), (M131 - $B131) / $B131, "")</f>
        <v>-4.4303797468354472E-2</v>
      </c>
      <c r="O131" s="18">
        <f>IF(ISNUMBER(M131), $B145 * N131, "")</f>
        <v>-6645.5696202531708</v>
      </c>
      <c r="Q131" s="256"/>
      <c r="R131" s="256"/>
      <c r="S131" s="256"/>
    </row>
    <row r="132" spans="1:19" ht="17.25" thickBot="1">
      <c r="A132" s="125" t="s">
        <v>199</v>
      </c>
      <c r="B132" s="126">
        <v>74.8</v>
      </c>
      <c r="C132" s="77">
        <v>-2.6666667000000001E-3</v>
      </c>
      <c r="D132" s="15">
        <v>73.3</v>
      </c>
      <c r="E132" s="32">
        <f t="shared" si="66"/>
        <v>-2.0053475935828877E-2</v>
      </c>
      <c r="F132" s="18">
        <f>IF(ISNUMBER(D132), $B145 * E132, "")</f>
        <v>-3008.0213903743315</v>
      </c>
      <c r="G132" s="31">
        <v>72</v>
      </c>
      <c r="H132" s="32">
        <f t="shared" si="67"/>
        <v>-3.7433155080213866E-2</v>
      </c>
      <c r="I132" s="101">
        <f>IF(ISNUMBER(G132), $B145 * H132, "")</f>
        <v>-5614.9732620320801</v>
      </c>
      <c r="J132" s="15">
        <v>72.3</v>
      </c>
      <c r="K132" s="32">
        <f t="shared" si="68"/>
        <v>-3.342245989304813E-2</v>
      </c>
      <c r="L132" s="18">
        <f>IF(ISNUMBER(J132), $B145 * K132, "")</f>
        <v>-5013.3689839572198</v>
      </c>
      <c r="M132" s="31">
        <v>71.099999999999994</v>
      </c>
      <c r="N132" s="32">
        <f t="shared" si="69"/>
        <v>-4.9465240641711268E-2</v>
      </c>
      <c r="O132" s="18">
        <f>IF(ISNUMBER(M132), $B145 * N132, "")</f>
        <v>-7419.7860962566901</v>
      </c>
      <c r="Q132" s="256"/>
      <c r="R132" s="256"/>
      <c r="S132" s="256"/>
    </row>
    <row r="133" spans="1:19" ht="17.25" thickBot="1">
      <c r="A133" s="125" t="s">
        <v>71</v>
      </c>
      <c r="B133" s="126">
        <v>30</v>
      </c>
      <c r="C133" s="77">
        <v>-3.3222591000000002E-3</v>
      </c>
      <c r="D133" s="15">
        <v>29.2</v>
      </c>
      <c r="E133" s="32">
        <f t="shared" si="66"/>
        <v>-2.6666666666666689E-2</v>
      </c>
      <c r="F133" s="18">
        <f>IF(ISNUMBER(D133), $B145 * E133, "")</f>
        <v>-4000.0000000000032</v>
      </c>
      <c r="G133" s="31">
        <v>28.8</v>
      </c>
      <c r="H133" s="32">
        <f t="shared" si="67"/>
        <v>-3.9999999999999973E-2</v>
      </c>
      <c r="I133" s="101">
        <f>IF(ISNUMBER(G133), $B145 * H133, "")</f>
        <v>-5999.9999999999964</v>
      </c>
      <c r="J133" s="15">
        <v>28.9</v>
      </c>
      <c r="K133" s="32">
        <f t="shared" si="68"/>
        <v>-3.6666666666666715E-2</v>
      </c>
      <c r="L133" s="18">
        <f>IF(ISNUMBER(J133), $B145 * K133, "")</f>
        <v>-5500.0000000000073</v>
      </c>
      <c r="M133" s="31">
        <v>28</v>
      </c>
      <c r="N133" s="32">
        <f t="shared" si="69"/>
        <v>-6.6666666666666666E-2</v>
      </c>
      <c r="O133" s="18">
        <f>IF(ISNUMBER(M133), $B145 * N133, "")</f>
        <v>-10000</v>
      </c>
      <c r="Q133" s="33"/>
      <c r="R133" s="33"/>
    </row>
    <row r="134" spans="1:19" ht="17.25" thickBot="1">
      <c r="A134" s="130" t="s">
        <v>187</v>
      </c>
      <c r="B134" s="131">
        <v>17.2</v>
      </c>
      <c r="C134" s="79">
        <v>-5.7803467999999998E-3</v>
      </c>
      <c r="D134" s="24">
        <v>16.899999999999999</v>
      </c>
      <c r="E134" s="25">
        <f t="shared" si="66"/>
        <v>-1.744186046511632E-2</v>
      </c>
      <c r="F134" s="104">
        <f>IF(ISNUMBER(D134), $B145 * E134, "")</f>
        <v>-2616.2790697674482</v>
      </c>
      <c r="G134" s="102">
        <v>16.7</v>
      </c>
      <c r="H134" s="25">
        <f t="shared" si="67"/>
        <v>-2.9069767441860465E-2</v>
      </c>
      <c r="I134" s="103">
        <f>IF(ISNUMBER(G134), $B145 * H134, "")</f>
        <v>-4360.4651162790697</v>
      </c>
      <c r="J134" s="24">
        <v>16.7</v>
      </c>
      <c r="K134" s="25">
        <f t="shared" si="68"/>
        <v>-2.9069767441860465E-2</v>
      </c>
      <c r="L134" s="104">
        <f>IF(ISNUMBER(J134), $B145 * K134, "")</f>
        <v>-4360.4651162790697</v>
      </c>
      <c r="M134" s="102">
        <v>16.600000000000001</v>
      </c>
      <c r="N134" s="25">
        <f t="shared" si="69"/>
        <v>-3.4883720930232433E-2</v>
      </c>
      <c r="O134" s="104">
        <f>IF(ISNUMBER(M134), $B145 * N134, "")</f>
        <v>-5232.5581395348645</v>
      </c>
      <c r="Q134" s="265"/>
      <c r="R134" s="266"/>
      <c r="S134" s="267"/>
    </row>
    <row r="135" spans="1:19">
      <c r="A135" s="123" t="s">
        <v>213</v>
      </c>
      <c r="B135" s="124">
        <v>12</v>
      </c>
      <c r="C135" s="76">
        <v>-8.2644628000000005E-3</v>
      </c>
      <c r="D135" s="13">
        <v>11.9</v>
      </c>
      <c r="E135" s="14">
        <f>IF(ISNUMBER(D135), (D135 - $B135) / $B135, "")</f>
        <v>-8.3333333333333037E-3</v>
      </c>
      <c r="F135" s="16">
        <f>IF(ISNUMBER(D135), $B145 * E135, "")</f>
        <v>-1249.9999999999955</v>
      </c>
      <c r="G135" s="29">
        <v>11.6</v>
      </c>
      <c r="H135" s="14">
        <f>IF(ISNUMBER(G135), (G135 - $B135) / $B135, "")</f>
        <v>-3.3333333333333361E-2</v>
      </c>
      <c r="I135" s="100">
        <f>IF(ISNUMBER(G135), $B145 * H135, "")</f>
        <v>-5000.0000000000045</v>
      </c>
      <c r="J135" s="13">
        <v>11.6</v>
      </c>
      <c r="K135" s="14">
        <f>IF(ISNUMBER(J135), (J135 - $B135) / $B135, "")</f>
        <v>-3.3333333333333361E-2</v>
      </c>
      <c r="L135" s="16">
        <f>IF(ISNUMBER(J135), $B145 * K135, "")</f>
        <v>-5000.0000000000045</v>
      </c>
      <c r="M135" s="29">
        <v>11.4</v>
      </c>
      <c r="N135" s="14">
        <f>IF(ISNUMBER(M135), (M135 - $B135) / $B135, "")</f>
        <v>-4.9999999999999968E-2</v>
      </c>
      <c r="O135" s="16">
        <f>IF(ISNUMBER(M135), $B145 * N135, "")</f>
        <v>-7499.9999999999955</v>
      </c>
      <c r="Q135" s="268"/>
      <c r="R135" s="269"/>
      <c r="S135" s="270"/>
    </row>
    <row r="136" spans="1:19" ht="17.25" thickBot="1">
      <c r="A136" s="125" t="s">
        <v>207</v>
      </c>
      <c r="B136" s="126">
        <v>17.7</v>
      </c>
      <c r="C136" s="77">
        <v>-1.1173184399999999E-2</v>
      </c>
      <c r="D136" s="15">
        <v>17.399999999999999</v>
      </c>
      <c r="E136" s="32">
        <f t="shared" ref="E136:E139" si="70">IF(ISNUMBER(D136), (D136 - $B136) / $B136, "")</f>
        <v>-1.6949152542372923E-2</v>
      </c>
      <c r="F136" s="18">
        <f>IF(ISNUMBER(D136), $B145 * E136, "")</f>
        <v>-2542.3728813559383</v>
      </c>
      <c r="G136" s="31">
        <v>17</v>
      </c>
      <c r="H136" s="32">
        <f t="shared" ref="H136:H139" si="71">IF(ISNUMBER(G136), (G136 - $B136) / $B136, "")</f>
        <v>-3.9548022598870018E-2</v>
      </c>
      <c r="I136" s="101">
        <f>IF(ISNUMBER(G136), $B145 * H136, "")</f>
        <v>-5932.2033898305026</v>
      </c>
      <c r="J136" s="15">
        <v>17</v>
      </c>
      <c r="K136" s="32">
        <f t="shared" ref="K136:K139" si="72">IF(ISNUMBER(J136), (J136 - $B136) / $B136, "")</f>
        <v>-3.9548022598870018E-2</v>
      </c>
      <c r="L136" s="18">
        <f>IF(ISNUMBER(J136), $B145 * K136, "")</f>
        <v>-5932.2033898305026</v>
      </c>
      <c r="M136" s="31">
        <v>16.8</v>
      </c>
      <c r="N136" s="32">
        <f t="shared" ref="N136:N139" si="73">IF(ISNUMBER(M136), (M136 - $B136) / $B136, "")</f>
        <v>-5.0847457627118564E-2</v>
      </c>
      <c r="O136" s="18">
        <f>IF(ISNUMBER(M136), $B145 * N136, "")</f>
        <v>-7627.1186440677848</v>
      </c>
      <c r="Q136" s="271"/>
      <c r="R136" s="272"/>
      <c r="S136" s="273"/>
    </row>
    <row r="137" spans="1:19" ht="17.25" thickBot="1">
      <c r="A137" s="125" t="s">
        <v>175</v>
      </c>
      <c r="B137" s="126">
        <v>17.3</v>
      </c>
      <c r="C137" s="77">
        <v>-1.14285714E-2</v>
      </c>
      <c r="D137" s="15">
        <v>16.899999999999999</v>
      </c>
      <c r="E137" s="32">
        <f t="shared" si="70"/>
        <v>-2.3121387283237118E-2</v>
      </c>
      <c r="F137" s="18">
        <f>IF(ISNUMBER(D137), $B145 * E137, "")</f>
        <v>-3468.2080924855677</v>
      </c>
      <c r="G137" s="31">
        <v>16.899999999999999</v>
      </c>
      <c r="H137" s="32">
        <f t="shared" si="71"/>
        <v>-2.3121387283237118E-2</v>
      </c>
      <c r="I137" s="101">
        <f>IF(ISNUMBER(G137), $B145 * H137, "")</f>
        <v>-3468.2080924855677</v>
      </c>
      <c r="J137" s="15">
        <v>16.899999999999999</v>
      </c>
      <c r="K137" s="32">
        <f t="shared" si="72"/>
        <v>-2.3121387283237118E-2</v>
      </c>
      <c r="L137" s="18">
        <f>IF(ISNUMBER(J137), $B145 * K137, "")</f>
        <v>-3468.2080924855677</v>
      </c>
      <c r="M137" s="31">
        <v>16.7</v>
      </c>
      <c r="N137" s="32">
        <f t="shared" si="73"/>
        <v>-3.4682080924855571E-2</v>
      </c>
      <c r="O137" s="18">
        <f>IF(ISNUMBER(M137), $B145 * N137, "")</f>
        <v>-5202.3121387283354</v>
      </c>
      <c r="Q137" s="256"/>
      <c r="R137" s="256"/>
      <c r="S137" s="256"/>
    </row>
    <row r="138" spans="1:19" ht="17.25" thickBot="1">
      <c r="A138" s="125" t="s">
        <v>159</v>
      </c>
      <c r="B138" s="126">
        <v>99.3</v>
      </c>
      <c r="C138" s="77">
        <v>-1.6831683199999999E-2</v>
      </c>
      <c r="D138" s="15">
        <v>96.7</v>
      </c>
      <c r="E138" s="32">
        <f t="shared" si="70"/>
        <v>-2.6183282980866005E-2</v>
      </c>
      <c r="F138" s="18">
        <f>IF(ISNUMBER(D138), $B145 * E138, "")</f>
        <v>-3927.4924471299009</v>
      </c>
      <c r="G138" s="31">
        <v>95.6</v>
      </c>
      <c r="H138" s="32">
        <f t="shared" si="71"/>
        <v>-3.7260825780463275E-2</v>
      </c>
      <c r="I138" s="101">
        <f>IF(ISNUMBER(G138), $B145 * H138, "")</f>
        <v>-5589.1238670694911</v>
      </c>
      <c r="J138" s="15">
        <v>95.5</v>
      </c>
      <c r="K138" s="32">
        <f t="shared" si="72"/>
        <v>-3.8267875125881139E-2</v>
      </c>
      <c r="L138" s="18">
        <f>IF(ISNUMBER(J138), $B145 * K138, "")</f>
        <v>-5740.181268882171</v>
      </c>
      <c r="M138" s="31">
        <v>95.8</v>
      </c>
      <c r="N138" s="32">
        <f t="shared" si="73"/>
        <v>-3.5246727089627394E-2</v>
      </c>
      <c r="O138" s="18">
        <f>IF(ISNUMBER(M138), $B145 * N138, "")</f>
        <v>-5287.0090634441094</v>
      </c>
      <c r="Q138" s="251"/>
      <c r="R138" s="251"/>
      <c r="S138" s="251"/>
    </row>
    <row r="139" spans="1:19" ht="17.25" thickBot="1">
      <c r="A139" s="127" t="s">
        <v>64</v>
      </c>
      <c r="B139" s="128">
        <v>42.1</v>
      </c>
      <c r="C139" s="78">
        <v>-1.86480186E-2</v>
      </c>
      <c r="D139" s="20">
        <v>41.7</v>
      </c>
      <c r="E139" s="21">
        <f t="shared" si="70"/>
        <v>-9.5011876484560227E-3</v>
      </c>
      <c r="F139" s="22">
        <f>IF(ISNUMBER(D139), $B145 * E139, "")</f>
        <v>-1425.1781472684033</v>
      </c>
      <c r="G139" s="30">
        <v>41</v>
      </c>
      <c r="H139" s="21">
        <f t="shared" si="71"/>
        <v>-2.6128266033254188E-2</v>
      </c>
      <c r="I139" s="105">
        <f>IF(ISNUMBER(G139), $B145 * H139, "")</f>
        <v>-3919.2399049881283</v>
      </c>
      <c r="J139" s="20">
        <v>41</v>
      </c>
      <c r="K139" s="21">
        <f t="shared" si="72"/>
        <v>-2.6128266033254188E-2</v>
      </c>
      <c r="L139" s="22">
        <f>IF(ISNUMBER(J139), $B145 * K139, "")</f>
        <v>-3919.2399049881283</v>
      </c>
      <c r="M139" s="30">
        <v>40.5</v>
      </c>
      <c r="N139" s="21">
        <f t="shared" si="73"/>
        <v>-3.8004750593824257E-2</v>
      </c>
      <c r="O139" s="22">
        <f>IF(ISNUMBER(M139), $B145 * N139, "")</f>
        <v>-5700.7125890736388</v>
      </c>
      <c r="Q139" s="251"/>
      <c r="R139" s="251"/>
      <c r="S139" s="251"/>
    </row>
    <row r="140" spans="1:19" ht="17.25" thickBot="1">
      <c r="A140" s="125" t="s">
        <v>201</v>
      </c>
      <c r="B140" s="129">
        <v>17.7</v>
      </c>
      <c r="C140" s="80">
        <v>-2.2099447500000001E-2</v>
      </c>
      <c r="D140" s="106">
        <v>17.7</v>
      </c>
      <c r="E140" s="107">
        <f>IF(ISNUMBER(D140), (D140 - $B140) / $B140, "")</f>
        <v>0</v>
      </c>
      <c r="F140" s="108">
        <f>IF(ISNUMBER(D140), $B145 * E140, "")</f>
        <v>0</v>
      </c>
      <c r="G140" s="109">
        <v>17.3</v>
      </c>
      <c r="H140" s="107">
        <f>IF(ISNUMBER(G140), (G140 - $B140) / $B140, "")</f>
        <v>-2.2598870056497095E-2</v>
      </c>
      <c r="I140" s="110">
        <f>IF(ISNUMBER(G140), $B145 * H140, "")</f>
        <v>-3389.8305084745643</v>
      </c>
      <c r="J140" s="106">
        <v>17.399999999999999</v>
      </c>
      <c r="K140" s="107">
        <f>IF(ISNUMBER(J140), (J140 - $B140) / $B140, "")</f>
        <v>-1.6949152542372923E-2</v>
      </c>
      <c r="L140" s="108">
        <f>IF(ISNUMBER(J140), $B145 * K140, "")</f>
        <v>-2542.3728813559383</v>
      </c>
      <c r="M140" s="109">
        <v>17.2</v>
      </c>
      <c r="N140" s="107">
        <f>IF(ISNUMBER(M140), (M140 - $B140) / $B140, "")</f>
        <v>-2.8248587570621469E-2</v>
      </c>
      <c r="O140" s="108">
        <f>IF(ISNUMBER(M140), $B145 * N140, "")</f>
        <v>-4237.2881355932204</v>
      </c>
      <c r="Q140" s="256"/>
      <c r="R140" s="256"/>
      <c r="S140" s="256"/>
    </row>
    <row r="141" spans="1:19" ht="17.25" thickBot="1">
      <c r="A141" s="125" t="s">
        <v>147</v>
      </c>
      <c r="B141" s="126">
        <v>12.8</v>
      </c>
      <c r="C141" s="77">
        <v>-2.2900763399999999E-2</v>
      </c>
      <c r="D141" s="15">
        <v>12.9</v>
      </c>
      <c r="E141" s="32">
        <f t="shared" ref="E141:E144" si="74">IF(ISNUMBER(D141), (D141 - $B141) / $B141, "")</f>
        <v>7.8124999999999722E-3</v>
      </c>
      <c r="F141" s="18">
        <f>IF(ISNUMBER(D141), $B145 * E141, "")</f>
        <v>1171.8749999999959</v>
      </c>
      <c r="G141" s="31">
        <v>12.7</v>
      </c>
      <c r="H141" s="32">
        <f t="shared" ref="H141:H144" si="75">IF(ISNUMBER(G141), (G141 - $B141) / $B141, "")</f>
        <v>-7.812500000000111E-3</v>
      </c>
      <c r="I141" s="101">
        <f>IF(ISNUMBER(G141), $B145 * H141, "")</f>
        <v>-1171.8750000000166</v>
      </c>
      <c r="J141" s="15">
        <v>12.8</v>
      </c>
      <c r="K141" s="32">
        <f t="shared" ref="K141:K144" si="76">IF(ISNUMBER(J141), (J141 - $B141) / $B141, "")</f>
        <v>0</v>
      </c>
      <c r="L141" s="18">
        <f>IF(ISNUMBER(J141), $B145 * K141, "")</f>
        <v>0</v>
      </c>
      <c r="M141" s="31">
        <v>12.6</v>
      </c>
      <c r="N141" s="32">
        <f t="shared" ref="N141:N144" si="77">IF(ISNUMBER(M141), (M141 - $B141) / $B141, "")</f>
        <v>-1.5625000000000083E-2</v>
      </c>
      <c r="O141" s="18">
        <f>IF(ISNUMBER(M141), $B145 * N141, "")</f>
        <v>-2343.7500000000123</v>
      </c>
      <c r="Q141" s="256"/>
      <c r="R141" s="256"/>
      <c r="S141" s="256"/>
    </row>
    <row r="142" spans="1:19" ht="17.25" thickBot="1">
      <c r="A142" s="125" t="s">
        <v>231</v>
      </c>
      <c r="B142" s="126">
        <v>88.7</v>
      </c>
      <c r="C142" s="77">
        <v>-3.0601092900000001E-2</v>
      </c>
      <c r="D142" s="15">
        <v>88.2</v>
      </c>
      <c r="E142" s="32">
        <f t="shared" si="74"/>
        <v>-5.6369785794813977E-3</v>
      </c>
      <c r="F142" s="18">
        <f>IF(ISNUMBER(D142), $B145 * E142, "")</f>
        <v>-845.54678692220966</v>
      </c>
      <c r="G142" s="31">
        <v>85.9</v>
      </c>
      <c r="H142" s="32">
        <f t="shared" si="75"/>
        <v>-3.1567080045095793E-2</v>
      </c>
      <c r="I142" s="101">
        <f>IF(ISNUMBER(G142), $B145 * H142, "")</f>
        <v>-4735.0620067643686</v>
      </c>
      <c r="J142" s="15">
        <v>86.8</v>
      </c>
      <c r="K142" s="32">
        <f t="shared" si="76"/>
        <v>-2.1420518602029377E-2</v>
      </c>
      <c r="L142" s="18">
        <f>IF(ISNUMBER(J142), $B145 * K142, "")</f>
        <v>-3213.0777903044068</v>
      </c>
      <c r="M142" s="31">
        <v>85.7</v>
      </c>
      <c r="N142" s="32">
        <f t="shared" si="77"/>
        <v>-3.3821871476888386E-2</v>
      </c>
      <c r="O142" s="18">
        <f>IF(ISNUMBER(M142), $B145 * N142, "")</f>
        <v>-5073.2807215332577</v>
      </c>
      <c r="Q142" s="256"/>
      <c r="R142" s="256"/>
      <c r="S142" s="256"/>
    </row>
    <row r="143" spans="1:19">
      <c r="A143" s="125" t="s">
        <v>185</v>
      </c>
      <c r="B143" s="126">
        <v>15.1</v>
      </c>
      <c r="C143" s="77">
        <v>-3.2051282100000002E-2</v>
      </c>
      <c r="D143" s="15">
        <v>15</v>
      </c>
      <c r="E143" s="32">
        <f t="shared" si="74"/>
        <v>-6.6225165562913673E-3</v>
      </c>
      <c r="F143" s="18">
        <f>IF(ISNUMBER(D143), $B145 * E143, "")</f>
        <v>-993.37748344370505</v>
      </c>
      <c r="G143" s="31">
        <v>14.8</v>
      </c>
      <c r="H143" s="32">
        <f t="shared" si="75"/>
        <v>-1.9867549668874104E-2</v>
      </c>
      <c r="I143" s="101">
        <f>IF(ISNUMBER(G143), $B145 * H143, "")</f>
        <v>-2980.1324503311157</v>
      </c>
      <c r="J143" s="15">
        <v>14.7</v>
      </c>
      <c r="K143" s="32">
        <f t="shared" si="76"/>
        <v>-2.6490066225165587E-2</v>
      </c>
      <c r="L143" s="18">
        <f>IF(ISNUMBER(J143), $B145 * K143, "")</f>
        <v>-3973.5099337748379</v>
      </c>
      <c r="M143" s="31">
        <v>14.4</v>
      </c>
      <c r="N143" s="32">
        <f t="shared" si="77"/>
        <v>-4.6357615894039687E-2</v>
      </c>
      <c r="O143" s="18">
        <f>IF(ISNUMBER(M143), $B145 * N143, "")</f>
        <v>-6953.6423841059532</v>
      </c>
      <c r="Q143" s="278"/>
      <c r="R143" s="279"/>
      <c r="S143" s="280"/>
    </row>
    <row r="144" spans="1:19" ht="17.25" thickBot="1">
      <c r="A144" s="130"/>
      <c r="B144" s="131"/>
      <c r="C144" s="79"/>
      <c r="D144" s="24" t="s">
        <v>341</v>
      </c>
      <c r="E144" s="25" t="str">
        <f t="shared" si="74"/>
        <v/>
      </c>
      <c r="F144" s="104" t="str">
        <f>IF(ISNUMBER(D144), $B145 * E144, "")</f>
        <v/>
      </c>
      <c r="G144" s="102" t="s">
        <v>341</v>
      </c>
      <c r="H144" s="25" t="str">
        <f t="shared" si="75"/>
        <v/>
      </c>
      <c r="I144" s="103" t="str">
        <f>IF(ISNUMBER(G144), $B145 * H144, "")</f>
        <v/>
      </c>
      <c r="J144" s="24" t="s">
        <v>341</v>
      </c>
      <c r="K144" s="25" t="str">
        <f t="shared" si="76"/>
        <v/>
      </c>
      <c r="L144" s="104" t="str">
        <f>IF(ISNUMBER(J144), $B145 * K144, "")</f>
        <v/>
      </c>
      <c r="M144" s="102" t="s">
        <v>341</v>
      </c>
      <c r="N144" s="25" t="str">
        <f t="shared" si="77"/>
        <v/>
      </c>
      <c r="O144" s="104" t="str">
        <f>IF(ISNUMBER(M144), $B145 * N144, "")</f>
        <v/>
      </c>
      <c r="Q144" s="281"/>
      <c r="R144" s="282"/>
      <c r="S144" s="283"/>
    </row>
    <row r="145" spans="1:19" ht="17.25" thickBot="1">
      <c r="A145" s="132" t="s">
        <v>267</v>
      </c>
      <c r="B145" s="289">
        <f>$B$37</f>
        <v>150000</v>
      </c>
      <c r="C145" s="290"/>
      <c r="D145" s="26" t="s">
        <v>268</v>
      </c>
      <c r="E145" s="27">
        <f>IF(COUNT(E125:E144), SUM(E125:E144) / COUNT(E125:E144), 0)</f>
        <v>-2.1781010634237031E-2</v>
      </c>
      <c r="F145" s="28">
        <f>SUM(F125:F144)</f>
        <v>-62075.88030757552</v>
      </c>
      <c r="G145" s="26" t="s">
        <v>268</v>
      </c>
      <c r="H145" s="27">
        <f>IF(COUNT(H125:H144), SUM(H125:H144) / COUNT(H125:H144), 0)</f>
        <v>-3.7097507093397666E-2</v>
      </c>
      <c r="I145" s="28">
        <f>SUM(I125:I144)</f>
        <v>-105727.89521618333</v>
      </c>
      <c r="J145" s="26" t="s">
        <v>268</v>
      </c>
      <c r="K145" s="27">
        <f>IF(COUNT(K125:K144), SUM(K125:K144) / COUNT(K125:K144), 0)</f>
        <v>-3.415624896433931E-2</v>
      </c>
      <c r="L145" s="28">
        <f>SUM(L125:L144)</f>
        <v>-97345.309548367004</v>
      </c>
      <c r="M145" s="26" t="s">
        <v>268</v>
      </c>
      <c r="N145" s="27">
        <f>IF(COUNT(N125:N144), SUM(N125:N144) / COUNT(N125:N144), 0)</f>
        <v>-4.7207798039111883E-2</v>
      </c>
      <c r="O145" s="28">
        <f>SUM(O125:O144)</f>
        <v>-134542.22441146887</v>
      </c>
      <c r="Q145" s="284"/>
      <c r="R145" s="285"/>
      <c r="S145" s="286"/>
    </row>
    <row r="147" spans="1:19" ht="17.25" thickBot="1"/>
    <row r="148" spans="1:19" ht="17.25" thickBot="1">
      <c r="A148" s="230" t="s">
        <v>256</v>
      </c>
      <c r="B148" s="231"/>
      <c r="C148" s="231"/>
      <c r="D148" s="231"/>
      <c r="E148" s="231"/>
      <c r="F148" s="231"/>
      <c r="G148" s="231"/>
      <c r="H148" s="231"/>
      <c r="I148" s="231"/>
      <c r="J148" s="231"/>
      <c r="K148" s="231"/>
      <c r="L148" s="231"/>
      <c r="M148" s="231"/>
      <c r="N148" s="231"/>
      <c r="O148" s="232"/>
      <c r="Q148" s="251"/>
      <c r="R148" s="251"/>
      <c r="S148" s="251"/>
    </row>
    <row r="149" spans="1:19" ht="17.25" thickBot="1">
      <c r="A149" s="198" t="s">
        <v>264</v>
      </c>
      <c r="B149" s="230" t="s">
        <v>49</v>
      </c>
      <c r="C149" s="232"/>
      <c r="D149" s="230" t="s">
        <v>57</v>
      </c>
      <c r="E149" s="231"/>
      <c r="F149" s="232"/>
      <c r="G149" s="257">
        <f>_xlfn.IFNA(VLOOKUP(B149, 현재가테이블!$B$2:$D$200, 2, FALSE), "-")</f>
        <v>60715000</v>
      </c>
      <c r="H149" s="258"/>
      <c r="I149" s="259"/>
      <c r="J149" s="230" t="s">
        <v>58</v>
      </c>
      <c r="K149" s="231"/>
      <c r="L149" s="232"/>
      <c r="M149" s="260">
        <f>_xlfn.IFNA(VLOOKUP(B149, 현재가테이블!$B$2:$D$200, 3, FALSE), "-")</f>
        <v>-7.8924148000000006E-3</v>
      </c>
      <c r="N149" s="261"/>
      <c r="O149" s="262"/>
      <c r="Q149" s="251"/>
      <c r="R149" s="251"/>
      <c r="S149" s="251"/>
    </row>
    <row r="150" spans="1:19" ht="17.25" thickBot="1">
      <c r="A150" s="291" t="s">
        <v>54</v>
      </c>
      <c r="B150" s="293" t="str">
        <f>TEXT($G$1, "[$-ko-KR]yyyy-mm-dd(ddd) ") &amp; "오전 00:00"</f>
        <v>2021-12-09(목) 오전 00:00</v>
      </c>
      <c r="C150" s="294"/>
      <c r="D150" s="253" t="str">
        <f>TEXT($G$1, "[$-ko-KR]yyyy-mm-dd(ddd) ") &amp; "오후 14:00"</f>
        <v>2021-12-09(목) 오후 14:00</v>
      </c>
      <c r="E150" s="254"/>
      <c r="F150" s="255"/>
      <c r="G150" s="253" t="str">
        <f>TEXT($G$1, "[$-ko-KR]yyyy-mm-dd(ddd) ") &amp; "오후 19:00"</f>
        <v>2021-12-09(목) 오후 19:00</v>
      </c>
      <c r="H150" s="254"/>
      <c r="I150" s="255"/>
      <c r="J150" s="253" t="str">
        <f>TEXT($G$1, "[$-ko-KR]yyyy-mm-dd(ddd) ") &amp; "오후 21:00"</f>
        <v>2021-12-09(목) 오후 21:00</v>
      </c>
      <c r="K150" s="254"/>
      <c r="L150" s="255"/>
      <c r="M150" s="253" t="str">
        <f>TEXT($G$1+1, "[$-ko-KR]yyyy-mm-dd(ddd) ") &amp; "오전 00:00"</f>
        <v>2021-12-10(금) 오전 00:00</v>
      </c>
      <c r="N150" s="254"/>
      <c r="O150" s="255"/>
      <c r="Q150" s="251"/>
      <c r="R150" s="251"/>
      <c r="S150" s="251"/>
    </row>
    <row r="151" spans="1:19" ht="17.25" thickBot="1">
      <c r="A151" s="292"/>
      <c r="B151" s="121" t="s">
        <v>57</v>
      </c>
      <c r="C151" s="122" t="s">
        <v>58</v>
      </c>
      <c r="D151" s="2" t="s">
        <v>57</v>
      </c>
      <c r="E151" s="10" t="s">
        <v>265</v>
      </c>
      <c r="F151" s="11" t="s">
        <v>266</v>
      </c>
      <c r="G151" s="199" t="s">
        <v>57</v>
      </c>
      <c r="H151" s="200" t="s">
        <v>265</v>
      </c>
      <c r="I151" s="201" t="s">
        <v>266</v>
      </c>
      <c r="J151" s="10" t="s">
        <v>57</v>
      </c>
      <c r="K151" s="10" t="s">
        <v>265</v>
      </c>
      <c r="L151" s="115" t="s">
        <v>266</v>
      </c>
      <c r="M151" s="2" t="s">
        <v>57</v>
      </c>
      <c r="N151" s="10" t="s">
        <v>265</v>
      </c>
      <c r="O151" s="66" t="s">
        <v>266</v>
      </c>
      <c r="Q151" s="256"/>
      <c r="R151" s="256"/>
      <c r="S151" s="256"/>
    </row>
    <row r="152" spans="1:19" ht="17.25" thickBot="1">
      <c r="A152" s="123" t="s">
        <v>336</v>
      </c>
      <c r="B152" s="124">
        <v>340</v>
      </c>
      <c r="C152" s="76">
        <v>-2.9325512999999999E-3</v>
      </c>
      <c r="D152" s="13">
        <v>352</v>
      </c>
      <c r="E152" s="14">
        <f>IF(ISNUMBER(D152), (D152 - $B152) / $B152, "")</f>
        <v>3.5294117647058823E-2</v>
      </c>
      <c r="F152" s="16">
        <f>IF(ISNUMBER(D152), $B172 * E152, "")</f>
        <v>5294.1176470588234</v>
      </c>
      <c r="G152" s="29">
        <v>332</v>
      </c>
      <c r="H152" s="14">
        <f>IF(ISNUMBER(G152), (G152 - $B152) / $B152, "")</f>
        <v>-2.3529411764705882E-2</v>
      </c>
      <c r="I152" s="100">
        <f>IF(ISNUMBER(G152), $B172 * H152, "")</f>
        <v>-3529.4117647058824</v>
      </c>
      <c r="J152" s="13">
        <v>334</v>
      </c>
      <c r="K152" s="14">
        <f>IF(ISNUMBER(J152), (J152 - $B152) / $B152, "")</f>
        <v>-1.7647058823529412E-2</v>
      </c>
      <c r="L152" s="16">
        <f>IF(ISNUMBER(J152), $B172 * K152, "")</f>
        <v>-2647.0588235294117</v>
      </c>
      <c r="M152" s="29">
        <v>327</v>
      </c>
      <c r="N152" s="14">
        <f>IF(ISNUMBER(M152), (M152 - $B152) / $B152, "")</f>
        <v>-3.8235294117647062E-2</v>
      </c>
      <c r="O152" s="16">
        <f>IF(ISNUMBER(M152), $B172 * N152, "")</f>
        <v>-5735.2941176470595</v>
      </c>
      <c r="Q152" s="251"/>
      <c r="R152" s="251"/>
      <c r="S152" s="251"/>
    </row>
    <row r="153" spans="1:19" ht="17.25" thickBot="1">
      <c r="A153" s="125" t="s">
        <v>227</v>
      </c>
      <c r="B153" s="126">
        <v>601</v>
      </c>
      <c r="C153" s="77">
        <v>-6.6115701999999998E-3</v>
      </c>
      <c r="D153" s="15">
        <v>793</v>
      </c>
      <c r="E153" s="32">
        <f t="shared" ref="E153:E156" si="78">IF(ISNUMBER(D153), (D153 - $B153) / $B153, "")</f>
        <v>0.3194675540765391</v>
      </c>
      <c r="F153" s="18">
        <f>IF(ISNUMBER(D153), $B172 * E153, "")</f>
        <v>47920.133111480864</v>
      </c>
      <c r="G153" s="31">
        <v>751</v>
      </c>
      <c r="H153" s="32">
        <f t="shared" ref="H153:H156" si="79">IF(ISNUMBER(G153), (G153 - $B153) / $B153, "")</f>
        <v>0.24958402662229617</v>
      </c>
      <c r="I153" s="101">
        <f>IF(ISNUMBER(G153), $B172 * H153, "")</f>
        <v>37437.603993344426</v>
      </c>
      <c r="J153" s="15">
        <v>758</v>
      </c>
      <c r="K153" s="32">
        <f t="shared" ref="K153:K156" si="80">IF(ISNUMBER(J153), (J153 - $B153) / $B153, "")</f>
        <v>0.26123128119800332</v>
      </c>
      <c r="L153" s="18">
        <f>IF(ISNUMBER(J153), $B172 * K153, "")</f>
        <v>39184.692179700498</v>
      </c>
      <c r="M153" s="31">
        <v>751</v>
      </c>
      <c r="N153" s="32">
        <f t="shared" ref="N153:N156" si="81">IF(ISNUMBER(M153), (M153 - $B153) / $B153, "")</f>
        <v>0.24958402662229617</v>
      </c>
      <c r="O153" s="18">
        <f>IF(ISNUMBER(M153), $B172 * N153, "")</f>
        <v>37437.603993344426</v>
      </c>
      <c r="Q153" s="251"/>
      <c r="R153" s="251"/>
      <c r="S153" s="251"/>
    </row>
    <row r="154" spans="1:19" ht="17.25" thickBot="1">
      <c r="A154" s="125" t="s">
        <v>121</v>
      </c>
      <c r="B154" s="126">
        <v>490</v>
      </c>
      <c r="C154" s="77">
        <v>-8.0971659999999994E-3</v>
      </c>
      <c r="D154" s="15">
        <v>488</v>
      </c>
      <c r="E154" s="32">
        <f t="shared" si="78"/>
        <v>-4.0816326530612249E-3</v>
      </c>
      <c r="F154" s="18">
        <f>IF(ISNUMBER(D154), $B172 * E154, "")</f>
        <v>-612.24489795918373</v>
      </c>
      <c r="G154" s="31">
        <v>481</v>
      </c>
      <c r="H154" s="32">
        <f t="shared" si="79"/>
        <v>-1.8367346938775512E-2</v>
      </c>
      <c r="I154" s="101">
        <f>IF(ISNUMBER(G154), $B172 * H154, "")</f>
        <v>-2755.1020408163267</v>
      </c>
      <c r="J154" s="15">
        <v>482</v>
      </c>
      <c r="K154" s="32">
        <f t="shared" si="80"/>
        <v>-1.6326530612244899E-2</v>
      </c>
      <c r="L154" s="18">
        <f>IF(ISNUMBER(J154), $B172 * K154, "")</f>
        <v>-2448.9795918367349</v>
      </c>
      <c r="M154" s="31">
        <v>465</v>
      </c>
      <c r="N154" s="32">
        <f t="shared" si="81"/>
        <v>-5.1020408163265307E-2</v>
      </c>
      <c r="O154" s="18">
        <f>IF(ISNUMBER(M154), $B172 * N154, "")</f>
        <v>-7653.0612244897957</v>
      </c>
      <c r="Q154" s="256"/>
      <c r="R154" s="256"/>
      <c r="S154" s="256"/>
    </row>
    <row r="155" spans="1:19" ht="17.25" thickBot="1">
      <c r="A155" s="125" t="s">
        <v>251</v>
      </c>
      <c r="B155" s="126">
        <v>339</v>
      </c>
      <c r="C155" s="77">
        <v>-8.7719297999999998E-3</v>
      </c>
      <c r="D155" s="15">
        <v>336</v>
      </c>
      <c r="E155" s="32">
        <f t="shared" si="78"/>
        <v>-8.8495575221238937E-3</v>
      </c>
      <c r="F155" s="18">
        <f>IF(ISNUMBER(D155), $B172 * E155, "")</f>
        <v>-1327.4336283185839</v>
      </c>
      <c r="G155" s="31">
        <v>335</v>
      </c>
      <c r="H155" s="32">
        <f t="shared" si="79"/>
        <v>-1.1799410029498525E-2</v>
      </c>
      <c r="I155" s="101">
        <f>IF(ISNUMBER(G155), $B172 * H155, "")</f>
        <v>-1769.9115044247787</v>
      </c>
      <c r="J155" s="15">
        <v>336</v>
      </c>
      <c r="K155" s="32">
        <f t="shared" si="80"/>
        <v>-8.8495575221238937E-3</v>
      </c>
      <c r="L155" s="18">
        <f>IF(ISNUMBER(J155), $B172 * K155, "")</f>
        <v>-1327.4336283185839</v>
      </c>
      <c r="M155" s="31">
        <v>336</v>
      </c>
      <c r="N155" s="32">
        <f t="shared" si="81"/>
        <v>-8.8495575221238937E-3</v>
      </c>
      <c r="O155" s="18">
        <f>IF(ISNUMBER(M155), $B172 * N155, "")</f>
        <v>-1327.4336283185839</v>
      </c>
      <c r="Q155" s="256"/>
      <c r="R155" s="256"/>
      <c r="S155" s="256"/>
    </row>
    <row r="156" spans="1:19" ht="17.25" thickBot="1">
      <c r="A156" s="127" t="s">
        <v>217</v>
      </c>
      <c r="B156" s="128">
        <v>200</v>
      </c>
      <c r="C156" s="78">
        <v>-9.9009900999999997E-3</v>
      </c>
      <c r="D156" s="20">
        <v>198</v>
      </c>
      <c r="E156" s="21">
        <f t="shared" si="78"/>
        <v>-0.01</v>
      </c>
      <c r="F156" s="22">
        <f>IF(ISNUMBER(D156), $B172 * E156, "")</f>
        <v>-1500</v>
      </c>
      <c r="G156" s="30">
        <v>195</v>
      </c>
      <c r="H156" s="21">
        <f t="shared" si="79"/>
        <v>-2.5000000000000001E-2</v>
      </c>
      <c r="I156" s="105">
        <f>IF(ISNUMBER(G156), $B172 * H156, "")</f>
        <v>-3750</v>
      </c>
      <c r="J156" s="20">
        <v>197</v>
      </c>
      <c r="K156" s="21">
        <f t="shared" si="80"/>
        <v>-1.4999999999999999E-2</v>
      </c>
      <c r="L156" s="22">
        <f>IF(ISNUMBER(J156), $B172 * K156, "")</f>
        <v>-2250</v>
      </c>
      <c r="M156" s="30">
        <v>193</v>
      </c>
      <c r="N156" s="21">
        <f t="shared" si="81"/>
        <v>-3.5000000000000003E-2</v>
      </c>
      <c r="O156" s="22">
        <f>IF(ISNUMBER(M156), $B172 * N156, "")</f>
        <v>-5250.0000000000009</v>
      </c>
      <c r="Q156" s="256"/>
      <c r="R156" s="256"/>
      <c r="S156" s="256"/>
    </row>
    <row r="157" spans="1:19" ht="17.25" thickBot="1">
      <c r="A157" s="125" t="s">
        <v>327</v>
      </c>
      <c r="B157" s="129">
        <v>978</v>
      </c>
      <c r="C157" s="80">
        <v>-1.8072289200000001E-2</v>
      </c>
      <c r="D157" s="106">
        <v>975</v>
      </c>
      <c r="E157" s="107">
        <f>IF(ISNUMBER(D157), (D157 - $B157) / $B157, "")</f>
        <v>-3.0674846625766872E-3</v>
      </c>
      <c r="F157" s="108">
        <f>IF(ISNUMBER(D157), $B172 * E157, "")</f>
        <v>-460.12269938650309</v>
      </c>
      <c r="G157" s="109">
        <v>961</v>
      </c>
      <c r="H157" s="107">
        <f>IF(ISNUMBER(G157), (G157 - $B157) / $B157, "")</f>
        <v>-1.7382413087934562E-2</v>
      </c>
      <c r="I157" s="110">
        <f>IF(ISNUMBER(G157), $B172 * H157, "")</f>
        <v>-2607.3619631901843</v>
      </c>
      <c r="J157" s="106">
        <v>964</v>
      </c>
      <c r="K157" s="107">
        <f>IF(ISNUMBER(J157), (J157 - $B157) / $B157, "")</f>
        <v>-1.4314928425357873E-2</v>
      </c>
      <c r="L157" s="108">
        <f>IF(ISNUMBER(J157), $B172 * K157, "")</f>
        <v>-2147.2392638036808</v>
      </c>
      <c r="M157" s="109">
        <v>957</v>
      </c>
      <c r="N157" s="107">
        <f>IF(ISNUMBER(M157), (M157 - $B157) / $B157, "")</f>
        <v>-2.1472392638036811E-2</v>
      </c>
      <c r="O157" s="108">
        <f>IF(ISNUMBER(M157), $B172 * N157, "")</f>
        <v>-3220.8588957055217</v>
      </c>
      <c r="Q157" s="256"/>
      <c r="R157" s="256"/>
      <c r="S157" s="256"/>
    </row>
    <row r="158" spans="1:19" ht="17.25" thickBot="1">
      <c r="A158" s="125" t="s">
        <v>135</v>
      </c>
      <c r="B158" s="126">
        <v>308</v>
      </c>
      <c r="C158" s="77">
        <v>-1.9108280299999999E-2</v>
      </c>
      <c r="D158" s="15">
        <v>311</v>
      </c>
      <c r="E158" s="32">
        <f t="shared" ref="E158:E161" si="82">IF(ISNUMBER(D158), (D158 - $B158) / $B158, "")</f>
        <v>9.74025974025974E-3</v>
      </c>
      <c r="F158" s="18">
        <f>IF(ISNUMBER(D158), $B172 * E158, "")</f>
        <v>1461.0389610389609</v>
      </c>
      <c r="G158" s="31">
        <v>308</v>
      </c>
      <c r="H158" s="32">
        <f t="shared" ref="H158:H161" si="83">IF(ISNUMBER(G158), (G158 - $B158) / $B158, "")</f>
        <v>0</v>
      </c>
      <c r="I158" s="101">
        <f>IF(ISNUMBER(G158), $B172 * H158, "")</f>
        <v>0</v>
      </c>
      <c r="J158" s="15">
        <v>309</v>
      </c>
      <c r="K158" s="32">
        <f t="shared" ref="K158:K161" si="84">IF(ISNUMBER(J158), (J158 - $B158) / $B158, "")</f>
        <v>3.246753246753247E-3</v>
      </c>
      <c r="L158" s="18">
        <f>IF(ISNUMBER(J158), $B172 * K158, "")</f>
        <v>487.01298701298703</v>
      </c>
      <c r="M158" s="31">
        <v>303</v>
      </c>
      <c r="N158" s="32">
        <f t="shared" ref="N158:N161" si="85">IF(ISNUMBER(M158), (M158 - $B158) / $B158, "")</f>
        <v>-1.6233766233766232E-2</v>
      </c>
      <c r="O158" s="18">
        <f>IF(ISNUMBER(M158), $B172 * N158, "")</f>
        <v>-2435.0649350649346</v>
      </c>
      <c r="Q158" s="256"/>
      <c r="R158" s="256"/>
      <c r="S158" s="256"/>
    </row>
    <row r="159" spans="1:19" ht="17.25" thickBot="1">
      <c r="A159" s="125" t="s">
        <v>235</v>
      </c>
      <c r="B159" s="126">
        <v>115</v>
      </c>
      <c r="C159" s="77">
        <v>-2.54237288E-2</v>
      </c>
      <c r="D159" s="15">
        <v>114</v>
      </c>
      <c r="E159" s="32">
        <f t="shared" si="82"/>
        <v>-8.6956521739130436E-3</v>
      </c>
      <c r="F159" s="18">
        <f>IF(ISNUMBER(D159), $B172 * E159, "")</f>
        <v>-1304.3478260869565</v>
      </c>
      <c r="G159" s="31">
        <v>113</v>
      </c>
      <c r="H159" s="32">
        <f t="shared" si="83"/>
        <v>-1.7391304347826087E-2</v>
      </c>
      <c r="I159" s="101">
        <f>IF(ISNUMBER(G159), $B172 * H159, "")</f>
        <v>-2608.695652173913</v>
      </c>
      <c r="J159" s="15">
        <v>113</v>
      </c>
      <c r="K159" s="32">
        <f t="shared" si="84"/>
        <v>-1.7391304347826087E-2</v>
      </c>
      <c r="L159" s="18">
        <f>IF(ISNUMBER(J159), $B172 * K159, "")</f>
        <v>-2608.695652173913</v>
      </c>
      <c r="M159" s="31">
        <v>111</v>
      </c>
      <c r="N159" s="32">
        <f t="shared" si="85"/>
        <v>-3.4782608695652174E-2</v>
      </c>
      <c r="O159" s="18">
        <f>IF(ISNUMBER(M159), $B172 * N159, "")</f>
        <v>-5217.391304347826</v>
      </c>
      <c r="Q159" s="256"/>
      <c r="R159" s="256"/>
      <c r="S159" s="256"/>
    </row>
    <row r="160" spans="1:19" ht="17.25" thickBot="1">
      <c r="A160" s="125" t="s">
        <v>107</v>
      </c>
      <c r="B160" s="126">
        <v>151</v>
      </c>
      <c r="C160" s="77">
        <v>-2.5806451599999999E-2</v>
      </c>
      <c r="D160" s="15">
        <v>149</v>
      </c>
      <c r="E160" s="32">
        <f t="shared" si="82"/>
        <v>-1.3245033112582781E-2</v>
      </c>
      <c r="F160" s="18">
        <f>IF(ISNUMBER(D160), $B172 * E160, "")</f>
        <v>-1986.7549668874171</v>
      </c>
      <c r="G160" s="31">
        <v>147</v>
      </c>
      <c r="H160" s="32">
        <f t="shared" si="83"/>
        <v>-2.6490066225165563E-2</v>
      </c>
      <c r="I160" s="101">
        <f>IF(ISNUMBER(G160), $B172 * H160, "")</f>
        <v>-3973.5099337748343</v>
      </c>
      <c r="J160" s="15">
        <v>147</v>
      </c>
      <c r="K160" s="32">
        <f t="shared" si="84"/>
        <v>-2.6490066225165563E-2</v>
      </c>
      <c r="L160" s="18">
        <f>IF(ISNUMBER(J160), $B172 * K160, "")</f>
        <v>-3973.5099337748343</v>
      </c>
      <c r="M160" s="31">
        <v>145</v>
      </c>
      <c r="N160" s="32">
        <f t="shared" si="85"/>
        <v>-3.9735099337748346E-2</v>
      </c>
      <c r="O160" s="18">
        <f>IF(ISNUMBER(M160), $B172 * N160, "")</f>
        <v>-5960.2649006622523</v>
      </c>
      <c r="Q160" s="33"/>
      <c r="R160" s="33"/>
    </row>
    <row r="161" spans="1:19" ht="17.25" thickBot="1">
      <c r="A161" s="130" t="s">
        <v>189</v>
      </c>
      <c r="B161" s="131">
        <v>349</v>
      </c>
      <c r="C161" s="79">
        <v>-2.78551532E-2</v>
      </c>
      <c r="D161" s="24">
        <v>350</v>
      </c>
      <c r="E161" s="25">
        <f t="shared" si="82"/>
        <v>2.8653295128939827E-3</v>
      </c>
      <c r="F161" s="104">
        <f>IF(ISNUMBER(D161), $B172 * E161, "")</f>
        <v>429.79942693409743</v>
      </c>
      <c r="G161" s="102">
        <v>348</v>
      </c>
      <c r="H161" s="25">
        <f t="shared" si="83"/>
        <v>-2.8653295128939827E-3</v>
      </c>
      <c r="I161" s="103">
        <f>IF(ISNUMBER(G161), $B172 * H161, "")</f>
        <v>-429.79942693409743</v>
      </c>
      <c r="J161" s="24">
        <v>351</v>
      </c>
      <c r="K161" s="25">
        <f t="shared" si="84"/>
        <v>5.7306590257879654E-3</v>
      </c>
      <c r="L161" s="104">
        <f>IF(ISNUMBER(J161), $B172 * K161, "")</f>
        <v>859.59885386819485</v>
      </c>
      <c r="M161" s="102">
        <v>344</v>
      </c>
      <c r="N161" s="25">
        <f t="shared" si="85"/>
        <v>-1.4326647564469915E-2</v>
      </c>
      <c r="O161" s="104">
        <f>IF(ISNUMBER(M161), $B172 * N161, "")</f>
        <v>-2148.9971346704874</v>
      </c>
      <c r="Q161" s="265"/>
      <c r="R161" s="266"/>
      <c r="S161" s="267"/>
    </row>
    <row r="162" spans="1:19">
      <c r="A162" s="123" t="s">
        <v>203</v>
      </c>
      <c r="B162" s="124">
        <v>719</v>
      </c>
      <c r="C162" s="76">
        <v>-3.0997304600000001E-2</v>
      </c>
      <c r="D162" s="13">
        <v>709</v>
      </c>
      <c r="E162" s="14">
        <f>IF(ISNUMBER(D162), (D162 - $B162) / $B162, "")</f>
        <v>-1.3908205841446454E-2</v>
      </c>
      <c r="F162" s="16">
        <f>IF(ISNUMBER(D162), $B172 * E162, "")</f>
        <v>-2086.2308762169682</v>
      </c>
      <c r="G162" s="29">
        <v>699</v>
      </c>
      <c r="H162" s="14">
        <f>IF(ISNUMBER(G162), (G162 - $B162) / $B162, "")</f>
        <v>-2.7816411682892908E-2</v>
      </c>
      <c r="I162" s="100">
        <f>IF(ISNUMBER(G162), $B172 * H162, "")</f>
        <v>-4172.4617524339365</v>
      </c>
      <c r="J162" s="13">
        <v>708</v>
      </c>
      <c r="K162" s="14">
        <f>IF(ISNUMBER(J162), (J162 - $B162) / $B162, "")</f>
        <v>-1.5299026425591099E-2</v>
      </c>
      <c r="L162" s="16">
        <f>IF(ISNUMBER(J162), $B172 * K162, "")</f>
        <v>-2294.8539638386646</v>
      </c>
      <c r="M162" s="29">
        <v>697</v>
      </c>
      <c r="N162" s="14">
        <f>IF(ISNUMBER(M162), (M162 - $B162) / $B162, "")</f>
        <v>-3.0598052851182198E-2</v>
      </c>
      <c r="O162" s="16">
        <f>IF(ISNUMBER(M162), $B172 * N162, "")</f>
        <v>-4589.7079276773293</v>
      </c>
      <c r="Q162" s="268"/>
      <c r="R162" s="269"/>
      <c r="S162" s="270"/>
    </row>
    <row r="163" spans="1:19" ht="17.25" thickBot="1">
      <c r="A163" s="125" t="s">
        <v>115</v>
      </c>
      <c r="B163" s="126">
        <v>766</v>
      </c>
      <c r="C163" s="77">
        <v>-3.1605562599999998E-2</v>
      </c>
      <c r="D163" s="15">
        <v>750</v>
      </c>
      <c r="E163" s="32">
        <f t="shared" ref="E163:E166" si="86">IF(ISNUMBER(D163), (D163 - $B163) / $B163, "")</f>
        <v>-2.0887728459530026E-2</v>
      </c>
      <c r="F163" s="18">
        <f>IF(ISNUMBER(D163), $B172 * E163, "")</f>
        <v>-3133.1592689295039</v>
      </c>
      <c r="G163" s="31">
        <v>743</v>
      </c>
      <c r="H163" s="32">
        <f t="shared" ref="H163:H166" si="87">IF(ISNUMBER(G163), (G163 - $B163) / $B163, "")</f>
        <v>-3.0026109660574413E-2</v>
      </c>
      <c r="I163" s="101">
        <f>IF(ISNUMBER(G163), $B172 * H163, "")</f>
        <v>-4503.9164490861622</v>
      </c>
      <c r="J163" s="15">
        <v>743</v>
      </c>
      <c r="K163" s="32">
        <f t="shared" ref="K163:K166" si="88">IF(ISNUMBER(J163), (J163 - $B163) / $B163, "")</f>
        <v>-3.0026109660574413E-2</v>
      </c>
      <c r="L163" s="18">
        <f>IF(ISNUMBER(J163), $B172 * K163, "")</f>
        <v>-4503.9164490861622</v>
      </c>
      <c r="M163" s="31">
        <v>732</v>
      </c>
      <c r="N163" s="32">
        <f t="shared" ref="N163:N166" si="89">IF(ISNUMBER(M163), (M163 - $B163) / $B163, "")</f>
        <v>-4.4386422976501305E-2</v>
      </c>
      <c r="O163" s="18">
        <f>IF(ISNUMBER(M163), $B172 * N163, "")</f>
        <v>-6657.9634464751962</v>
      </c>
      <c r="Q163" s="271"/>
      <c r="R163" s="272"/>
      <c r="S163" s="273"/>
    </row>
    <row r="164" spans="1:19" ht="17.25" thickBot="1">
      <c r="A164" s="125" t="s">
        <v>225</v>
      </c>
      <c r="B164" s="126">
        <v>997</v>
      </c>
      <c r="C164" s="77">
        <v>-3.2038835000000002E-2</v>
      </c>
      <c r="D164" s="15">
        <v>1035</v>
      </c>
      <c r="E164" s="32">
        <f t="shared" si="86"/>
        <v>3.8114343029087262E-2</v>
      </c>
      <c r="F164" s="18">
        <f>IF(ISNUMBER(D164), $B172 * E164, "")</f>
        <v>5717.1514543630892</v>
      </c>
      <c r="G164" s="31">
        <v>997</v>
      </c>
      <c r="H164" s="32">
        <f t="shared" si="87"/>
        <v>0</v>
      </c>
      <c r="I164" s="101">
        <f>IF(ISNUMBER(G164), $B172 * H164, "")</f>
        <v>0</v>
      </c>
      <c r="J164" s="15">
        <v>993</v>
      </c>
      <c r="K164" s="32">
        <f t="shared" si="88"/>
        <v>-4.0120361083249749E-3</v>
      </c>
      <c r="L164" s="18">
        <f>IF(ISNUMBER(J164), $B172 * K164, "")</f>
        <v>-601.80541624874627</v>
      </c>
      <c r="M164" s="31">
        <v>979</v>
      </c>
      <c r="N164" s="32">
        <f t="shared" si="89"/>
        <v>-1.8054162487462388E-2</v>
      </c>
      <c r="O164" s="18">
        <f>IF(ISNUMBER(M164), $B172 * N164, "")</f>
        <v>-2708.1243731193581</v>
      </c>
      <c r="Q164" s="256"/>
      <c r="R164" s="256"/>
      <c r="S164" s="256"/>
    </row>
    <row r="165" spans="1:19" ht="17.25" thickBot="1">
      <c r="A165" s="125" t="s">
        <v>215</v>
      </c>
      <c r="B165" s="126">
        <v>420</v>
      </c>
      <c r="C165" s="77">
        <v>-3.8901601799999998E-2</v>
      </c>
      <c r="D165" s="15">
        <v>411</v>
      </c>
      <c r="E165" s="32">
        <f t="shared" si="86"/>
        <v>-2.1428571428571429E-2</v>
      </c>
      <c r="F165" s="18">
        <f>IF(ISNUMBER(D165), $B172 * E165, "")</f>
        <v>-3214.2857142857142</v>
      </c>
      <c r="G165" s="31">
        <v>402</v>
      </c>
      <c r="H165" s="32">
        <f t="shared" si="87"/>
        <v>-4.2857142857142858E-2</v>
      </c>
      <c r="I165" s="101">
        <f>IF(ISNUMBER(G165), $B172 * H165, "")</f>
        <v>-6428.5714285714284</v>
      </c>
      <c r="J165" s="15">
        <v>405</v>
      </c>
      <c r="K165" s="32">
        <f t="shared" si="88"/>
        <v>-3.5714285714285712E-2</v>
      </c>
      <c r="L165" s="18">
        <f>IF(ISNUMBER(J165), $B172 * K165, "")</f>
        <v>-5357.1428571428569</v>
      </c>
      <c r="M165" s="31">
        <v>398</v>
      </c>
      <c r="N165" s="32">
        <f t="shared" si="89"/>
        <v>-5.2380952380952382E-2</v>
      </c>
      <c r="O165" s="18">
        <f>IF(ISNUMBER(M165), $B172 * N165, "")</f>
        <v>-7857.1428571428569</v>
      </c>
      <c r="Q165" s="251"/>
      <c r="R165" s="251"/>
      <c r="S165" s="251"/>
    </row>
    <row r="166" spans="1:19" ht="17.25" thickBot="1">
      <c r="A166" s="127" t="s">
        <v>239</v>
      </c>
      <c r="B166" s="128">
        <v>653</v>
      </c>
      <c r="C166" s="78">
        <v>-4.1116005900000002E-2</v>
      </c>
      <c r="D166" s="20">
        <v>653</v>
      </c>
      <c r="E166" s="21">
        <f t="shared" si="86"/>
        <v>0</v>
      </c>
      <c r="F166" s="22">
        <f>IF(ISNUMBER(D166), $B172 * E166, "")</f>
        <v>0</v>
      </c>
      <c r="G166" s="30">
        <v>655</v>
      </c>
      <c r="H166" s="21">
        <f t="shared" si="87"/>
        <v>3.0627871362940277E-3</v>
      </c>
      <c r="I166" s="105">
        <f>IF(ISNUMBER(G166), $B172 * H166, "")</f>
        <v>459.41807044410416</v>
      </c>
      <c r="J166" s="20">
        <v>659</v>
      </c>
      <c r="K166" s="21">
        <f t="shared" si="88"/>
        <v>9.1883614088820835E-3</v>
      </c>
      <c r="L166" s="22">
        <f>IF(ISNUMBER(J166), $B172 * K166, "")</f>
        <v>1378.2542113323125</v>
      </c>
      <c r="M166" s="30">
        <v>654</v>
      </c>
      <c r="N166" s="21">
        <f t="shared" si="89"/>
        <v>1.5313935681470138E-3</v>
      </c>
      <c r="O166" s="22">
        <f>IF(ISNUMBER(M166), $B172 * N166, "")</f>
        <v>229.70903522205208</v>
      </c>
      <c r="Q166" s="251"/>
      <c r="R166" s="251"/>
      <c r="S166" s="251"/>
    </row>
    <row r="167" spans="1:19" ht="17.25" thickBot="1">
      <c r="A167" s="125" t="s">
        <v>161</v>
      </c>
      <c r="B167" s="129">
        <v>546</v>
      </c>
      <c r="C167" s="80">
        <v>-4.5454545499999999E-2</v>
      </c>
      <c r="D167" s="106">
        <v>533</v>
      </c>
      <c r="E167" s="107">
        <f>IF(ISNUMBER(D167), (D167 - $B167) / $B167, "")</f>
        <v>-2.3809523809523808E-2</v>
      </c>
      <c r="F167" s="108">
        <f>IF(ISNUMBER(D167), $B172 * E167, "")</f>
        <v>-3571.4285714285711</v>
      </c>
      <c r="G167" s="109">
        <v>522</v>
      </c>
      <c r="H167" s="107">
        <f>IF(ISNUMBER(G167), (G167 - $B167) / $B167, "")</f>
        <v>-4.3956043956043959E-2</v>
      </c>
      <c r="I167" s="110">
        <f>IF(ISNUMBER(G167), $B172 * H167, "")</f>
        <v>-6593.4065934065939</v>
      </c>
      <c r="J167" s="106">
        <v>523</v>
      </c>
      <c r="K167" s="107">
        <f>IF(ISNUMBER(J167), (J167 - $B167) / $B167, "")</f>
        <v>-4.2124542124542128E-2</v>
      </c>
      <c r="L167" s="108">
        <f>IF(ISNUMBER(J167), $B172 * K167, "")</f>
        <v>-6318.6813186813188</v>
      </c>
      <c r="M167" s="109">
        <v>518</v>
      </c>
      <c r="N167" s="107">
        <f>IF(ISNUMBER(M167), (M167 - $B167) / $B167, "")</f>
        <v>-5.128205128205128E-2</v>
      </c>
      <c r="O167" s="108">
        <f>IF(ISNUMBER(M167), $B172 * N167, "")</f>
        <v>-7692.3076923076924</v>
      </c>
      <c r="Q167" s="256"/>
      <c r="R167" s="256"/>
      <c r="S167" s="256"/>
    </row>
    <row r="168" spans="1:19" ht="17.25" thickBot="1">
      <c r="A168" s="125" t="s">
        <v>171</v>
      </c>
      <c r="B168" s="126">
        <v>603</v>
      </c>
      <c r="C168" s="77">
        <v>-4.7393364899999998E-2</v>
      </c>
      <c r="D168" s="15">
        <v>605</v>
      </c>
      <c r="E168" s="32">
        <f t="shared" ref="E168:E171" si="90">IF(ISNUMBER(D168), (D168 - $B168) / $B168, "")</f>
        <v>3.3167495854063019E-3</v>
      </c>
      <c r="F168" s="18">
        <f>IF(ISNUMBER(D168), $B172 * E168, "")</f>
        <v>497.5124378109453</v>
      </c>
      <c r="G168" s="31">
        <v>588</v>
      </c>
      <c r="H168" s="32">
        <f t="shared" ref="H168:H171" si="91">IF(ISNUMBER(G168), (G168 - $B168) / $B168, "")</f>
        <v>-2.4875621890547265E-2</v>
      </c>
      <c r="I168" s="101">
        <f>IF(ISNUMBER(G168), $B172 * H168, "")</f>
        <v>-3731.34328358209</v>
      </c>
      <c r="J168" s="15">
        <v>590</v>
      </c>
      <c r="K168" s="32">
        <f t="shared" ref="K168:K171" si="92">IF(ISNUMBER(J168), (J168 - $B168) / $B168, "")</f>
        <v>-2.1558872305140961E-2</v>
      </c>
      <c r="L168" s="18">
        <f>IF(ISNUMBER(J168), $B172 * K168, "")</f>
        <v>-3233.8308457711441</v>
      </c>
      <c r="M168" s="31">
        <v>577</v>
      </c>
      <c r="N168" s="32">
        <f t="shared" ref="N168:N171" si="93">IF(ISNUMBER(M168), (M168 - $B168) / $B168, "")</f>
        <v>-4.3117744610281922E-2</v>
      </c>
      <c r="O168" s="18">
        <f>IF(ISNUMBER(M168), $B172 * N168, "")</f>
        <v>-6467.6616915422883</v>
      </c>
      <c r="Q168" s="256"/>
      <c r="R168" s="256"/>
      <c r="S168" s="256"/>
    </row>
    <row r="169" spans="1:19" ht="17.25" thickBot="1">
      <c r="A169" s="125" t="s">
        <v>127</v>
      </c>
      <c r="B169" s="126">
        <v>115</v>
      </c>
      <c r="C169" s="77">
        <v>-4.9586776899999997E-2</v>
      </c>
      <c r="D169" s="15">
        <v>117</v>
      </c>
      <c r="E169" s="32">
        <f t="shared" si="90"/>
        <v>1.7391304347826087E-2</v>
      </c>
      <c r="F169" s="18">
        <f>IF(ISNUMBER(D169), $B172 * E169, "")</f>
        <v>2608.695652173913</v>
      </c>
      <c r="G169" s="31">
        <v>114</v>
      </c>
      <c r="H169" s="32">
        <f t="shared" si="91"/>
        <v>-8.6956521739130436E-3</v>
      </c>
      <c r="I169" s="101">
        <f>IF(ISNUMBER(G169), $B172 * H169, "")</f>
        <v>-1304.3478260869565</v>
      </c>
      <c r="J169" s="15">
        <v>113</v>
      </c>
      <c r="K169" s="32">
        <f t="shared" si="92"/>
        <v>-1.7391304347826087E-2</v>
      </c>
      <c r="L169" s="18">
        <f>IF(ISNUMBER(J169), $B172 * K169, "")</f>
        <v>-2608.695652173913</v>
      </c>
      <c r="M169" s="31">
        <v>110</v>
      </c>
      <c r="N169" s="32">
        <f t="shared" si="93"/>
        <v>-4.3478260869565216E-2</v>
      </c>
      <c r="O169" s="18">
        <f>IF(ISNUMBER(M169), $B172 * N169, "")</f>
        <v>-6521.7391304347821</v>
      </c>
      <c r="Q169" s="256"/>
      <c r="R169" s="256"/>
      <c r="S169" s="256"/>
    </row>
    <row r="170" spans="1:19">
      <c r="A170" s="125" t="s">
        <v>219</v>
      </c>
      <c r="B170" s="126">
        <v>301</v>
      </c>
      <c r="C170" s="77">
        <v>-5.3459119499999999E-2</v>
      </c>
      <c r="D170" s="15">
        <v>310</v>
      </c>
      <c r="E170" s="32">
        <f t="shared" si="90"/>
        <v>2.9900332225913623E-2</v>
      </c>
      <c r="F170" s="18">
        <f>IF(ISNUMBER(D170), $B172 * E170, "")</f>
        <v>4485.0498338870439</v>
      </c>
      <c r="G170" s="31">
        <v>302</v>
      </c>
      <c r="H170" s="32">
        <f t="shared" si="91"/>
        <v>3.3222591362126247E-3</v>
      </c>
      <c r="I170" s="101">
        <f>IF(ISNUMBER(G170), $B172 * H170, "")</f>
        <v>498.33887043189372</v>
      </c>
      <c r="J170" s="15">
        <v>307</v>
      </c>
      <c r="K170" s="32">
        <f t="shared" si="92"/>
        <v>1.9933554817275746E-2</v>
      </c>
      <c r="L170" s="18">
        <f>IF(ISNUMBER(J170), $B172 * K170, "")</f>
        <v>2990.0332225913621</v>
      </c>
      <c r="M170" s="31">
        <v>299</v>
      </c>
      <c r="N170" s="32">
        <f t="shared" si="93"/>
        <v>-6.6445182724252493E-3</v>
      </c>
      <c r="O170" s="18">
        <f>IF(ISNUMBER(M170), $B172 * N170, "")</f>
        <v>-996.67774086378745</v>
      </c>
      <c r="Q170" s="278"/>
      <c r="R170" s="279"/>
      <c r="S170" s="280"/>
    </row>
    <row r="171" spans="1:19" ht="17.25" thickBot="1">
      <c r="A171" s="130" t="s">
        <v>237</v>
      </c>
      <c r="B171" s="131">
        <v>143</v>
      </c>
      <c r="C171" s="79">
        <v>-6.5359477099999994E-2</v>
      </c>
      <c r="D171" s="24">
        <v>141</v>
      </c>
      <c r="E171" s="25">
        <f t="shared" si="90"/>
        <v>-1.3986013986013986E-2</v>
      </c>
      <c r="F171" s="104">
        <f>IF(ISNUMBER(D171), $B172 * E171, "")</f>
        <v>-2097.9020979020979</v>
      </c>
      <c r="G171" s="102">
        <v>138</v>
      </c>
      <c r="H171" s="25">
        <f t="shared" si="91"/>
        <v>-3.4965034965034968E-2</v>
      </c>
      <c r="I171" s="103">
        <f>IF(ISNUMBER(G171), $B172 * H171, "")</f>
        <v>-5244.7552447552453</v>
      </c>
      <c r="J171" s="24">
        <v>139</v>
      </c>
      <c r="K171" s="25">
        <f t="shared" si="92"/>
        <v>-2.7972027972027972E-2</v>
      </c>
      <c r="L171" s="104">
        <f>IF(ISNUMBER(J171), $B172 * K171, "")</f>
        <v>-4195.8041958041958</v>
      </c>
      <c r="M171" s="102">
        <v>136</v>
      </c>
      <c r="N171" s="25">
        <f t="shared" si="93"/>
        <v>-4.8951048951048952E-2</v>
      </c>
      <c r="O171" s="104">
        <f>IF(ISNUMBER(M171), $B172 * N171, "")</f>
        <v>-7342.6573426573432</v>
      </c>
      <c r="Q171" s="281"/>
      <c r="R171" s="282"/>
      <c r="S171" s="283"/>
    </row>
    <row r="172" spans="1:19" ht="17.25" thickBot="1">
      <c r="A172" s="132" t="s">
        <v>267</v>
      </c>
      <c r="B172" s="289">
        <f>$B$37</f>
        <v>150000</v>
      </c>
      <c r="C172" s="290"/>
      <c r="D172" s="26" t="s">
        <v>268</v>
      </c>
      <c r="E172" s="27">
        <f>IF(COUNT(E152:E171), SUM(E152:E171) / COUNT(E152:E171), 0)</f>
        <v>1.5706529325782072E-2</v>
      </c>
      <c r="F172" s="28">
        <f>SUM(F152:F171)</f>
        <v>47119.587977346222</v>
      </c>
      <c r="G172" s="26" t="s">
        <v>268</v>
      </c>
      <c r="H172" s="27">
        <f>IF(COUNT(H152:H171), SUM(H152:H171) / COUNT(H152:H171), 0)</f>
        <v>-5.0024113099073359E-3</v>
      </c>
      <c r="I172" s="28">
        <f>SUM(I152:I171)</f>
        <v>-15007.233929722006</v>
      </c>
      <c r="J172" s="26" t="s">
        <v>268</v>
      </c>
      <c r="K172" s="27">
        <f>IF(COUNT(K152:K171), SUM(K152:K171) / COUNT(K152:K171), 0)</f>
        <v>-5.3935204589293582E-4</v>
      </c>
      <c r="L172" s="28">
        <f>SUM(L152:L171)</f>
        <v>-1618.0561376788064</v>
      </c>
      <c r="M172" s="26" t="s">
        <v>268</v>
      </c>
      <c r="N172" s="27">
        <f>IF(COUNT(N152:N171), SUM(N152:N171) / COUNT(N152:N171), 0)</f>
        <v>-1.737167843818687E-2</v>
      </c>
      <c r="O172" s="28">
        <f>SUM(O152:O171)</f>
        <v>-52115.03531456062</v>
      </c>
      <c r="Q172" s="284"/>
      <c r="R172" s="285"/>
      <c r="S172" s="286"/>
    </row>
    <row r="174" spans="1:19" ht="17.25" thickBot="1"/>
    <row r="175" spans="1:19" ht="17.25" thickBot="1">
      <c r="A175" s="230" t="s">
        <v>252</v>
      </c>
      <c r="B175" s="231"/>
      <c r="C175" s="231"/>
      <c r="D175" s="231"/>
      <c r="E175" s="231"/>
      <c r="F175" s="231"/>
      <c r="G175" s="231"/>
      <c r="H175" s="231"/>
      <c r="I175" s="231"/>
      <c r="J175" s="231"/>
      <c r="K175" s="231"/>
      <c r="L175" s="231"/>
      <c r="M175" s="231"/>
      <c r="N175" s="231"/>
      <c r="O175" s="232"/>
      <c r="Q175" s="251"/>
      <c r="R175" s="251"/>
      <c r="S175" s="251"/>
    </row>
    <row r="176" spans="1:19" ht="17.25" thickBot="1">
      <c r="A176" s="198" t="s">
        <v>264</v>
      </c>
      <c r="B176" s="230" t="s">
        <v>49</v>
      </c>
      <c r="C176" s="232"/>
      <c r="D176" s="230" t="s">
        <v>57</v>
      </c>
      <c r="E176" s="231"/>
      <c r="F176" s="232"/>
      <c r="G176" s="257">
        <f>_xlfn.IFNA(VLOOKUP(B176, 현재가테이블!$B$2:$D$200, 2, FALSE), "-")</f>
        <v>60715000</v>
      </c>
      <c r="H176" s="258"/>
      <c r="I176" s="259"/>
      <c r="J176" s="230" t="s">
        <v>58</v>
      </c>
      <c r="K176" s="231"/>
      <c r="L176" s="232"/>
      <c r="M176" s="260">
        <f>_xlfn.IFNA(VLOOKUP(B176, 현재가테이블!$B$2:$D$200, 3, FALSE), "-")</f>
        <v>-7.8924148000000006E-3</v>
      </c>
      <c r="N176" s="261"/>
      <c r="O176" s="262"/>
      <c r="Q176" s="251"/>
      <c r="R176" s="251"/>
      <c r="S176" s="251"/>
    </row>
    <row r="177" spans="1:19" ht="17.25" thickBot="1">
      <c r="A177" s="291" t="s">
        <v>54</v>
      </c>
      <c r="B177" s="293" t="str">
        <f>TEXT($G$1, "[$-ko-KR]yyyy-mm-dd(ddd) ") &amp; "오전 00:00"</f>
        <v>2021-12-09(목) 오전 00:00</v>
      </c>
      <c r="C177" s="294"/>
      <c r="D177" s="253" t="str">
        <f>TEXT($G$1, "[$-ko-KR]yyyy-mm-dd(ddd) ") &amp; "오후 14:00"</f>
        <v>2021-12-09(목) 오후 14:00</v>
      </c>
      <c r="E177" s="254"/>
      <c r="F177" s="255"/>
      <c r="G177" s="253" t="str">
        <f>TEXT($G$1, "[$-ko-KR]yyyy-mm-dd(ddd) ") &amp; "오후 19:00"</f>
        <v>2021-12-09(목) 오후 19:00</v>
      </c>
      <c r="H177" s="254"/>
      <c r="I177" s="255"/>
      <c r="J177" s="253" t="str">
        <f>TEXT($G$1, "[$-ko-KR]yyyy-mm-dd(ddd) ") &amp; "오후 21:00"</f>
        <v>2021-12-09(목) 오후 21:00</v>
      </c>
      <c r="K177" s="254"/>
      <c r="L177" s="255"/>
      <c r="M177" s="253" t="str">
        <f>TEXT($G$1+1, "[$-ko-KR]yyyy-mm-dd(ddd) ") &amp; "오전 00:00"</f>
        <v>2021-12-10(금) 오전 00:00</v>
      </c>
      <c r="N177" s="254"/>
      <c r="O177" s="255"/>
      <c r="Q177" s="251"/>
      <c r="R177" s="251"/>
      <c r="S177" s="251"/>
    </row>
    <row r="178" spans="1:19" ht="17.25" thickBot="1">
      <c r="A178" s="292"/>
      <c r="B178" s="121" t="s">
        <v>57</v>
      </c>
      <c r="C178" s="122" t="s">
        <v>58</v>
      </c>
      <c r="D178" s="2" t="s">
        <v>57</v>
      </c>
      <c r="E178" s="10" t="s">
        <v>265</v>
      </c>
      <c r="F178" s="11" t="s">
        <v>266</v>
      </c>
      <c r="G178" s="199" t="s">
        <v>57</v>
      </c>
      <c r="H178" s="200" t="s">
        <v>265</v>
      </c>
      <c r="I178" s="201" t="s">
        <v>266</v>
      </c>
      <c r="J178" s="10" t="s">
        <v>57</v>
      </c>
      <c r="K178" s="10" t="s">
        <v>265</v>
      </c>
      <c r="L178" s="115" t="s">
        <v>266</v>
      </c>
      <c r="M178" s="2" t="s">
        <v>57</v>
      </c>
      <c r="N178" s="10" t="s">
        <v>265</v>
      </c>
      <c r="O178" s="66" t="s">
        <v>266</v>
      </c>
      <c r="Q178" s="256"/>
      <c r="R178" s="256"/>
      <c r="S178" s="256"/>
    </row>
    <row r="179" spans="1:19" ht="17.25" thickBot="1">
      <c r="A179" s="123" t="s">
        <v>231</v>
      </c>
      <c r="B179" s="124">
        <v>88.7</v>
      </c>
      <c r="C179" s="76">
        <v>-3.0601092900000001E-2</v>
      </c>
      <c r="D179" s="13">
        <v>88.2</v>
      </c>
      <c r="E179" s="14">
        <f>IF(ISNUMBER(D179), (D179 - $B179) / $B179, "")</f>
        <v>-5.6369785794813977E-3</v>
      </c>
      <c r="F179" s="16">
        <f>IF(ISNUMBER(D179), $B199 * E179, "")</f>
        <v>-845.54678692220966</v>
      </c>
      <c r="G179" s="29">
        <v>85.9</v>
      </c>
      <c r="H179" s="14">
        <f>IF(ISNUMBER(G179), (G179 - $B179) / $B179, "")</f>
        <v>-3.1567080045095793E-2</v>
      </c>
      <c r="I179" s="100">
        <f>IF(ISNUMBER(G179), $B199 * H179, "")</f>
        <v>-4735.0620067643686</v>
      </c>
      <c r="J179" s="13">
        <v>86.8</v>
      </c>
      <c r="K179" s="14">
        <f>IF(ISNUMBER(J179), (J179 - $B179) / $B179, "")</f>
        <v>-2.1420518602029377E-2</v>
      </c>
      <c r="L179" s="16">
        <f>IF(ISNUMBER(J179), $B199 * K179, "")</f>
        <v>-3213.0777903044068</v>
      </c>
      <c r="M179" s="29">
        <v>85.7</v>
      </c>
      <c r="N179" s="14">
        <f>IF(ISNUMBER(M179), (M179 - $B179) / $B179, "")</f>
        <v>-3.3821871476888386E-2</v>
      </c>
      <c r="O179" s="16">
        <f>IF(ISNUMBER(M179), $B199 * N179, "")</f>
        <v>-5073.2807215332577</v>
      </c>
      <c r="Q179" s="251"/>
      <c r="R179" s="251"/>
      <c r="S179" s="251"/>
    </row>
    <row r="180" spans="1:19" ht="17.25" thickBot="1">
      <c r="A180" s="125" t="s">
        <v>203</v>
      </c>
      <c r="B180" s="126">
        <v>719</v>
      </c>
      <c r="C180" s="77">
        <v>-3.0997304600000001E-2</v>
      </c>
      <c r="D180" s="15">
        <v>709</v>
      </c>
      <c r="E180" s="32">
        <f t="shared" ref="E180:E183" si="94">IF(ISNUMBER(D180), (D180 - $B180) / $B180, "")</f>
        <v>-1.3908205841446454E-2</v>
      </c>
      <c r="F180" s="18">
        <f>IF(ISNUMBER(D180), $B199 * E180, "")</f>
        <v>-2086.2308762169682</v>
      </c>
      <c r="G180" s="31">
        <v>699</v>
      </c>
      <c r="H180" s="32">
        <f t="shared" ref="H180:H183" si="95">IF(ISNUMBER(G180), (G180 - $B180) / $B180, "")</f>
        <v>-2.7816411682892908E-2</v>
      </c>
      <c r="I180" s="101">
        <f>IF(ISNUMBER(G180), $B199 * H180, "")</f>
        <v>-4172.4617524339365</v>
      </c>
      <c r="J180" s="15">
        <v>708</v>
      </c>
      <c r="K180" s="32">
        <f t="shared" ref="K180:K183" si="96">IF(ISNUMBER(J180), (J180 - $B180) / $B180, "")</f>
        <v>-1.5299026425591099E-2</v>
      </c>
      <c r="L180" s="18">
        <f>IF(ISNUMBER(J180), $B199 * K180, "")</f>
        <v>-2294.8539638386646</v>
      </c>
      <c r="M180" s="31">
        <v>697</v>
      </c>
      <c r="N180" s="32">
        <f t="shared" ref="N180:N183" si="97">IF(ISNUMBER(M180), (M180 - $B180) / $B180, "")</f>
        <v>-3.0598052851182198E-2</v>
      </c>
      <c r="O180" s="18">
        <f>IF(ISNUMBER(M180), $B199 * N180, "")</f>
        <v>-4589.7079276773293</v>
      </c>
      <c r="Q180" s="251"/>
      <c r="R180" s="251"/>
      <c r="S180" s="251"/>
    </row>
    <row r="181" spans="1:19" ht="17.25" thickBot="1">
      <c r="A181" s="125" t="s">
        <v>115</v>
      </c>
      <c r="B181" s="126">
        <v>766</v>
      </c>
      <c r="C181" s="77">
        <v>-3.1605562599999998E-2</v>
      </c>
      <c r="D181" s="15">
        <v>750</v>
      </c>
      <c r="E181" s="32">
        <f t="shared" si="94"/>
        <v>-2.0887728459530026E-2</v>
      </c>
      <c r="F181" s="18">
        <f>IF(ISNUMBER(D181), $B199 * E181, "")</f>
        <v>-3133.1592689295039</v>
      </c>
      <c r="G181" s="31">
        <v>743</v>
      </c>
      <c r="H181" s="32">
        <f t="shared" si="95"/>
        <v>-3.0026109660574413E-2</v>
      </c>
      <c r="I181" s="101">
        <f>IF(ISNUMBER(G181), $B199 * H181, "")</f>
        <v>-4503.9164490861622</v>
      </c>
      <c r="J181" s="15">
        <v>743</v>
      </c>
      <c r="K181" s="32">
        <f t="shared" si="96"/>
        <v>-3.0026109660574413E-2</v>
      </c>
      <c r="L181" s="18">
        <f>IF(ISNUMBER(J181), $B199 * K181, "")</f>
        <v>-4503.9164490861622</v>
      </c>
      <c r="M181" s="31">
        <v>732</v>
      </c>
      <c r="N181" s="32">
        <f t="shared" si="97"/>
        <v>-4.4386422976501305E-2</v>
      </c>
      <c r="O181" s="18">
        <f>IF(ISNUMBER(M181), $B199 * N181, "")</f>
        <v>-6657.9634464751962</v>
      </c>
      <c r="Q181" s="256"/>
      <c r="R181" s="256"/>
      <c r="S181" s="256"/>
    </row>
    <row r="182" spans="1:19" ht="17.25" thickBot="1">
      <c r="A182" s="125" t="s">
        <v>225</v>
      </c>
      <c r="B182" s="126">
        <v>997</v>
      </c>
      <c r="C182" s="77">
        <v>-3.2038835000000002E-2</v>
      </c>
      <c r="D182" s="15">
        <v>1035</v>
      </c>
      <c r="E182" s="32">
        <f t="shared" si="94"/>
        <v>3.8114343029087262E-2</v>
      </c>
      <c r="F182" s="18">
        <f>IF(ISNUMBER(D182), $B199 * E182, "")</f>
        <v>5717.1514543630892</v>
      </c>
      <c r="G182" s="31">
        <v>997</v>
      </c>
      <c r="H182" s="32">
        <f t="shared" si="95"/>
        <v>0</v>
      </c>
      <c r="I182" s="101">
        <f>IF(ISNUMBER(G182), $B199 * H182, "")</f>
        <v>0</v>
      </c>
      <c r="J182" s="15">
        <v>993</v>
      </c>
      <c r="K182" s="32">
        <f t="shared" si="96"/>
        <v>-4.0120361083249749E-3</v>
      </c>
      <c r="L182" s="18">
        <f>IF(ISNUMBER(J182), $B199 * K182, "")</f>
        <v>-601.80541624874627</v>
      </c>
      <c r="M182" s="31">
        <v>979</v>
      </c>
      <c r="N182" s="32">
        <f t="shared" si="97"/>
        <v>-1.8054162487462388E-2</v>
      </c>
      <c r="O182" s="18">
        <f>IF(ISNUMBER(M182), $B199 * N182, "")</f>
        <v>-2708.1243731193581</v>
      </c>
      <c r="Q182" s="256"/>
      <c r="R182" s="256"/>
      <c r="S182" s="256"/>
    </row>
    <row r="183" spans="1:19" ht="17.25" thickBot="1">
      <c r="A183" s="127" t="s">
        <v>185</v>
      </c>
      <c r="B183" s="128">
        <v>15.1</v>
      </c>
      <c r="C183" s="78">
        <v>-3.2051282100000002E-2</v>
      </c>
      <c r="D183" s="20">
        <v>15</v>
      </c>
      <c r="E183" s="21">
        <f t="shared" si="94"/>
        <v>-6.6225165562913673E-3</v>
      </c>
      <c r="F183" s="22">
        <f>IF(ISNUMBER(D183), $B199 * E183, "")</f>
        <v>-993.37748344370505</v>
      </c>
      <c r="G183" s="30">
        <v>14.8</v>
      </c>
      <c r="H183" s="21">
        <f t="shared" si="95"/>
        <v>-1.9867549668874104E-2</v>
      </c>
      <c r="I183" s="105">
        <f>IF(ISNUMBER(G183), $B199 * H183, "")</f>
        <v>-2980.1324503311157</v>
      </c>
      <c r="J183" s="20">
        <v>14.7</v>
      </c>
      <c r="K183" s="21">
        <f t="shared" si="96"/>
        <v>-2.6490066225165587E-2</v>
      </c>
      <c r="L183" s="22">
        <f>IF(ISNUMBER(J183), $B199 * K183, "")</f>
        <v>-3973.5099337748379</v>
      </c>
      <c r="M183" s="30">
        <v>14.4</v>
      </c>
      <c r="N183" s="21">
        <f t="shared" si="97"/>
        <v>-4.6357615894039687E-2</v>
      </c>
      <c r="O183" s="22">
        <f>IF(ISNUMBER(M183), $B199 * N183, "")</f>
        <v>-6953.6423841059532</v>
      </c>
      <c r="Q183" s="256"/>
      <c r="R183" s="256"/>
      <c r="S183" s="256"/>
    </row>
    <row r="184" spans="1:19" ht="17.25" thickBot="1">
      <c r="A184" s="125" t="s">
        <v>215</v>
      </c>
      <c r="B184" s="129">
        <v>420</v>
      </c>
      <c r="C184" s="80">
        <v>-3.8901601799999998E-2</v>
      </c>
      <c r="D184" s="106">
        <v>411</v>
      </c>
      <c r="E184" s="107">
        <f>IF(ISNUMBER(D184), (D184 - $B184) / $B184, "")</f>
        <v>-2.1428571428571429E-2</v>
      </c>
      <c r="F184" s="108">
        <f>IF(ISNUMBER(D184), $B199 * E184, "")</f>
        <v>-3214.2857142857142</v>
      </c>
      <c r="G184" s="109">
        <v>402</v>
      </c>
      <c r="H184" s="107">
        <f>IF(ISNUMBER(G184), (G184 - $B184) / $B184, "")</f>
        <v>-4.2857142857142858E-2</v>
      </c>
      <c r="I184" s="110">
        <f>IF(ISNUMBER(G184), $B199 * H184, "")</f>
        <v>-6428.5714285714284</v>
      </c>
      <c r="J184" s="106">
        <v>405</v>
      </c>
      <c r="K184" s="107">
        <f>IF(ISNUMBER(J184), (J184 - $B184) / $B184, "")</f>
        <v>-3.5714285714285712E-2</v>
      </c>
      <c r="L184" s="108">
        <f>IF(ISNUMBER(J184), $B199 * K184, "")</f>
        <v>-5357.1428571428569</v>
      </c>
      <c r="M184" s="109">
        <v>398</v>
      </c>
      <c r="N184" s="107">
        <f>IF(ISNUMBER(M184), (M184 - $B184) / $B184, "")</f>
        <v>-5.2380952380952382E-2</v>
      </c>
      <c r="O184" s="108">
        <f>IF(ISNUMBER(M184), $B199 * N184, "")</f>
        <v>-7857.1428571428569</v>
      </c>
      <c r="Q184" s="256"/>
      <c r="R184" s="256"/>
      <c r="S184" s="256"/>
    </row>
    <row r="185" spans="1:19" ht="17.25" thickBot="1">
      <c r="A185" s="125" t="s">
        <v>131</v>
      </c>
      <c r="B185" s="126">
        <v>36650</v>
      </c>
      <c r="C185" s="77">
        <v>-3.9066596699999998E-2</v>
      </c>
      <c r="D185" s="15">
        <v>35840</v>
      </c>
      <c r="E185" s="32">
        <f t="shared" ref="E185:E188" si="98">IF(ISNUMBER(D185), (D185 - $B185) / $B185, "")</f>
        <v>-2.2100954979536153E-2</v>
      </c>
      <c r="F185" s="18">
        <f>IF(ISNUMBER(D185), $B199 * E185, "")</f>
        <v>-3315.1432469304227</v>
      </c>
      <c r="G185" s="31">
        <v>35050</v>
      </c>
      <c r="H185" s="32">
        <f t="shared" ref="H185:H188" si="99">IF(ISNUMBER(G185), (G185 - $B185) / $B185, "")</f>
        <v>-4.3656207366984993E-2</v>
      </c>
      <c r="I185" s="101">
        <f>IF(ISNUMBER(G185), $B199 * H185, "")</f>
        <v>-6548.431105047749</v>
      </c>
      <c r="J185" s="15">
        <v>35440</v>
      </c>
      <c r="K185" s="32">
        <f t="shared" ref="K185:K188" si="100">IF(ISNUMBER(J185), (J185 - $B185) / $B185, "")</f>
        <v>-3.3015006821282403E-2</v>
      </c>
      <c r="L185" s="18">
        <f>IF(ISNUMBER(J185), $B199 * K185, "")</f>
        <v>-4952.2510231923607</v>
      </c>
      <c r="M185" s="31">
        <v>34450</v>
      </c>
      <c r="N185" s="32">
        <f t="shared" ref="N185:N188" si="101">IF(ISNUMBER(M185), (M185 - $B185) / $B185, "")</f>
        <v>-6.0027285129604369E-2</v>
      </c>
      <c r="O185" s="18">
        <f>IF(ISNUMBER(M185), $B199 * N185, "")</f>
        <v>-9004.0927694406546</v>
      </c>
      <c r="Q185" s="256"/>
      <c r="R185" s="256"/>
      <c r="S185" s="256"/>
    </row>
    <row r="186" spans="1:19" ht="17.25" thickBot="1">
      <c r="A186" s="125" t="s">
        <v>239</v>
      </c>
      <c r="B186" s="126">
        <v>653</v>
      </c>
      <c r="C186" s="77">
        <v>-4.1116005900000002E-2</v>
      </c>
      <c r="D186" s="15">
        <v>653</v>
      </c>
      <c r="E186" s="32">
        <f t="shared" si="98"/>
        <v>0</v>
      </c>
      <c r="F186" s="18">
        <f>IF(ISNUMBER(D186), $B199 * E186, "")</f>
        <v>0</v>
      </c>
      <c r="G186" s="31">
        <v>655</v>
      </c>
      <c r="H186" s="32">
        <f t="shared" si="99"/>
        <v>3.0627871362940277E-3</v>
      </c>
      <c r="I186" s="101">
        <f>IF(ISNUMBER(G186), $B199 * H186, "")</f>
        <v>459.41807044410416</v>
      </c>
      <c r="J186" s="15">
        <v>659</v>
      </c>
      <c r="K186" s="32">
        <f t="shared" si="100"/>
        <v>9.1883614088820835E-3</v>
      </c>
      <c r="L186" s="18">
        <f>IF(ISNUMBER(J186), $B199 * K186, "")</f>
        <v>1378.2542113323125</v>
      </c>
      <c r="M186" s="31">
        <v>654</v>
      </c>
      <c r="N186" s="32">
        <f t="shared" si="101"/>
        <v>1.5313935681470138E-3</v>
      </c>
      <c r="O186" s="18">
        <f>IF(ISNUMBER(M186), $B199 * N186, "")</f>
        <v>229.70903522205208</v>
      </c>
      <c r="Q186" s="256"/>
      <c r="R186" s="256"/>
      <c r="S186" s="256"/>
    </row>
    <row r="187" spans="1:19" ht="17.25" thickBot="1">
      <c r="A187" s="125" t="s">
        <v>79</v>
      </c>
      <c r="B187" s="126">
        <v>1585</v>
      </c>
      <c r="C187" s="77">
        <v>-4.2296072499999997E-2</v>
      </c>
      <c r="D187" s="15">
        <v>1545</v>
      </c>
      <c r="E187" s="32">
        <f t="shared" si="98"/>
        <v>-2.5236593059936908E-2</v>
      </c>
      <c r="F187" s="18">
        <f>IF(ISNUMBER(D187), $B199 * E187, "")</f>
        <v>-3785.488958990536</v>
      </c>
      <c r="G187" s="31">
        <v>1510</v>
      </c>
      <c r="H187" s="32">
        <f t="shared" si="99"/>
        <v>-4.7318611987381701E-2</v>
      </c>
      <c r="I187" s="101">
        <f>IF(ISNUMBER(G187), $B199 * H187, "")</f>
        <v>-7097.7917981072551</v>
      </c>
      <c r="J187" s="15">
        <v>1520</v>
      </c>
      <c r="K187" s="32">
        <f t="shared" si="100"/>
        <v>-4.1009463722397478E-2</v>
      </c>
      <c r="L187" s="18">
        <f>IF(ISNUMBER(J187), $B199 * K187, "")</f>
        <v>-6151.419558359622</v>
      </c>
      <c r="M187" s="31">
        <v>1475</v>
      </c>
      <c r="N187" s="32">
        <f t="shared" si="101"/>
        <v>-6.9400630914826497E-2</v>
      </c>
      <c r="O187" s="18">
        <f>IF(ISNUMBER(M187), $B199 * N187, "")</f>
        <v>-10410.094637223974</v>
      </c>
      <c r="Q187" s="33"/>
      <c r="R187" s="33"/>
    </row>
    <row r="188" spans="1:19" ht="17.25" thickBot="1">
      <c r="A188" s="130" t="s">
        <v>87</v>
      </c>
      <c r="B188" s="131">
        <v>188200</v>
      </c>
      <c r="C188" s="79">
        <v>-4.3456162600000001E-2</v>
      </c>
      <c r="D188" s="24">
        <v>175150</v>
      </c>
      <c r="E188" s="25">
        <f t="shared" si="98"/>
        <v>-6.9341126461211475E-2</v>
      </c>
      <c r="F188" s="104">
        <f>IF(ISNUMBER(D188), $B199 * E188, "")</f>
        <v>-10401.168969181721</v>
      </c>
      <c r="G188" s="102">
        <v>171350</v>
      </c>
      <c r="H188" s="25">
        <f t="shared" si="99"/>
        <v>-8.9532412327311364E-2</v>
      </c>
      <c r="I188" s="103">
        <f>IF(ISNUMBER(G188), $B199 * H188, "")</f>
        <v>-13429.861849096704</v>
      </c>
      <c r="J188" s="24">
        <v>173000</v>
      </c>
      <c r="K188" s="25">
        <f t="shared" si="100"/>
        <v>-8.0765143464399572E-2</v>
      </c>
      <c r="L188" s="104">
        <f>IF(ISNUMBER(J188), $B199 * K188, "")</f>
        <v>-12114.771519659937</v>
      </c>
      <c r="M188" s="102">
        <v>170350</v>
      </c>
      <c r="N188" s="25">
        <f t="shared" si="101"/>
        <v>-9.4845908607863974E-2</v>
      </c>
      <c r="O188" s="104">
        <f>IF(ISNUMBER(M188), $B199 * N188, "")</f>
        <v>-14226.886291179597</v>
      </c>
      <c r="Q188" s="265"/>
      <c r="R188" s="266"/>
      <c r="S188" s="267"/>
    </row>
    <row r="189" spans="1:19">
      <c r="A189" s="123" t="s">
        <v>161</v>
      </c>
      <c r="B189" s="124">
        <v>546</v>
      </c>
      <c r="C189" s="76">
        <v>-4.5454545499999999E-2</v>
      </c>
      <c r="D189" s="13">
        <v>533</v>
      </c>
      <c r="E189" s="14">
        <f>IF(ISNUMBER(D189), (D189 - $B189) / $B189, "")</f>
        <v>-2.3809523809523808E-2</v>
      </c>
      <c r="F189" s="16">
        <f>IF(ISNUMBER(D189), $B199 * E189, "")</f>
        <v>-3571.4285714285711</v>
      </c>
      <c r="G189" s="29">
        <v>522</v>
      </c>
      <c r="H189" s="14">
        <f>IF(ISNUMBER(G189), (G189 - $B189) / $B189, "")</f>
        <v>-4.3956043956043959E-2</v>
      </c>
      <c r="I189" s="100">
        <f>IF(ISNUMBER(G189), $B199 * H189, "")</f>
        <v>-6593.4065934065939</v>
      </c>
      <c r="J189" s="13">
        <v>523</v>
      </c>
      <c r="K189" s="14">
        <f>IF(ISNUMBER(J189), (J189 - $B189) / $B189, "")</f>
        <v>-4.2124542124542128E-2</v>
      </c>
      <c r="L189" s="16">
        <f>IF(ISNUMBER(J189), $B199 * K189, "")</f>
        <v>-6318.6813186813188</v>
      </c>
      <c r="M189" s="29">
        <v>518</v>
      </c>
      <c r="N189" s="14">
        <f>IF(ISNUMBER(M189), (M189 - $B189) / $B189, "")</f>
        <v>-5.128205128205128E-2</v>
      </c>
      <c r="O189" s="16">
        <f>IF(ISNUMBER(M189), $B199 * N189, "")</f>
        <v>-7692.3076923076924</v>
      </c>
      <c r="Q189" s="268"/>
      <c r="R189" s="269"/>
      <c r="S189" s="270"/>
    </row>
    <row r="190" spans="1:19" ht="17.25" thickBot="1">
      <c r="A190" s="125" t="s">
        <v>163</v>
      </c>
      <c r="B190" s="126">
        <v>1050</v>
      </c>
      <c r="C190" s="77">
        <v>-4.5454545499999999E-2</v>
      </c>
      <c r="D190" s="15">
        <v>1095</v>
      </c>
      <c r="E190" s="32">
        <f t="shared" ref="E190:E193" si="102">IF(ISNUMBER(D190), (D190 - $B190) / $B190, "")</f>
        <v>4.2857142857142858E-2</v>
      </c>
      <c r="F190" s="18">
        <f>IF(ISNUMBER(D190), $B199 * E190, "")</f>
        <v>6428.5714285714284</v>
      </c>
      <c r="G190" s="31">
        <v>1055</v>
      </c>
      <c r="H190" s="32">
        <f t="shared" ref="H190:H193" si="103">IF(ISNUMBER(G190), (G190 - $B190) / $B190, "")</f>
        <v>4.7619047619047623E-3</v>
      </c>
      <c r="I190" s="101">
        <f>IF(ISNUMBER(G190), $B199 * H190, "")</f>
        <v>714.28571428571433</v>
      </c>
      <c r="J190" s="15">
        <v>1070</v>
      </c>
      <c r="K190" s="32">
        <f t="shared" ref="K190:K193" si="104">IF(ISNUMBER(J190), (J190 - $B190) / $B190, "")</f>
        <v>1.9047619047619049E-2</v>
      </c>
      <c r="L190" s="18">
        <f>IF(ISNUMBER(J190), $B199 * K190, "")</f>
        <v>2857.1428571428573</v>
      </c>
      <c r="M190" s="31">
        <v>1070</v>
      </c>
      <c r="N190" s="32">
        <f t="shared" ref="N190:N193" si="105">IF(ISNUMBER(M190), (M190 - $B190) / $B190, "")</f>
        <v>1.9047619047619049E-2</v>
      </c>
      <c r="O190" s="18">
        <f>IF(ISNUMBER(M190), $B199 * N190, "")</f>
        <v>2857.1428571428573</v>
      </c>
      <c r="Q190" s="271"/>
      <c r="R190" s="272"/>
      <c r="S190" s="273"/>
    </row>
    <row r="191" spans="1:19" ht="17.25" thickBot="1">
      <c r="A191" s="125" t="s">
        <v>211</v>
      </c>
      <c r="B191" s="126">
        <v>1975</v>
      </c>
      <c r="C191" s="77">
        <v>-4.5893719800000003E-2</v>
      </c>
      <c r="D191" s="15">
        <v>1965</v>
      </c>
      <c r="E191" s="32">
        <f t="shared" si="102"/>
        <v>-5.0632911392405064E-3</v>
      </c>
      <c r="F191" s="18">
        <f>IF(ISNUMBER(D191), $B199 * E191, "")</f>
        <v>-759.49367088607596</v>
      </c>
      <c r="G191" s="31">
        <v>1935</v>
      </c>
      <c r="H191" s="32">
        <f t="shared" si="103"/>
        <v>-2.0253164556962026E-2</v>
      </c>
      <c r="I191" s="101">
        <f>IF(ISNUMBER(G191), $B199 * H191, "")</f>
        <v>-3037.9746835443038</v>
      </c>
      <c r="J191" s="15">
        <v>1970</v>
      </c>
      <c r="K191" s="32">
        <f t="shared" si="104"/>
        <v>-2.5316455696202532E-3</v>
      </c>
      <c r="L191" s="18">
        <f>IF(ISNUMBER(J191), $B199 * K191, "")</f>
        <v>-379.74683544303798</v>
      </c>
      <c r="M191" s="31">
        <v>1905</v>
      </c>
      <c r="N191" s="32">
        <f t="shared" si="105"/>
        <v>-3.5443037974683546E-2</v>
      </c>
      <c r="O191" s="18">
        <f>IF(ISNUMBER(M191), $B199 * N191, "")</f>
        <v>-5316.4556962025317</v>
      </c>
      <c r="Q191" s="256"/>
      <c r="R191" s="256"/>
      <c r="S191" s="256"/>
    </row>
    <row r="192" spans="1:19" ht="17.25" thickBot="1">
      <c r="A192" s="125" t="s">
        <v>171</v>
      </c>
      <c r="B192" s="126">
        <v>603</v>
      </c>
      <c r="C192" s="77">
        <v>-4.7393364899999998E-2</v>
      </c>
      <c r="D192" s="15">
        <v>605</v>
      </c>
      <c r="E192" s="32">
        <f t="shared" si="102"/>
        <v>3.3167495854063019E-3</v>
      </c>
      <c r="F192" s="18">
        <f>IF(ISNUMBER(D192), $B199 * E192, "")</f>
        <v>497.5124378109453</v>
      </c>
      <c r="G192" s="31">
        <v>588</v>
      </c>
      <c r="H192" s="32">
        <f t="shared" si="103"/>
        <v>-2.4875621890547265E-2</v>
      </c>
      <c r="I192" s="101">
        <f>IF(ISNUMBER(G192), $B199 * H192, "")</f>
        <v>-3731.34328358209</v>
      </c>
      <c r="J192" s="15">
        <v>590</v>
      </c>
      <c r="K192" s="32">
        <f t="shared" si="104"/>
        <v>-2.1558872305140961E-2</v>
      </c>
      <c r="L192" s="18">
        <f>IF(ISNUMBER(J192), $B199 * K192, "")</f>
        <v>-3233.8308457711441</v>
      </c>
      <c r="M192" s="31">
        <v>577</v>
      </c>
      <c r="N192" s="32">
        <f t="shared" si="105"/>
        <v>-4.3117744610281922E-2</v>
      </c>
      <c r="O192" s="18">
        <f>IF(ISNUMBER(M192), $B199 * N192, "")</f>
        <v>-6467.6616915422883</v>
      </c>
      <c r="Q192" s="251"/>
      <c r="R192" s="251"/>
      <c r="S192" s="251"/>
    </row>
    <row r="193" spans="1:19" ht="17.25" thickBot="1">
      <c r="A193" s="127" t="s">
        <v>127</v>
      </c>
      <c r="B193" s="128">
        <v>115</v>
      </c>
      <c r="C193" s="78">
        <v>-4.9586776899999997E-2</v>
      </c>
      <c r="D193" s="20">
        <v>117</v>
      </c>
      <c r="E193" s="21">
        <f t="shared" si="102"/>
        <v>1.7391304347826087E-2</v>
      </c>
      <c r="F193" s="22">
        <f>IF(ISNUMBER(D193), $B199 * E193, "")</f>
        <v>2608.695652173913</v>
      </c>
      <c r="G193" s="30">
        <v>114</v>
      </c>
      <c r="H193" s="21">
        <f t="shared" si="103"/>
        <v>-8.6956521739130436E-3</v>
      </c>
      <c r="I193" s="105">
        <f>IF(ISNUMBER(G193), $B199 * H193, "")</f>
        <v>-1304.3478260869565</v>
      </c>
      <c r="J193" s="20">
        <v>113</v>
      </c>
      <c r="K193" s="21">
        <f t="shared" si="104"/>
        <v>-1.7391304347826087E-2</v>
      </c>
      <c r="L193" s="22">
        <f>IF(ISNUMBER(J193), $B199 * K193, "")</f>
        <v>-2608.695652173913</v>
      </c>
      <c r="M193" s="30">
        <v>110</v>
      </c>
      <c r="N193" s="21">
        <f t="shared" si="105"/>
        <v>-4.3478260869565216E-2</v>
      </c>
      <c r="O193" s="22">
        <f>IF(ISNUMBER(M193), $B199 * N193, "")</f>
        <v>-6521.7391304347821</v>
      </c>
      <c r="Q193" s="251"/>
      <c r="R193" s="251"/>
      <c r="S193" s="251"/>
    </row>
    <row r="194" spans="1:19" ht="17.25" thickBot="1">
      <c r="A194" s="125" t="s">
        <v>219</v>
      </c>
      <c r="B194" s="129">
        <v>301</v>
      </c>
      <c r="C194" s="80">
        <v>-5.3459119499999999E-2</v>
      </c>
      <c r="D194" s="106">
        <v>310</v>
      </c>
      <c r="E194" s="107">
        <f>IF(ISNUMBER(D194), (D194 - $B194) / $B194, "")</f>
        <v>2.9900332225913623E-2</v>
      </c>
      <c r="F194" s="108">
        <f>IF(ISNUMBER(D194), $B199 * E194, "")</f>
        <v>4485.0498338870439</v>
      </c>
      <c r="G194" s="109">
        <v>302</v>
      </c>
      <c r="H194" s="107">
        <f>IF(ISNUMBER(G194), (G194 - $B194) / $B194, "")</f>
        <v>3.3222591362126247E-3</v>
      </c>
      <c r="I194" s="110">
        <f>IF(ISNUMBER(G194), $B199 * H194, "")</f>
        <v>498.33887043189372</v>
      </c>
      <c r="J194" s="106">
        <v>307</v>
      </c>
      <c r="K194" s="107">
        <f>IF(ISNUMBER(J194), (J194 - $B194) / $B194, "")</f>
        <v>1.9933554817275746E-2</v>
      </c>
      <c r="L194" s="108">
        <f>IF(ISNUMBER(J194), $B199 * K194, "")</f>
        <v>2990.0332225913621</v>
      </c>
      <c r="M194" s="109">
        <v>299</v>
      </c>
      <c r="N194" s="107">
        <f>IF(ISNUMBER(M194), (M194 - $B194) / $B194, "")</f>
        <v>-6.6445182724252493E-3</v>
      </c>
      <c r="O194" s="108">
        <f>IF(ISNUMBER(M194), $B199 * N194, "")</f>
        <v>-996.67774086378745</v>
      </c>
      <c r="Q194" s="256"/>
      <c r="R194" s="256"/>
      <c r="S194" s="256"/>
    </row>
    <row r="195" spans="1:19" ht="17.25" thickBot="1">
      <c r="A195" s="125" t="s">
        <v>229</v>
      </c>
      <c r="B195" s="126">
        <v>2025</v>
      </c>
      <c r="C195" s="77">
        <v>-5.5944055899999998E-2</v>
      </c>
      <c r="D195" s="15">
        <v>2235</v>
      </c>
      <c r="E195" s="32">
        <f t="shared" ref="E195:E198" si="106">IF(ISNUMBER(D195), (D195 - $B195) / $B195, "")</f>
        <v>0.1037037037037037</v>
      </c>
      <c r="F195" s="18">
        <f>IF(ISNUMBER(D195), $B199 * E195, "")</f>
        <v>15555.555555555555</v>
      </c>
      <c r="G195" s="31">
        <v>2090</v>
      </c>
      <c r="H195" s="32">
        <f t="shared" ref="H195:H198" si="107">IF(ISNUMBER(G195), (G195 - $B195) / $B195, "")</f>
        <v>3.2098765432098768E-2</v>
      </c>
      <c r="I195" s="101">
        <f>IF(ISNUMBER(G195), $B199 * H195, "")</f>
        <v>4814.8148148148148</v>
      </c>
      <c r="J195" s="15">
        <v>2085</v>
      </c>
      <c r="K195" s="32">
        <f t="shared" ref="K195:K198" si="108">IF(ISNUMBER(J195), (J195 - $B195) / $B195, "")</f>
        <v>2.9629629629629631E-2</v>
      </c>
      <c r="L195" s="18">
        <f>IF(ISNUMBER(J195), $B199 * K195, "")</f>
        <v>4444.4444444444443</v>
      </c>
      <c r="M195" s="31">
        <v>2040</v>
      </c>
      <c r="N195" s="32">
        <f t="shared" ref="N195:N198" si="109">IF(ISNUMBER(M195), (M195 - $B195) / $B195, "")</f>
        <v>7.4074074074074077E-3</v>
      </c>
      <c r="O195" s="18">
        <f>IF(ISNUMBER(M195), $B199 * N195, "")</f>
        <v>1111.1111111111111</v>
      </c>
      <c r="Q195" s="256"/>
      <c r="R195" s="256"/>
      <c r="S195" s="256"/>
    </row>
    <row r="196" spans="1:19" ht="17.25" thickBot="1">
      <c r="A196" s="125" t="s">
        <v>209</v>
      </c>
      <c r="B196" s="126">
        <v>2040</v>
      </c>
      <c r="C196" s="77">
        <v>-5.7736720599999999E-2</v>
      </c>
      <c r="D196" s="15">
        <v>1940</v>
      </c>
      <c r="E196" s="32">
        <f t="shared" si="106"/>
        <v>-4.9019607843137254E-2</v>
      </c>
      <c r="F196" s="18">
        <f>IF(ISNUMBER(D196), $B199 * E196, "")</f>
        <v>-7352.9411764705883</v>
      </c>
      <c r="G196" s="31">
        <v>1890</v>
      </c>
      <c r="H196" s="32">
        <f t="shared" si="107"/>
        <v>-7.3529411764705885E-2</v>
      </c>
      <c r="I196" s="101">
        <f>IF(ISNUMBER(G196), $B199 * H196, "")</f>
        <v>-11029.411764705883</v>
      </c>
      <c r="J196" s="15">
        <v>1890</v>
      </c>
      <c r="K196" s="32">
        <f t="shared" si="108"/>
        <v>-7.3529411764705885E-2</v>
      </c>
      <c r="L196" s="18">
        <f>IF(ISNUMBER(J196), $B199 * K196, "")</f>
        <v>-11029.411764705883</v>
      </c>
      <c r="M196" s="31">
        <v>1875</v>
      </c>
      <c r="N196" s="32">
        <f t="shared" si="109"/>
        <v>-8.0882352941176475E-2</v>
      </c>
      <c r="O196" s="18">
        <f>IF(ISNUMBER(M196), $B199 * N196, "")</f>
        <v>-12132.352941176472</v>
      </c>
      <c r="Q196" s="256"/>
      <c r="R196" s="256"/>
      <c r="S196" s="256"/>
    </row>
    <row r="197" spans="1:19">
      <c r="A197" s="125" t="s">
        <v>95</v>
      </c>
      <c r="B197" s="126">
        <v>6635</v>
      </c>
      <c r="C197" s="77">
        <v>-6.2853107300000002E-2</v>
      </c>
      <c r="D197" s="15">
        <v>6620</v>
      </c>
      <c r="E197" s="32">
        <f t="shared" si="106"/>
        <v>-2.2607385079125848E-3</v>
      </c>
      <c r="F197" s="18">
        <f>IF(ISNUMBER(D197), $B199 * E197, "")</f>
        <v>-339.11077618688773</v>
      </c>
      <c r="G197" s="31">
        <v>6455</v>
      </c>
      <c r="H197" s="32">
        <f t="shared" si="107"/>
        <v>-2.7128862094951016E-2</v>
      </c>
      <c r="I197" s="101">
        <f>IF(ISNUMBER(G197), $B199 * H197, "")</f>
        <v>-4069.3293142426523</v>
      </c>
      <c r="J197" s="15">
        <v>6545</v>
      </c>
      <c r="K197" s="32">
        <f t="shared" si="108"/>
        <v>-1.3564431047475508E-2</v>
      </c>
      <c r="L197" s="18">
        <f>IF(ISNUMBER(J197), $B199 * K197, "")</f>
        <v>-2034.6646571213262</v>
      </c>
      <c r="M197" s="31">
        <v>6350</v>
      </c>
      <c r="N197" s="32">
        <f t="shared" si="109"/>
        <v>-4.2954031650339113E-2</v>
      </c>
      <c r="O197" s="18">
        <f>IF(ISNUMBER(M197), $B199 * N197, "")</f>
        <v>-6443.1047475508667</v>
      </c>
      <c r="Q197" s="278"/>
      <c r="R197" s="279"/>
      <c r="S197" s="280"/>
    </row>
    <row r="198" spans="1:19" ht="17.25" thickBot="1">
      <c r="A198" s="130" t="s">
        <v>237</v>
      </c>
      <c r="B198" s="131">
        <v>143</v>
      </c>
      <c r="C198" s="79">
        <v>-6.5359477099999994E-2</v>
      </c>
      <c r="D198" s="24">
        <v>141</v>
      </c>
      <c r="E198" s="25">
        <f t="shared" si="106"/>
        <v>-1.3986013986013986E-2</v>
      </c>
      <c r="F198" s="104">
        <f>IF(ISNUMBER(D198), $B199 * E198, "")</f>
        <v>-2097.9020979020979</v>
      </c>
      <c r="G198" s="102">
        <v>138</v>
      </c>
      <c r="H198" s="25">
        <f t="shared" si="107"/>
        <v>-3.4965034965034968E-2</v>
      </c>
      <c r="I198" s="103">
        <f>IF(ISNUMBER(G198), $B199 * H198, "")</f>
        <v>-5244.7552447552453</v>
      </c>
      <c r="J198" s="24">
        <v>139</v>
      </c>
      <c r="K198" s="25">
        <f t="shared" si="108"/>
        <v>-2.7972027972027972E-2</v>
      </c>
      <c r="L198" s="104">
        <f>IF(ISNUMBER(J198), $B199 * K198, "")</f>
        <v>-4195.8041958041958</v>
      </c>
      <c r="M198" s="102">
        <v>136</v>
      </c>
      <c r="N198" s="25">
        <f t="shared" si="109"/>
        <v>-4.8951048951048952E-2</v>
      </c>
      <c r="O198" s="104">
        <f>IF(ISNUMBER(M198), $B199 * N198, "")</f>
        <v>-7342.6573426573432</v>
      </c>
      <c r="Q198" s="281"/>
      <c r="R198" s="282"/>
      <c r="S198" s="283"/>
    </row>
    <row r="199" spans="1:19" ht="17.25" thickBot="1">
      <c r="A199" s="132" t="s">
        <v>267</v>
      </c>
      <c r="B199" s="289">
        <f>$B$37</f>
        <v>150000</v>
      </c>
      <c r="C199" s="290"/>
      <c r="D199" s="26" t="s">
        <v>268</v>
      </c>
      <c r="E199" s="27">
        <f>IF(COUNT(E179:E198), SUM(E179:E198) / COUNT(E179:E198), 0)</f>
        <v>-2.2009137451376756E-3</v>
      </c>
      <c r="F199" s="28">
        <f>SUM(F179:F198)</f>
        <v>-6602.741235413032</v>
      </c>
      <c r="G199" s="26" t="s">
        <v>268</v>
      </c>
      <c r="H199" s="27">
        <f>IF(COUNT(H179:H198), SUM(H179:H198) / COUNT(H179:H198), 0)</f>
        <v>-2.6139980026595306E-2</v>
      </c>
      <c r="I199" s="28">
        <f>SUM(I179:I198)</f>
        <v>-78419.940079785913</v>
      </c>
      <c r="J199" s="26" t="s">
        <v>268</v>
      </c>
      <c r="K199" s="27">
        <f>IF(COUNT(K179:K198), SUM(K179:K198) / COUNT(K179:K198), 0)</f>
        <v>-2.0431236348599148E-2</v>
      </c>
      <c r="L199" s="28">
        <f>SUM(L179:L198)</f>
        <v>-61293.709045797441</v>
      </c>
      <c r="M199" s="26" t="s">
        <v>268</v>
      </c>
      <c r="N199" s="27">
        <f>IF(COUNT(N179:N198), SUM(N179:N198) / COUNT(N179:N198), 0)</f>
        <v>-3.8731976462385978E-2</v>
      </c>
      <c r="O199" s="28">
        <f>SUM(O179:O198)</f>
        <v>-116195.92938715794</v>
      </c>
      <c r="Q199" s="284"/>
      <c r="R199" s="285"/>
      <c r="S199" s="286"/>
    </row>
  </sheetData>
  <mergeCells count="266">
    <mergeCell ref="A1:F1"/>
    <mergeCell ref="G1:I1"/>
    <mergeCell ref="J1:O1"/>
    <mergeCell ref="Q1:R1"/>
    <mergeCell ref="B2:F2"/>
    <mergeCell ref="G2:I2"/>
    <mergeCell ref="K2:O2"/>
    <mergeCell ref="B5:F5"/>
    <mergeCell ref="G5:I5"/>
    <mergeCell ref="K5:O5"/>
    <mergeCell ref="B6:F6"/>
    <mergeCell ref="G6:I6"/>
    <mergeCell ref="K6:O6"/>
    <mergeCell ref="B3:F3"/>
    <mergeCell ref="G3:I3"/>
    <mergeCell ref="K3:O3"/>
    <mergeCell ref="B4:F4"/>
    <mergeCell ref="G4:I4"/>
    <mergeCell ref="K4:O4"/>
    <mergeCell ref="Q8:R8"/>
    <mergeCell ref="B9:F9"/>
    <mergeCell ref="G9:I9"/>
    <mergeCell ref="K9:O9"/>
    <mergeCell ref="B10:F10"/>
    <mergeCell ref="G10:I10"/>
    <mergeCell ref="K10:O10"/>
    <mergeCell ref="B7:F7"/>
    <mergeCell ref="G7:I7"/>
    <mergeCell ref="K7:O7"/>
    <mergeCell ref="B8:F8"/>
    <mergeCell ref="G8:I8"/>
    <mergeCell ref="K8:O8"/>
    <mergeCell ref="B11:F11"/>
    <mergeCell ref="G11:I11"/>
    <mergeCell ref="K11:O11"/>
    <mergeCell ref="A13:O13"/>
    <mergeCell ref="Q13:Q15"/>
    <mergeCell ref="R13:R15"/>
    <mergeCell ref="A15:A16"/>
    <mergeCell ref="M15:O15"/>
    <mergeCell ref="Q16:Q18"/>
    <mergeCell ref="R16:R18"/>
    <mergeCell ref="S13:S15"/>
    <mergeCell ref="B14:C14"/>
    <mergeCell ref="D14:F14"/>
    <mergeCell ref="G14:I14"/>
    <mergeCell ref="J14:L14"/>
    <mergeCell ref="M14:O14"/>
    <mergeCell ref="B15:C15"/>
    <mergeCell ref="D15:F15"/>
    <mergeCell ref="G15:I15"/>
    <mergeCell ref="J15:L15"/>
    <mergeCell ref="Q26:S28"/>
    <mergeCell ref="Q29:Q31"/>
    <mergeCell ref="R29:R31"/>
    <mergeCell ref="S29:S31"/>
    <mergeCell ref="Q32:Q34"/>
    <mergeCell ref="R32:R34"/>
    <mergeCell ref="S32:S34"/>
    <mergeCell ref="S16:S18"/>
    <mergeCell ref="Q19:Q21"/>
    <mergeCell ref="R19:R21"/>
    <mergeCell ref="S19:S21"/>
    <mergeCell ref="Q22:Q24"/>
    <mergeCell ref="R22:R24"/>
    <mergeCell ref="S22:S24"/>
    <mergeCell ref="M41:O41"/>
    <mergeCell ref="A42:A43"/>
    <mergeCell ref="B42:C42"/>
    <mergeCell ref="D42:F42"/>
    <mergeCell ref="G42:I42"/>
    <mergeCell ref="J42:L42"/>
    <mergeCell ref="M42:O42"/>
    <mergeCell ref="Q35:S37"/>
    <mergeCell ref="B37:C37"/>
    <mergeCell ref="A40:O40"/>
    <mergeCell ref="Q40:Q42"/>
    <mergeCell ref="R40:R42"/>
    <mergeCell ref="S40:S42"/>
    <mergeCell ref="B41:C41"/>
    <mergeCell ref="D41:F41"/>
    <mergeCell ref="G41:I41"/>
    <mergeCell ref="J41:L41"/>
    <mergeCell ref="Q49:Q51"/>
    <mergeCell ref="R49:R51"/>
    <mergeCell ref="S49:S51"/>
    <mergeCell ref="Q53:S55"/>
    <mergeCell ref="Q56:Q58"/>
    <mergeCell ref="R56:R58"/>
    <mergeCell ref="S56:S58"/>
    <mergeCell ref="Q43:Q45"/>
    <mergeCell ref="R43:R45"/>
    <mergeCell ref="S43:S45"/>
    <mergeCell ref="Q46:Q48"/>
    <mergeCell ref="R46:R48"/>
    <mergeCell ref="S46:S48"/>
    <mergeCell ref="Q59:Q61"/>
    <mergeCell ref="R59:R61"/>
    <mergeCell ref="S59:S61"/>
    <mergeCell ref="Q62:S64"/>
    <mergeCell ref="B64:C64"/>
    <mergeCell ref="A67:O67"/>
    <mergeCell ref="Q67:Q69"/>
    <mergeCell ref="R67:R69"/>
    <mergeCell ref="S67:S69"/>
    <mergeCell ref="B68:C68"/>
    <mergeCell ref="D68:F68"/>
    <mergeCell ref="G68:I68"/>
    <mergeCell ref="J68:L68"/>
    <mergeCell ref="M68:O68"/>
    <mergeCell ref="A69:A70"/>
    <mergeCell ref="B69:C69"/>
    <mergeCell ref="D69:F69"/>
    <mergeCell ref="G69:I69"/>
    <mergeCell ref="J69:L69"/>
    <mergeCell ref="M69:O69"/>
    <mergeCell ref="Q76:Q78"/>
    <mergeCell ref="R76:R78"/>
    <mergeCell ref="S76:S78"/>
    <mergeCell ref="Q80:S82"/>
    <mergeCell ref="Q83:Q85"/>
    <mergeCell ref="R83:R85"/>
    <mergeCell ref="S83:S85"/>
    <mergeCell ref="Q70:Q72"/>
    <mergeCell ref="R70:R72"/>
    <mergeCell ref="S70:S72"/>
    <mergeCell ref="Q73:Q75"/>
    <mergeCell ref="R73:R75"/>
    <mergeCell ref="S73:S75"/>
    <mergeCell ref="Q86:Q88"/>
    <mergeCell ref="R86:R88"/>
    <mergeCell ref="S86:S88"/>
    <mergeCell ref="Q89:S91"/>
    <mergeCell ref="B91:C91"/>
    <mergeCell ref="A94:O94"/>
    <mergeCell ref="Q94:Q96"/>
    <mergeCell ref="R94:R96"/>
    <mergeCell ref="S94:S96"/>
    <mergeCell ref="B95:C95"/>
    <mergeCell ref="D95:F95"/>
    <mergeCell ref="G95:I95"/>
    <mergeCell ref="J95:L95"/>
    <mergeCell ref="M95:O95"/>
    <mergeCell ref="A96:A97"/>
    <mergeCell ref="B96:C96"/>
    <mergeCell ref="D96:F96"/>
    <mergeCell ref="G96:I96"/>
    <mergeCell ref="J96:L96"/>
    <mergeCell ref="M96:O96"/>
    <mergeCell ref="Q103:Q105"/>
    <mergeCell ref="R103:R105"/>
    <mergeCell ref="S103:S105"/>
    <mergeCell ref="Q107:S109"/>
    <mergeCell ref="Q110:Q112"/>
    <mergeCell ref="R110:R112"/>
    <mergeCell ref="S110:S112"/>
    <mergeCell ref="Q97:Q99"/>
    <mergeCell ref="R97:R99"/>
    <mergeCell ref="S97:S99"/>
    <mergeCell ref="Q100:Q102"/>
    <mergeCell ref="R100:R102"/>
    <mergeCell ref="S100:S102"/>
    <mergeCell ref="Q113:Q115"/>
    <mergeCell ref="R113:R115"/>
    <mergeCell ref="S113:S115"/>
    <mergeCell ref="Q116:S118"/>
    <mergeCell ref="B118:C118"/>
    <mergeCell ref="A121:O121"/>
    <mergeCell ref="Q121:Q123"/>
    <mergeCell ref="R121:R123"/>
    <mergeCell ref="S121:S123"/>
    <mergeCell ref="B122:C122"/>
    <mergeCell ref="D122:F122"/>
    <mergeCell ref="G122:I122"/>
    <mergeCell ref="J122:L122"/>
    <mergeCell ref="M122:O122"/>
    <mergeCell ref="A123:A124"/>
    <mergeCell ref="B123:C123"/>
    <mergeCell ref="D123:F123"/>
    <mergeCell ref="G123:I123"/>
    <mergeCell ref="J123:L123"/>
    <mergeCell ref="M123:O123"/>
    <mergeCell ref="Q130:Q132"/>
    <mergeCell ref="R130:R132"/>
    <mergeCell ref="S130:S132"/>
    <mergeCell ref="Q134:S136"/>
    <mergeCell ref="Q137:Q139"/>
    <mergeCell ref="R137:R139"/>
    <mergeCell ref="S137:S139"/>
    <mergeCell ref="Q124:Q126"/>
    <mergeCell ref="R124:R126"/>
    <mergeCell ref="S124:S126"/>
    <mergeCell ref="Q127:Q129"/>
    <mergeCell ref="R127:R129"/>
    <mergeCell ref="S127:S129"/>
    <mergeCell ref="Q140:Q142"/>
    <mergeCell ref="R140:R142"/>
    <mergeCell ref="S140:S142"/>
    <mergeCell ref="Q143:S145"/>
    <mergeCell ref="B145:C145"/>
    <mergeCell ref="A148:O148"/>
    <mergeCell ref="Q148:Q150"/>
    <mergeCell ref="R148:R150"/>
    <mergeCell ref="S148:S150"/>
    <mergeCell ref="B149:C149"/>
    <mergeCell ref="D149:F149"/>
    <mergeCell ref="G149:I149"/>
    <mergeCell ref="J149:L149"/>
    <mergeCell ref="M149:O149"/>
    <mergeCell ref="A150:A151"/>
    <mergeCell ref="B150:C150"/>
    <mergeCell ref="D150:F150"/>
    <mergeCell ref="G150:I150"/>
    <mergeCell ref="J150:L150"/>
    <mergeCell ref="M150:O150"/>
    <mergeCell ref="Q157:Q159"/>
    <mergeCell ref="R157:R159"/>
    <mergeCell ref="S157:S159"/>
    <mergeCell ref="Q161:S163"/>
    <mergeCell ref="Q164:Q166"/>
    <mergeCell ref="R164:R166"/>
    <mergeCell ref="S164:S166"/>
    <mergeCell ref="Q151:Q153"/>
    <mergeCell ref="R151:R153"/>
    <mergeCell ref="S151:S153"/>
    <mergeCell ref="Q154:Q156"/>
    <mergeCell ref="R154:R156"/>
    <mergeCell ref="S154:S156"/>
    <mergeCell ref="A177:A178"/>
    <mergeCell ref="B177:C177"/>
    <mergeCell ref="D177:F177"/>
    <mergeCell ref="G177:I177"/>
    <mergeCell ref="J177:L177"/>
    <mergeCell ref="M177:O177"/>
    <mergeCell ref="Q167:Q169"/>
    <mergeCell ref="R167:R169"/>
    <mergeCell ref="S167:S169"/>
    <mergeCell ref="Q170:S172"/>
    <mergeCell ref="B172:C172"/>
    <mergeCell ref="A175:O175"/>
    <mergeCell ref="Q175:Q177"/>
    <mergeCell ref="R175:R177"/>
    <mergeCell ref="S175:S177"/>
    <mergeCell ref="B176:C176"/>
    <mergeCell ref="Q178:Q180"/>
    <mergeCell ref="R178:R180"/>
    <mergeCell ref="S178:S180"/>
    <mergeCell ref="Q181:Q183"/>
    <mergeCell ref="R181:R183"/>
    <mergeCell ref="S181:S183"/>
    <mergeCell ref="D176:F176"/>
    <mergeCell ref="G176:I176"/>
    <mergeCell ref="J176:L176"/>
    <mergeCell ref="M176:O176"/>
    <mergeCell ref="Q194:Q196"/>
    <mergeCell ref="R194:R196"/>
    <mergeCell ref="S194:S196"/>
    <mergeCell ref="Q197:S199"/>
    <mergeCell ref="B199:C199"/>
    <mergeCell ref="Q184:Q186"/>
    <mergeCell ref="R184:R186"/>
    <mergeCell ref="S184:S186"/>
    <mergeCell ref="Q188:S190"/>
    <mergeCell ref="Q191:Q193"/>
    <mergeCell ref="R191:R193"/>
    <mergeCell ref="S191:S193"/>
  </mergeCells>
  <phoneticPr fontId="1" type="noConversion"/>
  <conditionalFormatting sqref="G2:I3">
    <cfRule type="expression" dxfId="1423" priority="177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CHOOSE(2,$E$118,$F$118,$H$118,$I$118,$K$118,$L$118,$N$118,$O$118))))&gt;0</formula>
    </cfRule>
    <cfRule type="expression" dxfId="1422" priority="178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CHOOSE(2,$E$118,$F$118,$H$118,$I$118,$K$118,$L$118,$N$118,$O$118))))&lt;0</formula>
    </cfRule>
  </conditionalFormatting>
  <conditionalFormatting sqref="G4:I5">
    <cfRule type="expression" dxfId="1421" priority="175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CHOOSE(2,$E$64,$F$64,$H$64,$I$64,$K$64,$L$64,$N$64,$O$64))))&gt;0</formula>
    </cfRule>
    <cfRule type="expression" dxfId="1420" priority="176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CHOOSE(2,$E$64,$F$64,$H$64,$I$64,$K$64,$L$64,$N$64,$O$64))))&lt;0</formula>
    </cfRule>
  </conditionalFormatting>
  <conditionalFormatting sqref="G6:I7">
    <cfRule type="expression" dxfId="1419" priority="173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CHOOSE(2,$E$91,$F$91,$H$91,$I$91,$K$91,$L$91,$N$91,$O$91))))&gt;0</formula>
    </cfRule>
    <cfRule type="expression" dxfId="1418" priority="174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CHOOSE(2,$E$91,$F$91,$H$91,$I$91,$K$91,$L$91,$N$91,$O$91))))&lt;0</formula>
    </cfRule>
  </conditionalFormatting>
  <conditionalFormatting sqref="G8:I9">
    <cfRule type="expression" dxfId="1417" priority="171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CHOOSE(2,$E$199,$F$199,$H$199,$I$199,$K$199,$L$199,$N$199,$O$199))))&gt;0</formula>
    </cfRule>
    <cfRule type="expression" dxfId="1416" priority="172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CHOOSE(2,$E$199,$F$199,$H$199,$I$199,$K$199,$L$199,$N$199,$O$199))))&lt;0</formula>
    </cfRule>
  </conditionalFormatting>
  <conditionalFormatting sqref="G10:I11">
    <cfRule type="expression" dxfId="1415" priority="169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CHOOSE(2,$E$37,$F$37,$H$37,$I$37,$K$37,$L$37,$N$37,$O$37))))&gt;0</formula>
    </cfRule>
    <cfRule type="expression" dxfId="1414" priority="170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CHOOSE(2,$E$37,$F$37,$H$37,$I$37,$K$37,$L$37,$N$37,$O$37))))&lt;0</formula>
    </cfRule>
  </conditionalFormatting>
  <conditionalFormatting sqref="A17:C36 M17:O36">
    <cfRule type="expression" dxfId="1413" priority="157">
      <formula>AND($N17 &gt; 0, ISNUMBER($N17))</formula>
    </cfRule>
    <cfRule type="expression" dxfId="1412" priority="158">
      <formula>AND($N17 = 0 * ISNUMBER($N17))</formula>
    </cfRule>
    <cfRule type="expression" dxfId="1411" priority="159">
      <formula>AND($N17 &lt; 0, ISNUMBER($N17))</formula>
    </cfRule>
  </conditionalFormatting>
  <conditionalFormatting sqref="A17:F36">
    <cfRule type="expression" dxfId="1410" priority="166">
      <formula>AND($E17 &gt; 0, ISNUMBER($E17))</formula>
    </cfRule>
    <cfRule type="expression" dxfId="1409" priority="167">
      <formula>AND($E17 = 0 * ISNUMBER($E17))</formula>
    </cfRule>
    <cfRule type="expression" dxfId="1408" priority="168">
      <formula>AND($E17 &lt; 0, ISNUMBER($E17))</formula>
    </cfRule>
  </conditionalFormatting>
  <conditionalFormatting sqref="A17:C36 G17:I36">
    <cfRule type="expression" dxfId="1407" priority="163">
      <formula>AND($H17 &gt; 0, ISNUMBER($H17))</formula>
    </cfRule>
    <cfRule type="expression" dxfId="1406" priority="164">
      <formula>AND($H17 = 0 * ISNUMBER($H17))</formula>
    </cfRule>
    <cfRule type="expression" dxfId="1405" priority="165">
      <formula>AND($H17 &lt; 0, ISNUMBER($H17))</formula>
    </cfRule>
  </conditionalFormatting>
  <conditionalFormatting sqref="A17:C36 J17:L36">
    <cfRule type="expression" dxfId="1404" priority="160">
      <formula>AND($K17 &gt; 0, ISNUMBER($K17))</formula>
    </cfRule>
    <cfRule type="expression" dxfId="1403" priority="161">
      <formula>AND($K17 = 0 * ISNUMBER($K17))</formula>
    </cfRule>
    <cfRule type="expression" dxfId="1402" priority="162">
      <formula>AND($K17 &lt; 0, ISNUMBER($K17))</formula>
    </cfRule>
  </conditionalFormatting>
  <conditionalFormatting sqref="D15:F16 E37:F37">
    <cfRule type="expression" dxfId="1401" priority="154">
      <formula>$E$37 &gt; 0</formula>
    </cfRule>
    <cfRule type="expression" dxfId="1400" priority="155">
      <formula>$E$37 = 0</formula>
    </cfRule>
    <cfRule type="expression" dxfId="1399" priority="156">
      <formula>$E$37 &lt; 0</formula>
    </cfRule>
  </conditionalFormatting>
  <conditionalFormatting sqref="G15:I16 H37:I37">
    <cfRule type="expression" dxfId="1398" priority="151">
      <formula>$H$37 &gt; 0</formula>
    </cfRule>
    <cfRule type="expression" dxfId="1397" priority="152">
      <formula>$H$37 = 0</formula>
    </cfRule>
    <cfRule type="expression" dxfId="1396" priority="153">
      <formula>$H$37 &lt; 0</formula>
    </cfRule>
  </conditionalFormatting>
  <conditionalFormatting sqref="J15:L16 K37:L37">
    <cfRule type="expression" dxfId="1395" priority="148">
      <formula>$K$37 &gt; 0</formula>
    </cfRule>
    <cfRule type="expression" dxfId="1394" priority="149">
      <formula>$K$37 = 0</formula>
    </cfRule>
    <cfRule type="expression" dxfId="1393" priority="150">
      <formula>$K$37 &lt; 0</formula>
    </cfRule>
  </conditionalFormatting>
  <conditionalFormatting sqref="M15:O16 N37:O37">
    <cfRule type="expression" dxfId="1392" priority="145">
      <formula>$N$37 &gt; 0</formula>
    </cfRule>
    <cfRule type="expression" dxfId="1391" priority="146">
      <formula>$N$37 = 0</formula>
    </cfRule>
    <cfRule type="expression" dxfId="1390" priority="147">
      <formula>$N$37 &lt; 0</formula>
    </cfRule>
  </conditionalFormatting>
  <conditionalFormatting sqref="A44:C63 M44:O63">
    <cfRule type="expression" dxfId="1389" priority="133">
      <formula>AND($N44 &gt; 0, ISNUMBER($N44))</formula>
    </cfRule>
    <cfRule type="expression" dxfId="1388" priority="134">
      <formula>AND($N44 = 0 * ISNUMBER($N44))</formula>
    </cfRule>
    <cfRule type="expression" dxfId="1387" priority="135">
      <formula>AND($N44 &lt; 0, ISNUMBER($N44))</formula>
    </cfRule>
  </conditionalFormatting>
  <conditionalFormatting sqref="A44:F63">
    <cfRule type="expression" dxfId="1386" priority="142">
      <formula>AND($E44 &gt; 0, ISNUMBER($E44))</formula>
    </cfRule>
    <cfRule type="expression" dxfId="1385" priority="143">
      <formula>AND($E44 = 0 * ISNUMBER($E44))</formula>
    </cfRule>
    <cfRule type="expression" dxfId="1384" priority="144">
      <formula>AND($E44 &lt; 0, ISNUMBER($E44))</formula>
    </cfRule>
  </conditionalFormatting>
  <conditionalFormatting sqref="A44:C63 G44:I63">
    <cfRule type="expression" dxfId="1383" priority="139">
      <formula>AND($H44 &gt; 0, ISNUMBER($H44))</formula>
    </cfRule>
    <cfRule type="expression" dxfId="1382" priority="140">
      <formula>AND($H44 = 0 * ISNUMBER($H44))</formula>
    </cfRule>
    <cfRule type="expression" dxfId="1381" priority="141">
      <formula>AND($H44 &lt; 0, ISNUMBER($H44))</formula>
    </cfRule>
  </conditionalFormatting>
  <conditionalFormatting sqref="A44:C63 J44:L63">
    <cfRule type="expression" dxfId="1380" priority="136">
      <formula>AND($K44 &gt; 0, ISNUMBER($K44))</formula>
    </cfRule>
    <cfRule type="expression" dxfId="1379" priority="137">
      <formula>AND($K44 = 0 * ISNUMBER($K44))</formula>
    </cfRule>
    <cfRule type="expression" dxfId="1378" priority="138">
      <formula>AND($K44 &lt; 0, ISNUMBER($K44))</formula>
    </cfRule>
  </conditionalFormatting>
  <conditionalFormatting sqref="D42:F43 E64:F64">
    <cfRule type="expression" dxfId="1377" priority="130">
      <formula>$E$64 &gt; 0</formula>
    </cfRule>
    <cfRule type="expression" dxfId="1376" priority="131">
      <formula>$E$64 = 0</formula>
    </cfRule>
    <cfRule type="expression" dxfId="1375" priority="132">
      <formula>$E$64 &lt; 0</formula>
    </cfRule>
  </conditionalFormatting>
  <conditionalFormatting sqref="G42:I43 H64:I64">
    <cfRule type="expression" dxfId="1374" priority="127">
      <formula>$H$64 &gt; 0</formula>
    </cfRule>
    <cfRule type="expression" dxfId="1373" priority="128">
      <formula>$H$64 = 0</formula>
    </cfRule>
    <cfRule type="expression" dxfId="1372" priority="129">
      <formula>$H$64 &lt; 0</formula>
    </cfRule>
  </conditionalFormatting>
  <conditionalFormatting sqref="J42:L43 K64:L64">
    <cfRule type="expression" dxfId="1371" priority="124">
      <formula>$K$64 &gt; 0</formula>
    </cfRule>
    <cfRule type="expression" dxfId="1370" priority="125">
      <formula>$K$64 = 0</formula>
    </cfRule>
    <cfRule type="expression" dxfId="1369" priority="126">
      <formula>$K$64 &lt; 0</formula>
    </cfRule>
  </conditionalFormatting>
  <conditionalFormatting sqref="M42:O43 N64:O64">
    <cfRule type="expression" dxfId="1368" priority="121">
      <formula>$N$64 &gt; 0</formula>
    </cfRule>
    <cfRule type="expression" dxfId="1367" priority="122">
      <formula>$N$64 = 0</formula>
    </cfRule>
    <cfRule type="expression" dxfId="1366" priority="123">
      <formula>$N$64 &lt; 0</formula>
    </cfRule>
  </conditionalFormatting>
  <conditionalFormatting sqref="A71:C90 M71:O90">
    <cfRule type="expression" dxfId="1365" priority="109">
      <formula>AND($N71 &gt; 0, ISNUMBER($N71))</formula>
    </cfRule>
    <cfRule type="expression" dxfId="1364" priority="110">
      <formula>AND($N71 = 0 * ISNUMBER($N71))</formula>
    </cfRule>
    <cfRule type="expression" dxfId="1363" priority="111">
      <formula>AND($N71 &lt; 0, ISNUMBER($N71))</formula>
    </cfRule>
  </conditionalFormatting>
  <conditionalFormatting sqref="A71:F90">
    <cfRule type="expression" dxfId="1362" priority="118">
      <formula>AND($E71 &gt; 0, ISNUMBER($E71))</formula>
    </cfRule>
    <cfRule type="expression" dxfId="1361" priority="119">
      <formula>AND($E71 = 0 * ISNUMBER($E71))</formula>
    </cfRule>
    <cfRule type="expression" dxfId="1360" priority="120">
      <formula>AND($E71 &lt; 0, ISNUMBER($E71))</formula>
    </cfRule>
  </conditionalFormatting>
  <conditionalFormatting sqref="A71:C90 G71:I90">
    <cfRule type="expression" dxfId="1359" priority="115">
      <formula>AND($H71 &gt; 0, ISNUMBER($H71))</formula>
    </cfRule>
    <cfRule type="expression" dxfId="1358" priority="116">
      <formula>AND($H71 = 0 * ISNUMBER($H71))</formula>
    </cfRule>
    <cfRule type="expression" dxfId="1357" priority="117">
      <formula>AND($H71 &lt; 0, ISNUMBER($H71))</formula>
    </cfRule>
  </conditionalFormatting>
  <conditionalFormatting sqref="A71:C90 J71:L90">
    <cfRule type="expression" dxfId="1356" priority="112">
      <formula>AND($K71 &gt; 0, ISNUMBER($K71))</formula>
    </cfRule>
    <cfRule type="expression" dxfId="1355" priority="113">
      <formula>AND($K71 = 0 * ISNUMBER($K71))</formula>
    </cfRule>
    <cfRule type="expression" dxfId="1354" priority="114">
      <formula>AND($K71 &lt; 0, ISNUMBER($K71))</formula>
    </cfRule>
  </conditionalFormatting>
  <conditionalFormatting sqref="D69:F70 E91:F91">
    <cfRule type="expression" dxfId="1353" priority="106">
      <formula>$E$91 &gt; 0</formula>
    </cfRule>
    <cfRule type="expression" dxfId="1352" priority="107">
      <formula>$E$91 = 0</formula>
    </cfRule>
    <cfRule type="expression" dxfId="1351" priority="108">
      <formula>$E$91 &lt; 0</formula>
    </cfRule>
  </conditionalFormatting>
  <conditionalFormatting sqref="G69:I70 H91:I91">
    <cfRule type="expression" dxfId="1350" priority="103">
      <formula>$H$91 &gt; 0</formula>
    </cfRule>
    <cfRule type="expression" dxfId="1349" priority="104">
      <formula>$H$91 = 0</formula>
    </cfRule>
    <cfRule type="expression" dxfId="1348" priority="105">
      <formula>$H$91 &lt; 0</formula>
    </cfRule>
  </conditionalFormatting>
  <conditionalFormatting sqref="J69:L70 K91:L91">
    <cfRule type="expression" dxfId="1347" priority="100">
      <formula>$K$91 &gt; 0</formula>
    </cfRule>
    <cfRule type="expression" dxfId="1346" priority="101">
      <formula>$K$91 = 0</formula>
    </cfRule>
    <cfRule type="expression" dxfId="1345" priority="102">
      <formula>$K$91 &lt; 0</formula>
    </cfRule>
  </conditionalFormatting>
  <conditionalFormatting sqref="M69:O70 N91:O91">
    <cfRule type="expression" dxfId="1344" priority="97">
      <formula>$N$91 &gt; 0</formula>
    </cfRule>
    <cfRule type="expression" dxfId="1343" priority="98">
      <formula>$N$91 = 0</formula>
    </cfRule>
    <cfRule type="expression" dxfId="1342" priority="99">
      <formula>$N$91 &lt; 0</formula>
    </cfRule>
  </conditionalFormatting>
  <conditionalFormatting sqref="A98:C117 M98:O117">
    <cfRule type="expression" dxfId="1341" priority="85">
      <formula>AND($N98 &gt; 0, ISNUMBER($N98))</formula>
    </cfRule>
    <cfRule type="expression" dxfId="1340" priority="86">
      <formula>AND($N98 = 0 * ISNUMBER($N98))</formula>
    </cfRule>
    <cfRule type="expression" dxfId="1339" priority="87">
      <formula>AND($N98 &lt; 0, ISNUMBER($N98))</formula>
    </cfRule>
  </conditionalFormatting>
  <conditionalFormatting sqref="A98:F117">
    <cfRule type="expression" dxfId="1338" priority="94">
      <formula>AND($E98 &gt; 0, ISNUMBER($E98))</formula>
    </cfRule>
    <cfRule type="expression" dxfId="1337" priority="95">
      <formula>AND($E98 = 0 * ISNUMBER($E98))</formula>
    </cfRule>
    <cfRule type="expression" dxfId="1336" priority="96">
      <formula>AND($E98 &lt; 0, ISNUMBER($E98))</formula>
    </cfRule>
  </conditionalFormatting>
  <conditionalFormatting sqref="A98:C117 G98:I117">
    <cfRule type="expression" dxfId="1335" priority="91">
      <formula>AND($H98 &gt; 0, ISNUMBER($H98))</formula>
    </cfRule>
    <cfRule type="expression" dxfId="1334" priority="92">
      <formula>AND($H98 = 0 * ISNUMBER($H98))</formula>
    </cfRule>
    <cfRule type="expression" dxfId="1333" priority="93">
      <formula>AND($H98 &lt; 0, ISNUMBER($H98))</formula>
    </cfRule>
  </conditionalFormatting>
  <conditionalFormatting sqref="A98:C117 J98:L117">
    <cfRule type="expression" dxfId="1332" priority="88">
      <formula>AND($K98 &gt; 0, ISNUMBER($K98))</formula>
    </cfRule>
    <cfRule type="expression" dxfId="1331" priority="89">
      <formula>AND($K98 = 0 * ISNUMBER($K98))</formula>
    </cfRule>
    <cfRule type="expression" dxfId="1330" priority="90">
      <formula>AND($K98 &lt; 0, ISNUMBER($K98))</formula>
    </cfRule>
  </conditionalFormatting>
  <conditionalFormatting sqref="D96:F97 E118:F118">
    <cfRule type="expression" dxfId="1329" priority="82">
      <formula>$E$118 &gt; 0</formula>
    </cfRule>
    <cfRule type="expression" dxfId="1328" priority="83">
      <formula>$E$118 = 0</formula>
    </cfRule>
    <cfRule type="expression" dxfId="1327" priority="84">
      <formula>$E$118 &lt; 0</formula>
    </cfRule>
  </conditionalFormatting>
  <conditionalFormatting sqref="G96:I97 H118:I118">
    <cfRule type="expression" dxfId="1326" priority="79">
      <formula>$H$118 &gt; 0</formula>
    </cfRule>
    <cfRule type="expression" dxfId="1325" priority="80">
      <formula>$H$118 = 0</formula>
    </cfRule>
    <cfRule type="expression" dxfId="1324" priority="81">
      <formula>$H$118 &lt; 0</formula>
    </cfRule>
  </conditionalFormatting>
  <conditionalFormatting sqref="J96:L97 K118:L118">
    <cfRule type="expression" dxfId="1323" priority="76">
      <formula>$K$118 &gt; 0</formula>
    </cfRule>
    <cfRule type="expression" dxfId="1322" priority="77">
      <formula>$K$118 = 0</formula>
    </cfRule>
    <cfRule type="expression" dxfId="1321" priority="78">
      <formula>$K$118 &lt; 0</formula>
    </cfRule>
  </conditionalFormatting>
  <conditionalFormatting sqref="M96:O97 N118:O118">
    <cfRule type="expression" dxfId="1320" priority="73">
      <formula>$N$118 &gt; 0</formula>
    </cfRule>
    <cfRule type="expression" dxfId="1319" priority="74">
      <formula>$N$118 = 0</formula>
    </cfRule>
    <cfRule type="expression" dxfId="1318" priority="75">
      <formula>$N$118 &lt; 0</formula>
    </cfRule>
  </conditionalFormatting>
  <conditionalFormatting sqref="A125:C144 M125:O144">
    <cfRule type="expression" dxfId="1317" priority="61">
      <formula>AND($N125 &gt; 0, ISNUMBER($N125))</formula>
    </cfRule>
    <cfRule type="expression" dxfId="1316" priority="62">
      <formula>AND($N125 = 0 * ISNUMBER($N125))</formula>
    </cfRule>
    <cfRule type="expression" dxfId="1315" priority="63">
      <formula>AND($N125 &lt; 0, ISNUMBER($N125))</formula>
    </cfRule>
  </conditionalFormatting>
  <conditionalFormatting sqref="A125:F144">
    <cfRule type="expression" dxfId="1314" priority="70">
      <formula>AND($E125 &gt; 0, ISNUMBER($E125))</formula>
    </cfRule>
    <cfRule type="expression" dxfId="1313" priority="71">
      <formula>AND($E125 = 0 * ISNUMBER($E125))</formula>
    </cfRule>
    <cfRule type="expression" dxfId="1312" priority="72">
      <formula>AND($E125 &lt; 0, ISNUMBER($E125))</formula>
    </cfRule>
  </conditionalFormatting>
  <conditionalFormatting sqref="A125:C144 G125:I144">
    <cfRule type="expression" dxfId="1311" priority="67">
      <formula>AND($H125 &gt; 0, ISNUMBER($H125))</formula>
    </cfRule>
    <cfRule type="expression" dxfId="1310" priority="68">
      <formula>AND($H125 = 0 * ISNUMBER($H125))</formula>
    </cfRule>
    <cfRule type="expression" dxfId="1309" priority="69">
      <formula>AND($H125 &lt; 0, ISNUMBER($H125))</formula>
    </cfRule>
  </conditionalFormatting>
  <conditionalFormatting sqref="A125:C144 J125:L144">
    <cfRule type="expression" dxfId="1308" priority="64">
      <formula>AND($K125 &gt; 0, ISNUMBER($K125))</formula>
    </cfRule>
    <cfRule type="expression" dxfId="1307" priority="65">
      <formula>AND($K125 = 0 * ISNUMBER($K125))</formula>
    </cfRule>
    <cfRule type="expression" dxfId="1306" priority="66">
      <formula>AND($K125 &lt; 0, ISNUMBER($K125))</formula>
    </cfRule>
  </conditionalFormatting>
  <conditionalFormatting sqref="D123:F124 E145:F145">
    <cfRule type="expression" dxfId="1305" priority="58">
      <formula>$E$145 &gt; 0</formula>
    </cfRule>
    <cfRule type="expression" dxfId="1304" priority="59">
      <formula>$E$145 = 0</formula>
    </cfRule>
    <cfRule type="expression" dxfId="1303" priority="60">
      <formula>$E$145 &lt; 0</formula>
    </cfRule>
  </conditionalFormatting>
  <conditionalFormatting sqref="G123:I124 H145:I145">
    <cfRule type="expression" dxfId="1302" priority="55">
      <formula>$H$145 &gt; 0</formula>
    </cfRule>
    <cfRule type="expression" dxfId="1301" priority="56">
      <formula>$H$145 = 0</formula>
    </cfRule>
    <cfRule type="expression" dxfId="1300" priority="57">
      <formula>$H$145 &lt; 0</formula>
    </cfRule>
  </conditionalFormatting>
  <conditionalFormatting sqref="J123:L124 K145:L145">
    <cfRule type="expression" dxfId="1299" priority="52">
      <formula>$K$145 &gt; 0</formula>
    </cfRule>
    <cfRule type="expression" dxfId="1298" priority="53">
      <formula>$K$145 = 0</formula>
    </cfRule>
    <cfRule type="expression" dxfId="1297" priority="54">
      <formula>$K$145 &lt; 0</formula>
    </cfRule>
  </conditionalFormatting>
  <conditionalFormatting sqref="M123:O124 N145:O145">
    <cfRule type="expression" dxfId="1296" priority="49">
      <formula>$N$145 &gt; 0</formula>
    </cfRule>
    <cfRule type="expression" dxfId="1295" priority="50">
      <formula>$N$145 = 0</formula>
    </cfRule>
    <cfRule type="expression" dxfId="1294" priority="51">
      <formula>$N$145 &lt; 0</formula>
    </cfRule>
  </conditionalFormatting>
  <conditionalFormatting sqref="A152:C171 M152:O171">
    <cfRule type="expression" dxfId="1293" priority="37">
      <formula>AND($N152 &gt; 0, ISNUMBER($N152))</formula>
    </cfRule>
    <cfRule type="expression" dxfId="1292" priority="38">
      <formula>AND($N152 = 0 * ISNUMBER($N152))</formula>
    </cfRule>
    <cfRule type="expression" dxfId="1291" priority="39">
      <formula>AND($N152 &lt; 0, ISNUMBER($N152))</formula>
    </cfRule>
  </conditionalFormatting>
  <conditionalFormatting sqref="A152:F171">
    <cfRule type="expression" dxfId="1290" priority="46">
      <formula>AND($E152 &gt; 0, ISNUMBER($E152))</formula>
    </cfRule>
    <cfRule type="expression" dxfId="1289" priority="47">
      <formula>AND($E152 = 0 * ISNUMBER($E152))</formula>
    </cfRule>
    <cfRule type="expression" dxfId="1288" priority="48">
      <formula>AND($E152 &lt; 0, ISNUMBER($E152))</formula>
    </cfRule>
  </conditionalFormatting>
  <conditionalFormatting sqref="A152:C171 G152:I171">
    <cfRule type="expression" dxfId="1287" priority="43">
      <formula>AND($H152 &gt; 0, ISNUMBER($H152))</formula>
    </cfRule>
    <cfRule type="expression" dxfId="1286" priority="44">
      <formula>AND($H152 = 0 * ISNUMBER($H152))</formula>
    </cfRule>
    <cfRule type="expression" dxfId="1285" priority="45">
      <formula>AND($H152 &lt; 0, ISNUMBER($H152))</formula>
    </cfRule>
  </conditionalFormatting>
  <conditionalFormatting sqref="A152:C171 J152:L171">
    <cfRule type="expression" dxfId="1284" priority="40">
      <formula>AND($K152 &gt; 0, ISNUMBER($K152))</formula>
    </cfRule>
    <cfRule type="expression" dxfId="1283" priority="41">
      <formula>AND($K152 = 0 * ISNUMBER($K152))</formula>
    </cfRule>
    <cfRule type="expression" dxfId="1282" priority="42">
      <formula>AND($K152 &lt; 0, ISNUMBER($K152))</formula>
    </cfRule>
  </conditionalFormatting>
  <conditionalFormatting sqref="D150:F151 E172:F172">
    <cfRule type="expression" dxfId="1281" priority="34">
      <formula>$E$172 &gt; 0</formula>
    </cfRule>
    <cfRule type="expression" dxfId="1280" priority="35">
      <formula>$E$172 = 0</formula>
    </cfRule>
    <cfRule type="expression" dxfId="1279" priority="36">
      <formula>$E$172 &lt; 0</formula>
    </cfRule>
  </conditionalFormatting>
  <conditionalFormatting sqref="G150:I151 H172:I172">
    <cfRule type="expression" dxfId="1278" priority="31">
      <formula>$H$172 &gt; 0</formula>
    </cfRule>
    <cfRule type="expression" dxfId="1277" priority="32">
      <formula>$H$172 = 0</formula>
    </cfRule>
    <cfRule type="expression" dxfId="1276" priority="33">
      <formula>$H$172 &lt; 0</formula>
    </cfRule>
  </conditionalFormatting>
  <conditionalFormatting sqref="J150:L151 K172:L172">
    <cfRule type="expression" dxfId="1275" priority="28">
      <formula>$K$172 &gt; 0</formula>
    </cfRule>
    <cfRule type="expression" dxfId="1274" priority="29">
      <formula>$K$172 = 0</formula>
    </cfRule>
    <cfRule type="expression" dxfId="1273" priority="30">
      <formula>$K$172 &lt; 0</formula>
    </cfRule>
  </conditionalFormatting>
  <conditionalFormatting sqref="M150:O151 N172:O172">
    <cfRule type="expression" dxfId="1272" priority="25">
      <formula>$N$172 &gt; 0</formula>
    </cfRule>
    <cfRule type="expression" dxfId="1271" priority="26">
      <formula>$N$172 = 0</formula>
    </cfRule>
    <cfRule type="expression" dxfId="1270" priority="27">
      <formula>$N$172 &lt; 0</formula>
    </cfRule>
  </conditionalFormatting>
  <conditionalFormatting sqref="A179:C198 M179:O198">
    <cfRule type="expression" dxfId="1269" priority="13">
      <formula>AND($N179 &gt; 0, ISNUMBER($N179))</formula>
    </cfRule>
    <cfRule type="expression" dxfId="1268" priority="14">
      <formula>AND($N179 = 0 * ISNUMBER($N179))</formula>
    </cfRule>
    <cfRule type="expression" dxfId="1267" priority="15">
      <formula>AND($N179 &lt; 0, ISNUMBER($N179))</formula>
    </cfRule>
  </conditionalFormatting>
  <conditionalFormatting sqref="A179:F198">
    <cfRule type="expression" dxfId="1266" priority="22">
      <formula>AND($E179 &gt; 0, ISNUMBER($E179))</formula>
    </cfRule>
    <cfRule type="expression" dxfId="1265" priority="23">
      <formula>AND($E179 = 0 * ISNUMBER($E179))</formula>
    </cfRule>
    <cfRule type="expression" dxfId="1264" priority="24">
      <formula>AND($E179 &lt; 0, ISNUMBER($E179))</formula>
    </cfRule>
  </conditionalFormatting>
  <conditionalFormatting sqref="A179:C198 G179:I198">
    <cfRule type="expression" dxfId="1263" priority="19">
      <formula>AND($H179 &gt; 0, ISNUMBER($H179))</formula>
    </cfRule>
    <cfRule type="expression" dxfId="1262" priority="20">
      <formula>AND($H179 = 0 * ISNUMBER($H179))</formula>
    </cfRule>
    <cfRule type="expression" dxfId="1261" priority="21">
      <formula>AND($H179 &lt; 0, ISNUMBER($H179))</formula>
    </cfRule>
  </conditionalFormatting>
  <conditionalFormatting sqref="A179:C198 J179:L198">
    <cfRule type="expression" dxfId="1260" priority="16">
      <formula>AND($K179 &gt; 0, ISNUMBER($K179))</formula>
    </cfRule>
    <cfRule type="expression" dxfId="1259" priority="17">
      <formula>AND($K179 = 0 * ISNUMBER($K179))</formula>
    </cfRule>
    <cfRule type="expression" dxfId="1258" priority="18">
      <formula>AND($K179 &lt; 0, ISNUMBER($K179))</formula>
    </cfRule>
  </conditionalFormatting>
  <conditionalFormatting sqref="D177:F178 E199:F199">
    <cfRule type="expression" dxfId="1257" priority="10">
      <formula>$E$199 &gt; 0</formula>
    </cfRule>
    <cfRule type="expression" dxfId="1256" priority="11">
      <formula>$E$199 = 0</formula>
    </cfRule>
    <cfRule type="expression" dxfId="1255" priority="12">
      <formula>$E$199 &lt; 0</formula>
    </cfRule>
  </conditionalFormatting>
  <conditionalFormatting sqref="G177:I178 H199:I199">
    <cfRule type="expression" dxfId="1254" priority="7">
      <formula>$H$199 &gt; 0</formula>
    </cfRule>
    <cfRule type="expression" dxfId="1253" priority="8">
      <formula>$H$199 = 0</formula>
    </cfRule>
    <cfRule type="expression" dxfId="1252" priority="9">
      <formula>$H$199 &lt; 0</formula>
    </cfRule>
  </conditionalFormatting>
  <conditionalFormatting sqref="J177:L178 K199:L199">
    <cfRule type="expression" dxfId="1251" priority="4">
      <formula>$K$199 &gt; 0</formula>
    </cfRule>
    <cfRule type="expression" dxfId="1250" priority="5">
      <formula>$K$199 = 0</formula>
    </cfRule>
    <cfRule type="expression" dxfId="1249" priority="6">
      <formula>$K$199 &lt; 0</formula>
    </cfRule>
  </conditionalFormatting>
  <conditionalFormatting sqref="M177:O178 N199:O199">
    <cfRule type="expression" dxfId="1248" priority="1">
      <formula>$N$199 &gt; 0</formula>
    </cfRule>
    <cfRule type="expression" dxfId="1247" priority="2">
      <formula>$N$199 = 0</formula>
    </cfRule>
    <cfRule type="expression" dxfId="1246" priority="3">
      <formula>$N$199 &lt; 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5057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25</xdr:row>
                    <xdr:rowOff>0</xdr:rowOff>
                  </from>
                  <to>
                    <xdr:col>19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58" r:id="rId5" name="Button 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17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59" r:id="rId6" name="Button 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28</xdr:row>
                    <xdr:rowOff>0</xdr:rowOff>
                  </from>
                  <to>
                    <xdr:col>18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60" r:id="rId7" name="Button 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17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61" r:id="rId8" name="Button 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31</xdr:row>
                    <xdr:rowOff>0</xdr:rowOff>
                  </from>
                  <to>
                    <xdr:col>18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62" r:id="rId9" name="Button 6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28</xdr:row>
                    <xdr:rowOff>0</xdr:rowOff>
                  </from>
                  <to>
                    <xdr:col>19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63" r:id="rId10" name="Button 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31</xdr:row>
                    <xdr:rowOff>0</xdr:rowOff>
                  </from>
                  <to>
                    <xdr:col>19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64" r:id="rId11" name="Button 8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19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65" r:id="rId12" name="Button 9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17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66" r:id="rId13" name="Button 10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67" r:id="rId14" name="Button 11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</xdr:row>
                    <xdr:rowOff>0</xdr:rowOff>
                  </from>
                  <to>
                    <xdr:col>19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68" r:id="rId15" name="Button 12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</xdr:row>
                    <xdr:rowOff>0</xdr:rowOff>
                  </from>
                  <to>
                    <xdr:col>17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69" r:id="rId16" name="Button 13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</xdr:row>
                    <xdr:rowOff>0</xdr:rowOff>
                  </from>
                  <to>
                    <xdr:col>18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70" r:id="rId17" name="Button 14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</xdr:row>
                    <xdr:rowOff>0</xdr:rowOff>
                  </from>
                  <to>
                    <xdr:col>19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71" r:id="rId18" name="Button 15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</xdr:row>
                    <xdr:rowOff>0</xdr:rowOff>
                  </from>
                  <to>
                    <xdr:col>17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72" r:id="rId19" name="Button 16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</xdr:row>
                    <xdr:rowOff>0</xdr:rowOff>
                  </from>
                  <to>
                    <xdr:col>18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73" r:id="rId20" name="Button 17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</xdr:row>
                    <xdr:rowOff>0</xdr:rowOff>
                  </from>
                  <to>
                    <xdr:col>19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74" r:id="rId21" name="Button 18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21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75" r:id="rId22" name="Button 19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21</xdr:row>
                    <xdr:rowOff>0</xdr:rowOff>
                  </from>
                  <to>
                    <xdr:col>18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76" r:id="rId23" name="Button 20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21</xdr:row>
                    <xdr:rowOff>0</xdr:rowOff>
                  </from>
                  <to>
                    <xdr:col>19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77" r:id="rId24" name="Button 2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52</xdr:row>
                    <xdr:rowOff>0</xdr:rowOff>
                  </from>
                  <to>
                    <xdr:col>19</xdr:col>
                    <xdr:colOff>0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78" r:id="rId25" name="Button 2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55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79" r:id="rId26" name="Button 2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55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80" r:id="rId27" name="Button 2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17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81" r:id="rId28" name="Button 2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82" r:id="rId29" name="Button 26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79</xdr:row>
                    <xdr:rowOff>0</xdr:rowOff>
                  </from>
                  <to>
                    <xdr:col>19</xdr:col>
                    <xdr:colOff>0</xdr:colOff>
                    <xdr:row>82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83" r:id="rId30" name="Button 27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82</xdr:row>
                    <xdr:rowOff>9525</xdr:rowOff>
                  </from>
                  <to>
                    <xdr:col>17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84" r:id="rId31" name="Button 28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82</xdr:row>
                    <xdr:rowOff>9525</xdr:rowOff>
                  </from>
                  <to>
                    <xdr:col>18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85" r:id="rId32" name="Button 29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85</xdr:row>
                    <xdr:rowOff>9525</xdr:rowOff>
                  </from>
                  <to>
                    <xdr:col>17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86" r:id="rId33" name="Button 30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85</xdr:row>
                    <xdr:rowOff>9525</xdr:rowOff>
                  </from>
                  <to>
                    <xdr:col>18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87" r:id="rId34" name="Button 3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106</xdr:row>
                    <xdr:rowOff>0</xdr:rowOff>
                  </from>
                  <to>
                    <xdr:col>19</xdr:col>
                    <xdr:colOff>0</xdr:colOff>
                    <xdr:row>109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88" r:id="rId35" name="Button 3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109</xdr:row>
                    <xdr:rowOff>9525</xdr:rowOff>
                  </from>
                  <to>
                    <xdr:col>17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89" r:id="rId36" name="Button 3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109</xdr:row>
                    <xdr:rowOff>9525</xdr:rowOff>
                  </from>
                  <to>
                    <xdr:col>18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90" r:id="rId37" name="Button 3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112</xdr:row>
                    <xdr:rowOff>9525</xdr:rowOff>
                  </from>
                  <to>
                    <xdr:col>17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91" r:id="rId38" name="Button 3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112</xdr:row>
                    <xdr:rowOff>9525</xdr:rowOff>
                  </from>
                  <to>
                    <xdr:col>18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92" r:id="rId39" name="Button 3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93</xdr:row>
                    <xdr:rowOff>0</xdr:rowOff>
                  </from>
                  <to>
                    <xdr:col>17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93" r:id="rId40" name="Button 3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133</xdr:row>
                    <xdr:rowOff>0</xdr:rowOff>
                  </from>
                  <to>
                    <xdr:col>19</xdr:col>
                    <xdr:colOff>0</xdr:colOff>
                    <xdr:row>136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94" r:id="rId41" name="Button 3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136</xdr:row>
                    <xdr:rowOff>9525</xdr:rowOff>
                  </from>
                  <to>
                    <xdr:col>17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95" r:id="rId42" name="Button 3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136</xdr:row>
                    <xdr:rowOff>9525</xdr:rowOff>
                  </from>
                  <to>
                    <xdr:col>18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96" r:id="rId43" name="Button 4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139</xdr:row>
                    <xdr:rowOff>9525</xdr:rowOff>
                  </from>
                  <to>
                    <xdr:col>17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97" r:id="rId44" name="Button 4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139</xdr:row>
                    <xdr:rowOff>9525</xdr:rowOff>
                  </from>
                  <to>
                    <xdr:col>18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98" r:id="rId45" name="Button 42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160</xdr:row>
                    <xdr:rowOff>0</xdr:rowOff>
                  </from>
                  <to>
                    <xdr:col>19</xdr:col>
                    <xdr:colOff>0</xdr:colOff>
                    <xdr:row>163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99" r:id="rId46" name="Button 43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163</xdr:row>
                    <xdr:rowOff>9525</xdr:rowOff>
                  </from>
                  <to>
                    <xdr:col>17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00" r:id="rId47" name="Button 44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163</xdr:row>
                    <xdr:rowOff>9525</xdr:rowOff>
                  </from>
                  <to>
                    <xdr:col>18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01" r:id="rId48" name="Button 45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166</xdr:row>
                    <xdr:rowOff>9525</xdr:rowOff>
                  </from>
                  <to>
                    <xdr:col>17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02" r:id="rId49" name="Button 46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166</xdr:row>
                    <xdr:rowOff>9525</xdr:rowOff>
                  </from>
                  <to>
                    <xdr:col>18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03" r:id="rId50" name="Button 4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187</xdr:row>
                    <xdr:rowOff>0</xdr:rowOff>
                  </from>
                  <to>
                    <xdr:col>19</xdr:col>
                    <xdr:colOff>0</xdr:colOff>
                    <xdr:row>190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04" r:id="rId51" name="Button 4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190</xdr:row>
                    <xdr:rowOff>9525</xdr:rowOff>
                  </from>
                  <to>
                    <xdr:col>17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05" r:id="rId52" name="Button 4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190</xdr:row>
                    <xdr:rowOff>9525</xdr:rowOff>
                  </from>
                  <to>
                    <xdr:col>18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06" r:id="rId53" name="Button 5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193</xdr:row>
                    <xdr:rowOff>9525</xdr:rowOff>
                  </from>
                  <to>
                    <xdr:col>17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07" r:id="rId54" name="Button 5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193</xdr:row>
                    <xdr:rowOff>9525</xdr:rowOff>
                  </from>
                  <to>
                    <xdr:col>18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08" r:id="rId55" name="Button 52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39</xdr:row>
                    <xdr:rowOff>0</xdr:rowOff>
                  </from>
                  <to>
                    <xdr:col>17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09" r:id="rId56" name="Button 53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39</xdr:row>
                    <xdr:rowOff>0</xdr:rowOff>
                  </from>
                  <to>
                    <xdr:col>18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10" r:id="rId57" name="Button 54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39</xdr:row>
                    <xdr:rowOff>0</xdr:rowOff>
                  </from>
                  <to>
                    <xdr:col>19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11" r:id="rId58" name="Button 55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42</xdr:row>
                    <xdr:rowOff>0</xdr:rowOff>
                  </from>
                  <to>
                    <xdr:col>17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12" r:id="rId59" name="Button 56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42</xdr:row>
                    <xdr:rowOff>0</xdr:rowOff>
                  </from>
                  <to>
                    <xdr:col>18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13" r:id="rId60" name="Button 57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42</xdr:row>
                    <xdr:rowOff>0</xdr:rowOff>
                  </from>
                  <to>
                    <xdr:col>19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14" r:id="rId61" name="Button 5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45</xdr:row>
                    <xdr:rowOff>0</xdr:rowOff>
                  </from>
                  <to>
                    <xdr:col>17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15" r:id="rId62" name="Button 5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45</xdr:row>
                    <xdr:rowOff>0</xdr:rowOff>
                  </from>
                  <to>
                    <xdr:col>18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16" r:id="rId63" name="Button 6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45</xdr:row>
                    <xdr:rowOff>0</xdr:rowOff>
                  </from>
                  <to>
                    <xdr:col>19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17" r:id="rId64" name="Button 61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48</xdr:row>
                    <xdr:rowOff>0</xdr:rowOff>
                  </from>
                  <to>
                    <xdr:col>17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18" r:id="rId65" name="Button 62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48</xdr:row>
                    <xdr:rowOff>0</xdr:rowOff>
                  </from>
                  <to>
                    <xdr:col>18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19" r:id="rId66" name="Button 63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48</xdr:row>
                    <xdr:rowOff>0</xdr:rowOff>
                  </from>
                  <to>
                    <xdr:col>19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20" r:id="rId67" name="Button 6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55</xdr:row>
                    <xdr:rowOff>0</xdr:rowOff>
                  </from>
                  <to>
                    <xdr:col>19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21" r:id="rId68" name="Button 65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58</xdr:row>
                    <xdr:rowOff>0</xdr:rowOff>
                  </from>
                  <to>
                    <xdr:col>19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22" r:id="rId69" name="Button 6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61</xdr:row>
                    <xdr:rowOff>0</xdr:rowOff>
                  </from>
                  <to>
                    <xdr:col>19</xdr:col>
                    <xdr:colOff>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23" r:id="rId70" name="Button 67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66</xdr:row>
                    <xdr:rowOff>0</xdr:rowOff>
                  </from>
                  <to>
                    <xdr:col>17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24" r:id="rId71" name="Button 68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66</xdr:row>
                    <xdr:rowOff>0</xdr:rowOff>
                  </from>
                  <to>
                    <xdr:col>18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25" r:id="rId72" name="Button 69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66</xdr:row>
                    <xdr:rowOff>0</xdr:rowOff>
                  </from>
                  <to>
                    <xdr:col>19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26" r:id="rId73" name="Button 70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69</xdr:row>
                    <xdr:rowOff>0</xdr:rowOff>
                  </from>
                  <to>
                    <xdr:col>17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27" r:id="rId74" name="Button 71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69</xdr:row>
                    <xdr:rowOff>0</xdr:rowOff>
                  </from>
                  <to>
                    <xdr:col>18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28" r:id="rId75" name="Button 72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69</xdr:row>
                    <xdr:rowOff>0</xdr:rowOff>
                  </from>
                  <to>
                    <xdr:col>19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29" r:id="rId76" name="Button 73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72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30" r:id="rId77" name="Button 74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72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31" r:id="rId78" name="Button 75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72</xdr:row>
                    <xdr:rowOff>0</xdr:rowOff>
                  </from>
                  <to>
                    <xdr:col>19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32" r:id="rId79" name="Button 76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17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33" r:id="rId80" name="Button 77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34" r:id="rId81" name="Button 78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75</xdr:row>
                    <xdr:rowOff>0</xdr:rowOff>
                  </from>
                  <to>
                    <xdr:col>19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35" r:id="rId82" name="Button 79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82</xdr:row>
                    <xdr:rowOff>9525</xdr:rowOff>
                  </from>
                  <to>
                    <xdr:col>19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36" r:id="rId83" name="Button 80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85</xdr:row>
                    <xdr:rowOff>9525</xdr:rowOff>
                  </from>
                  <to>
                    <xdr:col>19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37" r:id="rId84" name="Button 81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88</xdr:row>
                    <xdr:rowOff>9525</xdr:rowOff>
                  </from>
                  <to>
                    <xdr:col>19</xdr:col>
                    <xdr:colOff>0</xdr:colOff>
                    <xdr:row>91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38" r:id="rId85" name="Button 8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93</xdr:row>
                    <xdr:rowOff>0</xdr:rowOff>
                  </from>
                  <to>
                    <xdr:col>18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39" r:id="rId86" name="Button 8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93</xdr:row>
                    <xdr:rowOff>0</xdr:rowOff>
                  </from>
                  <to>
                    <xdr:col>19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40" r:id="rId87" name="Button 8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96</xdr:row>
                    <xdr:rowOff>0</xdr:rowOff>
                  </from>
                  <to>
                    <xdr:col>17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41" r:id="rId88" name="Button 8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96</xdr:row>
                    <xdr:rowOff>0</xdr:rowOff>
                  </from>
                  <to>
                    <xdr:col>18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42" r:id="rId89" name="Button 8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96</xdr:row>
                    <xdr:rowOff>0</xdr:rowOff>
                  </from>
                  <to>
                    <xdr:col>19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43" r:id="rId90" name="Button 8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99</xdr:row>
                    <xdr:rowOff>0</xdr:rowOff>
                  </from>
                  <to>
                    <xdr:col>17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44" r:id="rId91" name="Button 8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99</xdr:row>
                    <xdr:rowOff>0</xdr:rowOff>
                  </from>
                  <to>
                    <xdr:col>18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45" r:id="rId92" name="Button 8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99</xdr:row>
                    <xdr:rowOff>0</xdr:rowOff>
                  </from>
                  <to>
                    <xdr:col>19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46" r:id="rId93" name="Button 9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102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47" r:id="rId94" name="Button 9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102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48" r:id="rId95" name="Button 9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102</xdr:row>
                    <xdr:rowOff>0</xdr:rowOff>
                  </from>
                  <to>
                    <xdr:col>19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49" r:id="rId96" name="Button 9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109</xdr:row>
                    <xdr:rowOff>9525</xdr:rowOff>
                  </from>
                  <to>
                    <xdr:col>19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50" r:id="rId97" name="Button 9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112</xdr:row>
                    <xdr:rowOff>9525</xdr:rowOff>
                  </from>
                  <to>
                    <xdr:col>19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51" r:id="rId98" name="Button 9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115</xdr:row>
                    <xdr:rowOff>9525</xdr:rowOff>
                  </from>
                  <to>
                    <xdr:col>19</xdr:col>
                    <xdr:colOff>0</xdr:colOff>
                    <xdr:row>118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52" r:id="rId99" name="Button 9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120</xdr:row>
                    <xdr:rowOff>0</xdr:rowOff>
                  </from>
                  <to>
                    <xdr:col>17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53" r:id="rId100" name="Button 9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120</xdr:row>
                    <xdr:rowOff>0</xdr:rowOff>
                  </from>
                  <to>
                    <xdr:col>18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54" r:id="rId101" name="Button 9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120</xdr:row>
                    <xdr:rowOff>0</xdr:rowOff>
                  </from>
                  <to>
                    <xdr:col>19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55" r:id="rId102" name="Button 9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123</xdr:row>
                    <xdr:rowOff>0</xdr:rowOff>
                  </from>
                  <to>
                    <xdr:col>17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56" r:id="rId103" name="Button 10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123</xdr:row>
                    <xdr:rowOff>0</xdr:rowOff>
                  </from>
                  <to>
                    <xdr:col>18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57" r:id="rId104" name="Button 10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123</xdr:row>
                    <xdr:rowOff>0</xdr:rowOff>
                  </from>
                  <to>
                    <xdr:col>19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58" r:id="rId105" name="Button 10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126</xdr:row>
                    <xdr:rowOff>0</xdr:rowOff>
                  </from>
                  <to>
                    <xdr:col>17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59" r:id="rId106" name="Button 10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126</xdr:row>
                    <xdr:rowOff>0</xdr:rowOff>
                  </from>
                  <to>
                    <xdr:col>18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60" r:id="rId107" name="Button 10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126</xdr:row>
                    <xdr:rowOff>0</xdr:rowOff>
                  </from>
                  <to>
                    <xdr:col>19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61" r:id="rId108" name="Button 10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129</xdr:row>
                    <xdr:rowOff>0</xdr:rowOff>
                  </from>
                  <to>
                    <xdr:col>17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62" r:id="rId109" name="Button 10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129</xdr:row>
                    <xdr:rowOff>0</xdr:rowOff>
                  </from>
                  <to>
                    <xdr:col>18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63" r:id="rId110" name="Button 10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129</xdr:row>
                    <xdr:rowOff>0</xdr:rowOff>
                  </from>
                  <to>
                    <xdr:col>19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64" r:id="rId111" name="Button 10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136</xdr:row>
                    <xdr:rowOff>9525</xdr:rowOff>
                  </from>
                  <to>
                    <xdr:col>19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65" r:id="rId112" name="Button 10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139</xdr:row>
                    <xdr:rowOff>9525</xdr:rowOff>
                  </from>
                  <to>
                    <xdr:col>19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66" r:id="rId113" name="Button 11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142</xdr:row>
                    <xdr:rowOff>9525</xdr:rowOff>
                  </from>
                  <to>
                    <xdr:col>19</xdr:col>
                    <xdr:colOff>0</xdr:colOff>
                    <xdr:row>145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67" r:id="rId114" name="Button 111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147</xdr:row>
                    <xdr:rowOff>0</xdr:rowOff>
                  </from>
                  <to>
                    <xdr:col>17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68" r:id="rId115" name="Button 11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147</xdr:row>
                    <xdr:rowOff>0</xdr:rowOff>
                  </from>
                  <to>
                    <xdr:col>18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69" r:id="rId116" name="Button 11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147</xdr:row>
                    <xdr:rowOff>0</xdr:rowOff>
                  </from>
                  <to>
                    <xdr:col>19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70" r:id="rId117" name="Button 11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150</xdr:row>
                    <xdr:rowOff>0</xdr:rowOff>
                  </from>
                  <to>
                    <xdr:col>17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71" r:id="rId118" name="Button 11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150</xdr:row>
                    <xdr:rowOff>0</xdr:rowOff>
                  </from>
                  <to>
                    <xdr:col>18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72" r:id="rId119" name="Button 11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150</xdr:row>
                    <xdr:rowOff>0</xdr:rowOff>
                  </from>
                  <to>
                    <xdr:col>19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73" r:id="rId120" name="Button 11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153</xdr:row>
                    <xdr:rowOff>0</xdr:rowOff>
                  </from>
                  <to>
                    <xdr:col>17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74" r:id="rId121" name="Button 11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153</xdr:row>
                    <xdr:rowOff>0</xdr:rowOff>
                  </from>
                  <to>
                    <xdr:col>18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75" r:id="rId122" name="Button 11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153</xdr:row>
                    <xdr:rowOff>0</xdr:rowOff>
                  </from>
                  <to>
                    <xdr:col>19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76" r:id="rId123" name="Button 12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156</xdr:row>
                    <xdr:rowOff>0</xdr:rowOff>
                  </from>
                  <to>
                    <xdr:col>17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77" r:id="rId124" name="Button 12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156</xdr:row>
                    <xdr:rowOff>0</xdr:rowOff>
                  </from>
                  <to>
                    <xdr:col>18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78" r:id="rId125" name="Button 12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156</xdr:row>
                    <xdr:rowOff>0</xdr:rowOff>
                  </from>
                  <to>
                    <xdr:col>19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79" r:id="rId126" name="Button 12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163</xdr:row>
                    <xdr:rowOff>9525</xdr:rowOff>
                  </from>
                  <to>
                    <xdr:col>19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80" r:id="rId127" name="Button 12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166</xdr:row>
                    <xdr:rowOff>9525</xdr:rowOff>
                  </from>
                  <to>
                    <xdr:col>19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81" r:id="rId128" name="Button 12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169</xdr:row>
                    <xdr:rowOff>9525</xdr:rowOff>
                  </from>
                  <to>
                    <xdr:col>19</xdr:col>
                    <xdr:colOff>0</xdr:colOff>
                    <xdr:row>172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82" r:id="rId129" name="Button 12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174</xdr:row>
                    <xdr:rowOff>0</xdr:rowOff>
                  </from>
                  <to>
                    <xdr:col>17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83" r:id="rId130" name="Button 12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174</xdr:row>
                    <xdr:rowOff>0</xdr:rowOff>
                  </from>
                  <to>
                    <xdr:col>18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84" r:id="rId131" name="Button 12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174</xdr:row>
                    <xdr:rowOff>0</xdr:rowOff>
                  </from>
                  <to>
                    <xdr:col>19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85" r:id="rId132" name="Button 12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177</xdr:row>
                    <xdr:rowOff>0</xdr:rowOff>
                  </from>
                  <to>
                    <xdr:col>17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86" r:id="rId133" name="Button 13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177</xdr:row>
                    <xdr:rowOff>0</xdr:rowOff>
                  </from>
                  <to>
                    <xdr:col>18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87" r:id="rId134" name="Button 13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177</xdr:row>
                    <xdr:rowOff>0</xdr:rowOff>
                  </from>
                  <to>
                    <xdr:col>19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88" r:id="rId135" name="Button 13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180</xdr:row>
                    <xdr:rowOff>0</xdr:rowOff>
                  </from>
                  <to>
                    <xdr:col>17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89" r:id="rId136" name="Button 13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180</xdr:row>
                    <xdr:rowOff>0</xdr:rowOff>
                  </from>
                  <to>
                    <xdr:col>18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90" r:id="rId137" name="Button 13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180</xdr:row>
                    <xdr:rowOff>0</xdr:rowOff>
                  </from>
                  <to>
                    <xdr:col>19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91" r:id="rId138" name="Button 13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183</xdr:row>
                    <xdr:rowOff>0</xdr:rowOff>
                  </from>
                  <to>
                    <xdr:col>17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92" r:id="rId139" name="Button 13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183</xdr:row>
                    <xdr:rowOff>0</xdr:rowOff>
                  </from>
                  <to>
                    <xdr:col>18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93" r:id="rId140" name="Button 13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183</xdr:row>
                    <xdr:rowOff>0</xdr:rowOff>
                  </from>
                  <to>
                    <xdr:col>19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94" r:id="rId141" name="Button 13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190</xdr:row>
                    <xdr:rowOff>9525</xdr:rowOff>
                  </from>
                  <to>
                    <xdr:col>19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95" r:id="rId142" name="Button 13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193</xdr:row>
                    <xdr:rowOff>9525</xdr:rowOff>
                  </from>
                  <to>
                    <xdr:col>19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96" r:id="rId143" name="Button 14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196</xdr:row>
                    <xdr:rowOff>9525</xdr:rowOff>
                  </from>
                  <to>
                    <xdr:col>19</xdr:col>
                    <xdr:colOff>0</xdr:colOff>
                    <xdr:row>199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5A6DACC-684F-4AB7-8602-C613C46B08AA}">
  <sheetPr codeName="Sheet16"/>
  <dimension ref="A1:S199"/>
  <sheetViews>
    <sheetView topLeftCell="A21" zoomScaleNormal="100" workbookViewId="0">
      <selection activeCell="A13" sqref="A13:O37"/>
    </sheetView>
  </sheetViews>
  <sheetFormatPr defaultRowHeight="16.5"/>
  <cols>
    <col min="1" max="1" width="13" style="120" bestFit="1" customWidth="1"/>
    <col min="2" max="2" width="14.25" style="120" bestFit="1" customWidth="1"/>
    <col min="3" max="3" width="9.25" style="120" bestFit="1" customWidth="1"/>
    <col min="4" max="4" width="14.25" bestFit="1" customWidth="1"/>
    <col min="5" max="5" width="8.875" bestFit="1" customWidth="1"/>
    <col min="6" max="6" width="14.375" bestFit="1" customWidth="1"/>
    <col min="7" max="7" width="14.25" bestFit="1" customWidth="1"/>
    <col min="8" max="8" width="8.875" customWidth="1"/>
    <col min="9" max="9" width="11.625" customWidth="1"/>
    <col min="10" max="10" width="14.25" bestFit="1" customWidth="1"/>
    <col min="11" max="11" width="9.25" bestFit="1" customWidth="1"/>
    <col min="12" max="12" width="11.625" bestFit="1" customWidth="1"/>
    <col min="13" max="13" width="14.25" bestFit="1" customWidth="1"/>
    <col min="14" max="14" width="8.5" bestFit="1" customWidth="1"/>
    <col min="15" max="15" width="11.625" bestFit="1" customWidth="1"/>
    <col min="17" max="17" width="12.125" customWidth="1"/>
    <col min="18" max="18" width="12.125" bestFit="1" customWidth="1"/>
    <col min="19" max="19" width="12.125" customWidth="1"/>
  </cols>
  <sheetData>
    <row r="1" spans="1:19" ht="17.25" customHeight="1" thickBot="1">
      <c r="A1" s="230" t="s">
        <v>0</v>
      </c>
      <c r="B1" s="231"/>
      <c r="C1" s="231"/>
      <c r="D1" s="231"/>
      <c r="E1" s="231"/>
      <c r="F1" s="232"/>
      <c r="G1" s="233">
        <v>44540</v>
      </c>
      <c r="H1" s="234"/>
      <c r="I1" s="235"/>
      <c r="J1" s="230" t="s">
        <v>1</v>
      </c>
      <c r="K1" s="231"/>
      <c r="L1" s="231"/>
      <c r="M1" s="231"/>
      <c r="N1" s="231"/>
      <c r="O1" s="232"/>
      <c r="Q1" s="230" t="s">
        <v>2</v>
      </c>
      <c r="R1" s="232"/>
    </row>
    <row r="2" spans="1:19" ht="17.25" customHeight="1">
      <c r="A2" s="117" t="s">
        <v>3</v>
      </c>
      <c r="B2" s="236" t="s">
        <v>8</v>
      </c>
      <c r="C2" s="237"/>
      <c r="D2" s="237"/>
      <c r="E2" s="237"/>
      <c r="F2" s="238"/>
      <c r="G2" s="239" t="s">
        <v>46</v>
      </c>
      <c r="H2" s="240"/>
      <c r="I2" s="241"/>
      <c r="J2" s="1" t="s">
        <v>3</v>
      </c>
      <c r="K2" s="236" t="s">
        <v>317</v>
      </c>
      <c r="L2" s="237"/>
      <c r="M2" s="237"/>
      <c r="N2" s="237"/>
      <c r="O2" s="238"/>
      <c r="Q2" s="2" t="s">
        <v>6</v>
      </c>
      <c r="R2" s="3">
        <v>0.375</v>
      </c>
    </row>
    <row r="3" spans="1:19" ht="17.25" customHeight="1" thickBot="1">
      <c r="A3" s="118" t="s">
        <v>7</v>
      </c>
      <c r="B3" s="242" t="s">
        <v>325</v>
      </c>
      <c r="C3" s="243"/>
      <c r="D3" s="243"/>
      <c r="E3" s="243"/>
      <c r="F3" s="244"/>
      <c r="G3" s="245" t="str">
        <f>TEXT(IF(CHOOSE(8,$E$118,$F$118,$H$118,$I$118,$K$118,$L$118,$N$118,$O$118)&lt;&gt;0,CHOOSE(8,$E$118,$F$118,$H$118,$I$118,$K$118,$L$118,$N$118,$O$118),
IF(CHOOSE(6,$E$118,$F$118,$H$118,$I$118,$K$118,$L$118,$N$118,$O$118)&lt;&gt;0,CHOOSE(6,$E$118,$F$118,$H$118,$I$118,$K$118,$L$118,$N$118,$O$118),
IF(CHOOSE(4,$E$118,$F$118,$H$118,$I$118,$K$118,$L$118,$N$118,$O$118)&lt;&gt;0,CHOOSE(4,$E$118,$F$118,$H$118,$I$118,$K$118,$L$118,$N$118,$O$118),
CHOOSE(2,$E$118,$F$118,$H$118,$I$118,$K$118,$L$118,$N$118,$O$118)))), "#,##0") &amp; " KRW (" &amp;
TEXT(IF(CHOOSE(7,$E$118,$F$118,$H$118,$I$118,$K$118,$L$118,$N$118,$O$118)&lt;&gt;0,CHOOSE(7,$E$118,$F$118,$H$118,$I$118,$K$118,$L$118,$N$118,$O$118),
IF(CHOOSE(5,$E$118,$F$118,$H$118,$I$118,$K$118,$L$118,$N$118,$O$118)&lt;&gt;0,CHOOSE(5,$E$118,$F$118,$H$118,$I$118,$K$118,$L$118,$N$118,$O$118),
IF(CHOOSE(3,$E$118,$F$118,$H$118,$I$118,$K$118,$L$118,$N$118,$O$118)&lt;&gt;0,CHOOSE(3,$E$118,$F$118,$H$118,$I$118,$K$118,$L$118,$N$118,$O$118),
CHOOSE(1,$E$118,$F$118,$H$118,$I$118,$K$118,$L$118,$N$118,$O$118)))), "0.00%") &amp; ")"</f>
        <v>-127,773 KRW (-4.26%)</v>
      </c>
      <c r="H3" s="246"/>
      <c r="I3" s="247"/>
      <c r="J3" s="4" t="s">
        <v>7</v>
      </c>
      <c r="K3" s="242" t="s">
        <v>318</v>
      </c>
      <c r="L3" s="243"/>
      <c r="M3" s="243"/>
      <c r="N3" s="243"/>
      <c r="O3" s="244"/>
      <c r="Q3" s="2" t="s">
        <v>10</v>
      </c>
      <c r="R3" s="3">
        <v>0.79166666666666663</v>
      </c>
    </row>
    <row r="4" spans="1:19" ht="17.25" customHeight="1" thickBot="1">
      <c r="A4" s="118" t="s">
        <v>11</v>
      </c>
      <c r="B4" s="242" t="s">
        <v>16</v>
      </c>
      <c r="C4" s="243"/>
      <c r="D4" s="243"/>
      <c r="E4" s="243"/>
      <c r="F4" s="244"/>
      <c r="G4" s="239" t="s">
        <v>44</v>
      </c>
      <c r="H4" s="240"/>
      <c r="I4" s="241"/>
      <c r="J4" s="4" t="s">
        <v>11</v>
      </c>
      <c r="K4" s="242" t="s">
        <v>319</v>
      </c>
      <c r="L4" s="243"/>
      <c r="M4" s="243"/>
      <c r="N4" s="243"/>
      <c r="O4" s="244"/>
      <c r="Q4" s="65" t="s">
        <v>14</v>
      </c>
      <c r="R4" s="5">
        <v>0.95833333333333337</v>
      </c>
    </row>
    <row r="5" spans="1:19" ht="17.25" customHeight="1" thickBot="1">
      <c r="A5" s="118" t="s">
        <v>15</v>
      </c>
      <c r="B5" s="242" t="s">
        <v>316</v>
      </c>
      <c r="C5" s="243"/>
      <c r="D5" s="243"/>
      <c r="E5" s="243"/>
      <c r="F5" s="244"/>
      <c r="G5" s="245" t="str">
        <f>TEXT(IF(CHOOSE(8,$E$64,$F$64,$H$64,$I$64,$K$64,$L$64,$N$64,$O$64)&lt;&gt;0,CHOOSE(8,$E$64,$F$64,$H$64,$I$64,$K$64,$L$64,$N$64,$O$64),
IF(CHOOSE(6,$E$64,$F$64,$H$64,$I$64,$K$64,$L$64,$N$64,$O$64)&lt;&gt;0,CHOOSE(6,$E$64,$F$64,$H$64,$I$64,$K$64,$L$64,$N$64,$O$64),
IF(CHOOSE(4,$E$64,$F$64,$H$64,$I$64,$K$64,$L$64,$N$64,$O$64)&lt;&gt;0,CHOOSE(4,$E$64,$F$64,$H$64,$I$64,$K$64,$L$64,$N$64,$O$64),
CHOOSE(2,$E$64,$F$64,$H$64,$I$64,$K$64,$L$64,$N$64,$O$64)))), "#,##0") &amp; " KRW (" &amp;
TEXT(IF(CHOOSE(7,$E$64,$F$64,$H$64,$I$64,$K$64,$L$64,$N$64,$O$64)&lt;&gt;0,CHOOSE(7,$E$64,$F$64,$H$64,$I$64,$K$64,$L$64,$N$64,$O$64),
IF(CHOOSE(5,$E$64,$F$64,$H$64,$I$64,$K$64,$L$64,$N$64,$O$64)&lt;&gt;0,CHOOSE(5,$E$64,$F$64,$H$64,$I$64,$K$64,$L$64,$N$64,$O$64),
IF(CHOOSE(3,$E$64,$F$64,$H$64,$I$64,$K$64,$L$64,$N$64,$O$64)&lt;&gt;0,CHOOSE(3,$E$64,$F$64,$H$64,$I$64,$K$64,$L$64,$N$64,$O$64),
CHOOSE(1,$E$64,$F$64,$H$64,$I$64,$K$64,$L$64,$N$64,$O$64)))), "0.00%") &amp; ")"</f>
        <v>-94,043 KRW (-3.30%)</v>
      </c>
      <c r="H5" s="246"/>
      <c r="I5" s="247"/>
      <c r="J5" s="4" t="s">
        <v>15</v>
      </c>
      <c r="K5" s="242" t="s">
        <v>320</v>
      </c>
      <c r="L5" s="243"/>
      <c r="M5" s="243"/>
      <c r="N5" s="243"/>
      <c r="O5" s="244"/>
    </row>
    <row r="6" spans="1:19">
      <c r="A6" s="118" t="s">
        <v>18</v>
      </c>
      <c r="B6" s="242"/>
      <c r="C6" s="243"/>
      <c r="D6" s="243"/>
      <c r="E6" s="243"/>
      <c r="F6" s="244"/>
      <c r="G6" s="239" t="s">
        <v>45</v>
      </c>
      <c r="H6" s="240"/>
      <c r="I6" s="241"/>
      <c r="J6" s="4" t="s">
        <v>18</v>
      </c>
      <c r="K6" s="242" t="s">
        <v>321</v>
      </c>
      <c r="L6" s="243"/>
      <c r="M6" s="243"/>
      <c r="N6" s="243"/>
      <c r="O6" s="244"/>
    </row>
    <row r="7" spans="1:19" ht="17.25" thickBot="1">
      <c r="A7" s="118" t="s">
        <v>21</v>
      </c>
      <c r="B7" s="242"/>
      <c r="C7" s="243"/>
      <c r="D7" s="243"/>
      <c r="E7" s="243"/>
      <c r="F7" s="244"/>
      <c r="G7" s="245" t="str">
        <f>TEXT(IF(CHOOSE(8,$E$91,$F$91,$H$91,$I$91,$K$91,$L$91,$N$91,$O$91)&lt;&gt;0,CHOOSE(8,$E$91,$F$91,$H$91,$I$91,$K$91,$L$91,$N$91,$O$91),
IF(CHOOSE(6,$E$91,$F$91,$H$91,$I$91,$K$91,$L$91,$N$91,$O$91)&lt;&gt;0,CHOOSE(6,$E$91,$F$91,$H$91,$I$91,$K$91,$L$91,$N$91,$O$91),
IF(CHOOSE(4,$E$91,$F$91,$H$91,$I$91,$K$91,$L$91,$N$91,$O$91)&lt;&gt;0,CHOOSE(4,$E$91,$F$91,$H$91,$I$91,$K$91,$L$91,$N$91,$O$91),
CHOOSE(2,$E$91,$F$91,$H$91,$I$91,$K$91,$L$91,$N$91,$O$91)))), "#,##0") &amp; " KRW (" &amp;
TEXT(IF(CHOOSE(7,$E$91,$F$91,$H$91,$I$91,$K$91,$L$91,$N$91,$O$91)&lt;&gt;0,CHOOSE(7,$E$91,$F$91,$H$91,$I$91,$K$91,$L$91,$N$91,$O$91),
IF(CHOOSE(5,$E$91,$F$91,$H$91,$I$91,$K$91,$L$91,$N$91,$O$91)&lt;&gt;0,CHOOSE(5,$E$91,$F$91,$H$91,$I$91,$K$91,$L$91,$N$91,$O$91),
IF(CHOOSE(3,$E$91,$F$91,$H$91,$I$91,$K$91,$L$91,$N$91,$O$91)&lt;&gt;0,CHOOSE(3,$E$91,$F$91,$H$91,$I$91,$K$91,$L$91,$N$91,$O$91),
CHOOSE(1,$E$91,$F$91,$H$91,$I$91,$K$91,$L$91,$N$91,$O$91)))), "0.00%") &amp; ")"</f>
        <v>-102,691 KRW (-3.42%)</v>
      </c>
      <c r="H7" s="246"/>
      <c r="I7" s="247"/>
      <c r="J7" s="4" t="s">
        <v>21</v>
      </c>
      <c r="K7" s="242" t="s">
        <v>322</v>
      </c>
      <c r="L7" s="243"/>
      <c r="M7" s="243"/>
      <c r="N7" s="243"/>
      <c r="O7" s="244"/>
    </row>
    <row r="8" spans="1:19" ht="17.25" thickBot="1">
      <c r="A8" s="118" t="s">
        <v>24</v>
      </c>
      <c r="B8" s="242"/>
      <c r="C8" s="243"/>
      <c r="D8" s="243"/>
      <c r="E8" s="243"/>
      <c r="F8" s="244"/>
      <c r="G8" s="239" t="s">
        <v>252</v>
      </c>
      <c r="H8" s="240"/>
      <c r="I8" s="241"/>
      <c r="J8" s="4" t="s">
        <v>24</v>
      </c>
      <c r="K8" s="242"/>
      <c r="L8" s="243"/>
      <c r="M8" s="243"/>
      <c r="N8" s="243"/>
      <c r="O8" s="244"/>
      <c r="Q8" s="230" t="s">
        <v>27</v>
      </c>
      <c r="R8" s="232"/>
    </row>
    <row r="9" spans="1:19" ht="17.25" thickBot="1">
      <c r="A9" s="118" t="s">
        <v>28</v>
      </c>
      <c r="B9" s="242"/>
      <c r="C9" s="243"/>
      <c r="D9" s="243"/>
      <c r="E9" s="243"/>
      <c r="F9" s="244"/>
      <c r="G9" s="245" t="str">
        <f>TEXT(IF(CHOOSE(8,$E$199,$F$199,$H$199,$I$199,$K$199,$L$199,$N$199,$O$199)&lt;&gt;0,CHOOSE(8,$E$199,$F$199,$H$199,$I$199,$K$199,$L$199,$N$199,$O$199),
IF(CHOOSE(6,$E$199,$F$199,$H$199,$I$199,$K$199,$L$199,$N$199,$O$199)&lt;&gt;0,CHOOSE(6,$E$199,$F$199,$H$199,$I$199,$K$199,$L$199,$N$199,$O$199),
IF(CHOOSE(4,$E$199,$F$199,$H$199,$I$199,$K$199,$L$199,$N$199,$O$199)&lt;&gt;0,CHOOSE(4,$E$199,$F$199,$H$199,$I$199,$K$199,$L$199,$N$199,$O$199),
CHOOSE(2,$E$199,$F$199,$H$199,$I$199,$K$199,$L$199,$N$199,$O$199)))), "#,##0") &amp; " KRW (" &amp;
TEXT(IF(CHOOSE(7,$E$199,$F$199,$H$199,$I$199,$K$199,$L$199,$N$199,$O$199)&lt;&gt;0,CHOOSE(7,$E$199,$F$199,$H$199,$I$199,$K$199,$L$199,$N$199,$O$199),
IF(CHOOSE(5,$E$199,$F$199,$H$199,$I$199,$K$199,$L$199,$N$199,$O$199)&lt;&gt;0,CHOOSE(5,$E$199,$F$199,$H$199,$I$199,$K$199,$L$199,$N$199,$O$199),
IF(CHOOSE(3,$E$199,$F$199,$H$199,$I$199,$K$199,$L$199,$N$199,$O$199)&lt;&gt;0,CHOOSE(3,$E$199,$F$199,$H$199,$I$199,$K$199,$L$199,$N$199,$O$199),
CHOOSE(1,$E$199,$F$199,$H$199,$I$199,$K$199,$L$199,$N$199,$O$199)))), "0.00%") &amp; ")"</f>
        <v>-139,780 KRW (-4.66%)</v>
      </c>
      <c r="H9" s="246"/>
      <c r="I9" s="247"/>
      <c r="J9" s="4" t="s">
        <v>28</v>
      </c>
      <c r="K9" s="242"/>
      <c r="L9" s="243"/>
      <c r="M9" s="243"/>
      <c r="N9" s="243"/>
      <c r="O9" s="244"/>
      <c r="Q9" s="2" t="s">
        <v>29</v>
      </c>
      <c r="R9" s="6">
        <v>10</v>
      </c>
    </row>
    <row r="10" spans="1:19">
      <c r="A10" s="118" t="s">
        <v>30</v>
      </c>
      <c r="B10" s="242"/>
      <c r="C10" s="243"/>
      <c r="D10" s="243"/>
      <c r="E10" s="243"/>
      <c r="F10" s="244"/>
      <c r="G10" s="239" t="s">
        <v>47</v>
      </c>
      <c r="H10" s="240"/>
      <c r="I10" s="241"/>
      <c r="J10" s="4" t="s">
        <v>30</v>
      </c>
      <c r="K10" s="242" t="s">
        <v>323</v>
      </c>
      <c r="L10" s="243"/>
      <c r="M10" s="243"/>
      <c r="N10" s="243"/>
      <c r="O10" s="244"/>
      <c r="Q10" s="2" t="s">
        <v>31</v>
      </c>
      <c r="R10" s="6">
        <v>100</v>
      </c>
    </row>
    <row r="11" spans="1:19" ht="17.25" thickBot="1">
      <c r="A11" s="119" t="s">
        <v>32</v>
      </c>
      <c r="B11" s="248" t="s">
        <v>324</v>
      </c>
      <c r="C11" s="249"/>
      <c r="D11" s="249"/>
      <c r="E11" s="249"/>
      <c r="F11" s="250"/>
      <c r="G11" s="245" t="str">
        <f>TEXT(IF(CHOOSE(8,$E$37,$F$37,$H$37,$I$37,$K$37,$L$37,$N$37,$O$37)&lt;&gt;0,CHOOSE(8,$E$37,$F$37,$H$37,$I$37,$K$37,$L$37,$N$37,$O$37),
IF(CHOOSE(6,$E$37,$F$37,$H$37,$I$37,$K$37,$L$37,$N$37,$O$37)&lt;&gt;0,CHOOSE(6,$E$37,$F$37,$H$37,$I$37,$K$37,$L$37,$N$37,$O$37),
IF(CHOOSE(4,$E$37,$F$37,$H$37,$I$37,$K$37,$L$37,$N$37,$O$37)&lt;&gt;0,CHOOSE(4,$E$37,$F$37,$H$37,$I$37,$K$37,$L$37,$N$37,$O$37),
CHOOSE(2,$E$37,$F$37,$H$37,$I$37,$K$37,$L$37,$N$37,$O$37)))), "#,##0") &amp; " KRW (" &amp;
TEXT(IF(CHOOSE(7,$E$37,$F$37,$H$37,$I$37,$K$37,$L$37,$N$37,$O$37)&lt;&gt;0,CHOOSE(7,$E$37,$F$37,$H$37,$I$37,$K$37,$L$37,$N$37,$O$37),
IF(CHOOSE(5,$E$37,$F$37,$H$37,$I$37,$K$37,$L$37,$N$37,$O$37)&lt;&gt;0,CHOOSE(5,$E$37,$F$37,$H$37,$I$37,$K$37,$L$37,$N$37,$O$37),
IF(CHOOSE(3,$E$37,$F$37,$H$37,$I$37,$K$37,$L$37,$N$37,$O$37)&lt;&gt;0,CHOOSE(3,$E$37,$F$37,$H$37,$I$37,$K$37,$L$37,$N$37,$O$37),
CHOOSE(1,$E$37,$F$37,$H$37,$I$37,$K$37,$L$37,$N$37,$O$37)))), "0.00%") &amp; ")"</f>
        <v>0 KRW (0.00%)</v>
      </c>
      <c r="H11" s="246"/>
      <c r="I11" s="247"/>
      <c r="J11" s="7" t="s">
        <v>32</v>
      </c>
      <c r="K11" s="248" t="s">
        <v>315</v>
      </c>
      <c r="L11" s="249"/>
      <c r="M11" s="249"/>
      <c r="N11" s="249"/>
      <c r="O11" s="250"/>
      <c r="Q11" s="65" t="s">
        <v>33</v>
      </c>
      <c r="R11" s="8">
        <v>1000</v>
      </c>
    </row>
    <row r="12" spans="1:19" ht="17.25" thickBot="1"/>
    <row r="13" spans="1:19" ht="17.25" customHeight="1" thickBot="1">
      <c r="A13" s="230" t="s">
        <v>34</v>
      </c>
      <c r="B13" s="231"/>
      <c r="C13" s="231"/>
      <c r="D13" s="231"/>
      <c r="E13" s="231"/>
      <c r="F13" s="231"/>
      <c r="G13" s="231"/>
      <c r="H13" s="231"/>
      <c r="I13" s="231"/>
      <c r="J13" s="231"/>
      <c r="K13" s="231"/>
      <c r="L13" s="231"/>
      <c r="M13" s="231"/>
      <c r="N13" s="231"/>
      <c r="O13" s="232"/>
      <c r="Q13" s="251"/>
      <c r="R13" s="251"/>
      <c r="S13" s="251"/>
    </row>
    <row r="14" spans="1:19" ht="17.25" customHeight="1" thickBot="1">
      <c r="A14" s="202" t="s">
        <v>35</v>
      </c>
      <c r="B14" s="230" t="s">
        <v>36</v>
      </c>
      <c r="C14" s="232"/>
      <c r="D14" s="230" t="s">
        <v>37</v>
      </c>
      <c r="E14" s="231"/>
      <c r="F14" s="232"/>
      <c r="G14" s="257">
        <f>_xlfn.IFNA(VLOOKUP(B14, 현재가테이블!$B$2:$D$200, 2, FALSE), "-")</f>
        <v>60715000</v>
      </c>
      <c r="H14" s="258"/>
      <c r="I14" s="259"/>
      <c r="J14" s="230" t="s">
        <v>38</v>
      </c>
      <c r="K14" s="231"/>
      <c r="L14" s="232"/>
      <c r="M14" s="260">
        <f>_xlfn.IFNA(VLOOKUP(B14, 현재가테이블!$B$2:$D$200, 3, FALSE), "-")</f>
        <v>-7.8924148000000006E-3</v>
      </c>
      <c r="N14" s="261"/>
      <c r="O14" s="262"/>
      <c r="Q14" s="251"/>
      <c r="R14" s="251"/>
      <c r="S14" s="251"/>
    </row>
    <row r="15" spans="1:19" ht="17.25" customHeight="1" thickBot="1">
      <c r="A15" s="295" t="s">
        <v>39</v>
      </c>
      <c r="B15" s="296" t="str">
        <f>TEXT($G$1, "[$-ko-KR]yyyy-mm-dd(ddd) ") &amp; "오전 00:00"</f>
        <v>2021-12-10(금) 오전 00:00</v>
      </c>
      <c r="C15" s="297"/>
      <c r="D15" s="253" t="str">
        <f>TEXT($G$1, "[$-ko-KR]yyyy-mm-dd(ddd) ") &amp; "오후 14:00"</f>
        <v>2021-12-10(금) 오후 14:00</v>
      </c>
      <c r="E15" s="254"/>
      <c r="F15" s="255"/>
      <c r="G15" s="253" t="str">
        <f>TEXT($G$1, "[$-ko-KR]yyyy-mm-dd(ddd) ") &amp; "오후 19:00"</f>
        <v>2021-12-10(금) 오후 19:00</v>
      </c>
      <c r="H15" s="254"/>
      <c r="I15" s="255"/>
      <c r="J15" s="253" t="str">
        <f>TEXT($G$1, "[$-ko-KR]yyyy-mm-dd(ddd) ") &amp; "오후 21:00"</f>
        <v>2021-12-10(금) 오후 21:00</v>
      </c>
      <c r="K15" s="254"/>
      <c r="L15" s="255"/>
      <c r="M15" s="253" t="str">
        <f>TEXT($G$1+1, "[$-ko-KR]yyyy-mm-dd(ddd) ") &amp; "오전 00:00"</f>
        <v>2021-12-11(토) 오전 00:00</v>
      </c>
      <c r="N15" s="254"/>
      <c r="O15" s="255"/>
      <c r="Q15" s="251"/>
      <c r="R15" s="251"/>
      <c r="S15" s="251"/>
    </row>
    <row r="16" spans="1:19" ht="17.25" customHeight="1" thickBot="1">
      <c r="A16" s="295"/>
      <c r="B16" s="121" t="s">
        <v>37</v>
      </c>
      <c r="C16" s="122" t="s">
        <v>38</v>
      </c>
      <c r="D16" s="2" t="s">
        <v>37</v>
      </c>
      <c r="E16" s="10" t="s">
        <v>40</v>
      </c>
      <c r="F16" s="11" t="s">
        <v>41</v>
      </c>
      <c r="G16" s="203" t="s">
        <v>37</v>
      </c>
      <c r="H16" s="204" t="s">
        <v>40</v>
      </c>
      <c r="I16" s="205" t="s">
        <v>41</v>
      </c>
      <c r="J16" s="10" t="s">
        <v>37</v>
      </c>
      <c r="K16" s="10" t="s">
        <v>40</v>
      </c>
      <c r="L16" s="115" t="s">
        <v>41</v>
      </c>
      <c r="M16" s="2" t="s">
        <v>37</v>
      </c>
      <c r="N16" s="10" t="s">
        <v>40</v>
      </c>
      <c r="O16" s="66" t="s">
        <v>41</v>
      </c>
      <c r="Q16" s="256"/>
      <c r="R16" s="256"/>
      <c r="S16" s="256"/>
    </row>
    <row r="17" spans="1:19" ht="17.25" customHeight="1" thickBot="1">
      <c r="A17" s="123"/>
      <c r="B17" s="124" t="str">
        <f>IF(NOT(ISBLANK(_xlfn.IFNA(VLOOKUP($A17, $A$40:$O$199, 2, FALSE), ))), _xlfn.IFNA(VLOOKUP($A17, $A$40:$O$199, 2, FALSE), ), "")</f>
        <v/>
      </c>
      <c r="C17" s="76" t="str">
        <f>IF(NOT(ISBLANK(_xlfn.IFNA(VLOOKUP($A17, $A$40:$O$199, 3, FALSE), ))), _xlfn.IFNA(VLOOKUP($A17, $A$40:$O$199, 3, FALSE), ), "")</f>
        <v/>
      </c>
      <c r="D17" s="13" t="str">
        <f>IF(NOT(ISBLANK(_xlfn.IFNA(VLOOKUP($A17, $A$40:$O$199, 4, FALSE), ))), _xlfn.IFNA(VLOOKUP($A17, $A$40:$O$199, 4, FALSE), ), "")</f>
        <v/>
      </c>
      <c r="E17" s="14" t="str">
        <f>IF(NOT(ISBLANK(_xlfn.IFNA(VLOOKUP($A17, $A$40:$O$199, 5, FALSE), ))), _xlfn.IFNA(VLOOKUP($A17, $A$40:$O$199, 5, FALSE), ), "")</f>
        <v/>
      </c>
      <c r="F17" s="16" t="str">
        <f>IF(NOT(ISBLANK(_xlfn.IFNA(VLOOKUP($A17, $A$40:$O$199, 6, FALSE), ))), _xlfn.IFNA(VLOOKUP($A17, $A$40:$O$199, 6, FALSE), ), "")</f>
        <v/>
      </c>
      <c r="G17" s="29" t="str">
        <f>IF(NOT(ISBLANK(_xlfn.IFNA(VLOOKUP($A17, $A$40:$O$199, 7, FALSE), ))), _xlfn.IFNA(VLOOKUP($A17, $A$40:$O$199, 7, FALSE), ), "")</f>
        <v/>
      </c>
      <c r="H17" s="14" t="str">
        <f>IF(NOT(ISBLANK(_xlfn.IFNA(VLOOKUP($A17, $A$40:$O$199, 8, FALSE), ))), _xlfn.IFNA(VLOOKUP($A17, $A$40:$O$199, 8, FALSE), ), "")</f>
        <v/>
      </c>
      <c r="I17" s="100" t="str">
        <f>IF(NOT(ISBLANK(_xlfn.IFNA(VLOOKUP($A17, $A$40:$O$199, 9, FALSE), ))), _xlfn.IFNA(VLOOKUP($A17, $A$40:$O$199, 9, FALSE), ), "")</f>
        <v/>
      </c>
      <c r="J17" s="13" t="str">
        <f>IF(NOT(ISBLANK(_xlfn.IFNA(VLOOKUP($A17, $A$40:$O$199, 10, FALSE), ))), _xlfn.IFNA(VLOOKUP($A17, $A$40:$O$199, 10, FALSE), ), "")</f>
        <v/>
      </c>
      <c r="K17" s="14" t="str">
        <f>IF(NOT(ISBLANK(_xlfn.IFNA(VLOOKUP($A17, $A$40:$O$199, 11, FALSE), ))), _xlfn.IFNA(VLOOKUP($A17, $A$40:$O$199, 11, FALSE), ), "")</f>
        <v/>
      </c>
      <c r="L17" s="16" t="str">
        <f>IF(NOT(ISBLANK(_xlfn.IFNA(VLOOKUP($A17, $A$40:$O$199, 12, FALSE), ))), _xlfn.IFNA(VLOOKUP($A17, $A$40:$O$199, 12, FALSE), ), "")</f>
        <v/>
      </c>
      <c r="M17" s="29" t="str">
        <f>IF(NOT(ISBLANK(_xlfn.IFNA(VLOOKUP($A17, $A$40:$O$199, 13, FALSE), ))), _xlfn.IFNA(VLOOKUP($A17, $A$40:$O$199, 13, FALSE), ), "")</f>
        <v/>
      </c>
      <c r="N17" s="14" t="str">
        <f>IF(NOT(ISBLANK(_xlfn.IFNA(VLOOKUP($A17, $A$40:$O$199, 14, FALSE), ))), _xlfn.IFNA(VLOOKUP($A17, $A$40:$O$199, 14, FALSE), ), "")</f>
        <v/>
      </c>
      <c r="O17" s="16" t="str">
        <f>IF(NOT(ISBLANK(_xlfn.IFNA(VLOOKUP($A17, $A$40:$O$199, 15, FALSE), ))), _xlfn.IFNA(VLOOKUP($A17, $A$40:$O$199, 15, FALSE), ), "")</f>
        <v/>
      </c>
      <c r="Q17" s="251"/>
      <c r="R17" s="251"/>
      <c r="S17" s="251"/>
    </row>
    <row r="18" spans="1:19" ht="17.25" customHeight="1" thickBot="1">
      <c r="A18" s="125"/>
      <c r="B18" s="126" t="str">
        <f t="shared" ref="B18:B36" si="0">IF(NOT(ISBLANK(_xlfn.IFNA(VLOOKUP($A18, $A$40:$O$199, 2, FALSE), ))), _xlfn.IFNA(VLOOKUP($A18, $A$40:$O$199, 2, FALSE), ), "")</f>
        <v/>
      </c>
      <c r="C18" s="77" t="str">
        <f t="shared" ref="C18:C36" si="1">IF(NOT(ISBLANK(_xlfn.IFNA(VLOOKUP($A18, $A$40:$O$199, 3, FALSE), ))), _xlfn.IFNA(VLOOKUP($A18, $A$40:$O$199, 3, FALSE), ), "")</f>
        <v/>
      </c>
      <c r="D18" s="15" t="str">
        <f t="shared" ref="D18:D36" si="2">IF(NOT(ISBLANK(_xlfn.IFNA(VLOOKUP($A18, $A$40:$O$199, 4, FALSE), ))), _xlfn.IFNA(VLOOKUP($A18, $A$40:$O$199, 4, FALSE), ), "")</f>
        <v/>
      </c>
      <c r="E18" s="32" t="str">
        <f t="shared" ref="E18:E36" si="3">IF(NOT(ISBLANK(_xlfn.IFNA(VLOOKUP($A18, $A$40:$O$199, 5, FALSE), ))), _xlfn.IFNA(VLOOKUP($A18, $A$40:$O$199, 5, FALSE), ), "")</f>
        <v/>
      </c>
      <c r="F18" s="18" t="str">
        <f t="shared" ref="F18:F36" si="4">IF(NOT(ISBLANK(_xlfn.IFNA(VLOOKUP($A18, $A$40:$O$199, 6, FALSE), ))), _xlfn.IFNA(VLOOKUP($A18, $A$40:$O$199, 6, FALSE), ), "")</f>
        <v/>
      </c>
      <c r="G18" s="31" t="str">
        <f t="shared" ref="G18:G36" si="5">IF(NOT(ISBLANK(_xlfn.IFNA(VLOOKUP($A18, $A$40:$O$199, 7, FALSE), ))), _xlfn.IFNA(VLOOKUP($A18, $A$40:$O$199, 7, FALSE), ), "")</f>
        <v/>
      </c>
      <c r="H18" s="32" t="str">
        <f t="shared" ref="H18:H36" si="6">IF(NOT(ISBLANK(_xlfn.IFNA(VLOOKUP($A18, $A$40:$O$199, 8, FALSE), ))), _xlfn.IFNA(VLOOKUP($A18, $A$40:$O$199, 8, FALSE), ), "")</f>
        <v/>
      </c>
      <c r="I18" s="101" t="str">
        <f t="shared" ref="I18:I36" si="7">IF(NOT(ISBLANK(_xlfn.IFNA(VLOOKUP($A18, $A$40:$O$199, 9, FALSE), ))), _xlfn.IFNA(VLOOKUP($A18, $A$40:$O$199, 9, FALSE), ), "")</f>
        <v/>
      </c>
      <c r="J18" s="15" t="str">
        <f t="shared" ref="J18:J36" si="8">IF(NOT(ISBLANK(_xlfn.IFNA(VLOOKUP($A18, $A$40:$O$199, 10, FALSE), ))), _xlfn.IFNA(VLOOKUP($A18, $A$40:$O$199, 10, FALSE), ), "")</f>
        <v/>
      </c>
      <c r="K18" s="32" t="str">
        <f t="shared" ref="K18:K36" si="9">IF(NOT(ISBLANK(_xlfn.IFNA(VLOOKUP($A18, $A$40:$O$199, 11, FALSE), ))), _xlfn.IFNA(VLOOKUP($A18, $A$40:$O$199, 11, FALSE), ), "")</f>
        <v/>
      </c>
      <c r="L18" s="18" t="str">
        <f t="shared" ref="L18:L36" si="10">IF(NOT(ISBLANK(_xlfn.IFNA(VLOOKUP($A18, $A$40:$O$199, 12, FALSE), ))), _xlfn.IFNA(VLOOKUP($A18, $A$40:$O$199, 12, FALSE), ), "")</f>
        <v/>
      </c>
      <c r="M18" s="31" t="str">
        <f t="shared" ref="M18:M36" si="11">IF(NOT(ISBLANK(_xlfn.IFNA(VLOOKUP($A18, $A$40:$O$199, 13, FALSE), ))), _xlfn.IFNA(VLOOKUP($A18, $A$40:$O$199, 13, FALSE), ), "")</f>
        <v/>
      </c>
      <c r="N18" s="32" t="str">
        <f t="shared" ref="N18:N36" si="12">IF(NOT(ISBLANK(_xlfn.IFNA(VLOOKUP($A18, $A$40:$O$199, 14, FALSE), ))), _xlfn.IFNA(VLOOKUP($A18, $A$40:$O$199, 14, FALSE), ), "")</f>
        <v/>
      </c>
      <c r="O18" s="18" t="str">
        <f t="shared" ref="O18:O36" si="13">IF(NOT(ISBLANK(_xlfn.IFNA(VLOOKUP($A18, $A$40:$O$199, 15, FALSE), ))), _xlfn.IFNA(VLOOKUP($A18, $A$40:$O$199, 15, FALSE), ), "")</f>
        <v/>
      </c>
      <c r="Q18" s="251"/>
      <c r="R18" s="251"/>
      <c r="S18" s="251"/>
    </row>
    <row r="19" spans="1:19" ht="17.25" customHeight="1" thickBot="1">
      <c r="A19" s="125"/>
      <c r="B19" s="126" t="str">
        <f t="shared" si="0"/>
        <v/>
      </c>
      <c r="C19" s="77" t="str">
        <f t="shared" si="1"/>
        <v/>
      </c>
      <c r="D19" s="15" t="str">
        <f t="shared" si="2"/>
        <v/>
      </c>
      <c r="E19" s="32" t="str">
        <f t="shared" si="3"/>
        <v/>
      </c>
      <c r="F19" s="18" t="str">
        <f t="shared" si="4"/>
        <v/>
      </c>
      <c r="G19" s="31" t="str">
        <f t="shared" si="5"/>
        <v/>
      </c>
      <c r="H19" s="32" t="str">
        <f t="shared" si="6"/>
        <v/>
      </c>
      <c r="I19" s="101" t="str">
        <f t="shared" si="7"/>
        <v/>
      </c>
      <c r="J19" s="15" t="str">
        <f t="shared" si="8"/>
        <v/>
      </c>
      <c r="K19" s="32" t="str">
        <f t="shared" si="9"/>
        <v/>
      </c>
      <c r="L19" s="18" t="str">
        <f t="shared" si="10"/>
        <v/>
      </c>
      <c r="M19" s="31" t="str">
        <f t="shared" si="11"/>
        <v/>
      </c>
      <c r="N19" s="32" t="str">
        <f t="shared" si="12"/>
        <v/>
      </c>
      <c r="O19" s="18" t="str">
        <f t="shared" si="13"/>
        <v/>
      </c>
      <c r="Q19" s="256"/>
      <c r="R19" s="256"/>
      <c r="S19" s="256"/>
    </row>
    <row r="20" spans="1:19" ht="17.25" customHeight="1" thickBot="1">
      <c r="A20" s="125"/>
      <c r="B20" s="126" t="str">
        <f t="shared" si="0"/>
        <v/>
      </c>
      <c r="C20" s="77" t="str">
        <f t="shared" si="1"/>
        <v/>
      </c>
      <c r="D20" s="15" t="str">
        <f t="shared" si="2"/>
        <v/>
      </c>
      <c r="E20" s="32" t="str">
        <f t="shared" si="3"/>
        <v/>
      </c>
      <c r="F20" s="18" t="str">
        <f t="shared" si="4"/>
        <v/>
      </c>
      <c r="G20" s="31" t="str">
        <f t="shared" si="5"/>
        <v/>
      </c>
      <c r="H20" s="32" t="str">
        <f t="shared" si="6"/>
        <v/>
      </c>
      <c r="I20" s="101" t="str">
        <f t="shared" si="7"/>
        <v/>
      </c>
      <c r="J20" s="15" t="str">
        <f t="shared" si="8"/>
        <v/>
      </c>
      <c r="K20" s="32" t="str">
        <f t="shared" si="9"/>
        <v/>
      </c>
      <c r="L20" s="18" t="str">
        <f t="shared" si="10"/>
        <v/>
      </c>
      <c r="M20" s="31" t="str">
        <f t="shared" si="11"/>
        <v/>
      </c>
      <c r="N20" s="32" t="str">
        <f t="shared" si="12"/>
        <v/>
      </c>
      <c r="O20" s="18" t="str">
        <f t="shared" si="13"/>
        <v/>
      </c>
      <c r="Q20" s="256"/>
      <c r="R20" s="256"/>
      <c r="S20" s="256"/>
    </row>
    <row r="21" spans="1:19" ht="17.25" customHeight="1" thickBot="1">
      <c r="A21" s="127"/>
      <c r="B21" s="128" t="str">
        <f t="shared" si="0"/>
        <v/>
      </c>
      <c r="C21" s="78" t="str">
        <f t="shared" si="1"/>
        <v/>
      </c>
      <c r="D21" s="20" t="str">
        <f t="shared" si="2"/>
        <v/>
      </c>
      <c r="E21" s="21" t="str">
        <f t="shared" si="3"/>
        <v/>
      </c>
      <c r="F21" s="22" t="str">
        <f t="shared" si="4"/>
        <v/>
      </c>
      <c r="G21" s="30" t="str">
        <f t="shared" si="5"/>
        <v/>
      </c>
      <c r="H21" s="21" t="str">
        <f t="shared" si="6"/>
        <v/>
      </c>
      <c r="I21" s="105" t="str">
        <f t="shared" si="7"/>
        <v/>
      </c>
      <c r="J21" s="20" t="str">
        <f t="shared" si="8"/>
        <v/>
      </c>
      <c r="K21" s="21" t="str">
        <f t="shared" si="9"/>
        <v/>
      </c>
      <c r="L21" s="22" t="str">
        <f t="shared" si="10"/>
        <v/>
      </c>
      <c r="M21" s="30" t="str">
        <f t="shared" si="11"/>
        <v/>
      </c>
      <c r="N21" s="21" t="str">
        <f t="shared" si="12"/>
        <v/>
      </c>
      <c r="O21" s="22" t="str">
        <f t="shared" si="13"/>
        <v/>
      </c>
      <c r="Q21" s="256"/>
      <c r="R21" s="256"/>
      <c r="S21" s="256"/>
    </row>
    <row r="22" spans="1:19" ht="17.25" customHeight="1" thickBot="1">
      <c r="A22" s="125"/>
      <c r="B22" s="129" t="str">
        <f t="shared" si="0"/>
        <v/>
      </c>
      <c r="C22" s="80" t="str">
        <f t="shared" si="1"/>
        <v/>
      </c>
      <c r="D22" s="106" t="str">
        <f t="shared" si="2"/>
        <v/>
      </c>
      <c r="E22" s="107" t="str">
        <f t="shared" si="3"/>
        <v/>
      </c>
      <c r="F22" s="108" t="str">
        <f t="shared" si="4"/>
        <v/>
      </c>
      <c r="G22" s="109" t="str">
        <f t="shared" si="5"/>
        <v/>
      </c>
      <c r="H22" s="107" t="str">
        <f t="shared" si="6"/>
        <v/>
      </c>
      <c r="I22" s="110" t="str">
        <f t="shared" si="7"/>
        <v/>
      </c>
      <c r="J22" s="106" t="str">
        <f t="shared" si="8"/>
        <v/>
      </c>
      <c r="K22" s="107" t="str">
        <f t="shared" si="9"/>
        <v/>
      </c>
      <c r="L22" s="108" t="str">
        <f t="shared" si="10"/>
        <v/>
      </c>
      <c r="M22" s="109" t="str">
        <f t="shared" si="11"/>
        <v/>
      </c>
      <c r="N22" s="107" t="str">
        <f t="shared" si="12"/>
        <v/>
      </c>
      <c r="O22" s="108" t="str">
        <f t="shared" si="13"/>
        <v/>
      </c>
      <c r="Q22" s="256"/>
      <c r="R22" s="256"/>
      <c r="S22" s="256"/>
    </row>
    <row r="23" spans="1:19" ht="17.25" customHeight="1" thickBot="1">
      <c r="A23" s="125"/>
      <c r="B23" s="126" t="str">
        <f t="shared" si="0"/>
        <v/>
      </c>
      <c r="C23" s="77" t="str">
        <f t="shared" si="1"/>
        <v/>
      </c>
      <c r="D23" s="15" t="str">
        <f t="shared" si="2"/>
        <v/>
      </c>
      <c r="E23" s="32" t="str">
        <f t="shared" si="3"/>
        <v/>
      </c>
      <c r="F23" s="18" t="str">
        <f t="shared" si="4"/>
        <v/>
      </c>
      <c r="G23" s="31" t="str">
        <f t="shared" si="5"/>
        <v/>
      </c>
      <c r="H23" s="32" t="str">
        <f t="shared" si="6"/>
        <v/>
      </c>
      <c r="I23" s="101" t="str">
        <f t="shared" si="7"/>
        <v/>
      </c>
      <c r="J23" s="15" t="str">
        <f t="shared" si="8"/>
        <v/>
      </c>
      <c r="K23" s="32" t="str">
        <f t="shared" si="9"/>
        <v/>
      </c>
      <c r="L23" s="18" t="str">
        <f t="shared" si="10"/>
        <v/>
      </c>
      <c r="M23" s="31" t="str">
        <f t="shared" si="11"/>
        <v/>
      </c>
      <c r="N23" s="32" t="str">
        <f t="shared" si="12"/>
        <v/>
      </c>
      <c r="O23" s="18" t="str">
        <f t="shared" si="13"/>
        <v/>
      </c>
      <c r="Q23" s="256"/>
      <c r="R23" s="256"/>
      <c r="S23" s="256"/>
    </row>
    <row r="24" spans="1:19" ht="17.25" customHeight="1" thickBot="1">
      <c r="A24" s="125"/>
      <c r="B24" s="126" t="str">
        <f t="shared" si="0"/>
        <v/>
      </c>
      <c r="C24" s="77" t="str">
        <f t="shared" si="1"/>
        <v/>
      </c>
      <c r="D24" s="15" t="str">
        <f t="shared" si="2"/>
        <v/>
      </c>
      <c r="E24" s="32" t="str">
        <f t="shared" si="3"/>
        <v/>
      </c>
      <c r="F24" s="18" t="str">
        <f t="shared" si="4"/>
        <v/>
      </c>
      <c r="G24" s="31" t="str">
        <f t="shared" si="5"/>
        <v/>
      </c>
      <c r="H24" s="32" t="str">
        <f t="shared" si="6"/>
        <v/>
      </c>
      <c r="I24" s="101" t="str">
        <f t="shared" si="7"/>
        <v/>
      </c>
      <c r="J24" s="15" t="str">
        <f t="shared" si="8"/>
        <v/>
      </c>
      <c r="K24" s="32" t="str">
        <f t="shared" si="9"/>
        <v/>
      </c>
      <c r="L24" s="18" t="str">
        <f t="shared" si="10"/>
        <v/>
      </c>
      <c r="M24" s="31" t="str">
        <f t="shared" si="11"/>
        <v/>
      </c>
      <c r="N24" s="32" t="str">
        <f t="shared" si="12"/>
        <v/>
      </c>
      <c r="O24" s="18" t="str">
        <f t="shared" si="13"/>
        <v/>
      </c>
      <c r="Q24" s="256"/>
      <c r="R24" s="256"/>
      <c r="S24" s="256"/>
    </row>
    <row r="25" spans="1:19" ht="17.25" customHeight="1" thickBot="1">
      <c r="A25" s="125"/>
      <c r="B25" s="126" t="str">
        <f t="shared" si="0"/>
        <v/>
      </c>
      <c r="C25" s="77" t="str">
        <f t="shared" si="1"/>
        <v/>
      </c>
      <c r="D25" s="15" t="str">
        <f t="shared" si="2"/>
        <v/>
      </c>
      <c r="E25" s="32" t="str">
        <f t="shared" si="3"/>
        <v/>
      </c>
      <c r="F25" s="18" t="str">
        <f t="shared" si="4"/>
        <v/>
      </c>
      <c r="G25" s="31" t="str">
        <f t="shared" si="5"/>
        <v/>
      </c>
      <c r="H25" s="32" t="str">
        <f t="shared" si="6"/>
        <v/>
      </c>
      <c r="I25" s="101" t="str">
        <f t="shared" si="7"/>
        <v/>
      </c>
      <c r="J25" s="15" t="str">
        <f t="shared" si="8"/>
        <v/>
      </c>
      <c r="K25" s="32" t="str">
        <f t="shared" si="9"/>
        <v/>
      </c>
      <c r="L25" s="18" t="str">
        <f t="shared" si="10"/>
        <v/>
      </c>
      <c r="M25" s="31" t="str">
        <f t="shared" si="11"/>
        <v/>
      </c>
      <c r="N25" s="32" t="str">
        <f t="shared" si="12"/>
        <v/>
      </c>
      <c r="O25" s="18" t="str">
        <f t="shared" si="13"/>
        <v/>
      </c>
      <c r="Q25" s="33"/>
      <c r="R25" s="33"/>
    </row>
    <row r="26" spans="1:19" ht="17.25" customHeight="1" thickBot="1">
      <c r="A26" s="130"/>
      <c r="B26" s="131" t="str">
        <f t="shared" si="0"/>
        <v/>
      </c>
      <c r="C26" s="79" t="str">
        <f t="shared" si="1"/>
        <v/>
      </c>
      <c r="D26" s="24" t="str">
        <f t="shared" si="2"/>
        <v/>
      </c>
      <c r="E26" s="25" t="str">
        <f t="shared" si="3"/>
        <v/>
      </c>
      <c r="F26" s="104" t="str">
        <f t="shared" si="4"/>
        <v/>
      </c>
      <c r="G26" s="102" t="str">
        <f t="shared" si="5"/>
        <v/>
      </c>
      <c r="H26" s="25" t="str">
        <f t="shared" si="6"/>
        <v/>
      </c>
      <c r="I26" s="103" t="str">
        <f t="shared" si="7"/>
        <v/>
      </c>
      <c r="J26" s="24" t="str">
        <f t="shared" si="8"/>
        <v/>
      </c>
      <c r="K26" s="25" t="str">
        <f t="shared" si="9"/>
        <v/>
      </c>
      <c r="L26" s="104" t="str">
        <f t="shared" si="10"/>
        <v/>
      </c>
      <c r="M26" s="102" t="str">
        <f t="shared" si="11"/>
        <v/>
      </c>
      <c r="N26" s="25" t="str">
        <f t="shared" si="12"/>
        <v/>
      </c>
      <c r="O26" s="104" t="str">
        <f t="shared" si="13"/>
        <v/>
      </c>
      <c r="Q26" s="265"/>
      <c r="R26" s="266"/>
      <c r="S26" s="267"/>
    </row>
    <row r="27" spans="1:19" ht="17.25" customHeight="1">
      <c r="A27" s="123"/>
      <c r="B27" s="124" t="str">
        <f t="shared" si="0"/>
        <v/>
      </c>
      <c r="C27" s="76" t="str">
        <f t="shared" si="1"/>
        <v/>
      </c>
      <c r="D27" s="13" t="str">
        <f t="shared" si="2"/>
        <v/>
      </c>
      <c r="E27" s="14" t="str">
        <f t="shared" si="3"/>
        <v/>
      </c>
      <c r="F27" s="16" t="str">
        <f t="shared" si="4"/>
        <v/>
      </c>
      <c r="G27" s="29" t="str">
        <f t="shared" si="5"/>
        <v/>
      </c>
      <c r="H27" s="14" t="str">
        <f t="shared" si="6"/>
        <v/>
      </c>
      <c r="I27" s="100" t="str">
        <f t="shared" si="7"/>
        <v/>
      </c>
      <c r="J27" s="13" t="str">
        <f t="shared" si="8"/>
        <v/>
      </c>
      <c r="K27" s="14" t="str">
        <f t="shared" si="9"/>
        <v/>
      </c>
      <c r="L27" s="16" t="str">
        <f t="shared" si="10"/>
        <v/>
      </c>
      <c r="M27" s="29" t="str">
        <f t="shared" si="11"/>
        <v/>
      </c>
      <c r="N27" s="14" t="str">
        <f t="shared" si="12"/>
        <v/>
      </c>
      <c r="O27" s="16" t="str">
        <f t="shared" si="13"/>
        <v/>
      </c>
      <c r="Q27" s="268"/>
      <c r="R27" s="269"/>
      <c r="S27" s="270"/>
    </row>
    <row r="28" spans="1:19" ht="17.25" customHeight="1" thickBot="1">
      <c r="A28" s="125"/>
      <c r="B28" s="126" t="str">
        <f t="shared" si="0"/>
        <v/>
      </c>
      <c r="C28" s="77" t="str">
        <f t="shared" si="1"/>
        <v/>
      </c>
      <c r="D28" s="15" t="str">
        <f t="shared" si="2"/>
        <v/>
      </c>
      <c r="E28" s="32" t="str">
        <f t="shared" si="3"/>
        <v/>
      </c>
      <c r="F28" s="18" t="str">
        <f t="shared" si="4"/>
        <v/>
      </c>
      <c r="G28" s="31" t="str">
        <f t="shared" si="5"/>
        <v/>
      </c>
      <c r="H28" s="32" t="str">
        <f t="shared" si="6"/>
        <v/>
      </c>
      <c r="I28" s="101" t="str">
        <f t="shared" si="7"/>
        <v/>
      </c>
      <c r="J28" s="15" t="str">
        <f t="shared" si="8"/>
        <v/>
      </c>
      <c r="K28" s="32" t="str">
        <f t="shared" si="9"/>
        <v/>
      </c>
      <c r="L28" s="18" t="str">
        <f t="shared" si="10"/>
        <v/>
      </c>
      <c r="M28" s="31" t="str">
        <f t="shared" si="11"/>
        <v/>
      </c>
      <c r="N28" s="32" t="str">
        <f t="shared" si="12"/>
        <v/>
      </c>
      <c r="O28" s="18" t="str">
        <f t="shared" si="13"/>
        <v/>
      </c>
      <c r="Q28" s="271"/>
      <c r="R28" s="272"/>
      <c r="S28" s="273"/>
    </row>
    <row r="29" spans="1:19" ht="17.25" customHeight="1" thickBot="1">
      <c r="A29" s="125"/>
      <c r="B29" s="126" t="str">
        <f t="shared" si="0"/>
        <v/>
      </c>
      <c r="C29" s="77" t="str">
        <f t="shared" si="1"/>
        <v/>
      </c>
      <c r="D29" s="15" t="str">
        <f t="shared" si="2"/>
        <v/>
      </c>
      <c r="E29" s="32" t="str">
        <f t="shared" si="3"/>
        <v/>
      </c>
      <c r="F29" s="18" t="str">
        <f t="shared" si="4"/>
        <v/>
      </c>
      <c r="G29" s="31" t="str">
        <f t="shared" si="5"/>
        <v/>
      </c>
      <c r="H29" s="32" t="str">
        <f t="shared" si="6"/>
        <v/>
      </c>
      <c r="I29" s="101" t="str">
        <f t="shared" si="7"/>
        <v/>
      </c>
      <c r="J29" s="15" t="str">
        <f t="shared" si="8"/>
        <v/>
      </c>
      <c r="K29" s="32" t="str">
        <f t="shared" si="9"/>
        <v/>
      </c>
      <c r="L29" s="18" t="str">
        <f t="shared" si="10"/>
        <v/>
      </c>
      <c r="M29" s="31" t="str">
        <f t="shared" si="11"/>
        <v/>
      </c>
      <c r="N29" s="32" t="str">
        <f t="shared" si="12"/>
        <v/>
      </c>
      <c r="O29" s="18" t="str">
        <f t="shared" si="13"/>
        <v/>
      </c>
      <c r="Q29" s="256"/>
      <c r="R29" s="256"/>
      <c r="S29" s="256"/>
    </row>
    <row r="30" spans="1:19" ht="17.25" customHeight="1" thickBot="1">
      <c r="A30" s="125"/>
      <c r="B30" s="126" t="str">
        <f t="shared" si="0"/>
        <v/>
      </c>
      <c r="C30" s="77" t="str">
        <f t="shared" si="1"/>
        <v/>
      </c>
      <c r="D30" s="15" t="str">
        <f t="shared" si="2"/>
        <v/>
      </c>
      <c r="E30" s="32" t="str">
        <f t="shared" si="3"/>
        <v/>
      </c>
      <c r="F30" s="18" t="str">
        <f t="shared" si="4"/>
        <v/>
      </c>
      <c r="G30" s="31" t="str">
        <f t="shared" si="5"/>
        <v/>
      </c>
      <c r="H30" s="32" t="str">
        <f t="shared" si="6"/>
        <v/>
      </c>
      <c r="I30" s="101" t="str">
        <f t="shared" si="7"/>
        <v/>
      </c>
      <c r="J30" s="15" t="str">
        <f t="shared" si="8"/>
        <v/>
      </c>
      <c r="K30" s="32" t="str">
        <f t="shared" si="9"/>
        <v/>
      </c>
      <c r="L30" s="18" t="str">
        <f t="shared" si="10"/>
        <v/>
      </c>
      <c r="M30" s="31" t="str">
        <f t="shared" si="11"/>
        <v/>
      </c>
      <c r="N30" s="32" t="str">
        <f t="shared" si="12"/>
        <v/>
      </c>
      <c r="O30" s="18" t="str">
        <f t="shared" si="13"/>
        <v/>
      </c>
      <c r="Q30" s="251"/>
      <c r="R30" s="251"/>
      <c r="S30" s="251"/>
    </row>
    <row r="31" spans="1:19" ht="17.25" customHeight="1" thickBot="1">
      <c r="A31" s="127"/>
      <c r="B31" s="128" t="str">
        <f t="shared" si="0"/>
        <v/>
      </c>
      <c r="C31" s="78" t="str">
        <f t="shared" si="1"/>
        <v/>
      </c>
      <c r="D31" s="20" t="str">
        <f t="shared" si="2"/>
        <v/>
      </c>
      <c r="E31" s="21" t="str">
        <f t="shared" si="3"/>
        <v/>
      </c>
      <c r="F31" s="22" t="str">
        <f t="shared" si="4"/>
        <v/>
      </c>
      <c r="G31" s="30" t="str">
        <f t="shared" si="5"/>
        <v/>
      </c>
      <c r="H31" s="21" t="str">
        <f t="shared" si="6"/>
        <v/>
      </c>
      <c r="I31" s="105" t="str">
        <f t="shared" si="7"/>
        <v/>
      </c>
      <c r="J31" s="20" t="str">
        <f t="shared" si="8"/>
        <v/>
      </c>
      <c r="K31" s="21" t="str">
        <f t="shared" si="9"/>
        <v/>
      </c>
      <c r="L31" s="22" t="str">
        <f t="shared" si="10"/>
        <v/>
      </c>
      <c r="M31" s="30" t="str">
        <f t="shared" si="11"/>
        <v/>
      </c>
      <c r="N31" s="21" t="str">
        <f t="shared" si="12"/>
        <v/>
      </c>
      <c r="O31" s="22" t="str">
        <f t="shared" si="13"/>
        <v/>
      </c>
      <c r="Q31" s="251"/>
      <c r="R31" s="251"/>
      <c r="S31" s="251"/>
    </row>
    <row r="32" spans="1:19" ht="17.25" customHeight="1" thickBot="1">
      <c r="A32" s="125"/>
      <c r="B32" s="129" t="str">
        <f t="shared" si="0"/>
        <v/>
      </c>
      <c r="C32" s="80" t="str">
        <f t="shared" si="1"/>
        <v/>
      </c>
      <c r="D32" s="106" t="str">
        <f t="shared" si="2"/>
        <v/>
      </c>
      <c r="E32" s="107" t="str">
        <f t="shared" si="3"/>
        <v/>
      </c>
      <c r="F32" s="108" t="str">
        <f t="shared" si="4"/>
        <v/>
      </c>
      <c r="G32" s="109" t="str">
        <f t="shared" si="5"/>
        <v/>
      </c>
      <c r="H32" s="107" t="str">
        <f t="shared" si="6"/>
        <v/>
      </c>
      <c r="I32" s="110" t="str">
        <f t="shared" si="7"/>
        <v/>
      </c>
      <c r="J32" s="106" t="str">
        <f t="shared" si="8"/>
        <v/>
      </c>
      <c r="K32" s="107" t="str">
        <f t="shared" si="9"/>
        <v/>
      </c>
      <c r="L32" s="108" t="str">
        <f t="shared" si="10"/>
        <v/>
      </c>
      <c r="M32" s="109" t="str">
        <f t="shared" si="11"/>
        <v/>
      </c>
      <c r="N32" s="107" t="str">
        <f t="shared" si="12"/>
        <v/>
      </c>
      <c r="O32" s="108" t="str">
        <f t="shared" si="13"/>
        <v/>
      </c>
      <c r="Q32" s="256"/>
      <c r="R32" s="256"/>
      <c r="S32" s="256"/>
    </row>
    <row r="33" spans="1:19" ht="17.25" customHeight="1" thickBot="1">
      <c r="A33" s="125"/>
      <c r="B33" s="126" t="str">
        <f t="shared" si="0"/>
        <v/>
      </c>
      <c r="C33" s="77" t="str">
        <f t="shared" si="1"/>
        <v/>
      </c>
      <c r="D33" s="15" t="str">
        <f t="shared" si="2"/>
        <v/>
      </c>
      <c r="E33" s="32" t="str">
        <f t="shared" si="3"/>
        <v/>
      </c>
      <c r="F33" s="18" t="str">
        <f t="shared" si="4"/>
        <v/>
      </c>
      <c r="G33" s="31" t="str">
        <f t="shared" si="5"/>
        <v/>
      </c>
      <c r="H33" s="32" t="str">
        <f t="shared" si="6"/>
        <v/>
      </c>
      <c r="I33" s="101" t="str">
        <f t="shared" si="7"/>
        <v/>
      </c>
      <c r="J33" s="15" t="str">
        <f t="shared" si="8"/>
        <v/>
      </c>
      <c r="K33" s="32" t="str">
        <f t="shared" si="9"/>
        <v/>
      </c>
      <c r="L33" s="18" t="str">
        <f t="shared" si="10"/>
        <v/>
      </c>
      <c r="M33" s="31" t="str">
        <f t="shared" si="11"/>
        <v/>
      </c>
      <c r="N33" s="32" t="str">
        <f t="shared" si="12"/>
        <v/>
      </c>
      <c r="O33" s="18" t="str">
        <f t="shared" si="13"/>
        <v/>
      </c>
      <c r="Q33" s="256"/>
      <c r="R33" s="256"/>
      <c r="S33" s="256"/>
    </row>
    <row r="34" spans="1:19" ht="17.25" customHeight="1" thickBot="1">
      <c r="A34" s="125"/>
      <c r="B34" s="126" t="str">
        <f t="shared" si="0"/>
        <v/>
      </c>
      <c r="C34" s="77" t="str">
        <f t="shared" si="1"/>
        <v/>
      </c>
      <c r="D34" s="15" t="str">
        <f t="shared" si="2"/>
        <v/>
      </c>
      <c r="E34" s="32" t="str">
        <f t="shared" si="3"/>
        <v/>
      </c>
      <c r="F34" s="18" t="str">
        <f t="shared" si="4"/>
        <v/>
      </c>
      <c r="G34" s="31" t="str">
        <f t="shared" si="5"/>
        <v/>
      </c>
      <c r="H34" s="32" t="str">
        <f t="shared" si="6"/>
        <v/>
      </c>
      <c r="I34" s="101" t="str">
        <f t="shared" si="7"/>
        <v/>
      </c>
      <c r="J34" s="15" t="str">
        <f t="shared" si="8"/>
        <v/>
      </c>
      <c r="K34" s="32" t="str">
        <f t="shared" si="9"/>
        <v/>
      </c>
      <c r="L34" s="18" t="str">
        <f t="shared" si="10"/>
        <v/>
      </c>
      <c r="M34" s="31" t="str">
        <f t="shared" si="11"/>
        <v/>
      </c>
      <c r="N34" s="32" t="str">
        <f t="shared" si="12"/>
        <v/>
      </c>
      <c r="O34" s="18" t="str">
        <f t="shared" si="13"/>
        <v/>
      </c>
      <c r="Q34" s="256"/>
      <c r="R34" s="256"/>
      <c r="S34" s="256"/>
    </row>
    <row r="35" spans="1:19" ht="17.25" customHeight="1">
      <c r="A35" s="125"/>
      <c r="B35" s="126" t="str">
        <f t="shared" si="0"/>
        <v/>
      </c>
      <c r="C35" s="77" t="str">
        <f t="shared" si="1"/>
        <v/>
      </c>
      <c r="D35" s="15" t="str">
        <f t="shared" si="2"/>
        <v/>
      </c>
      <c r="E35" s="32" t="str">
        <f t="shared" si="3"/>
        <v/>
      </c>
      <c r="F35" s="18" t="str">
        <f t="shared" si="4"/>
        <v/>
      </c>
      <c r="G35" s="31" t="str">
        <f t="shared" si="5"/>
        <v/>
      </c>
      <c r="H35" s="32" t="str">
        <f t="shared" si="6"/>
        <v/>
      </c>
      <c r="I35" s="101" t="str">
        <f t="shared" si="7"/>
        <v/>
      </c>
      <c r="J35" s="15" t="str">
        <f t="shared" si="8"/>
        <v/>
      </c>
      <c r="K35" s="32" t="str">
        <f t="shared" si="9"/>
        <v/>
      </c>
      <c r="L35" s="18" t="str">
        <f t="shared" si="10"/>
        <v/>
      </c>
      <c r="M35" s="31" t="str">
        <f t="shared" si="11"/>
        <v/>
      </c>
      <c r="N35" s="32" t="str">
        <f t="shared" si="12"/>
        <v/>
      </c>
      <c r="O35" s="18" t="str">
        <f t="shared" si="13"/>
        <v/>
      </c>
      <c r="Q35" s="278"/>
      <c r="R35" s="279"/>
      <c r="S35" s="280"/>
    </row>
    <row r="36" spans="1:19" ht="17.25" customHeight="1" thickBot="1">
      <c r="A36" s="130"/>
      <c r="B36" s="131" t="str">
        <f t="shared" si="0"/>
        <v/>
      </c>
      <c r="C36" s="79" t="str">
        <f t="shared" si="1"/>
        <v/>
      </c>
      <c r="D36" s="24" t="str">
        <f t="shared" si="2"/>
        <v/>
      </c>
      <c r="E36" s="25" t="str">
        <f t="shared" si="3"/>
        <v/>
      </c>
      <c r="F36" s="104" t="str">
        <f t="shared" si="4"/>
        <v/>
      </c>
      <c r="G36" s="102" t="str">
        <f t="shared" si="5"/>
        <v/>
      </c>
      <c r="H36" s="25" t="str">
        <f t="shared" si="6"/>
        <v/>
      </c>
      <c r="I36" s="103" t="str">
        <f t="shared" si="7"/>
        <v/>
      </c>
      <c r="J36" s="24" t="str">
        <f t="shared" si="8"/>
        <v/>
      </c>
      <c r="K36" s="25" t="str">
        <f t="shared" si="9"/>
        <v/>
      </c>
      <c r="L36" s="104" t="str">
        <f t="shared" si="10"/>
        <v/>
      </c>
      <c r="M36" s="102" t="str">
        <f t="shared" si="11"/>
        <v/>
      </c>
      <c r="N36" s="25" t="str">
        <f t="shared" si="12"/>
        <v/>
      </c>
      <c r="O36" s="104" t="str">
        <f t="shared" si="13"/>
        <v/>
      </c>
      <c r="Q36" s="281"/>
      <c r="R36" s="282"/>
      <c r="S36" s="283"/>
    </row>
    <row r="37" spans="1:19" ht="17.25" customHeight="1" thickBot="1">
      <c r="A37" s="132" t="s">
        <v>42</v>
      </c>
      <c r="B37" s="289">
        <v>150000</v>
      </c>
      <c r="C37" s="290"/>
      <c r="D37" s="26" t="s">
        <v>43</v>
      </c>
      <c r="E37" s="27">
        <f>IF(COUNT(E17:E36), SUM(E17:E36) / COUNT(E17:E36), 0)</f>
        <v>0</v>
      </c>
      <c r="F37" s="28">
        <f>SUM(F17:F36)</f>
        <v>0</v>
      </c>
      <c r="G37" s="26" t="s">
        <v>43</v>
      </c>
      <c r="H37" s="27">
        <f>IF(COUNT(H17:H36), SUM(H17:H36) / COUNT(H17:H36), 0)</f>
        <v>0</v>
      </c>
      <c r="I37" s="28">
        <f>SUM(I17:I36)</f>
        <v>0</v>
      </c>
      <c r="J37" s="26" t="s">
        <v>43</v>
      </c>
      <c r="K37" s="27">
        <f>IF(COUNT(K17:K36), SUM(K17:K36) / COUNT(K17:K36), 0)</f>
        <v>0</v>
      </c>
      <c r="L37" s="28">
        <f>SUM(L17:L36)</f>
        <v>0</v>
      </c>
      <c r="M37" s="26" t="s">
        <v>43</v>
      </c>
      <c r="N37" s="27">
        <f>IF(COUNT(N17:N36), SUM(N17:N36) / COUNT(N17:N36), 0)</f>
        <v>0</v>
      </c>
      <c r="O37" s="28">
        <f>SUM(O17:O36)</f>
        <v>0</v>
      </c>
      <c r="Q37" s="284"/>
      <c r="R37" s="285"/>
      <c r="S37" s="286"/>
    </row>
    <row r="38" spans="1:19" ht="17.25" customHeight="1"/>
    <row r="39" spans="1:19" ht="17.25" customHeight="1" thickBot="1"/>
    <row r="40" spans="1:19" ht="17.25" customHeight="1" thickBot="1">
      <c r="A40" s="230" t="s">
        <v>44</v>
      </c>
      <c r="B40" s="231"/>
      <c r="C40" s="231"/>
      <c r="D40" s="231"/>
      <c r="E40" s="231"/>
      <c r="F40" s="231"/>
      <c r="G40" s="231"/>
      <c r="H40" s="231"/>
      <c r="I40" s="231"/>
      <c r="J40" s="231"/>
      <c r="K40" s="231"/>
      <c r="L40" s="231"/>
      <c r="M40" s="231"/>
      <c r="N40" s="231"/>
      <c r="O40" s="232"/>
      <c r="Q40" s="251"/>
      <c r="R40" s="251"/>
      <c r="S40" s="251"/>
    </row>
    <row r="41" spans="1:19" ht="17.25" customHeight="1" thickBot="1">
      <c r="A41" s="202" t="s">
        <v>264</v>
      </c>
      <c r="B41" s="230" t="s">
        <v>49</v>
      </c>
      <c r="C41" s="232"/>
      <c r="D41" s="230" t="s">
        <v>57</v>
      </c>
      <c r="E41" s="231"/>
      <c r="F41" s="232"/>
      <c r="G41" s="257">
        <f>_xlfn.IFNA(VLOOKUP(B41, 현재가테이블!$B$2:$D$200, 2, FALSE), "-")</f>
        <v>60715000</v>
      </c>
      <c r="H41" s="258"/>
      <c r="I41" s="259"/>
      <c r="J41" s="230" t="s">
        <v>58</v>
      </c>
      <c r="K41" s="231"/>
      <c r="L41" s="232"/>
      <c r="M41" s="260">
        <f>_xlfn.IFNA(VLOOKUP(B41, 현재가테이블!$B$2:$D$200, 3, FALSE), "-")</f>
        <v>-7.8924148000000006E-3</v>
      </c>
      <c r="N41" s="261"/>
      <c r="O41" s="262"/>
      <c r="Q41" s="251"/>
      <c r="R41" s="251"/>
      <c r="S41" s="251"/>
    </row>
    <row r="42" spans="1:19" ht="17.25" customHeight="1" thickBot="1">
      <c r="A42" s="291" t="s">
        <v>54</v>
      </c>
      <c r="B42" s="293" t="str">
        <f>TEXT($G$1, "[$-ko-KR]yyyy-mm-dd(ddd) ") &amp; "오전 00:00"</f>
        <v>2021-12-10(금) 오전 00:00</v>
      </c>
      <c r="C42" s="294"/>
      <c r="D42" s="253" t="str">
        <f>TEXT($G$1, "[$-ko-KR]yyyy-mm-dd(ddd) ") &amp; "오후 14:00"</f>
        <v>2021-12-10(금) 오후 14:00</v>
      </c>
      <c r="E42" s="254"/>
      <c r="F42" s="255"/>
      <c r="G42" s="253" t="str">
        <f>TEXT($G$1, "[$-ko-KR]yyyy-mm-dd(ddd) ") &amp; "오후 19:00"</f>
        <v>2021-12-10(금) 오후 19:00</v>
      </c>
      <c r="H42" s="254"/>
      <c r="I42" s="255"/>
      <c r="J42" s="253" t="str">
        <f>TEXT($G$1, "[$-ko-KR]yyyy-mm-dd(ddd) ") &amp; "오후 21:00"</f>
        <v>2021-12-10(금) 오후 21:00</v>
      </c>
      <c r="K42" s="254"/>
      <c r="L42" s="255"/>
      <c r="M42" s="253" t="str">
        <f>TEXT($G$1+1, "[$-ko-KR]yyyy-mm-dd(ddd) ") &amp; "오전 00:00"</f>
        <v>2021-12-11(토) 오전 00:00</v>
      </c>
      <c r="N42" s="254"/>
      <c r="O42" s="255"/>
      <c r="Q42" s="251"/>
      <c r="R42" s="251"/>
      <c r="S42" s="251"/>
    </row>
    <row r="43" spans="1:19" ht="17.25" customHeight="1" thickBot="1">
      <c r="A43" s="292"/>
      <c r="B43" s="121" t="s">
        <v>57</v>
      </c>
      <c r="C43" s="122" t="s">
        <v>58</v>
      </c>
      <c r="D43" s="2" t="s">
        <v>57</v>
      </c>
      <c r="E43" s="10" t="s">
        <v>265</v>
      </c>
      <c r="F43" s="11" t="s">
        <v>266</v>
      </c>
      <c r="G43" s="203" t="s">
        <v>57</v>
      </c>
      <c r="H43" s="204" t="s">
        <v>265</v>
      </c>
      <c r="I43" s="205" t="s">
        <v>266</v>
      </c>
      <c r="J43" s="10" t="s">
        <v>57</v>
      </c>
      <c r="K43" s="10" t="s">
        <v>265</v>
      </c>
      <c r="L43" s="115" t="s">
        <v>266</v>
      </c>
      <c r="M43" s="2" t="s">
        <v>57</v>
      </c>
      <c r="N43" s="10" t="s">
        <v>265</v>
      </c>
      <c r="O43" s="66" t="s">
        <v>266</v>
      </c>
      <c r="Q43" s="256"/>
      <c r="R43" s="256"/>
      <c r="S43" s="256"/>
    </row>
    <row r="44" spans="1:19" ht="17.25" customHeight="1" thickBot="1">
      <c r="A44" s="123" t="s">
        <v>119</v>
      </c>
      <c r="B44" s="124">
        <v>33.799999999999997</v>
      </c>
      <c r="C44" s="76">
        <v>5.29595016E-2</v>
      </c>
      <c r="D44" s="13">
        <v>31.4</v>
      </c>
      <c r="E44" s="14">
        <f>IF(ISNUMBER(D44), (D44 - $B44) / $B44, "")</f>
        <v>-7.1005917159763274E-2</v>
      </c>
      <c r="F44" s="16">
        <f>IF(ISNUMBER(D44), $B64 * E44, "")</f>
        <v>-10650.887573964492</v>
      </c>
      <c r="G44" s="29">
        <v>31.3</v>
      </c>
      <c r="H44" s="14">
        <f>IF(ISNUMBER(G44), (G44 - $B44) / $B44, "")</f>
        <v>-7.3964497041420024E-2</v>
      </c>
      <c r="I44" s="100">
        <f>IF(ISNUMBER(G44), $B64 * H44, "")</f>
        <v>-11094.674556213004</v>
      </c>
      <c r="J44" s="13">
        <v>31.7</v>
      </c>
      <c r="K44" s="14">
        <f>IF(ISNUMBER(J44), (J44 - $B44) / $B44, "")</f>
        <v>-6.2130177514792842E-2</v>
      </c>
      <c r="L44" s="16">
        <f>IF(ISNUMBER(J44), $B64 * K44, "")</f>
        <v>-9319.5266272189256</v>
      </c>
      <c r="M44" s="29">
        <v>31.5</v>
      </c>
      <c r="N44" s="14">
        <f>IF(ISNUMBER(M44), (M44 - $B44) / $B44, "")</f>
        <v>-6.8047337278106426E-2</v>
      </c>
      <c r="O44" s="16">
        <f>IF(ISNUMBER(M44), $B64 * N44, "")</f>
        <v>-10207.100591715964</v>
      </c>
      <c r="Q44" s="251"/>
      <c r="R44" s="251"/>
      <c r="S44" s="251"/>
    </row>
    <row r="45" spans="1:19" ht="17.25" customHeight="1" thickBot="1">
      <c r="A45" s="125" t="s">
        <v>187</v>
      </c>
      <c r="B45" s="126">
        <v>16.600000000000001</v>
      </c>
      <c r="C45" s="77">
        <v>-2.9239766100000002E-2</v>
      </c>
      <c r="D45" s="15">
        <v>16</v>
      </c>
      <c r="E45" s="32">
        <f t="shared" ref="E45:E48" si="14">IF(ISNUMBER(D45), (D45 - $B45) / $B45, "")</f>
        <v>-3.6144578313253094E-2</v>
      </c>
      <c r="F45" s="18">
        <f>IF(ISNUMBER(D45), $B64 * E45, "")</f>
        <v>-5421.6867469879644</v>
      </c>
      <c r="G45" s="31">
        <v>15.7</v>
      </c>
      <c r="H45" s="32">
        <f t="shared" ref="H45:H48" si="15">IF(ISNUMBER(G45), (G45 - $B45) / $B45, "")</f>
        <v>-5.4216867469879644E-2</v>
      </c>
      <c r="I45" s="101">
        <f>IF(ISNUMBER(G45), $B64 * H45, "")</f>
        <v>-8132.5301204819471</v>
      </c>
      <c r="J45" s="15">
        <v>15.9</v>
      </c>
      <c r="K45" s="32">
        <f t="shared" ref="K45:K48" si="16">IF(ISNUMBER(J45), (J45 - $B45) / $B45, "")</f>
        <v>-4.216867469879524E-2</v>
      </c>
      <c r="L45" s="18">
        <f>IF(ISNUMBER(J45), $B64 * K45, "")</f>
        <v>-6325.3012048192859</v>
      </c>
      <c r="M45" s="31">
        <v>15.7</v>
      </c>
      <c r="N45" s="32">
        <f t="shared" ref="N45:N48" si="17">IF(ISNUMBER(M45), (M45 - $B45) / $B45, "")</f>
        <v>-5.4216867469879644E-2</v>
      </c>
      <c r="O45" s="18">
        <f>IF(ISNUMBER(M45), $B64 * N45, "")</f>
        <v>-8132.5301204819471</v>
      </c>
      <c r="Q45" s="251"/>
      <c r="R45" s="251"/>
      <c r="S45" s="251"/>
    </row>
    <row r="46" spans="1:19" ht="17.25" customHeight="1" thickBot="1">
      <c r="A46" s="125" t="s">
        <v>159</v>
      </c>
      <c r="B46" s="126">
        <v>95.8</v>
      </c>
      <c r="C46" s="77">
        <v>-3.6217303800000003E-2</v>
      </c>
      <c r="D46" s="15">
        <v>92.2</v>
      </c>
      <c r="E46" s="32">
        <f t="shared" si="14"/>
        <v>-3.7578288100208711E-2</v>
      </c>
      <c r="F46" s="18">
        <f>IF(ISNUMBER(D46), $B64 * E46, "")</f>
        <v>-5636.743215031307</v>
      </c>
      <c r="G46" s="31">
        <v>91.7</v>
      </c>
      <c r="H46" s="32">
        <f t="shared" si="15"/>
        <v>-4.2797494780793262E-2</v>
      </c>
      <c r="I46" s="101">
        <f>IF(ISNUMBER(G46), $B64 * H46, "")</f>
        <v>-6419.6242171189897</v>
      </c>
      <c r="J46" s="15">
        <v>92.7</v>
      </c>
      <c r="K46" s="32">
        <f t="shared" si="16"/>
        <v>-3.235908141962416E-2</v>
      </c>
      <c r="L46" s="18">
        <f>IF(ISNUMBER(J46), $B64 * K46, "")</f>
        <v>-4853.8622129436244</v>
      </c>
      <c r="M46" s="31">
        <v>91.3</v>
      </c>
      <c r="N46" s="32">
        <f t="shared" si="17"/>
        <v>-4.697286012526096E-2</v>
      </c>
      <c r="O46" s="18">
        <f>IF(ISNUMBER(M46), $B64 * N46, "")</f>
        <v>-7045.9290187891438</v>
      </c>
      <c r="Q46" s="256"/>
      <c r="R46" s="256"/>
      <c r="S46" s="256"/>
    </row>
    <row r="47" spans="1:19" ht="17.25" customHeight="1" thickBot="1">
      <c r="A47" s="125" t="s">
        <v>175</v>
      </c>
      <c r="B47" s="126">
        <v>16.7</v>
      </c>
      <c r="C47" s="77">
        <v>-4.0229885100000001E-2</v>
      </c>
      <c r="D47" s="15">
        <v>15.8</v>
      </c>
      <c r="E47" s="32">
        <f t="shared" si="14"/>
        <v>-5.3892215568862194E-2</v>
      </c>
      <c r="F47" s="18">
        <f>IF(ISNUMBER(D47), $B64 * E47, "")</f>
        <v>-8083.832335329329</v>
      </c>
      <c r="G47" s="31">
        <v>15.6</v>
      </c>
      <c r="H47" s="32">
        <f t="shared" si="15"/>
        <v>-6.586826347305387E-2</v>
      </c>
      <c r="I47" s="101">
        <f>IF(ISNUMBER(G47), $B64 * H47, "")</f>
        <v>-9880.2395209580809</v>
      </c>
      <c r="J47" s="15">
        <v>15.9</v>
      </c>
      <c r="K47" s="32">
        <f t="shared" si="16"/>
        <v>-4.7904191616766408E-2</v>
      </c>
      <c r="L47" s="18">
        <f>IF(ISNUMBER(J47), $B64 * K47, "")</f>
        <v>-7185.6287425149612</v>
      </c>
      <c r="M47" s="31">
        <v>15.9</v>
      </c>
      <c r="N47" s="32">
        <f t="shared" si="17"/>
        <v>-4.7904191616766408E-2</v>
      </c>
      <c r="O47" s="18">
        <f>IF(ISNUMBER(M47), $B64 * N47, "")</f>
        <v>-7185.6287425149612</v>
      </c>
      <c r="Q47" s="256"/>
      <c r="R47" s="256"/>
      <c r="S47" s="256"/>
    </row>
    <row r="48" spans="1:19" ht="17.25" customHeight="1" thickBot="1">
      <c r="A48" s="127" t="s">
        <v>338</v>
      </c>
      <c r="B48" s="128">
        <v>0.151</v>
      </c>
      <c r="C48" s="78">
        <v>-4.4303797499999999E-2</v>
      </c>
      <c r="D48" s="20">
        <v>0.14699999999999999</v>
      </c>
      <c r="E48" s="21">
        <f t="shared" si="14"/>
        <v>-2.6490066225165587E-2</v>
      </c>
      <c r="F48" s="22">
        <f>IF(ISNUMBER(D48), $B64 * E48, "")</f>
        <v>-3973.5099337748379</v>
      </c>
      <c r="G48" s="30">
        <v>0.14699999999999999</v>
      </c>
      <c r="H48" s="21">
        <f t="shared" si="15"/>
        <v>-2.6490066225165587E-2</v>
      </c>
      <c r="I48" s="105">
        <f>IF(ISNUMBER(G48), $B64 * H48, "")</f>
        <v>-3973.5099337748379</v>
      </c>
      <c r="J48" s="20">
        <v>0.14799999999999999</v>
      </c>
      <c r="K48" s="21">
        <f t="shared" si="16"/>
        <v>-1.986754966887419E-2</v>
      </c>
      <c r="L48" s="22">
        <f>IF(ISNUMBER(J48), $B64 * K48, "")</f>
        <v>-2980.1324503311284</v>
      </c>
      <c r="M48" s="30">
        <v>0.14699999999999999</v>
      </c>
      <c r="N48" s="21">
        <f t="shared" si="17"/>
        <v>-2.6490066225165587E-2</v>
      </c>
      <c r="O48" s="22">
        <f>IF(ISNUMBER(M48), $B64 * N48, "")</f>
        <v>-3973.5099337748379</v>
      </c>
      <c r="Q48" s="256"/>
      <c r="R48" s="256"/>
      <c r="S48" s="256"/>
    </row>
    <row r="49" spans="1:19" ht="17.25" customHeight="1" thickBot="1">
      <c r="A49" s="125" t="s">
        <v>64</v>
      </c>
      <c r="B49" s="129">
        <v>40.5</v>
      </c>
      <c r="C49" s="80">
        <v>-4.4811320799999999E-2</v>
      </c>
      <c r="D49" s="106">
        <v>40</v>
      </c>
      <c r="E49" s="107">
        <f>IF(ISNUMBER(D49), (D49 - $B49) / $B49, "")</f>
        <v>-1.2345679012345678E-2</v>
      </c>
      <c r="F49" s="108">
        <f>IF(ISNUMBER(D49), $B64 * E49, "")</f>
        <v>-1851.8518518518517</v>
      </c>
      <c r="G49" s="109">
        <v>40</v>
      </c>
      <c r="H49" s="107">
        <f>IF(ISNUMBER(G49), (G49 - $B49) / $B49, "")</f>
        <v>-1.2345679012345678E-2</v>
      </c>
      <c r="I49" s="110">
        <f>IF(ISNUMBER(G49), $B64 * H49, "")</f>
        <v>-1851.8518518518517</v>
      </c>
      <c r="J49" s="106">
        <v>40.5</v>
      </c>
      <c r="K49" s="107">
        <f>IF(ISNUMBER(J49), (J49 - $B49) / $B49, "")</f>
        <v>0</v>
      </c>
      <c r="L49" s="108">
        <f>IF(ISNUMBER(J49), $B64 * K49, "")</f>
        <v>0</v>
      </c>
      <c r="M49" s="109">
        <v>39.799999999999997</v>
      </c>
      <c r="N49" s="107">
        <f>IF(ISNUMBER(M49), (M49 - $B49) / $B49, "")</f>
        <v>-1.7283950617284022E-2</v>
      </c>
      <c r="O49" s="108">
        <f>IF(ISNUMBER(M49), $B64 * N49, "")</f>
        <v>-2592.5925925926031</v>
      </c>
      <c r="Q49" s="256"/>
      <c r="R49" s="256"/>
      <c r="S49" s="256"/>
    </row>
    <row r="50" spans="1:19" ht="17.25" customHeight="1" thickBot="1">
      <c r="A50" s="125" t="s">
        <v>231</v>
      </c>
      <c r="B50" s="126">
        <v>85.7</v>
      </c>
      <c r="C50" s="77">
        <v>-4.7777777799999997E-2</v>
      </c>
      <c r="D50" s="15">
        <v>82.4</v>
      </c>
      <c r="E50" s="32">
        <f t="shared" ref="E50:E53" si="18">IF(ISNUMBER(D50), (D50 - $B50) / $B50, "")</f>
        <v>-3.850641773628935E-2</v>
      </c>
      <c r="F50" s="18">
        <f>IF(ISNUMBER(D50), $B64 * E50, "")</f>
        <v>-5775.9626604434025</v>
      </c>
      <c r="G50" s="31">
        <v>81.2</v>
      </c>
      <c r="H50" s="32">
        <f t="shared" ref="H50:H53" si="19">IF(ISNUMBER(G50), (G50 - $B50) / $B50, "")</f>
        <v>-5.2508751458576426E-2</v>
      </c>
      <c r="I50" s="101">
        <f>IF(ISNUMBER(G50), $B64 * H50, "")</f>
        <v>-7876.3127187864638</v>
      </c>
      <c r="J50" s="15">
        <v>82.8</v>
      </c>
      <c r="K50" s="32">
        <f t="shared" ref="K50:K53" si="20">IF(ISNUMBER(J50), (J50 - $B50) / $B50, "")</f>
        <v>-3.3838973162193767E-2</v>
      </c>
      <c r="L50" s="18">
        <f>IF(ISNUMBER(J50), $B64 * K50, "")</f>
        <v>-5075.845974329065</v>
      </c>
      <c r="M50" s="31">
        <v>82.1</v>
      </c>
      <c r="N50" s="32">
        <f t="shared" ref="N50:N53" si="21">IF(ISNUMBER(M50), (M50 - $B50) / $B50, "")</f>
        <v>-4.2007001166861242E-2</v>
      </c>
      <c r="O50" s="18">
        <f>IF(ISNUMBER(M50), $B64 * N50, "")</f>
        <v>-6301.050175029186</v>
      </c>
      <c r="Q50" s="256"/>
      <c r="R50" s="256"/>
      <c r="S50" s="256"/>
    </row>
    <row r="51" spans="1:19" ht="17.25" customHeight="1" thickBot="1">
      <c r="A51" s="125" t="s">
        <v>199</v>
      </c>
      <c r="B51" s="126">
        <v>71.099999999999994</v>
      </c>
      <c r="C51" s="77">
        <v>-5.3262316900000002E-2</v>
      </c>
      <c r="D51" s="15">
        <v>69.599999999999994</v>
      </c>
      <c r="E51" s="32">
        <f t="shared" si="18"/>
        <v>-2.1097046413502112E-2</v>
      </c>
      <c r="F51" s="18">
        <f>IF(ISNUMBER(D51), $B64 * E51, "")</f>
        <v>-3164.5569620253168</v>
      </c>
      <c r="G51" s="31">
        <v>69</v>
      </c>
      <c r="H51" s="32">
        <f t="shared" si="19"/>
        <v>-2.9535864978902877E-2</v>
      </c>
      <c r="I51" s="101">
        <f>IF(ISNUMBER(G51), $B64 * H51, "")</f>
        <v>-4430.3797468354314</v>
      </c>
      <c r="J51" s="15">
        <v>69.900000000000006</v>
      </c>
      <c r="K51" s="32">
        <f t="shared" si="20"/>
        <v>-1.687763713080153E-2</v>
      </c>
      <c r="L51" s="18">
        <f>IF(ISNUMBER(J51), $B64 * K51, "")</f>
        <v>-2531.6455696202297</v>
      </c>
      <c r="M51" s="31">
        <v>69.5</v>
      </c>
      <c r="N51" s="32">
        <f t="shared" si="21"/>
        <v>-2.2503516174402171E-2</v>
      </c>
      <c r="O51" s="18">
        <f>IF(ISNUMBER(M51), $B64 * N51, "")</f>
        <v>-3375.5274261603258</v>
      </c>
      <c r="Q51" s="256"/>
      <c r="R51" s="256"/>
      <c r="S51" s="256"/>
    </row>
    <row r="52" spans="1:19" ht="17.25" customHeight="1" thickBot="1">
      <c r="A52" s="125" t="s">
        <v>205</v>
      </c>
      <c r="B52" s="126">
        <v>12.1</v>
      </c>
      <c r="C52" s="77">
        <v>-5.46875E-2</v>
      </c>
      <c r="D52" s="15">
        <v>11.9</v>
      </c>
      <c r="E52" s="32">
        <f t="shared" si="18"/>
        <v>-1.6528925619834652E-2</v>
      </c>
      <c r="F52" s="18">
        <f>IF(ISNUMBER(D52), $B64 * E52, "")</f>
        <v>-2479.3388429751976</v>
      </c>
      <c r="G52" s="31">
        <v>11.6</v>
      </c>
      <c r="H52" s="32">
        <f t="shared" si="19"/>
        <v>-4.1322314049586778E-2</v>
      </c>
      <c r="I52" s="101">
        <f>IF(ISNUMBER(G52), $B64 * H52, "")</f>
        <v>-6198.3471074380168</v>
      </c>
      <c r="J52" s="15">
        <v>11.8</v>
      </c>
      <c r="K52" s="32">
        <f t="shared" si="20"/>
        <v>-2.479338842975198E-2</v>
      </c>
      <c r="L52" s="18">
        <f>IF(ISNUMBER(J52), $B64 * K52, "")</f>
        <v>-3719.0082644627969</v>
      </c>
      <c r="M52" s="31">
        <v>11.7</v>
      </c>
      <c r="N52" s="32">
        <f t="shared" si="21"/>
        <v>-3.305785123966945E-2</v>
      </c>
      <c r="O52" s="18">
        <f>IF(ISNUMBER(M52), $B64 * N52, "")</f>
        <v>-4958.6776859504171</v>
      </c>
      <c r="Q52" s="33"/>
      <c r="R52" s="33"/>
    </row>
    <row r="53" spans="1:19" ht="17.25" customHeight="1" thickBot="1">
      <c r="A53" s="130" t="s">
        <v>213</v>
      </c>
      <c r="B53" s="131">
        <v>11.4</v>
      </c>
      <c r="C53" s="79">
        <v>-5.7851239700000001E-2</v>
      </c>
      <c r="D53" s="24">
        <v>11.1</v>
      </c>
      <c r="E53" s="25">
        <f t="shared" si="18"/>
        <v>-2.6315789473684272E-2</v>
      </c>
      <c r="F53" s="104">
        <f>IF(ISNUMBER(D53), $B64 * E53, "")</f>
        <v>-3947.3684210526408</v>
      </c>
      <c r="G53" s="102">
        <v>11</v>
      </c>
      <c r="H53" s="25">
        <f t="shared" si="19"/>
        <v>-3.5087719298245647E-2</v>
      </c>
      <c r="I53" s="103">
        <f>IF(ISNUMBER(G53), $B64 * H53, "")</f>
        <v>-5263.1578947368471</v>
      </c>
      <c r="J53" s="24">
        <v>11.1</v>
      </c>
      <c r="K53" s="25">
        <f t="shared" si="20"/>
        <v>-2.6315789473684272E-2</v>
      </c>
      <c r="L53" s="104">
        <f>IF(ISNUMBER(J53), $B64 * K53, "")</f>
        <v>-3947.3684210526408</v>
      </c>
      <c r="M53" s="102">
        <v>11.1</v>
      </c>
      <c r="N53" s="25">
        <f t="shared" si="21"/>
        <v>-2.6315789473684272E-2</v>
      </c>
      <c r="O53" s="104">
        <f>IF(ISNUMBER(M53), $B64 * N53, "")</f>
        <v>-3947.3684210526408</v>
      </c>
      <c r="Q53" s="265"/>
      <c r="R53" s="266"/>
      <c r="S53" s="267"/>
    </row>
    <row r="54" spans="1:19" ht="17.25" customHeight="1">
      <c r="A54" s="123" t="s">
        <v>147</v>
      </c>
      <c r="B54" s="124">
        <v>12.6</v>
      </c>
      <c r="C54" s="76">
        <v>-5.9701492500000002E-2</v>
      </c>
      <c r="D54" s="13">
        <v>12.6</v>
      </c>
      <c r="E54" s="14">
        <f>IF(ISNUMBER(D54), (D54 - $B54) / $B54, "")</f>
        <v>0</v>
      </c>
      <c r="F54" s="16">
        <f>IF(ISNUMBER(D54), $B64 * E54, "")</f>
        <v>0</v>
      </c>
      <c r="G54" s="29">
        <v>12.5</v>
      </c>
      <c r="H54" s="14">
        <f>IF(ISNUMBER(G54), (G54 - $B54) / $B54, "")</f>
        <v>-7.9365079365079083E-3</v>
      </c>
      <c r="I54" s="100">
        <f>IF(ISNUMBER(G54), $B64 * H54, "")</f>
        <v>-1190.4761904761863</v>
      </c>
      <c r="J54" s="13">
        <v>12.5</v>
      </c>
      <c r="K54" s="14">
        <f>IF(ISNUMBER(J54), (J54 - $B54) / $B54, "")</f>
        <v>-7.9365079365079083E-3</v>
      </c>
      <c r="L54" s="16">
        <f>IF(ISNUMBER(J54), $B64 * K54, "")</f>
        <v>-1190.4761904761863</v>
      </c>
      <c r="M54" s="29">
        <v>12.5</v>
      </c>
      <c r="N54" s="14">
        <f>IF(ISNUMBER(M54), (M54 - $B54) / $B54, "")</f>
        <v>-7.9365079365079083E-3</v>
      </c>
      <c r="O54" s="16">
        <f>IF(ISNUMBER(M54), $B64 * N54, "")</f>
        <v>-1190.4761904761863</v>
      </c>
      <c r="Q54" s="268"/>
      <c r="R54" s="269"/>
      <c r="S54" s="270"/>
    </row>
    <row r="55" spans="1:19" ht="17.25" customHeight="1" thickBot="1">
      <c r="A55" s="125" t="s">
        <v>201</v>
      </c>
      <c r="B55" s="126">
        <v>17.2</v>
      </c>
      <c r="C55" s="77">
        <v>-6.0109289599999997E-2</v>
      </c>
      <c r="D55" s="15">
        <v>16.8</v>
      </c>
      <c r="E55" s="32">
        <f t="shared" ref="E55:E58" si="22">IF(ISNUMBER(D55), (D55 - $B55) / $B55, "")</f>
        <v>-2.3255813953488292E-2</v>
      </c>
      <c r="F55" s="18">
        <f>IF(ISNUMBER(D55), $B64 * E55, "")</f>
        <v>-3488.3720930232439</v>
      </c>
      <c r="G55" s="31">
        <v>16.3</v>
      </c>
      <c r="H55" s="32">
        <f t="shared" ref="H55:H58" si="23">IF(ISNUMBER(G55), (G55 - $B55) / $B55, "")</f>
        <v>-5.2325581395348757E-2</v>
      </c>
      <c r="I55" s="101">
        <f>IF(ISNUMBER(G55), $B64 * H55, "")</f>
        <v>-7848.8372093023136</v>
      </c>
      <c r="J55" s="15">
        <v>16.7</v>
      </c>
      <c r="K55" s="32">
        <f t="shared" ref="K55:K58" si="24">IF(ISNUMBER(J55), (J55 - $B55) / $B55, "")</f>
        <v>-2.9069767441860465E-2</v>
      </c>
      <c r="L55" s="18">
        <f>IF(ISNUMBER(J55), $B64 * K55, "")</f>
        <v>-4360.4651162790697</v>
      </c>
      <c r="M55" s="31">
        <v>16.399999999999999</v>
      </c>
      <c r="N55" s="32">
        <f t="shared" ref="N55:N58" si="25">IF(ISNUMBER(M55), (M55 - $B55) / $B55, "")</f>
        <v>-4.6511627906976785E-2</v>
      </c>
      <c r="O55" s="18">
        <f>IF(ISNUMBER(M55), $B64 * N55, "")</f>
        <v>-6976.7441860465178</v>
      </c>
      <c r="Q55" s="271"/>
      <c r="R55" s="272"/>
      <c r="S55" s="273"/>
    </row>
    <row r="56" spans="1:19" ht="17.25" customHeight="1" thickBot="1">
      <c r="A56" s="125" t="s">
        <v>145</v>
      </c>
      <c r="B56" s="126">
        <v>21</v>
      </c>
      <c r="C56" s="77">
        <v>-6.25E-2</v>
      </c>
      <c r="D56" s="15">
        <v>20.399999999999999</v>
      </c>
      <c r="E56" s="32">
        <f t="shared" si="22"/>
        <v>-2.857142857142864E-2</v>
      </c>
      <c r="F56" s="18">
        <f>IF(ISNUMBER(D56), $B64 * E56, "")</f>
        <v>-4285.7142857142962</v>
      </c>
      <c r="G56" s="31">
        <v>20.2</v>
      </c>
      <c r="H56" s="32">
        <f t="shared" si="23"/>
        <v>-3.8095238095238126E-2</v>
      </c>
      <c r="I56" s="101">
        <f>IF(ISNUMBER(G56), $B64 * H56, "")</f>
        <v>-5714.2857142857192</v>
      </c>
      <c r="J56" s="15">
        <v>20.5</v>
      </c>
      <c r="K56" s="32">
        <f t="shared" si="24"/>
        <v>-2.3809523809523808E-2</v>
      </c>
      <c r="L56" s="18">
        <f>IF(ISNUMBER(J56), $B64 * K56, "")</f>
        <v>-3571.4285714285711</v>
      </c>
      <c r="M56" s="31">
        <v>20.5</v>
      </c>
      <c r="N56" s="32">
        <f t="shared" si="25"/>
        <v>-2.3809523809523808E-2</v>
      </c>
      <c r="O56" s="18">
        <f>IF(ISNUMBER(M56), $B64 * N56, "")</f>
        <v>-3571.4285714285711</v>
      </c>
      <c r="Q56" s="256"/>
      <c r="R56" s="256"/>
      <c r="S56" s="256"/>
    </row>
    <row r="57" spans="1:19" ht="17.25" customHeight="1" thickBot="1">
      <c r="A57" s="125" t="s">
        <v>185</v>
      </c>
      <c r="B57" s="126">
        <v>14.4</v>
      </c>
      <c r="C57" s="77">
        <v>-6.4935064900000006E-2</v>
      </c>
      <c r="D57" s="15">
        <v>14.2</v>
      </c>
      <c r="E57" s="32">
        <f t="shared" si="22"/>
        <v>-1.3888888888888963E-2</v>
      </c>
      <c r="F57" s="18">
        <f>IF(ISNUMBER(D57), $B64 * E57, "")</f>
        <v>-2083.3333333333444</v>
      </c>
      <c r="G57" s="31">
        <v>14</v>
      </c>
      <c r="H57" s="32">
        <f t="shared" si="23"/>
        <v>-2.7777777777777801E-2</v>
      </c>
      <c r="I57" s="101">
        <f>IF(ISNUMBER(G57), $B64 * H57, "")</f>
        <v>-4166.6666666666697</v>
      </c>
      <c r="J57" s="15">
        <v>14.3</v>
      </c>
      <c r="K57" s="32">
        <f t="shared" si="24"/>
        <v>-6.9444444444444198E-3</v>
      </c>
      <c r="L57" s="18">
        <f>IF(ISNUMBER(J57), $B64 * K57, "")</f>
        <v>-1041.6666666666629</v>
      </c>
      <c r="M57" s="31">
        <v>14.2</v>
      </c>
      <c r="N57" s="32">
        <f t="shared" si="25"/>
        <v>-1.3888888888888963E-2</v>
      </c>
      <c r="O57" s="18">
        <f>IF(ISNUMBER(M57), $B64 * N57, "")</f>
        <v>-2083.3333333333444</v>
      </c>
      <c r="Q57" s="251"/>
      <c r="R57" s="251"/>
      <c r="S57" s="251"/>
    </row>
    <row r="58" spans="1:19" ht="17.25" customHeight="1" thickBot="1">
      <c r="A58" s="127" t="s">
        <v>207</v>
      </c>
      <c r="B58" s="128">
        <v>16.8</v>
      </c>
      <c r="C58" s="78">
        <v>-6.6666666700000002E-2</v>
      </c>
      <c r="D58" s="20">
        <v>16.399999999999999</v>
      </c>
      <c r="E58" s="21">
        <f t="shared" si="22"/>
        <v>-2.3809523809523937E-2</v>
      </c>
      <c r="F58" s="22">
        <f>IF(ISNUMBER(D58), $B64 * E58, "")</f>
        <v>-3571.4285714285907</v>
      </c>
      <c r="G58" s="30">
        <v>15.8</v>
      </c>
      <c r="H58" s="21">
        <f t="shared" si="23"/>
        <v>-5.9523809523809521E-2</v>
      </c>
      <c r="I58" s="105">
        <f>IF(ISNUMBER(G58), $B64 * H58, "")</f>
        <v>-8928.5714285714275</v>
      </c>
      <c r="J58" s="20">
        <v>16.399999999999999</v>
      </c>
      <c r="K58" s="21">
        <f t="shared" si="24"/>
        <v>-2.3809523809523937E-2</v>
      </c>
      <c r="L58" s="22">
        <f>IF(ISNUMBER(J58), $B64 * K58, "")</f>
        <v>-3571.4285714285907</v>
      </c>
      <c r="M58" s="30">
        <v>16.100000000000001</v>
      </c>
      <c r="N58" s="21">
        <f t="shared" si="25"/>
        <v>-4.1666666666666623E-2</v>
      </c>
      <c r="O58" s="22">
        <f>IF(ISNUMBER(M58), $B64 * N58, "")</f>
        <v>-6249.9999999999936</v>
      </c>
      <c r="Q58" s="251"/>
      <c r="R58" s="251"/>
      <c r="S58" s="251"/>
    </row>
    <row r="59" spans="1:19" ht="17.25" customHeight="1" thickBot="1">
      <c r="A59" s="125" t="s">
        <v>129</v>
      </c>
      <c r="B59" s="129">
        <v>85.6</v>
      </c>
      <c r="C59" s="80">
        <v>-6.7538126399999995E-2</v>
      </c>
      <c r="D59" s="106">
        <v>82.9</v>
      </c>
      <c r="E59" s="107">
        <f>IF(ISNUMBER(D59), (D59 - $B59) / $B59, "")</f>
        <v>-3.1542056074766227E-2</v>
      </c>
      <c r="F59" s="108">
        <f>IF(ISNUMBER(D59), $B64 * E59, "")</f>
        <v>-4731.3084112149336</v>
      </c>
      <c r="G59" s="109">
        <v>81.900000000000006</v>
      </c>
      <c r="H59" s="107">
        <f>IF(ISNUMBER(G59), (G59 - $B59) / $B59, "")</f>
        <v>-4.3224299065420434E-2</v>
      </c>
      <c r="I59" s="110">
        <f>IF(ISNUMBER(G59), $B64 * H59, "")</f>
        <v>-6483.6448598130646</v>
      </c>
      <c r="J59" s="106">
        <v>83.3</v>
      </c>
      <c r="K59" s="107">
        <f>IF(ISNUMBER(J59), (J59 - $B59) / $B59, "")</f>
        <v>-2.6869158878504641E-2</v>
      </c>
      <c r="L59" s="108">
        <f>IF(ISNUMBER(J59), $B64 * K59, "")</f>
        <v>-4030.3738317756961</v>
      </c>
      <c r="M59" s="109">
        <v>82</v>
      </c>
      <c r="N59" s="107">
        <f>IF(ISNUMBER(M59), (M59 - $B59) / $B59, "")</f>
        <v>-4.2056074766355075E-2</v>
      </c>
      <c r="O59" s="108">
        <f>IF(ISNUMBER(M59), $B64 * N59, "")</f>
        <v>-6308.4112149532612</v>
      </c>
      <c r="Q59" s="256"/>
      <c r="R59" s="256"/>
      <c r="S59" s="256"/>
    </row>
    <row r="60" spans="1:19" ht="17.25" customHeight="1" thickBot="1">
      <c r="A60" s="125" t="s">
        <v>71</v>
      </c>
      <c r="B60" s="126">
        <v>28</v>
      </c>
      <c r="C60" s="77">
        <v>-6.9767441900000005E-2</v>
      </c>
      <c r="D60" s="15">
        <v>28.1</v>
      </c>
      <c r="E60" s="32">
        <f t="shared" ref="E60:E63" si="26">IF(ISNUMBER(D60), (D60 - $B60) / $B60, "")</f>
        <v>3.5714285714286221E-3</v>
      </c>
      <c r="F60" s="18">
        <f>IF(ISNUMBER(D60), $B64 * E60, "")</f>
        <v>535.71428571429328</v>
      </c>
      <c r="G60" s="31">
        <v>27.6</v>
      </c>
      <c r="H60" s="32">
        <f t="shared" ref="H60:H63" si="27">IF(ISNUMBER(G60), (G60 - $B60) / $B60, "")</f>
        <v>-1.4285714285714235E-2</v>
      </c>
      <c r="I60" s="101">
        <f>IF(ISNUMBER(G60), $B64 * H60, "")</f>
        <v>-2142.8571428571354</v>
      </c>
      <c r="J60" s="15">
        <v>28</v>
      </c>
      <c r="K60" s="32">
        <f t="shared" ref="K60:K63" si="28">IF(ISNUMBER(J60), (J60 - $B60) / $B60, "")</f>
        <v>0</v>
      </c>
      <c r="L60" s="18">
        <f>IF(ISNUMBER(J60), $B64 * K60, "")</f>
        <v>0</v>
      </c>
      <c r="M60" s="31">
        <v>27.6</v>
      </c>
      <c r="N60" s="32">
        <f t="shared" ref="N60:N63" si="29">IF(ISNUMBER(M60), (M60 - $B60) / $B60, "")</f>
        <v>-1.4285714285714235E-2</v>
      </c>
      <c r="O60" s="18">
        <f>IF(ISNUMBER(M60), $B64 * N60, "")</f>
        <v>-2142.8571428571354</v>
      </c>
      <c r="Q60" s="256"/>
      <c r="R60" s="256"/>
      <c r="S60" s="256"/>
    </row>
    <row r="61" spans="1:19" ht="17.25" customHeight="1" thickBot="1">
      <c r="A61" s="125" t="s">
        <v>247</v>
      </c>
      <c r="B61" s="126">
        <v>83</v>
      </c>
      <c r="C61" s="77">
        <v>-7.5723830699999994E-2</v>
      </c>
      <c r="D61" s="15">
        <v>82.8</v>
      </c>
      <c r="E61" s="32">
        <f t="shared" si="26"/>
        <v>-2.4096385542169015E-3</v>
      </c>
      <c r="F61" s="18">
        <f>IF(ISNUMBER(D61), $B64 * E61, "")</f>
        <v>-361.44578313253521</v>
      </c>
      <c r="G61" s="31">
        <v>83.8</v>
      </c>
      <c r="H61" s="32">
        <f t="shared" si="27"/>
        <v>9.638554216867436E-3</v>
      </c>
      <c r="I61" s="101">
        <f>IF(ISNUMBER(G61), $B64 * H61, "")</f>
        <v>1445.7831325301154</v>
      </c>
      <c r="J61" s="15">
        <v>84.4</v>
      </c>
      <c r="K61" s="32">
        <f t="shared" si="28"/>
        <v>1.6867469879518142E-2</v>
      </c>
      <c r="L61" s="18">
        <f>IF(ISNUMBER(J61), $B64 * K61, "")</f>
        <v>2530.1204819277214</v>
      </c>
      <c r="M61" s="31">
        <v>80.900000000000006</v>
      </c>
      <c r="N61" s="32">
        <f t="shared" si="29"/>
        <v>-2.5301204819277039E-2</v>
      </c>
      <c r="O61" s="18">
        <f>IF(ISNUMBER(M61), $B64 * N61, "")</f>
        <v>-3795.1807228915559</v>
      </c>
      <c r="Q61" s="256"/>
      <c r="R61" s="256"/>
      <c r="S61" s="256"/>
    </row>
    <row r="62" spans="1:19" ht="17.25" customHeight="1">
      <c r="A62" s="125" t="s">
        <v>97</v>
      </c>
      <c r="B62" s="126">
        <v>4.12</v>
      </c>
      <c r="C62" s="77">
        <v>-0.1082251082</v>
      </c>
      <c r="D62" s="15">
        <v>4.08</v>
      </c>
      <c r="E62" s="32">
        <f t="shared" si="26"/>
        <v>-9.7087378640776777E-3</v>
      </c>
      <c r="F62" s="18">
        <f>IF(ISNUMBER(D62), $B64 * E62, "")</f>
        <v>-1456.3106796116517</v>
      </c>
      <c r="G62" s="31">
        <v>4.0599999999999996</v>
      </c>
      <c r="H62" s="32">
        <f t="shared" si="27"/>
        <v>-1.4563106796116625E-2</v>
      </c>
      <c r="I62" s="101">
        <f>IF(ISNUMBER(G62), $B64 * H62, "")</f>
        <v>-2184.466019417494</v>
      </c>
      <c r="J62" s="15">
        <v>4.18</v>
      </c>
      <c r="K62" s="32">
        <f t="shared" si="28"/>
        <v>1.456310679611641E-2</v>
      </c>
      <c r="L62" s="18">
        <f>IF(ISNUMBER(J62), $B64 * K62, "")</f>
        <v>2184.4660194174617</v>
      </c>
      <c r="M62" s="31">
        <v>4.01</v>
      </c>
      <c r="N62" s="32">
        <f t="shared" si="29"/>
        <v>-2.6699029126213671E-2</v>
      </c>
      <c r="O62" s="18">
        <f>IF(ISNUMBER(M62), $B64 * N62, "")</f>
        <v>-4004.8543689320504</v>
      </c>
      <c r="Q62" s="278"/>
      <c r="R62" s="279"/>
      <c r="S62" s="280"/>
    </row>
    <row r="63" spans="1:19" ht="17.25" customHeight="1" thickBot="1">
      <c r="A63" s="130"/>
      <c r="B63" s="131"/>
      <c r="C63" s="79"/>
      <c r="D63" s="24" t="s">
        <v>341</v>
      </c>
      <c r="E63" s="25" t="str">
        <f t="shared" si="26"/>
        <v/>
      </c>
      <c r="F63" s="104" t="str">
        <f>IF(ISNUMBER(D63), $B64 * E63, "")</f>
        <v/>
      </c>
      <c r="G63" s="102" t="s">
        <v>341</v>
      </c>
      <c r="H63" s="25" t="str">
        <f t="shared" si="27"/>
        <v/>
      </c>
      <c r="I63" s="103" t="str">
        <f>IF(ISNUMBER(G63), $B64 * H63, "")</f>
        <v/>
      </c>
      <c r="J63" s="24" t="s">
        <v>341</v>
      </c>
      <c r="K63" s="25" t="str">
        <f t="shared" si="28"/>
        <v/>
      </c>
      <c r="L63" s="104" t="str">
        <f>IF(ISNUMBER(J63), $B64 * K63, "")</f>
        <v/>
      </c>
      <c r="M63" s="102" t="s">
        <v>341</v>
      </c>
      <c r="N63" s="25" t="str">
        <f t="shared" si="29"/>
        <v/>
      </c>
      <c r="O63" s="104" t="str">
        <f>IF(ISNUMBER(M63), $B64 * N63, "")</f>
        <v/>
      </c>
      <c r="Q63" s="281"/>
      <c r="R63" s="282"/>
      <c r="S63" s="283"/>
    </row>
    <row r="64" spans="1:19" ht="17.25" customHeight="1" thickBot="1">
      <c r="A64" s="132" t="s">
        <v>267</v>
      </c>
      <c r="B64" s="289">
        <f>$B$37</f>
        <v>150000</v>
      </c>
      <c r="C64" s="290"/>
      <c r="D64" s="26" t="s">
        <v>268</v>
      </c>
      <c r="E64" s="27">
        <f>IF(COUNT(E44:E63), SUM(E44:E63) / COUNT(E44:E63), 0)</f>
        <v>-2.4711556987782685E-2</v>
      </c>
      <c r="F64" s="28">
        <f>SUM(F44:F63)</f>
        <v>-70427.937415180655</v>
      </c>
      <c r="G64" s="26" t="s">
        <v>268</v>
      </c>
      <c r="H64" s="27">
        <f>IF(COUNT(H44:H63), SUM(H44:H63) / COUNT(H44:H63), 0)</f>
        <v>-3.5906894655107151E-2</v>
      </c>
      <c r="I64" s="28">
        <f>SUM(I44:I63)</f>
        <v>-102334.64976705537</v>
      </c>
      <c r="J64" s="26" t="s">
        <v>268</v>
      </c>
      <c r="K64" s="27">
        <f>IF(COUNT(K44:K63), SUM(K44:K63) / COUNT(K44:K63), 0)</f>
        <v>-2.0698095408421845E-2</v>
      </c>
      <c r="L64" s="28">
        <f>SUM(L44:L63)</f>
        <v>-58989.571914002256</v>
      </c>
      <c r="M64" s="26" t="s">
        <v>268</v>
      </c>
      <c r="N64" s="27">
        <f>IF(COUNT(N44:N63), SUM(N44:N63) / COUNT(N44:N63), 0)</f>
        <v>-3.2997614189116009E-2</v>
      </c>
      <c r="O64" s="28">
        <f>SUM(O44:O63)</f>
        <v>-94043.200438980639</v>
      </c>
      <c r="Q64" s="284"/>
      <c r="R64" s="285"/>
      <c r="S64" s="286"/>
    </row>
    <row r="65" spans="1:19" ht="17.25" customHeight="1"/>
    <row r="66" spans="1:19" ht="17.25" customHeight="1" thickBot="1"/>
    <row r="67" spans="1:19" ht="17.25" thickBot="1">
      <c r="A67" s="230" t="s">
        <v>45</v>
      </c>
      <c r="B67" s="231"/>
      <c r="C67" s="231"/>
      <c r="D67" s="231"/>
      <c r="E67" s="231"/>
      <c r="F67" s="231"/>
      <c r="G67" s="231"/>
      <c r="H67" s="231"/>
      <c r="I67" s="231"/>
      <c r="J67" s="231"/>
      <c r="K67" s="231"/>
      <c r="L67" s="231"/>
      <c r="M67" s="231"/>
      <c r="N67" s="231"/>
      <c r="O67" s="232"/>
      <c r="Q67" s="251"/>
      <c r="R67" s="251"/>
      <c r="S67" s="251"/>
    </row>
    <row r="68" spans="1:19" ht="17.25" thickBot="1">
      <c r="A68" s="202" t="s">
        <v>264</v>
      </c>
      <c r="B68" s="230" t="s">
        <v>49</v>
      </c>
      <c r="C68" s="232"/>
      <c r="D68" s="230" t="s">
        <v>57</v>
      </c>
      <c r="E68" s="231"/>
      <c r="F68" s="232"/>
      <c r="G68" s="257">
        <f>_xlfn.IFNA(VLOOKUP(B68, 현재가테이블!$B$2:$D$200, 2, FALSE), "-")</f>
        <v>60715000</v>
      </c>
      <c r="H68" s="258"/>
      <c r="I68" s="259"/>
      <c r="J68" s="230" t="s">
        <v>58</v>
      </c>
      <c r="K68" s="231"/>
      <c r="L68" s="232"/>
      <c r="M68" s="260">
        <f>_xlfn.IFNA(VLOOKUP(B68, 현재가테이블!$B$2:$D$200, 3, FALSE), "-")</f>
        <v>-7.8924148000000006E-3</v>
      </c>
      <c r="N68" s="261"/>
      <c r="O68" s="262"/>
      <c r="Q68" s="251"/>
      <c r="R68" s="251"/>
      <c r="S68" s="251"/>
    </row>
    <row r="69" spans="1:19" ht="17.25" thickBot="1">
      <c r="A69" s="291" t="s">
        <v>54</v>
      </c>
      <c r="B69" s="293" t="str">
        <f>TEXT($G$1, "[$-ko-KR]yyyy-mm-dd(ddd) ") &amp; "오전 00:00"</f>
        <v>2021-12-10(금) 오전 00:00</v>
      </c>
      <c r="C69" s="294"/>
      <c r="D69" s="253" t="str">
        <f>TEXT($G$1, "[$-ko-KR]yyyy-mm-dd(ddd) ") &amp; "오후 14:00"</f>
        <v>2021-12-10(금) 오후 14:00</v>
      </c>
      <c r="E69" s="254"/>
      <c r="F69" s="255"/>
      <c r="G69" s="253" t="str">
        <f>TEXT($G$1, "[$-ko-KR]yyyy-mm-dd(ddd) ") &amp; "오후 19:00"</f>
        <v>2021-12-10(금) 오후 19:00</v>
      </c>
      <c r="H69" s="254"/>
      <c r="I69" s="255"/>
      <c r="J69" s="253" t="str">
        <f>TEXT($G$1, "[$-ko-KR]yyyy-mm-dd(ddd) ") &amp; "오후 21:00"</f>
        <v>2021-12-10(금) 오후 21:00</v>
      </c>
      <c r="K69" s="254"/>
      <c r="L69" s="255"/>
      <c r="M69" s="253" t="str">
        <f>TEXT($G$1+1, "[$-ko-KR]yyyy-mm-dd(ddd) ") &amp; "오전 00:00"</f>
        <v>2021-12-11(토) 오전 00:00</v>
      </c>
      <c r="N69" s="254"/>
      <c r="O69" s="255"/>
      <c r="Q69" s="251"/>
      <c r="R69" s="251"/>
      <c r="S69" s="251"/>
    </row>
    <row r="70" spans="1:19" ht="17.25" thickBot="1">
      <c r="A70" s="292"/>
      <c r="B70" s="121" t="s">
        <v>57</v>
      </c>
      <c r="C70" s="122" t="s">
        <v>58</v>
      </c>
      <c r="D70" s="2" t="s">
        <v>57</v>
      </c>
      <c r="E70" s="10" t="s">
        <v>265</v>
      </c>
      <c r="F70" s="11" t="s">
        <v>266</v>
      </c>
      <c r="G70" s="203" t="s">
        <v>57</v>
      </c>
      <c r="H70" s="204" t="s">
        <v>265</v>
      </c>
      <c r="I70" s="205" t="s">
        <v>266</v>
      </c>
      <c r="J70" s="10" t="s">
        <v>57</v>
      </c>
      <c r="K70" s="10" t="s">
        <v>265</v>
      </c>
      <c r="L70" s="115" t="s">
        <v>266</v>
      </c>
      <c r="M70" s="2" t="s">
        <v>57</v>
      </c>
      <c r="N70" s="10" t="s">
        <v>265</v>
      </c>
      <c r="O70" s="66" t="s">
        <v>266</v>
      </c>
      <c r="Q70" s="256"/>
      <c r="R70" s="256"/>
      <c r="S70" s="256"/>
    </row>
    <row r="71" spans="1:19" ht="17.25" thickBot="1">
      <c r="A71" s="123" t="s">
        <v>249</v>
      </c>
      <c r="B71" s="124">
        <v>972</v>
      </c>
      <c r="C71" s="76">
        <v>-5.1177072999999997E-3</v>
      </c>
      <c r="D71" s="13">
        <v>932</v>
      </c>
      <c r="E71" s="14">
        <f>IF(ISNUMBER(D71), (D71 - $B71) / $B71, "")</f>
        <v>-4.1152263374485597E-2</v>
      </c>
      <c r="F71" s="16">
        <f>IF(ISNUMBER(D71), $B91 * E71, "")</f>
        <v>-6172.8395061728397</v>
      </c>
      <c r="G71" s="29">
        <v>894</v>
      </c>
      <c r="H71" s="14">
        <f>IF(ISNUMBER(G71), (G71 - $B71) / $B71, "")</f>
        <v>-8.0246913580246909E-2</v>
      </c>
      <c r="I71" s="100">
        <f>IF(ISNUMBER(G71), $B91 * H71, "")</f>
        <v>-12037.037037037036</v>
      </c>
      <c r="J71" s="13">
        <v>909</v>
      </c>
      <c r="K71" s="14">
        <f>IF(ISNUMBER(J71), (J71 - $B71) / $B71, "")</f>
        <v>-6.4814814814814811E-2</v>
      </c>
      <c r="L71" s="16">
        <f>IF(ISNUMBER(J71), $B91 * K71, "")</f>
        <v>-9722.2222222222208</v>
      </c>
      <c r="M71" s="29">
        <v>904</v>
      </c>
      <c r="N71" s="14">
        <f>IF(ISNUMBER(M71), (M71 - $B71) / $B71, "")</f>
        <v>-6.9958847736625515E-2</v>
      </c>
      <c r="O71" s="16">
        <f>IF(ISNUMBER(M71), $B91 * N71, "")</f>
        <v>-10493.827160493827</v>
      </c>
      <c r="Q71" s="251"/>
      <c r="R71" s="251"/>
      <c r="S71" s="251"/>
    </row>
    <row r="72" spans="1:19" ht="17.25" thickBot="1">
      <c r="A72" s="125" t="s">
        <v>191</v>
      </c>
      <c r="B72" s="126">
        <v>147</v>
      </c>
      <c r="C72" s="77">
        <v>-1.34228188E-2</v>
      </c>
      <c r="D72" s="15">
        <v>138</v>
      </c>
      <c r="E72" s="32">
        <f t="shared" ref="E72:E75" si="30">IF(ISNUMBER(D72), (D72 - $B72) / $B72, "")</f>
        <v>-6.1224489795918366E-2</v>
      </c>
      <c r="F72" s="18">
        <f>IF(ISNUMBER(D72), $B91 * E72, "")</f>
        <v>-9183.6734693877552</v>
      </c>
      <c r="G72" s="31">
        <v>137</v>
      </c>
      <c r="H72" s="32">
        <f t="shared" ref="H72:H75" si="31">IF(ISNUMBER(G72), (G72 - $B72) / $B72, "")</f>
        <v>-6.8027210884353748E-2</v>
      </c>
      <c r="I72" s="101">
        <f>IF(ISNUMBER(G72), $B91 * H72, "")</f>
        <v>-10204.081632653062</v>
      </c>
      <c r="J72" s="15">
        <v>139</v>
      </c>
      <c r="K72" s="32">
        <f t="shared" ref="K72:K75" si="32">IF(ISNUMBER(J72), (J72 - $B72) / $B72, "")</f>
        <v>-5.4421768707482991E-2</v>
      </c>
      <c r="L72" s="18">
        <f>IF(ISNUMBER(J72), $B91 * K72, "")</f>
        <v>-8163.2653061224482</v>
      </c>
      <c r="M72" s="31">
        <v>139</v>
      </c>
      <c r="N72" s="32">
        <f t="shared" ref="N72:N75" si="33">IF(ISNUMBER(M72), (M72 - $B72) / $B72, "")</f>
        <v>-5.4421768707482991E-2</v>
      </c>
      <c r="O72" s="18">
        <f>IF(ISNUMBER(M72), $B91 * N72, "")</f>
        <v>-8163.2653061224482</v>
      </c>
      <c r="Q72" s="251"/>
      <c r="R72" s="251"/>
      <c r="S72" s="251"/>
    </row>
    <row r="73" spans="1:19" ht="17.25" thickBot="1">
      <c r="A73" s="125" t="s">
        <v>149</v>
      </c>
      <c r="B73" s="126">
        <v>112</v>
      </c>
      <c r="C73" s="77">
        <v>-1.75438596E-2</v>
      </c>
      <c r="D73" s="15">
        <v>112</v>
      </c>
      <c r="E73" s="32">
        <f t="shared" si="30"/>
        <v>0</v>
      </c>
      <c r="F73" s="18">
        <f>IF(ISNUMBER(D73), $B91 * E73, "")</f>
        <v>0</v>
      </c>
      <c r="G73" s="31">
        <v>113</v>
      </c>
      <c r="H73" s="32">
        <f t="shared" si="31"/>
        <v>8.9285714285714281E-3</v>
      </c>
      <c r="I73" s="101">
        <f>IF(ISNUMBER(G73), $B91 * H73, "")</f>
        <v>1339.2857142857142</v>
      </c>
      <c r="J73" s="15">
        <v>115</v>
      </c>
      <c r="K73" s="32">
        <f t="shared" si="32"/>
        <v>2.6785714285714284E-2</v>
      </c>
      <c r="L73" s="18">
        <f>IF(ISNUMBER(J73), $B91 * K73, "")</f>
        <v>4017.8571428571427</v>
      </c>
      <c r="M73" s="31">
        <v>113</v>
      </c>
      <c r="N73" s="32">
        <f t="shared" si="33"/>
        <v>8.9285714285714281E-3</v>
      </c>
      <c r="O73" s="18">
        <f>IF(ISNUMBER(M73), $B91 * N73, "")</f>
        <v>1339.2857142857142</v>
      </c>
      <c r="Q73" s="256"/>
      <c r="R73" s="256"/>
      <c r="S73" s="256"/>
    </row>
    <row r="74" spans="1:19" ht="17.25" thickBot="1">
      <c r="A74" s="125" t="s">
        <v>263</v>
      </c>
      <c r="B74" s="126">
        <v>216</v>
      </c>
      <c r="C74" s="77">
        <v>-2.2624434400000001E-2</v>
      </c>
      <c r="D74" s="15">
        <v>211</v>
      </c>
      <c r="E74" s="32">
        <f t="shared" si="30"/>
        <v>-2.3148148148148147E-2</v>
      </c>
      <c r="F74" s="18">
        <f>IF(ISNUMBER(D74), $B91 * E74, "")</f>
        <v>-3472.2222222222222</v>
      </c>
      <c r="G74" s="31">
        <v>211</v>
      </c>
      <c r="H74" s="32">
        <f t="shared" si="31"/>
        <v>-2.3148148148148147E-2</v>
      </c>
      <c r="I74" s="101">
        <f>IF(ISNUMBER(G74), $B91 * H74, "")</f>
        <v>-3472.2222222222222</v>
      </c>
      <c r="J74" s="15">
        <v>213</v>
      </c>
      <c r="K74" s="32">
        <f t="shared" si="32"/>
        <v>-1.3888888888888888E-2</v>
      </c>
      <c r="L74" s="18">
        <f>IF(ISNUMBER(J74), $B91 * K74, "")</f>
        <v>-2083.333333333333</v>
      </c>
      <c r="M74" s="31">
        <v>210</v>
      </c>
      <c r="N74" s="32">
        <f t="shared" si="33"/>
        <v>-2.7777777777777776E-2</v>
      </c>
      <c r="O74" s="18">
        <f>IF(ISNUMBER(M74), $B91 * N74, "")</f>
        <v>-4166.6666666666661</v>
      </c>
      <c r="Q74" s="256"/>
      <c r="R74" s="256"/>
      <c r="S74" s="256"/>
    </row>
    <row r="75" spans="1:19" ht="17.25" thickBot="1">
      <c r="A75" s="127" t="s">
        <v>251</v>
      </c>
      <c r="B75" s="128">
        <v>336</v>
      </c>
      <c r="C75" s="78">
        <v>-3.1700288200000003E-2</v>
      </c>
      <c r="D75" s="20">
        <v>318</v>
      </c>
      <c r="E75" s="21">
        <f t="shared" si="30"/>
        <v>-5.3571428571428568E-2</v>
      </c>
      <c r="F75" s="22">
        <f>IF(ISNUMBER(D75), $B91 * E75, "")</f>
        <v>-8035.7142857142853</v>
      </c>
      <c r="G75" s="30">
        <v>311</v>
      </c>
      <c r="H75" s="21">
        <f t="shared" si="31"/>
        <v>-7.4404761904761904E-2</v>
      </c>
      <c r="I75" s="105">
        <f>IF(ISNUMBER(G75), $B91 * H75, "")</f>
        <v>-11160.714285714286</v>
      </c>
      <c r="J75" s="20">
        <v>316</v>
      </c>
      <c r="K75" s="21">
        <f t="shared" si="32"/>
        <v>-5.9523809523809521E-2</v>
      </c>
      <c r="L75" s="22">
        <f>IF(ISNUMBER(J75), $B91 * K75, "")</f>
        <v>-8928.5714285714275</v>
      </c>
      <c r="M75" s="30">
        <v>315</v>
      </c>
      <c r="N75" s="21">
        <f t="shared" si="33"/>
        <v>-6.25E-2</v>
      </c>
      <c r="O75" s="22">
        <f>IF(ISNUMBER(M75), $B91 * N75, "")</f>
        <v>-9375</v>
      </c>
      <c r="Q75" s="256"/>
      <c r="R75" s="256"/>
      <c r="S75" s="256"/>
    </row>
    <row r="76" spans="1:19" ht="17.25" thickBot="1">
      <c r="A76" s="125" t="s">
        <v>189</v>
      </c>
      <c r="B76" s="129">
        <v>344</v>
      </c>
      <c r="C76" s="80">
        <v>-3.3707865199999999E-2</v>
      </c>
      <c r="D76" s="106">
        <v>337</v>
      </c>
      <c r="E76" s="107">
        <f>IF(ISNUMBER(D76), (D76 - $B76) / $B76, "")</f>
        <v>-2.0348837209302327E-2</v>
      </c>
      <c r="F76" s="108">
        <f>IF(ISNUMBER(D76), $B91 * E76, "")</f>
        <v>-3052.3255813953492</v>
      </c>
      <c r="G76" s="109">
        <v>323</v>
      </c>
      <c r="H76" s="107">
        <f>IF(ISNUMBER(G76), (G76 - $B76) / $B76, "")</f>
        <v>-6.1046511627906974E-2</v>
      </c>
      <c r="I76" s="110">
        <f>IF(ISNUMBER(G76), $B91 * H76, "")</f>
        <v>-9156.9767441860458</v>
      </c>
      <c r="J76" s="106">
        <v>330</v>
      </c>
      <c r="K76" s="107">
        <f>IF(ISNUMBER(J76), (J76 - $B76) / $B76, "")</f>
        <v>-4.0697674418604654E-2</v>
      </c>
      <c r="L76" s="108">
        <f>IF(ISNUMBER(J76), $B91 * K76, "")</f>
        <v>-6104.6511627906984</v>
      </c>
      <c r="M76" s="109">
        <v>330</v>
      </c>
      <c r="N76" s="107">
        <f>IF(ISNUMBER(M76), (M76 - $B76) / $B76, "")</f>
        <v>-4.0697674418604654E-2</v>
      </c>
      <c r="O76" s="108">
        <f>IF(ISNUMBER(M76), $B91 * N76, "")</f>
        <v>-6104.6511627906984</v>
      </c>
      <c r="Q76" s="256"/>
      <c r="R76" s="256"/>
      <c r="S76" s="256"/>
    </row>
    <row r="77" spans="1:19" ht="17.25" thickBot="1">
      <c r="A77" s="125" t="s">
        <v>135</v>
      </c>
      <c r="B77" s="126">
        <v>303</v>
      </c>
      <c r="C77" s="77">
        <v>-3.5031847099999999E-2</v>
      </c>
      <c r="D77" s="15">
        <v>286</v>
      </c>
      <c r="E77" s="32">
        <f t="shared" ref="E77:E80" si="34">IF(ISNUMBER(D77), (D77 - $B77) / $B77, "")</f>
        <v>-5.6105610561056105E-2</v>
      </c>
      <c r="F77" s="18">
        <f>IF(ISNUMBER(D77), $B91 * E77, "")</f>
        <v>-8415.8415841584156</v>
      </c>
      <c r="G77" s="31">
        <v>285</v>
      </c>
      <c r="H77" s="32">
        <f t="shared" ref="H77:H80" si="35">IF(ISNUMBER(G77), (G77 - $B77) / $B77, "")</f>
        <v>-5.9405940594059403E-2</v>
      </c>
      <c r="I77" s="101">
        <f>IF(ISNUMBER(G77), $B91 * H77, "")</f>
        <v>-8910.8910891089108</v>
      </c>
      <c r="J77" s="15">
        <v>290</v>
      </c>
      <c r="K77" s="32">
        <f t="shared" ref="K77:K80" si="36">IF(ISNUMBER(J77), (J77 - $B77) / $B77, "")</f>
        <v>-4.2904290429042903E-2</v>
      </c>
      <c r="L77" s="18">
        <f>IF(ISNUMBER(J77), $B91 * K77, "")</f>
        <v>-6435.6435643564355</v>
      </c>
      <c r="M77" s="31">
        <v>289</v>
      </c>
      <c r="N77" s="32">
        <f t="shared" ref="N77:N80" si="37">IF(ISNUMBER(M77), (M77 - $B77) / $B77, "")</f>
        <v>-4.6204620462046202E-2</v>
      </c>
      <c r="O77" s="18">
        <f>IF(ISNUMBER(M77), $B91 * N77, "")</f>
        <v>-6930.6930693069298</v>
      </c>
      <c r="Q77" s="256"/>
      <c r="R77" s="256"/>
      <c r="S77" s="256"/>
    </row>
    <row r="78" spans="1:19" ht="17.25" thickBot="1">
      <c r="A78" s="125" t="s">
        <v>225</v>
      </c>
      <c r="B78" s="126">
        <v>979</v>
      </c>
      <c r="C78" s="77">
        <v>-3.54679803E-2</v>
      </c>
      <c r="D78" s="15">
        <v>938</v>
      </c>
      <c r="E78" s="32">
        <f t="shared" si="34"/>
        <v>-4.1879468845760978E-2</v>
      </c>
      <c r="F78" s="18">
        <f>IF(ISNUMBER(D78), $B91 * E78, "")</f>
        <v>-6281.9203268641468</v>
      </c>
      <c r="G78" s="31">
        <v>921</v>
      </c>
      <c r="H78" s="32">
        <f t="shared" si="35"/>
        <v>-5.9244126659856997E-2</v>
      </c>
      <c r="I78" s="101">
        <f>IF(ISNUMBER(G78), $B91 * H78, "")</f>
        <v>-8886.6189989785489</v>
      </c>
      <c r="J78" s="15">
        <v>950</v>
      </c>
      <c r="K78" s="32">
        <f t="shared" si="36"/>
        <v>-2.9622063329928498E-2</v>
      </c>
      <c r="L78" s="18">
        <f>IF(ISNUMBER(J78), $B91 * K78, "")</f>
        <v>-4443.3094994892745</v>
      </c>
      <c r="M78" s="31">
        <v>942</v>
      </c>
      <c r="N78" s="32">
        <f t="shared" si="37"/>
        <v>-3.7793667007150152E-2</v>
      </c>
      <c r="O78" s="18">
        <f>IF(ISNUMBER(M78), $B91 * N78, "")</f>
        <v>-5669.0500510725224</v>
      </c>
      <c r="Q78" s="256"/>
      <c r="R78" s="256"/>
      <c r="S78" s="256"/>
    </row>
    <row r="79" spans="1:19" ht="17.25" thickBot="1">
      <c r="A79" s="125" t="s">
        <v>327</v>
      </c>
      <c r="B79" s="126">
        <v>957</v>
      </c>
      <c r="C79" s="77">
        <v>-3.62537764E-2</v>
      </c>
      <c r="D79" s="15">
        <v>929</v>
      </c>
      <c r="E79" s="32">
        <f t="shared" si="34"/>
        <v>-2.9258098223615466E-2</v>
      </c>
      <c r="F79" s="18">
        <f>IF(ISNUMBER(D79), $B91 * E79, "")</f>
        <v>-4388.7147335423197</v>
      </c>
      <c r="G79" s="31">
        <v>920</v>
      </c>
      <c r="H79" s="32">
        <f t="shared" si="35"/>
        <v>-3.8662486938349006E-2</v>
      </c>
      <c r="I79" s="101">
        <f>IF(ISNUMBER(G79), $B91 * H79, "")</f>
        <v>-5799.3730407523508</v>
      </c>
      <c r="J79" s="15">
        <v>940</v>
      </c>
      <c r="K79" s="32">
        <f t="shared" si="36"/>
        <v>-1.7763845350052248E-2</v>
      </c>
      <c r="L79" s="18">
        <f>IF(ISNUMBER(J79), $B91 * K79, "")</f>
        <v>-2664.5768025078373</v>
      </c>
      <c r="M79" s="31">
        <v>920</v>
      </c>
      <c r="N79" s="32">
        <f t="shared" si="37"/>
        <v>-3.8662486938349006E-2</v>
      </c>
      <c r="O79" s="18">
        <f>IF(ISNUMBER(M79), $B91 * N79, "")</f>
        <v>-5799.3730407523508</v>
      </c>
      <c r="Q79" s="33"/>
      <c r="R79" s="33"/>
    </row>
    <row r="80" spans="1:19" ht="17.25" thickBot="1">
      <c r="A80" s="130" t="s">
        <v>141</v>
      </c>
      <c r="B80" s="131">
        <v>138</v>
      </c>
      <c r="C80" s="79">
        <v>-4.16666667E-2</v>
      </c>
      <c r="D80" s="24">
        <v>135</v>
      </c>
      <c r="E80" s="25">
        <f t="shared" si="34"/>
        <v>-2.1739130434782608E-2</v>
      </c>
      <c r="F80" s="104">
        <f>IF(ISNUMBER(D80), $B91 * E80, "")</f>
        <v>-3260.869565217391</v>
      </c>
      <c r="G80" s="102">
        <v>133</v>
      </c>
      <c r="H80" s="25">
        <f t="shared" si="35"/>
        <v>-3.6231884057971016E-2</v>
      </c>
      <c r="I80" s="103">
        <f>IF(ISNUMBER(G80), $B91 * H80, "")</f>
        <v>-5434.782608695652</v>
      </c>
      <c r="J80" s="24">
        <v>135</v>
      </c>
      <c r="K80" s="25">
        <f t="shared" si="36"/>
        <v>-2.1739130434782608E-2</v>
      </c>
      <c r="L80" s="104">
        <f>IF(ISNUMBER(J80), $B91 * K80, "")</f>
        <v>-3260.869565217391</v>
      </c>
      <c r="M80" s="102">
        <v>135</v>
      </c>
      <c r="N80" s="25">
        <f t="shared" si="37"/>
        <v>-2.1739130434782608E-2</v>
      </c>
      <c r="O80" s="104">
        <f>IF(ISNUMBER(M80), $B91 * N80, "")</f>
        <v>-3260.869565217391</v>
      </c>
      <c r="Q80" s="265"/>
      <c r="R80" s="266"/>
      <c r="S80" s="267"/>
    </row>
    <row r="81" spans="1:19">
      <c r="A81" s="123" t="s">
        <v>239</v>
      </c>
      <c r="B81" s="124">
        <v>654</v>
      </c>
      <c r="C81" s="76">
        <v>-4.2459736499999998E-2</v>
      </c>
      <c r="D81" s="13">
        <v>607</v>
      </c>
      <c r="E81" s="14">
        <f>IF(ISNUMBER(D81), (D81 - $B81) / $B81, "")</f>
        <v>-7.1865443425076447E-2</v>
      </c>
      <c r="F81" s="16">
        <f>IF(ISNUMBER(D81), $B91 * E81, "")</f>
        <v>-10779.816513761467</v>
      </c>
      <c r="G81" s="29">
        <v>592</v>
      </c>
      <c r="H81" s="14">
        <f>IF(ISNUMBER(G81), (G81 - $B81) / $B81, "")</f>
        <v>-9.480122324159021E-2</v>
      </c>
      <c r="I81" s="100">
        <f>IF(ISNUMBER(G81), $B91 * H81, "")</f>
        <v>-14220.183486238531</v>
      </c>
      <c r="J81" s="13">
        <v>605</v>
      </c>
      <c r="K81" s="14">
        <f>IF(ISNUMBER(J81), (J81 - $B81) / $B81, "")</f>
        <v>-7.492354740061162E-2</v>
      </c>
      <c r="L81" s="16">
        <f>IF(ISNUMBER(J81), $B91 * K81, "")</f>
        <v>-11238.532110091743</v>
      </c>
      <c r="M81" s="29">
        <v>596</v>
      </c>
      <c r="N81" s="14">
        <f>IF(ISNUMBER(M81), (M81 - $B81) / $B81, "")</f>
        <v>-8.8685015290519878E-2</v>
      </c>
      <c r="O81" s="16">
        <f>IF(ISNUMBER(M81), $B91 * N81, "")</f>
        <v>-13302.752293577982</v>
      </c>
      <c r="Q81" s="268"/>
      <c r="R81" s="269"/>
      <c r="S81" s="270"/>
    </row>
    <row r="82" spans="1:19" ht="17.25" thickBot="1">
      <c r="A82" s="125" t="s">
        <v>235</v>
      </c>
      <c r="B82" s="126">
        <v>111</v>
      </c>
      <c r="C82" s="77">
        <v>-4.31034483E-2</v>
      </c>
      <c r="D82" s="15">
        <v>110</v>
      </c>
      <c r="E82" s="32">
        <f t="shared" ref="E82:E85" si="38">IF(ISNUMBER(D82), (D82 - $B82) / $B82, "")</f>
        <v>-9.0090090090090089E-3</v>
      </c>
      <c r="F82" s="18">
        <f>IF(ISNUMBER(D82), $B91 * E82, "")</f>
        <v>-1351.3513513513512</v>
      </c>
      <c r="G82" s="31">
        <v>106</v>
      </c>
      <c r="H82" s="32">
        <f t="shared" ref="H82:H85" si="39">IF(ISNUMBER(G82), (G82 - $B82) / $B82, "")</f>
        <v>-4.5045045045045043E-2</v>
      </c>
      <c r="I82" s="101">
        <f>IF(ISNUMBER(G82), $B91 * H82, "")</f>
        <v>-6756.7567567567567</v>
      </c>
      <c r="J82" s="15">
        <v>108</v>
      </c>
      <c r="K82" s="32">
        <f t="shared" ref="K82:K85" si="40">IF(ISNUMBER(J82), (J82 - $B82) / $B82, "")</f>
        <v>-2.7027027027027029E-2</v>
      </c>
      <c r="L82" s="18">
        <f>IF(ISNUMBER(J82), $B91 * K82, "")</f>
        <v>-4054.0540540540542</v>
      </c>
      <c r="M82" s="31">
        <v>106</v>
      </c>
      <c r="N82" s="32">
        <f t="shared" ref="N82:N85" si="41">IF(ISNUMBER(M82), (M82 - $B82) / $B82, "")</f>
        <v>-4.5045045045045043E-2</v>
      </c>
      <c r="O82" s="18">
        <f>IF(ISNUMBER(M82), $B91 * N82, "")</f>
        <v>-6756.7567567567567</v>
      </c>
      <c r="Q82" s="271"/>
      <c r="R82" s="272"/>
      <c r="S82" s="273"/>
    </row>
    <row r="83" spans="1:19" ht="17.25" thickBot="1">
      <c r="A83" s="125" t="s">
        <v>217</v>
      </c>
      <c r="B83" s="126">
        <v>193</v>
      </c>
      <c r="C83" s="77">
        <v>-4.4554455399999998E-2</v>
      </c>
      <c r="D83" s="15">
        <v>197</v>
      </c>
      <c r="E83" s="32">
        <f t="shared" si="38"/>
        <v>2.072538860103627E-2</v>
      </c>
      <c r="F83" s="18">
        <f>IF(ISNUMBER(D83), $B91 * E83, "")</f>
        <v>3108.8082901554403</v>
      </c>
      <c r="G83" s="31">
        <v>192</v>
      </c>
      <c r="H83" s="32">
        <f t="shared" si="39"/>
        <v>-5.1813471502590676E-3</v>
      </c>
      <c r="I83" s="101">
        <f>IF(ISNUMBER(G83), $B91 * H83, "")</f>
        <v>-777.20207253886008</v>
      </c>
      <c r="J83" s="15">
        <v>195</v>
      </c>
      <c r="K83" s="32">
        <f t="shared" si="40"/>
        <v>1.0362694300518135E-2</v>
      </c>
      <c r="L83" s="18">
        <f>IF(ISNUMBER(J83), $B91 * K83, "")</f>
        <v>1554.4041450777202</v>
      </c>
      <c r="M83" s="31">
        <v>194</v>
      </c>
      <c r="N83" s="32">
        <f t="shared" si="41"/>
        <v>5.1813471502590676E-3</v>
      </c>
      <c r="O83" s="18">
        <f>IF(ISNUMBER(M83), $B91 * N83, "")</f>
        <v>777.20207253886008</v>
      </c>
      <c r="Q83" s="256"/>
      <c r="R83" s="256"/>
      <c r="S83" s="256"/>
    </row>
    <row r="84" spans="1:19" ht="17.25" thickBot="1">
      <c r="A84" s="125" t="s">
        <v>85</v>
      </c>
      <c r="B84" s="126">
        <v>389</v>
      </c>
      <c r="C84" s="77">
        <v>-4.6568627500000001E-2</v>
      </c>
      <c r="D84" s="15">
        <v>372</v>
      </c>
      <c r="E84" s="32">
        <f t="shared" si="38"/>
        <v>-4.3701799485861184E-2</v>
      </c>
      <c r="F84" s="18">
        <f>IF(ISNUMBER(D84), $B91 * E84, "")</f>
        <v>-6555.269922879178</v>
      </c>
      <c r="G84" s="31">
        <v>370</v>
      </c>
      <c r="H84" s="32">
        <f t="shared" si="39"/>
        <v>-4.8843187660668377E-2</v>
      </c>
      <c r="I84" s="101">
        <f>IF(ISNUMBER(G84), $B91 * H84, "")</f>
        <v>-7326.4781491002568</v>
      </c>
      <c r="J84" s="15">
        <v>377</v>
      </c>
      <c r="K84" s="32">
        <f t="shared" si="40"/>
        <v>-3.0848329048843187E-2</v>
      </c>
      <c r="L84" s="18">
        <f>IF(ISNUMBER(J84), $B91 * K84, "")</f>
        <v>-4627.2493573264783</v>
      </c>
      <c r="M84" s="31">
        <v>375</v>
      </c>
      <c r="N84" s="32">
        <f t="shared" si="41"/>
        <v>-3.5989717223650387E-2</v>
      </c>
      <c r="O84" s="18">
        <f>IF(ISNUMBER(M84), $B91 * N84, "")</f>
        <v>-5398.457583547558</v>
      </c>
      <c r="Q84" s="251"/>
      <c r="R84" s="251"/>
      <c r="S84" s="251"/>
    </row>
    <row r="85" spans="1:19" ht="17.25" thickBot="1">
      <c r="A85" s="127" t="s">
        <v>115</v>
      </c>
      <c r="B85" s="128">
        <v>732</v>
      </c>
      <c r="C85" s="78">
        <v>-4.8114434300000002E-2</v>
      </c>
      <c r="D85" s="20">
        <v>718</v>
      </c>
      <c r="E85" s="21">
        <f t="shared" si="38"/>
        <v>-1.912568306010929E-2</v>
      </c>
      <c r="F85" s="22">
        <f>IF(ISNUMBER(D85), $B91 * E85, "")</f>
        <v>-2868.8524590163934</v>
      </c>
      <c r="G85" s="30">
        <v>711</v>
      </c>
      <c r="H85" s="21">
        <f t="shared" si="39"/>
        <v>-2.8688524590163935E-2</v>
      </c>
      <c r="I85" s="105">
        <f>IF(ISNUMBER(G85), $B91 * H85, "")</f>
        <v>-4303.2786885245905</v>
      </c>
      <c r="J85" s="20">
        <v>722</v>
      </c>
      <c r="K85" s="21">
        <f t="shared" si="40"/>
        <v>-1.3661202185792349E-2</v>
      </c>
      <c r="L85" s="22">
        <f>IF(ISNUMBER(J85), $B91 * K85, "")</f>
        <v>-2049.1803278688526</v>
      </c>
      <c r="M85" s="30">
        <v>714</v>
      </c>
      <c r="N85" s="21">
        <f t="shared" si="41"/>
        <v>-2.4590163934426229E-2</v>
      </c>
      <c r="O85" s="22">
        <f>IF(ISNUMBER(M85), $B91 * N85, "")</f>
        <v>-3688.5245901639341</v>
      </c>
      <c r="Q85" s="251"/>
      <c r="R85" s="251"/>
      <c r="S85" s="251"/>
    </row>
    <row r="86" spans="1:19" ht="17.25" thickBot="1">
      <c r="A86" s="125" t="s">
        <v>56</v>
      </c>
      <c r="B86" s="129">
        <v>167</v>
      </c>
      <c r="C86" s="80">
        <v>-5.1136363599999998E-2</v>
      </c>
      <c r="D86" s="106">
        <v>170</v>
      </c>
      <c r="E86" s="107">
        <f>IF(ISNUMBER(D86), (D86 - $B86) / $B86, "")</f>
        <v>1.7964071856287425E-2</v>
      </c>
      <c r="F86" s="108">
        <f>IF(ISNUMBER(D86), $B91 * E86, "")</f>
        <v>2694.6107784431138</v>
      </c>
      <c r="G86" s="109">
        <v>168</v>
      </c>
      <c r="H86" s="107">
        <f>IF(ISNUMBER(G86), (G86 - $B86) / $B86, "")</f>
        <v>5.9880239520958087E-3</v>
      </c>
      <c r="I86" s="110">
        <f>IF(ISNUMBER(G86), $B91 * H86, "")</f>
        <v>898.20359281437129</v>
      </c>
      <c r="J86" s="106">
        <v>170</v>
      </c>
      <c r="K86" s="107">
        <f>IF(ISNUMBER(J86), (J86 - $B86) / $B86, "")</f>
        <v>1.7964071856287425E-2</v>
      </c>
      <c r="L86" s="108">
        <f>IF(ISNUMBER(J86), $B91 * K86, "")</f>
        <v>2694.6107784431138</v>
      </c>
      <c r="M86" s="109">
        <v>168</v>
      </c>
      <c r="N86" s="107">
        <f>IF(ISNUMBER(M86), (M86 - $B86) / $B86, "")</f>
        <v>5.9880239520958087E-3</v>
      </c>
      <c r="O86" s="108">
        <f>IF(ISNUMBER(M86), $B91 * N86, "")</f>
        <v>898.20359281437129</v>
      </c>
      <c r="Q86" s="256"/>
      <c r="R86" s="256"/>
      <c r="S86" s="256"/>
    </row>
    <row r="87" spans="1:19" ht="17.25" thickBot="1">
      <c r="A87" s="125" t="s">
        <v>127</v>
      </c>
      <c r="B87" s="126">
        <v>110</v>
      </c>
      <c r="C87" s="77">
        <v>-5.1724137900000001E-2</v>
      </c>
      <c r="D87" s="15">
        <v>107</v>
      </c>
      <c r="E87" s="32">
        <f t="shared" ref="E87:E90" si="42">IF(ISNUMBER(D87), (D87 - $B87) / $B87, "")</f>
        <v>-2.7272727272727271E-2</v>
      </c>
      <c r="F87" s="18">
        <f>IF(ISNUMBER(D87), $B91 * E87, "")</f>
        <v>-4090.9090909090905</v>
      </c>
      <c r="G87" s="31">
        <v>111</v>
      </c>
      <c r="H87" s="32">
        <f t="shared" ref="H87:H90" si="43">IF(ISNUMBER(G87), (G87 - $B87) / $B87, "")</f>
        <v>9.0909090909090905E-3</v>
      </c>
      <c r="I87" s="101">
        <f>IF(ISNUMBER(G87), $B91 * H87, "")</f>
        <v>1363.6363636363635</v>
      </c>
      <c r="J87" s="15">
        <v>112</v>
      </c>
      <c r="K87" s="32">
        <f t="shared" ref="K87:K90" si="44">IF(ISNUMBER(J87), (J87 - $B87) / $B87, "")</f>
        <v>1.8181818181818181E-2</v>
      </c>
      <c r="L87" s="18">
        <f>IF(ISNUMBER(J87), $B91 * K87, "")</f>
        <v>2727.272727272727</v>
      </c>
      <c r="M87" s="31">
        <v>109</v>
      </c>
      <c r="N87" s="32">
        <f t="shared" ref="N87:N90" si="45">IF(ISNUMBER(M87), (M87 - $B87) / $B87, "")</f>
        <v>-9.0909090909090905E-3</v>
      </c>
      <c r="O87" s="18">
        <f>IF(ISNUMBER(M87), $B91 * N87, "")</f>
        <v>-1363.6363636363635</v>
      </c>
      <c r="Q87" s="256"/>
      <c r="R87" s="256"/>
      <c r="S87" s="256"/>
    </row>
    <row r="88" spans="1:19" ht="17.25" thickBot="1">
      <c r="A88" s="125" t="s">
        <v>336</v>
      </c>
      <c r="B88" s="126">
        <v>327</v>
      </c>
      <c r="C88" s="77">
        <v>-5.2173913000000002E-2</v>
      </c>
      <c r="D88" s="15">
        <v>316</v>
      </c>
      <c r="E88" s="32">
        <f t="shared" si="42"/>
        <v>-3.3639143730886847E-2</v>
      </c>
      <c r="F88" s="18">
        <f>IF(ISNUMBER(D88), $B91 * E88, "")</f>
        <v>-5045.8715596330267</v>
      </c>
      <c r="G88" s="31">
        <v>314</v>
      </c>
      <c r="H88" s="32">
        <f t="shared" si="43"/>
        <v>-3.9755351681957186E-2</v>
      </c>
      <c r="I88" s="101">
        <f>IF(ISNUMBER(G88), $B91 * H88, "")</f>
        <v>-5963.3027522935781</v>
      </c>
      <c r="J88" s="15">
        <v>319</v>
      </c>
      <c r="K88" s="32">
        <f t="shared" si="44"/>
        <v>-2.4464831804281346E-2</v>
      </c>
      <c r="L88" s="18">
        <f>IF(ISNUMBER(J88), $B91 * K88, "")</f>
        <v>-3669.7247706422017</v>
      </c>
      <c r="M88" s="31">
        <v>317</v>
      </c>
      <c r="N88" s="32">
        <f t="shared" si="45"/>
        <v>-3.0581039755351681E-2</v>
      </c>
      <c r="O88" s="18">
        <f>IF(ISNUMBER(M88), $B91 * N88, "")</f>
        <v>-4587.1559633027518</v>
      </c>
      <c r="Q88" s="256"/>
      <c r="R88" s="256"/>
      <c r="S88" s="256"/>
    </row>
    <row r="89" spans="1:19">
      <c r="A89" s="125" t="s">
        <v>107</v>
      </c>
      <c r="B89" s="126">
        <v>145</v>
      </c>
      <c r="C89" s="77">
        <v>-5.2287581700000002E-2</v>
      </c>
      <c r="D89" s="15">
        <v>143</v>
      </c>
      <c r="E89" s="32">
        <f t="shared" si="42"/>
        <v>-1.3793103448275862E-2</v>
      </c>
      <c r="F89" s="18">
        <f>IF(ISNUMBER(D89), $B91 * E89, "")</f>
        <v>-2068.9655172413791</v>
      </c>
      <c r="G89" s="31">
        <v>141</v>
      </c>
      <c r="H89" s="32">
        <f t="shared" si="43"/>
        <v>-2.7586206896551724E-2</v>
      </c>
      <c r="I89" s="101">
        <f>IF(ISNUMBER(G89), $B91 * H89, "")</f>
        <v>-4137.9310344827582</v>
      </c>
      <c r="J89" s="15">
        <v>142</v>
      </c>
      <c r="K89" s="32">
        <f t="shared" si="44"/>
        <v>-2.0689655172413793E-2</v>
      </c>
      <c r="L89" s="18">
        <f>IF(ISNUMBER(J89), $B91 * K89, "")</f>
        <v>-3103.4482758620688</v>
      </c>
      <c r="M89" s="31">
        <v>142</v>
      </c>
      <c r="N89" s="32">
        <f t="shared" si="45"/>
        <v>-2.0689655172413793E-2</v>
      </c>
      <c r="O89" s="18">
        <f>IF(ISNUMBER(M89), $B91 * N89, "")</f>
        <v>-3103.4482758620688</v>
      </c>
      <c r="Q89" s="278"/>
      <c r="R89" s="279"/>
      <c r="S89" s="280"/>
    </row>
    <row r="90" spans="1:19" ht="17.25" thickBot="1">
      <c r="A90" s="130" t="s">
        <v>197</v>
      </c>
      <c r="B90" s="131">
        <v>179</v>
      </c>
      <c r="C90" s="79">
        <v>-5.2910052899999997E-2</v>
      </c>
      <c r="D90" s="24">
        <v>175</v>
      </c>
      <c r="E90" s="25">
        <f t="shared" si="42"/>
        <v>-2.23463687150838E-2</v>
      </c>
      <c r="F90" s="104">
        <f>IF(ISNUMBER(D90), $B91 * E90, "")</f>
        <v>-3351.9553072625699</v>
      </c>
      <c r="G90" s="102">
        <v>169</v>
      </c>
      <c r="H90" s="25">
        <f t="shared" si="43"/>
        <v>-5.5865921787709494E-2</v>
      </c>
      <c r="I90" s="103">
        <f>IF(ISNUMBER(G90), $B91 * H90, "")</f>
        <v>-8379.8882681564246</v>
      </c>
      <c r="J90" s="24">
        <v>172</v>
      </c>
      <c r="K90" s="25">
        <f t="shared" si="44"/>
        <v>-3.9106145251396648E-2</v>
      </c>
      <c r="L90" s="104">
        <f>IF(ISNUMBER(J90), $B91 * K90, "")</f>
        <v>-5865.921787709497</v>
      </c>
      <c r="M90" s="102">
        <v>170</v>
      </c>
      <c r="N90" s="25">
        <f t="shared" si="45"/>
        <v>-5.027932960893855E-2</v>
      </c>
      <c r="O90" s="104">
        <f>IF(ISNUMBER(M90), $B91 * N90, "")</f>
        <v>-7541.8994413407827</v>
      </c>
      <c r="Q90" s="281"/>
      <c r="R90" s="282"/>
      <c r="S90" s="283"/>
    </row>
    <row r="91" spans="1:19" ht="17.25" thickBot="1">
      <c r="A91" s="132" t="s">
        <v>267</v>
      </c>
      <c r="B91" s="289">
        <f>$B$37</f>
        <v>150000</v>
      </c>
      <c r="C91" s="290"/>
      <c r="D91" s="26" t="s">
        <v>268</v>
      </c>
      <c r="E91" s="27">
        <f>IF(COUNT(E71:E90), SUM(E71:E90) / COUNT(E71:E90), 0)</f>
        <v>-2.7524564642710213E-2</v>
      </c>
      <c r="F91" s="28">
        <f>SUM(F71:F90)</f>
        <v>-82573.69392813064</v>
      </c>
      <c r="G91" s="26" t="s">
        <v>268</v>
      </c>
      <c r="H91" s="27">
        <f>IF(COUNT(H71:H90), SUM(H71:H90) / COUNT(H71:H90), 0)</f>
        <v>-4.1108864398901143E-2</v>
      </c>
      <c r="I91" s="28">
        <f>SUM(I71:I90)</f>
        <v>-123326.5931967034</v>
      </c>
      <c r="J91" s="26" t="s">
        <v>268</v>
      </c>
      <c r="K91" s="27">
        <f>IF(COUNT(K71:K90), SUM(K71:K90) / COUNT(K71:K90), 0)</f>
        <v>-2.5140136258171752E-2</v>
      </c>
      <c r="L91" s="28">
        <f>SUM(L71:L90)</f>
        <v>-75420.40877451525</v>
      </c>
      <c r="M91" s="26" t="s">
        <v>268</v>
      </c>
      <c r="N91" s="27">
        <f>IF(COUNT(N71:N90), SUM(N71:N90) / COUNT(N71:N90), 0)</f>
        <v>-3.4230445303657361E-2</v>
      </c>
      <c r="O91" s="28">
        <f>SUM(O71:O90)</f>
        <v>-102691.33591097209</v>
      </c>
      <c r="Q91" s="284"/>
      <c r="R91" s="285"/>
      <c r="S91" s="286"/>
    </row>
    <row r="93" spans="1:19" ht="17.25" thickBot="1"/>
    <row r="94" spans="1:19" ht="17.25" thickBot="1">
      <c r="A94" s="230" t="s">
        <v>46</v>
      </c>
      <c r="B94" s="231"/>
      <c r="C94" s="231"/>
      <c r="D94" s="231"/>
      <c r="E94" s="231"/>
      <c r="F94" s="231"/>
      <c r="G94" s="231"/>
      <c r="H94" s="231"/>
      <c r="I94" s="231"/>
      <c r="J94" s="231"/>
      <c r="K94" s="231"/>
      <c r="L94" s="231"/>
      <c r="M94" s="231"/>
      <c r="N94" s="231"/>
      <c r="O94" s="232"/>
      <c r="Q94" s="251"/>
      <c r="R94" s="251"/>
      <c r="S94" s="251"/>
    </row>
    <row r="95" spans="1:19" ht="17.25" thickBot="1">
      <c r="A95" s="202" t="s">
        <v>264</v>
      </c>
      <c r="B95" s="230" t="s">
        <v>49</v>
      </c>
      <c r="C95" s="232"/>
      <c r="D95" s="230" t="s">
        <v>57</v>
      </c>
      <c r="E95" s="231"/>
      <c r="F95" s="232"/>
      <c r="G95" s="257">
        <f>_xlfn.IFNA(VLOOKUP(B95, 현재가테이블!$B$2:$D$200, 2, FALSE), "-")</f>
        <v>60715000</v>
      </c>
      <c r="H95" s="258"/>
      <c r="I95" s="259"/>
      <c r="J95" s="230" t="s">
        <v>58</v>
      </c>
      <c r="K95" s="231"/>
      <c r="L95" s="232"/>
      <c r="M95" s="260">
        <f>_xlfn.IFNA(VLOOKUP(B95, 현재가테이블!$B$2:$D$200, 3, FALSE), "-")</f>
        <v>-7.8924148000000006E-3</v>
      </c>
      <c r="N95" s="261"/>
      <c r="O95" s="262"/>
      <c r="Q95" s="251"/>
      <c r="R95" s="251"/>
      <c r="S95" s="251"/>
    </row>
    <row r="96" spans="1:19" ht="17.25" thickBot="1">
      <c r="A96" s="291" t="s">
        <v>54</v>
      </c>
      <c r="B96" s="293" t="str">
        <f>TEXT($G$1, "[$-ko-KR]yyyy-mm-dd(ddd) ") &amp; "오전 00:00"</f>
        <v>2021-12-10(금) 오전 00:00</v>
      </c>
      <c r="C96" s="294"/>
      <c r="D96" s="253" t="str">
        <f>TEXT($G$1, "[$-ko-KR]yyyy-mm-dd(ddd) ") &amp; "오후 14:00"</f>
        <v>2021-12-10(금) 오후 14:00</v>
      </c>
      <c r="E96" s="254"/>
      <c r="F96" s="255"/>
      <c r="G96" s="253" t="str">
        <f>TEXT($G$1, "[$-ko-KR]yyyy-mm-dd(ddd) ") &amp; "오후 19:00"</f>
        <v>2021-12-10(금) 오후 19:00</v>
      </c>
      <c r="H96" s="254"/>
      <c r="I96" s="255"/>
      <c r="J96" s="253" t="str">
        <f>TEXT($G$1, "[$-ko-KR]yyyy-mm-dd(ddd) ") &amp; "오후 21:00"</f>
        <v>2021-12-10(금) 오후 21:00</v>
      </c>
      <c r="K96" s="254"/>
      <c r="L96" s="255"/>
      <c r="M96" s="253" t="str">
        <f>TEXT($G$1+1, "[$-ko-KR]yyyy-mm-dd(ddd) ") &amp; "오전 00:00"</f>
        <v>2021-12-11(토) 오전 00:00</v>
      </c>
      <c r="N96" s="254"/>
      <c r="O96" s="255"/>
      <c r="Q96" s="251"/>
      <c r="R96" s="251"/>
      <c r="S96" s="251"/>
    </row>
    <row r="97" spans="1:19" ht="17.25" thickBot="1">
      <c r="A97" s="292"/>
      <c r="B97" s="121" t="s">
        <v>57</v>
      </c>
      <c r="C97" s="122" t="s">
        <v>58</v>
      </c>
      <c r="D97" s="2" t="s">
        <v>57</v>
      </c>
      <c r="E97" s="10" t="s">
        <v>265</v>
      </c>
      <c r="F97" s="11" t="s">
        <v>266</v>
      </c>
      <c r="G97" s="203" t="s">
        <v>57</v>
      </c>
      <c r="H97" s="204" t="s">
        <v>265</v>
      </c>
      <c r="I97" s="205" t="s">
        <v>266</v>
      </c>
      <c r="J97" s="10" t="s">
        <v>57</v>
      </c>
      <c r="K97" s="10" t="s">
        <v>265</v>
      </c>
      <c r="L97" s="115" t="s">
        <v>266</v>
      </c>
      <c r="M97" s="2" t="s">
        <v>57</v>
      </c>
      <c r="N97" s="10" t="s">
        <v>265</v>
      </c>
      <c r="O97" s="66" t="s">
        <v>266</v>
      </c>
      <c r="Q97" s="256"/>
      <c r="R97" s="256"/>
      <c r="S97" s="256"/>
    </row>
    <row r="98" spans="1:19" ht="17.25" thickBot="1">
      <c r="A98" s="123" t="s">
        <v>119</v>
      </c>
      <c r="B98" s="124">
        <v>33.799999999999997</v>
      </c>
      <c r="C98" s="76">
        <v>5.29595016E-2</v>
      </c>
      <c r="D98" s="13">
        <v>31.4</v>
      </c>
      <c r="E98" s="14">
        <f>IF(ISNUMBER(D98), (D98 - $B98) / $B98, "")</f>
        <v>-7.1005917159763274E-2</v>
      </c>
      <c r="F98" s="16">
        <f>IF(ISNUMBER(D98), $B118 * E98, "")</f>
        <v>-10650.887573964492</v>
      </c>
      <c r="G98" s="29">
        <v>31.3</v>
      </c>
      <c r="H98" s="14">
        <f>IF(ISNUMBER(G98), (G98 - $B98) / $B98, "")</f>
        <v>-7.3964497041420024E-2</v>
      </c>
      <c r="I98" s="100">
        <f>IF(ISNUMBER(G98), $B118 * H98, "")</f>
        <v>-11094.674556213004</v>
      </c>
      <c r="J98" s="13">
        <v>31.7</v>
      </c>
      <c r="K98" s="14">
        <f>IF(ISNUMBER(J98), (J98 - $B98) / $B98, "")</f>
        <v>-6.2130177514792842E-2</v>
      </c>
      <c r="L98" s="16">
        <f>IF(ISNUMBER(J98), $B118 * K98, "")</f>
        <v>-9319.5266272189256</v>
      </c>
      <c r="M98" s="29">
        <v>31.5</v>
      </c>
      <c r="N98" s="14">
        <f>IF(ISNUMBER(M98), (M98 - $B98) / $B98, "")</f>
        <v>-6.8047337278106426E-2</v>
      </c>
      <c r="O98" s="16">
        <f>IF(ISNUMBER(M98), $B118 * N98, "")</f>
        <v>-10207.100591715964</v>
      </c>
      <c r="Q98" s="251"/>
      <c r="R98" s="251"/>
      <c r="S98" s="251"/>
    </row>
    <row r="99" spans="1:19" ht="17.25" thickBot="1">
      <c r="A99" s="125" t="s">
        <v>103</v>
      </c>
      <c r="B99" s="126">
        <v>1175</v>
      </c>
      <c r="C99" s="77">
        <v>4.4444444399999998E-2</v>
      </c>
      <c r="D99" s="15">
        <v>1060</v>
      </c>
      <c r="E99" s="32">
        <f t="shared" ref="E99:E102" si="46">IF(ISNUMBER(D99), (D99 - $B99) / $B99, "")</f>
        <v>-9.7872340425531917E-2</v>
      </c>
      <c r="F99" s="18">
        <f>IF(ISNUMBER(D99), $B118 * E99, "")</f>
        <v>-14680.851063829788</v>
      </c>
      <c r="G99" s="31">
        <v>1035</v>
      </c>
      <c r="H99" s="32">
        <f t="shared" ref="H99:H102" si="47">IF(ISNUMBER(G99), (G99 - $B99) / $B99, "")</f>
        <v>-0.11914893617021277</v>
      </c>
      <c r="I99" s="101">
        <f>IF(ISNUMBER(G99), $B118 * H99, "")</f>
        <v>-17872.340425531915</v>
      </c>
      <c r="J99" s="15">
        <v>1055</v>
      </c>
      <c r="K99" s="32">
        <f t="shared" ref="K99:K102" si="48">IF(ISNUMBER(J99), (J99 - $B99) / $B99, "")</f>
        <v>-0.10212765957446808</v>
      </c>
      <c r="L99" s="18">
        <f>IF(ISNUMBER(J99), $B118 * K99, "")</f>
        <v>-15319.148936170212</v>
      </c>
      <c r="M99" s="31">
        <v>1045</v>
      </c>
      <c r="N99" s="32">
        <f t="shared" ref="N99:N102" si="49">IF(ISNUMBER(M99), (M99 - $B99) / $B99, "")</f>
        <v>-0.11063829787234042</v>
      </c>
      <c r="O99" s="18">
        <f>IF(ISNUMBER(M99), $B118 * N99, "")</f>
        <v>-16595.744680851061</v>
      </c>
      <c r="Q99" s="251"/>
      <c r="R99" s="251"/>
      <c r="S99" s="251"/>
    </row>
    <row r="100" spans="1:19" ht="17.25" thickBot="1">
      <c r="A100" s="125" t="s">
        <v>89</v>
      </c>
      <c r="B100" s="126">
        <v>1110</v>
      </c>
      <c r="C100" s="77">
        <v>4.2253521099999997E-2</v>
      </c>
      <c r="D100" s="15">
        <v>1050</v>
      </c>
      <c r="E100" s="32">
        <f t="shared" si="46"/>
        <v>-5.4054054054054057E-2</v>
      </c>
      <c r="F100" s="18">
        <f>IF(ISNUMBER(D100), $B118 * E100, "")</f>
        <v>-8108.1081081081084</v>
      </c>
      <c r="G100" s="31">
        <v>1045</v>
      </c>
      <c r="H100" s="32">
        <f t="shared" si="47"/>
        <v>-5.8558558558558557E-2</v>
      </c>
      <c r="I100" s="101">
        <f>IF(ISNUMBER(G100), $B118 * H100, "")</f>
        <v>-8783.7837837837833</v>
      </c>
      <c r="J100" s="15">
        <v>1060</v>
      </c>
      <c r="K100" s="32">
        <f t="shared" si="48"/>
        <v>-4.5045045045045043E-2</v>
      </c>
      <c r="L100" s="18">
        <f>IF(ISNUMBER(J100), $B118 * K100, "")</f>
        <v>-6756.7567567567567</v>
      </c>
      <c r="M100" s="31">
        <v>1040</v>
      </c>
      <c r="N100" s="32">
        <f t="shared" si="49"/>
        <v>-6.3063063063063057E-2</v>
      </c>
      <c r="O100" s="18">
        <f>IF(ISNUMBER(M100), $B118 * N100, "")</f>
        <v>-9459.4594594594582</v>
      </c>
      <c r="Q100" s="256"/>
      <c r="R100" s="256"/>
      <c r="S100" s="256"/>
    </row>
    <row r="101" spans="1:19" ht="17.25" thickBot="1">
      <c r="A101" s="125" t="s">
        <v>221</v>
      </c>
      <c r="B101" s="126">
        <v>3905</v>
      </c>
      <c r="C101" s="77">
        <v>2.6281208899999998E-2</v>
      </c>
      <c r="D101" s="15">
        <v>3660</v>
      </c>
      <c r="E101" s="32">
        <f t="shared" si="46"/>
        <v>-6.2740076824583865E-2</v>
      </c>
      <c r="F101" s="18">
        <f>IF(ISNUMBER(D101), $B118 * E101, "")</f>
        <v>-9411.011523687579</v>
      </c>
      <c r="G101" s="31">
        <v>3640</v>
      </c>
      <c r="H101" s="32">
        <f t="shared" si="47"/>
        <v>-6.7861715749039694E-2</v>
      </c>
      <c r="I101" s="101">
        <f>IF(ISNUMBER(G101), $B118 * H101, "")</f>
        <v>-10179.257362355955</v>
      </c>
      <c r="J101" s="15">
        <v>3695</v>
      </c>
      <c r="K101" s="32">
        <f t="shared" si="48"/>
        <v>-5.3777208706786171E-2</v>
      </c>
      <c r="L101" s="18">
        <f>IF(ISNUMBER(J101), $B118 * K101, "")</f>
        <v>-8066.5813060179253</v>
      </c>
      <c r="M101" s="31">
        <v>3710</v>
      </c>
      <c r="N101" s="32">
        <f t="shared" si="49"/>
        <v>-4.9935979513444299E-2</v>
      </c>
      <c r="O101" s="18">
        <f>IF(ISNUMBER(M101), $B118 * N101, "")</f>
        <v>-7490.3969270166453</v>
      </c>
      <c r="Q101" s="256"/>
      <c r="R101" s="256"/>
      <c r="S101" s="256"/>
    </row>
    <row r="102" spans="1:19" ht="17.25" thickBot="1">
      <c r="A102" s="127" t="s">
        <v>167</v>
      </c>
      <c r="B102" s="128">
        <v>23120</v>
      </c>
      <c r="C102" s="78">
        <v>2.1201413400000001E-2</v>
      </c>
      <c r="D102" s="20">
        <v>22230</v>
      </c>
      <c r="E102" s="21">
        <f t="shared" si="46"/>
        <v>-3.8494809688581315E-2</v>
      </c>
      <c r="F102" s="22">
        <f>IF(ISNUMBER(D102), $B118 * E102, "")</f>
        <v>-5774.2214532871976</v>
      </c>
      <c r="G102" s="30">
        <v>21850</v>
      </c>
      <c r="H102" s="21">
        <f t="shared" si="47"/>
        <v>-5.4930795847750867E-2</v>
      </c>
      <c r="I102" s="105">
        <f>IF(ISNUMBER(G102), $B118 * H102, "")</f>
        <v>-8239.6193771626295</v>
      </c>
      <c r="J102" s="20">
        <v>21950</v>
      </c>
      <c r="K102" s="21">
        <f t="shared" si="48"/>
        <v>-5.0605536332179929E-2</v>
      </c>
      <c r="L102" s="22">
        <f>IF(ISNUMBER(J102), $B118 * K102, "")</f>
        <v>-7590.830449826989</v>
      </c>
      <c r="M102" s="30">
        <v>21990</v>
      </c>
      <c r="N102" s="21">
        <f t="shared" si="49"/>
        <v>-4.8875432525951557E-2</v>
      </c>
      <c r="O102" s="22">
        <f>IF(ISNUMBER(M102), $B118 * N102, "")</f>
        <v>-7331.3148788927338</v>
      </c>
      <c r="Q102" s="256"/>
      <c r="R102" s="256"/>
      <c r="S102" s="256"/>
    </row>
    <row r="103" spans="1:19" ht="17.25" thickBot="1">
      <c r="A103" s="125" t="s">
        <v>111</v>
      </c>
      <c r="B103" s="129">
        <v>6680</v>
      </c>
      <c r="C103" s="80">
        <v>1.36570561E-2</v>
      </c>
      <c r="D103" s="106">
        <v>6455</v>
      </c>
      <c r="E103" s="107">
        <f>IF(ISNUMBER(D103), (D103 - $B103) / $B103, "")</f>
        <v>-3.3682634730538924E-2</v>
      </c>
      <c r="F103" s="108">
        <f>IF(ISNUMBER(D103), $B118 * E103, "")</f>
        <v>-5052.395209580839</v>
      </c>
      <c r="G103" s="109">
        <v>6330</v>
      </c>
      <c r="H103" s="107">
        <f>IF(ISNUMBER(G103), (G103 - $B103) / $B103, "")</f>
        <v>-5.239520958083832E-2</v>
      </c>
      <c r="I103" s="110">
        <f>IF(ISNUMBER(G103), $B118 * H103, "")</f>
        <v>-7859.2814371257482</v>
      </c>
      <c r="J103" s="106">
        <v>6440</v>
      </c>
      <c r="K103" s="107">
        <f>IF(ISNUMBER(J103), (J103 - $B103) / $B103, "")</f>
        <v>-3.5928143712574849E-2</v>
      </c>
      <c r="L103" s="108">
        <f>IF(ISNUMBER(J103), $B118 * K103, "")</f>
        <v>-5389.2215568862275</v>
      </c>
      <c r="M103" s="109">
        <v>6340</v>
      </c>
      <c r="N103" s="107">
        <f>IF(ISNUMBER(M103), (M103 - $B103) / $B103, "")</f>
        <v>-5.089820359281437E-2</v>
      </c>
      <c r="O103" s="108">
        <f>IF(ISNUMBER(M103), $B118 * N103, "")</f>
        <v>-7634.7305389221556</v>
      </c>
      <c r="Q103" s="256"/>
      <c r="R103" s="256"/>
      <c r="S103" s="256"/>
    </row>
    <row r="104" spans="1:19" ht="17.25" thickBot="1">
      <c r="A104" s="125" t="s">
        <v>173</v>
      </c>
      <c r="B104" s="126">
        <v>1475</v>
      </c>
      <c r="C104" s="77">
        <v>-3.3783784000000002E-3</v>
      </c>
      <c r="D104" s="15">
        <v>1415</v>
      </c>
      <c r="E104" s="32">
        <f t="shared" ref="E104:E107" si="50">IF(ISNUMBER(D104), (D104 - $B104) / $B104, "")</f>
        <v>-4.0677966101694912E-2</v>
      </c>
      <c r="F104" s="18">
        <f>IF(ISNUMBER(D104), $B118 * E104, "")</f>
        <v>-6101.6949152542365</v>
      </c>
      <c r="G104" s="31">
        <v>1425</v>
      </c>
      <c r="H104" s="32">
        <f t="shared" ref="H104:H107" si="51">IF(ISNUMBER(G104), (G104 - $B104) / $B104, "")</f>
        <v>-3.3898305084745763E-2</v>
      </c>
      <c r="I104" s="101">
        <f>IF(ISNUMBER(G104), $B118 * H104, "")</f>
        <v>-5084.7457627118647</v>
      </c>
      <c r="J104" s="15">
        <v>1445</v>
      </c>
      <c r="K104" s="32">
        <f t="shared" ref="K104:K107" si="52">IF(ISNUMBER(J104), (J104 - $B104) / $B104, "")</f>
        <v>-2.0338983050847456E-2</v>
      </c>
      <c r="L104" s="18">
        <f>IF(ISNUMBER(J104), $B118 * K104, "")</f>
        <v>-3050.8474576271183</v>
      </c>
      <c r="M104" s="31">
        <v>1435</v>
      </c>
      <c r="N104" s="32">
        <f t="shared" ref="N104:N107" si="53">IF(ISNUMBER(M104), (M104 - $B104) / $B104, "")</f>
        <v>-2.7118644067796609E-2</v>
      </c>
      <c r="O104" s="18">
        <f>IF(ISNUMBER(M104), $B118 * N104, "")</f>
        <v>-4067.7966101694915</v>
      </c>
      <c r="Q104" s="256"/>
      <c r="R104" s="256"/>
      <c r="S104" s="256"/>
    </row>
    <row r="105" spans="1:19" ht="17.25" thickBot="1">
      <c r="A105" s="125" t="s">
        <v>249</v>
      </c>
      <c r="B105" s="126">
        <v>972</v>
      </c>
      <c r="C105" s="77">
        <v>-5.1177072999999997E-3</v>
      </c>
      <c r="D105" s="15">
        <v>932</v>
      </c>
      <c r="E105" s="32">
        <f t="shared" si="50"/>
        <v>-4.1152263374485597E-2</v>
      </c>
      <c r="F105" s="18">
        <f>IF(ISNUMBER(D105), $B118 * E105, "")</f>
        <v>-6172.8395061728397</v>
      </c>
      <c r="G105" s="31">
        <v>894</v>
      </c>
      <c r="H105" s="32">
        <f t="shared" si="51"/>
        <v>-8.0246913580246909E-2</v>
      </c>
      <c r="I105" s="101">
        <f>IF(ISNUMBER(G105), $B118 * H105, "")</f>
        <v>-12037.037037037036</v>
      </c>
      <c r="J105" s="15">
        <v>909</v>
      </c>
      <c r="K105" s="32">
        <f t="shared" si="52"/>
        <v>-6.4814814814814811E-2</v>
      </c>
      <c r="L105" s="18">
        <f>IF(ISNUMBER(J105), $B118 * K105, "")</f>
        <v>-9722.2222222222208</v>
      </c>
      <c r="M105" s="31">
        <v>904</v>
      </c>
      <c r="N105" s="32">
        <f t="shared" si="53"/>
        <v>-6.9958847736625515E-2</v>
      </c>
      <c r="O105" s="18">
        <f>IF(ISNUMBER(M105), $B118 * N105, "")</f>
        <v>-10493.827160493827</v>
      </c>
      <c r="Q105" s="256"/>
      <c r="R105" s="256"/>
      <c r="S105" s="256"/>
    </row>
    <row r="106" spans="1:19" ht="17.25" thickBot="1">
      <c r="A106" s="125" t="s">
        <v>191</v>
      </c>
      <c r="B106" s="126">
        <v>147</v>
      </c>
      <c r="C106" s="77">
        <v>-1.34228188E-2</v>
      </c>
      <c r="D106" s="15">
        <v>138</v>
      </c>
      <c r="E106" s="32">
        <f t="shared" si="50"/>
        <v>-6.1224489795918366E-2</v>
      </c>
      <c r="F106" s="18">
        <f>IF(ISNUMBER(D106), $B118 * E106, "")</f>
        <v>-9183.6734693877552</v>
      </c>
      <c r="G106" s="31">
        <v>137</v>
      </c>
      <c r="H106" s="32">
        <f t="shared" si="51"/>
        <v>-6.8027210884353748E-2</v>
      </c>
      <c r="I106" s="101">
        <f>IF(ISNUMBER(G106), $B118 * H106, "")</f>
        <v>-10204.081632653062</v>
      </c>
      <c r="J106" s="15">
        <v>139</v>
      </c>
      <c r="K106" s="32">
        <f t="shared" si="52"/>
        <v>-5.4421768707482991E-2</v>
      </c>
      <c r="L106" s="18">
        <f>IF(ISNUMBER(J106), $B118 * K106, "")</f>
        <v>-8163.2653061224482</v>
      </c>
      <c r="M106" s="31">
        <v>139</v>
      </c>
      <c r="N106" s="32">
        <f t="shared" si="53"/>
        <v>-5.4421768707482991E-2</v>
      </c>
      <c r="O106" s="18">
        <f>IF(ISNUMBER(M106), $B118 * N106, "")</f>
        <v>-8163.2653061224482</v>
      </c>
      <c r="Q106" s="33"/>
      <c r="R106" s="33"/>
    </row>
    <row r="107" spans="1:19" ht="17.25" thickBot="1">
      <c r="A107" s="130" t="s">
        <v>149</v>
      </c>
      <c r="B107" s="131">
        <v>112</v>
      </c>
      <c r="C107" s="79">
        <v>-1.75438596E-2</v>
      </c>
      <c r="D107" s="24">
        <v>112</v>
      </c>
      <c r="E107" s="25">
        <f t="shared" si="50"/>
        <v>0</v>
      </c>
      <c r="F107" s="104">
        <f>IF(ISNUMBER(D107), $B118 * E107, "")</f>
        <v>0</v>
      </c>
      <c r="G107" s="102">
        <v>113</v>
      </c>
      <c r="H107" s="25">
        <f t="shared" si="51"/>
        <v>8.9285714285714281E-3</v>
      </c>
      <c r="I107" s="103">
        <f>IF(ISNUMBER(G107), $B118 * H107, "")</f>
        <v>1339.2857142857142</v>
      </c>
      <c r="J107" s="24">
        <v>115</v>
      </c>
      <c r="K107" s="25">
        <f t="shared" si="52"/>
        <v>2.6785714285714284E-2</v>
      </c>
      <c r="L107" s="104">
        <f>IF(ISNUMBER(J107), $B118 * K107, "")</f>
        <v>4017.8571428571427</v>
      </c>
      <c r="M107" s="102">
        <v>113</v>
      </c>
      <c r="N107" s="25">
        <f t="shared" si="53"/>
        <v>8.9285714285714281E-3</v>
      </c>
      <c r="O107" s="104">
        <f>IF(ISNUMBER(M107), $B118 * N107, "")</f>
        <v>1339.2857142857142</v>
      </c>
      <c r="Q107" s="265"/>
      <c r="R107" s="266"/>
      <c r="S107" s="267"/>
    </row>
    <row r="108" spans="1:19">
      <c r="A108" s="123" t="s">
        <v>163</v>
      </c>
      <c r="B108" s="124">
        <v>1070</v>
      </c>
      <c r="C108" s="76">
        <v>-1.83486239E-2</v>
      </c>
      <c r="D108" s="13">
        <v>1030</v>
      </c>
      <c r="E108" s="14">
        <f>IF(ISNUMBER(D108), (D108 - $B108) / $B108, "")</f>
        <v>-3.7383177570093455E-2</v>
      </c>
      <c r="F108" s="16">
        <f>IF(ISNUMBER(D108), $B118 * E108, "")</f>
        <v>-5607.4766355140182</v>
      </c>
      <c r="G108" s="29">
        <v>1020</v>
      </c>
      <c r="H108" s="14">
        <f>IF(ISNUMBER(G108), (G108 - $B108) / $B108, "")</f>
        <v>-4.6728971962616821E-2</v>
      </c>
      <c r="I108" s="100">
        <f>IF(ISNUMBER(G108), $B118 * H108, "")</f>
        <v>-7009.3457943925232</v>
      </c>
      <c r="J108" s="13">
        <v>1030</v>
      </c>
      <c r="K108" s="14">
        <f>IF(ISNUMBER(J108), (J108 - $B108) / $B108, "")</f>
        <v>-3.7383177570093455E-2</v>
      </c>
      <c r="L108" s="16">
        <f>IF(ISNUMBER(J108), $B118 * K108, "")</f>
        <v>-5607.4766355140182</v>
      </c>
      <c r="M108" s="29">
        <v>1015</v>
      </c>
      <c r="N108" s="14">
        <f>IF(ISNUMBER(M108), (M108 - $B108) / $B108, "")</f>
        <v>-5.1401869158878503E-2</v>
      </c>
      <c r="O108" s="16">
        <f>IF(ISNUMBER(M108), $B118 * N108, "")</f>
        <v>-7710.2803738317753</v>
      </c>
      <c r="Q108" s="268"/>
      <c r="R108" s="269"/>
      <c r="S108" s="270"/>
    </row>
    <row r="109" spans="1:19" ht="17.25" thickBot="1">
      <c r="A109" s="125" t="s">
        <v>263</v>
      </c>
      <c r="B109" s="126">
        <v>216</v>
      </c>
      <c r="C109" s="77">
        <v>-2.2624434400000001E-2</v>
      </c>
      <c r="D109" s="15">
        <v>211</v>
      </c>
      <c r="E109" s="32">
        <f t="shared" ref="E109:E112" si="54">IF(ISNUMBER(D109), (D109 - $B109) / $B109, "")</f>
        <v>-2.3148148148148147E-2</v>
      </c>
      <c r="F109" s="18">
        <f>IF(ISNUMBER(D109), $B118 * E109, "")</f>
        <v>-3472.2222222222222</v>
      </c>
      <c r="G109" s="31">
        <v>211</v>
      </c>
      <c r="H109" s="32">
        <f t="shared" ref="H109:H112" si="55">IF(ISNUMBER(G109), (G109 - $B109) / $B109, "")</f>
        <v>-2.3148148148148147E-2</v>
      </c>
      <c r="I109" s="101">
        <f>IF(ISNUMBER(G109), $B118 * H109, "")</f>
        <v>-3472.2222222222222</v>
      </c>
      <c r="J109" s="15">
        <v>213</v>
      </c>
      <c r="K109" s="32">
        <f t="shared" ref="K109:K112" si="56">IF(ISNUMBER(J109), (J109 - $B109) / $B109, "")</f>
        <v>-1.3888888888888888E-2</v>
      </c>
      <c r="L109" s="18">
        <f>IF(ISNUMBER(J109), $B118 * K109, "")</f>
        <v>-2083.333333333333</v>
      </c>
      <c r="M109" s="31">
        <v>210</v>
      </c>
      <c r="N109" s="32">
        <f t="shared" ref="N109:N112" si="57">IF(ISNUMBER(M109), (M109 - $B109) / $B109, "")</f>
        <v>-2.7777777777777776E-2</v>
      </c>
      <c r="O109" s="18">
        <f>IF(ISNUMBER(M109), $B118 * N109, "")</f>
        <v>-4166.6666666666661</v>
      </c>
      <c r="Q109" s="271"/>
      <c r="R109" s="272"/>
      <c r="S109" s="273"/>
    </row>
    <row r="110" spans="1:19" ht="17.25" thickBot="1">
      <c r="A110" s="125" t="s">
        <v>60</v>
      </c>
      <c r="B110" s="126">
        <v>4535</v>
      </c>
      <c r="C110" s="77">
        <v>-2.26293103E-2</v>
      </c>
      <c r="D110" s="15">
        <v>4305</v>
      </c>
      <c r="E110" s="32">
        <f t="shared" si="54"/>
        <v>-5.0716648291069456E-2</v>
      </c>
      <c r="F110" s="18">
        <f>IF(ISNUMBER(D110), $B118 * E110, "")</f>
        <v>-7607.4972436604185</v>
      </c>
      <c r="G110" s="31">
        <v>4260</v>
      </c>
      <c r="H110" s="32">
        <f t="shared" si="55"/>
        <v>-6.0639470782800443E-2</v>
      </c>
      <c r="I110" s="101">
        <f>IF(ISNUMBER(G110), $B118 * H110, "")</f>
        <v>-9095.9206174200663</v>
      </c>
      <c r="J110" s="15">
        <v>4320</v>
      </c>
      <c r="K110" s="32">
        <f t="shared" si="56"/>
        <v>-4.7409040793825796E-2</v>
      </c>
      <c r="L110" s="18">
        <f>IF(ISNUMBER(J110), $B118 * K110, "")</f>
        <v>-7111.3561190738692</v>
      </c>
      <c r="M110" s="31">
        <v>4290</v>
      </c>
      <c r="N110" s="32">
        <f t="shared" si="57"/>
        <v>-5.4024255788313123E-2</v>
      </c>
      <c r="O110" s="18">
        <f>IF(ISNUMBER(M110), $B118 * N110, "")</f>
        <v>-8103.6383682469686</v>
      </c>
      <c r="Q110" s="256"/>
      <c r="R110" s="256"/>
      <c r="S110" s="256"/>
    </row>
    <row r="111" spans="1:19" ht="17.25" thickBot="1">
      <c r="A111" s="125" t="s">
        <v>169</v>
      </c>
      <c r="B111" s="126">
        <v>2880</v>
      </c>
      <c r="C111" s="77">
        <v>-2.7027026999999999E-2</v>
      </c>
      <c r="D111" s="15">
        <v>2780</v>
      </c>
      <c r="E111" s="32">
        <f t="shared" si="54"/>
        <v>-3.4722222222222224E-2</v>
      </c>
      <c r="F111" s="18">
        <f>IF(ISNUMBER(D111), $B118 * E111, "")</f>
        <v>-5208.3333333333339</v>
      </c>
      <c r="G111" s="31">
        <v>2745</v>
      </c>
      <c r="H111" s="32">
        <f t="shared" si="55"/>
        <v>-4.6875E-2</v>
      </c>
      <c r="I111" s="101">
        <f>IF(ISNUMBER(G111), $B118 * H111, "")</f>
        <v>-7031.25</v>
      </c>
      <c r="J111" s="15">
        <v>2785</v>
      </c>
      <c r="K111" s="32">
        <f t="shared" si="56"/>
        <v>-3.2986111111111112E-2</v>
      </c>
      <c r="L111" s="18">
        <f>IF(ISNUMBER(J111), $B118 * K111, "")</f>
        <v>-4947.916666666667</v>
      </c>
      <c r="M111" s="31">
        <v>2765</v>
      </c>
      <c r="N111" s="32">
        <f t="shared" si="57"/>
        <v>-3.9930555555555552E-2</v>
      </c>
      <c r="O111" s="18">
        <f>IF(ISNUMBER(M111), $B118 * N111, "")</f>
        <v>-5989.583333333333</v>
      </c>
      <c r="Q111" s="251"/>
      <c r="R111" s="251"/>
      <c r="S111" s="251"/>
    </row>
    <row r="112" spans="1:19" ht="17.25" thickBot="1">
      <c r="A112" s="127" t="s">
        <v>49</v>
      </c>
      <c r="B112" s="128">
        <v>60456000</v>
      </c>
      <c r="C112" s="78">
        <v>-2.83041612E-2</v>
      </c>
      <c r="D112" s="20">
        <v>59756000</v>
      </c>
      <c r="E112" s="21">
        <f t="shared" si="54"/>
        <v>-1.1578668783908959E-2</v>
      </c>
      <c r="F112" s="22">
        <f>IF(ISNUMBER(D112), $B118 * E112, "")</f>
        <v>-1736.8003175863439</v>
      </c>
      <c r="G112" s="30">
        <v>60075000</v>
      </c>
      <c r="H112" s="21">
        <f t="shared" si="55"/>
        <v>-6.3021040095275907E-3</v>
      </c>
      <c r="I112" s="105">
        <f>IF(ISNUMBER(G112), $B118 * H112, "")</f>
        <v>-945.31560142913861</v>
      </c>
      <c r="J112" s="20">
        <v>60809000</v>
      </c>
      <c r="K112" s="21">
        <f t="shared" si="56"/>
        <v>5.8389572581712323E-3</v>
      </c>
      <c r="L112" s="22">
        <f>IF(ISNUMBER(J112), $B118 * K112, "")</f>
        <v>875.84358872568487</v>
      </c>
      <c r="M112" s="30">
        <v>60299000</v>
      </c>
      <c r="N112" s="21">
        <f t="shared" si="57"/>
        <v>-2.5969299986767238E-3</v>
      </c>
      <c r="O112" s="22">
        <f>IF(ISNUMBER(M112), $B118 * N112, "")</f>
        <v>-389.53949980150855</v>
      </c>
      <c r="Q112" s="251"/>
      <c r="R112" s="251"/>
      <c r="S112" s="251"/>
    </row>
    <row r="113" spans="1:19" ht="17.25" thickBot="1">
      <c r="A113" s="125" t="s">
        <v>187</v>
      </c>
      <c r="B113" s="129">
        <v>16.600000000000001</v>
      </c>
      <c r="C113" s="80">
        <v>-2.9239766100000002E-2</v>
      </c>
      <c r="D113" s="106">
        <v>16</v>
      </c>
      <c r="E113" s="107">
        <f>IF(ISNUMBER(D113), (D113 - $B113) / $B113, "")</f>
        <v>-3.6144578313253094E-2</v>
      </c>
      <c r="F113" s="108">
        <f>IF(ISNUMBER(D113), $B118 * E113, "")</f>
        <v>-5421.6867469879644</v>
      </c>
      <c r="G113" s="109">
        <v>15.7</v>
      </c>
      <c r="H113" s="107">
        <f>IF(ISNUMBER(G113), (G113 - $B113) / $B113, "")</f>
        <v>-5.4216867469879644E-2</v>
      </c>
      <c r="I113" s="110">
        <f>IF(ISNUMBER(G113), $B118 * H113, "")</f>
        <v>-8132.5301204819471</v>
      </c>
      <c r="J113" s="106">
        <v>15.9</v>
      </c>
      <c r="K113" s="107">
        <f>IF(ISNUMBER(J113), (J113 - $B113) / $B113, "")</f>
        <v>-4.216867469879524E-2</v>
      </c>
      <c r="L113" s="108">
        <f>IF(ISNUMBER(J113), $B118 * K113, "")</f>
        <v>-6325.3012048192859</v>
      </c>
      <c r="M113" s="109">
        <v>15.7</v>
      </c>
      <c r="N113" s="107">
        <f>IF(ISNUMBER(M113), (M113 - $B113) / $B113, "")</f>
        <v>-5.4216867469879644E-2</v>
      </c>
      <c r="O113" s="108">
        <f>IF(ISNUMBER(M113), $B118 * N113, "")</f>
        <v>-8132.5301204819471</v>
      </c>
      <c r="Q113" s="256"/>
      <c r="R113" s="256"/>
      <c r="S113" s="256"/>
    </row>
    <row r="114" spans="1:19" ht="17.25" thickBot="1">
      <c r="A114" s="125" t="s">
        <v>251</v>
      </c>
      <c r="B114" s="126">
        <v>336</v>
      </c>
      <c r="C114" s="77">
        <v>-3.1700288200000003E-2</v>
      </c>
      <c r="D114" s="15">
        <v>318</v>
      </c>
      <c r="E114" s="32">
        <f t="shared" ref="E114:E117" si="58">IF(ISNUMBER(D114), (D114 - $B114) / $B114, "")</f>
        <v>-5.3571428571428568E-2</v>
      </c>
      <c r="F114" s="18">
        <f>IF(ISNUMBER(D114), $B118 * E114, "")</f>
        <v>-8035.7142857142853</v>
      </c>
      <c r="G114" s="31">
        <v>311</v>
      </c>
      <c r="H114" s="32">
        <f t="shared" ref="H114:H117" si="59">IF(ISNUMBER(G114), (G114 - $B114) / $B114, "")</f>
        <v>-7.4404761904761904E-2</v>
      </c>
      <c r="I114" s="101">
        <f>IF(ISNUMBER(G114), $B118 * H114, "")</f>
        <v>-11160.714285714286</v>
      </c>
      <c r="J114" s="15">
        <v>316</v>
      </c>
      <c r="K114" s="32">
        <f t="shared" ref="K114:K117" si="60">IF(ISNUMBER(J114), (J114 - $B114) / $B114, "")</f>
        <v>-5.9523809523809521E-2</v>
      </c>
      <c r="L114" s="18">
        <f>IF(ISNUMBER(J114), $B118 * K114, "")</f>
        <v>-8928.5714285714275</v>
      </c>
      <c r="M114" s="31">
        <v>315</v>
      </c>
      <c r="N114" s="32">
        <f t="shared" ref="N114:N117" si="61">IF(ISNUMBER(M114), (M114 - $B114) / $B114, "")</f>
        <v>-6.25E-2</v>
      </c>
      <c r="O114" s="18">
        <f>IF(ISNUMBER(M114), $B118 * N114, "")</f>
        <v>-9375</v>
      </c>
      <c r="Q114" s="256"/>
      <c r="R114" s="256"/>
      <c r="S114" s="256"/>
    </row>
    <row r="115" spans="1:19" ht="17.25" thickBot="1">
      <c r="A115" s="125" t="s">
        <v>81</v>
      </c>
      <c r="B115" s="126">
        <v>1665</v>
      </c>
      <c r="C115" s="77">
        <v>-3.1976744199999997E-2</v>
      </c>
      <c r="D115" s="15">
        <v>1605</v>
      </c>
      <c r="E115" s="32">
        <f t="shared" si="58"/>
        <v>-3.6036036036036036E-2</v>
      </c>
      <c r="F115" s="18">
        <f>IF(ISNUMBER(D115), $B118 * E115, "")</f>
        <v>-5405.405405405405</v>
      </c>
      <c r="G115" s="31">
        <v>1615</v>
      </c>
      <c r="H115" s="32">
        <f t="shared" si="59"/>
        <v>-3.003003003003003E-2</v>
      </c>
      <c r="I115" s="101">
        <f>IF(ISNUMBER(G115), $B118 * H115, "")</f>
        <v>-4504.5045045045044</v>
      </c>
      <c r="J115" s="15">
        <v>1640</v>
      </c>
      <c r="K115" s="32">
        <f t="shared" si="60"/>
        <v>-1.5015015015015015E-2</v>
      </c>
      <c r="L115" s="18">
        <f>IF(ISNUMBER(J115), $B118 * K115, "")</f>
        <v>-2252.2522522522522</v>
      </c>
      <c r="M115" s="31">
        <v>1605</v>
      </c>
      <c r="N115" s="32">
        <f t="shared" si="61"/>
        <v>-3.6036036036036036E-2</v>
      </c>
      <c r="O115" s="18">
        <f>IF(ISNUMBER(M115), $B118 * N115, "")</f>
        <v>-5405.405405405405</v>
      </c>
      <c r="Q115" s="256"/>
      <c r="R115" s="256"/>
      <c r="S115" s="256"/>
    </row>
    <row r="116" spans="1:19">
      <c r="A116" s="125" t="s">
        <v>189</v>
      </c>
      <c r="B116" s="126">
        <v>344</v>
      </c>
      <c r="C116" s="77">
        <v>-3.3707865199999999E-2</v>
      </c>
      <c r="D116" s="15">
        <v>337</v>
      </c>
      <c r="E116" s="32">
        <f t="shared" si="58"/>
        <v>-2.0348837209302327E-2</v>
      </c>
      <c r="F116" s="18">
        <f>IF(ISNUMBER(D116), $B118 * E116, "")</f>
        <v>-3052.3255813953492</v>
      </c>
      <c r="G116" s="31">
        <v>323</v>
      </c>
      <c r="H116" s="32">
        <f t="shared" si="59"/>
        <v>-6.1046511627906974E-2</v>
      </c>
      <c r="I116" s="101">
        <f>IF(ISNUMBER(G116), $B118 * H116, "")</f>
        <v>-9156.9767441860458</v>
      </c>
      <c r="J116" s="15">
        <v>330</v>
      </c>
      <c r="K116" s="32">
        <f t="shared" si="60"/>
        <v>-4.0697674418604654E-2</v>
      </c>
      <c r="L116" s="18">
        <f>IF(ISNUMBER(J116), $B118 * K116, "")</f>
        <v>-6104.6511627906984</v>
      </c>
      <c r="M116" s="31">
        <v>330</v>
      </c>
      <c r="N116" s="32">
        <f t="shared" si="61"/>
        <v>-4.0697674418604654E-2</v>
      </c>
      <c r="O116" s="18">
        <f>IF(ISNUMBER(M116), $B118 * N116, "")</f>
        <v>-6104.6511627906984</v>
      </c>
      <c r="Q116" s="278"/>
      <c r="R116" s="279"/>
      <c r="S116" s="280"/>
    </row>
    <row r="117" spans="1:19" ht="17.25" thickBot="1">
      <c r="A117" s="130" t="s">
        <v>91</v>
      </c>
      <c r="B117" s="131">
        <v>54870</v>
      </c>
      <c r="C117" s="79">
        <v>-3.4828496E-2</v>
      </c>
      <c r="D117" s="24">
        <v>54070</v>
      </c>
      <c r="E117" s="25">
        <f t="shared" si="58"/>
        <v>-1.4579916165482048E-2</v>
      </c>
      <c r="F117" s="104">
        <f>IF(ISNUMBER(D117), $B118 * E117, "")</f>
        <v>-2186.9874248223073</v>
      </c>
      <c r="G117" s="102">
        <v>56040</v>
      </c>
      <c r="H117" s="25">
        <f t="shared" si="59"/>
        <v>2.1323127392017496E-2</v>
      </c>
      <c r="I117" s="103">
        <f>IF(ISNUMBER(G117), $B118 * H117, "")</f>
        <v>3198.4691088026243</v>
      </c>
      <c r="J117" s="24">
        <v>56530</v>
      </c>
      <c r="K117" s="25">
        <f t="shared" si="60"/>
        <v>3.0253326043375252E-2</v>
      </c>
      <c r="L117" s="104">
        <f>IF(ISNUMBER(J117), $B118 * K117, "")</f>
        <v>4537.9989065062882</v>
      </c>
      <c r="M117" s="102">
        <v>57690</v>
      </c>
      <c r="N117" s="25">
        <f t="shared" si="61"/>
        <v>5.139420448332422E-2</v>
      </c>
      <c r="O117" s="104">
        <f>IF(ISNUMBER(M117), $B118 * N117, "")</f>
        <v>7709.1306724986325</v>
      </c>
      <c r="Q117" s="281"/>
      <c r="R117" s="282"/>
      <c r="S117" s="283"/>
    </row>
    <row r="118" spans="1:19" ht="17.25" thickBot="1">
      <c r="A118" s="132" t="s">
        <v>267</v>
      </c>
      <c r="B118" s="289">
        <f>$B$37</f>
        <v>150000</v>
      </c>
      <c r="C118" s="290"/>
      <c r="D118" s="26" t="s">
        <v>268</v>
      </c>
      <c r="E118" s="27">
        <f>IF(COUNT(E98:E117), SUM(E98:E117) / COUNT(E98:E117), 0)</f>
        <v>-4.0956710673304836E-2</v>
      </c>
      <c r="F118" s="28">
        <f>SUM(F98:F117)</f>
        <v>-122870.13201991445</v>
      </c>
      <c r="G118" s="26" t="s">
        <v>268</v>
      </c>
      <c r="H118" s="27">
        <f>IF(COUNT(H98:H117), SUM(H98:H117) / COUNT(H98:H117), 0)</f>
        <v>-4.9108615480612454E-2</v>
      </c>
      <c r="I118" s="28">
        <f>SUM(I98:I117)</f>
        <v>-147325.84644183738</v>
      </c>
      <c r="J118" s="26" t="s">
        <v>268</v>
      </c>
      <c r="K118" s="27">
        <f>IF(COUNT(K98:K117), SUM(K98:K117) / COUNT(K98:K117), 0)</f>
        <v>-3.5769186594593758E-2</v>
      </c>
      <c r="L118" s="28">
        <f>SUM(L98:L117)</f>
        <v>-107307.55978378128</v>
      </c>
      <c r="M118" s="26" t="s">
        <v>268</v>
      </c>
      <c r="N118" s="27">
        <f>IF(COUNT(N98:N117), SUM(N98:N117) / COUNT(N98:N117), 0)</f>
        <v>-4.2590838232472582E-2</v>
      </c>
      <c r="O118" s="28">
        <f>SUM(O98:O117)</f>
        <v>-127772.51469741776</v>
      </c>
      <c r="Q118" s="284"/>
      <c r="R118" s="285"/>
      <c r="S118" s="286"/>
    </row>
    <row r="120" spans="1:19" ht="17.25" thickBot="1"/>
    <row r="121" spans="1:19" ht="17.25" thickBot="1">
      <c r="A121" s="230" t="s">
        <v>255</v>
      </c>
      <c r="B121" s="231"/>
      <c r="C121" s="231"/>
      <c r="D121" s="231"/>
      <c r="E121" s="231"/>
      <c r="F121" s="231"/>
      <c r="G121" s="231"/>
      <c r="H121" s="231"/>
      <c r="I121" s="231"/>
      <c r="J121" s="231"/>
      <c r="K121" s="231"/>
      <c r="L121" s="231"/>
      <c r="M121" s="231"/>
      <c r="N121" s="231"/>
      <c r="O121" s="232"/>
      <c r="Q121" s="251"/>
      <c r="R121" s="251"/>
      <c r="S121" s="251"/>
    </row>
    <row r="122" spans="1:19" ht="17.25" thickBot="1">
      <c r="A122" s="202" t="s">
        <v>264</v>
      </c>
      <c r="B122" s="230" t="s">
        <v>49</v>
      </c>
      <c r="C122" s="232"/>
      <c r="D122" s="230" t="s">
        <v>57</v>
      </c>
      <c r="E122" s="231"/>
      <c r="F122" s="232"/>
      <c r="G122" s="257">
        <f>_xlfn.IFNA(VLOOKUP(B122, 현재가테이블!$B$2:$D$200, 2, FALSE), "-")</f>
        <v>60715000</v>
      </c>
      <c r="H122" s="258"/>
      <c r="I122" s="259"/>
      <c r="J122" s="230" t="s">
        <v>58</v>
      </c>
      <c r="K122" s="231"/>
      <c r="L122" s="232"/>
      <c r="M122" s="260">
        <f>_xlfn.IFNA(VLOOKUP(B122, 현재가테이블!$B$2:$D$200, 3, FALSE), "-")</f>
        <v>-7.8924148000000006E-3</v>
      </c>
      <c r="N122" s="261"/>
      <c r="O122" s="262"/>
      <c r="Q122" s="251"/>
      <c r="R122" s="251"/>
      <c r="S122" s="251"/>
    </row>
    <row r="123" spans="1:19" ht="17.25" thickBot="1">
      <c r="A123" s="291" t="s">
        <v>54</v>
      </c>
      <c r="B123" s="293" t="str">
        <f>TEXT($G$1, "[$-ko-KR]yyyy-mm-dd(ddd) ") &amp; "오전 00:00"</f>
        <v>2021-12-10(금) 오전 00:00</v>
      </c>
      <c r="C123" s="294"/>
      <c r="D123" s="253" t="str">
        <f>TEXT($G$1, "[$-ko-KR]yyyy-mm-dd(ddd) ") &amp; "오후 14:00"</f>
        <v>2021-12-10(금) 오후 14:00</v>
      </c>
      <c r="E123" s="254"/>
      <c r="F123" s="255"/>
      <c r="G123" s="253" t="str">
        <f>TEXT($G$1, "[$-ko-KR]yyyy-mm-dd(ddd) ") &amp; "오후 19:00"</f>
        <v>2021-12-10(금) 오후 19:00</v>
      </c>
      <c r="H123" s="254"/>
      <c r="I123" s="255"/>
      <c r="J123" s="253" t="str">
        <f>TEXT($G$1, "[$-ko-KR]yyyy-mm-dd(ddd) ") &amp; "오후 21:00"</f>
        <v>2021-12-10(금) 오후 21:00</v>
      </c>
      <c r="K123" s="254"/>
      <c r="L123" s="255"/>
      <c r="M123" s="253" t="str">
        <f>TEXT($G$1+1, "[$-ko-KR]yyyy-mm-dd(ddd) ") &amp; "오전 00:00"</f>
        <v>2021-12-11(토) 오전 00:00</v>
      </c>
      <c r="N123" s="254"/>
      <c r="O123" s="255"/>
      <c r="Q123" s="251"/>
      <c r="R123" s="251"/>
      <c r="S123" s="251"/>
    </row>
    <row r="124" spans="1:19" ht="17.25" thickBot="1">
      <c r="A124" s="292"/>
      <c r="B124" s="121" t="s">
        <v>57</v>
      </c>
      <c r="C124" s="122" t="s">
        <v>58</v>
      </c>
      <c r="D124" s="2" t="s">
        <v>57</v>
      </c>
      <c r="E124" s="10" t="s">
        <v>265</v>
      </c>
      <c r="F124" s="11" t="s">
        <v>266</v>
      </c>
      <c r="G124" s="203" t="s">
        <v>57</v>
      </c>
      <c r="H124" s="204" t="s">
        <v>265</v>
      </c>
      <c r="I124" s="205" t="s">
        <v>266</v>
      </c>
      <c r="J124" s="10" t="s">
        <v>57</v>
      </c>
      <c r="K124" s="10" t="s">
        <v>265</v>
      </c>
      <c r="L124" s="115" t="s">
        <v>266</v>
      </c>
      <c r="M124" s="2" t="s">
        <v>57</v>
      </c>
      <c r="N124" s="10" t="s">
        <v>265</v>
      </c>
      <c r="O124" s="66" t="s">
        <v>266</v>
      </c>
      <c r="Q124" s="256"/>
      <c r="R124" s="256"/>
      <c r="S124" s="256"/>
    </row>
    <row r="125" spans="1:19" ht="17.25" thickBot="1">
      <c r="A125" s="123" t="s">
        <v>119</v>
      </c>
      <c r="B125" s="124">
        <v>33.799999999999997</v>
      </c>
      <c r="C125" s="76">
        <v>5.29595016E-2</v>
      </c>
      <c r="D125" s="13">
        <v>31.4</v>
      </c>
      <c r="E125" s="14">
        <f>IF(ISNUMBER(D125), (D125 - $B125) / $B125, "")</f>
        <v>-7.1005917159763274E-2</v>
      </c>
      <c r="F125" s="16">
        <f>IF(ISNUMBER(D125), $B145 * E125, "")</f>
        <v>-10650.887573964492</v>
      </c>
      <c r="G125" s="29">
        <v>31.3</v>
      </c>
      <c r="H125" s="14">
        <f>IF(ISNUMBER(G125), (G125 - $B125) / $B125, "")</f>
        <v>-7.3964497041420024E-2</v>
      </c>
      <c r="I125" s="100">
        <f>IF(ISNUMBER(G125), $B145 * H125, "")</f>
        <v>-11094.674556213004</v>
      </c>
      <c r="J125" s="13">
        <v>31.7</v>
      </c>
      <c r="K125" s="14">
        <f>IF(ISNUMBER(J125), (J125 - $B125) / $B125, "")</f>
        <v>-6.2130177514792842E-2</v>
      </c>
      <c r="L125" s="16">
        <f>IF(ISNUMBER(J125), $B145 * K125, "")</f>
        <v>-9319.5266272189256</v>
      </c>
      <c r="M125" s="29">
        <v>31.5</v>
      </c>
      <c r="N125" s="14">
        <f>IF(ISNUMBER(M125), (M125 - $B125) / $B125, "")</f>
        <v>-6.8047337278106426E-2</v>
      </c>
      <c r="O125" s="16">
        <f>IF(ISNUMBER(M125), $B145 * N125, "")</f>
        <v>-10207.100591715964</v>
      </c>
      <c r="Q125" s="251"/>
      <c r="R125" s="251"/>
      <c r="S125" s="251"/>
    </row>
    <row r="126" spans="1:19" ht="17.25" thickBot="1">
      <c r="A126" s="125" t="s">
        <v>187</v>
      </c>
      <c r="B126" s="126">
        <v>16.600000000000001</v>
      </c>
      <c r="C126" s="77">
        <v>-2.9239766100000002E-2</v>
      </c>
      <c r="D126" s="15">
        <v>16</v>
      </c>
      <c r="E126" s="32">
        <f t="shared" ref="E126:E129" si="62">IF(ISNUMBER(D126), (D126 - $B126) / $B126, "")</f>
        <v>-3.6144578313253094E-2</v>
      </c>
      <c r="F126" s="18">
        <f>IF(ISNUMBER(D126), $B145 * E126, "")</f>
        <v>-5421.6867469879644</v>
      </c>
      <c r="G126" s="31">
        <v>15.7</v>
      </c>
      <c r="H126" s="32">
        <f t="shared" ref="H126:H129" si="63">IF(ISNUMBER(G126), (G126 - $B126) / $B126, "")</f>
        <v>-5.4216867469879644E-2</v>
      </c>
      <c r="I126" s="101">
        <f>IF(ISNUMBER(G126), $B145 * H126, "")</f>
        <v>-8132.5301204819471</v>
      </c>
      <c r="J126" s="15">
        <v>15.9</v>
      </c>
      <c r="K126" s="32">
        <f t="shared" ref="K126:K129" si="64">IF(ISNUMBER(J126), (J126 - $B126) / $B126, "")</f>
        <v>-4.216867469879524E-2</v>
      </c>
      <c r="L126" s="18">
        <f>IF(ISNUMBER(J126), $B145 * K126, "")</f>
        <v>-6325.3012048192859</v>
      </c>
      <c r="M126" s="31">
        <v>15.7</v>
      </c>
      <c r="N126" s="32">
        <f t="shared" ref="N126:N129" si="65">IF(ISNUMBER(M126), (M126 - $B126) / $B126, "")</f>
        <v>-5.4216867469879644E-2</v>
      </c>
      <c r="O126" s="18">
        <f>IF(ISNUMBER(M126), $B145 * N126, "")</f>
        <v>-8132.5301204819471</v>
      </c>
      <c r="Q126" s="251"/>
      <c r="R126" s="251"/>
      <c r="S126" s="251"/>
    </row>
    <row r="127" spans="1:19" ht="17.25" thickBot="1">
      <c r="A127" s="125" t="s">
        <v>159</v>
      </c>
      <c r="B127" s="126">
        <v>95.8</v>
      </c>
      <c r="C127" s="77">
        <v>-3.6217303800000003E-2</v>
      </c>
      <c r="D127" s="15">
        <v>92.2</v>
      </c>
      <c r="E127" s="32">
        <f t="shared" si="62"/>
        <v>-3.7578288100208711E-2</v>
      </c>
      <c r="F127" s="18">
        <f>IF(ISNUMBER(D127), $B145 * E127, "")</f>
        <v>-5636.743215031307</v>
      </c>
      <c r="G127" s="31">
        <v>91.7</v>
      </c>
      <c r="H127" s="32">
        <f t="shared" si="63"/>
        <v>-4.2797494780793262E-2</v>
      </c>
      <c r="I127" s="101">
        <f>IF(ISNUMBER(G127), $B145 * H127, "")</f>
        <v>-6419.6242171189897</v>
      </c>
      <c r="J127" s="15">
        <v>92.7</v>
      </c>
      <c r="K127" s="32">
        <f t="shared" si="64"/>
        <v>-3.235908141962416E-2</v>
      </c>
      <c r="L127" s="18">
        <f>IF(ISNUMBER(J127), $B145 * K127, "")</f>
        <v>-4853.8622129436244</v>
      </c>
      <c r="M127" s="31">
        <v>91.3</v>
      </c>
      <c r="N127" s="32">
        <f t="shared" si="65"/>
        <v>-4.697286012526096E-2</v>
      </c>
      <c r="O127" s="18">
        <f>IF(ISNUMBER(M127), $B145 * N127, "")</f>
        <v>-7045.9290187891438</v>
      </c>
      <c r="Q127" s="256"/>
      <c r="R127" s="256"/>
      <c r="S127" s="256"/>
    </row>
    <row r="128" spans="1:19" ht="17.25" thickBot="1">
      <c r="A128" s="125" t="s">
        <v>175</v>
      </c>
      <c r="B128" s="126">
        <v>16.7</v>
      </c>
      <c r="C128" s="77">
        <v>-4.0229885100000001E-2</v>
      </c>
      <c r="D128" s="15">
        <v>15.8</v>
      </c>
      <c r="E128" s="32">
        <f t="shared" si="62"/>
        <v>-5.3892215568862194E-2</v>
      </c>
      <c r="F128" s="18">
        <f>IF(ISNUMBER(D128), $B145 * E128, "")</f>
        <v>-8083.832335329329</v>
      </c>
      <c r="G128" s="31">
        <v>15.6</v>
      </c>
      <c r="H128" s="32">
        <f t="shared" si="63"/>
        <v>-6.586826347305387E-2</v>
      </c>
      <c r="I128" s="101">
        <f>IF(ISNUMBER(G128), $B145 * H128, "")</f>
        <v>-9880.2395209580809</v>
      </c>
      <c r="J128" s="15">
        <v>15.9</v>
      </c>
      <c r="K128" s="32">
        <f t="shared" si="64"/>
        <v>-4.7904191616766408E-2</v>
      </c>
      <c r="L128" s="18">
        <f>IF(ISNUMBER(J128), $B145 * K128, "")</f>
        <v>-7185.6287425149612</v>
      </c>
      <c r="M128" s="31">
        <v>15.9</v>
      </c>
      <c r="N128" s="32">
        <f t="shared" si="65"/>
        <v>-4.7904191616766408E-2</v>
      </c>
      <c r="O128" s="18">
        <f>IF(ISNUMBER(M128), $B145 * N128, "")</f>
        <v>-7185.6287425149612</v>
      </c>
      <c r="Q128" s="256"/>
      <c r="R128" s="256"/>
      <c r="S128" s="256"/>
    </row>
    <row r="129" spans="1:19" ht="17.25" thickBot="1">
      <c r="A129" s="127" t="s">
        <v>338</v>
      </c>
      <c r="B129" s="128">
        <v>0.151</v>
      </c>
      <c r="C129" s="78">
        <v>-4.4303797499999999E-2</v>
      </c>
      <c r="D129" s="20">
        <v>0.14699999999999999</v>
      </c>
      <c r="E129" s="21">
        <f t="shared" si="62"/>
        <v>-2.6490066225165587E-2</v>
      </c>
      <c r="F129" s="22">
        <f>IF(ISNUMBER(D129), $B145 * E129, "")</f>
        <v>-3973.5099337748379</v>
      </c>
      <c r="G129" s="30">
        <v>0.14699999999999999</v>
      </c>
      <c r="H129" s="21">
        <f t="shared" si="63"/>
        <v>-2.6490066225165587E-2</v>
      </c>
      <c r="I129" s="105">
        <f>IF(ISNUMBER(G129), $B145 * H129, "")</f>
        <v>-3973.5099337748379</v>
      </c>
      <c r="J129" s="20">
        <v>0.14799999999999999</v>
      </c>
      <c r="K129" s="21">
        <f t="shared" si="64"/>
        <v>-1.986754966887419E-2</v>
      </c>
      <c r="L129" s="22">
        <f>IF(ISNUMBER(J129), $B145 * K129, "")</f>
        <v>-2980.1324503311284</v>
      </c>
      <c r="M129" s="30">
        <v>0.14699999999999999</v>
      </c>
      <c r="N129" s="21">
        <f t="shared" si="65"/>
        <v>-2.6490066225165587E-2</v>
      </c>
      <c r="O129" s="22">
        <f>IF(ISNUMBER(M129), $B145 * N129, "")</f>
        <v>-3973.5099337748379</v>
      </c>
      <c r="Q129" s="256"/>
      <c r="R129" s="256"/>
      <c r="S129" s="256"/>
    </row>
    <row r="130" spans="1:19" ht="17.25" thickBot="1">
      <c r="A130" s="125" t="s">
        <v>64</v>
      </c>
      <c r="B130" s="129">
        <v>40.5</v>
      </c>
      <c r="C130" s="80">
        <v>-4.4811320799999999E-2</v>
      </c>
      <c r="D130" s="106">
        <v>40</v>
      </c>
      <c r="E130" s="107">
        <f>IF(ISNUMBER(D130), (D130 - $B130) / $B130, "")</f>
        <v>-1.2345679012345678E-2</v>
      </c>
      <c r="F130" s="108">
        <f>IF(ISNUMBER(D130), $B145 * E130, "")</f>
        <v>-1851.8518518518517</v>
      </c>
      <c r="G130" s="109">
        <v>40</v>
      </c>
      <c r="H130" s="107">
        <f>IF(ISNUMBER(G130), (G130 - $B130) / $B130, "")</f>
        <v>-1.2345679012345678E-2</v>
      </c>
      <c r="I130" s="110">
        <f>IF(ISNUMBER(G130), $B145 * H130, "")</f>
        <v>-1851.8518518518517</v>
      </c>
      <c r="J130" s="106">
        <v>40.5</v>
      </c>
      <c r="K130" s="107">
        <f>IF(ISNUMBER(J130), (J130 - $B130) / $B130, "")</f>
        <v>0</v>
      </c>
      <c r="L130" s="108">
        <f>IF(ISNUMBER(J130), $B145 * K130, "")</f>
        <v>0</v>
      </c>
      <c r="M130" s="109">
        <v>39.799999999999997</v>
      </c>
      <c r="N130" s="107">
        <f>IF(ISNUMBER(M130), (M130 - $B130) / $B130, "")</f>
        <v>-1.7283950617284022E-2</v>
      </c>
      <c r="O130" s="108">
        <f>IF(ISNUMBER(M130), $B145 * N130, "")</f>
        <v>-2592.5925925926031</v>
      </c>
      <c r="Q130" s="256"/>
      <c r="R130" s="256"/>
      <c r="S130" s="256"/>
    </row>
    <row r="131" spans="1:19" ht="17.25" thickBot="1">
      <c r="A131" s="125" t="s">
        <v>231</v>
      </c>
      <c r="B131" s="126">
        <v>85.7</v>
      </c>
      <c r="C131" s="77">
        <v>-4.7777777799999997E-2</v>
      </c>
      <c r="D131" s="15">
        <v>82.4</v>
      </c>
      <c r="E131" s="32">
        <f t="shared" ref="E131:E134" si="66">IF(ISNUMBER(D131), (D131 - $B131) / $B131, "")</f>
        <v>-3.850641773628935E-2</v>
      </c>
      <c r="F131" s="18">
        <f>IF(ISNUMBER(D131), $B145 * E131, "")</f>
        <v>-5775.9626604434025</v>
      </c>
      <c r="G131" s="31">
        <v>81.2</v>
      </c>
      <c r="H131" s="32">
        <f t="shared" ref="H131:H134" si="67">IF(ISNUMBER(G131), (G131 - $B131) / $B131, "")</f>
        <v>-5.2508751458576426E-2</v>
      </c>
      <c r="I131" s="101">
        <f>IF(ISNUMBER(G131), $B145 * H131, "")</f>
        <v>-7876.3127187864638</v>
      </c>
      <c r="J131" s="15">
        <v>82.8</v>
      </c>
      <c r="K131" s="32">
        <f t="shared" ref="K131:K134" si="68">IF(ISNUMBER(J131), (J131 - $B131) / $B131, "")</f>
        <v>-3.3838973162193767E-2</v>
      </c>
      <c r="L131" s="18">
        <f>IF(ISNUMBER(J131), $B145 * K131, "")</f>
        <v>-5075.845974329065</v>
      </c>
      <c r="M131" s="31">
        <v>82.1</v>
      </c>
      <c r="N131" s="32">
        <f t="shared" ref="N131:N134" si="69">IF(ISNUMBER(M131), (M131 - $B131) / $B131, "")</f>
        <v>-4.2007001166861242E-2</v>
      </c>
      <c r="O131" s="18">
        <f>IF(ISNUMBER(M131), $B145 * N131, "")</f>
        <v>-6301.050175029186</v>
      </c>
      <c r="Q131" s="256"/>
      <c r="R131" s="256"/>
      <c r="S131" s="256"/>
    </row>
    <row r="132" spans="1:19" ht="17.25" thickBot="1">
      <c r="A132" s="125" t="s">
        <v>199</v>
      </c>
      <c r="B132" s="126">
        <v>71.099999999999994</v>
      </c>
      <c r="C132" s="77">
        <v>-5.3262316900000002E-2</v>
      </c>
      <c r="D132" s="15">
        <v>69.599999999999994</v>
      </c>
      <c r="E132" s="32">
        <f t="shared" si="66"/>
        <v>-2.1097046413502112E-2</v>
      </c>
      <c r="F132" s="18">
        <f>IF(ISNUMBER(D132), $B145 * E132, "")</f>
        <v>-3164.5569620253168</v>
      </c>
      <c r="G132" s="31">
        <v>69</v>
      </c>
      <c r="H132" s="32">
        <f t="shared" si="67"/>
        <v>-2.9535864978902877E-2</v>
      </c>
      <c r="I132" s="101">
        <f>IF(ISNUMBER(G132), $B145 * H132, "")</f>
        <v>-4430.3797468354314</v>
      </c>
      <c r="J132" s="15">
        <v>69.900000000000006</v>
      </c>
      <c r="K132" s="32">
        <f t="shared" si="68"/>
        <v>-1.687763713080153E-2</v>
      </c>
      <c r="L132" s="18">
        <f>IF(ISNUMBER(J132), $B145 * K132, "")</f>
        <v>-2531.6455696202297</v>
      </c>
      <c r="M132" s="31">
        <v>69.5</v>
      </c>
      <c r="N132" s="32">
        <f t="shared" si="69"/>
        <v>-2.2503516174402171E-2</v>
      </c>
      <c r="O132" s="18">
        <f>IF(ISNUMBER(M132), $B145 * N132, "")</f>
        <v>-3375.5274261603258</v>
      </c>
      <c r="Q132" s="256"/>
      <c r="R132" s="256"/>
      <c r="S132" s="256"/>
    </row>
    <row r="133" spans="1:19" ht="17.25" thickBot="1">
      <c r="A133" s="125" t="s">
        <v>205</v>
      </c>
      <c r="B133" s="126">
        <v>12.1</v>
      </c>
      <c r="C133" s="77">
        <v>-5.46875E-2</v>
      </c>
      <c r="D133" s="15">
        <v>11.9</v>
      </c>
      <c r="E133" s="32">
        <f t="shared" si="66"/>
        <v>-1.6528925619834652E-2</v>
      </c>
      <c r="F133" s="18">
        <f>IF(ISNUMBER(D133), $B145 * E133, "")</f>
        <v>-2479.3388429751976</v>
      </c>
      <c r="G133" s="31">
        <v>11.6</v>
      </c>
      <c r="H133" s="32">
        <f t="shared" si="67"/>
        <v>-4.1322314049586778E-2</v>
      </c>
      <c r="I133" s="101">
        <f>IF(ISNUMBER(G133), $B145 * H133, "")</f>
        <v>-6198.3471074380168</v>
      </c>
      <c r="J133" s="15">
        <v>11.8</v>
      </c>
      <c r="K133" s="32">
        <f t="shared" si="68"/>
        <v>-2.479338842975198E-2</v>
      </c>
      <c r="L133" s="18">
        <f>IF(ISNUMBER(J133), $B145 * K133, "")</f>
        <v>-3719.0082644627969</v>
      </c>
      <c r="M133" s="31">
        <v>11.7</v>
      </c>
      <c r="N133" s="32">
        <f t="shared" si="69"/>
        <v>-3.305785123966945E-2</v>
      </c>
      <c r="O133" s="18">
        <f>IF(ISNUMBER(M133), $B145 * N133, "")</f>
        <v>-4958.6776859504171</v>
      </c>
      <c r="Q133" s="33"/>
      <c r="R133" s="33"/>
    </row>
    <row r="134" spans="1:19" ht="17.25" thickBot="1">
      <c r="A134" s="130" t="s">
        <v>213</v>
      </c>
      <c r="B134" s="131">
        <v>11.4</v>
      </c>
      <c r="C134" s="79">
        <v>-5.7851239700000001E-2</v>
      </c>
      <c r="D134" s="24">
        <v>11.1</v>
      </c>
      <c r="E134" s="25">
        <f t="shared" si="66"/>
        <v>-2.6315789473684272E-2</v>
      </c>
      <c r="F134" s="104">
        <f>IF(ISNUMBER(D134), $B145 * E134, "")</f>
        <v>-3947.3684210526408</v>
      </c>
      <c r="G134" s="102">
        <v>11</v>
      </c>
      <c r="H134" s="25">
        <f t="shared" si="67"/>
        <v>-3.5087719298245647E-2</v>
      </c>
      <c r="I134" s="103">
        <f>IF(ISNUMBER(G134), $B145 * H134, "")</f>
        <v>-5263.1578947368471</v>
      </c>
      <c r="J134" s="24">
        <v>11.1</v>
      </c>
      <c r="K134" s="25">
        <f t="shared" si="68"/>
        <v>-2.6315789473684272E-2</v>
      </c>
      <c r="L134" s="104">
        <f>IF(ISNUMBER(J134), $B145 * K134, "")</f>
        <v>-3947.3684210526408</v>
      </c>
      <c r="M134" s="102">
        <v>11.1</v>
      </c>
      <c r="N134" s="25">
        <f t="shared" si="69"/>
        <v>-2.6315789473684272E-2</v>
      </c>
      <c r="O134" s="104">
        <f>IF(ISNUMBER(M134), $B145 * N134, "")</f>
        <v>-3947.3684210526408</v>
      </c>
      <c r="Q134" s="265"/>
      <c r="R134" s="266"/>
      <c r="S134" s="267"/>
    </row>
    <row r="135" spans="1:19">
      <c r="A135" s="123" t="s">
        <v>147</v>
      </c>
      <c r="B135" s="124">
        <v>12.6</v>
      </c>
      <c r="C135" s="76">
        <v>-5.9701492500000002E-2</v>
      </c>
      <c r="D135" s="13">
        <v>12.6</v>
      </c>
      <c r="E135" s="14">
        <f>IF(ISNUMBER(D135), (D135 - $B135) / $B135, "")</f>
        <v>0</v>
      </c>
      <c r="F135" s="16">
        <f>IF(ISNUMBER(D135), $B145 * E135, "")</f>
        <v>0</v>
      </c>
      <c r="G135" s="29">
        <v>12.5</v>
      </c>
      <c r="H135" s="14">
        <f>IF(ISNUMBER(G135), (G135 - $B135) / $B135, "")</f>
        <v>-7.9365079365079083E-3</v>
      </c>
      <c r="I135" s="100">
        <f>IF(ISNUMBER(G135), $B145 * H135, "")</f>
        <v>-1190.4761904761863</v>
      </c>
      <c r="J135" s="13">
        <v>12.5</v>
      </c>
      <c r="K135" s="14">
        <f>IF(ISNUMBER(J135), (J135 - $B135) / $B135, "")</f>
        <v>-7.9365079365079083E-3</v>
      </c>
      <c r="L135" s="16">
        <f>IF(ISNUMBER(J135), $B145 * K135, "")</f>
        <v>-1190.4761904761863</v>
      </c>
      <c r="M135" s="29">
        <v>12.5</v>
      </c>
      <c r="N135" s="14">
        <f>IF(ISNUMBER(M135), (M135 - $B135) / $B135, "")</f>
        <v>-7.9365079365079083E-3</v>
      </c>
      <c r="O135" s="16">
        <f>IF(ISNUMBER(M135), $B145 * N135, "")</f>
        <v>-1190.4761904761863</v>
      </c>
      <c r="Q135" s="268"/>
      <c r="R135" s="269"/>
      <c r="S135" s="270"/>
    </row>
    <row r="136" spans="1:19" ht="17.25" thickBot="1">
      <c r="A136" s="125" t="s">
        <v>201</v>
      </c>
      <c r="B136" s="126">
        <v>17.2</v>
      </c>
      <c r="C136" s="77">
        <v>-6.0109289599999997E-2</v>
      </c>
      <c r="D136" s="15">
        <v>16.8</v>
      </c>
      <c r="E136" s="32">
        <f t="shared" ref="E136:E139" si="70">IF(ISNUMBER(D136), (D136 - $B136) / $B136, "")</f>
        <v>-2.3255813953488292E-2</v>
      </c>
      <c r="F136" s="18">
        <f>IF(ISNUMBER(D136), $B145 * E136, "")</f>
        <v>-3488.3720930232439</v>
      </c>
      <c r="G136" s="31">
        <v>16.3</v>
      </c>
      <c r="H136" s="32">
        <f t="shared" ref="H136:H139" si="71">IF(ISNUMBER(G136), (G136 - $B136) / $B136, "")</f>
        <v>-5.2325581395348757E-2</v>
      </c>
      <c r="I136" s="101">
        <f>IF(ISNUMBER(G136), $B145 * H136, "")</f>
        <v>-7848.8372093023136</v>
      </c>
      <c r="J136" s="15">
        <v>16.7</v>
      </c>
      <c r="K136" s="32">
        <f t="shared" ref="K136:K139" si="72">IF(ISNUMBER(J136), (J136 - $B136) / $B136, "")</f>
        <v>-2.9069767441860465E-2</v>
      </c>
      <c r="L136" s="18">
        <f>IF(ISNUMBER(J136), $B145 * K136, "")</f>
        <v>-4360.4651162790697</v>
      </c>
      <c r="M136" s="31">
        <v>16.399999999999999</v>
      </c>
      <c r="N136" s="32">
        <f t="shared" ref="N136:N139" si="73">IF(ISNUMBER(M136), (M136 - $B136) / $B136, "")</f>
        <v>-4.6511627906976785E-2</v>
      </c>
      <c r="O136" s="18">
        <f>IF(ISNUMBER(M136), $B145 * N136, "")</f>
        <v>-6976.7441860465178</v>
      </c>
      <c r="Q136" s="271"/>
      <c r="R136" s="272"/>
      <c r="S136" s="273"/>
    </row>
    <row r="137" spans="1:19" ht="17.25" thickBot="1">
      <c r="A137" s="125" t="s">
        <v>145</v>
      </c>
      <c r="B137" s="126">
        <v>21</v>
      </c>
      <c r="C137" s="77">
        <v>-6.25E-2</v>
      </c>
      <c r="D137" s="15">
        <v>20.399999999999999</v>
      </c>
      <c r="E137" s="32">
        <f t="shared" si="70"/>
        <v>-2.857142857142864E-2</v>
      </c>
      <c r="F137" s="18">
        <f>IF(ISNUMBER(D137), $B145 * E137, "")</f>
        <v>-4285.7142857142962</v>
      </c>
      <c r="G137" s="31">
        <v>20.2</v>
      </c>
      <c r="H137" s="32">
        <f t="shared" si="71"/>
        <v>-3.8095238095238126E-2</v>
      </c>
      <c r="I137" s="101">
        <f>IF(ISNUMBER(G137), $B145 * H137, "")</f>
        <v>-5714.2857142857192</v>
      </c>
      <c r="J137" s="15">
        <v>20.5</v>
      </c>
      <c r="K137" s="32">
        <f t="shared" si="72"/>
        <v>-2.3809523809523808E-2</v>
      </c>
      <c r="L137" s="18">
        <f>IF(ISNUMBER(J137), $B145 * K137, "")</f>
        <v>-3571.4285714285711</v>
      </c>
      <c r="M137" s="31">
        <v>20.5</v>
      </c>
      <c r="N137" s="32">
        <f t="shared" si="73"/>
        <v>-2.3809523809523808E-2</v>
      </c>
      <c r="O137" s="18">
        <f>IF(ISNUMBER(M137), $B145 * N137, "")</f>
        <v>-3571.4285714285711</v>
      </c>
      <c r="Q137" s="256"/>
      <c r="R137" s="256"/>
      <c r="S137" s="256"/>
    </row>
    <row r="138" spans="1:19" ht="17.25" thickBot="1">
      <c r="A138" s="125" t="s">
        <v>185</v>
      </c>
      <c r="B138" s="126">
        <v>14.4</v>
      </c>
      <c r="C138" s="77">
        <v>-6.4935064900000006E-2</v>
      </c>
      <c r="D138" s="15">
        <v>14.2</v>
      </c>
      <c r="E138" s="32">
        <f t="shared" si="70"/>
        <v>-1.3888888888888963E-2</v>
      </c>
      <c r="F138" s="18">
        <f>IF(ISNUMBER(D138), $B145 * E138, "")</f>
        <v>-2083.3333333333444</v>
      </c>
      <c r="G138" s="31">
        <v>14</v>
      </c>
      <c r="H138" s="32">
        <f t="shared" si="71"/>
        <v>-2.7777777777777801E-2</v>
      </c>
      <c r="I138" s="101">
        <f>IF(ISNUMBER(G138), $B145 * H138, "")</f>
        <v>-4166.6666666666697</v>
      </c>
      <c r="J138" s="15">
        <v>14.3</v>
      </c>
      <c r="K138" s="32">
        <f t="shared" si="72"/>
        <v>-6.9444444444444198E-3</v>
      </c>
      <c r="L138" s="18">
        <f>IF(ISNUMBER(J138), $B145 * K138, "")</f>
        <v>-1041.6666666666629</v>
      </c>
      <c r="M138" s="31">
        <v>14.2</v>
      </c>
      <c r="N138" s="32">
        <f t="shared" si="73"/>
        <v>-1.3888888888888963E-2</v>
      </c>
      <c r="O138" s="18">
        <f>IF(ISNUMBER(M138), $B145 * N138, "")</f>
        <v>-2083.3333333333444</v>
      </c>
      <c r="Q138" s="251"/>
      <c r="R138" s="251"/>
      <c r="S138" s="251"/>
    </row>
    <row r="139" spans="1:19" ht="17.25" thickBot="1">
      <c r="A139" s="127" t="s">
        <v>207</v>
      </c>
      <c r="B139" s="128">
        <v>16.8</v>
      </c>
      <c r="C139" s="78">
        <v>-6.6666666700000002E-2</v>
      </c>
      <c r="D139" s="20">
        <v>16.399999999999999</v>
      </c>
      <c r="E139" s="21">
        <f t="shared" si="70"/>
        <v>-2.3809523809523937E-2</v>
      </c>
      <c r="F139" s="22">
        <f>IF(ISNUMBER(D139), $B145 * E139, "")</f>
        <v>-3571.4285714285907</v>
      </c>
      <c r="G139" s="30">
        <v>15.8</v>
      </c>
      <c r="H139" s="21">
        <f t="shared" si="71"/>
        <v>-5.9523809523809521E-2</v>
      </c>
      <c r="I139" s="105">
        <f>IF(ISNUMBER(G139), $B145 * H139, "")</f>
        <v>-8928.5714285714275</v>
      </c>
      <c r="J139" s="20">
        <v>16.399999999999999</v>
      </c>
      <c r="K139" s="21">
        <f t="shared" si="72"/>
        <v>-2.3809523809523937E-2</v>
      </c>
      <c r="L139" s="22">
        <f>IF(ISNUMBER(J139), $B145 * K139, "")</f>
        <v>-3571.4285714285907</v>
      </c>
      <c r="M139" s="30">
        <v>16.100000000000001</v>
      </c>
      <c r="N139" s="21">
        <f t="shared" si="73"/>
        <v>-4.1666666666666623E-2</v>
      </c>
      <c r="O139" s="22">
        <f>IF(ISNUMBER(M139), $B145 * N139, "")</f>
        <v>-6249.9999999999936</v>
      </c>
      <c r="Q139" s="251"/>
      <c r="R139" s="251"/>
      <c r="S139" s="251"/>
    </row>
    <row r="140" spans="1:19" ht="17.25" thickBot="1">
      <c r="A140" s="125" t="s">
        <v>129</v>
      </c>
      <c r="B140" s="129">
        <v>85.6</v>
      </c>
      <c r="C140" s="80">
        <v>-6.7538126399999995E-2</v>
      </c>
      <c r="D140" s="106">
        <v>82.9</v>
      </c>
      <c r="E140" s="107">
        <f>IF(ISNUMBER(D140), (D140 - $B140) / $B140, "")</f>
        <v>-3.1542056074766227E-2</v>
      </c>
      <c r="F140" s="108">
        <f>IF(ISNUMBER(D140), $B145 * E140, "")</f>
        <v>-4731.3084112149336</v>
      </c>
      <c r="G140" s="109">
        <v>81.900000000000006</v>
      </c>
      <c r="H140" s="107">
        <f>IF(ISNUMBER(G140), (G140 - $B140) / $B140, "")</f>
        <v>-4.3224299065420434E-2</v>
      </c>
      <c r="I140" s="110">
        <f>IF(ISNUMBER(G140), $B145 * H140, "")</f>
        <v>-6483.6448598130646</v>
      </c>
      <c r="J140" s="106">
        <v>83.3</v>
      </c>
      <c r="K140" s="107">
        <f>IF(ISNUMBER(J140), (J140 - $B140) / $B140, "")</f>
        <v>-2.6869158878504641E-2</v>
      </c>
      <c r="L140" s="108">
        <f>IF(ISNUMBER(J140), $B145 * K140, "")</f>
        <v>-4030.3738317756961</v>
      </c>
      <c r="M140" s="109">
        <v>82</v>
      </c>
      <c r="N140" s="107">
        <f>IF(ISNUMBER(M140), (M140 - $B140) / $B140, "")</f>
        <v>-4.2056074766355075E-2</v>
      </c>
      <c r="O140" s="108">
        <f>IF(ISNUMBER(M140), $B145 * N140, "")</f>
        <v>-6308.4112149532612</v>
      </c>
      <c r="Q140" s="256"/>
      <c r="R140" s="256"/>
      <c r="S140" s="256"/>
    </row>
    <row r="141" spans="1:19" ht="17.25" thickBot="1">
      <c r="A141" s="125" t="s">
        <v>71</v>
      </c>
      <c r="B141" s="126">
        <v>28</v>
      </c>
      <c r="C141" s="77">
        <v>-6.9767441900000005E-2</v>
      </c>
      <c r="D141" s="15">
        <v>28.1</v>
      </c>
      <c r="E141" s="32">
        <f t="shared" ref="E141:E144" si="74">IF(ISNUMBER(D141), (D141 - $B141) / $B141, "")</f>
        <v>3.5714285714286221E-3</v>
      </c>
      <c r="F141" s="18">
        <f>IF(ISNUMBER(D141), $B145 * E141, "")</f>
        <v>535.71428571429328</v>
      </c>
      <c r="G141" s="31">
        <v>27.6</v>
      </c>
      <c r="H141" s="32">
        <f t="shared" ref="H141:H144" si="75">IF(ISNUMBER(G141), (G141 - $B141) / $B141, "")</f>
        <v>-1.4285714285714235E-2</v>
      </c>
      <c r="I141" s="101">
        <f>IF(ISNUMBER(G141), $B145 * H141, "")</f>
        <v>-2142.8571428571354</v>
      </c>
      <c r="J141" s="15">
        <v>28</v>
      </c>
      <c r="K141" s="32">
        <f t="shared" ref="K141:K144" si="76">IF(ISNUMBER(J141), (J141 - $B141) / $B141, "")</f>
        <v>0</v>
      </c>
      <c r="L141" s="18">
        <f>IF(ISNUMBER(J141), $B145 * K141, "")</f>
        <v>0</v>
      </c>
      <c r="M141" s="31">
        <v>27.6</v>
      </c>
      <c r="N141" s="32">
        <f t="shared" ref="N141:N144" si="77">IF(ISNUMBER(M141), (M141 - $B141) / $B141, "")</f>
        <v>-1.4285714285714235E-2</v>
      </c>
      <c r="O141" s="18">
        <f>IF(ISNUMBER(M141), $B145 * N141, "")</f>
        <v>-2142.8571428571354</v>
      </c>
      <c r="Q141" s="256"/>
      <c r="R141" s="256"/>
      <c r="S141" s="256"/>
    </row>
    <row r="142" spans="1:19" ht="17.25" thickBot="1">
      <c r="A142" s="125" t="s">
        <v>247</v>
      </c>
      <c r="B142" s="126">
        <v>83</v>
      </c>
      <c r="C142" s="77">
        <v>-7.5723830699999994E-2</v>
      </c>
      <c r="D142" s="15">
        <v>82.8</v>
      </c>
      <c r="E142" s="32">
        <f t="shared" si="74"/>
        <v>-2.4096385542169015E-3</v>
      </c>
      <c r="F142" s="18">
        <f>IF(ISNUMBER(D142), $B145 * E142, "")</f>
        <v>-361.44578313253521</v>
      </c>
      <c r="G142" s="31">
        <v>83.8</v>
      </c>
      <c r="H142" s="32">
        <f t="shared" si="75"/>
        <v>9.638554216867436E-3</v>
      </c>
      <c r="I142" s="101">
        <f>IF(ISNUMBER(G142), $B145 * H142, "")</f>
        <v>1445.7831325301154</v>
      </c>
      <c r="J142" s="15">
        <v>84.4</v>
      </c>
      <c r="K142" s="32">
        <f t="shared" si="76"/>
        <v>1.6867469879518142E-2</v>
      </c>
      <c r="L142" s="18">
        <f>IF(ISNUMBER(J142), $B145 * K142, "")</f>
        <v>2530.1204819277214</v>
      </c>
      <c r="M142" s="31">
        <v>80.900000000000006</v>
      </c>
      <c r="N142" s="32">
        <f t="shared" si="77"/>
        <v>-2.5301204819277039E-2</v>
      </c>
      <c r="O142" s="18">
        <f>IF(ISNUMBER(M142), $B145 * N142, "")</f>
        <v>-3795.1807228915559</v>
      </c>
      <c r="Q142" s="256"/>
      <c r="R142" s="256"/>
      <c r="S142" s="256"/>
    </row>
    <row r="143" spans="1:19">
      <c r="A143" s="125" t="s">
        <v>97</v>
      </c>
      <c r="B143" s="126">
        <v>4.12</v>
      </c>
      <c r="C143" s="77">
        <v>-0.1082251082</v>
      </c>
      <c r="D143" s="15">
        <v>4.08</v>
      </c>
      <c r="E143" s="32">
        <f t="shared" si="74"/>
        <v>-9.7087378640776777E-3</v>
      </c>
      <c r="F143" s="18">
        <f>IF(ISNUMBER(D143), $B145 * E143, "")</f>
        <v>-1456.3106796116517</v>
      </c>
      <c r="G143" s="31">
        <v>4.0599999999999996</v>
      </c>
      <c r="H143" s="32">
        <f t="shared" si="75"/>
        <v>-1.4563106796116625E-2</v>
      </c>
      <c r="I143" s="101">
        <f>IF(ISNUMBER(G143), $B145 * H143, "")</f>
        <v>-2184.466019417494</v>
      </c>
      <c r="J143" s="15">
        <v>4.18</v>
      </c>
      <c r="K143" s="32">
        <f t="shared" si="76"/>
        <v>1.456310679611641E-2</v>
      </c>
      <c r="L143" s="18">
        <f>IF(ISNUMBER(J143), $B145 * K143, "")</f>
        <v>2184.4660194174617</v>
      </c>
      <c r="M143" s="31">
        <v>4.01</v>
      </c>
      <c r="N143" s="32">
        <f t="shared" si="77"/>
        <v>-2.6699029126213671E-2</v>
      </c>
      <c r="O143" s="18">
        <f>IF(ISNUMBER(M143), $B145 * N143, "")</f>
        <v>-4004.8543689320504</v>
      </c>
      <c r="Q143" s="278"/>
      <c r="R143" s="279"/>
      <c r="S143" s="280"/>
    </row>
    <row r="144" spans="1:19" ht="17.25" thickBot="1">
      <c r="A144" s="130"/>
      <c r="B144" s="131"/>
      <c r="C144" s="79"/>
      <c r="D144" s="24" t="s">
        <v>341</v>
      </c>
      <c r="E144" s="25" t="str">
        <f t="shared" si="74"/>
        <v/>
      </c>
      <c r="F144" s="104" t="str">
        <f>IF(ISNUMBER(D144), $B145 * E144, "")</f>
        <v/>
      </c>
      <c r="G144" s="102" t="s">
        <v>341</v>
      </c>
      <c r="H144" s="25" t="str">
        <f t="shared" si="75"/>
        <v/>
      </c>
      <c r="I144" s="103" t="str">
        <f>IF(ISNUMBER(G144), $B145 * H144, "")</f>
        <v/>
      </c>
      <c r="J144" s="24" t="s">
        <v>341</v>
      </c>
      <c r="K144" s="25" t="str">
        <f t="shared" si="76"/>
        <v/>
      </c>
      <c r="L144" s="104" t="str">
        <f>IF(ISNUMBER(J144), $B145 * K144, "")</f>
        <v/>
      </c>
      <c r="M144" s="102" t="s">
        <v>341</v>
      </c>
      <c r="N144" s="25" t="str">
        <f t="shared" si="77"/>
        <v/>
      </c>
      <c r="O144" s="104" t="str">
        <f>IF(ISNUMBER(M144), $B145 * N144, "")</f>
        <v/>
      </c>
      <c r="Q144" s="281"/>
      <c r="R144" s="282"/>
      <c r="S144" s="283"/>
    </row>
    <row r="145" spans="1:19" ht="17.25" thickBot="1">
      <c r="A145" s="132" t="s">
        <v>267</v>
      </c>
      <c r="B145" s="289">
        <f>$B$37</f>
        <v>150000</v>
      </c>
      <c r="C145" s="290"/>
      <c r="D145" s="26" t="s">
        <v>268</v>
      </c>
      <c r="E145" s="27">
        <f>IF(COUNT(E125:E144), SUM(E125:E144) / COUNT(E125:E144), 0)</f>
        <v>-2.4711556987782685E-2</v>
      </c>
      <c r="F145" s="28">
        <f>SUM(F125:F144)</f>
        <v>-70427.937415180655</v>
      </c>
      <c r="G145" s="26" t="s">
        <v>268</v>
      </c>
      <c r="H145" s="27">
        <f>IF(COUNT(H125:H144), SUM(H125:H144) / COUNT(H125:H144), 0)</f>
        <v>-3.5906894655107151E-2</v>
      </c>
      <c r="I145" s="28">
        <f>SUM(I125:I144)</f>
        <v>-102334.64976705537</v>
      </c>
      <c r="J145" s="26" t="s">
        <v>268</v>
      </c>
      <c r="K145" s="27">
        <f>IF(COUNT(K125:K144), SUM(K125:K144) / COUNT(K125:K144), 0)</f>
        <v>-2.0698095408421845E-2</v>
      </c>
      <c r="L145" s="28">
        <f>SUM(L125:L144)</f>
        <v>-58989.571914002256</v>
      </c>
      <c r="M145" s="26" t="s">
        <v>268</v>
      </c>
      <c r="N145" s="27">
        <f>IF(COUNT(N125:N144), SUM(N125:N144) / COUNT(N125:N144), 0)</f>
        <v>-3.2997614189116009E-2</v>
      </c>
      <c r="O145" s="28">
        <f>SUM(O125:O144)</f>
        <v>-94043.200438980639</v>
      </c>
      <c r="Q145" s="284"/>
      <c r="R145" s="285"/>
      <c r="S145" s="286"/>
    </row>
    <row r="147" spans="1:19" ht="17.25" thickBot="1"/>
    <row r="148" spans="1:19" ht="17.25" thickBot="1">
      <c r="A148" s="230" t="s">
        <v>256</v>
      </c>
      <c r="B148" s="231"/>
      <c r="C148" s="231"/>
      <c r="D148" s="231"/>
      <c r="E148" s="231"/>
      <c r="F148" s="231"/>
      <c r="G148" s="231"/>
      <c r="H148" s="231"/>
      <c r="I148" s="231"/>
      <c r="J148" s="231"/>
      <c r="K148" s="231"/>
      <c r="L148" s="231"/>
      <c r="M148" s="231"/>
      <c r="N148" s="231"/>
      <c r="O148" s="232"/>
      <c r="Q148" s="251"/>
      <c r="R148" s="251"/>
      <c r="S148" s="251"/>
    </row>
    <row r="149" spans="1:19" ht="17.25" thickBot="1">
      <c r="A149" s="202" t="s">
        <v>264</v>
      </c>
      <c r="B149" s="230" t="s">
        <v>49</v>
      </c>
      <c r="C149" s="232"/>
      <c r="D149" s="230" t="s">
        <v>57</v>
      </c>
      <c r="E149" s="231"/>
      <c r="F149" s="232"/>
      <c r="G149" s="257">
        <f>_xlfn.IFNA(VLOOKUP(B149, 현재가테이블!$B$2:$D$200, 2, FALSE), "-")</f>
        <v>60715000</v>
      </c>
      <c r="H149" s="258"/>
      <c r="I149" s="259"/>
      <c r="J149" s="230" t="s">
        <v>58</v>
      </c>
      <c r="K149" s="231"/>
      <c r="L149" s="232"/>
      <c r="M149" s="260">
        <f>_xlfn.IFNA(VLOOKUP(B149, 현재가테이블!$B$2:$D$200, 3, FALSE), "-")</f>
        <v>-7.8924148000000006E-3</v>
      </c>
      <c r="N149" s="261"/>
      <c r="O149" s="262"/>
      <c r="Q149" s="251"/>
      <c r="R149" s="251"/>
      <c r="S149" s="251"/>
    </row>
    <row r="150" spans="1:19" ht="17.25" thickBot="1">
      <c r="A150" s="291" t="s">
        <v>54</v>
      </c>
      <c r="B150" s="293" t="str">
        <f>TEXT($G$1, "[$-ko-KR]yyyy-mm-dd(ddd) ") &amp; "오전 00:00"</f>
        <v>2021-12-10(금) 오전 00:00</v>
      </c>
      <c r="C150" s="294"/>
      <c r="D150" s="253" t="str">
        <f>TEXT($G$1, "[$-ko-KR]yyyy-mm-dd(ddd) ") &amp; "오후 14:00"</f>
        <v>2021-12-10(금) 오후 14:00</v>
      </c>
      <c r="E150" s="254"/>
      <c r="F150" s="255"/>
      <c r="G150" s="253" t="str">
        <f>TEXT($G$1, "[$-ko-KR]yyyy-mm-dd(ddd) ") &amp; "오후 19:00"</f>
        <v>2021-12-10(금) 오후 19:00</v>
      </c>
      <c r="H150" s="254"/>
      <c r="I150" s="255"/>
      <c r="J150" s="253" t="str">
        <f>TEXT($G$1, "[$-ko-KR]yyyy-mm-dd(ddd) ") &amp; "오후 21:00"</f>
        <v>2021-12-10(금) 오후 21:00</v>
      </c>
      <c r="K150" s="254"/>
      <c r="L150" s="255"/>
      <c r="M150" s="253" t="str">
        <f>TEXT($G$1+1, "[$-ko-KR]yyyy-mm-dd(ddd) ") &amp; "오전 00:00"</f>
        <v>2021-12-11(토) 오전 00:00</v>
      </c>
      <c r="N150" s="254"/>
      <c r="O150" s="255"/>
      <c r="Q150" s="251"/>
      <c r="R150" s="251"/>
      <c r="S150" s="251"/>
    </row>
    <row r="151" spans="1:19" ht="17.25" thickBot="1">
      <c r="A151" s="292"/>
      <c r="B151" s="121" t="s">
        <v>57</v>
      </c>
      <c r="C151" s="122" t="s">
        <v>58</v>
      </c>
      <c r="D151" s="2" t="s">
        <v>57</v>
      </c>
      <c r="E151" s="10" t="s">
        <v>265</v>
      </c>
      <c r="F151" s="11" t="s">
        <v>266</v>
      </c>
      <c r="G151" s="203" t="s">
        <v>57</v>
      </c>
      <c r="H151" s="204" t="s">
        <v>265</v>
      </c>
      <c r="I151" s="205" t="s">
        <v>266</v>
      </c>
      <c r="J151" s="10" t="s">
        <v>57</v>
      </c>
      <c r="K151" s="10" t="s">
        <v>265</v>
      </c>
      <c r="L151" s="115" t="s">
        <v>266</v>
      </c>
      <c r="M151" s="2" t="s">
        <v>57</v>
      </c>
      <c r="N151" s="10" t="s">
        <v>265</v>
      </c>
      <c r="O151" s="66" t="s">
        <v>266</v>
      </c>
      <c r="Q151" s="256"/>
      <c r="R151" s="256"/>
      <c r="S151" s="256"/>
    </row>
    <row r="152" spans="1:19" ht="17.25" thickBot="1">
      <c r="A152" s="123" t="s">
        <v>217</v>
      </c>
      <c r="B152" s="124">
        <v>193</v>
      </c>
      <c r="C152" s="76">
        <v>-4.4554455399999998E-2</v>
      </c>
      <c r="D152" s="13">
        <v>197</v>
      </c>
      <c r="E152" s="14">
        <f>IF(ISNUMBER(D152), (D152 - $B152) / $B152, "")</f>
        <v>2.072538860103627E-2</v>
      </c>
      <c r="F152" s="16">
        <f>IF(ISNUMBER(D152), $B172 * E152, "")</f>
        <v>3108.8082901554403</v>
      </c>
      <c r="G152" s="29">
        <v>192</v>
      </c>
      <c r="H152" s="14">
        <f>IF(ISNUMBER(G152), (G152 - $B152) / $B152, "")</f>
        <v>-5.1813471502590676E-3</v>
      </c>
      <c r="I152" s="100">
        <f>IF(ISNUMBER(G152), $B172 * H152, "")</f>
        <v>-777.20207253886008</v>
      </c>
      <c r="J152" s="13">
        <v>195</v>
      </c>
      <c r="K152" s="14">
        <f>IF(ISNUMBER(J152), (J152 - $B152) / $B152, "")</f>
        <v>1.0362694300518135E-2</v>
      </c>
      <c r="L152" s="16">
        <f>IF(ISNUMBER(J152), $B172 * K152, "")</f>
        <v>1554.4041450777202</v>
      </c>
      <c r="M152" s="29">
        <v>194</v>
      </c>
      <c r="N152" s="14">
        <f>IF(ISNUMBER(M152), (M152 - $B152) / $B152, "")</f>
        <v>5.1813471502590676E-3</v>
      </c>
      <c r="O152" s="16">
        <f>IF(ISNUMBER(M152), $B172 * N152, "")</f>
        <v>777.20207253886008</v>
      </c>
      <c r="Q152" s="251"/>
      <c r="R152" s="251"/>
      <c r="S152" s="251"/>
    </row>
    <row r="153" spans="1:19" ht="17.25" thickBot="1">
      <c r="A153" s="125" t="s">
        <v>85</v>
      </c>
      <c r="B153" s="126">
        <v>389</v>
      </c>
      <c r="C153" s="77">
        <v>-4.6568627500000001E-2</v>
      </c>
      <c r="D153" s="15">
        <v>372</v>
      </c>
      <c r="E153" s="32">
        <f t="shared" ref="E153:E156" si="78">IF(ISNUMBER(D153), (D153 - $B153) / $B153, "")</f>
        <v>-4.3701799485861184E-2</v>
      </c>
      <c r="F153" s="18">
        <f>IF(ISNUMBER(D153), $B172 * E153, "")</f>
        <v>-6555.269922879178</v>
      </c>
      <c r="G153" s="31">
        <v>370</v>
      </c>
      <c r="H153" s="32">
        <f t="shared" ref="H153:H156" si="79">IF(ISNUMBER(G153), (G153 - $B153) / $B153, "")</f>
        <v>-4.8843187660668377E-2</v>
      </c>
      <c r="I153" s="101">
        <f>IF(ISNUMBER(G153), $B172 * H153, "")</f>
        <v>-7326.4781491002568</v>
      </c>
      <c r="J153" s="15">
        <v>377</v>
      </c>
      <c r="K153" s="32">
        <f t="shared" ref="K153:K156" si="80">IF(ISNUMBER(J153), (J153 - $B153) / $B153, "")</f>
        <v>-3.0848329048843187E-2</v>
      </c>
      <c r="L153" s="18">
        <f>IF(ISNUMBER(J153), $B172 * K153, "")</f>
        <v>-4627.2493573264783</v>
      </c>
      <c r="M153" s="31">
        <v>375</v>
      </c>
      <c r="N153" s="32">
        <f t="shared" ref="N153:N156" si="81">IF(ISNUMBER(M153), (M153 - $B153) / $B153, "")</f>
        <v>-3.5989717223650387E-2</v>
      </c>
      <c r="O153" s="18">
        <f>IF(ISNUMBER(M153), $B172 * N153, "")</f>
        <v>-5398.457583547558</v>
      </c>
      <c r="Q153" s="251"/>
      <c r="R153" s="251"/>
      <c r="S153" s="251"/>
    </row>
    <row r="154" spans="1:19" ht="17.25" thickBot="1">
      <c r="A154" s="125" t="s">
        <v>115</v>
      </c>
      <c r="B154" s="126">
        <v>732</v>
      </c>
      <c r="C154" s="77">
        <v>-4.8114434300000002E-2</v>
      </c>
      <c r="D154" s="15">
        <v>718</v>
      </c>
      <c r="E154" s="32">
        <f t="shared" si="78"/>
        <v>-1.912568306010929E-2</v>
      </c>
      <c r="F154" s="18">
        <f>IF(ISNUMBER(D154), $B172 * E154, "")</f>
        <v>-2868.8524590163934</v>
      </c>
      <c r="G154" s="31">
        <v>711</v>
      </c>
      <c r="H154" s="32">
        <f t="shared" si="79"/>
        <v>-2.8688524590163935E-2</v>
      </c>
      <c r="I154" s="101">
        <f>IF(ISNUMBER(G154), $B172 * H154, "")</f>
        <v>-4303.2786885245905</v>
      </c>
      <c r="J154" s="15">
        <v>722</v>
      </c>
      <c r="K154" s="32">
        <f t="shared" si="80"/>
        <v>-1.3661202185792349E-2</v>
      </c>
      <c r="L154" s="18">
        <f>IF(ISNUMBER(J154), $B172 * K154, "")</f>
        <v>-2049.1803278688526</v>
      </c>
      <c r="M154" s="31">
        <v>714</v>
      </c>
      <c r="N154" s="32">
        <f t="shared" si="81"/>
        <v>-2.4590163934426229E-2</v>
      </c>
      <c r="O154" s="18">
        <f>IF(ISNUMBER(M154), $B172 * N154, "")</f>
        <v>-3688.5245901639341</v>
      </c>
      <c r="Q154" s="256"/>
      <c r="R154" s="256"/>
      <c r="S154" s="256"/>
    </row>
    <row r="155" spans="1:19" ht="17.25" thickBot="1">
      <c r="A155" s="125" t="s">
        <v>56</v>
      </c>
      <c r="B155" s="126">
        <v>167</v>
      </c>
      <c r="C155" s="77">
        <v>-5.1136363599999998E-2</v>
      </c>
      <c r="D155" s="15">
        <v>170</v>
      </c>
      <c r="E155" s="32">
        <f t="shared" si="78"/>
        <v>1.7964071856287425E-2</v>
      </c>
      <c r="F155" s="18">
        <f>IF(ISNUMBER(D155), $B172 * E155, "")</f>
        <v>2694.6107784431138</v>
      </c>
      <c r="G155" s="31">
        <v>168</v>
      </c>
      <c r="H155" s="32">
        <f t="shared" si="79"/>
        <v>5.9880239520958087E-3</v>
      </c>
      <c r="I155" s="101">
        <f>IF(ISNUMBER(G155), $B172 * H155, "")</f>
        <v>898.20359281437129</v>
      </c>
      <c r="J155" s="15">
        <v>170</v>
      </c>
      <c r="K155" s="32">
        <f t="shared" si="80"/>
        <v>1.7964071856287425E-2</v>
      </c>
      <c r="L155" s="18">
        <f>IF(ISNUMBER(J155), $B172 * K155, "")</f>
        <v>2694.6107784431138</v>
      </c>
      <c r="M155" s="31">
        <v>168</v>
      </c>
      <c r="N155" s="32">
        <f t="shared" si="81"/>
        <v>5.9880239520958087E-3</v>
      </c>
      <c r="O155" s="18">
        <f>IF(ISNUMBER(M155), $B172 * N155, "")</f>
        <v>898.20359281437129</v>
      </c>
      <c r="Q155" s="256"/>
      <c r="R155" s="256"/>
      <c r="S155" s="256"/>
    </row>
    <row r="156" spans="1:19" ht="17.25" thickBot="1">
      <c r="A156" s="127" t="s">
        <v>127</v>
      </c>
      <c r="B156" s="128">
        <v>110</v>
      </c>
      <c r="C156" s="78">
        <v>-5.1724137900000001E-2</v>
      </c>
      <c r="D156" s="20">
        <v>107</v>
      </c>
      <c r="E156" s="21">
        <f t="shared" si="78"/>
        <v>-2.7272727272727271E-2</v>
      </c>
      <c r="F156" s="22">
        <f>IF(ISNUMBER(D156), $B172 * E156, "")</f>
        <v>-4090.9090909090905</v>
      </c>
      <c r="G156" s="30">
        <v>111</v>
      </c>
      <c r="H156" s="21">
        <f t="shared" si="79"/>
        <v>9.0909090909090905E-3</v>
      </c>
      <c r="I156" s="105">
        <f>IF(ISNUMBER(G156), $B172 * H156, "")</f>
        <v>1363.6363636363635</v>
      </c>
      <c r="J156" s="20">
        <v>112</v>
      </c>
      <c r="K156" s="21">
        <f t="shared" si="80"/>
        <v>1.8181818181818181E-2</v>
      </c>
      <c r="L156" s="22">
        <f>IF(ISNUMBER(J156), $B172 * K156, "")</f>
        <v>2727.272727272727</v>
      </c>
      <c r="M156" s="30">
        <v>109</v>
      </c>
      <c r="N156" s="21">
        <f t="shared" si="81"/>
        <v>-9.0909090909090905E-3</v>
      </c>
      <c r="O156" s="22">
        <f>IF(ISNUMBER(M156), $B172 * N156, "")</f>
        <v>-1363.6363636363635</v>
      </c>
      <c r="Q156" s="256"/>
      <c r="R156" s="256"/>
      <c r="S156" s="256"/>
    </row>
    <row r="157" spans="1:19" ht="17.25" thickBot="1">
      <c r="A157" s="125" t="s">
        <v>336</v>
      </c>
      <c r="B157" s="129">
        <v>327</v>
      </c>
      <c r="C157" s="80">
        <v>-5.2173913000000002E-2</v>
      </c>
      <c r="D157" s="106">
        <v>316</v>
      </c>
      <c r="E157" s="107">
        <f>IF(ISNUMBER(D157), (D157 - $B157) / $B157, "")</f>
        <v>-3.3639143730886847E-2</v>
      </c>
      <c r="F157" s="108">
        <f>IF(ISNUMBER(D157), $B172 * E157, "")</f>
        <v>-5045.8715596330267</v>
      </c>
      <c r="G157" s="109">
        <v>314</v>
      </c>
      <c r="H157" s="107">
        <f>IF(ISNUMBER(G157), (G157 - $B157) / $B157, "")</f>
        <v>-3.9755351681957186E-2</v>
      </c>
      <c r="I157" s="110">
        <f>IF(ISNUMBER(G157), $B172 * H157, "")</f>
        <v>-5963.3027522935781</v>
      </c>
      <c r="J157" s="106">
        <v>319</v>
      </c>
      <c r="K157" s="107">
        <f>IF(ISNUMBER(J157), (J157 - $B157) / $B157, "")</f>
        <v>-2.4464831804281346E-2</v>
      </c>
      <c r="L157" s="108">
        <f>IF(ISNUMBER(J157), $B172 * K157, "")</f>
        <v>-3669.7247706422017</v>
      </c>
      <c r="M157" s="109">
        <v>317</v>
      </c>
      <c r="N157" s="107">
        <f>IF(ISNUMBER(M157), (M157 - $B157) / $B157, "")</f>
        <v>-3.0581039755351681E-2</v>
      </c>
      <c r="O157" s="108">
        <f>IF(ISNUMBER(M157), $B172 * N157, "")</f>
        <v>-4587.1559633027518</v>
      </c>
      <c r="Q157" s="256"/>
      <c r="R157" s="256"/>
      <c r="S157" s="256"/>
    </row>
    <row r="158" spans="1:19" ht="17.25" thickBot="1">
      <c r="A158" s="125" t="s">
        <v>107</v>
      </c>
      <c r="B158" s="126">
        <v>145</v>
      </c>
      <c r="C158" s="77">
        <v>-5.2287581700000002E-2</v>
      </c>
      <c r="D158" s="15">
        <v>143</v>
      </c>
      <c r="E158" s="32">
        <f t="shared" ref="E158:E161" si="82">IF(ISNUMBER(D158), (D158 - $B158) / $B158, "")</f>
        <v>-1.3793103448275862E-2</v>
      </c>
      <c r="F158" s="18">
        <f>IF(ISNUMBER(D158), $B172 * E158, "")</f>
        <v>-2068.9655172413791</v>
      </c>
      <c r="G158" s="31">
        <v>141</v>
      </c>
      <c r="H158" s="32">
        <f t="shared" ref="H158:H161" si="83">IF(ISNUMBER(G158), (G158 - $B158) / $B158, "")</f>
        <v>-2.7586206896551724E-2</v>
      </c>
      <c r="I158" s="101">
        <f>IF(ISNUMBER(G158), $B172 * H158, "")</f>
        <v>-4137.9310344827582</v>
      </c>
      <c r="J158" s="15">
        <v>142</v>
      </c>
      <c r="K158" s="32">
        <f t="shared" ref="K158:K161" si="84">IF(ISNUMBER(J158), (J158 - $B158) / $B158, "")</f>
        <v>-2.0689655172413793E-2</v>
      </c>
      <c r="L158" s="18">
        <f>IF(ISNUMBER(J158), $B172 * K158, "")</f>
        <v>-3103.4482758620688</v>
      </c>
      <c r="M158" s="31">
        <v>142</v>
      </c>
      <c r="N158" s="32">
        <f t="shared" ref="N158:N161" si="85">IF(ISNUMBER(M158), (M158 - $B158) / $B158, "")</f>
        <v>-2.0689655172413793E-2</v>
      </c>
      <c r="O158" s="18">
        <f>IF(ISNUMBER(M158), $B172 * N158, "")</f>
        <v>-3103.4482758620688</v>
      </c>
      <c r="Q158" s="256"/>
      <c r="R158" s="256"/>
      <c r="S158" s="256"/>
    </row>
    <row r="159" spans="1:19" ht="17.25" thickBot="1">
      <c r="A159" s="125" t="s">
        <v>197</v>
      </c>
      <c r="B159" s="126">
        <v>179</v>
      </c>
      <c r="C159" s="77">
        <v>-5.2910052899999997E-2</v>
      </c>
      <c r="D159" s="15">
        <v>175</v>
      </c>
      <c r="E159" s="32">
        <f t="shared" si="82"/>
        <v>-2.23463687150838E-2</v>
      </c>
      <c r="F159" s="18">
        <f>IF(ISNUMBER(D159), $B172 * E159, "")</f>
        <v>-3351.9553072625699</v>
      </c>
      <c r="G159" s="31">
        <v>169</v>
      </c>
      <c r="H159" s="32">
        <f t="shared" si="83"/>
        <v>-5.5865921787709494E-2</v>
      </c>
      <c r="I159" s="101">
        <f>IF(ISNUMBER(G159), $B172 * H159, "")</f>
        <v>-8379.8882681564246</v>
      </c>
      <c r="J159" s="15">
        <v>172</v>
      </c>
      <c r="K159" s="32">
        <f t="shared" si="84"/>
        <v>-3.9106145251396648E-2</v>
      </c>
      <c r="L159" s="18">
        <f>IF(ISNUMBER(J159), $B172 * K159, "")</f>
        <v>-5865.921787709497</v>
      </c>
      <c r="M159" s="31">
        <v>170</v>
      </c>
      <c r="N159" s="32">
        <f t="shared" si="85"/>
        <v>-5.027932960893855E-2</v>
      </c>
      <c r="O159" s="18">
        <f>IF(ISNUMBER(M159), $B172 * N159, "")</f>
        <v>-7541.8994413407827</v>
      </c>
      <c r="Q159" s="256"/>
      <c r="R159" s="256"/>
      <c r="S159" s="256"/>
    </row>
    <row r="160" spans="1:19" ht="17.25" thickBot="1">
      <c r="A160" s="125" t="s">
        <v>203</v>
      </c>
      <c r="B160" s="126">
        <v>697</v>
      </c>
      <c r="C160" s="77">
        <v>-5.2989130400000001E-2</v>
      </c>
      <c r="D160" s="15">
        <v>674</v>
      </c>
      <c r="E160" s="32">
        <f t="shared" si="82"/>
        <v>-3.2998565279770443E-2</v>
      </c>
      <c r="F160" s="18">
        <f>IF(ISNUMBER(D160), $B172 * E160, "")</f>
        <v>-4949.7847919655669</v>
      </c>
      <c r="G160" s="31">
        <v>672</v>
      </c>
      <c r="H160" s="32">
        <f t="shared" si="83"/>
        <v>-3.5868005738880916E-2</v>
      </c>
      <c r="I160" s="101">
        <f>IF(ISNUMBER(G160), $B172 * H160, "")</f>
        <v>-5380.2008608321376</v>
      </c>
      <c r="J160" s="15">
        <v>686</v>
      </c>
      <c r="K160" s="32">
        <f t="shared" si="84"/>
        <v>-1.5781922525107604E-2</v>
      </c>
      <c r="L160" s="18">
        <f>IF(ISNUMBER(J160), $B172 * K160, "")</f>
        <v>-2367.2883787661403</v>
      </c>
      <c r="M160" s="31">
        <v>667</v>
      </c>
      <c r="N160" s="32">
        <f t="shared" si="85"/>
        <v>-4.3041606886657105E-2</v>
      </c>
      <c r="O160" s="18">
        <f>IF(ISNUMBER(M160), $B172 * N160, "")</f>
        <v>-6456.241032998566</v>
      </c>
      <c r="Q160" s="33"/>
      <c r="R160" s="33"/>
    </row>
    <row r="161" spans="1:19" ht="17.25" thickBot="1">
      <c r="A161" s="130" t="s">
        <v>233</v>
      </c>
      <c r="B161" s="131">
        <v>601</v>
      </c>
      <c r="C161" s="79">
        <v>-5.6514913700000002E-2</v>
      </c>
      <c r="D161" s="24">
        <v>586</v>
      </c>
      <c r="E161" s="25">
        <f t="shared" si="82"/>
        <v>-2.4958402662229616E-2</v>
      </c>
      <c r="F161" s="104">
        <f>IF(ISNUMBER(D161), $B172 * E161, "")</f>
        <v>-3743.7603993344424</v>
      </c>
      <c r="G161" s="102">
        <v>573</v>
      </c>
      <c r="H161" s="25">
        <f t="shared" si="83"/>
        <v>-4.6589018302828619E-2</v>
      </c>
      <c r="I161" s="103">
        <f>IF(ISNUMBER(G161), $B172 * H161, "")</f>
        <v>-6988.3527454242931</v>
      </c>
      <c r="J161" s="24">
        <v>586</v>
      </c>
      <c r="K161" s="25">
        <f t="shared" si="84"/>
        <v>-2.4958402662229616E-2</v>
      </c>
      <c r="L161" s="104">
        <f>IF(ISNUMBER(J161), $B172 * K161, "")</f>
        <v>-3743.7603993344424</v>
      </c>
      <c r="M161" s="102">
        <v>567</v>
      </c>
      <c r="N161" s="25">
        <f t="shared" si="85"/>
        <v>-5.6572379367720464E-2</v>
      </c>
      <c r="O161" s="104">
        <f>IF(ISNUMBER(M161), $B172 * N161, "")</f>
        <v>-8485.8569051580689</v>
      </c>
      <c r="Q161" s="265"/>
      <c r="R161" s="266"/>
      <c r="S161" s="267"/>
    </row>
    <row r="162" spans="1:19">
      <c r="A162" s="123" t="s">
        <v>125</v>
      </c>
      <c r="B162" s="124">
        <v>110</v>
      </c>
      <c r="C162" s="76">
        <v>-5.9829059800000001E-2</v>
      </c>
      <c r="D162" s="13">
        <v>106</v>
      </c>
      <c r="E162" s="14">
        <f>IF(ISNUMBER(D162), (D162 - $B162) / $B162, "")</f>
        <v>-3.6363636363636362E-2</v>
      </c>
      <c r="F162" s="16">
        <f>IF(ISNUMBER(D162), $B172 * E162, "")</f>
        <v>-5454.545454545454</v>
      </c>
      <c r="G162" s="29">
        <v>106</v>
      </c>
      <c r="H162" s="14">
        <f>IF(ISNUMBER(G162), (G162 - $B162) / $B162, "")</f>
        <v>-3.6363636363636362E-2</v>
      </c>
      <c r="I162" s="100">
        <f>IF(ISNUMBER(G162), $B172 * H162, "")</f>
        <v>-5454.545454545454</v>
      </c>
      <c r="J162" s="13">
        <v>108</v>
      </c>
      <c r="K162" s="14">
        <f>IF(ISNUMBER(J162), (J162 - $B162) / $B162, "")</f>
        <v>-1.8181818181818181E-2</v>
      </c>
      <c r="L162" s="16">
        <f>IF(ISNUMBER(J162), $B172 * K162, "")</f>
        <v>-2727.272727272727</v>
      </c>
      <c r="M162" s="29">
        <v>106</v>
      </c>
      <c r="N162" s="14">
        <f>IF(ISNUMBER(M162), (M162 - $B162) / $B162, "")</f>
        <v>-3.6363636363636362E-2</v>
      </c>
      <c r="O162" s="16">
        <f>IF(ISNUMBER(M162), $B172 * N162, "")</f>
        <v>-5454.545454545454</v>
      </c>
      <c r="Q162" s="268"/>
      <c r="R162" s="269"/>
      <c r="S162" s="270"/>
    </row>
    <row r="163" spans="1:19" ht="17.25" thickBot="1">
      <c r="A163" s="125" t="s">
        <v>171</v>
      </c>
      <c r="B163" s="126">
        <v>577</v>
      </c>
      <c r="C163" s="77">
        <v>-6.0260586300000002E-2</v>
      </c>
      <c r="D163" s="15">
        <v>599</v>
      </c>
      <c r="E163" s="32">
        <f t="shared" ref="E163:E166" si="86">IF(ISNUMBER(D163), (D163 - $B163) / $B163, "")</f>
        <v>3.8128249566724434E-2</v>
      </c>
      <c r="F163" s="18">
        <f>IF(ISNUMBER(D163), $B172 * E163, "")</f>
        <v>5719.2374350086648</v>
      </c>
      <c r="G163" s="31">
        <v>602</v>
      </c>
      <c r="H163" s="32">
        <f t="shared" ref="H163:H166" si="87">IF(ISNUMBER(G163), (G163 - $B163) / $B163, "")</f>
        <v>4.3327556325823226E-2</v>
      </c>
      <c r="I163" s="101">
        <f>IF(ISNUMBER(G163), $B172 * H163, "")</f>
        <v>6499.1334488734838</v>
      </c>
      <c r="J163" s="15">
        <v>604</v>
      </c>
      <c r="K163" s="32">
        <f t="shared" ref="K163:K166" si="88">IF(ISNUMBER(J163), (J163 - $B163) / $B163, "")</f>
        <v>4.6793760831889082E-2</v>
      </c>
      <c r="L163" s="18">
        <f>IF(ISNUMBER(J163), $B172 * K163, "")</f>
        <v>7019.0641247833619</v>
      </c>
      <c r="M163" s="31">
        <v>597</v>
      </c>
      <c r="N163" s="32">
        <f t="shared" ref="N163:N166" si="89">IF(ISNUMBER(M163), (M163 - $B163) / $B163, "")</f>
        <v>3.4662045060658578E-2</v>
      </c>
      <c r="O163" s="18">
        <f>IF(ISNUMBER(M163), $B172 * N163, "")</f>
        <v>5199.3067590987866</v>
      </c>
      <c r="Q163" s="271"/>
      <c r="R163" s="272"/>
      <c r="S163" s="273"/>
    </row>
    <row r="164" spans="1:19" ht="17.25" thickBot="1">
      <c r="A164" s="125" t="s">
        <v>51</v>
      </c>
      <c r="B164" s="126">
        <v>354</v>
      </c>
      <c r="C164" s="77">
        <v>-6.1007957600000003E-2</v>
      </c>
      <c r="D164" s="15">
        <v>339</v>
      </c>
      <c r="E164" s="32">
        <f t="shared" si="86"/>
        <v>-4.2372881355932202E-2</v>
      </c>
      <c r="F164" s="18">
        <f>IF(ISNUMBER(D164), $B172 * E164, "")</f>
        <v>-6355.9322033898306</v>
      </c>
      <c r="G164" s="31">
        <v>340</v>
      </c>
      <c r="H164" s="32">
        <f t="shared" si="87"/>
        <v>-3.954802259887006E-2</v>
      </c>
      <c r="I164" s="101">
        <f>IF(ISNUMBER(G164), $B172 * H164, "")</f>
        <v>-5932.203389830509</v>
      </c>
      <c r="J164" s="15">
        <v>343</v>
      </c>
      <c r="K164" s="32">
        <f t="shared" si="88"/>
        <v>-3.1073446327683617E-2</v>
      </c>
      <c r="L164" s="18">
        <f>IF(ISNUMBER(J164), $B172 * K164, "")</f>
        <v>-4661.016949152543</v>
      </c>
      <c r="M164" s="31">
        <v>340</v>
      </c>
      <c r="N164" s="32">
        <f t="shared" si="89"/>
        <v>-3.954802259887006E-2</v>
      </c>
      <c r="O164" s="18">
        <f>IF(ISNUMBER(M164), $B172 * N164, "")</f>
        <v>-5932.203389830509</v>
      </c>
      <c r="Q164" s="256"/>
      <c r="R164" s="256"/>
      <c r="S164" s="256"/>
    </row>
    <row r="165" spans="1:19" ht="17.25" thickBot="1">
      <c r="A165" s="125" t="s">
        <v>237</v>
      </c>
      <c r="B165" s="126">
        <v>136</v>
      </c>
      <c r="C165" s="77">
        <v>-6.2068965500000003E-2</v>
      </c>
      <c r="D165" s="15">
        <v>134</v>
      </c>
      <c r="E165" s="32">
        <f t="shared" si="86"/>
        <v>-1.4705882352941176E-2</v>
      </c>
      <c r="F165" s="18">
        <f>IF(ISNUMBER(D165), $B172 * E165, "")</f>
        <v>-2205.8823529411766</v>
      </c>
      <c r="G165" s="31">
        <v>132</v>
      </c>
      <c r="H165" s="32">
        <f t="shared" si="87"/>
        <v>-2.9411764705882353E-2</v>
      </c>
      <c r="I165" s="101">
        <f>IF(ISNUMBER(G165), $B172 * H165, "")</f>
        <v>-4411.7647058823532</v>
      </c>
      <c r="J165" s="15">
        <v>135</v>
      </c>
      <c r="K165" s="32">
        <f t="shared" si="88"/>
        <v>-7.3529411764705881E-3</v>
      </c>
      <c r="L165" s="18">
        <f>IF(ISNUMBER(J165), $B172 * K165, "")</f>
        <v>-1102.9411764705883</v>
      </c>
      <c r="M165" s="31">
        <v>133</v>
      </c>
      <c r="N165" s="32">
        <f t="shared" si="89"/>
        <v>-2.2058823529411766E-2</v>
      </c>
      <c r="O165" s="18">
        <f>IF(ISNUMBER(M165), $B172 * N165, "")</f>
        <v>-3308.8235294117649</v>
      </c>
      <c r="Q165" s="251"/>
      <c r="R165" s="251"/>
      <c r="S165" s="251"/>
    </row>
    <row r="166" spans="1:19" ht="17.25" thickBot="1">
      <c r="A166" s="127" t="s">
        <v>219</v>
      </c>
      <c r="B166" s="128">
        <v>299</v>
      </c>
      <c r="C166" s="78">
        <v>-6.2695924799999997E-2</v>
      </c>
      <c r="D166" s="20">
        <v>301</v>
      </c>
      <c r="E166" s="21">
        <f t="shared" si="86"/>
        <v>6.688963210702341E-3</v>
      </c>
      <c r="F166" s="22">
        <f>IF(ISNUMBER(D166), $B172 * E166, "")</f>
        <v>1003.3444816053511</v>
      </c>
      <c r="G166" s="30">
        <v>293</v>
      </c>
      <c r="H166" s="21">
        <f t="shared" si="87"/>
        <v>-2.0066889632107024E-2</v>
      </c>
      <c r="I166" s="105">
        <f>IF(ISNUMBER(G166), $B172 * H166, "")</f>
        <v>-3010.0334448160534</v>
      </c>
      <c r="J166" s="20">
        <v>301</v>
      </c>
      <c r="K166" s="21">
        <f t="shared" si="88"/>
        <v>6.688963210702341E-3</v>
      </c>
      <c r="L166" s="22">
        <f>IF(ISNUMBER(J166), $B172 * K166, "")</f>
        <v>1003.3444816053511</v>
      </c>
      <c r="M166" s="30">
        <v>300</v>
      </c>
      <c r="N166" s="21">
        <f t="shared" si="89"/>
        <v>3.3444816053511705E-3</v>
      </c>
      <c r="O166" s="22">
        <f>IF(ISNUMBER(M166), $B172 * N166, "")</f>
        <v>501.67224080267556</v>
      </c>
      <c r="Q166" s="251"/>
      <c r="R166" s="251"/>
      <c r="S166" s="251"/>
    </row>
    <row r="167" spans="1:19" ht="17.25" thickBot="1">
      <c r="A167" s="125" t="s">
        <v>101</v>
      </c>
      <c r="B167" s="129">
        <v>931</v>
      </c>
      <c r="C167" s="80">
        <v>-6.3380281699999999E-2</v>
      </c>
      <c r="D167" s="106">
        <v>891</v>
      </c>
      <c r="E167" s="107">
        <f>IF(ISNUMBER(D167), (D167 - $B167) / $B167, "")</f>
        <v>-4.2964554242749732E-2</v>
      </c>
      <c r="F167" s="108">
        <f>IF(ISNUMBER(D167), $B172 * E167, "")</f>
        <v>-6444.68313641246</v>
      </c>
      <c r="G167" s="109">
        <v>888</v>
      </c>
      <c r="H167" s="107">
        <f>IF(ISNUMBER(G167), (G167 - $B167) / $B167, "")</f>
        <v>-4.6186895810955961E-2</v>
      </c>
      <c r="I167" s="110">
        <f>IF(ISNUMBER(G167), $B172 * H167, "")</f>
        <v>-6928.0343716433945</v>
      </c>
      <c r="J167" s="106">
        <v>906</v>
      </c>
      <c r="K167" s="107">
        <f>IF(ISNUMBER(J167), (J167 - $B167) / $B167, "")</f>
        <v>-2.6852846401718582E-2</v>
      </c>
      <c r="L167" s="108">
        <f>IF(ISNUMBER(J167), $B172 * K167, "")</f>
        <v>-4027.9269602577874</v>
      </c>
      <c r="M167" s="109">
        <v>894</v>
      </c>
      <c r="N167" s="107">
        <f>IF(ISNUMBER(M167), (M167 - $B167) / $B167, "")</f>
        <v>-3.9742212674543503E-2</v>
      </c>
      <c r="O167" s="108">
        <f>IF(ISNUMBER(M167), $B172 * N167, "")</f>
        <v>-5961.3319011815256</v>
      </c>
      <c r="Q167" s="256"/>
      <c r="R167" s="256"/>
      <c r="S167" s="256"/>
    </row>
    <row r="168" spans="1:19" ht="17.25" thickBot="1">
      <c r="A168" s="125" t="s">
        <v>215</v>
      </c>
      <c r="B168" s="126">
        <v>398</v>
      </c>
      <c r="C168" s="77">
        <v>-6.3529411800000005E-2</v>
      </c>
      <c r="D168" s="15">
        <v>384</v>
      </c>
      <c r="E168" s="32">
        <f t="shared" ref="E168:E171" si="90">IF(ISNUMBER(D168), (D168 - $B168) / $B168, "")</f>
        <v>-3.5175879396984924E-2</v>
      </c>
      <c r="F168" s="18">
        <f>IF(ISNUMBER(D168), $B172 * E168, "")</f>
        <v>-5276.3819095477384</v>
      </c>
      <c r="G168" s="31">
        <v>380</v>
      </c>
      <c r="H168" s="32">
        <f t="shared" ref="H168:H171" si="91">IF(ISNUMBER(G168), (G168 - $B168) / $B168, "")</f>
        <v>-4.5226130653266333E-2</v>
      </c>
      <c r="I168" s="101">
        <f>IF(ISNUMBER(G168), $B172 * H168, "")</f>
        <v>-6783.9195979899496</v>
      </c>
      <c r="J168" s="15">
        <v>385</v>
      </c>
      <c r="K168" s="32">
        <f t="shared" ref="K168:K171" si="92">IF(ISNUMBER(J168), (J168 - $B168) / $B168, "")</f>
        <v>-3.2663316582914576E-2</v>
      </c>
      <c r="L168" s="18">
        <f>IF(ISNUMBER(J168), $B172 * K168, "")</f>
        <v>-4899.4974874371865</v>
      </c>
      <c r="M168" s="31">
        <v>381</v>
      </c>
      <c r="N168" s="32">
        <f t="shared" ref="N168:N171" si="93">IF(ISNUMBER(M168), (M168 - $B168) / $B168, "")</f>
        <v>-4.2713567839195977E-2</v>
      </c>
      <c r="O168" s="18">
        <f>IF(ISNUMBER(M168), $B172 * N168, "")</f>
        <v>-6407.0351758793968</v>
      </c>
      <c r="Q168" s="256"/>
      <c r="R168" s="256"/>
      <c r="S168" s="256"/>
    </row>
    <row r="169" spans="1:19" ht="17.25" thickBot="1">
      <c r="A169" s="125" t="s">
        <v>161</v>
      </c>
      <c r="B169" s="126">
        <v>518</v>
      </c>
      <c r="C169" s="77">
        <v>-6.4981949499999997E-2</v>
      </c>
      <c r="D169" s="15">
        <v>498</v>
      </c>
      <c r="E169" s="32">
        <f t="shared" si="90"/>
        <v>-3.8610038610038609E-2</v>
      </c>
      <c r="F169" s="18">
        <f>IF(ISNUMBER(D169), $B172 * E169, "")</f>
        <v>-5791.5057915057914</v>
      </c>
      <c r="G169" s="31">
        <v>486</v>
      </c>
      <c r="H169" s="32">
        <f t="shared" si="91"/>
        <v>-6.1776061776061778E-2</v>
      </c>
      <c r="I169" s="101">
        <f>IF(ISNUMBER(G169), $B172 * H169, "")</f>
        <v>-9266.4092664092659</v>
      </c>
      <c r="J169" s="15">
        <v>504</v>
      </c>
      <c r="K169" s="32">
        <f t="shared" si="92"/>
        <v>-2.7027027027027029E-2</v>
      </c>
      <c r="L169" s="18">
        <f>IF(ISNUMBER(J169), $B172 * K169, "")</f>
        <v>-4054.0540540540542</v>
      </c>
      <c r="M169" s="31">
        <v>493</v>
      </c>
      <c r="N169" s="32">
        <f t="shared" si="93"/>
        <v>-4.8262548262548263E-2</v>
      </c>
      <c r="O169" s="18">
        <f>IF(ISNUMBER(M169), $B172 * N169, "")</f>
        <v>-7239.3822393822393</v>
      </c>
      <c r="Q169" s="256"/>
      <c r="R169" s="256"/>
      <c r="S169" s="256"/>
    </row>
    <row r="170" spans="1:19">
      <c r="A170" s="125" t="s">
        <v>121</v>
      </c>
      <c r="B170" s="126">
        <v>465</v>
      </c>
      <c r="C170" s="77">
        <v>-7.0000000000000007E-2</v>
      </c>
      <c r="D170" s="15">
        <v>447</v>
      </c>
      <c r="E170" s="32">
        <f t="shared" si="90"/>
        <v>-3.870967741935484E-2</v>
      </c>
      <c r="F170" s="18">
        <f>IF(ISNUMBER(D170), $B172 * E170, "")</f>
        <v>-5806.4516129032263</v>
      </c>
      <c r="G170" s="31">
        <v>445</v>
      </c>
      <c r="H170" s="32">
        <f t="shared" si="91"/>
        <v>-4.3010752688172046E-2</v>
      </c>
      <c r="I170" s="101">
        <f>IF(ISNUMBER(G170), $B172 * H170, "")</f>
        <v>-6451.6129032258068</v>
      </c>
      <c r="J170" s="15">
        <v>452</v>
      </c>
      <c r="K170" s="32">
        <f t="shared" si="92"/>
        <v>-2.7956989247311829E-2</v>
      </c>
      <c r="L170" s="18">
        <f>IF(ISNUMBER(J170), $B172 * K170, "")</f>
        <v>-4193.5483870967746</v>
      </c>
      <c r="M170" s="31">
        <v>445</v>
      </c>
      <c r="N170" s="32">
        <f t="shared" si="93"/>
        <v>-4.3010752688172046E-2</v>
      </c>
      <c r="O170" s="18">
        <f>IF(ISNUMBER(M170), $B172 * N170, "")</f>
        <v>-6451.6129032258068</v>
      </c>
      <c r="Q170" s="278"/>
      <c r="R170" s="279"/>
      <c r="S170" s="280"/>
    </row>
    <row r="171" spans="1:19" ht="17.25" thickBot="1">
      <c r="A171" s="130" t="s">
        <v>227</v>
      </c>
      <c r="B171" s="131">
        <v>751</v>
      </c>
      <c r="C171" s="79">
        <v>-9.1898428099999999E-2</v>
      </c>
      <c r="D171" s="24">
        <v>666</v>
      </c>
      <c r="E171" s="25">
        <f t="shared" si="90"/>
        <v>-0.11318242343541944</v>
      </c>
      <c r="F171" s="104">
        <f>IF(ISNUMBER(D171), $B172 * E171, "")</f>
        <v>-16977.363515312914</v>
      </c>
      <c r="G171" s="102">
        <v>658</v>
      </c>
      <c r="H171" s="25">
        <f t="shared" si="91"/>
        <v>-0.12383488681757657</v>
      </c>
      <c r="I171" s="103">
        <f>IF(ISNUMBER(G171), $B172 * H171, "")</f>
        <v>-18575.233022636487</v>
      </c>
      <c r="J171" s="24">
        <v>675</v>
      </c>
      <c r="K171" s="25">
        <f t="shared" si="92"/>
        <v>-0.10119840213049268</v>
      </c>
      <c r="L171" s="104">
        <f>IF(ISNUMBER(J171), $B172 * K171, "")</f>
        <v>-15179.760319573901</v>
      </c>
      <c r="M171" s="102">
        <v>679</v>
      </c>
      <c r="N171" s="25">
        <f t="shared" si="93"/>
        <v>-9.5872170439414109E-2</v>
      </c>
      <c r="O171" s="104">
        <f>IF(ISNUMBER(M171), $B172 * N171, "")</f>
        <v>-14380.825565912117</v>
      </c>
      <c r="Q171" s="281"/>
      <c r="R171" s="282"/>
      <c r="S171" s="283"/>
    </row>
    <row r="172" spans="1:19" ht="17.25" thickBot="1">
      <c r="A172" s="132" t="s">
        <v>267</v>
      </c>
      <c r="B172" s="289">
        <f>$B$37</f>
        <v>150000</v>
      </c>
      <c r="C172" s="290"/>
      <c r="D172" s="26" t="s">
        <v>268</v>
      </c>
      <c r="E172" s="27">
        <f>IF(COUNT(E152:E171), SUM(E152:E171) / COUNT(E152:E171), 0)</f>
        <v>-2.4820704679862558E-2</v>
      </c>
      <c r="F172" s="28">
        <f>SUM(F152:F171)</f>
        <v>-74462.114039587672</v>
      </c>
      <c r="G172" s="26" t="s">
        <v>268</v>
      </c>
      <c r="H172" s="27">
        <f>IF(COUNT(H152:H171), SUM(H152:H171) / COUNT(H152:H171), 0)</f>
        <v>-3.3769805774335984E-2</v>
      </c>
      <c r="I172" s="28">
        <f>SUM(I152:I171)</f>
        <v>-101309.41732300795</v>
      </c>
      <c r="J172" s="26" t="s">
        <v>268</v>
      </c>
      <c r="K172" s="27">
        <f>IF(COUNT(K152:K171), SUM(K152:K171) / COUNT(K152:K171), 0)</f>
        <v>-1.7091298367214326E-2</v>
      </c>
      <c r="L172" s="28">
        <f>SUM(L152:L171)</f>
        <v>-51273.895101642964</v>
      </c>
      <c r="M172" s="26" t="s">
        <v>268</v>
      </c>
      <c r="N172" s="27">
        <f>IF(COUNT(N152:N171), SUM(N152:N171) / COUNT(N152:N171), 0)</f>
        <v>-2.9461531883374741E-2</v>
      </c>
      <c r="O172" s="28">
        <f>SUM(O152:O171)</f>
        <v>-88384.595650124204</v>
      </c>
      <c r="Q172" s="284"/>
      <c r="R172" s="285"/>
      <c r="S172" s="286"/>
    </row>
    <row r="174" spans="1:19" ht="17.25" thickBot="1"/>
    <row r="175" spans="1:19" ht="17.25" thickBot="1">
      <c r="A175" s="230" t="s">
        <v>252</v>
      </c>
      <c r="B175" s="231"/>
      <c r="C175" s="231"/>
      <c r="D175" s="231"/>
      <c r="E175" s="231"/>
      <c r="F175" s="231"/>
      <c r="G175" s="231"/>
      <c r="H175" s="231"/>
      <c r="I175" s="231"/>
      <c r="J175" s="231"/>
      <c r="K175" s="231"/>
      <c r="L175" s="231"/>
      <c r="M175" s="231"/>
      <c r="N175" s="231"/>
      <c r="O175" s="232"/>
      <c r="Q175" s="251"/>
      <c r="R175" s="251"/>
      <c r="S175" s="251"/>
    </row>
    <row r="176" spans="1:19" ht="17.25" thickBot="1">
      <c r="A176" s="202" t="s">
        <v>264</v>
      </c>
      <c r="B176" s="230" t="s">
        <v>49</v>
      </c>
      <c r="C176" s="232"/>
      <c r="D176" s="230" t="s">
        <v>57</v>
      </c>
      <c r="E176" s="231"/>
      <c r="F176" s="232"/>
      <c r="G176" s="257">
        <f>_xlfn.IFNA(VLOOKUP(B176, 현재가테이블!$B$2:$D$200, 2, FALSE), "-")</f>
        <v>60715000</v>
      </c>
      <c r="H176" s="258"/>
      <c r="I176" s="259"/>
      <c r="J176" s="230" t="s">
        <v>58</v>
      </c>
      <c r="K176" s="231"/>
      <c r="L176" s="232"/>
      <c r="M176" s="260">
        <f>_xlfn.IFNA(VLOOKUP(B176, 현재가테이블!$B$2:$D$200, 3, FALSE), "-")</f>
        <v>-7.8924148000000006E-3</v>
      </c>
      <c r="N176" s="261"/>
      <c r="O176" s="262"/>
      <c r="Q176" s="251"/>
      <c r="R176" s="251"/>
      <c r="S176" s="251"/>
    </row>
    <row r="177" spans="1:19" ht="17.25" thickBot="1">
      <c r="A177" s="291" t="s">
        <v>54</v>
      </c>
      <c r="B177" s="293" t="str">
        <f>TEXT($G$1, "[$-ko-KR]yyyy-mm-dd(ddd) ") &amp; "오전 00:00"</f>
        <v>2021-12-10(금) 오전 00:00</v>
      </c>
      <c r="C177" s="294"/>
      <c r="D177" s="253" t="str">
        <f>TEXT($G$1, "[$-ko-KR]yyyy-mm-dd(ddd) ") &amp; "오후 14:00"</f>
        <v>2021-12-10(금) 오후 14:00</v>
      </c>
      <c r="E177" s="254"/>
      <c r="F177" s="255"/>
      <c r="G177" s="253" t="str">
        <f>TEXT($G$1, "[$-ko-KR]yyyy-mm-dd(ddd) ") &amp; "오후 19:00"</f>
        <v>2021-12-10(금) 오후 19:00</v>
      </c>
      <c r="H177" s="254"/>
      <c r="I177" s="255"/>
      <c r="J177" s="253" t="str">
        <f>TEXT($G$1, "[$-ko-KR]yyyy-mm-dd(ddd) ") &amp; "오후 21:00"</f>
        <v>2021-12-10(금) 오후 21:00</v>
      </c>
      <c r="K177" s="254"/>
      <c r="L177" s="255"/>
      <c r="M177" s="253" t="str">
        <f>TEXT($G$1+1, "[$-ko-KR]yyyy-mm-dd(ddd) ") &amp; "오전 00:00"</f>
        <v>2021-12-11(토) 오전 00:00</v>
      </c>
      <c r="N177" s="254"/>
      <c r="O177" s="255"/>
      <c r="Q177" s="251"/>
      <c r="R177" s="251"/>
      <c r="S177" s="251"/>
    </row>
    <row r="178" spans="1:19" ht="17.25" thickBot="1">
      <c r="A178" s="292"/>
      <c r="B178" s="121" t="s">
        <v>57</v>
      </c>
      <c r="C178" s="122" t="s">
        <v>58</v>
      </c>
      <c r="D178" s="2" t="s">
        <v>57</v>
      </c>
      <c r="E178" s="10" t="s">
        <v>265</v>
      </c>
      <c r="F178" s="11" t="s">
        <v>266</v>
      </c>
      <c r="G178" s="203" t="s">
        <v>57</v>
      </c>
      <c r="H178" s="204" t="s">
        <v>265</v>
      </c>
      <c r="I178" s="205" t="s">
        <v>266</v>
      </c>
      <c r="J178" s="10" t="s">
        <v>57</v>
      </c>
      <c r="K178" s="10" t="s">
        <v>265</v>
      </c>
      <c r="L178" s="115" t="s">
        <v>266</v>
      </c>
      <c r="M178" s="2" t="s">
        <v>57</v>
      </c>
      <c r="N178" s="10" t="s">
        <v>265</v>
      </c>
      <c r="O178" s="66" t="s">
        <v>266</v>
      </c>
      <c r="Q178" s="256"/>
      <c r="R178" s="256"/>
      <c r="S178" s="256"/>
    </row>
    <row r="179" spans="1:19" ht="17.25" thickBot="1">
      <c r="A179" s="123" t="s">
        <v>183</v>
      </c>
      <c r="B179" s="124">
        <v>7635</v>
      </c>
      <c r="C179" s="76">
        <v>-6.7765567799999996E-2</v>
      </c>
      <c r="D179" s="13">
        <v>7550</v>
      </c>
      <c r="E179" s="14">
        <f>IF(ISNUMBER(D179), (D179 - $B179) / $B179, "")</f>
        <v>-1.1132940406024885E-2</v>
      </c>
      <c r="F179" s="16">
        <f>IF(ISNUMBER(D179), $B199 * E179, "")</f>
        <v>-1669.9410609037327</v>
      </c>
      <c r="G179" s="29">
        <v>7300</v>
      </c>
      <c r="H179" s="14">
        <f>IF(ISNUMBER(G179), (G179 - $B179) / $B179, "")</f>
        <v>-4.3876882776686311E-2</v>
      </c>
      <c r="I179" s="100">
        <f>IF(ISNUMBER(G179), $B199 * H179, "")</f>
        <v>-6581.5324165029469</v>
      </c>
      <c r="J179" s="13">
        <v>7460</v>
      </c>
      <c r="K179" s="14">
        <f>IF(ISNUMBER(J179), (J179 - $B179) / $B179, "")</f>
        <v>-2.2920759659463E-2</v>
      </c>
      <c r="L179" s="16">
        <f>IF(ISNUMBER(J179), $B199 * K179, "")</f>
        <v>-3438.1139489194502</v>
      </c>
      <c r="M179" s="29">
        <v>7370</v>
      </c>
      <c r="N179" s="14">
        <f>IF(ISNUMBER(M179), (M179 - $B179) / $B179, "")</f>
        <v>-3.4708578912901113E-2</v>
      </c>
      <c r="O179" s="16">
        <f>IF(ISNUMBER(M179), $B199 * N179, "")</f>
        <v>-5206.2868369351672</v>
      </c>
      <c r="Q179" s="251"/>
      <c r="R179" s="251"/>
      <c r="S179" s="251"/>
    </row>
    <row r="180" spans="1:19" ht="17.25" thickBot="1">
      <c r="A180" s="125" t="s">
        <v>83</v>
      </c>
      <c r="B180" s="126">
        <v>4185</v>
      </c>
      <c r="C180" s="77">
        <v>-6.7928730500000006E-2</v>
      </c>
      <c r="D180" s="15">
        <v>4020</v>
      </c>
      <c r="E180" s="32">
        <f t="shared" ref="E180:E183" si="94">IF(ISNUMBER(D180), (D180 - $B180) / $B180, "")</f>
        <v>-3.9426523297491037E-2</v>
      </c>
      <c r="F180" s="18">
        <f>IF(ISNUMBER(D180), $B199 * E180, "")</f>
        <v>-5913.9784946236559</v>
      </c>
      <c r="G180" s="31">
        <v>3995</v>
      </c>
      <c r="H180" s="32">
        <f t="shared" ref="H180:H183" si="95">IF(ISNUMBER(G180), (G180 - $B180) / $B180, "")</f>
        <v>-4.5400238948626048E-2</v>
      </c>
      <c r="I180" s="101">
        <f>IF(ISNUMBER(G180), $B199 * H180, "")</f>
        <v>-6810.0358422939071</v>
      </c>
      <c r="J180" s="15">
        <v>4075</v>
      </c>
      <c r="K180" s="32">
        <f t="shared" ref="K180:K183" si="96">IF(ISNUMBER(J180), (J180 - $B180) / $B180, "")</f>
        <v>-2.6284348864994027E-2</v>
      </c>
      <c r="L180" s="18">
        <f>IF(ISNUMBER(J180), $B199 * K180, "")</f>
        <v>-3942.652329749104</v>
      </c>
      <c r="M180" s="31">
        <v>3945</v>
      </c>
      <c r="N180" s="32">
        <f t="shared" ref="N180:N183" si="97">IF(ISNUMBER(M180), (M180 - $B180) / $B180, "")</f>
        <v>-5.7347670250896057E-2</v>
      </c>
      <c r="O180" s="18">
        <f>IF(ISNUMBER(M180), $B199 * N180, "")</f>
        <v>-8602.1505376344085</v>
      </c>
      <c r="Q180" s="251"/>
      <c r="R180" s="251"/>
      <c r="S180" s="251"/>
    </row>
    <row r="181" spans="1:19" ht="17.25" thickBot="1">
      <c r="A181" s="125" t="s">
        <v>62</v>
      </c>
      <c r="B181" s="126">
        <v>35800</v>
      </c>
      <c r="C181" s="77">
        <v>-6.8436117599999999E-2</v>
      </c>
      <c r="D181" s="15">
        <v>34670</v>
      </c>
      <c r="E181" s="32">
        <f t="shared" si="94"/>
        <v>-3.1564245810055867E-2</v>
      </c>
      <c r="F181" s="18">
        <f>IF(ISNUMBER(D181), $B199 * E181, "")</f>
        <v>-4734.63687150838</v>
      </c>
      <c r="G181" s="31">
        <v>34520</v>
      </c>
      <c r="H181" s="32">
        <f t="shared" si="95"/>
        <v>-3.5754189944134075E-2</v>
      </c>
      <c r="I181" s="101">
        <f>IF(ISNUMBER(G181), $B199 * H181, "")</f>
        <v>-5363.1284916201112</v>
      </c>
      <c r="J181" s="15">
        <v>35220</v>
      </c>
      <c r="K181" s="32">
        <f t="shared" si="96"/>
        <v>-1.6201117318435754E-2</v>
      </c>
      <c r="L181" s="18">
        <f>IF(ISNUMBER(J181), $B199 * K181, "")</f>
        <v>-2430.1675977653631</v>
      </c>
      <c r="M181" s="31">
        <v>34580</v>
      </c>
      <c r="N181" s="32">
        <f t="shared" si="97"/>
        <v>-3.4078212290502792E-2</v>
      </c>
      <c r="O181" s="18">
        <f>IF(ISNUMBER(M181), $B199 * N181, "")</f>
        <v>-5111.7318435754187</v>
      </c>
      <c r="Q181" s="256"/>
      <c r="R181" s="256"/>
      <c r="S181" s="256"/>
    </row>
    <row r="182" spans="1:19" ht="17.25" thickBot="1">
      <c r="A182" s="125" t="s">
        <v>165</v>
      </c>
      <c r="B182" s="126">
        <v>2670</v>
      </c>
      <c r="C182" s="77">
        <v>-6.9686411099999998E-2</v>
      </c>
      <c r="D182" s="15">
        <v>2645</v>
      </c>
      <c r="E182" s="32">
        <f t="shared" si="94"/>
        <v>-9.3632958801498131E-3</v>
      </c>
      <c r="F182" s="18">
        <f>IF(ISNUMBER(D182), $B199 * E182, "")</f>
        <v>-1404.4943820224719</v>
      </c>
      <c r="G182" s="31">
        <v>2555</v>
      </c>
      <c r="H182" s="32">
        <f t="shared" si="95"/>
        <v>-4.307116104868914E-2</v>
      </c>
      <c r="I182" s="101">
        <f>IF(ISNUMBER(G182), $B199 * H182, "")</f>
        <v>-6460.6741573033705</v>
      </c>
      <c r="J182" s="15">
        <v>2625</v>
      </c>
      <c r="K182" s="32">
        <f t="shared" si="96"/>
        <v>-1.6853932584269662E-2</v>
      </c>
      <c r="L182" s="18">
        <f>IF(ISNUMBER(J182), $B199 * K182, "")</f>
        <v>-2528.0898876404494</v>
      </c>
      <c r="M182" s="31">
        <v>2610</v>
      </c>
      <c r="N182" s="32">
        <f t="shared" si="97"/>
        <v>-2.247191011235955E-2</v>
      </c>
      <c r="O182" s="18">
        <f>IF(ISNUMBER(M182), $B199 * N182, "")</f>
        <v>-3370.7865168539324</v>
      </c>
      <c r="Q182" s="256"/>
      <c r="R182" s="256"/>
      <c r="S182" s="256"/>
    </row>
    <row r="183" spans="1:19" ht="17.25" thickBot="1">
      <c r="A183" s="127" t="s">
        <v>71</v>
      </c>
      <c r="B183" s="128">
        <v>28</v>
      </c>
      <c r="C183" s="78">
        <v>-6.9767441900000005E-2</v>
      </c>
      <c r="D183" s="20">
        <v>28.1</v>
      </c>
      <c r="E183" s="21">
        <f t="shared" si="94"/>
        <v>3.5714285714286221E-3</v>
      </c>
      <c r="F183" s="22">
        <f>IF(ISNUMBER(D183), $B199 * E183, "")</f>
        <v>535.71428571429328</v>
      </c>
      <c r="G183" s="30">
        <v>27.6</v>
      </c>
      <c r="H183" s="21">
        <f t="shared" si="95"/>
        <v>-1.4285714285714235E-2</v>
      </c>
      <c r="I183" s="105">
        <f>IF(ISNUMBER(G183), $B199 * H183, "")</f>
        <v>-2142.8571428571354</v>
      </c>
      <c r="J183" s="20">
        <v>28</v>
      </c>
      <c r="K183" s="21">
        <f t="shared" si="96"/>
        <v>0</v>
      </c>
      <c r="L183" s="22">
        <f>IF(ISNUMBER(J183), $B199 * K183, "")</f>
        <v>0</v>
      </c>
      <c r="M183" s="30">
        <v>27.6</v>
      </c>
      <c r="N183" s="21">
        <f t="shared" si="97"/>
        <v>-1.4285714285714235E-2</v>
      </c>
      <c r="O183" s="22">
        <f>IF(ISNUMBER(M183), $B199 * N183, "")</f>
        <v>-2142.8571428571354</v>
      </c>
      <c r="Q183" s="256"/>
      <c r="R183" s="256"/>
      <c r="S183" s="256"/>
    </row>
    <row r="184" spans="1:19" ht="17.25" thickBot="1">
      <c r="A184" s="125" t="s">
        <v>121</v>
      </c>
      <c r="B184" s="129">
        <v>465</v>
      </c>
      <c r="C184" s="80">
        <v>-7.0000000000000007E-2</v>
      </c>
      <c r="D184" s="106">
        <v>447</v>
      </c>
      <c r="E184" s="107">
        <f>IF(ISNUMBER(D184), (D184 - $B184) / $B184, "")</f>
        <v>-3.870967741935484E-2</v>
      </c>
      <c r="F184" s="108">
        <f>IF(ISNUMBER(D184), $B199 * E184, "")</f>
        <v>-5806.4516129032263</v>
      </c>
      <c r="G184" s="109">
        <v>445</v>
      </c>
      <c r="H184" s="107">
        <f>IF(ISNUMBER(G184), (G184 - $B184) / $B184, "")</f>
        <v>-4.3010752688172046E-2</v>
      </c>
      <c r="I184" s="110">
        <f>IF(ISNUMBER(G184), $B199 * H184, "")</f>
        <v>-6451.6129032258068</v>
      </c>
      <c r="J184" s="106">
        <v>452</v>
      </c>
      <c r="K184" s="107">
        <f>IF(ISNUMBER(J184), (J184 - $B184) / $B184, "")</f>
        <v>-2.7956989247311829E-2</v>
      </c>
      <c r="L184" s="108">
        <f>IF(ISNUMBER(J184), $B199 * K184, "")</f>
        <v>-4193.5483870967746</v>
      </c>
      <c r="M184" s="109">
        <v>445</v>
      </c>
      <c r="N184" s="107">
        <f>IF(ISNUMBER(M184), (M184 - $B184) / $B184, "")</f>
        <v>-4.3010752688172046E-2</v>
      </c>
      <c r="O184" s="108">
        <f>IF(ISNUMBER(M184), $B199 * N184, "")</f>
        <v>-6451.6129032258068</v>
      </c>
      <c r="Q184" s="256"/>
      <c r="R184" s="256"/>
      <c r="S184" s="256"/>
    </row>
    <row r="185" spans="1:19" ht="17.25" thickBot="1">
      <c r="A185" s="125" t="s">
        <v>105</v>
      </c>
      <c r="B185" s="126">
        <v>1540</v>
      </c>
      <c r="C185" s="77">
        <v>-7.2289156600000001E-2</v>
      </c>
      <c r="D185" s="15">
        <v>1485</v>
      </c>
      <c r="E185" s="32">
        <f t="shared" ref="E185:E188" si="98">IF(ISNUMBER(D185), (D185 - $B185) / $B185, "")</f>
        <v>-3.5714285714285712E-2</v>
      </c>
      <c r="F185" s="18">
        <f>IF(ISNUMBER(D185), $B199 * E185, "")</f>
        <v>-5357.1428571428569</v>
      </c>
      <c r="G185" s="31">
        <v>1495</v>
      </c>
      <c r="H185" s="32">
        <f t="shared" ref="H185:H188" si="99">IF(ISNUMBER(G185), (G185 - $B185) / $B185, "")</f>
        <v>-2.922077922077922E-2</v>
      </c>
      <c r="I185" s="101">
        <f>IF(ISNUMBER(G185), $B199 * H185, "")</f>
        <v>-4383.1168831168834</v>
      </c>
      <c r="J185" s="15">
        <v>1520</v>
      </c>
      <c r="K185" s="32">
        <f t="shared" ref="K185:K188" si="100">IF(ISNUMBER(J185), (J185 - $B185) / $B185, "")</f>
        <v>-1.2987012987012988E-2</v>
      </c>
      <c r="L185" s="18">
        <f>IF(ISNUMBER(J185), $B199 * K185, "")</f>
        <v>-1948.0519480519481</v>
      </c>
      <c r="M185" s="31">
        <v>1495</v>
      </c>
      <c r="N185" s="32">
        <f t="shared" ref="N185:N188" si="101">IF(ISNUMBER(M185), (M185 - $B185) / $B185, "")</f>
        <v>-2.922077922077922E-2</v>
      </c>
      <c r="O185" s="18">
        <f>IF(ISNUMBER(M185), $B199 * N185, "")</f>
        <v>-4383.1168831168834</v>
      </c>
      <c r="Q185" s="256"/>
      <c r="R185" s="256"/>
      <c r="S185" s="256"/>
    </row>
    <row r="186" spans="1:19" ht="17.25" thickBot="1">
      <c r="A186" s="125" t="s">
        <v>335</v>
      </c>
      <c r="B186" s="126">
        <v>232200</v>
      </c>
      <c r="C186" s="77">
        <v>-7.2868836100000001E-2</v>
      </c>
      <c r="D186" s="15">
        <v>220000</v>
      </c>
      <c r="E186" s="32">
        <f t="shared" si="98"/>
        <v>-5.2540913006029283E-2</v>
      </c>
      <c r="F186" s="18">
        <f>IF(ISNUMBER(D186), $B199 * E186, "")</f>
        <v>-7881.1369509043925</v>
      </c>
      <c r="G186" s="31">
        <v>218400</v>
      </c>
      <c r="H186" s="32">
        <f t="shared" si="99"/>
        <v>-5.9431524547803614E-2</v>
      </c>
      <c r="I186" s="101">
        <f>IF(ISNUMBER(G186), $B199 * H186, "")</f>
        <v>-8914.728682170542</v>
      </c>
      <c r="J186" s="15">
        <v>220600</v>
      </c>
      <c r="K186" s="32">
        <f t="shared" si="100"/>
        <v>-4.9956933677863913E-2</v>
      </c>
      <c r="L186" s="18">
        <f>IF(ISNUMBER(J186), $B199 * K186, "")</f>
        <v>-7493.5400516795871</v>
      </c>
      <c r="M186" s="31">
        <v>215800</v>
      </c>
      <c r="N186" s="32">
        <f t="shared" si="101"/>
        <v>-7.0628768303186915E-2</v>
      </c>
      <c r="O186" s="18">
        <f>IF(ISNUMBER(M186), $B199 * N186, "")</f>
        <v>-10594.315245478037</v>
      </c>
      <c r="Q186" s="256"/>
      <c r="R186" s="256"/>
      <c r="S186" s="256"/>
    </row>
    <row r="187" spans="1:19" ht="17.25" thickBot="1">
      <c r="A187" s="125" t="s">
        <v>113</v>
      </c>
      <c r="B187" s="126">
        <v>4630</v>
      </c>
      <c r="C187" s="77">
        <v>-7.3999999999999996E-2</v>
      </c>
      <c r="D187" s="15">
        <v>4500</v>
      </c>
      <c r="E187" s="32">
        <f t="shared" si="98"/>
        <v>-2.8077753779697623E-2</v>
      </c>
      <c r="F187" s="18">
        <f>IF(ISNUMBER(D187), $B199 * E187, "")</f>
        <v>-4211.663066954643</v>
      </c>
      <c r="G187" s="31">
        <v>4370</v>
      </c>
      <c r="H187" s="32">
        <f t="shared" si="99"/>
        <v>-5.6155507559395246E-2</v>
      </c>
      <c r="I187" s="101">
        <f>IF(ISNUMBER(G187), $B199 * H187, "")</f>
        <v>-8423.326133909286</v>
      </c>
      <c r="J187" s="15">
        <v>4440</v>
      </c>
      <c r="K187" s="32">
        <f t="shared" si="100"/>
        <v>-4.1036717062634988E-2</v>
      </c>
      <c r="L187" s="18">
        <f>IF(ISNUMBER(J187), $B199 * K187, "")</f>
        <v>-6155.5075593952479</v>
      </c>
      <c r="M187" s="31">
        <v>4400</v>
      </c>
      <c r="N187" s="32">
        <f t="shared" si="101"/>
        <v>-4.9676025917926567E-2</v>
      </c>
      <c r="O187" s="18">
        <f>IF(ISNUMBER(M187), $B199 * N187, "")</f>
        <v>-7451.4038876889854</v>
      </c>
      <c r="Q187" s="33"/>
      <c r="R187" s="33"/>
    </row>
    <row r="188" spans="1:19" ht="17.25" thickBot="1">
      <c r="A188" s="130" t="s">
        <v>157</v>
      </c>
      <c r="B188" s="131">
        <v>2180</v>
      </c>
      <c r="C188" s="79">
        <v>-7.4309978799999996E-2</v>
      </c>
      <c r="D188" s="24">
        <v>2075</v>
      </c>
      <c r="E188" s="25">
        <f t="shared" si="98"/>
        <v>-4.8165137614678902E-2</v>
      </c>
      <c r="F188" s="104">
        <f>IF(ISNUMBER(D188), $B199 * E188, "")</f>
        <v>-7224.7706422018355</v>
      </c>
      <c r="G188" s="102">
        <v>2075</v>
      </c>
      <c r="H188" s="25">
        <f t="shared" si="99"/>
        <v>-4.8165137614678902E-2</v>
      </c>
      <c r="I188" s="103">
        <f>IF(ISNUMBER(G188), $B199 * H188, "")</f>
        <v>-7224.7706422018355</v>
      </c>
      <c r="J188" s="24">
        <v>2115</v>
      </c>
      <c r="K188" s="25">
        <f t="shared" si="100"/>
        <v>-2.9816513761467892E-2</v>
      </c>
      <c r="L188" s="104">
        <f>IF(ISNUMBER(J188), $B199 * K188, "")</f>
        <v>-4472.4770642201838</v>
      </c>
      <c r="M188" s="102">
        <v>2085</v>
      </c>
      <c r="N188" s="25">
        <f t="shared" si="101"/>
        <v>-4.3577981651376149E-2</v>
      </c>
      <c r="O188" s="104">
        <f>IF(ISNUMBER(M188), $B199 * N188, "")</f>
        <v>-6536.6972477064228</v>
      </c>
      <c r="Q188" s="265"/>
      <c r="R188" s="266"/>
      <c r="S188" s="267"/>
    </row>
    <row r="189" spans="1:19">
      <c r="A189" s="123" t="s">
        <v>177</v>
      </c>
      <c r="B189" s="124">
        <v>12940</v>
      </c>
      <c r="C189" s="76">
        <v>-7.43919886E-2</v>
      </c>
      <c r="D189" s="13">
        <v>12230</v>
      </c>
      <c r="E189" s="14">
        <f>IF(ISNUMBER(D189), (D189 - $B189) / $B189, "")</f>
        <v>-5.4868624420401857E-2</v>
      </c>
      <c r="F189" s="16">
        <f>IF(ISNUMBER(D189), $B199 * E189, "")</f>
        <v>-8230.293663060278</v>
      </c>
      <c r="G189" s="29">
        <v>12250</v>
      </c>
      <c r="H189" s="14">
        <f>IF(ISNUMBER(G189), (G189 - $B189) / $B189, "")</f>
        <v>-5.3323029366306028E-2</v>
      </c>
      <c r="I189" s="100">
        <f>IF(ISNUMBER(G189), $B199 * H189, "")</f>
        <v>-7998.4544049459046</v>
      </c>
      <c r="J189" s="13">
        <v>12500</v>
      </c>
      <c r="K189" s="14">
        <f>IF(ISNUMBER(J189), (J189 - $B189) / $B189, "")</f>
        <v>-3.4003091190108192E-2</v>
      </c>
      <c r="L189" s="16">
        <f>IF(ISNUMBER(J189), $B199 * K189, "")</f>
        <v>-5100.4636785162293</v>
      </c>
      <c r="M189" s="29">
        <v>12270</v>
      </c>
      <c r="N189" s="14">
        <f>IF(ISNUMBER(M189), (M189 - $B189) / $B189, "")</f>
        <v>-5.1777434312210199E-2</v>
      </c>
      <c r="O189" s="16">
        <f>IF(ISNUMBER(M189), $B199 * N189, "")</f>
        <v>-7766.6151468315302</v>
      </c>
      <c r="Q189" s="268"/>
      <c r="R189" s="269"/>
      <c r="S189" s="270"/>
    </row>
    <row r="190" spans="1:19" ht="17.25" thickBot="1">
      <c r="A190" s="125" t="s">
        <v>247</v>
      </c>
      <c r="B190" s="126">
        <v>83</v>
      </c>
      <c r="C190" s="77">
        <v>-7.5723830699999994E-2</v>
      </c>
      <c r="D190" s="15">
        <v>82.8</v>
      </c>
      <c r="E190" s="32">
        <f t="shared" ref="E190:E193" si="102">IF(ISNUMBER(D190), (D190 - $B190) / $B190, "")</f>
        <v>-2.4096385542169015E-3</v>
      </c>
      <c r="F190" s="18">
        <f>IF(ISNUMBER(D190), $B199 * E190, "")</f>
        <v>-361.44578313253521</v>
      </c>
      <c r="G190" s="31">
        <v>83.8</v>
      </c>
      <c r="H190" s="32">
        <f t="shared" ref="H190:H193" si="103">IF(ISNUMBER(G190), (G190 - $B190) / $B190, "")</f>
        <v>9.638554216867436E-3</v>
      </c>
      <c r="I190" s="101">
        <f>IF(ISNUMBER(G190), $B199 * H190, "")</f>
        <v>1445.7831325301154</v>
      </c>
      <c r="J190" s="15">
        <v>84.4</v>
      </c>
      <c r="K190" s="32">
        <f t="shared" ref="K190:K193" si="104">IF(ISNUMBER(J190), (J190 - $B190) / $B190, "")</f>
        <v>1.6867469879518142E-2</v>
      </c>
      <c r="L190" s="18">
        <f>IF(ISNUMBER(J190), $B199 * K190, "")</f>
        <v>2530.1204819277214</v>
      </c>
      <c r="M190" s="31">
        <v>80.900000000000006</v>
      </c>
      <c r="N190" s="32">
        <f t="shared" ref="N190:N193" si="105">IF(ISNUMBER(M190), (M190 - $B190) / $B190, "")</f>
        <v>-2.5301204819277039E-2</v>
      </c>
      <c r="O190" s="18">
        <f>IF(ISNUMBER(M190), $B199 * N190, "")</f>
        <v>-3795.1807228915559</v>
      </c>
      <c r="Q190" s="271"/>
      <c r="R190" s="272"/>
      <c r="S190" s="273"/>
    </row>
    <row r="191" spans="1:19" ht="17.25" thickBot="1">
      <c r="A191" s="125" t="s">
        <v>181</v>
      </c>
      <c r="B191" s="126">
        <v>1095</v>
      </c>
      <c r="C191" s="77">
        <v>-7.5949367099999998E-2</v>
      </c>
      <c r="D191" s="15">
        <v>1070</v>
      </c>
      <c r="E191" s="32">
        <f t="shared" si="102"/>
        <v>-2.2831050228310501E-2</v>
      </c>
      <c r="F191" s="18">
        <f>IF(ISNUMBER(D191), $B199 * E191, "")</f>
        <v>-3424.6575342465753</v>
      </c>
      <c r="G191" s="31">
        <v>1035</v>
      </c>
      <c r="H191" s="32">
        <f t="shared" si="103"/>
        <v>-5.4794520547945202E-2</v>
      </c>
      <c r="I191" s="101">
        <f>IF(ISNUMBER(G191), $B199 * H191, "")</f>
        <v>-8219.17808219178</v>
      </c>
      <c r="J191" s="15">
        <v>1045</v>
      </c>
      <c r="K191" s="32">
        <f t="shared" si="104"/>
        <v>-4.5662100456621002E-2</v>
      </c>
      <c r="L191" s="18">
        <f>IF(ISNUMBER(J191), $B199 * K191, "")</f>
        <v>-6849.3150684931506</v>
      </c>
      <c r="M191" s="31">
        <v>1045</v>
      </c>
      <c r="N191" s="32">
        <f t="shared" si="105"/>
        <v>-4.5662100456621002E-2</v>
      </c>
      <c r="O191" s="18">
        <f>IF(ISNUMBER(M191), $B199 * N191, "")</f>
        <v>-6849.3150684931506</v>
      </c>
      <c r="Q191" s="256"/>
      <c r="R191" s="256"/>
      <c r="S191" s="256"/>
    </row>
    <row r="192" spans="1:19" ht="17.25" thickBot="1">
      <c r="A192" s="125" t="s">
        <v>79</v>
      </c>
      <c r="B192" s="126">
        <v>1475</v>
      </c>
      <c r="C192" s="77">
        <v>-7.8125E-2</v>
      </c>
      <c r="D192" s="15">
        <v>1440</v>
      </c>
      <c r="E192" s="32">
        <f t="shared" si="102"/>
        <v>-2.3728813559322035E-2</v>
      </c>
      <c r="F192" s="18">
        <f>IF(ISNUMBER(D192), $B199 * E192, "")</f>
        <v>-3559.3220338983051</v>
      </c>
      <c r="G192" s="31">
        <v>1410</v>
      </c>
      <c r="H192" s="32">
        <f t="shared" si="103"/>
        <v>-4.4067796610169491E-2</v>
      </c>
      <c r="I192" s="101">
        <f>IF(ISNUMBER(G192), $B199 * H192, "")</f>
        <v>-6610.1694915254238</v>
      </c>
      <c r="J192" s="15">
        <v>1420</v>
      </c>
      <c r="K192" s="32">
        <f t="shared" si="104"/>
        <v>-3.7288135593220341E-2</v>
      </c>
      <c r="L192" s="18">
        <f>IF(ISNUMBER(J192), $B199 * K192, "")</f>
        <v>-5593.2203389830511</v>
      </c>
      <c r="M192" s="31">
        <v>1390</v>
      </c>
      <c r="N192" s="32">
        <f t="shared" si="105"/>
        <v>-5.7627118644067797E-2</v>
      </c>
      <c r="O192" s="18">
        <f>IF(ISNUMBER(M192), $B199 * N192, "")</f>
        <v>-8644.0677966101703</v>
      </c>
      <c r="Q192" s="251"/>
      <c r="R192" s="251"/>
      <c r="S192" s="251"/>
    </row>
    <row r="193" spans="1:19" ht="17.25" thickBot="1">
      <c r="A193" s="127" t="s">
        <v>75</v>
      </c>
      <c r="B193" s="128">
        <v>26000</v>
      </c>
      <c r="C193" s="78">
        <v>-7.9320113299999995E-2</v>
      </c>
      <c r="D193" s="20">
        <v>24760</v>
      </c>
      <c r="E193" s="21">
        <f t="shared" si="102"/>
        <v>-4.7692307692307694E-2</v>
      </c>
      <c r="F193" s="22">
        <f>IF(ISNUMBER(D193), $B199 * E193, "")</f>
        <v>-7153.8461538461543</v>
      </c>
      <c r="G193" s="30">
        <v>24550</v>
      </c>
      <c r="H193" s="21">
        <f t="shared" si="103"/>
        <v>-5.5769230769230772E-2</v>
      </c>
      <c r="I193" s="105">
        <f>IF(ISNUMBER(G193), $B199 * H193, "")</f>
        <v>-8365.3846153846152</v>
      </c>
      <c r="J193" s="20">
        <v>25160</v>
      </c>
      <c r="K193" s="21">
        <f t="shared" si="104"/>
        <v>-3.2307692307692308E-2</v>
      </c>
      <c r="L193" s="22">
        <f>IF(ISNUMBER(J193), $B199 * K193, "")</f>
        <v>-4846.1538461538466</v>
      </c>
      <c r="M193" s="30">
        <v>24840</v>
      </c>
      <c r="N193" s="21">
        <f t="shared" si="105"/>
        <v>-4.4615384615384612E-2</v>
      </c>
      <c r="O193" s="22">
        <f>IF(ISNUMBER(M193), $B199 * N193, "")</f>
        <v>-6692.3076923076915</v>
      </c>
      <c r="Q193" s="251"/>
      <c r="R193" s="251"/>
      <c r="S193" s="251"/>
    </row>
    <row r="194" spans="1:19" ht="17.25" thickBot="1">
      <c r="A194" s="125" t="s">
        <v>209</v>
      </c>
      <c r="B194" s="129">
        <v>1875</v>
      </c>
      <c r="C194" s="80">
        <v>-8.5365853699999994E-2</v>
      </c>
      <c r="D194" s="106">
        <v>1710</v>
      </c>
      <c r="E194" s="107">
        <f>IF(ISNUMBER(D194), (D194 - $B194) / $B194, "")</f>
        <v>-8.7999999999999995E-2</v>
      </c>
      <c r="F194" s="108">
        <f>IF(ISNUMBER(D194), $B199 * E194, "")</f>
        <v>-13200</v>
      </c>
      <c r="G194" s="109">
        <v>1700</v>
      </c>
      <c r="H194" s="107">
        <f>IF(ISNUMBER(G194), (G194 - $B194) / $B194, "")</f>
        <v>-9.3333333333333338E-2</v>
      </c>
      <c r="I194" s="110">
        <f>IF(ISNUMBER(G194), $B199 * H194, "")</f>
        <v>-14000</v>
      </c>
      <c r="J194" s="106">
        <v>1740</v>
      </c>
      <c r="K194" s="107">
        <f>IF(ISNUMBER(J194), (J194 - $B194) / $B194, "")</f>
        <v>-7.1999999999999995E-2</v>
      </c>
      <c r="L194" s="108">
        <f>IF(ISNUMBER(J194), $B199 * K194, "")</f>
        <v>-10800</v>
      </c>
      <c r="M194" s="109">
        <v>1740</v>
      </c>
      <c r="N194" s="107">
        <f>IF(ISNUMBER(M194), (M194 - $B194) / $B194, "")</f>
        <v>-7.1999999999999995E-2</v>
      </c>
      <c r="O194" s="108">
        <f>IF(ISNUMBER(M194), $B199 * N194, "")</f>
        <v>-10800</v>
      </c>
      <c r="Q194" s="256"/>
      <c r="R194" s="256"/>
      <c r="S194" s="256"/>
    </row>
    <row r="195" spans="1:19" ht="17.25" thickBot="1">
      <c r="A195" s="125" t="s">
        <v>329</v>
      </c>
      <c r="B195" s="126">
        <v>2735</v>
      </c>
      <c r="C195" s="77">
        <v>-8.8333333299999997E-2</v>
      </c>
      <c r="D195" s="15">
        <v>2720</v>
      </c>
      <c r="E195" s="32">
        <f t="shared" ref="E195:E198" si="106">IF(ISNUMBER(D195), (D195 - $B195) / $B195, "")</f>
        <v>-5.4844606946983544E-3</v>
      </c>
      <c r="F195" s="18">
        <f>IF(ISNUMBER(D195), $B199 * E195, "")</f>
        <v>-822.66910420475313</v>
      </c>
      <c r="G195" s="31">
        <v>2645</v>
      </c>
      <c r="H195" s="32">
        <f t="shared" ref="H195:H198" si="107">IF(ISNUMBER(G195), (G195 - $B195) / $B195, "")</f>
        <v>-3.2906764168190127E-2</v>
      </c>
      <c r="I195" s="101">
        <f>IF(ISNUMBER(G195), $B199 * H195, "")</f>
        <v>-4936.0146252285194</v>
      </c>
      <c r="J195" s="15">
        <v>2725</v>
      </c>
      <c r="K195" s="32">
        <f t="shared" ref="K195:K198" si="108">IF(ISNUMBER(J195), (J195 - $B195) / $B195, "")</f>
        <v>-3.6563071297989031E-3</v>
      </c>
      <c r="L195" s="18">
        <f>IF(ISNUMBER(J195), $B199 * K195, "")</f>
        <v>-548.44606946983549</v>
      </c>
      <c r="M195" s="31">
        <v>2690</v>
      </c>
      <c r="N195" s="32">
        <f t="shared" ref="N195:N198" si="109">IF(ISNUMBER(M195), (M195 - $B195) / $B195, "")</f>
        <v>-1.6453382084095063E-2</v>
      </c>
      <c r="O195" s="18">
        <f>IF(ISNUMBER(M195), $B199 * N195, "")</f>
        <v>-2468.0073126142597</v>
      </c>
      <c r="Q195" s="256"/>
      <c r="R195" s="256"/>
      <c r="S195" s="256"/>
    </row>
    <row r="196" spans="1:19" ht="17.25" thickBot="1">
      <c r="A196" s="125" t="s">
        <v>95</v>
      </c>
      <c r="B196" s="126">
        <v>6350</v>
      </c>
      <c r="C196" s="77">
        <v>-9.0257879700000002E-2</v>
      </c>
      <c r="D196" s="15">
        <v>5830</v>
      </c>
      <c r="E196" s="32">
        <f t="shared" si="106"/>
        <v>-8.1889763779527558E-2</v>
      </c>
      <c r="F196" s="18">
        <f>IF(ISNUMBER(D196), $B199 * E196, "")</f>
        <v>-12283.464566929133</v>
      </c>
      <c r="G196" s="31">
        <v>5805</v>
      </c>
      <c r="H196" s="32">
        <f t="shared" si="107"/>
        <v>-8.5826771653543313E-2</v>
      </c>
      <c r="I196" s="101">
        <f>IF(ISNUMBER(G196), $B199 * H196, "")</f>
        <v>-12874.015748031497</v>
      </c>
      <c r="J196" s="15">
        <v>5875</v>
      </c>
      <c r="K196" s="32">
        <f t="shared" si="108"/>
        <v>-7.4803149606299218E-2</v>
      </c>
      <c r="L196" s="18">
        <f>IF(ISNUMBER(J196), $B199 * K196, "")</f>
        <v>-11220.472440944883</v>
      </c>
      <c r="M196" s="31">
        <v>5735</v>
      </c>
      <c r="N196" s="32">
        <f t="shared" si="109"/>
        <v>-9.6850393700787407E-2</v>
      </c>
      <c r="O196" s="18">
        <f>IF(ISNUMBER(M196), $B199 * N196, "")</f>
        <v>-14527.55905511811</v>
      </c>
      <c r="Q196" s="256"/>
      <c r="R196" s="256"/>
      <c r="S196" s="256"/>
    </row>
    <row r="197" spans="1:19">
      <c r="A197" s="125" t="s">
        <v>227</v>
      </c>
      <c r="B197" s="126">
        <v>751</v>
      </c>
      <c r="C197" s="77">
        <v>-9.1898428099999999E-2</v>
      </c>
      <c r="D197" s="15">
        <v>666</v>
      </c>
      <c r="E197" s="32">
        <f t="shared" si="106"/>
        <v>-0.11318242343541944</v>
      </c>
      <c r="F197" s="18">
        <f>IF(ISNUMBER(D197), $B199 * E197, "")</f>
        <v>-16977.363515312914</v>
      </c>
      <c r="G197" s="31">
        <v>658</v>
      </c>
      <c r="H197" s="32">
        <f t="shared" si="107"/>
        <v>-0.12383488681757657</v>
      </c>
      <c r="I197" s="101">
        <f>IF(ISNUMBER(G197), $B199 * H197, "")</f>
        <v>-18575.233022636487</v>
      </c>
      <c r="J197" s="15">
        <v>675</v>
      </c>
      <c r="K197" s="32">
        <f t="shared" si="108"/>
        <v>-0.10119840213049268</v>
      </c>
      <c r="L197" s="18">
        <f>IF(ISNUMBER(J197), $B199 * K197, "")</f>
        <v>-15179.760319573901</v>
      </c>
      <c r="M197" s="31">
        <v>679</v>
      </c>
      <c r="N197" s="32">
        <f t="shared" si="109"/>
        <v>-9.5872170439414109E-2</v>
      </c>
      <c r="O197" s="18">
        <f>IF(ISNUMBER(M197), $B199 * N197, "")</f>
        <v>-14380.825565912117</v>
      </c>
      <c r="Q197" s="278"/>
      <c r="R197" s="279"/>
      <c r="S197" s="280"/>
    </row>
    <row r="198" spans="1:19" ht="17.25" thickBot="1">
      <c r="A198" s="130" t="s">
        <v>97</v>
      </c>
      <c r="B198" s="131">
        <v>4.12</v>
      </c>
      <c r="C198" s="79">
        <v>-0.1082251082</v>
      </c>
      <c r="D198" s="24">
        <v>4.08</v>
      </c>
      <c r="E198" s="25">
        <f t="shared" si="106"/>
        <v>-9.7087378640776777E-3</v>
      </c>
      <c r="F198" s="104">
        <f>IF(ISNUMBER(D198), $B199 * E198, "")</f>
        <v>-1456.3106796116517</v>
      </c>
      <c r="G198" s="102">
        <v>4.0599999999999996</v>
      </c>
      <c r="H198" s="25">
        <f t="shared" si="107"/>
        <v>-1.4563106796116625E-2</v>
      </c>
      <c r="I198" s="103">
        <f>IF(ISNUMBER(G198), $B199 * H198, "")</f>
        <v>-2184.466019417494</v>
      </c>
      <c r="J198" s="24">
        <v>4.18</v>
      </c>
      <c r="K198" s="25">
        <f t="shared" si="108"/>
        <v>1.456310679611641E-2</v>
      </c>
      <c r="L198" s="104">
        <f>IF(ISNUMBER(J198), $B199 * K198, "")</f>
        <v>2184.4660194174617</v>
      </c>
      <c r="M198" s="102">
        <v>4.01</v>
      </c>
      <c r="N198" s="25">
        <f t="shared" si="109"/>
        <v>-2.6699029126213671E-2</v>
      </c>
      <c r="O198" s="104">
        <f>IF(ISNUMBER(M198), $B199 * N198, "")</f>
        <v>-4004.8543689320504</v>
      </c>
      <c r="Q198" s="281"/>
      <c r="R198" s="282"/>
      <c r="S198" s="283"/>
    </row>
    <row r="199" spans="1:19" ht="17.25" thickBot="1">
      <c r="A199" s="132" t="s">
        <v>267</v>
      </c>
      <c r="B199" s="289">
        <f>$B$37</f>
        <v>150000</v>
      </c>
      <c r="C199" s="290"/>
      <c r="D199" s="26" t="s">
        <v>268</v>
      </c>
      <c r="E199" s="27">
        <f>IF(COUNT(E179:E198), SUM(E179:E198) / COUNT(E179:E198), 0)</f>
        <v>-3.7045958229231062E-2</v>
      </c>
      <c r="F199" s="28">
        <f>SUM(F179:F198)</f>
        <v>-111137.8746876932</v>
      </c>
      <c r="G199" s="26" t="s">
        <v>268</v>
      </c>
      <c r="H199" s="27">
        <f>IF(COUNT(H179:H198), SUM(H179:H198) / COUNT(H179:H198), 0)</f>
        <v>-4.8357638724011144E-2</v>
      </c>
      <c r="I199" s="28">
        <f>SUM(I179:I198)</f>
        <v>-145072.91617203341</v>
      </c>
      <c r="J199" s="26" t="s">
        <v>268</v>
      </c>
      <c r="K199" s="27">
        <f>IF(COUNT(K179:K198), SUM(K179:K198) / COUNT(K179:K198), 0)</f>
        <v>-3.0675131345102614E-2</v>
      </c>
      <c r="L199" s="28">
        <f>SUM(L179:L198)</f>
        <v>-92025.394035307836</v>
      </c>
      <c r="M199" s="26" t="s">
        <v>268</v>
      </c>
      <c r="N199" s="27">
        <f>IF(COUNT(N179:N198), SUM(N179:N198) / COUNT(N179:N198), 0)</f>
        <v>-4.659323059159428E-2</v>
      </c>
      <c r="O199" s="28">
        <f>SUM(O179:O198)</f>
        <v>-139779.69177478281</v>
      </c>
      <c r="Q199" s="284"/>
      <c r="R199" s="285"/>
      <c r="S199" s="286"/>
    </row>
  </sheetData>
  <mergeCells count="266">
    <mergeCell ref="Q197:S199"/>
    <mergeCell ref="B199:C199"/>
    <mergeCell ref="Q184:Q186"/>
    <mergeCell ref="R184:R186"/>
    <mergeCell ref="S184:S186"/>
    <mergeCell ref="Q188:S190"/>
    <mergeCell ref="Q191:Q193"/>
    <mergeCell ref="R191:R193"/>
    <mergeCell ref="S191:S193"/>
    <mergeCell ref="Q181:Q183"/>
    <mergeCell ref="R181:R183"/>
    <mergeCell ref="S181:S183"/>
    <mergeCell ref="D176:F176"/>
    <mergeCell ref="G176:I176"/>
    <mergeCell ref="J176:L176"/>
    <mergeCell ref="M176:O176"/>
    <mergeCell ref="Q194:Q196"/>
    <mergeCell ref="R194:R196"/>
    <mergeCell ref="S194:S196"/>
    <mergeCell ref="A177:A178"/>
    <mergeCell ref="B177:C177"/>
    <mergeCell ref="D177:F177"/>
    <mergeCell ref="G177:I177"/>
    <mergeCell ref="J177:L177"/>
    <mergeCell ref="M177:O177"/>
    <mergeCell ref="Q167:Q169"/>
    <mergeCell ref="R167:R169"/>
    <mergeCell ref="S167:S169"/>
    <mergeCell ref="Q170:S172"/>
    <mergeCell ref="B172:C172"/>
    <mergeCell ref="A175:O175"/>
    <mergeCell ref="Q175:Q177"/>
    <mergeCell ref="R175:R177"/>
    <mergeCell ref="S175:S177"/>
    <mergeCell ref="B176:C176"/>
    <mergeCell ref="Q178:Q180"/>
    <mergeCell ref="R178:R180"/>
    <mergeCell ref="S178:S180"/>
    <mergeCell ref="Q157:Q159"/>
    <mergeCell ref="R157:R159"/>
    <mergeCell ref="S157:S159"/>
    <mergeCell ref="Q161:S163"/>
    <mergeCell ref="Q164:Q166"/>
    <mergeCell ref="R164:R166"/>
    <mergeCell ref="S164:S166"/>
    <mergeCell ref="Q151:Q153"/>
    <mergeCell ref="R151:R153"/>
    <mergeCell ref="S151:S153"/>
    <mergeCell ref="Q154:Q156"/>
    <mergeCell ref="R154:R156"/>
    <mergeCell ref="S154:S156"/>
    <mergeCell ref="Q140:Q142"/>
    <mergeCell ref="R140:R142"/>
    <mergeCell ref="S140:S142"/>
    <mergeCell ref="Q143:S145"/>
    <mergeCell ref="B145:C145"/>
    <mergeCell ref="A148:O148"/>
    <mergeCell ref="Q148:Q150"/>
    <mergeCell ref="R148:R150"/>
    <mergeCell ref="S148:S150"/>
    <mergeCell ref="B149:C149"/>
    <mergeCell ref="D149:F149"/>
    <mergeCell ref="G149:I149"/>
    <mergeCell ref="J149:L149"/>
    <mergeCell ref="M149:O149"/>
    <mergeCell ref="A150:A151"/>
    <mergeCell ref="B150:C150"/>
    <mergeCell ref="D150:F150"/>
    <mergeCell ref="G150:I150"/>
    <mergeCell ref="J150:L150"/>
    <mergeCell ref="M150:O150"/>
    <mergeCell ref="Q130:Q132"/>
    <mergeCell ref="R130:R132"/>
    <mergeCell ref="S130:S132"/>
    <mergeCell ref="Q134:S136"/>
    <mergeCell ref="Q137:Q139"/>
    <mergeCell ref="R137:R139"/>
    <mergeCell ref="S137:S139"/>
    <mergeCell ref="Q124:Q126"/>
    <mergeCell ref="R124:R126"/>
    <mergeCell ref="S124:S126"/>
    <mergeCell ref="Q127:Q129"/>
    <mergeCell ref="R127:R129"/>
    <mergeCell ref="S127:S129"/>
    <mergeCell ref="Q113:Q115"/>
    <mergeCell ref="R113:R115"/>
    <mergeCell ref="S113:S115"/>
    <mergeCell ref="Q116:S118"/>
    <mergeCell ref="B118:C118"/>
    <mergeCell ref="A121:O121"/>
    <mergeCell ref="Q121:Q123"/>
    <mergeCell ref="R121:R123"/>
    <mergeCell ref="S121:S123"/>
    <mergeCell ref="B122:C122"/>
    <mergeCell ref="D122:F122"/>
    <mergeCell ref="G122:I122"/>
    <mergeCell ref="J122:L122"/>
    <mergeCell ref="M122:O122"/>
    <mergeCell ref="A123:A124"/>
    <mergeCell ref="B123:C123"/>
    <mergeCell ref="D123:F123"/>
    <mergeCell ref="G123:I123"/>
    <mergeCell ref="J123:L123"/>
    <mergeCell ref="M123:O123"/>
    <mergeCell ref="Q103:Q105"/>
    <mergeCell ref="R103:R105"/>
    <mergeCell ref="S103:S105"/>
    <mergeCell ref="Q107:S109"/>
    <mergeCell ref="Q110:Q112"/>
    <mergeCell ref="R110:R112"/>
    <mergeCell ref="S110:S112"/>
    <mergeCell ref="Q97:Q99"/>
    <mergeCell ref="R97:R99"/>
    <mergeCell ref="S97:S99"/>
    <mergeCell ref="Q100:Q102"/>
    <mergeCell ref="R100:R102"/>
    <mergeCell ref="S100:S102"/>
    <mergeCell ref="Q86:Q88"/>
    <mergeCell ref="R86:R88"/>
    <mergeCell ref="S86:S88"/>
    <mergeCell ref="Q89:S91"/>
    <mergeCell ref="B91:C91"/>
    <mergeCell ref="A94:O94"/>
    <mergeCell ref="Q94:Q96"/>
    <mergeCell ref="R94:R96"/>
    <mergeCell ref="S94:S96"/>
    <mergeCell ref="B95:C95"/>
    <mergeCell ref="D95:F95"/>
    <mergeCell ref="G95:I95"/>
    <mergeCell ref="J95:L95"/>
    <mergeCell ref="M95:O95"/>
    <mergeCell ref="A96:A97"/>
    <mergeCell ref="B96:C96"/>
    <mergeCell ref="D96:F96"/>
    <mergeCell ref="G96:I96"/>
    <mergeCell ref="J96:L96"/>
    <mergeCell ref="M96:O96"/>
    <mergeCell ref="Q76:Q78"/>
    <mergeCell ref="R76:R78"/>
    <mergeCell ref="S76:S78"/>
    <mergeCell ref="Q80:S82"/>
    <mergeCell ref="Q83:Q85"/>
    <mergeCell ref="R83:R85"/>
    <mergeCell ref="S83:S85"/>
    <mergeCell ref="Q70:Q72"/>
    <mergeCell ref="R70:R72"/>
    <mergeCell ref="S70:S72"/>
    <mergeCell ref="Q73:Q75"/>
    <mergeCell ref="R73:R75"/>
    <mergeCell ref="S73:S75"/>
    <mergeCell ref="Q59:Q61"/>
    <mergeCell ref="R59:R61"/>
    <mergeCell ref="S59:S61"/>
    <mergeCell ref="Q62:S64"/>
    <mergeCell ref="B64:C64"/>
    <mergeCell ref="A67:O67"/>
    <mergeCell ref="Q67:Q69"/>
    <mergeCell ref="R67:R69"/>
    <mergeCell ref="S67:S69"/>
    <mergeCell ref="B68:C68"/>
    <mergeCell ref="D68:F68"/>
    <mergeCell ref="G68:I68"/>
    <mergeCell ref="J68:L68"/>
    <mergeCell ref="M68:O68"/>
    <mergeCell ref="A69:A70"/>
    <mergeCell ref="B69:C69"/>
    <mergeCell ref="D69:F69"/>
    <mergeCell ref="G69:I69"/>
    <mergeCell ref="J69:L69"/>
    <mergeCell ref="M69:O69"/>
    <mergeCell ref="Q49:Q51"/>
    <mergeCell ref="R49:R51"/>
    <mergeCell ref="S49:S51"/>
    <mergeCell ref="Q53:S55"/>
    <mergeCell ref="Q56:Q58"/>
    <mergeCell ref="R56:R58"/>
    <mergeCell ref="S56:S58"/>
    <mergeCell ref="Q43:Q45"/>
    <mergeCell ref="R43:R45"/>
    <mergeCell ref="S43:S45"/>
    <mergeCell ref="Q46:Q48"/>
    <mergeCell ref="R46:R48"/>
    <mergeCell ref="S46:S48"/>
    <mergeCell ref="M41:O41"/>
    <mergeCell ref="A42:A43"/>
    <mergeCell ref="B42:C42"/>
    <mergeCell ref="D42:F42"/>
    <mergeCell ref="G42:I42"/>
    <mergeCell ref="J42:L42"/>
    <mergeCell ref="M42:O42"/>
    <mergeCell ref="Q35:S37"/>
    <mergeCell ref="B37:C37"/>
    <mergeCell ref="A40:O40"/>
    <mergeCell ref="Q40:Q42"/>
    <mergeCell ref="R40:R42"/>
    <mergeCell ref="S40:S42"/>
    <mergeCell ref="B41:C41"/>
    <mergeCell ref="D41:F41"/>
    <mergeCell ref="G41:I41"/>
    <mergeCell ref="J41:L41"/>
    <mergeCell ref="Q26:S28"/>
    <mergeCell ref="Q29:Q31"/>
    <mergeCell ref="R29:R31"/>
    <mergeCell ref="S29:S31"/>
    <mergeCell ref="Q32:Q34"/>
    <mergeCell ref="R32:R34"/>
    <mergeCell ref="S32:S34"/>
    <mergeCell ref="S16:S18"/>
    <mergeCell ref="Q19:Q21"/>
    <mergeCell ref="R19:R21"/>
    <mergeCell ref="S19:S21"/>
    <mergeCell ref="Q22:Q24"/>
    <mergeCell ref="R22:R24"/>
    <mergeCell ref="S22:S24"/>
    <mergeCell ref="S13:S15"/>
    <mergeCell ref="B14:C14"/>
    <mergeCell ref="D14:F14"/>
    <mergeCell ref="G14:I14"/>
    <mergeCell ref="J14:L14"/>
    <mergeCell ref="M14:O14"/>
    <mergeCell ref="B15:C15"/>
    <mergeCell ref="D15:F15"/>
    <mergeCell ref="G15:I15"/>
    <mergeCell ref="J15:L15"/>
    <mergeCell ref="B11:F11"/>
    <mergeCell ref="G11:I11"/>
    <mergeCell ref="K11:O11"/>
    <mergeCell ref="A13:O13"/>
    <mergeCell ref="Q13:Q15"/>
    <mergeCell ref="R13:R15"/>
    <mergeCell ref="A15:A16"/>
    <mergeCell ref="M15:O15"/>
    <mergeCell ref="Q16:Q18"/>
    <mergeCell ref="R16:R18"/>
    <mergeCell ref="Q8:R8"/>
    <mergeCell ref="B9:F9"/>
    <mergeCell ref="G9:I9"/>
    <mergeCell ref="K9:O9"/>
    <mergeCell ref="B10:F10"/>
    <mergeCell ref="G10:I10"/>
    <mergeCell ref="K10:O10"/>
    <mergeCell ref="B7:F7"/>
    <mergeCell ref="G7:I7"/>
    <mergeCell ref="K7:O7"/>
    <mergeCell ref="B8:F8"/>
    <mergeCell ref="G8:I8"/>
    <mergeCell ref="K8:O8"/>
    <mergeCell ref="B6:F6"/>
    <mergeCell ref="G6:I6"/>
    <mergeCell ref="K6:O6"/>
    <mergeCell ref="B3:F3"/>
    <mergeCell ref="G3:I3"/>
    <mergeCell ref="K3:O3"/>
    <mergeCell ref="B4:F4"/>
    <mergeCell ref="G4:I4"/>
    <mergeCell ref="K4:O4"/>
    <mergeCell ref="A1:F1"/>
    <mergeCell ref="G1:I1"/>
    <mergeCell ref="J1:O1"/>
    <mergeCell ref="Q1:R1"/>
    <mergeCell ref="B2:F2"/>
    <mergeCell ref="G2:I2"/>
    <mergeCell ref="K2:O2"/>
    <mergeCell ref="B5:F5"/>
    <mergeCell ref="G5:I5"/>
    <mergeCell ref="K5:O5"/>
  </mergeCells>
  <phoneticPr fontId="1" type="noConversion"/>
  <conditionalFormatting sqref="G2:I3">
    <cfRule type="expression" dxfId="1245" priority="177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CHOOSE(2,$E$118,$F$118,$H$118,$I$118,$K$118,$L$118,$N$118,$O$118))))&gt;0</formula>
    </cfRule>
    <cfRule type="expression" dxfId="1244" priority="178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CHOOSE(2,$E$118,$F$118,$H$118,$I$118,$K$118,$L$118,$N$118,$O$118))))&lt;0</formula>
    </cfRule>
  </conditionalFormatting>
  <conditionalFormatting sqref="G4:I5">
    <cfRule type="expression" dxfId="1243" priority="175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CHOOSE(2,$E$64,$F$64,$H$64,$I$64,$K$64,$L$64,$N$64,$O$64))))&gt;0</formula>
    </cfRule>
    <cfRule type="expression" dxfId="1242" priority="176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CHOOSE(2,$E$64,$F$64,$H$64,$I$64,$K$64,$L$64,$N$64,$O$64))))&lt;0</formula>
    </cfRule>
  </conditionalFormatting>
  <conditionalFormatting sqref="G6:I7">
    <cfRule type="expression" dxfId="1241" priority="173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CHOOSE(2,$E$91,$F$91,$H$91,$I$91,$K$91,$L$91,$N$91,$O$91))))&gt;0</formula>
    </cfRule>
    <cfRule type="expression" dxfId="1240" priority="174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CHOOSE(2,$E$91,$F$91,$H$91,$I$91,$K$91,$L$91,$N$91,$O$91))))&lt;0</formula>
    </cfRule>
  </conditionalFormatting>
  <conditionalFormatting sqref="G8:I9">
    <cfRule type="expression" dxfId="1239" priority="171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CHOOSE(2,$E$199,$F$199,$H$199,$I$199,$K$199,$L$199,$N$199,$O$199))))&gt;0</formula>
    </cfRule>
    <cfRule type="expression" dxfId="1238" priority="172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CHOOSE(2,$E$199,$F$199,$H$199,$I$199,$K$199,$L$199,$N$199,$O$199))))&lt;0</formula>
    </cfRule>
  </conditionalFormatting>
  <conditionalFormatting sqref="G10:I11">
    <cfRule type="expression" dxfId="1237" priority="169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CHOOSE(2,$E$37,$F$37,$H$37,$I$37,$K$37,$L$37,$N$37,$O$37))))&gt;0</formula>
    </cfRule>
    <cfRule type="expression" dxfId="1236" priority="170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CHOOSE(2,$E$37,$F$37,$H$37,$I$37,$K$37,$L$37,$N$37,$O$37))))&lt;0</formula>
    </cfRule>
  </conditionalFormatting>
  <conditionalFormatting sqref="A17:C36 M17:O36">
    <cfRule type="expression" dxfId="1235" priority="157">
      <formula>AND($N17 &gt; 0, ISNUMBER($N17))</formula>
    </cfRule>
    <cfRule type="expression" dxfId="1234" priority="158">
      <formula>AND($N17 = 0 * ISNUMBER($N17))</formula>
    </cfRule>
    <cfRule type="expression" dxfId="1233" priority="159">
      <formula>AND($N17 &lt; 0, ISNUMBER($N17))</formula>
    </cfRule>
  </conditionalFormatting>
  <conditionalFormatting sqref="A17:F36">
    <cfRule type="expression" dxfId="1232" priority="166">
      <formula>AND($E17 &gt; 0, ISNUMBER($E17))</formula>
    </cfRule>
    <cfRule type="expression" dxfId="1231" priority="167">
      <formula>AND($E17 = 0 * ISNUMBER($E17))</formula>
    </cfRule>
    <cfRule type="expression" dxfId="1230" priority="168">
      <formula>AND($E17 &lt; 0, ISNUMBER($E17))</formula>
    </cfRule>
  </conditionalFormatting>
  <conditionalFormatting sqref="A17:C36 G17:I36">
    <cfRule type="expression" dxfId="1229" priority="163">
      <formula>AND($H17 &gt; 0, ISNUMBER($H17))</formula>
    </cfRule>
    <cfRule type="expression" dxfId="1228" priority="164">
      <formula>AND($H17 = 0 * ISNUMBER($H17))</formula>
    </cfRule>
    <cfRule type="expression" dxfId="1227" priority="165">
      <formula>AND($H17 &lt; 0, ISNUMBER($H17))</formula>
    </cfRule>
  </conditionalFormatting>
  <conditionalFormatting sqref="A17:C36 J17:L36">
    <cfRule type="expression" dxfId="1226" priority="160">
      <formula>AND($K17 &gt; 0, ISNUMBER($K17))</formula>
    </cfRule>
    <cfRule type="expression" dxfId="1225" priority="161">
      <formula>AND($K17 = 0 * ISNUMBER($K17))</formula>
    </cfRule>
    <cfRule type="expression" dxfId="1224" priority="162">
      <formula>AND($K17 &lt; 0, ISNUMBER($K17))</formula>
    </cfRule>
  </conditionalFormatting>
  <conditionalFormatting sqref="D15:F16 E37:F37">
    <cfRule type="expression" dxfId="1223" priority="154">
      <formula>$E$37 &gt; 0</formula>
    </cfRule>
    <cfRule type="expression" dxfId="1222" priority="155">
      <formula>$E$37 = 0</formula>
    </cfRule>
    <cfRule type="expression" dxfId="1221" priority="156">
      <formula>$E$37 &lt; 0</formula>
    </cfRule>
  </conditionalFormatting>
  <conditionalFormatting sqref="G15:I16 H37:I37">
    <cfRule type="expression" dxfId="1220" priority="151">
      <formula>$H$37 &gt; 0</formula>
    </cfRule>
    <cfRule type="expression" dxfId="1219" priority="152">
      <formula>$H$37 = 0</formula>
    </cfRule>
    <cfRule type="expression" dxfId="1218" priority="153">
      <formula>$H$37 &lt; 0</formula>
    </cfRule>
  </conditionalFormatting>
  <conditionalFormatting sqref="J15:L16 K37:L37">
    <cfRule type="expression" dxfId="1217" priority="148">
      <formula>$K$37 &gt; 0</formula>
    </cfRule>
    <cfRule type="expression" dxfId="1216" priority="149">
      <formula>$K$37 = 0</formula>
    </cfRule>
    <cfRule type="expression" dxfId="1215" priority="150">
      <formula>$K$37 &lt; 0</formula>
    </cfRule>
  </conditionalFormatting>
  <conditionalFormatting sqref="M15:O16 N37:O37">
    <cfRule type="expression" dxfId="1214" priority="145">
      <formula>$N$37 &gt; 0</formula>
    </cfRule>
    <cfRule type="expression" dxfId="1213" priority="146">
      <formula>$N$37 = 0</formula>
    </cfRule>
    <cfRule type="expression" dxfId="1212" priority="147">
      <formula>$N$37 &lt; 0</formula>
    </cfRule>
  </conditionalFormatting>
  <conditionalFormatting sqref="A44:C63 M44:O63">
    <cfRule type="expression" dxfId="1211" priority="133">
      <formula>AND($N44 &gt; 0, ISNUMBER($N44))</formula>
    </cfRule>
    <cfRule type="expression" dxfId="1210" priority="134">
      <formula>AND($N44 = 0 * ISNUMBER($N44))</formula>
    </cfRule>
    <cfRule type="expression" dxfId="1209" priority="135">
      <formula>AND($N44 &lt; 0, ISNUMBER($N44))</formula>
    </cfRule>
  </conditionalFormatting>
  <conditionalFormatting sqref="A44:F63">
    <cfRule type="expression" dxfId="1208" priority="142">
      <formula>AND($E44 &gt; 0, ISNUMBER($E44))</formula>
    </cfRule>
    <cfRule type="expression" dxfId="1207" priority="143">
      <formula>AND($E44 = 0 * ISNUMBER($E44))</formula>
    </cfRule>
    <cfRule type="expression" dxfId="1206" priority="144">
      <formula>AND($E44 &lt; 0, ISNUMBER($E44))</formula>
    </cfRule>
  </conditionalFormatting>
  <conditionalFormatting sqref="A44:C63 G44:I63">
    <cfRule type="expression" dxfId="1205" priority="139">
      <formula>AND($H44 &gt; 0, ISNUMBER($H44))</formula>
    </cfRule>
    <cfRule type="expression" dxfId="1204" priority="140">
      <formula>AND($H44 = 0 * ISNUMBER($H44))</formula>
    </cfRule>
    <cfRule type="expression" dxfId="1203" priority="141">
      <formula>AND($H44 &lt; 0, ISNUMBER($H44))</formula>
    </cfRule>
  </conditionalFormatting>
  <conditionalFormatting sqref="A44:C63 J44:L63">
    <cfRule type="expression" dxfId="1202" priority="136">
      <formula>AND($K44 &gt; 0, ISNUMBER($K44))</formula>
    </cfRule>
    <cfRule type="expression" dxfId="1201" priority="137">
      <formula>AND($K44 = 0 * ISNUMBER($K44))</formula>
    </cfRule>
    <cfRule type="expression" dxfId="1200" priority="138">
      <formula>AND($K44 &lt; 0, ISNUMBER($K44))</formula>
    </cfRule>
  </conditionalFormatting>
  <conditionalFormatting sqref="D42:F43 E64:F64">
    <cfRule type="expression" dxfId="1199" priority="130">
      <formula>$E$64 &gt; 0</formula>
    </cfRule>
    <cfRule type="expression" dxfId="1198" priority="131">
      <formula>$E$64 = 0</formula>
    </cfRule>
    <cfRule type="expression" dxfId="1197" priority="132">
      <formula>$E$64 &lt; 0</formula>
    </cfRule>
  </conditionalFormatting>
  <conditionalFormatting sqref="G42:I43 H64:I64">
    <cfRule type="expression" dxfId="1196" priority="127">
      <formula>$H$64 &gt; 0</formula>
    </cfRule>
    <cfRule type="expression" dxfId="1195" priority="128">
      <formula>$H$64 = 0</formula>
    </cfRule>
    <cfRule type="expression" dxfId="1194" priority="129">
      <formula>$H$64 &lt; 0</formula>
    </cfRule>
  </conditionalFormatting>
  <conditionalFormatting sqref="J42:L43 K64:L64">
    <cfRule type="expression" dxfId="1193" priority="124">
      <formula>$K$64 &gt; 0</formula>
    </cfRule>
    <cfRule type="expression" dxfId="1192" priority="125">
      <formula>$K$64 = 0</formula>
    </cfRule>
    <cfRule type="expression" dxfId="1191" priority="126">
      <formula>$K$64 &lt; 0</formula>
    </cfRule>
  </conditionalFormatting>
  <conditionalFormatting sqref="M42:O43 N64:O64">
    <cfRule type="expression" dxfId="1190" priority="121">
      <formula>$N$64 &gt; 0</formula>
    </cfRule>
    <cfRule type="expression" dxfId="1189" priority="122">
      <formula>$N$64 = 0</formula>
    </cfRule>
    <cfRule type="expression" dxfId="1188" priority="123">
      <formula>$N$64 &lt; 0</formula>
    </cfRule>
  </conditionalFormatting>
  <conditionalFormatting sqref="A71:C90 M71:O90">
    <cfRule type="expression" dxfId="1187" priority="109">
      <formula>AND($N71 &gt; 0, ISNUMBER($N71))</formula>
    </cfRule>
    <cfRule type="expression" dxfId="1186" priority="110">
      <formula>AND($N71 = 0 * ISNUMBER($N71))</formula>
    </cfRule>
    <cfRule type="expression" dxfId="1185" priority="111">
      <formula>AND($N71 &lt; 0, ISNUMBER($N71))</formula>
    </cfRule>
  </conditionalFormatting>
  <conditionalFormatting sqref="A71:F90">
    <cfRule type="expression" dxfId="1184" priority="118">
      <formula>AND($E71 &gt; 0, ISNUMBER($E71))</formula>
    </cfRule>
    <cfRule type="expression" dxfId="1183" priority="119">
      <formula>AND($E71 = 0 * ISNUMBER($E71))</formula>
    </cfRule>
    <cfRule type="expression" dxfId="1182" priority="120">
      <formula>AND($E71 &lt; 0, ISNUMBER($E71))</formula>
    </cfRule>
  </conditionalFormatting>
  <conditionalFormatting sqref="A71:C90 G71:I90">
    <cfRule type="expression" dxfId="1181" priority="115">
      <formula>AND($H71 &gt; 0, ISNUMBER($H71))</formula>
    </cfRule>
    <cfRule type="expression" dxfId="1180" priority="116">
      <formula>AND($H71 = 0 * ISNUMBER($H71))</formula>
    </cfRule>
    <cfRule type="expression" dxfId="1179" priority="117">
      <formula>AND($H71 &lt; 0, ISNUMBER($H71))</formula>
    </cfRule>
  </conditionalFormatting>
  <conditionalFormatting sqref="A71:C90 J71:L90">
    <cfRule type="expression" dxfId="1178" priority="112">
      <formula>AND($K71 &gt; 0, ISNUMBER($K71))</formula>
    </cfRule>
    <cfRule type="expression" dxfId="1177" priority="113">
      <formula>AND($K71 = 0 * ISNUMBER($K71))</formula>
    </cfRule>
    <cfRule type="expression" dxfId="1176" priority="114">
      <formula>AND($K71 &lt; 0, ISNUMBER($K71))</formula>
    </cfRule>
  </conditionalFormatting>
  <conditionalFormatting sqref="D69:F70 E91:F91">
    <cfRule type="expression" dxfId="1175" priority="106">
      <formula>$E$91 &gt; 0</formula>
    </cfRule>
    <cfRule type="expression" dxfId="1174" priority="107">
      <formula>$E$91 = 0</formula>
    </cfRule>
    <cfRule type="expression" dxfId="1173" priority="108">
      <formula>$E$91 &lt; 0</formula>
    </cfRule>
  </conditionalFormatting>
  <conditionalFormatting sqref="G69:I70 H91:I91">
    <cfRule type="expression" dxfId="1172" priority="103">
      <formula>$H$91 &gt; 0</formula>
    </cfRule>
    <cfRule type="expression" dxfId="1171" priority="104">
      <formula>$H$91 = 0</formula>
    </cfRule>
    <cfRule type="expression" dxfId="1170" priority="105">
      <formula>$H$91 &lt; 0</formula>
    </cfRule>
  </conditionalFormatting>
  <conditionalFormatting sqref="J69:L70 K91:L91">
    <cfRule type="expression" dxfId="1169" priority="100">
      <formula>$K$91 &gt; 0</formula>
    </cfRule>
    <cfRule type="expression" dxfId="1168" priority="101">
      <formula>$K$91 = 0</formula>
    </cfRule>
    <cfRule type="expression" dxfId="1167" priority="102">
      <formula>$K$91 &lt; 0</formula>
    </cfRule>
  </conditionalFormatting>
  <conditionalFormatting sqref="M69:O70 N91:O91">
    <cfRule type="expression" dxfId="1166" priority="97">
      <formula>$N$91 &gt; 0</formula>
    </cfRule>
    <cfRule type="expression" dxfId="1165" priority="98">
      <formula>$N$91 = 0</formula>
    </cfRule>
    <cfRule type="expression" dxfId="1164" priority="99">
      <formula>$N$91 &lt; 0</formula>
    </cfRule>
  </conditionalFormatting>
  <conditionalFormatting sqref="A98:C117 M98:O117">
    <cfRule type="expression" dxfId="1163" priority="85">
      <formula>AND($N98 &gt; 0, ISNUMBER($N98))</formula>
    </cfRule>
    <cfRule type="expression" dxfId="1162" priority="86">
      <formula>AND($N98 = 0 * ISNUMBER($N98))</formula>
    </cfRule>
    <cfRule type="expression" dxfId="1161" priority="87">
      <formula>AND($N98 &lt; 0, ISNUMBER($N98))</formula>
    </cfRule>
  </conditionalFormatting>
  <conditionalFormatting sqref="A98:F117">
    <cfRule type="expression" dxfId="1160" priority="94">
      <formula>AND($E98 &gt; 0, ISNUMBER($E98))</formula>
    </cfRule>
    <cfRule type="expression" dxfId="1159" priority="95">
      <formula>AND($E98 = 0 * ISNUMBER($E98))</formula>
    </cfRule>
    <cfRule type="expression" dxfId="1158" priority="96">
      <formula>AND($E98 &lt; 0, ISNUMBER($E98))</formula>
    </cfRule>
  </conditionalFormatting>
  <conditionalFormatting sqref="A98:C117 G98:I117">
    <cfRule type="expression" dxfId="1157" priority="91">
      <formula>AND($H98 &gt; 0, ISNUMBER($H98))</formula>
    </cfRule>
    <cfRule type="expression" dxfId="1156" priority="92">
      <formula>AND($H98 = 0 * ISNUMBER($H98))</formula>
    </cfRule>
    <cfRule type="expression" dxfId="1155" priority="93">
      <formula>AND($H98 &lt; 0, ISNUMBER($H98))</formula>
    </cfRule>
  </conditionalFormatting>
  <conditionalFormatting sqref="A98:C117 J98:L117">
    <cfRule type="expression" dxfId="1154" priority="88">
      <formula>AND($K98 &gt; 0, ISNUMBER($K98))</formula>
    </cfRule>
    <cfRule type="expression" dxfId="1153" priority="89">
      <formula>AND($K98 = 0 * ISNUMBER($K98))</formula>
    </cfRule>
    <cfRule type="expression" dxfId="1152" priority="90">
      <formula>AND($K98 &lt; 0, ISNUMBER($K98))</formula>
    </cfRule>
  </conditionalFormatting>
  <conditionalFormatting sqref="D96:F97 E118:F118">
    <cfRule type="expression" dxfId="1151" priority="82">
      <formula>$E$118 &gt; 0</formula>
    </cfRule>
    <cfRule type="expression" dxfId="1150" priority="83">
      <formula>$E$118 = 0</formula>
    </cfRule>
    <cfRule type="expression" dxfId="1149" priority="84">
      <formula>$E$118 &lt; 0</formula>
    </cfRule>
  </conditionalFormatting>
  <conditionalFormatting sqref="G96:I97 H118:I118">
    <cfRule type="expression" dxfId="1148" priority="79">
      <formula>$H$118 &gt; 0</formula>
    </cfRule>
    <cfRule type="expression" dxfId="1147" priority="80">
      <formula>$H$118 = 0</formula>
    </cfRule>
    <cfRule type="expression" dxfId="1146" priority="81">
      <formula>$H$118 &lt; 0</formula>
    </cfRule>
  </conditionalFormatting>
  <conditionalFormatting sqref="J96:L97 K118:L118">
    <cfRule type="expression" dxfId="1145" priority="76">
      <formula>$K$118 &gt; 0</formula>
    </cfRule>
    <cfRule type="expression" dxfId="1144" priority="77">
      <formula>$K$118 = 0</formula>
    </cfRule>
    <cfRule type="expression" dxfId="1143" priority="78">
      <formula>$K$118 &lt; 0</formula>
    </cfRule>
  </conditionalFormatting>
  <conditionalFormatting sqref="M96:O97 N118:O118">
    <cfRule type="expression" dxfId="1142" priority="73">
      <formula>$N$118 &gt; 0</formula>
    </cfRule>
    <cfRule type="expression" dxfId="1141" priority="74">
      <formula>$N$118 = 0</formula>
    </cfRule>
    <cfRule type="expression" dxfId="1140" priority="75">
      <formula>$N$118 &lt; 0</formula>
    </cfRule>
  </conditionalFormatting>
  <conditionalFormatting sqref="A125:C144 M125:O144">
    <cfRule type="expression" dxfId="1139" priority="61">
      <formula>AND($N125 &gt; 0, ISNUMBER($N125))</formula>
    </cfRule>
    <cfRule type="expression" dxfId="1138" priority="62">
      <formula>AND($N125 = 0 * ISNUMBER($N125))</formula>
    </cfRule>
    <cfRule type="expression" dxfId="1137" priority="63">
      <formula>AND($N125 &lt; 0, ISNUMBER($N125))</formula>
    </cfRule>
  </conditionalFormatting>
  <conditionalFormatting sqref="A125:F144">
    <cfRule type="expression" dxfId="1136" priority="70">
      <formula>AND($E125 &gt; 0, ISNUMBER($E125))</formula>
    </cfRule>
    <cfRule type="expression" dxfId="1135" priority="71">
      <formula>AND($E125 = 0 * ISNUMBER($E125))</formula>
    </cfRule>
    <cfRule type="expression" dxfId="1134" priority="72">
      <formula>AND($E125 &lt; 0, ISNUMBER($E125))</formula>
    </cfRule>
  </conditionalFormatting>
  <conditionalFormatting sqref="A125:C144 G125:I144">
    <cfRule type="expression" dxfId="1133" priority="67">
      <formula>AND($H125 &gt; 0, ISNUMBER($H125))</formula>
    </cfRule>
    <cfRule type="expression" dxfId="1132" priority="68">
      <formula>AND($H125 = 0 * ISNUMBER($H125))</formula>
    </cfRule>
    <cfRule type="expression" dxfId="1131" priority="69">
      <formula>AND($H125 &lt; 0, ISNUMBER($H125))</formula>
    </cfRule>
  </conditionalFormatting>
  <conditionalFormatting sqref="A125:C144 J125:L144">
    <cfRule type="expression" dxfId="1130" priority="64">
      <formula>AND($K125 &gt; 0, ISNUMBER($K125))</formula>
    </cfRule>
    <cfRule type="expression" dxfId="1129" priority="65">
      <formula>AND($K125 = 0 * ISNUMBER($K125))</formula>
    </cfRule>
    <cfRule type="expression" dxfId="1128" priority="66">
      <formula>AND($K125 &lt; 0, ISNUMBER($K125))</formula>
    </cfRule>
  </conditionalFormatting>
  <conditionalFormatting sqref="D123:F124 E145:F145">
    <cfRule type="expression" dxfId="1127" priority="58">
      <formula>$E$145 &gt; 0</formula>
    </cfRule>
    <cfRule type="expression" dxfId="1126" priority="59">
      <formula>$E$145 = 0</formula>
    </cfRule>
    <cfRule type="expression" dxfId="1125" priority="60">
      <formula>$E$145 &lt; 0</formula>
    </cfRule>
  </conditionalFormatting>
  <conditionalFormatting sqref="G123:I124 H145:I145">
    <cfRule type="expression" dxfId="1124" priority="55">
      <formula>$H$145 &gt; 0</formula>
    </cfRule>
    <cfRule type="expression" dxfId="1123" priority="56">
      <formula>$H$145 = 0</formula>
    </cfRule>
    <cfRule type="expression" dxfId="1122" priority="57">
      <formula>$H$145 &lt; 0</formula>
    </cfRule>
  </conditionalFormatting>
  <conditionalFormatting sqref="J123:L124 K145:L145">
    <cfRule type="expression" dxfId="1121" priority="52">
      <formula>$K$145 &gt; 0</formula>
    </cfRule>
    <cfRule type="expression" dxfId="1120" priority="53">
      <formula>$K$145 = 0</formula>
    </cfRule>
    <cfRule type="expression" dxfId="1119" priority="54">
      <formula>$K$145 &lt; 0</formula>
    </cfRule>
  </conditionalFormatting>
  <conditionalFormatting sqref="M123:O124 N145:O145">
    <cfRule type="expression" dxfId="1118" priority="49">
      <formula>$N$145 &gt; 0</formula>
    </cfRule>
    <cfRule type="expression" dxfId="1117" priority="50">
      <formula>$N$145 = 0</formula>
    </cfRule>
    <cfRule type="expression" dxfId="1116" priority="51">
      <formula>$N$145 &lt; 0</formula>
    </cfRule>
  </conditionalFormatting>
  <conditionalFormatting sqref="A152:C171 M152:O171">
    <cfRule type="expression" dxfId="1115" priority="37">
      <formula>AND($N152 &gt; 0, ISNUMBER($N152))</formula>
    </cfRule>
    <cfRule type="expression" dxfId="1114" priority="38">
      <formula>AND($N152 = 0 * ISNUMBER($N152))</formula>
    </cfRule>
    <cfRule type="expression" dxfId="1113" priority="39">
      <formula>AND($N152 &lt; 0, ISNUMBER($N152))</formula>
    </cfRule>
  </conditionalFormatting>
  <conditionalFormatting sqref="A152:F171">
    <cfRule type="expression" dxfId="1112" priority="46">
      <formula>AND($E152 &gt; 0, ISNUMBER($E152))</formula>
    </cfRule>
    <cfRule type="expression" dxfId="1111" priority="47">
      <formula>AND($E152 = 0 * ISNUMBER($E152))</formula>
    </cfRule>
    <cfRule type="expression" dxfId="1110" priority="48">
      <formula>AND($E152 &lt; 0, ISNUMBER($E152))</formula>
    </cfRule>
  </conditionalFormatting>
  <conditionalFormatting sqref="A152:C171 G152:I171">
    <cfRule type="expression" dxfId="1109" priority="43">
      <formula>AND($H152 &gt; 0, ISNUMBER($H152))</formula>
    </cfRule>
    <cfRule type="expression" dxfId="1108" priority="44">
      <formula>AND($H152 = 0 * ISNUMBER($H152))</formula>
    </cfRule>
    <cfRule type="expression" dxfId="1107" priority="45">
      <formula>AND($H152 &lt; 0, ISNUMBER($H152))</formula>
    </cfRule>
  </conditionalFormatting>
  <conditionalFormatting sqref="A152:C171 J152:L171">
    <cfRule type="expression" dxfId="1106" priority="40">
      <formula>AND($K152 &gt; 0, ISNUMBER($K152))</formula>
    </cfRule>
    <cfRule type="expression" dxfId="1105" priority="41">
      <formula>AND($K152 = 0 * ISNUMBER($K152))</formula>
    </cfRule>
    <cfRule type="expression" dxfId="1104" priority="42">
      <formula>AND($K152 &lt; 0, ISNUMBER($K152))</formula>
    </cfRule>
  </conditionalFormatting>
  <conditionalFormatting sqref="D150:F151 E172:F172">
    <cfRule type="expression" dxfId="1103" priority="34">
      <formula>$E$172 &gt; 0</formula>
    </cfRule>
    <cfRule type="expression" dxfId="1102" priority="35">
      <formula>$E$172 = 0</formula>
    </cfRule>
    <cfRule type="expression" dxfId="1101" priority="36">
      <formula>$E$172 &lt; 0</formula>
    </cfRule>
  </conditionalFormatting>
  <conditionalFormatting sqref="G150:I151 H172:I172">
    <cfRule type="expression" dxfId="1100" priority="31">
      <formula>$H$172 &gt; 0</formula>
    </cfRule>
    <cfRule type="expression" dxfId="1099" priority="32">
      <formula>$H$172 = 0</formula>
    </cfRule>
    <cfRule type="expression" dxfId="1098" priority="33">
      <formula>$H$172 &lt; 0</formula>
    </cfRule>
  </conditionalFormatting>
  <conditionalFormatting sqref="J150:L151 K172:L172">
    <cfRule type="expression" dxfId="1097" priority="28">
      <formula>$K$172 &gt; 0</formula>
    </cfRule>
    <cfRule type="expression" dxfId="1096" priority="29">
      <formula>$K$172 = 0</formula>
    </cfRule>
    <cfRule type="expression" dxfId="1095" priority="30">
      <formula>$K$172 &lt; 0</formula>
    </cfRule>
  </conditionalFormatting>
  <conditionalFormatting sqref="M150:O151 N172:O172">
    <cfRule type="expression" dxfId="1094" priority="25">
      <formula>$N$172 &gt; 0</formula>
    </cfRule>
    <cfRule type="expression" dxfId="1093" priority="26">
      <formula>$N$172 = 0</formula>
    </cfRule>
    <cfRule type="expression" dxfId="1092" priority="27">
      <formula>$N$172 &lt; 0</formula>
    </cfRule>
  </conditionalFormatting>
  <conditionalFormatting sqref="A179:C198 M179:O198">
    <cfRule type="expression" dxfId="1091" priority="13">
      <formula>AND($N179 &gt; 0, ISNUMBER($N179))</formula>
    </cfRule>
    <cfRule type="expression" dxfId="1090" priority="14">
      <formula>AND($N179 = 0 * ISNUMBER($N179))</formula>
    </cfRule>
    <cfRule type="expression" dxfId="1089" priority="15">
      <formula>AND($N179 &lt; 0, ISNUMBER($N179))</formula>
    </cfRule>
  </conditionalFormatting>
  <conditionalFormatting sqref="A179:F198">
    <cfRule type="expression" dxfId="1088" priority="22">
      <formula>AND($E179 &gt; 0, ISNUMBER($E179))</formula>
    </cfRule>
    <cfRule type="expression" dxfId="1087" priority="23">
      <formula>AND($E179 = 0 * ISNUMBER($E179))</formula>
    </cfRule>
    <cfRule type="expression" dxfId="1086" priority="24">
      <formula>AND($E179 &lt; 0, ISNUMBER($E179))</formula>
    </cfRule>
  </conditionalFormatting>
  <conditionalFormatting sqref="A179:C198 G179:I198">
    <cfRule type="expression" dxfId="1085" priority="19">
      <formula>AND($H179 &gt; 0, ISNUMBER($H179))</formula>
    </cfRule>
    <cfRule type="expression" dxfId="1084" priority="20">
      <formula>AND($H179 = 0 * ISNUMBER($H179))</formula>
    </cfRule>
    <cfRule type="expression" dxfId="1083" priority="21">
      <formula>AND($H179 &lt; 0, ISNUMBER($H179))</formula>
    </cfRule>
  </conditionalFormatting>
  <conditionalFormatting sqref="A179:C198 J179:L198">
    <cfRule type="expression" dxfId="1082" priority="16">
      <formula>AND($K179 &gt; 0, ISNUMBER($K179))</formula>
    </cfRule>
    <cfRule type="expression" dxfId="1081" priority="17">
      <formula>AND($K179 = 0 * ISNUMBER($K179))</formula>
    </cfRule>
    <cfRule type="expression" dxfId="1080" priority="18">
      <formula>AND($K179 &lt; 0, ISNUMBER($K179))</formula>
    </cfRule>
  </conditionalFormatting>
  <conditionalFormatting sqref="D177:F178 E199:F199">
    <cfRule type="expression" dxfId="1079" priority="10">
      <formula>$E$199 &gt; 0</formula>
    </cfRule>
    <cfRule type="expression" dxfId="1078" priority="11">
      <formula>$E$199 = 0</formula>
    </cfRule>
    <cfRule type="expression" dxfId="1077" priority="12">
      <formula>$E$199 &lt; 0</formula>
    </cfRule>
  </conditionalFormatting>
  <conditionalFormatting sqref="G177:I178 H199:I199">
    <cfRule type="expression" dxfId="1076" priority="7">
      <formula>$H$199 &gt; 0</formula>
    </cfRule>
    <cfRule type="expression" dxfId="1075" priority="8">
      <formula>$H$199 = 0</formula>
    </cfRule>
    <cfRule type="expression" dxfId="1074" priority="9">
      <formula>$H$199 &lt; 0</formula>
    </cfRule>
  </conditionalFormatting>
  <conditionalFormatting sqref="J177:L178 K199:L199">
    <cfRule type="expression" dxfId="1073" priority="4">
      <formula>$K$199 &gt; 0</formula>
    </cfRule>
    <cfRule type="expression" dxfId="1072" priority="5">
      <formula>$K$199 = 0</formula>
    </cfRule>
    <cfRule type="expression" dxfId="1071" priority="6">
      <formula>$K$199 &lt; 0</formula>
    </cfRule>
  </conditionalFormatting>
  <conditionalFormatting sqref="M177:O178 N199:O199">
    <cfRule type="expression" dxfId="1070" priority="1">
      <formula>$N$199 &gt; 0</formula>
    </cfRule>
    <cfRule type="expression" dxfId="1069" priority="2">
      <formula>$N$199 = 0</formula>
    </cfRule>
    <cfRule type="expression" dxfId="1068" priority="3">
      <formula>$N$199 &lt; 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6081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25</xdr:row>
                    <xdr:rowOff>0</xdr:rowOff>
                  </from>
                  <to>
                    <xdr:col>19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082" r:id="rId5" name="Button 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17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083" r:id="rId6" name="Button 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28</xdr:row>
                    <xdr:rowOff>0</xdr:rowOff>
                  </from>
                  <to>
                    <xdr:col>18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084" r:id="rId7" name="Button 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17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085" r:id="rId8" name="Button 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31</xdr:row>
                    <xdr:rowOff>0</xdr:rowOff>
                  </from>
                  <to>
                    <xdr:col>18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086" r:id="rId9" name="Button 6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28</xdr:row>
                    <xdr:rowOff>0</xdr:rowOff>
                  </from>
                  <to>
                    <xdr:col>19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087" r:id="rId10" name="Button 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31</xdr:row>
                    <xdr:rowOff>0</xdr:rowOff>
                  </from>
                  <to>
                    <xdr:col>19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088" r:id="rId11" name="Button 8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19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089" r:id="rId12" name="Button 9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17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090" r:id="rId13" name="Button 10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091" r:id="rId14" name="Button 11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</xdr:row>
                    <xdr:rowOff>0</xdr:rowOff>
                  </from>
                  <to>
                    <xdr:col>19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092" r:id="rId15" name="Button 12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</xdr:row>
                    <xdr:rowOff>0</xdr:rowOff>
                  </from>
                  <to>
                    <xdr:col>17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093" r:id="rId16" name="Button 13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</xdr:row>
                    <xdr:rowOff>0</xdr:rowOff>
                  </from>
                  <to>
                    <xdr:col>18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094" r:id="rId17" name="Button 14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</xdr:row>
                    <xdr:rowOff>0</xdr:rowOff>
                  </from>
                  <to>
                    <xdr:col>19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095" r:id="rId18" name="Button 15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</xdr:row>
                    <xdr:rowOff>0</xdr:rowOff>
                  </from>
                  <to>
                    <xdr:col>17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096" r:id="rId19" name="Button 16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</xdr:row>
                    <xdr:rowOff>0</xdr:rowOff>
                  </from>
                  <to>
                    <xdr:col>18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097" r:id="rId20" name="Button 17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</xdr:row>
                    <xdr:rowOff>0</xdr:rowOff>
                  </from>
                  <to>
                    <xdr:col>19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098" r:id="rId21" name="Button 18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21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099" r:id="rId22" name="Button 19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21</xdr:row>
                    <xdr:rowOff>0</xdr:rowOff>
                  </from>
                  <to>
                    <xdr:col>18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00" r:id="rId23" name="Button 20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21</xdr:row>
                    <xdr:rowOff>0</xdr:rowOff>
                  </from>
                  <to>
                    <xdr:col>19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01" r:id="rId24" name="Button 2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52</xdr:row>
                    <xdr:rowOff>0</xdr:rowOff>
                  </from>
                  <to>
                    <xdr:col>19</xdr:col>
                    <xdr:colOff>0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02" r:id="rId25" name="Button 2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55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03" r:id="rId26" name="Button 2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55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04" r:id="rId27" name="Button 2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17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05" r:id="rId28" name="Button 2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06" r:id="rId29" name="Button 26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79</xdr:row>
                    <xdr:rowOff>0</xdr:rowOff>
                  </from>
                  <to>
                    <xdr:col>19</xdr:col>
                    <xdr:colOff>0</xdr:colOff>
                    <xdr:row>82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07" r:id="rId30" name="Button 27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82</xdr:row>
                    <xdr:rowOff>9525</xdr:rowOff>
                  </from>
                  <to>
                    <xdr:col>17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08" r:id="rId31" name="Button 28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82</xdr:row>
                    <xdr:rowOff>9525</xdr:rowOff>
                  </from>
                  <to>
                    <xdr:col>18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09" r:id="rId32" name="Button 29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85</xdr:row>
                    <xdr:rowOff>9525</xdr:rowOff>
                  </from>
                  <to>
                    <xdr:col>17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10" r:id="rId33" name="Button 30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85</xdr:row>
                    <xdr:rowOff>9525</xdr:rowOff>
                  </from>
                  <to>
                    <xdr:col>18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11" r:id="rId34" name="Button 3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106</xdr:row>
                    <xdr:rowOff>0</xdr:rowOff>
                  </from>
                  <to>
                    <xdr:col>19</xdr:col>
                    <xdr:colOff>0</xdr:colOff>
                    <xdr:row>109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12" r:id="rId35" name="Button 3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109</xdr:row>
                    <xdr:rowOff>9525</xdr:rowOff>
                  </from>
                  <to>
                    <xdr:col>17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13" r:id="rId36" name="Button 3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109</xdr:row>
                    <xdr:rowOff>9525</xdr:rowOff>
                  </from>
                  <to>
                    <xdr:col>18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14" r:id="rId37" name="Button 3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112</xdr:row>
                    <xdr:rowOff>9525</xdr:rowOff>
                  </from>
                  <to>
                    <xdr:col>17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15" r:id="rId38" name="Button 3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112</xdr:row>
                    <xdr:rowOff>9525</xdr:rowOff>
                  </from>
                  <to>
                    <xdr:col>18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16" r:id="rId39" name="Button 3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93</xdr:row>
                    <xdr:rowOff>0</xdr:rowOff>
                  </from>
                  <to>
                    <xdr:col>17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17" r:id="rId40" name="Button 3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133</xdr:row>
                    <xdr:rowOff>0</xdr:rowOff>
                  </from>
                  <to>
                    <xdr:col>19</xdr:col>
                    <xdr:colOff>0</xdr:colOff>
                    <xdr:row>136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18" r:id="rId41" name="Button 3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136</xdr:row>
                    <xdr:rowOff>9525</xdr:rowOff>
                  </from>
                  <to>
                    <xdr:col>17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19" r:id="rId42" name="Button 3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136</xdr:row>
                    <xdr:rowOff>9525</xdr:rowOff>
                  </from>
                  <to>
                    <xdr:col>18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20" r:id="rId43" name="Button 4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139</xdr:row>
                    <xdr:rowOff>9525</xdr:rowOff>
                  </from>
                  <to>
                    <xdr:col>17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21" r:id="rId44" name="Button 4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139</xdr:row>
                    <xdr:rowOff>9525</xdr:rowOff>
                  </from>
                  <to>
                    <xdr:col>18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22" r:id="rId45" name="Button 42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160</xdr:row>
                    <xdr:rowOff>0</xdr:rowOff>
                  </from>
                  <to>
                    <xdr:col>19</xdr:col>
                    <xdr:colOff>0</xdr:colOff>
                    <xdr:row>163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23" r:id="rId46" name="Button 43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163</xdr:row>
                    <xdr:rowOff>9525</xdr:rowOff>
                  </from>
                  <to>
                    <xdr:col>17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24" r:id="rId47" name="Button 44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163</xdr:row>
                    <xdr:rowOff>9525</xdr:rowOff>
                  </from>
                  <to>
                    <xdr:col>18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25" r:id="rId48" name="Button 45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166</xdr:row>
                    <xdr:rowOff>9525</xdr:rowOff>
                  </from>
                  <to>
                    <xdr:col>17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26" r:id="rId49" name="Button 46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166</xdr:row>
                    <xdr:rowOff>9525</xdr:rowOff>
                  </from>
                  <to>
                    <xdr:col>18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27" r:id="rId50" name="Button 4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187</xdr:row>
                    <xdr:rowOff>0</xdr:rowOff>
                  </from>
                  <to>
                    <xdr:col>19</xdr:col>
                    <xdr:colOff>0</xdr:colOff>
                    <xdr:row>190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28" r:id="rId51" name="Button 4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190</xdr:row>
                    <xdr:rowOff>9525</xdr:rowOff>
                  </from>
                  <to>
                    <xdr:col>17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29" r:id="rId52" name="Button 4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190</xdr:row>
                    <xdr:rowOff>9525</xdr:rowOff>
                  </from>
                  <to>
                    <xdr:col>18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30" r:id="rId53" name="Button 5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193</xdr:row>
                    <xdr:rowOff>9525</xdr:rowOff>
                  </from>
                  <to>
                    <xdr:col>17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31" r:id="rId54" name="Button 5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193</xdr:row>
                    <xdr:rowOff>9525</xdr:rowOff>
                  </from>
                  <to>
                    <xdr:col>18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32" r:id="rId55" name="Button 52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39</xdr:row>
                    <xdr:rowOff>0</xdr:rowOff>
                  </from>
                  <to>
                    <xdr:col>17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33" r:id="rId56" name="Button 53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39</xdr:row>
                    <xdr:rowOff>0</xdr:rowOff>
                  </from>
                  <to>
                    <xdr:col>18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34" r:id="rId57" name="Button 54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39</xdr:row>
                    <xdr:rowOff>0</xdr:rowOff>
                  </from>
                  <to>
                    <xdr:col>19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35" r:id="rId58" name="Button 55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42</xdr:row>
                    <xdr:rowOff>0</xdr:rowOff>
                  </from>
                  <to>
                    <xdr:col>17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36" r:id="rId59" name="Button 56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42</xdr:row>
                    <xdr:rowOff>0</xdr:rowOff>
                  </from>
                  <to>
                    <xdr:col>18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37" r:id="rId60" name="Button 57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42</xdr:row>
                    <xdr:rowOff>0</xdr:rowOff>
                  </from>
                  <to>
                    <xdr:col>19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38" r:id="rId61" name="Button 5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45</xdr:row>
                    <xdr:rowOff>0</xdr:rowOff>
                  </from>
                  <to>
                    <xdr:col>17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39" r:id="rId62" name="Button 5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45</xdr:row>
                    <xdr:rowOff>0</xdr:rowOff>
                  </from>
                  <to>
                    <xdr:col>18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40" r:id="rId63" name="Button 6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45</xdr:row>
                    <xdr:rowOff>0</xdr:rowOff>
                  </from>
                  <to>
                    <xdr:col>19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41" r:id="rId64" name="Button 61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48</xdr:row>
                    <xdr:rowOff>0</xdr:rowOff>
                  </from>
                  <to>
                    <xdr:col>17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42" r:id="rId65" name="Button 62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48</xdr:row>
                    <xdr:rowOff>0</xdr:rowOff>
                  </from>
                  <to>
                    <xdr:col>18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43" r:id="rId66" name="Button 63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48</xdr:row>
                    <xdr:rowOff>0</xdr:rowOff>
                  </from>
                  <to>
                    <xdr:col>19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44" r:id="rId67" name="Button 6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55</xdr:row>
                    <xdr:rowOff>0</xdr:rowOff>
                  </from>
                  <to>
                    <xdr:col>19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45" r:id="rId68" name="Button 65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58</xdr:row>
                    <xdr:rowOff>0</xdr:rowOff>
                  </from>
                  <to>
                    <xdr:col>19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46" r:id="rId69" name="Button 6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61</xdr:row>
                    <xdr:rowOff>0</xdr:rowOff>
                  </from>
                  <to>
                    <xdr:col>19</xdr:col>
                    <xdr:colOff>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47" r:id="rId70" name="Button 67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66</xdr:row>
                    <xdr:rowOff>0</xdr:rowOff>
                  </from>
                  <to>
                    <xdr:col>17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48" r:id="rId71" name="Button 68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66</xdr:row>
                    <xdr:rowOff>0</xdr:rowOff>
                  </from>
                  <to>
                    <xdr:col>18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49" r:id="rId72" name="Button 69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66</xdr:row>
                    <xdr:rowOff>0</xdr:rowOff>
                  </from>
                  <to>
                    <xdr:col>19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50" r:id="rId73" name="Button 70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69</xdr:row>
                    <xdr:rowOff>0</xdr:rowOff>
                  </from>
                  <to>
                    <xdr:col>17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51" r:id="rId74" name="Button 71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69</xdr:row>
                    <xdr:rowOff>0</xdr:rowOff>
                  </from>
                  <to>
                    <xdr:col>18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52" r:id="rId75" name="Button 72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69</xdr:row>
                    <xdr:rowOff>0</xdr:rowOff>
                  </from>
                  <to>
                    <xdr:col>19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53" r:id="rId76" name="Button 73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72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54" r:id="rId77" name="Button 74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72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55" r:id="rId78" name="Button 75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72</xdr:row>
                    <xdr:rowOff>0</xdr:rowOff>
                  </from>
                  <to>
                    <xdr:col>19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56" r:id="rId79" name="Button 76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17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57" r:id="rId80" name="Button 77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58" r:id="rId81" name="Button 78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75</xdr:row>
                    <xdr:rowOff>0</xdr:rowOff>
                  </from>
                  <to>
                    <xdr:col>19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59" r:id="rId82" name="Button 79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82</xdr:row>
                    <xdr:rowOff>9525</xdr:rowOff>
                  </from>
                  <to>
                    <xdr:col>19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60" r:id="rId83" name="Button 80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85</xdr:row>
                    <xdr:rowOff>9525</xdr:rowOff>
                  </from>
                  <to>
                    <xdr:col>19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61" r:id="rId84" name="Button 81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88</xdr:row>
                    <xdr:rowOff>9525</xdr:rowOff>
                  </from>
                  <to>
                    <xdr:col>19</xdr:col>
                    <xdr:colOff>0</xdr:colOff>
                    <xdr:row>91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62" r:id="rId85" name="Button 8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93</xdr:row>
                    <xdr:rowOff>0</xdr:rowOff>
                  </from>
                  <to>
                    <xdr:col>18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63" r:id="rId86" name="Button 8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93</xdr:row>
                    <xdr:rowOff>0</xdr:rowOff>
                  </from>
                  <to>
                    <xdr:col>19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64" r:id="rId87" name="Button 8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96</xdr:row>
                    <xdr:rowOff>0</xdr:rowOff>
                  </from>
                  <to>
                    <xdr:col>17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65" r:id="rId88" name="Button 8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96</xdr:row>
                    <xdr:rowOff>0</xdr:rowOff>
                  </from>
                  <to>
                    <xdr:col>18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66" r:id="rId89" name="Button 8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96</xdr:row>
                    <xdr:rowOff>0</xdr:rowOff>
                  </from>
                  <to>
                    <xdr:col>19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67" r:id="rId90" name="Button 8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99</xdr:row>
                    <xdr:rowOff>0</xdr:rowOff>
                  </from>
                  <to>
                    <xdr:col>17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68" r:id="rId91" name="Button 8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99</xdr:row>
                    <xdr:rowOff>0</xdr:rowOff>
                  </from>
                  <to>
                    <xdr:col>18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69" r:id="rId92" name="Button 8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99</xdr:row>
                    <xdr:rowOff>0</xdr:rowOff>
                  </from>
                  <to>
                    <xdr:col>19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70" r:id="rId93" name="Button 9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102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71" r:id="rId94" name="Button 9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102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72" r:id="rId95" name="Button 9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102</xdr:row>
                    <xdr:rowOff>0</xdr:rowOff>
                  </from>
                  <to>
                    <xdr:col>19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73" r:id="rId96" name="Button 9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109</xdr:row>
                    <xdr:rowOff>9525</xdr:rowOff>
                  </from>
                  <to>
                    <xdr:col>19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74" r:id="rId97" name="Button 9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112</xdr:row>
                    <xdr:rowOff>9525</xdr:rowOff>
                  </from>
                  <to>
                    <xdr:col>19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75" r:id="rId98" name="Button 9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115</xdr:row>
                    <xdr:rowOff>9525</xdr:rowOff>
                  </from>
                  <to>
                    <xdr:col>19</xdr:col>
                    <xdr:colOff>0</xdr:colOff>
                    <xdr:row>118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76" r:id="rId99" name="Button 9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120</xdr:row>
                    <xdr:rowOff>0</xdr:rowOff>
                  </from>
                  <to>
                    <xdr:col>17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77" r:id="rId100" name="Button 9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120</xdr:row>
                    <xdr:rowOff>0</xdr:rowOff>
                  </from>
                  <to>
                    <xdr:col>18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78" r:id="rId101" name="Button 9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120</xdr:row>
                    <xdr:rowOff>0</xdr:rowOff>
                  </from>
                  <to>
                    <xdr:col>19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79" r:id="rId102" name="Button 9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123</xdr:row>
                    <xdr:rowOff>0</xdr:rowOff>
                  </from>
                  <to>
                    <xdr:col>17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80" r:id="rId103" name="Button 10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123</xdr:row>
                    <xdr:rowOff>0</xdr:rowOff>
                  </from>
                  <to>
                    <xdr:col>18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81" r:id="rId104" name="Button 10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123</xdr:row>
                    <xdr:rowOff>0</xdr:rowOff>
                  </from>
                  <to>
                    <xdr:col>19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82" r:id="rId105" name="Button 10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126</xdr:row>
                    <xdr:rowOff>0</xdr:rowOff>
                  </from>
                  <to>
                    <xdr:col>17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83" r:id="rId106" name="Button 10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126</xdr:row>
                    <xdr:rowOff>0</xdr:rowOff>
                  </from>
                  <to>
                    <xdr:col>18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84" r:id="rId107" name="Button 10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126</xdr:row>
                    <xdr:rowOff>0</xdr:rowOff>
                  </from>
                  <to>
                    <xdr:col>19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85" r:id="rId108" name="Button 10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129</xdr:row>
                    <xdr:rowOff>0</xdr:rowOff>
                  </from>
                  <to>
                    <xdr:col>17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86" r:id="rId109" name="Button 10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129</xdr:row>
                    <xdr:rowOff>0</xdr:rowOff>
                  </from>
                  <to>
                    <xdr:col>18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87" r:id="rId110" name="Button 10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129</xdr:row>
                    <xdr:rowOff>0</xdr:rowOff>
                  </from>
                  <to>
                    <xdr:col>19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88" r:id="rId111" name="Button 10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136</xdr:row>
                    <xdr:rowOff>9525</xdr:rowOff>
                  </from>
                  <to>
                    <xdr:col>19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89" r:id="rId112" name="Button 10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139</xdr:row>
                    <xdr:rowOff>9525</xdr:rowOff>
                  </from>
                  <to>
                    <xdr:col>19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90" r:id="rId113" name="Button 11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142</xdr:row>
                    <xdr:rowOff>9525</xdr:rowOff>
                  </from>
                  <to>
                    <xdr:col>19</xdr:col>
                    <xdr:colOff>0</xdr:colOff>
                    <xdr:row>145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91" r:id="rId114" name="Button 111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147</xdr:row>
                    <xdr:rowOff>0</xdr:rowOff>
                  </from>
                  <to>
                    <xdr:col>17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92" r:id="rId115" name="Button 11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147</xdr:row>
                    <xdr:rowOff>0</xdr:rowOff>
                  </from>
                  <to>
                    <xdr:col>18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93" r:id="rId116" name="Button 11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147</xdr:row>
                    <xdr:rowOff>0</xdr:rowOff>
                  </from>
                  <to>
                    <xdr:col>19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94" r:id="rId117" name="Button 11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150</xdr:row>
                    <xdr:rowOff>0</xdr:rowOff>
                  </from>
                  <to>
                    <xdr:col>17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95" r:id="rId118" name="Button 11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150</xdr:row>
                    <xdr:rowOff>0</xdr:rowOff>
                  </from>
                  <to>
                    <xdr:col>18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96" r:id="rId119" name="Button 11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150</xdr:row>
                    <xdr:rowOff>0</xdr:rowOff>
                  </from>
                  <to>
                    <xdr:col>19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97" r:id="rId120" name="Button 11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153</xdr:row>
                    <xdr:rowOff>0</xdr:rowOff>
                  </from>
                  <to>
                    <xdr:col>17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98" r:id="rId121" name="Button 11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153</xdr:row>
                    <xdr:rowOff>0</xdr:rowOff>
                  </from>
                  <to>
                    <xdr:col>18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99" r:id="rId122" name="Button 11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153</xdr:row>
                    <xdr:rowOff>0</xdr:rowOff>
                  </from>
                  <to>
                    <xdr:col>19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200" r:id="rId123" name="Button 12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156</xdr:row>
                    <xdr:rowOff>0</xdr:rowOff>
                  </from>
                  <to>
                    <xdr:col>17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201" r:id="rId124" name="Button 12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156</xdr:row>
                    <xdr:rowOff>0</xdr:rowOff>
                  </from>
                  <to>
                    <xdr:col>18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202" r:id="rId125" name="Button 12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156</xdr:row>
                    <xdr:rowOff>0</xdr:rowOff>
                  </from>
                  <to>
                    <xdr:col>19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203" r:id="rId126" name="Button 12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163</xdr:row>
                    <xdr:rowOff>9525</xdr:rowOff>
                  </from>
                  <to>
                    <xdr:col>19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204" r:id="rId127" name="Button 12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166</xdr:row>
                    <xdr:rowOff>9525</xdr:rowOff>
                  </from>
                  <to>
                    <xdr:col>19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205" r:id="rId128" name="Button 12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169</xdr:row>
                    <xdr:rowOff>9525</xdr:rowOff>
                  </from>
                  <to>
                    <xdr:col>19</xdr:col>
                    <xdr:colOff>0</xdr:colOff>
                    <xdr:row>172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206" r:id="rId129" name="Button 12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174</xdr:row>
                    <xdr:rowOff>0</xdr:rowOff>
                  </from>
                  <to>
                    <xdr:col>17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207" r:id="rId130" name="Button 12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174</xdr:row>
                    <xdr:rowOff>0</xdr:rowOff>
                  </from>
                  <to>
                    <xdr:col>18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208" r:id="rId131" name="Button 12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174</xdr:row>
                    <xdr:rowOff>0</xdr:rowOff>
                  </from>
                  <to>
                    <xdr:col>19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209" r:id="rId132" name="Button 12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177</xdr:row>
                    <xdr:rowOff>0</xdr:rowOff>
                  </from>
                  <to>
                    <xdr:col>17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210" r:id="rId133" name="Button 13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177</xdr:row>
                    <xdr:rowOff>0</xdr:rowOff>
                  </from>
                  <to>
                    <xdr:col>18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211" r:id="rId134" name="Button 13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177</xdr:row>
                    <xdr:rowOff>0</xdr:rowOff>
                  </from>
                  <to>
                    <xdr:col>19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212" r:id="rId135" name="Button 13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180</xdr:row>
                    <xdr:rowOff>0</xdr:rowOff>
                  </from>
                  <to>
                    <xdr:col>17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213" r:id="rId136" name="Button 13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180</xdr:row>
                    <xdr:rowOff>0</xdr:rowOff>
                  </from>
                  <to>
                    <xdr:col>18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214" r:id="rId137" name="Button 13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180</xdr:row>
                    <xdr:rowOff>0</xdr:rowOff>
                  </from>
                  <to>
                    <xdr:col>19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215" r:id="rId138" name="Button 13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183</xdr:row>
                    <xdr:rowOff>0</xdr:rowOff>
                  </from>
                  <to>
                    <xdr:col>17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216" r:id="rId139" name="Button 13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183</xdr:row>
                    <xdr:rowOff>0</xdr:rowOff>
                  </from>
                  <to>
                    <xdr:col>18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217" r:id="rId140" name="Button 13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183</xdr:row>
                    <xdr:rowOff>0</xdr:rowOff>
                  </from>
                  <to>
                    <xdr:col>19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218" r:id="rId141" name="Button 13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190</xdr:row>
                    <xdr:rowOff>9525</xdr:rowOff>
                  </from>
                  <to>
                    <xdr:col>19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219" r:id="rId142" name="Button 13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193</xdr:row>
                    <xdr:rowOff>9525</xdr:rowOff>
                  </from>
                  <to>
                    <xdr:col>19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220" r:id="rId143" name="Button 14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196</xdr:row>
                    <xdr:rowOff>9525</xdr:rowOff>
                  </from>
                  <to>
                    <xdr:col>19</xdr:col>
                    <xdr:colOff>0</xdr:colOff>
                    <xdr:row>199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11CB656-577E-425F-9C0C-788ACC76A657}">
  <sheetPr codeName="Sheet17"/>
  <dimension ref="A1:S199"/>
  <sheetViews>
    <sheetView topLeftCell="A9" zoomScaleNormal="100" workbookViewId="0">
      <selection activeCell="A13" sqref="A13:O37"/>
    </sheetView>
  </sheetViews>
  <sheetFormatPr defaultRowHeight="16.5"/>
  <cols>
    <col min="1" max="1" width="13" style="120" bestFit="1" customWidth="1"/>
    <col min="2" max="2" width="14.25" style="120" bestFit="1" customWidth="1"/>
    <col min="3" max="3" width="9.25" style="120" bestFit="1" customWidth="1"/>
    <col min="4" max="4" width="14.25" bestFit="1" customWidth="1"/>
    <col min="5" max="5" width="8.875" bestFit="1" customWidth="1"/>
    <col min="6" max="6" width="14.375" bestFit="1" customWidth="1"/>
    <col min="7" max="7" width="14.25" bestFit="1" customWidth="1"/>
    <col min="8" max="8" width="8.875" customWidth="1"/>
    <col min="9" max="9" width="11.625" customWidth="1"/>
    <col min="10" max="10" width="14.25" bestFit="1" customWidth="1"/>
    <col min="11" max="11" width="9.25" bestFit="1" customWidth="1"/>
    <col min="12" max="12" width="11.625" bestFit="1" customWidth="1"/>
    <col min="13" max="13" width="14.25" bestFit="1" customWidth="1"/>
    <col min="14" max="14" width="8.5" bestFit="1" customWidth="1"/>
    <col min="15" max="15" width="11.625" bestFit="1" customWidth="1"/>
    <col min="17" max="17" width="12.125" customWidth="1"/>
    <col min="18" max="18" width="12.125" bestFit="1" customWidth="1"/>
    <col min="19" max="19" width="12.125" customWidth="1"/>
  </cols>
  <sheetData>
    <row r="1" spans="1:19" ht="17.25" customHeight="1" thickBot="1">
      <c r="A1" s="230" t="s">
        <v>0</v>
      </c>
      <c r="B1" s="231"/>
      <c r="C1" s="231"/>
      <c r="D1" s="231"/>
      <c r="E1" s="231"/>
      <c r="F1" s="232"/>
      <c r="G1" s="233">
        <v>44541</v>
      </c>
      <c r="H1" s="234"/>
      <c r="I1" s="235"/>
      <c r="J1" s="230" t="s">
        <v>1</v>
      </c>
      <c r="K1" s="231"/>
      <c r="L1" s="231"/>
      <c r="M1" s="231"/>
      <c r="N1" s="231"/>
      <c r="O1" s="232"/>
      <c r="Q1" s="230" t="s">
        <v>2</v>
      </c>
      <c r="R1" s="232"/>
    </row>
    <row r="2" spans="1:19" ht="17.25" customHeight="1">
      <c r="A2" s="117" t="s">
        <v>3</v>
      </c>
      <c r="B2" s="236" t="s">
        <v>8</v>
      </c>
      <c r="C2" s="237"/>
      <c r="D2" s="237"/>
      <c r="E2" s="237"/>
      <c r="F2" s="238"/>
      <c r="G2" s="239" t="s">
        <v>46</v>
      </c>
      <c r="H2" s="240"/>
      <c r="I2" s="241"/>
      <c r="J2" s="1" t="s">
        <v>3</v>
      </c>
      <c r="K2" s="236" t="s">
        <v>317</v>
      </c>
      <c r="L2" s="237"/>
      <c r="M2" s="237"/>
      <c r="N2" s="237"/>
      <c r="O2" s="238"/>
      <c r="Q2" s="2" t="s">
        <v>6</v>
      </c>
      <c r="R2" s="3">
        <v>0.375</v>
      </c>
    </row>
    <row r="3" spans="1:19" ht="17.25" customHeight="1" thickBot="1">
      <c r="A3" s="118" t="s">
        <v>7</v>
      </c>
      <c r="B3" s="242" t="s">
        <v>325</v>
      </c>
      <c r="C3" s="243"/>
      <c r="D3" s="243"/>
      <c r="E3" s="243"/>
      <c r="F3" s="244"/>
      <c r="G3" s="245" t="str">
        <f>TEXT(IF(CHOOSE(8,$E$118,$F$118,$H$118,$I$118,$K$118,$L$118,$N$118,$O$118)&lt;&gt;0,CHOOSE(8,$E$118,$F$118,$H$118,$I$118,$K$118,$L$118,$N$118,$O$118),
IF(CHOOSE(6,$E$118,$F$118,$H$118,$I$118,$K$118,$L$118,$N$118,$O$118)&lt;&gt;0,CHOOSE(6,$E$118,$F$118,$H$118,$I$118,$K$118,$L$118,$N$118,$O$118),
IF(CHOOSE(4,$E$118,$F$118,$H$118,$I$118,$K$118,$L$118,$N$118,$O$118)&lt;&gt;0,CHOOSE(4,$E$118,$F$118,$H$118,$I$118,$K$118,$L$118,$N$118,$O$118),
CHOOSE(2,$E$118,$F$118,$H$118,$I$118,$K$118,$L$118,$N$118,$O$118)))), "#,##0") &amp; " KRW (" &amp;
TEXT(IF(CHOOSE(7,$E$118,$F$118,$H$118,$I$118,$K$118,$L$118,$N$118,$O$118)&lt;&gt;0,CHOOSE(7,$E$118,$F$118,$H$118,$I$118,$K$118,$L$118,$N$118,$O$118),
IF(CHOOSE(5,$E$118,$F$118,$H$118,$I$118,$K$118,$L$118,$N$118,$O$118)&lt;&gt;0,CHOOSE(5,$E$118,$F$118,$H$118,$I$118,$K$118,$L$118,$N$118,$O$118),
IF(CHOOSE(3,$E$118,$F$118,$H$118,$I$118,$K$118,$L$118,$N$118,$O$118)&lt;&gt;0,CHOOSE(3,$E$118,$F$118,$H$118,$I$118,$K$118,$L$118,$N$118,$O$118),
CHOOSE(1,$E$118,$F$118,$H$118,$I$118,$K$118,$L$118,$N$118,$O$118)))), "0.00%") &amp; ")"</f>
        <v>-23,983 KRW (-0.80%)</v>
      </c>
      <c r="H3" s="246"/>
      <c r="I3" s="247"/>
      <c r="J3" s="4" t="s">
        <v>7</v>
      </c>
      <c r="K3" s="242" t="s">
        <v>318</v>
      </c>
      <c r="L3" s="243"/>
      <c r="M3" s="243"/>
      <c r="N3" s="243"/>
      <c r="O3" s="244"/>
      <c r="Q3" s="2" t="s">
        <v>10</v>
      </c>
      <c r="R3" s="3">
        <v>0.79166666666666663</v>
      </c>
    </row>
    <row r="4" spans="1:19" ht="17.25" customHeight="1" thickBot="1">
      <c r="A4" s="118" t="s">
        <v>11</v>
      </c>
      <c r="B4" s="242" t="s">
        <v>16</v>
      </c>
      <c r="C4" s="243"/>
      <c r="D4" s="243"/>
      <c r="E4" s="243"/>
      <c r="F4" s="244"/>
      <c r="G4" s="239" t="s">
        <v>44</v>
      </c>
      <c r="H4" s="240"/>
      <c r="I4" s="241"/>
      <c r="J4" s="4" t="s">
        <v>11</v>
      </c>
      <c r="K4" s="242" t="s">
        <v>319</v>
      </c>
      <c r="L4" s="243"/>
      <c r="M4" s="243"/>
      <c r="N4" s="243"/>
      <c r="O4" s="244"/>
      <c r="Q4" s="65" t="s">
        <v>14</v>
      </c>
      <c r="R4" s="5">
        <v>0.95833333333333337</v>
      </c>
    </row>
    <row r="5" spans="1:19" ht="17.25" customHeight="1" thickBot="1">
      <c r="A5" s="118" t="s">
        <v>15</v>
      </c>
      <c r="B5" s="242" t="s">
        <v>316</v>
      </c>
      <c r="C5" s="243"/>
      <c r="D5" s="243"/>
      <c r="E5" s="243"/>
      <c r="F5" s="244"/>
      <c r="G5" s="245" t="str">
        <f>TEXT(IF(CHOOSE(8,$E$64,$F$64,$H$64,$I$64,$K$64,$L$64,$N$64,$O$64)&lt;&gt;0,CHOOSE(8,$E$64,$F$64,$H$64,$I$64,$K$64,$L$64,$N$64,$O$64),
IF(CHOOSE(6,$E$64,$F$64,$H$64,$I$64,$K$64,$L$64,$N$64,$O$64)&lt;&gt;0,CHOOSE(6,$E$64,$F$64,$H$64,$I$64,$K$64,$L$64,$N$64,$O$64),
IF(CHOOSE(4,$E$64,$F$64,$H$64,$I$64,$K$64,$L$64,$N$64,$O$64)&lt;&gt;0,CHOOSE(4,$E$64,$F$64,$H$64,$I$64,$K$64,$L$64,$N$64,$O$64),
CHOOSE(2,$E$64,$F$64,$H$64,$I$64,$K$64,$L$64,$N$64,$O$64)))), "#,##0") &amp; " KRW (" &amp;
TEXT(IF(CHOOSE(7,$E$64,$F$64,$H$64,$I$64,$K$64,$L$64,$N$64,$O$64)&lt;&gt;0,CHOOSE(7,$E$64,$F$64,$H$64,$I$64,$K$64,$L$64,$N$64,$O$64),
IF(CHOOSE(5,$E$64,$F$64,$H$64,$I$64,$K$64,$L$64,$N$64,$O$64)&lt;&gt;0,CHOOSE(5,$E$64,$F$64,$H$64,$I$64,$K$64,$L$64,$N$64,$O$64),
IF(CHOOSE(3,$E$64,$F$64,$H$64,$I$64,$K$64,$L$64,$N$64,$O$64)&lt;&gt;0,CHOOSE(3,$E$64,$F$64,$H$64,$I$64,$K$64,$L$64,$N$64,$O$64),
CHOOSE(1,$E$64,$F$64,$H$64,$I$64,$K$64,$L$64,$N$64,$O$64)))), "0.00%") &amp; ")"</f>
        <v>-30,022 KRW (-1.05%)</v>
      </c>
      <c r="H5" s="246"/>
      <c r="I5" s="247"/>
      <c r="J5" s="4" t="s">
        <v>15</v>
      </c>
      <c r="K5" s="242" t="s">
        <v>320</v>
      </c>
      <c r="L5" s="243"/>
      <c r="M5" s="243"/>
      <c r="N5" s="243"/>
      <c r="O5" s="244"/>
    </row>
    <row r="6" spans="1:19">
      <c r="A6" s="118" t="s">
        <v>18</v>
      </c>
      <c r="B6" s="242"/>
      <c r="C6" s="243"/>
      <c r="D6" s="243"/>
      <c r="E6" s="243"/>
      <c r="F6" s="244"/>
      <c r="G6" s="239" t="s">
        <v>45</v>
      </c>
      <c r="H6" s="240"/>
      <c r="I6" s="241"/>
      <c r="J6" s="4" t="s">
        <v>18</v>
      </c>
      <c r="K6" s="242" t="s">
        <v>321</v>
      </c>
      <c r="L6" s="243"/>
      <c r="M6" s="243"/>
      <c r="N6" s="243"/>
      <c r="O6" s="244"/>
    </row>
    <row r="7" spans="1:19" ht="17.25" thickBot="1">
      <c r="A7" s="118" t="s">
        <v>21</v>
      </c>
      <c r="B7" s="242"/>
      <c r="C7" s="243"/>
      <c r="D7" s="243"/>
      <c r="E7" s="243"/>
      <c r="F7" s="244"/>
      <c r="G7" s="245" t="str">
        <f>TEXT(IF(CHOOSE(8,$E$91,$F$91,$H$91,$I$91,$K$91,$L$91,$N$91,$O$91)&lt;&gt;0,CHOOSE(8,$E$91,$F$91,$H$91,$I$91,$K$91,$L$91,$N$91,$O$91),
IF(CHOOSE(6,$E$91,$F$91,$H$91,$I$91,$K$91,$L$91,$N$91,$O$91)&lt;&gt;0,CHOOSE(6,$E$91,$F$91,$H$91,$I$91,$K$91,$L$91,$N$91,$O$91),
IF(CHOOSE(4,$E$91,$F$91,$H$91,$I$91,$K$91,$L$91,$N$91,$O$91)&lt;&gt;0,CHOOSE(4,$E$91,$F$91,$H$91,$I$91,$K$91,$L$91,$N$91,$O$91),
CHOOSE(2,$E$91,$F$91,$H$91,$I$91,$K$91,$L$91,$N$91,$O$91)))), "#,##0") &amp; " KRW (" &amp;
TEXT(IF(CHOOSE(7,$E$91,$F$91,$H$91,$I$91,$K$91,$L$91,$N$91,$O$91)&lt;&gt;0,CHOOSE(7,$E$91,$F$91,$H$91,$I$91,$K$91,$L$91,$N$91,$O$91),
IF(CHOOSE(5,$E$91,$F$91,$H$91,$I$91,$K$91,$L$91,$N$91,$O$91)&lt;&gt;0,CHOOSE(5,$E$91,$F$91,$H$91,$I$91,$K$91,$L$91,$N$91,$O$91),
IF(CHOOSE(3,$E$91,$F$91,$H$91,$I$91,$K$91,$L$91,$N$91,$O$91)&lt;&gt;0,CHOOSE(3,$E$91,$F$91,$H$91,$I$91,$K$91,$L$91,$N$91,$O$91),
CHOOSE(1,$E$91,$F$91,$H$91,$I$91,$K$91,$L$91,$N$91,$O$91)))), "0.00%") &amp; ")"</f>
        <v>-20,522 KRW (-0.68%)</v>
      </c>
      <c r="H7" s="246"/>
      <c r="I7" s="247"/>
      <c r="J7" s="4" t="s">
        <v>21</v>
      </c>
      <c r="K7" s="242" t="s">
        <v>322</v>
      </c>
      <c r="L7" s="243"/>
      <c r="M7" s="243"/>
      <c r="N7" s="243"/>
      <c r="O7" s="244"/>
    </row>
    <row r="8" spans="1:19" ht="17.25" thickBot="1">
      <c r="A8" s="118" t="s">
        <v>24</v>
      </c>
      <c r="B8" s="242"/>
      <c r="C8" s="243"/>
      <c r="D8" s="243"/>
      <c r="E8" s="243"/>
      <c r="F8" s="244"/>
      <c r="G8" s="239" t="s">
        <v>252</v>
      </c>
      <c r="H8" s="240"/>
      <c r="I8" s="241"/>
      <c r="J8" s="4" t="s">
        <v>24</v>
      </c>
      <c r="K8" s="242"/>
      <c r="L8" s="243"/>
      <c r="M8" s="243"/>
      <c r="N8" s="243"/>
      <c r="O8" s="244"/>
      <c r="Q8" s="230" t="s">
        <v>27</v>
      </c>
      <c r="R8" s="232"/>
    </row>
    <row r="9" spans="1:19" ht="17.25" thickBot="1">
      <c r="A9" s="118" t="s">
        <v>28</v>
      </c>
      <c r="B9" s="242"/>
      <c r="C9" s="243"/>
      <c r="D9" s="243"/>
      <c r="E9" s="243"/>
      <c r="F9" s="244"/>
      <c r="G9" s="245" t="str">
        <f>TEXT(IF(CHOOSE(8,$E$199,$F$199,$H$199,$I$199,$K$199,$L$199,$N$199,$O$199)&lt;&gt;0,CHOOSE(8,$E$199,$F$199,$H$199,$I$199,$K$199,$L$199,$N$199,$O$199),
IF(CHOOSE(6,$E$199,$F$199,$H$199,$I$199,$K$199,$L$199,$N$199,$O$199)&lt;&gt;0,CHOOSE(6,$E$199,$F$199,$H$199,$I$199,$K$199,$L$199,$N$199,$O$199),
IF(CHOOSE(4,$E$199,$F$199,$H$199,$I$199,$K$199,$L$199,$N$199,$O$199)&lt;&gt;0,CHOOSE(4,$E$199,$F$199,$H$199,$I$199,$K$199,$L$199,$N$199,$O$199),
CHOOSE(2,$E$199,$F$199,$H$199,$I$199,$K$199,$L$199,$N$199,$O$199)))), "#,##0") &amp; " KRW (" &amp;
TEXT(IF(CHOOSE(7,$E$199,$F$199,$H$199,$I$199,$K$199,$L$199,$N$199,$O$199)&lt;&gt;0,CHOOSE(7,$E$199,$F$199,$H$199,$I$199,$K$199,$L$199,$N$199,$O$199),
IF(CHOOSE(5,$E$199,$F$199,$H$199,$I$199,$K$199,$L$199,$N$199,$O$199)&lt;&gt;0,CHOOSE(5,$E$199,$F$199,$H$199,$I$199,$K$199,$L$199,$N$199,$O$199),
IF(CHOOSE(3,$E$199,$F$199,$H$199,$I$199,$K$199,$L$199,$N$199,$O$199)&lt;&gt;0,CHOOSE(3,$E$199,$F$199,$H$199,$I$199,$K$199,$L$199,$N$199,$O$199),
CHOOSE(1,$E$199,$F$199,$H$199,$I$199,$K$199,$L$199,$N$199,$O$199)))), "0.00%") &amp; ")"</f>
        <v>-29,523 KRW (-0.98%)</v>
      </c>
      <c r="H9" s="246"/>
      <c r="I9" s="247"/>
      <c r="J9" s="4" t="s">
        <v>28</v>
      </c>
      <c r="K9" s="242"/>
      <c r="L9" s="243"/>
      <c r="M9" s="243"/>
      <c r="N9" s="243"/>
      <c r="O9" s="244"/>
      <c r="Q9" s="2" t="s">
        <v>29</v>
      </c>
      <c r="R9" s="6">
        <v>10</v>
      </c>
    </row>
    <row r="10" spans="1:19">
      <c r="A10" s="118" t="s">
        <v>30</v>
      </c>
      <c r="B10" s="242"/>
      <c r="C10" s="243"/>
      <c r="D10" s="243"/>
      <c r="E10" s="243"/>
      <c r="F10" s="244"/>
      <c r="G10" s="239" t="s">
        <v>47</v>
      </c>
      <c r="H10" s="240"/>
      <c r="I10" s="241"/>
      <c r="J10" s="4" t="s">
        <v>30</v>
      </c>
      <c r="K10" s="242" t="s">
        <v>323</v>
      </c>
      <c r="L10" s="243"/>
      <c r="M10" s="243"/>
      <c r="N10" s="243"/>
      <c r="O10" s="244"/>
      <c r="Q10" s="2" t="s">
        <v>31</v>
      </c>
      <c r="R10" s="6">
        <v>100</v>
      </c>
    </row>
    <row r="11" spans="1:19" ht="17.25" thickBot="1">
      <c r="A11" s="119" t="s">
        <v>32</v>
      </c>
      <c r="B11" s="248" t="s">
        <v>324</v>
      </c>
      <c r="C11" s="249"/>
      <c r="D11" s="249"/>
      <c r="E11" s="249"/>
      <c r="F11" s="250"/>
      <c r="G11" s="245" t="str">
        <f>TEXT(IF(CHOOSE(8,$E$37,$F$37,$H$37,$I$37,$K$37,$L$37,$N$37,$O$37)&lt;&gt;0,CHOOSE(8,$E$37,$F$37,$H$37,$I$37,$K$37,$L$37,$N$37,$O$37),
IF(CHOOSE(6,$E$37,$F$37,$H$37,$I$37,$K$37,$L$37,$N$37,$O$37)&lt;&gt;0,CHOOSE(6,$E$37,$F$37,$H$37,$I$37,$K$37,$L$37,$N$37,$O$37),
IF(CHOOSE(4,$E$37,$F$37,$H$37,$I$37,$K$37,$L$37,$N$37,$O$37)&lt;&gt;0,CHOOSE(4,$E$37,$F$37,$H$37,$I$37,$K$37,$L$37,$N$37,$O$37),
CHOOSE(2,$E$37,$F$37,$H$37,$I$37,$K$37,$L$37,$N$37,$O$37)))), "#,##0") &amp; " KRW (" &amp;
TEXT(IF(CHOOSE(7,$E$37,$F$37,$H$37,$I$37,$K$37,$L$37,$N$37,$O$37)&lt;&gt;0,CHOOSE(7,$E$37,$F$37,$H$37,$I$37,$K$37,$L$37,$N$37,$O$37),
IF(CHOOSE(5,$E$37,$F$37,$H$37,$I$37,$K$37,$L$37,$N$37,$O$37)&lt;&gt;0,CHOOSE(5,$E$37,$F$37,$H$37,$I$37,$K$37,$L$37,$N$37,$O$37),
IF(CHOOSE(3,$E$37,$F$37,$H$37,$I$37,$K$37,$L$37,$N$37,$O$37)&lt;&gt;0,CHOOSE(3,$E$37,$F$37,$H$37,$I$37,$K$37,$L$37,$N$37,$O$37),
CHOOSE(1,$E$37,$F$37,$H$37,$I$37,$K$37,$L$37,$N$37,$O$37)))), "0.00%") &amp; ")"</f>
        <v>0 KRW (0.00%)</v>
      </c>
      <c r="H11" s="246"/>
      <c r="I11" s="247"/>
      <c r="J11" s="7" t="s">
        <v>32</v>
      </c>
      <c r="K11" s="248" t="s">
        <v>315</v>
      </c>
      <c r="L11" s="249"/>
      <c r="M11" s="249"/>
      <c r="N11" s="249"/>
      <c r="O11" s="250"/>
      <c r="Q11" s="65" t="s">
        <v>33</v>
      </c>
      <c r="R11" s="8">
        <v>1000</v>
      </c>
    </row>
    <row r="12" spans="1:19" ht="17.25" thickBot="1"/>
    <row r="13" spans="1:19" ht="17.25" customHeight="1" thickBot="1">
      <c r="A13" s="230" t="s">
        <v>34</v>
      </c>
      <c r="B13" s="231"/>
      <c r="C13" s="231"/>
      <c r="D13" s="231"/>
      <c r="E13" s="231"/>
      <c r="F13" s="231"/>
      <c r="G13" s="231"/>
      <c r="H13" s="231"/>
      <c r="I13" s="231"/>
      <c r="J13" s="231"/>
      <c r="K13" s="231"/>
      <c r="L13" s="231"/>
      <c r="M13" s="231"/>
      <c r="N13" s="231"/>
      <c r="O13" s="232"/>
      <c r="Q13" s="251"/>
      <c r="R13" s="251"/>
      <c r="S13" s="251"/>
    </row>
    <row r="14" spans="1:19" ht="17.25" customHeight="1" thickBot="1">
      <c r="A14" s="206" t="s">
        <v>35</v>
      </c>
      <c r="B14" s="230" t="s">
        <v>36</v>
      </c>
      <c r="C14" s="232"/>
      <c r="D14" s="230" t="s">
        <v>37</v>
      </c>
      <c r="E14" s="231"/>
      <c r="F14" s="232"/>
      <c r="G14" s="257">
        <f>_xlfn.IFNA(VLOOKUP(B14, 현재가테이블!$B$2:$D$200, 2, FALSE), "-")</f>
        <v>60715000</v>
      </c>
      <c r="H14" s="258"/>
      <c r="I14" s="259"/>
      <c r="J14" s="230" t="s">
        <v>38</v>
      </c>
      <c r="K14" s="231"/>
      <c r="L14" s="232"/>
      <c r="M14" s="260">
        <f>_xlfn.IFNA(VLOOKUP(B14, 현재가테이블!$B$2:$D$200, 3, FALSE), "-")</f>
        <v>-7.8924148000000006E-3</v>
      </c>
      <c r="N14" s="261"/>
      <c r="O14" s="262"/>
      <c r="Q14" s="251"/>
      <c r="R14" s="251"/>
      <c r="S14" s="251"/>
    </row>
    <row r="15" spans="1:19" ht="17.25" customHeight="1" thickBot="1">
      <c r="A15" s="295" t="s">
        <v>39</v>
      </c>
      <c r="B15" s="296" t="str">
        <f>TEXT($G$1, "[$-ko-KR]yyyy-mm-dd(ddd) ") &amp; "오전 00:00"</f>
        <v>2021-12-11(토) 오전 00:00</v>
      </c>
      <c r="C15" s="297"/>
      <c r="D15" s="253" t="str">
        <f>TEXT($G$1, "[$-ko-KR]yyyy-mm-dd(ddd) ") &amp; "오후 14:00"</f>
        <v>2021-12-11(토) 오후 14:00</v>
      </c>
      <c r="E15" s="254"/>
      <c r="F15" s="255"/>
      <c r="G15" s="253" t="str">
        <f>TEXT($G$1, "[$-ko-KR]yyyy-mm-dd(ddd) ") &amp; "오후 19:00"</f>
        <v>2021-12-11(토) 오후 19:00</v>
      </c>
      <c r="H15" s="254"/>
      <c r="I15" s="255"/>
      <c r="J15" s="253" t="str">
        <f>TEXT($G$1, "[$-ko-KR]yyyy-mm-dd(ddd) ") &amp; "오후 21:00"</f>
        <v>2021-12-11(토) 오후 21:00</v>
      </c>
      <c r="K15" s="254"/>
      <c r="L15" s="255"/>
      <c r="M15" s="253" t="str">
        <f>TEXT($G$1+1, "[$-ko-KR]yyyy-mm-dd(ddd) ") &amp; "오전 00:00"</f>
        <v>2021-12-12(일) 오전 00:00</v>
      </c>
      <c r="N15" s="254"/>
      <c r="O15" s="255"/>
      <c r="Q15" s="251"/>
      <c r="R15" s="251"/>
      <c r="S15" s="251"/>
    </row>
    <row r="16" spans="1:19" ht="17.25" customHeight="1" thickBot="1">
      <c r="A16" s="295"/>
      <c r="B16" s="121" t="s">
        <v>37</v>
      </c>
      <c r="C16" s="122" t="s">
        <v>38</v>
      </c>
      <c r="D16" s="2" t="s">
        <v>37</v>
      </c>
      <c r="E16" s="10" t="s">
        <v>40</v>
      </c>
      <c r="F16" s="11" t="s">
        <v>41</v>
      </c>
      <c r="G16" s="207" t="s">
        <v>37</v>
      </c>
      <c r="H16" s="208" t="s">
        <v>40</v>
      </c>
      <c r="I16" s="209" t="s">
        <v>41</v>
      </c>
      <c r="J16" s="10" t="s">
        <v>37</v>
      </c>
      <c r="K16" s="10" t="s">
        <v>40</v>
      </c>
      <c r="L16" s="115" t="s">
        <v>41</v>
      </c>
      <c r="M16" s="2" t="s">
        <v>37</v>
      </c>
      <c r="N16" s="10" t="s">
        <v>40</v>
      </c>
      <c r="O16" s="66" t="s">
        <v>41</v>
      </c>
      <c r="Q16" s="256"/>
      <c r="R16" s="256"/>
      <c r="S16" s="256"/>
    </row>
    <row r="17" spans="1:19" ht="17.25" customHeight="1" thickBot="1">
      <c r="A17" s="123"/>
      <c r="B17" s="124" t="str">
        <f>IF(NOT(ISBLANK(_xlfn.IFNA(VLOOKUP($A17, $A$40:$O$199, 2, FALSE), ))), _xlfn.IFNA(VLOOKUP($A17, $A$40:$O$199, 2, FALSE), ), "")</f>
        <v/>
      </c>
      <c r="C17" s="76" t="str">
        <f>IF(NOT(ISBLANK(_xlfn.IFNA(VLOOKUP($A17, $A$40:$O$199, 3, FALSE), ))), _xlfn.IFNA(VLOOKUP($A17, $A$40:$O$199, 3, FALSE), ), "")</f>
        <v/>
      </c>
      <c r="D17" s="13" t="str">
        <f>IF(NOT(ISBLANK(_xlfn.IFNA(VLOOKUP($A17, $A$40:$O$199, 4, FALSE), ))), _xlfn.IFNA(VLOOKUP($A17, $A$40:$O$199, 4, FALSE), ), "")</f>
        <v/>
      </c>
      <c r="E17" s="14" t="str">
        <f>IF(NOT(ISBLANK(_xlfn.IFNA(VLOOKUP($A17, $A$40:$O$199, 5, FALSE), ))), _xlfn.IFNA(VLOOKUP($A17, $A$40:$O$199, 5, FALSE), ), "")</f>
        <v/>
      </c>
      <c r="F17" s="16" t="str">
        <f>IF(NOT(ISBLANK(_xlfn.IFNA(VLOOKUP($A17, $A$40:$O$199, 6, FALSE), ))), _xlfn.IFNA(VLOOKUP($A17, $A$40:$O$199, 6, FALSE), ), "")</f>
        <v/>
      </c>
      <c r="G17" s="29" t="str">
        <f>IF(NOT(ISBLANK(_xlfn.IFNA(VLOOKUP($A17, $A$40:$O$199, 7, FALSE), ))), _xlfn.IFNA(VLOOKUP($A17, $A$40:$O$199, 7, FALSE), ), "")</f>
        <v/>
      </c>
      <c r="H17" s="14" t="str">
        <f>IF(NOT(ISBLANK(_xlfn.IFNA(VLOOKUP($A17, $A$40:$O$199, 8, FALSE), ))), _xlfn.IFNA(VLOOKUP($A17, $A$40:$O$199, 8, FALSE), ), "")</f>
        <v/>
      </c>
      <c r="I17" s="100" t="str">
        <f>IF(NOT(ISBLANK(_xlfn.IFNA(VLOOKUP($A17, $A$40:$O$199, 9, FALSE), ))), _xlfn.IFNA(VLOOKUP($A17, $A$40:$O$199, 9, FALSE), ), "")</f>
        <v/>
      </c>
      <c r="J17" s="13" t="str">
        <f>IF(NOT(ISBLANK(_xlfn.IFNA(VLOOKUP($A17, $A$40:$O$199, 10, FALSE), ))), _xlfn.IFNA(VLOOKUP($A17, $A$40:$O$199, 10, FALSE), ), "")</f>
        <v/>
      </c>
      <c r="K17" s="14" t="str">
        <f>IF(NOT(ISBLANK(_xlfn.IFNA(VLOOKUP($A17, $A$40:$O$199, 11, FALSE), ))), _xlfn.IFNA(VLOOKUP($A17, $A$40:$O$199, 11, FALSE), ), "")</f>
        <v/>
      </c>
      <c r="L17" s="16" t="str">
        <f>IF(NOT(ISBLANK(_xlfn.IFNA(VLOOKUP($A17, $A$40:$O$199, 12, FALSE), ))), _xlfn.IFNA(VLOOKUP($A17, $A$40:$O$199, 12, FALSE), ), "")</f>
        <v/>
      </c>
      <c r="M17" s="29" t="str">
        <f>IF(NOT(ISBLANK(_xlfn.IFNA(VLOOKUP($A17, $A$40:$O$199, 13, FALSE), ))), _xlfn.IFNA(VLOOKUP($A17, $A$40:$O$199, 13, FALSE), ), "")</f>
        <v/>
      </c>
      <c r="N17" s="14" t="str">
        <f>IF(NOT(ISBLANK(_xlfn.IFNA(VLOOKUP($A17, $A$40:$O$199, 14, FALSE), ))), _xlfn.IFNA(VLOOKUP($A17, $A$40:$O$199, 14, FALSE), ), "")</f>
        <v/>
      </c>
      <c r="O17" s="16" t="str">
        <f>IF(NOT(ISBLANK(_xlfn.IFNA(VLOOKUP($A17, $A$40:$O$199, 15, FALSE), ))), _xlfn.IFNA(VLOOKUP($A17, $A$40:$O$199, 15, FALSE), ), "")</f>
        <v/>
      </c>
      <c r="Q17" s="251"/>
      <c r="R17" s="251"/>
      <c r="S17" s="251"/>
    </row>
    <row r="18" spans="1:19" ht="17.25" customHeight="1" thickBot="1">
      <c r="A18" s="125"/>
      <c r="B18" s="126" t="str">
        <f t="shared" ref="B18:B36" si="0">IF(NOT(ISBLANK(_xlfn.IFNA(VLOOKUP($A18, $A$40:$O$199, 2, FALSE), ))), _xlfn.IFNA(VLOOKUP($A18, $A$40:$O$199, 2, FALSE), ), "")</f>
        <v/>
      </c>
      <c r="C18" s="77" t="str">
        <f t="shared" ref="C18:C36" si="1">IF(NOT(ISBLANK(_xlfn.IFNA(VLOOKUP($A18, $A$40:$O$199, 3, FALSE), ))), _xlfn.IFNA(VLOOKUP($A18, $A$40:$O$199, 3, FALSE), ), "")</f>
        <v/>
      </c>
      <c r="D18" s="15" t="str">
        <f t="shared" ref="D18:D36" si="2">IF(NOT(ISBLANK(_xlfn.IFNA(VLOOKUP($A18, $A$40:$O$199, 4, FALSE), ))), _xlfn.IFNA(VLOOKUP($A18, $A$40:$O$199, 4, FALSE), ), "")</f>
        <v/>
      </c>
      <c r="E18" s="32" t="str">
        <f t="shared" ref="E18:E36" si="3">IF(NOT(ISBLANK(_xlfn.IFNA(VLOOKUP($A18, $A$40:$O$199, 5, FALSE), ))), _xlfn.IFNA(VLOOKUP($A18, $A$40:$O$199, 5, FALSE), ), "")</f>
        <v/>
      </c>
      <c r="F18" s="18" t="str">
        <f t="shared" ref="F18:F36" si="4">IF(NOT(ISBLANK(_xlfn.IFNA(VLOOKUP($A18, $A$40:$O$199, 6, FALSE), ))), _xlfn.IFNA(VLOOKUP($A18, $A$40:$O$199, 6, FALSE), ), "")</f>
        <v/>
      </c>
      <c r="G18" s="31" t="str">
        <f t="shared" ref="G18:G36" si="5">IF(NOT(ISBLANK(_xlfn.IFNA(VLOOKUP($A18, $A$40:$O$199, 7, FALSE), ))), _xlfn.IFNA(VLOOKUP($A18, $A$40:$O$199, 7, FALSE), ), "")</f>
        <v/>
      </c>
      <c r="H18" s="32" t="str">
        <f t="shared" ref="H18:H36" si="6">IF(NOT(ISBLANK(_xlfn.IFNA(VLOOKUP($A18, $A$40:$O$199, 8, FALSE), ))), _xlfn.IFNA(VLOOKUP($A18, $A$40:$O$199, 8, FALSE), ), "")</f>
        <v/>
      </c>
      <c r="I18" s="101" t="str">
        <f t="shared" ref="I18:I36" si="7">IF(NOT(ISBLANK(_xlfn.IFNA(VLOOKUP($A18, $A$40:$O$199, 9, FALSE), ))), _xlfn.IFNA(VLOOKUP($A18, $A$40:$O$199, 9, FALSE), ), "")</f>
        <v/>
      </c>
      <c r="J18" s="15" t="str">
        <f t="shared" ref="J18:J36" si="8">IF(NOT(ISBLANK(_xlfn.IFNA(VLOOKUP($A18, $A$40:$O$199, 10, FALSE), ))), _xlfn.IFNA(VLOOKUP($A18, $A$40:$O$199, 10, FALSE), ), "")</f>
        <v/>
      </c>
      <c r="K18" s="32" t="str">
        <f t="shared" ref="K18:K36" si="9">IF(NOT(ISBLANK(_xlfn.IFNA(VLOOKUP($A18, $A$40:$O$199, 11, FALSE), ))), _xlfn.IFNA(VLOOKUP($A18, $A$40:$O$199, 11, FALSE), ), "")</f>
        <v/>
      </c>
      <c r="L18" s="18" t="str">
        <f t="shared" ref="L18:L36" si="10">IF(NOT(ISBLANK(_xlfn.IFNA(VLOOKUP($A18, $A$40:$O$199, 12, FALSE), ))), _xlfn.IFNA(VLOOKUP($A18, $A$40:$O$199, 12, FALSE), ), "")</f>
        <v/>
      </c>
      <c r="M18" s="31" t="str">
        <f t="shared" ref="M18:M36" si="11">IF(NOT(ISBLANK(_xlfn.IFNA(VLOOKUP($A18, $A$40:$O$199, 13, FALSE), ))), _xlfn.IFNA(VLOOKUP($A18, $A$40:$O$199, 13, FALSE), ), "")</f>
        <v/>
      </c>
      <c r="N18" s="32" t="str">
        <f t="shared" ref="N18:N36" si="12">IF(NOT(ISBLANK(_xlfn.IFNA(VLOOKUP($A18, $A$40:$O$199, 14, FALSE), ))), _xlfn.IFNA(VLOOKUP($A18, $A$40:$O$199, 14, FALSE), ), "")</f>
        <v/>
      </c>
      <c r="O18" s="18" t="str">
        <f t="shared" ref="O18:O36" si="13">IF(NOT(ISBLANK(_xlfn.IFNA(VLOOKUP($A18, $A$40:$O$199, 15, FALSE), ))), _xlfn.IFNA(VLOOKUP($A18, $A$40:$O$199, 15, FALSE), ), "")</f>
        <v/>
      </c>
      <c r="Q18" s="251"/>
      <c r="R18" s="251"/>
      <c r="S18" s="251"/>
    </row>
    <row r="19" spans="1:19" ht="17.25" customHeight="1" thickBot="1">
      <c r="A19" s="125"/>
      <c r="B19" s="126" t="str">
        <f t="shared" si="0"/>
        <v/>
      </c>
      <c r="C19" s="77" t="str">
        <f t="shared" si="1"/>
        <v/>
      </c>
      <c r="D19" s="15" t="str">
        <f t="shared" si="2"/>
        <v/>
      </c>
      <c r="E19" s="32" t="str">
        <f t="shared" si="3"/>
        <v/>
      </c>
      <c r="F19" s="18" t="str">
        <f t="shared" si="4"/>
        <v/>
      </c>
      <c r="G19" s="31" t="str">
        <f t="shared" si="5"/>
        <v/>
      </c>
      <c r="H19" s="32" t="str">
        <f t="shared" si="6"/>
        <v/>
      </c>
      <c r="I19" s="101" t="str">
        <f t="shared" si="7"/>
        <v/>
      </c>
      <c r="J19" s="15" t="str">
        <f t="shared" si="8"/>
        <v/>
      </c>
      <c r="K19" s="32" t="str">
        <f t="shared" si="9"/>
        <v/>
      </c>
      <c r="L19" s="18" t="str">
        <f t="shared" si="10"/>
        <v/>
      </c>
      <c r="M19" s="31" t="str">
        <f t="shared" si="11"/>
        <v/>
      </c>
      <c r="N19" s="32" t="str">
        <f t="shared" si="12"/>
        <v/>
      </c>
      <c r="O19" s="18" t="str">
        <f t="shared" si="13"/>
        <v/>
      </c>
      <c r="Q19" s="256"/>
      <c r="R19" s="256"/>
      <c r="S19" s="256"/>
    </row>
    <row r="20" spans="1:19" ht="17.25" customHeight="1" thickBot="1">
      <c r="A20" s="125"/>
      <c r="B20" s="126" t="str">
        <f t="shared" si="0"/>
        <v/>
      </c>
      <c r="C20" s="77" t="str">
        <f t="shared" si="1"/>
        <v/>
      </c>
      <c r="D20" s="15" t="str">
        <f t="shared" si="2"/>
        <v/>
      </c>
      <c r="E20" s="32" t="str">
        <f t="shared" si="3"/>
        <v/>
      </c>
      <c r="F20" s="18" t="str">
        <f t="shared" si="4"/>
        <v/>
      </c>
      <c r="G20" s="31" t="str">
        <f t="shared" si="5"/>
        <v/>
      </c>
      <c r="H20" s="32" t="str">
        <f t="shared" si="6"/>
        <v/>
      </c>
      <c r="I20" s="101" t="str">
        <f t="shared" si="7"/>
        <v/>
      </c>
      <c r="J20" s="15" t="str">
        <f t="shared" si="8"/>
        <v/>
      </c>
      <c r="K20" s="32" t="str">
        <f t="shared" si="9"/>
        <v/>
      </c>
      <c r="L20" s="18" t="str">
        <f t="shared" si="10"/>
        <v/>
      </c>
      <c r="M20" s="31" t="str">
        <f t="shared" si="11"/>
        <v/>
      </c>
      <c r="N20" s="32" t="str">
        <f t="shared" si="12"/>
        <v/>
      </c>
      <c r="O20" s="18" t="str">
        <f t="shared" si="13"/>
        <v/>
      </c>
      <c r="Q20" s="256"/>
      <c r="R20" s="256"/>
      <c r="S20" s="256"/>
    </row>
    <row r="21" spans="1:19" ht="17.25" customHeight="1" thickBot="1">
      <c r="A21" s="127"/>
      <c r="B21" s="128" t="str">
        <f t="shared" si="0"/>
        <v/>
      </c>
      <c r="C21" s="78" t="str">
        <f t="shared" si="1"/>
        <v/>
      </c>
      <c r="D21" s="20" t="str">
        <f t="shared" si="2"/>
        <v/>
      </c>
      <c r="E21" s="21" t="str">
        <f t="shared" si="3"/>
        <v/>
      </c>
      <c r="F21" s="22" t="str">
        <f t="shared" si="4"/>
        <v/>
      </c>
      <c r="G21" s="30" t="str">
        <f t="shared" si="5"/>
        <v/>
      </c>
      <c r="H21" s="21" t="str">
        <f t="shared" si="6"/>
        <v/>
      </c>
      <c r="I21" s="105" t="str">
        <f t="shared" si="7"/>
        <v/>
      </c>
      <c r="J21" s="20" t="str">
        <f t="shared" si="8"/>
        <v/>
      </c>
      <c r="K21" s="21" t="str">
        <f t="shared" si="9"/>
        <v/>
      </c>
      <c r="L21" s="22" t="str">
        <f t="shared" si="10"/>
        <v/>
      </c>
      <c r="M21" s="30" t="str">
        <f t="shared" si="11"/>
        <v/>
      </c>
      <c r="N21" s="21" t="str">
        <f t="shared" si="12"/>
        <v/>
      </c>
      <c r="O21" s="22" t="str">
        <f t="shared" si="13"/>
        <v/>
      </c>
      <c r="Q21" s="256"/>
      <c r="R21" s="256"/>
      <c r="S21" s="256"/>
    </row>
    <row r="22" spans="1:19" ht="17.25" customHeight="1" thickBot="1">
      <c r="A22" s="125"/>
      <c r="B22" s="129" t="str">
        <f t="shared" si="0"/>
        <v/>
      </c>
      <c r="C22" s="80" t="str">
        <f t="shared" si="1"/>
        <v/>
      </c>
      <c r="D22" s="106" t="str">
        <f t="shared" si="2"/>
        <v/>
      </c>
      <c r="E22" s="107" t="str">
        <f t="shared" si="3"/>
        <v/>
      </c>
      <c r="F22" s="108" t="str">
        <f t="shared" si="4"/>
        <v/>
      </c>
      <c r="G22" s="109" t="str">
        <f t="shared" si="5"/>
        <v/>
      </c>
      <c r="H22" s="107" t="str">
        <f t="shared" si="6"/>
        <v/>
      </c>
      <c r="I22" s="110" t="str">
        <f t="shared" si="7"/>
        <v/>
      </c>
      <c r="J22" s="106" t="str">
        <f t="shared" si="8"/>
        <v/>
      </c>
      <c r="K22" s="107" t="str">
        <f t="shared" si="9"/>
        <v/>
      </c>
      <c r="L22" s="108" t="str">
        <f t="shared" si="10"/>
        <v/>
      </c>
      <c r="M22" s="109" t="str">
        <f t="shared" si="11"/>
        <v/>
      </c>
      <c r="N22" s="107" t="str">
        <f t="shared" si="12"/>
        <v/>
      </c>
      <c r="O22" s="108" t="str">
        <f t="shared" si="13"/>
        <v/>
      </c>
      <c r="Q22" s="256"/>
      <c r="R22" s="256"/>
      <c r="S22" s="256"/>
    </row>
    <row r="23" spans="1:19" ht="17.25" customHeight="1" thickBot="1">
      <c r="A23" s="125"/>
      <c r="B23" s="126" t="str">
        <f t="shared" si="0"/>
        <v/>
      </c>
      <c r="C23" s="77" t="str">
        <f t="shared" si="1"/>
        <v/>
      </c>
      <c r="D23" s="15" t="str">
        <f t="shared" si="2"/>
        <v/>
      </c>
      <c r="E23" s="32" t="str">
        <f t="shared" si="3"/>
        <v/>
      </c>
      <c r="F23" s="18" t="str">
        <f t="shared" si="4"/>
        <v/>
      </c>
      <c r="G23" s="31" t="str">
        <f t="shared" si="5"/>
        <v/>
      </c>
      <c r="H23" s="32" t="str">
        <f t="shared" si="6"/>
        <v/>
      </c>
      <c r="I23" s="101" t="str">
        <f t="shared" si="7"/>
        <v/>
      </c>
      <c r="J23" s="15" t="str">
        <f t="shared" si="8"/>
        <v/>
      </c>
      <c r="K23" s="32" t="str">
        <f t="shared" si="9"/>
        <v/>
      </c>
      <c r="L23" s="18" t="str">
        <f t="shared" si="10"/>
        <v/>
      </c>
      <c r="M23" s="31" t="str">
        <f t="shared" si="11"/>
        <v/>
      </c>
      <c r="N23" s="32" t="str">
        <f t="shared" si="12"/>
        <v/>
      </c>
      <c r="O23" s="18" t="str">
        <f t="shared" si="13"/>
        <v/>
      </c>
      <c r="Q23" s="256"/>
      <c r="R23" s="256"/>
      <c r="S23" s="256"/>
    </row>
    <row r="24" spans="1:19" ht="17.25" customHeight="1" thickBot="1">
      <c r="A24" s="125"/>
      <c r="B24" s="126" t="str">
        <f t="shared" si="0"/>
        <v/>
      </c>
      <c r="C24" s="77" t="str">
        <f t="shared" si="1"/>
        <v/>
      </c>
      <c r="D24" s="15" t="str">
        <f t="shared" si="2"/>
        <v/>
      </c>
      <c r="E24" s="32" t="str">
        <f t="shared" si="3"/>
        <v/>
      </c>
      <c r="F24" s="18" t="str">
        <f t="shared" si="4"/>
        <v/>
      </c>
      <c r="G24" s="31" t="str">
        <f t="shared" si="5"/>
        <v/>
      </c>
      <c r="H24" s="32" t="str">
        <f t="shared" si="6"/>
        <v/>
      </c>
      <c r="I24" s="101" t="str">
        <f t="shared" si="7"/>
        <v/>
      </c>
      <c r="J24" s="15" t="str">
        <f t="shared" si="8"/>
        <v/>
      </c>
      <c r="K24" s="32" t="str">
        <f t="shared" si="9"/>
        <v/>
      </c>
      <c r="L24" s="18" t="str">
        <f t="shared" si="10"/>
        <v/>
      </c>
      <c r="M24" s="31" t="str">
        <f t="shared" si="11"/>
        <v/>
      </c>
      <c r="N24" s="32" t="str">
        <f t="shared" si="12"/>
        <v/>
      </c>
      <c r="O24" s="18" t="str">
        <f t="shared" si="13"/>
        <v/>
      </c>
      <c r="Q24" s="256"/>
      <c r="R24" s="256"/>
      <c r="S24" s="256"/>
    </row>
    <row r="25" spans="1:19" ht="17.25" customHeight="1" thickBot="1">
      <c r="A25" s="125"/>
      <c r="B25" s="126" t="str">
        <f t="shared" si="0"/>
        <v/>
      </c>
      <c r="C25" s="77" t="str">
        <f t="shared" si="1"/>
        <v/>
      </c>
      <c r="D25" s="15" t="str">
        <f t="shared" si="2"/>
        <v/>
      </c>
      <c r="E25" s="32" t="str">
        <f t="shared" si="3"/>
        <v/>
      </c>
      <c r="F25" s="18" t="str">
        <f t="shared" si="4"/>
        <v/>
      </c>
      <c r="G25" s="31" t="str">
        <f t="shared" si="5"/>
        <v/>
      </c>
      <c r="H25" s="32" t="str">
        <f t="shared" si="6"/>
        <v/>
      </c>
      <c r="I25" s="101" t="str">
        <f t="shared" si="7"/>
        <v/>
      </c>
      <c r="J25" s="15" t="str">
        <f t="shared" si="8"/>
        <v/>
      </c>
      <c r="K25" s="32" t="str">
        <f t="shared" si="9"/>
        <v/>
      </c>
      <c r="L25" s="18" t="str">
        <f t="shared" si="10"/>
        <v/>
      </c>
      <c r="M25" s="31" t="str">
        <f t="shared" si="11"/>
        <v/>
      </c>
      <c r="N25" s="32" t="str">
        <f t="shared" si="12"/>
        <v/>
      </c>
      <c r="O25" s="18" t="str">
        <f t="shared" si="13"/>
        <v/>
      </c>
      <c r="Q25" s="33"/>
      <c r="R25" s="33"/>
    </row>
    <row r="26" spans="1:19" ht="17.25" customHeight="1" thickBot="1">
      <c r="A26" s="130"/>
      <c r="B26" s="131" t="str">
        <f t="shared" si="0"/>
        <v/>
      </c>
      <c r="C26" s="79" t="str">
        <f t="shared" si="1"/>
        <v/>
      </c>
      <c r="D26" s="24" t="str">
        <f t="shared" si="2"/>
        <v/>
      </c>
      <c r="E26" s="25" t="str">
        <f t="shared" si="3"/>
        <v/>
      </c>
      <c r="F26" s="104" t="str">
        <f t="shared" si="4"/>
        <v/>
      </c>
      <c r="G26" s="102" t="str">
        <f t="shared" si="5"/>
        <v/>
      </c>
      <c r="H26" s="25" t="str">
        <f t="shared" si="6"/>
        <v/>
      </c>
      <c r="I26" s="103" t="str">
        <f t="shared" si="7"/>
        <v/>
      </c>
      <c r="J26" s="24" t="str">
        <f t="shared" si="8"/>
        <v/>
      </c>
      <c r="K26" s="25" t="str">
        <f t="shared" si="9"/>
        <v/>
      </c>
      <c r="L26" s="104" t="str">
        <f t="shared" si="10"/>
        <v/>
      </c>
      <c r="M26" s="102" t="str">
        <f t="shared" si="11"/>
        <v/>
      </c>
      <c r="N26" s="25" t="str">
        <f t="shared" si="12"/>
        <v/>
      </c>
      <c r="O26" s="104" t="str">
        <f t="shared" si="13"/>
        <v/>
      </c>
      <c r="Q26" s="265"/>
      <c r="R26" s="266"/>
      <c r="S26" s="267"/>
    </row>
    <row r="27" spans="1:19" ht="17.25" customHeight="1">
      <c r="A27" s="123"/>
      <c r="B27" s="124" t="str">
        <f t="shared" si="0"/>
        <v/>
      </c>
      <c r="C27" s="76" t="str">
        <f t="shared" si="1"/>
        <v/>
      </c>
      <c r="D27" s="13" t="str">
        <f t="shared" si="2"/>
        <v/>
      </c>
      <c r="E27" s="14" t="str">
        <f t="shared" si="3"/>
        <v/>
      </c>
      <c r="F27" s="16" t="str">
        <f t="shared" si="4"/>
        <v/>
      </c>
      <c r="G27" s="29" t="str">
        <f t="shared" si="5"/>
        <v/>
      </c>
      <c r="H27" s="14" t="str">
        <f t="shared" si="6"/>
        <v/>
      </c>
      <c r="I27" s="100" t="str">
        <f t="shared" si="7"/>
        <v/>
      </c>
      <c r="J27" s="13" t="str">
        <f t="shared" si="8"/>
        <v/>
      </c>
      <c r="K27" s="14" t="str">
        <f t="shared" si="9"/>
        <v/>
      </c>
      <c r="L27" s="16" t="str">
        <f t="shared" si="10"/>
        <v/>
      </c>
      <c r="M27" s="29" t="str">
        <f t="shared" si="11"/>
        <v/>
      </c>
      <c r="N27" s="14" t="str">
        <f t="shared" si="12"/>
        <v/>
      </c>
      <c r="O27" s="16" t="str">
        <f t="shared" si="13"/>
        <v/>
      </c>
      <c r="Q27" s="268"/>
      <c r="R27" s="269"/>
      <c r="S27" s="270"/>
    </row>
    <row r="28" spans="1:19" ht="17.25" customHeight="1" thickBot="1">
      <c r="A28" s="125"/>
      <c r="B28" s="126" t="str">
        <f t="shared" si="0"/>
        <v/>
      </c>
      <c r="C28" s="77" t="str">
        <f t="shared" si="1"/>
        <v/>
      </c>
      <c r="D28" s="15" t="str">
        <f t="shared" si="2"/>
        <v/>
      </c>
      <c r="E28" s="32" t="str">
        <f t="shared" si="3"/>
        <v/>
      </c>
      <c r="F28" s="18" t="str">
        <f t="shared" si="4"/>
        <v/>
      </c>
      <c r="G28" s="31" t="str">
        <f t="shared" si="5"/>
        <v/>
      </c>
      <c r="H28" s="32" t="str">
        <f t="shared" si="6"/>
        <v/>
      </c>
      <c r="I28" s="101" t="str">
        <f t="shared" si="7"/>
        <v/>
      </c>
      <c r="J28" s="15" t="str">
        <f t="shared" si="8"/>
        <v/>
      </c>
      <c r="K28" s="32" t="str">
        <f t="shared" si="9"/>
        <v/>
      </c>
      <c r="L28" s="18" t="str">
        <f t="shared" si="10"/>
        <v/>
      </c>
      <c r="M28" s="31" t="str">
        <f t="shared" si="11"/>
        <v/>
      </c>
      <c r="N28" s="32" t="str">
        <f t="shared" si="12"/>
        <v/>
      </c>
      <c r="O28" s="18" t="str">
        <f t="shared" si="13"/>
        <v/>
      </c>
      <c r="Q28" s="271"/>
      <c r="R28" s="272"/>
      <c r="S28" s="273"/>
    </row>
    <row r="29" spans="1:19" ht="17.25" customHeight="1" thickBot="1">
      <c r="A29" s="125"/>
      <c r="B29" s="126" t="str">
        <f t="shared" si="0"/>
        <v/>
      </c>
      <c r="C29" s="77" t="str">
        <f t="shared" si="1"/>
        <v/>
      </c>
      <c r="D29" s="15" t="str">
        <f t="shared" si="2"/>
        <v/>
      </c>
      <c r="E29" s="32" t="str">
        <f t="shared" si="3"/>
        <v/>
      </c>
      <c r="F29" s="18" t="str">
        <f t="shared" si="4"/>
        <v/>
      </c>
      <c r="G29" s="31" t="str">
        <f t="shared" si="5"/>
        <v/>
      </c>
      <c r="H29" s="32" t="str">
        <f t="shared" si="6"/>
        <v/>
      </c>
      <c r="I29" s="101" t="str">
        <f t="shared" si="7"/>
        <v/>
      </c>
      <c r="J29" s="15" t="str">
        <f t="shared" si="8"/>
        <v/>
      </c>
      <c r="K29" s="32" t="str">
        <f t="shared" si="9"/>
        <v/>
      </c>
      <c r="L29" s="18" t="str">
        <f t="shared" si="10"/>
        <v/>
      </c>
      <c r="M29" s="31" t="str">
        <f t="shared" si="11"/>
        <v/>
      </c>
      <c r="N29" s="32" t="str">
        <f t="shared" si="12"/>
        <v/>
      </c>
      <c r="O29" s="18" t="str">
        <f t="shared" si="13"/>
        <v/>
      </c>
      <c r="Q29" s="256"/>
      <c r="R29" s="256"/>
      <c r="S29" s="256"/>
    </row>
    <row r="30" spans="1:19" ht="17.25" customHeight="1" thickBot="1">
      <c r="A30" s="125"/>
      <c r="B30" s="126" t="str">
        <f t="shared" si="0"/>
        <v/>
      </c>
      <c r="C30" s="77" t="str">
        <f t="shared" si="1"/>
        <v/>
      </c>
      <c r="D30" s="15" t="str">
        <f t="shared" si="2"/>
        <v/>
      </c>
      <c r="E30" s="32" t="str">
        <f t="shared" si="3"/>
        <v/>
      </c>
      <c r="F30" s="18" t="str">
        <f t="shared" si="4"/>
        <v/>
      </c>
      <c r="G30" s="31" t="str">
        <f t="shared" si="5"/>
        <v/>
      </c>
      <c r="H30" s="32" t="str">
        <f t="shared" si="6"/>
        <v/>
      </c>
      <c r="I30" s="101" t="str">
        <f t="shared" si="7"/>
        <v/>
      </c>
      <c r="J30" s="15" t="str">
        <f t="shared" si="8"/>
        <v/>
      </c>
      <c r="K30" s="32" t="str">
        <f t="shared" si="9"/>
        <v/>
      </c>
      <c r="L30" s="18" t="str">
        <f t="shared" si="10"/>
        <v/>
      </c>
      <c r="M30" s="31" t="str">
        <f t="shared" si="11"/>
        <v/>
      </c>
      <c r="N30" s="32" t="str">
        <f t="shared" si="12"/>
        <v/>
      </c>
      <c r="O30" s="18" t="str">
        <f t="shared" si="13"/>
        <v/>
      </c>
      <c r="Q30" s="251"/>
      <c r="R30" s="251"/>
      <c r="S30" s="251"/>
    </row>
    <row r="31" spans="1:19" ht="17.25" customHeight="1" thickBot="1">
      <c r="A31" s="127"/>
      <c r="B31" s="128" t="str">
        <f t="shared" si="0"/>
        <v/>
      </c>
      <c r="C31" s="78" t="str">
        <f t="shared" si="1"/>
        <v/>
      </c>
      <c r="D31" s="20" t="str">
        <f t="shared" si="2"/>
        <v/>
      </c>
      <c r="E31" s="21" t="str">
        <f t="shared" si="3"/>
        <v/>
      </c>
      <c r="F31" s="22" t="str">
        <f t="shared" si="4"/>
        <v/>
      </c>
      <c r="G31" s="30" t="str">
        <f t="shared" si="5"/>
        <v/>
      </c>
      <c r="H31" s="21" t="str">
        <f t="shared" si="6"/>
        <v/>
      </c>
      <c r="I31" s="105" t="str">
        <f t="shared" si="7"/>
        <v/>
      </c>
      <c r="J31" s="20" t="str">
        <f t="shared" si="8"/>
        <v/>
      </c>
      <c r="K31" s="21" t="str">
        <f t="shared" si="9"/>
        <v/>
      </c>
      <c r="L31" s="22" t="str">
        <f t="shared" si="10"/>
        <v/>
      </c>
      <c r="M31" s="30" t="str">
        <f t="shared" si="11"/>
        <v/>
      </c>
      <c r="N31" s="21" t="str">
        <f t="shared" si="12"/>
        <v/>
      </c>
      <c r="O31" s="22" t="str">
        <f t="shared" si="13"/>
        <v/>
      </c>
      <c r="Q31" s="251"/>
      <c r="R31" s="251"/>
      <c r="S31" s="251"/>
    </row>
    <row r="32" spans="1:19" ht="17.25" customHeight="1" thickBot="1">
      <c r="A32" s="125"/>
      <c r="B32" s="129" t="str">
        <f t="shared" si="0"/>
        <v/>
      </c>
      <c r="C32" s="80" t="str">
        <f t="shared" si="1"/>
        <v/>
      </c>
      <c r="D32" s="106" t="str">
        <f t="shared" si="2"/>
        <v/>
      </c>
      <c r="E32" s="107" t="str">
        <f t="shared" si="3"/>
        <v/>
      </c>
      <c r="F32" s="108" t="str">
        <f t="shared" si="4"/>
        <v/>
      </c>
      <c r="G32" s="109" t="str">
        <f t="shared" si="5"/>
        <v/>
      </c>
      <c r="H32" s="107" t="str">
        <f t="shared" si="6"/>
        <v/>
      </c>
      <c r="I32" s="110" t="str">
        <f t="shared" si="7"/>
        <v/>
      </c>
      <c r="J32" s="106" t="str">
        <f t="shared" si="8"/>
        <v/>
      </c>
      <c r="K32" s="107" t="str">
        <f t="shared" si="9"/>
        <v/>
      </c>
      <c r="L32" s="108" t="str">
        <f t="shared" si="10"/>
        <v/>
      </c>
      <c r="M32" s="109" t="str">
        <f t="shared" si="11"/>
        <v/>
      </c>
      <c r="N32" s="107" t="str">
        <f t="shared" si="12"/>
        <v/>
      </c>
      <c r="O32" s="108" t="str">
        <f t="shared" si="13"/>
        <v/>
      </c>
      <c r="Q32" s="256"/>
      <c r="R32" s="256"/>
      <c r="S32" s="256"/>
    </row>
    <row r="33" spans="1:19" ht="17.25" customHeight="1" thickBot="1">
      <c r="A33" s="125"/>
      <c r="B33" s="126" t="str">
        <f t="shared" si="0"/>
        <v/>
      </c>
      <c r="C33" s="77" t="str">
        <f t="shared" si="1"/>
        <v/>
      </c>
      <c r="D33" s="15" t="str">
        <f t="shared" si="2"/>
        <v/>
      </c>
      <c r="E33" s="32" t="str">
        <f t="shared" si="3"/>
        <v/>
      </c>
      <c r="F33" s="18" t="str">
        <f t="shared" si="4"/>
        <v/>
      </c>
      <c r="G33" s="31" t="str">
        <f t="shared" si="5"/>
        <v/>
      </c>
      <c r="H33" s="32" t="str">
        <f t="shared" si="6"/>
        <v/>
      </c>
      <c r="I33" s="101" t="str">
        <f t="shared" si="7"/>
        <v/>
      </c>
      <c r="J33" s="15" t="str">
        <f t="shared" si="8"/>
        <v/>
      </c>
      <c r="K33" s="32" t="str">
        <f t="shared" si="9"/>
        <v/>
      </c>
      <c r="L33" s="18" t="str">
        <f t="shared" si="10"/>
        <v/>
      </c>
      <c r="M33" s="31" t="str">
        <f t="shared" si="11"/>
        <v/>
      </c>
      <c r="N33" s="32" t="str">
        <f t="shared" si="12"/>
        <v/>
      </c>
      <c r="O33" s="18" t="str">
        <f t="shared" si="13"/>
        <v/>
      </c>
      <c r="Q33" s="256"/>
      <c r="R33" s="256"/>
      <c r="S33" s="256"/>
    </row>
    <row r="34" spans="1:19" ht="17.25" customHeight="1" thickBot="1">
      <c r="A34" s="125"/>
      <c r="B34" s="126" t="str">
        <f t="shared" si="0"/>
        <v/>
      </c>
      <c r="C34" s="77" t="str">
        <f t="shared" si="1"/>
        <v/>
      </c>
      <c r="D34" s="15" t="str">
        <f t="shared" si="2"/>
        <v/>
      </c>
      <c r="E34" s="32" t="str">
        <f t="shared" si="3"/>
        <v/>
      </c>
      <c r="F34" s="18" t="str">
        <f t="shared" si="4"/>
        <v/>
      </c>
      <c r="G34" s="31" t="str">
        <f t="shared" si="5"/>
        <v/>
      </c>
      <c r="H34" s="32" t="str">
        <f t="shared" si="6"/>
        <v/>
      </c>
      <c r="I34" s="101" t="str">
        <f t="shared" si="7"/>
        <v/>
      </c>
      <c r="J34" s="15" t="str">
        <f t="shared" si="8"/>
        <v/>
      </c>
      <c r="K34" s="32" t="str">
        <f t="shared" si="9"/>
        <v/>
      </c>
      <c r="L34" s="18" t="str">
        <f t="shared" si="10"/>
        <v/>
      </c>
      <c r="M34" s="31" t="str">
        <f t="shared" si="11"/>
        <v/>
      </c>
      <c r="N34" s="32" t="str">
        <f t="shared" si="12"/>
        <v/>
      </c>
      <c r="O34" s="18" t="str">
        <f t="shared" si="13"/>
        <v/>
      </c>
      <c r="Q34" s="256"/>
      <c r="R34" s="256"/>
      <c r="S34" s="256"/>
    </row>
    <row r="35" spans="1:19" ht="17.25" customHeight="1">
      <c r="A35" s="125"/>
      <c r="B35" s="126" t="str">
        <f t="shared" si="0"/>
        <v/>
      </c>
      <c r="C35" s="77" t="str">
        <f t="shared" si="1"/>
        <v/>
      </c>
      <c r="D35" s="15" t="str">
        <f t="shared" si="2"/>
        <v/>
      </c>
      <c r="E35" s="32" t="str">
        <f t="shared" si="3"/>
        <v/>
      </c>
      <c r="F35" s="18" t="str">
        <f t="shared" si="4"/>
        <v/>
      </c>
      <c r="G35" s="31" t="str">
        <f t="shared" si="5"/>
        <v/>
      </c>
      <c r="H35" s="32" t="str">
        <f t="shared" si="6"/>
        <v/>
      </c>
      <c r="I35" s="101" t="str">
        <f t="shared" si="7"/>
        <v/>
      </c>
      <c r="J35" s="15" t="str">
        <f t="shared" si="8"/>
        <v/>
      </c>
      <c r="K35" s="32" t="str">
        <f t="shared" si="9"/>
        <v/>
      </c>
      <c r="L35" s="18" t="str">
        <f t="shared" si="10"/>
        <v/>
      </c>
      <c r="M35" s="31" t="str">
        <f t="shared" si="11"/>
        <v/>
      </c>
      <c r="N35" s="32" t="str">
        <f t="shared" si="12"/>
        <v/>
      </c>
      <c r="O35" s="18" t="str">
        <f t="shared" si="13"/>
        <v/>
      </c>
      <c r="Q35" s="278"/>
      <c r="R35" s="279"/>
      <c r="S35" s="280"/>
    </row>
    <row r="36" spans="1:19" ht="17.25" customHeight="1" thickBot="1">
      <c r="A36" s="130"/>
      <c r="B36" s="131" t="str">
        <f t="shared" si="0"/>
        <v/>
      </c>
      <c r="C36" s="79" t="str">
        <f t="shared" si="1"/>
        <v/>
      </c>
      <c r="D36" s="24" t="str">
        <f t="shared" si="2"/>
        <v/>
      </c>
      <c r="E36" s="25" t="str">
        <f t="shared" si="3"/>
        <v/>
      </c>
      <c r="F36" s="104" t="str">
        <f t="shared" si="4"/>
        <v/>
      </c>
      <c r="G36" s="102" t="str">
        <f t="shared" si="5"/>
        <v/>
      </c>
      <c r="H36" s="25" t="str">
        <f t="shared" si="6"/>
        <v/>
      </c>
      <c r="I36" s="103" t="str">
        <f t="shared" si="7"/>
        <v/>
      </c>
      <c r="J36" s="24" t="str">
        <f t="shared" si="8"/>
        <v/>
      </c>
      <c r="K36" s="25" t="str">
        <f t="shared" si="9"/>
        <v/>
      </c>
      <c r="L36" s="104" t="str">
        <f t="shared" si="10"/>
        <v/>
      </c>
      <c r="M36" s="102" t="str">
        <f t="shared" si="11"/>
        <v/>
      </c>
      <c r="N36" s="25" t="str">
        <f t="shared" si="12"/>
        <v/>
      </c>
      <c r="O36" s="104" t="str">
        <f t="shared" si="13"/>
        <v/>
      </c>
      <c r="Q36" s="281"/>
      <c r="R36" s="282"/>
      <c r="S36" s="283"/>
    </row>
    <row r="37" spans="1:19" ht="17.25" customHeight="1" thickBot="1">
      <c r="A37" s="132" t="s">
        <v>42</v>
      </c>
      <c r="B37" s="289">
        <v>150000</v>
      </c>
      <c r="C37" s="290"/>
      <c r="D37" s="26" t="s">
        <v>43</v>
      </c>
      <c r="E37" s="27">
        <f>IF(COUNT(E17:E36), SUM(E17:E36) / COUNT(E17:E36), 0)</f>
        <v>0</v>
      </c>
      <c r="F37" s="28">
        <f>SUM(F17:F36)</f>
        <v>0</v>
      </c>
      <c r="G37" s="26" t="s">
        <v>43</v>
      </c>
      <c r="H37" s="27">
        <f>IF(COUNT(H17:H36), SUM(H17:H36) / COUNT(H17:H36), 0)</f>
        <v>0</v>
      </c>
      <c r="I37" s="28">
        <f>SUM(I17:I36)</f>
        <v>0</v>
      </c>
      <c r="J37" s="26" t="s">
        <v>43</v>
      </c>
      <c r="K37" s="27">
        <f>IF(COUNT(K17:K36), SUM(K17:K36) / COUNT(K17:K36), 0)</f>
        <v>0</v>
      </c>
      <c r="L37" s="28">
        <f>SUM(L17:L36)</f>
        <v>0</v>
      </c>
      <c r="M37" s="26" t="s">
        <v>43</v>
      </c>
      <c r="N37" s="27">
        <f>IF(COUNT(N17:N36), SUM(N17:N36) / COUNT(N17:N36), 0)</f>
        <v>0</v>
      </c>
      <c r="O37" s="28">
        <f>SUM(O17:O36)</f>
        <v>0</v>
      </c>
      <c r="Q37" s="284"/>
      <c r="R37" s="285"/>
      <c r="S37" s="286"/>
    </row>
    <row r="38" spans="1:19" ht="17.25" customHeight="1"/>
    <row r="39" spans="1:19" ht="17.25" customHeight="1" thickBot="1"/>
    <row r="40" spans="1:19" ht="17.25" customHeight="1" thickBot="1">
      <c r="A40" s="230" t="s">
        <v>44</v>
      </c>
      <c r="B40" s="231"/>
      <c r="C40" s="231"/>
      <c r="D40" s="231"/>
      <c r="E40" s="231"/>
      <c r="F40" s="231"/>
      <c r="G40" s="231"/>
      <c r="H40" s="231"/>
      <c r="I40" s="231"/>
      <c r="J40" s="231"/>
      <c r="K40" s="231"/>
      <c r="L40" s="231"/>
      <c r="M40" s="231"/>
      <c r="N40" s="231"/>
      <c r="O40" s="232"/>
      <c r="Q40" s="251"/>
      <c r="R40" s="251"/>
      <c r="S40" s="251"/>
    </row>
    <row r="41" spans="1:19" ht="17.25" customHeight="1" thickBot="1">
      <c r="A41" s="206" t="s">
        <v>264</v>
      </c>
      <c r="B41" s="230" t="s">
        <v>49</v>
      </c>
      <c r="C41" s="232"/>
      <c r="D41" s="230" t="s">
        <v>57</v>
      </c>
      <c r="E41" s="231"/>
      <c r="F41" s="232"/>
      <c r="G41" s="257">
        <f>_xlfn.IFNA(VLOOKUP(B41, 현재가테이블!$B$2:$D$200, 2, FALSE), "-")</f>
        <v>60715000</v>
      </c>
      <c r="H41" s="258"/>
      <c r="I41" s="259"/>
      <c r="J41" s="230" t="s">
        <v>58</v>
      </c>
      <c r="K41" s="231"/>
      <c r="L41" s="232"/>
      <c r="M41" s="260">
        <f>_xlfn.IFNA(VLOOKUP(B41, 현재가테이블!$B$2:$D$200, 3, FALSE), "-")</f>
        <v>-7.8924148000000006E-3</v>
      </c>
      <c r="N41" s="261"/>
      <c r="O41" s="262"/>
      <c r="Q41" s="251"/>
      <c r="R41" s="251"/>
      <c r="S41" s="251"/>
    </row>
    <row r="42" spans="1:19" ht="17.25" customHeight="1" thickBot="1">
      <c r="A42" s="291" t="s">
        <v>54</v>
      </c>
      <c r="B42" s="293" t="str">
        <f>TEXT($G$1, "[$-ko-KR]yyyy-mm-dd(ddd) ") &amp; "오전 00:00"</f>
        <v>2021-12-11(토) 오전 00:00</v>
      </c>
      <c r="C42" s="294"/>
      <c r="D42" s="253" t="str">
        <f>TEXT($G$1, "[$-ko-KR]yyyy-mm-dd(ddd) ") &amp; "오후 14:00"</f>
        <v>2021-12-11(토) 오후 14:00</v>
      </c>
      <c r="E42" s="254"/>
      <c r="F42" s="255"/>
      <c r="G42" s="253" t="str">
        <f>TEXT($G$1, "[$-ko-KR]yyyy-mm-dd(ddd) ") &amp; "오후 19:00"</f>
        <v>2021-12-11(토) 오후 19:00</v>
      </c>
      <c r="H42" s="254"/>
      <c r="I42" s="255"/>
      <c r="J42" s="253" t="str">
        <f>TEXT($G$1, "[$-ko-KR]yyyy-mm-dd(ddd) ") &amp; "오후 21:00"</f>
        <v>2021-12-11(토) 오후 21:00</v>
      </c>
      <c r="K42" s="254"/>
      <c r="L42" s="255"/>
      <c r="M42" s="253" t="str">
        <f>TEXT($G$1+1, "[$-ko-KR]yyyy-mm-dd(ddd) ") &amp; "오전 00:00"</f>
        <v>2021-12-12(일) 오전 00:00</v>
      </c>
      <c r="N42" s="254"/>
      <c r="O42" s="255"/>
      <c r="Q42" s="251"/>
      <c r="R42" s="251"/>
      <c r="S42" s="251"/>
    </row>
    <row r="43" spans="1:19" ht="17.25" customHeight="1" thickBot="1">
      <c r="A43" s="292"/>
      <c r="B43" s="121" t="s">
        <v>57</v>
      </c>
      <c r="C43" s="122" t="s">
        <v>58</v>
      </c>
      <c r="D43" s="2" t="s">
        <v>57</v>
      </c>
      <c r="E43" s="10" t="s">
        <v>265</v>
      </c>
      <c r="F43" s="11" t="s">
        <v>266</v>
      </c>
      <c r="G43" s="207" t="s">
        <v>57</v>
      </c>
      <c r="H43" s="208" t="s">
        <v>265</v>
      </c>
      <c r="I43" s="209" t="s">
        <v>266</v>
      </c>
      <c r="J43" s="10" t="s">
        <v>57</v>
      </c>
      <c r="K43" s="10" t="s">
        <v>265</v>
      </c>
      <c r="L43" s="115" t="s">
        <v>266</v>
      </c>
      <c r="M43" s="2" t="s">
        <v>57</v>
      </c>
      <c r="N43" s="10" t="s">
        <v>265</v>
      </c>
      <c r="O43" s="66" t="s">
        <v>266</v>
      </c>
      <c r="Q43" s="256"/>
      <c r="R43" s="256"/>
      <c r="S43" s="256"/>
    </row>
    <row r="44" spans="1:19" ht="17.25" customHeight="1" thickBot="1">
      <c r="A44" s="123" t="s">
        <v>213</v>
      </c>
      <c r="B44" s="124">
        <v>11.1</v>
      </c>
      <c r="C44" s="76">
        <v>1.83486239E-2</v>
      </c>
      <c r="D44" s="13">
        <v>11</v>
      </c>
      <c r="E44" s="14">
        <f>IF(ISNUMBER(D44), (D44 - $B44) / $B44, "")</f>
        <v>-9.0090090090089777E-3</v>
      </c>
      <c r="F44" s="16">
        <f>IF(ISNUMBER(D44), $B64 * E44, "")</f>
        <v>-1351.3513513513467</v>
      </c>
      <c r="G44" s="29">
        <v>11.1</v>
      </c>
      <c r="H44" s="14">
        <f>IF(ISNUMBER(G44), (G44 - $B44) / $B44, "")</f>
        <v>0</v>
      </c>
      <c r="I44" s="100">
        <f>IF(ISNUMBER(G44), $B64 * H44, "")</f>
        <v>0</v>
      </c>
      <c r="J44" s="13">
        <v>10.9</v>
      </c>
      <c r="K44" s="14">
        <f>IF(ISNUMBER(J44), (J44 - $B44) / $B44, "")</f>
        <v>-1.8018018018017955E-2</v>
      </c>
      <c r="L44" s="16">
        <f>IF(ISNUMBER(J44), $B64 * K44, "")</f>
        <v>-2702.7027027026934</v>
      </c>
      <c r="M44" s="29">
        <v>10.9</v>
      </c>
      <c r="N44" s="14">
        <f>IF(ISNUMBER(M44), (M44 - $B44) / $B44, "")</f>
        <v>-1.8018018018017955E-2</v>
      </c>
      <c r="O44" s="16">
        <f>IF(ISNUMBER(M44), $B64 * N44, "")</f>
        <v>-2702.7027027026934</v>
      </c>
      <c r="Q44" s="251"/>
      <c r="R44" s="251"/>
      <c r="S44" s="251"/>
    </row>
    <row r="45" spans="1:19" ht="17.25" customHeight="1" thickBot="1">
      <c r="A45" s="125" t="s">
        <v>147</v>
      </c>
      <c r="B45" s="126">
        <v>12.5</v>
      </c>
      <c r="C45" s="77">
        <v>1.6260162599999999E-2</v>
      </c>
      <c r="D45" s="15">
        <v>12.4</v>
      </c>
      <c r="E45" s="32">
        <f t="shared" ref="E45:E48" si="14">IF(ISNUMBER(D45), (D45 - $B45) / $B45, "")</f>
        <v>-7.9999999999999724E-3</v>
      </c>
      <c r="F45" s="18">
        <f>IF(ISNUMBER(D45), $B64 * E45, "")</f>
        <v>-1199.9999999999959</v>
      </c>
      <c r="G45" s="31">
        <v>12.4</v>
      </c>
      <c r="H45" s="32">
        <f t="shared" ref="H45:H48" si="15">IF(ISNUMBER(G45), (G45 - $B45) / $B45, "")</f>
        <v>-7.9999999999999724E-3</v>
      </c>
      <c r="I45" s="101">
        <f>IF(ISNUMBER(G45), $B64 * H45, "")</f>
        <v>-1199.9999999999959</v>
      </c>
      <c r="J45" s="15">
        <v>12.2</v>
      </c>
      <c r="K45" s="32">
        <f t="shared" ref="K45:K48" si="16">IF(ISNUMBER(J45), (J45 - $B45) / $B45, "")</f>
        <v>-2.4000000000000056E-2</v>
      </c>
      <c r="L45" s="18">
        <f>IF(ISNUMBER(J45), $B64 * K45, "")</f>
        <v>-3600.0000000000082</v>
      </c>
      <c r="M45" s="31">
        <v>12.3</v>
      </c>
      <c r="N45" s="32">
        <f t="shared" ref="N45:N48" si="17">IF(ISNUMBER(M45), (M45 - $B45) / $B45, "")</f>
        <v>-1.5999999999999945E-2</v>
      </c>
      <c r="O45" s="18">
        <f>IF(ISNUMBER(M45), $B64 * N45, "")</f>
        <v>-2399.9999999999918</v>
      </c>
      <c r="Q45" s="251"/>
      <c r="R45" s="251"/>
      <c r="S45" s="251"/>
    </row>
    <row r="46" spans="1:19" ht="17.25" customHeight="1" thickBot="1">
      <c r="A46" s="125" t="s">
        <v>145</v>
      </c>
      <c r="B46" s="126">
        <v>20.5</v>
      </c>
      <c r="C46" s="77">
        <v>9.8522166999999994E-3</v>
      </c>
      <c r="D46" s="15">
        <v>20.5</v>
      </c>
      <c r="E46" s="32">
        <f t="shared" si="14"/>
        <v>0</v>
      </c>
      <c r="F46" s="18">
        <f>IF(ISNUMBER(D46), $B64 * E46, "")</f>
        <v>0</v>
      </c>
      <c r="G46" s="31">
        <v>20.7</v>
      </c>
      <c r="H46" s="32">
        <f t="shared" si="15"/>
        <v>9.7560975609755751E-3</v>
      </c>
      <c r="I46" s="101">
        <f>IF(ISNUMBER(G46), $B64 * H46, "")</f>
        <v>1463.4146341463363</v>
      </c>
      <c r="J46" s="15">
        <v>20.399999999999999</v>
      </c>
      <c r="K46" s="32">
        <f t="shared" si="16"/>
        <v>-4.8780487804878743E-3</v>
      </c>
      <c r="L46" s="18">
        <f>IF(ISNUMBER(J46), $B64 * K46, "")</f>
        <v>-731.70731707318112</v>
      </c>
      <c r="M46" s="31">
        <v>20.399999999999999</v>
      </c>
      <c r="N46" s="32">
        <f t="shared" si="17"/>
        <v>-4.8780487804878743E-3</v>
      </c>
      <c r="O46" s="18">
        <f>IF(ISNUMBER(M46), $B64 * N46, "")</f>
        <v>-731.70731707318112</v>
      </c>
      <c r="Q46" s="256"/>
      <c r="R46" s="256"/>
      <c r="S46" s="256"/>
    </row>
    <row r="47" spans="1:19" ht="17.25" customHeight="1" thickBot="1">
      <c r="A47" s="125" t="s">
        <v>185</v>
      </c>
      <c r="B47" s="126">
        <v>14.2</v>
      </c>
      <c r="C47" s="77">
        <v>0</v>
      </c>
      <c r="D47" s="15">
        <v>13.9</v>
      </c>
      <c r="E47" s="32">
        <f t="shared" si="14"/>
        <v>-2.1126760563380208E-2</v>
      </c>
      <c r="F47" s="18">
        <f>IF(ISNUMBER(D47), $B64 * E47, "")</f>
        <v>-3169.0140845070314</v>
      </c>
      <c r="G47" s="31">
        <v>14</v>
      </c>
      <c r="H47" s="32">
        <f t="shared" si="15"/>
        <v>-1.4084507042253471E-2</v>
      </c>
      <c r="I47" s="101">
        <f>IF(ISNUMBER(G47), $B64 * H47, "")</f>
        <v>-2112.6760563380208</v>
      </c>
      <c r="J47" s="15">
        <v>13.9</v>
      </c>
      <c r="K47" s="32">
        <f t="shared" si="16"/>
        <v>-2.1126760563380208E-2</v>
      </c>
      <c r="L47" s="18">
        <f>IF(ISNUMBER(J47), $B64 * K47, "")</f>
        <v>-3169.0140845070314</v>
      </c>
      <c r="M47" s="31">
        <v>14</v>
      </c>
      <c r="N47" s="32">
        <f t="shared" si="17"/>
        <v>-1.4084507042253471E-2</v>
      </c>
      <c r="O47" s="18">
        <f>IF(ISNUMBER(M47), $B64 * N47, "")</f>
        <v>-2112.6760563380208</v>
      </c>
      <c r="Q47" s="256"/>
      <c r="R47" s="256"/>
      <c r="S47" s="256"/>
    </row>
    <row r="48" spans="1:19" ht="17.25" customHeight="1" thickBot="1">
      <c r="A48" s="127" t="s">
        <v>247</v>
      </c>
      <c r="B48" s="128">
        <v>80.900000000000006</v>
      </c>
      <c r="C48" s="78">
        <v>-1.2345679000000001E-3</v>
      </c>
      <c r="D48" s="20">
        <v>80</v>
      </c>
      <c r="E48" s="21">
        <f t="shared" si="14"/>
        <v>-1.1124845488257177E-2</v>
      </c>
      <c r="F48" s="22">
        <f>IF(ISNUMBER(D48), $B64 * E48, "")</f>
        <v>-1668.7268232385766</v>
      </c>
      <c r="G48" s="30">
        <v>78.900000000000006</v>
      </c>
      <c r="H48" s="21">
        <f t="shared" si="15"/>
        <v>-2.4721878862793572E-2</v>
      </c>
      <c r="I48" s="105">
        <f>IF(ISNUMBER(G48), $B64 * H48, "")</f>
        <v>-3708.2818294190356</v>
      </c>
      <c r="J48" s="20">
        <v>78.900000000000006</v>
      </c>
      <c r="K48" s="21">
        <f t="shared" si="16"/>
        <v>-2.4721878862793572E-2</v>
      </c>
      <c r="L48" s="22">
        <f>IF(ISNUMBER(J48), $B64 * K48, "")</f>
        <v>-3708.2818294190356</v>
      </c>
      <c r="M48" s="30">
        <v>79.400000000000006</v>
      </c>
      <c r="N48" s="21">
        <f t="shared" si="17"/>
        <v>-1.8541409147095178E-2</v>
      </c>
      <c r="O48" s="22">
        <f>IF(ISNUMBER(M48), $B64 * N48, "")</f>
        <v>-2781.2113720642769</v>
      </c>
      <c r="Q48" s="256"/>
      <c r="R48" s="256"/>
      <c r="S48" s="256"/>
    </row>
    <row r="49" spans="1:19" ht="17.25" customHeight="1" thickBot="1">
      <c r="A49" s="125" t="s">
        <v>64</v>
      </c>
      <c r="B49" s="129">
        <v>39.799999999999997</v>
      </c>
      <c r="C49" s="80">
        <v>-2.5062656999999999E-3</v>
      </c>
      <c r="D49" s="106">
        <v>39.299999999999997</v>
      </c>
      <c r="E49" s="107">
        <f>IF(ISNUMBER(D49), (D49 - $B49) / $B49, "")</f>
        <v>-1.2562814070351759E-2</v>
      </c>
      <c r="F49" s="108">
        <f>IF(ISNUMBER(D49), $B64 * E49, "")</f>
        <v>-1884.422110552764</v>
      </c>
      <c r="G49" s="109">
        <v>39.5</v>
      </c>
      <c r="H49" s="107">
        <f>IF(ISNUMBER(G49), (G49 - $B49) / $B49, "")</f>
        <v>-7.5376884422109847E-3</v>
      </c>
      <c r="I49" s="110">
        <f>IF(ISNUMBER(G49), $B64 * H49, "")</f>
        <v>-1130.6532663316477</v>
      </c>
      <c r="J49" s="106">
        <v>39.1</v>
      </c>
      <c r="K49" s="107">
        <f>IF(ISNUMBER(J49), (J49 - $B49) / $B49, "")</f>
        <v>-1.7587939698492358E-2</v>
      </c>
      <c r="L49" s="108">
        <f>IF(ISNUMBER(J49), $B64 * K49, "")</f>
        <v>-2638.1909547738537</v>
      </c>
      <c r="M49" s="109">
        <v>39.4</v>
      </c>
      <c r="N49" s="107">
        <f>IF(ISNUMBER(M49), (M49 - $B49) / $B49, "")</f>
        <v>-1.0050251256281372E-2</v>
      </c>
      <c r="O49" s="108">
        <f>IF(ISNUMBER(M49), $B64 * N49, "")</f>
        <v>-1507.5376884422058</v>
      </c>
      <c r="Q49" s="256"/>
      <c r="R49" s="256"/>
      <c r="S49" s="256"/>
    </row>
    <row r="50" spans="1:19" ht="17.25" customHeight="1" thickBot="1">
      <c r="A50" s="125" t="s">
        <v>175</v>
      </c>
      <c r="B50" s="126">
        <v>15.9</v>
      </c>
      <c r="C50" s="77">
        <v>-6.2500000000000003E-3</v>
      </c>
      <c r="D50" s="15">
        <v>15.5</v>
      </c>
      <c r="E50" s="32">
        <f t="shared" ref="E50:E53" si="18">IF(ISNUMBER(D50), (D50 - $B50) / $B50, "")</f>
        <v>-2.5157232704402538E-2</v>
      </c>
      <c r="F50" s="18">
        <f>IF(ISNUMBER(D50), $B64 * E50, "")</f>
        <v>-3773.5849056603806</v>
      </c>
      <c r="G50" s="31">
        <v>15.6</v>
      </c>
      <c r="H50" s="32">
        <f t="shared" ref="H50:H53" si="19">IF(ISNUMBER(G50), (G50 - $B50) / $B50, "")</f>
        <v>-1.8867924528301931E-2</v>
      </c>
      <c r="I50" s="101">
        <f>IF(ISNUMBER(G50), $B64 * H50, "")</f>
        <v>-2830.1886792452897</v>
      </c>
      <c r="J50" s="15">
        <v>15.5</v>
      </c>
      <c r="K50" s="32">
        <f t="shared" ref="K50:K53" si="20">IF(ISNUMBER(J50), (J50 - $B50) / $B50, "")</f>
        <v>-2.5157232704402538E-2</v>
      </c>
      <c r="L50" s="18">
        <f>IF(ISNUMBER(J50), $B64 * K50, "")</f>
        <v>-3773.5849056603806</v>
      </c>
      <c r="M50" s="31">
        <v>15.5</v>
      </c>
      <c r="N50" s="32">
        <f t="shared" ref="N50:N53" si="21">IF(ISNUMBER(M50), (M50 - $B50) / $B50, "")</f>
        <v>-2.5157232704402538E-2</v>
      </c>
      <c r="O50" s="18">
        <f>IF(ISNUMBER(M50), $B64 * N50, "")</f>
        <v>-3773.5849056603806</v>
      </c>
      <c r="Q50" s="256"/>
      <c r="R50" s="256"/>
      <c r="S50" s="256"/>
    </row>
    <row r="51" spans="1:19" ht="17.25" customHeight="1" thickBot="1">
      <c r="A51" s="125" t="s">
        <v>199</v>
      </c>
      <c r="B51" s="126">
        <v>69.5</v>
      </c>
      <c r="C51" s="77">
        <v>-7.1428571000000003E-3</v>
      </c>
      <c r="D51" s="15">
        <v>69.5</v>
      </c>
      <c r="E51" s="32">
        <f t="shared" si="18"/>
        <v>0</v>
      </c>
      <c r="F51" s="18">
        <f>IF(ISNUMBER(D51), $B64 * E51, "")</f>
        <v>0</v>
      </c>
      <c r="G51" s="31">
        <v>70</v>
      </c>
      <c r="H51" s="32">
        <f t="shared" si="19"/>
        <v>7.1942446043165471E-3</v>
      </c>
      <c r="I51" s="101">
        <f>IF(ISNUMBER(G51), $B64 * H51, "")</f>
        <v>1079.1366906474821</v>
      </c>
      <c r="J51" s="15">
        <v>69.400000000000006</v>
      </c>
      <c r="K51" s="32">
        <f t="shared" si="20"/>
        <v>-1.4388489208632276E-3</v>
      </c>
      <c r="L51" s="18">
        <f>IF(ISNUMBER(J51), $B64 * K51, "")</f>
        <v>-215.82733812948413</v>
      </c>
      <c r="M51" s="31">
        <v>69.400000000000006</v>
      </c>
      <c r="N51" s="32">
        <f t="shared" si="21"/>
        <v>-1.4388489208632276E-3</v>
      </c>
      <c r="O51" s="18">
        <f>IF(ISNUMBER(M51), $B64 * N51, "")</f>
        <v>-215.82733812948413</v>
      </c>
      <c r="Q51" s="256"/>
      <c r="R51" s="256"/>
      <c r="S51" s="256"/>
    </row>
    <row r="52" spans="1:19" ht="17.25" customHeight="1" thickBot="1">
      <c r="A52" s="125" t="s">
        <v>71</v>
      </c>
      <c r="B52" s="126">
        <v>27.6</v>
      </c>
      <c r="C52" s="77">
        <v>-7.1942446E-3</v>
      </c>
      <c r="D52" s="15">
        <v>27.5</v>
      </c>
      <c r="E52" s="32">
        <f t="shared" si="18"/>
        <v>-3.6231884057971527E-3</v>
      </c>
      <c r="F52" s="18">
        <f>IF(ISNUMBER(D52), $B64 * E52, "")</f>
        <v>-543.47826086957286</v>
      </c>
      <c r="G52" s="31">
        <v>27.6</v>
      </c>
      <c r="H52" s="32">
        <f t="shared" si="19"/>
        <v>0</v>
      </c>
      <c r="I52" s="101">
        <f>IF(ISNUMBER(G52), $B64 * H52, "")</f>
        <v>0</v>
      </c>
      <c r="J52" s="15">
        <v>27.3</v>
      </c>
      <c r="K52" s="32">
        <f t="shared" si="20"/>
        <v>-1.086956521739133E-2</v>
      </c>
      <c r="L52" s="18">
        <f>IF(ISNUMBER(J52), $B64 * K52, "")</f>
        <v>-1630.4347826086996</v>
      </c>
      <c r="M52" s="31">
        <v>27.7</v>
      </c>
      <c r="N52" s="32">
        <f t="shared" si="21"/>
        <v>3.6231884057970239E-3</v>
      </c>
      <c r="O52" s="18">
        <f>IF(ISNUMBER(M52), $B64 * N52, "")</f>
        <v>543.47826086955354</v>
      </c>
      <c r="Q52" s="33"/>
      <c r="R52" s="33"/>
    </row>
    <row r="53" spans="1:19" ht="17.25" customHeight="1" thickBot="1">
      <c r="A53" s="130" t="s">
        <v>205</v>
      </c>
      <c r="B53" s="131">
        <v>11.7</v>
      </c>
      <c r="C53" s="79">
        <v>-8.4745762999999998E-3</v>
      </c>
      <c r="D53" s="24">
        <v>11.4</v>
      </c>
      <c r="E53" s="25">
        <f t="shared" si="18"/>
        <v>-2.564102564102555E-2</v>
      </c>
      <c r="F53" s="104">
        <f>IF(ISNUMBER(D53), $B64 * E53, "")</f>
        <v>-3846.1538461538325</v>
      </c>
      <c r="G53" s="102">
        <v>11.5</v>
      </c>
      <c r="H53" s="25">
        <f t="shared" si="19"/>
        <v>-1.7094017094017033E-2</v>
      </c>
      <c r="I53" s="103">
        <f>IF(ISNUMBER(G53), $B64 * H53, "")</f>
        <v>-2564.1025641025549</v>
      </c>
      <c r="J53" s="24">
        <v>11.5</v>
      </c>
      <c r="K53" s="25">
        <f t="shared" si="20"/>
        <v>-1.7094017094017033E-2</v>
      </c>
      <c r="L53" s="104">
        <f>IF(ISNUMBER(J53), $B64 * K53, "")</f>
        <v>-2564.1025641025549</v>
      </c>
      <c r="M53" s="102">
        <v>11.5</v>
      </c>
      <c r="N53" s="25">
        <f t="shared" si="21"/>
        <v>-1.7094017094017033E-2</v>
      </c>
      <c r="O53" s="104">
        <f>IF(ISNUMBER(M53), $B64 * N53, "")</f>
        <v>-2564.1025641025549</v>
      </c>
      <c r="Q53" s="265"/>
      <c r="R53" s="266"/>
      <c r="S53" s="267"/>
    </row>
    <row r="54" spans="1:19" ht="17.25" customHeight="1">
      <c r="A54" s="123" t="s">
        <v>97</v>
      </c>
      <c r="B54" s="124">
        <v>4.01</v>
      </c>
      <c r="C54" s="76">
        <v>-9.8765432000000007E-3</v>
      </c>
      <c r="D54" s="13">
        <v>4.21</v>
      </c>
      <c r="E54" s="14">
        <f>IF(ISNUMBER(D54), (D54 - $B54) / $B54, "")</f>
        <v>4.9875311720698298E-2</v>
      </c>
      <c r="F54" s="16">
        <f>IF(ISNUMBER(D54), $B64 * E54, "")</f>
        <v>7481.2967581047451</v>
      </c>
      <c r="G54" s="29">
        <v>4.1399999999999997</v>
      </c>
      <c r="H54" s="14">
        <f>IF(ISNUMBER(G54), (G54 - $B54) / $B54, "")</f>
        <v>3.2418952618453838E-2</v>
      </c>
      <c r="I54" s="100">
        <f>IF(ISNUMBER(G54), $B64 * H54, "")</f>
        <v>4862.8428927680752</v>
      </c>
      <c r="J54" s="13">
        <v>4.1100000000000003</v>
      </c>
      <c r="K54" s="14">
        <f>IF(ISNUMBER(J54), (J54 - $B54) / $B54, "")</f>
        <v>2.493765586034926E-2</v>
      </c>
      <c r="L54" s="16">
        <f>IF(ISNUMBER(J54), $B64 * K54, "")</f>
        <v>3740.6483790523889</v>
      </c>
      <c r="M54" s="29">
        <v>4.09</v>
      </c>
      <c r="N54" s="14">
        <f>IF(ISNUMBER(M54), (M54 - $B54) / $B54, "")</f>
        <v>1.9950124688279322E-2</v>
      </c>
      <c r="O54" s="16">
        <f>IF(ISNUMBER(M54), $B64 * N54, "")</f>
        <v>2992.5187032418985</v>
      </c>
      <c r="Q54" s="268"/>
      <c r="R54" s="269"/>
      <c r="S54" s="270"/>
    </row>
    <row r="55" spans="1:19" ht="17.25" customHeight="1" thickBot="1">
      <c r="A55" s="125" t="s">
        <v>159</v>
      </c>
      <c r="B55" s="126">
        <v>91.3</v>
      </c>
      <c r="C55" s="77">
        <v>-1.08342362E-2</v>
      </c>
      <c r="D55" s="15">
        <v>91.5</v>
      </c>
      <c r="E55" s="32">
        <f t="shared" ref="E55:E58" si="22">IF(ISNUMBER(D55), (D55 - $B55) / $B55, "")</f>
        <v>2.1905805038335471E-3</v>
      </c>
      <c r="F55" s="18">
        <f>IF(ISNUMBER(D55), $B64 * E55, "")</f>
        <v>328.58707557503203</v>
      </c>
      <c r="G55" s="31">
        <v>90.8</v>
      </c>
      <c r="H55" s="32">
        <f t="shared" ref="H55:H58" si="23">IF(ISNUMBER(G55), (G55 - $B55) / $B55, "")</f>
        <v>-5.4764512595837896E-3</v>
      </c>
      <c r="I55" s="101">
        <f>IF(ISNUMBER(G55), $B64 * H55, "")</f>
        <v>-821.46768893756848</v>
      </c>
      <c r="J55" s="15">
        <v>90.4</v>
      </c>
      <c r="K55" s="32">
        <f t="shared" ref="K55:K58" si="24">IF(ISNUMBER(J55), (J55 - $B55) / $B55, "")</f>
        <v>-9.8576122672507285E-3</v>
      </c>
      <c r="L55" s="18">
        <f>IF(ISNUMBER(J55), $B64 * K55, "")</f>
        <v>-1478.6418400876094</v>
      </c>
      <c r="M55" s="31">
        <v>90.9</v>
      </c>
      <c r="N55" s="32">
        <f t="shared" ref="N55:N58" si="25">IF(ISNUMBER(M55), (M55 - $B55) / $B55, "")</f>
        <v>-4.3811610076669389E-3</v>
      </c>
      <c r="O55" s="18">
        <f>IF(ISNUMBER(M55), $B64 * N55, "")</f>
        <v>-657.17415115004087</v>
      </c>
      <c r="Q55" s="271"/>
      <c r="R55" s="272"/>
      <c r="S55" s="273"/>
    </row>
    <row r="56" spans="1:19" ht="17.25" customHeight="1" thickBot="1">
      <c r="A56" s="125" t="s">
        <v>231</v>
      </c>
      <c r="B56" s="126">
        <v>82.1</v>
      </c>
      <c r="C56" s="77">
        <v>-1.08433735E-2</v>
      </c>
      <c r="D56" s="15">
        <v>81.400000000000006</v>
      </c>
      <c r="E56" s="32">
        <f t="shared" si="22"/>
        <v>-8.5261875761265364E-3</v>
      </c>
      <c r="F56" s="18">
        <f>IF(ISNUMBER(D56), $B64 * E56, "")</f>
        <v>-1278.9281364189806</v>
      </c>
      <c r="G56" s="31">
        <v>81</v>
      </c>
      <c r="H56" s="32">
        <f t="shared" si="23"/>
        <v>-1.3398294762484707E-2</v>
      </c>
      <c r="I56" s="101">
        <f>IF(ISNUMBER(G56), $B64 * H56, "")</f>
        <v>-2009.744214372706</v>
      </c>
      <c r="J56" s="15">
        <v>81.3</v>
      </c>
      <c r="K56" s="32">
        <f t="shared" si="24"/>
        <v>-9.7442143727161663E-3</v>
      </c>
      <c r="L56" s="18">
        <f>IF(ISNUMBER(J56), $B64 * K56, "")</f>
        <v>-1461.6321559074249</v>
      </c>
      <c r="M56" s="31">
        <v>81.400000000000006</v>
      </c>
      <c r="N56" s="32">
        <f t="shared" si="25"/>
        <v>-8.5261875761265364E-3</v>
      </c>
      <c r="O56" s="18">
        <f>IF(ISNUMBER(M56), $B64 * N56, "")</f>
        <v>-1278.9281364189806</v>
      </c>
      <c r="Q56" s="256"/>
      <c r="R56" s="256"/>
      <c r="S56" s="256"/>
    </row>
    <row r="57" spans="1:19" ht="17.25" customHeight="1" thickBot="1">
      <c r="A57" s="125" t="s">
        <v>129</v>
      </c>
      <c r="B57" s="126">
        <v>82</v>
      </c>
      <c r="C57" s="77">
        <v>-1.20481928E-2</v>
      </c>
      <c r="D57" s="15">
        <v>80.099999999999994</v>
      </c>
      <c r="E57" s="32">
        <f t="shared" si="22"/>
        <v>-2.3170731707317142E-2</v>
      </c>
      <c r="F57" s="18">
        <f>IF(ISNUMBER(D57), $B64 * E57, "")</f>
        <v>-3475.6097560975713</v>
      </c>
      <c r="G57" s="31">
        <v>81.099999999999994</v>
      </c>
      <c r="H57" s="32">
        <f t="shared" si="23"/>
        <v>-1.097560975609763E-2</v>
      </c>
      <c r="I57" s="101">
        <f>IF(ISNUMBER(G57), $B64 * H57, "")</f>
        <v>-1646.3414634146445</v>
      </c>
      <c r="J57" s="15">
        <v>80.599999999999994</v>
      </c>
      <c r="K57" s="32">
        <f t="shared" si="24"/>
        <v>-1.7073170731707388E-2</v>
      </c>
      <c r="L57" s="18">
        <f>IF(ISNUMBER(J57), $B64 * K57, "")</f>
        <v>-2560.975609756108</v>
      </c>
      <c r="M57" s="31">
        <v>80.7</v>
      </c>
      <c r="N57" s="32">
        <f t="shared" si="25"/>
        <v>-1.5853658536585331E-2</v>
      </c>
      <c r="O57" s="18">
        <f>IF(ISNUMBER(M57), $B64 * N57, "")</f>
        <v>-2378.0487804877998</v>
      </c>
      <c r="Q57" s="251"/>
      <c r="R57" s="251"/>
      <c r="S57" s="251"/>
    </row>
    <row r="58" spans="1:19" ht="17.25" customHeight="1" thickBot="1">
      <c r="A58" s="127" t="s">
        <v>207</v>
      </c>
      <c r="B58" s="128">
        <v>16.100000000000001</v>
      </c>
      <c r="C58" s="78">
        <v>-1.22699387E-2</v>
      </c>
      <c r="D58" s="20">
        <v>15.8</v>
      </c>
      <c r="E58" s="21">
        <f t="shared" si="22"/>
        <v>-1.863354037267085E-2</v>
      </c>
      <c r="F58" s="22">
        <f>IF(ISNUMBER(D58), $B64 * E58, "")</f>
        <v>-2795.0310559006275</v>
      </c>
      <c r="G58" s="30">
        <v>15.9</v>
      </c>
      <c r="H58" s="21">
        <f t="shared" si="23"/>
        <v>-1.242236024844727E-2</v>
      </c>
      <c r="I58" s="105">
        <f>IF(ISNUMBER(G58), $B64 * H58, "")</f>
        <v>-1863.3540372670905</v>
      </c>
      <c r="J58" s="20">
        <v>15.8</v>
      </c>
      <c r="K58" s="21">
        <f t="shared" si="24"/>
        <v>-1.863354037267085E-2</v>
      </c>
      <c r="L58" s="22">
        <f>IF(ISNUMBER(J58), $B64 * K58, "")</f>
        <v>-2795.0310559006275</v>
      </c>
      <c r="M58" s="30">
        <v>15.9</v>
      </c>
      <c r="N58" s="21">
        <f t="shared" si="25"/>
        <v>-1.242236024844727E-2</v>
      </c>
      <c r="O58" s="22">
        <f>IF(ISNUMBER(M58), $B64 * N58, "")</f>
        <v>-1863.3540372670905</v>
      </c>
      <c r="Q58" s="251"/>
      <c r="R58" s="251"/>
      <c r="S58" s="251"/>
    </row>
    <row r="59" spans="1:19" ht="17.25" customHeight="1" thickBot="1">
      <c r="A59" s="125" t="s">
        <v>338</v>
      </c>
      <c r="B59" s="129">
        <v>0.14699999999999999</v>
      </c>
      <c r="C59" s="80">
        <v>-1.34228188E-2</v>
      </c>
      <c r="D59" s="106">
        <v>0.14499999999999999</v>
      </c>
      <c r="E59" s="107">
        <f>IF(ISNUMBER(D59), (D59 - $B59) / $B59, "")</f>
        <v>-1.3605442176870762E-2</v>
      </c>
      <c r="F59" s="108">
        <f>IF(ISNUMBER(D59), $B64 * E59, "")</f>
        <v>-2040.8163265306143</v>
      </c>
      <c r="G59" s="109">
        <v>0.14499999999999999</v>
      </c>
      <c r="H59" s="107">
        <f>IF(ISNUMBER(G59), (G59 - $B59) / $B59, "")</f>
        <v>-1.3605442176870762E-2</v>
      </c>
      <c r="I59" s="110">
        <f>IF(ISNUMBER(G59), $B64 * H59, "")</f>
        <v>-2040.8163265306143</v>
      </c>
      <c r="J59" s="106">
        <v>0.14599999999999999</v>
      </c>
      <c r="K59" s="107">
        <f>IF(ISNUMBER(J59), (J59 - $B59) / $B59, "")</f>
        <v>-6.8027210884353808E-3</v>
      </c>
      <c r="L59" s="108">
        <f>IF(ISNUMBER(J59), $B64 * K59, "")</f>
        <v>-1020.4081632653072</v>
      </c>
      <c r="M59" s="109">
        <v>0.14499999999999999</v>
      </c>
      <c r="N59" s="107">
        <f>IF(ISNUMBER(M59), (M59 - $B59) / $B59, "")</f>
        <v>-1.3605442176870762E-2</v>
      </c>
      <c r="O59" s="108">
        <f>IF(ISNUMBER(M59), $B64 * N59, "")</f>
        <v>-2040.8163265306143</v>
      </c>
      <c r="Q59" s="256"/>
      <c r="R59" s="256"/>
      <c r="S59" s="256"/>
    </row>
    <row r="60" spans="1:19" ht="17.25" customHeight="1" thickBot="1">
      <c r="A60" s="125" t="s">
        <v>187</v>
      </c>
      <c r="B60" s="126">
        <v>15.7</v>
      </c>
      <c r="C60" s="77">
        <v>-1.8749999999999999E-2</v>
      </c>
      <c r="D60" s="15">
        <v>15.8</v>
      </c>
      <c r="E60" s="32">
        <f t="shared" ref="E60:E63" si="26">IF(ISNUMBER(D60), (D60 - $B60) / $B60, "")</f>
        <v>6.3694267515924472E-3</v>
      </c>
      <c r="F60" s="18">
        <f>IF(ISNUMBER(D60), $B64 * E60, "")</f>
        <v>955.41401273886709</v>
      </c>
      <c r="G60" s="31">
        <v>15.9</v>
      </c>
      <c r="H60" s="32">
        <f t="shared" ref="H60:H63" si="27">IF(ISNUMBER(G60), (G60 - $B60) / $B60, "")</f>
        <v>1.2738853503184782E-2</v>
      </c>
      <c r="I60" s="101">
        <f>IF(ISNUMBER(G60), $B64 * H60, "")</f>
        <v>1910.8280254777173</v>
      </c>
      <c r="J60" s="15">
        <v>15.9</v>
      </c>
      <c r="K60" s="32">
        <f t="shared" ref="K60:K63" si="28">IF(ISNUMBER(J60), (J60 - $B60) / $B60, "")</f>
        <v>1.2738853503184782E-2</v>
      </c>
      <c r="L60" s="18">
        <f>IF(ISNUMBER(J60), $B64 * K60, "")</f>
        <v>1910.8280254777173</v>
      </c>
      <c r="M60" s="31">
        <v>15.8</v>
      </c>
      <c r="N60" s="32">
        <f t="shared" ref="N60:N63" si="29">IF(ISNUMBER(M60), (M60 - $B60) / $B60, "")</f>
        <v>6.3694267515924472E-3</v>
      </c>
      <c r="O60" s="18">
        <f>IF(ISNUMBER(M60), $B64 * N60, "")</f>
        <v>955.41401273886709</v>
      </c>
      <c r="Q60" s="256"/>
      <c r="R60" s="256"/>
      <c r="S60" s="256"/>
    </row>
    <row r="61" spans="1:19" ht="17.25" customHeight="1" thickBot="1">
      <c r="A61" s="125" t="s">
        <v>201</v>
      </c>
      <c r="B61" s="126">
        <v>16.399999999999999</v>
      </c>
      <c r="C61" s="77">
        <v>-2.3809523799999999E-2</v>
      </c>
      <c r="D61" s="15">
        <v>16.399999999999999</v>
      </c>
      <c r="E61" s="32">
        <f t="shared" si="26"/>
        <v>0</v>
      </c>
      <c r="F61" s="18">
        <f>IF(ISNUMBER(D61), $B64 * E61, "")</f>
        <v>0</v>
      </c>
      <c r="G61" s="31">
        <v>16.3</v>
      </c>
      <c r="H61" s="32">
        <f t="shared" si="27"/>
        <v>-6.0975609756096271E-3</v>
      </c>
      <c r="I61" s="101">
        <f>IF(ISNUMBER(G61), $B64 * H61, "")</f>
        <v>-914.63414634144408</v>
      </c>
      <c r="J61" s="15">
        <v>16.100000000000001</v>
      </c>
      <c r="K61" s="32">
        <f t="shared" si="28"/>
        <v>-1.8292682926829097E-2</v>
      </c>
      <c r="L61" s="18">
        <f>IF(ISNUMBER(J61), $B64 * K61, "")</f>
        <v>-2743.9024390243644</v>
      </c>
      <c r="M61" s="31">
        <v>16.100000000000001</v>
      </c>
      <c r="N61" s="32">
        <f t="shared" si="29"/>
        <v>-1.8292682926829097E-2</v>
      </c>
      <c r="O61" s="18">
        <f>IF(ISNUMBER(M61), $B64 * N61, "")</f>
        <v>-2743.9024390243644</v>
      </c>
      <c r="Q61" s="256"/>
      <c r="R61" s="256"/>
      <c r="S61" s="256"/>
    </row>
    <row r="62" spans="1:19" ht="17.25" customHeight="1">
      <c r="A62" s="125" t="s">
        <v>119</v>
      </c>
      <c r="B62" s="126">
        <v>31.5</v>
      </c>
      <c r="C62" s="77">
        <v>-7.35294118E-2</v>
      </c>
      <c r="D62" s="15">
        <v>30.5</v>
      </c>
      <c r="E62" s="32">
        <f t="shared" si="26"/>
        <v>-3.1746031746031744E-2</v>
      </c>
      <c r="F62" s="18">
        <f>IF(ISNUMBER(D62), $B64 * E62, "")</f>
        <v>-4761.9047619047615</v>
      </c>
      <c r="G62" s="31">
        <v>30.5</v>
      </c>
      <c r="H62" s="32">
        <f t="shared" si="27"/>
        <v>-3.1746031746031744E-2</v>
      </c>
      <c r="I62" s="101">
        <f>IF(ISNUMBER(G62), $B64 * H62, "")</f>
        <v>-4761.9047619047615</v>
      </c>
      <c r="J62" s="15">
        <v>30.2</v>
      </c>
      <c r="K62" s="32">
        <f t="shared" si="28"/>
        <v>-4.126984126984129E-2</v>
      </c>
      <c r="L62" s="18">
        <f>IF(ISNUMBER(J62), $B64 * K62, "")</f>
        <v>-6190.4761904761936</v>
      </c>
      <c r="M62" s="31">
        <v>30.5</v>
      </c>
      <c r="N62" s="32">
        <f t="shared" si="29"/>
        <v>-3.1746031746031744E-2</v>
      </c>
      <c r="O62" s="18">
        <f>IF(ISNUMBER(M62), $B64 * N62, "")</f>
        <v>-4761.9047619047615</v>
      </c>
      <c r="Q62" s="278"/>
      <c r="R62" s="279"/>
      <c r="S62" s="280"/>
    </row>
    <row r="63" spans="1:19" ht="17.25" customHeight="1" thickBot="1">
      <c r="A63" s="130"/>
      <c r="B63" s="131"/>
      <c r="C63" s="79"/>
      <c r="D63" s="24" t="s">
        <v>341</v>
      </c>
      <c r="E63" s="25" t="str">
        <f t="shared" si="26"/>
        <v/>
      </c>
      <c r="F63" s="104" t="str">
        <f>IF(ISNUMBER(D63), $B64 * E63, "")</f>
        <v/>
      </c>
      <c r="G63" s="102" t="s">
        <v>341</v>
      </c>
      <c r="H63" s="25" t="str">
        <f t="shared" si="27"/>
        <v/>
      </c>
      <c r="I63" s="103" t="str">
        <f>IF(ISNUMBER(G63), $B64 * H63, "")</f>
        <v/>
      </c>
      <c r="J63" s="24" t="s">
        <v>341</v>
      </c>
      <c r="K63" s="25" t="str">
        <f t="shared" si="28"/>
        <v/>
      </c>
      <c r="L63" s="104" t="str">
        <f>IF(ISNUMBER(J63), $B64 * K63, "")</f>
        <v/>
      </c>
      <c r="M63" s="102" t="s">
        <v>341</v>
      </c>
      <c r="N63" s="25" t="str">
        <f t="shared" si="29"/>
        <v/>
      </c>
      <c r="O63" s="104" t="str">
        <f>IF(ISNUMBER(M63), $B64 * N63, "")</f>
        <v/>
      </c>
      <c r="Q63" s="281"/>
      <c r="R63" s="282"/>
      <c r="S63" s="283"/>
    </row>
    <row r="64" spans="1:19" ht="17.25" customHeight="1" thickBot="1">
      <c r="A64" s="132" t="s">
        <v>267</v>
      </c>
      <c r="B64" s="289">
        <f>$B$37</f>
        <v>150000</v>
      </c>
      <c r="C64" s="290"/>
      <c r="D64" s="26" t="s">
        <v>268</v>
      </c>
      <c r="E64" s="27">
        <f>IF(COUNT(E44:E63), SUM(E44:E63) / COUNT(E44:E63), 0)</f>
        <v>-8.0784994992166344E-3</v>
      </c>
      <c r="F64" s="28">
        <f>SUM(F44:F63)</f>
        <v>-23023.723572767412</v>
      </c>
      <c r="G64" s="26" t="s">
        <v>268</v>
      </c>
      <c r="H64" s="27">
        <f>IF(COUNT(H44:H63), SUM(H44:H63) / COUNT(H44:H63), 0)</f>
        <v>-6.4168220319879869E-3</v>
      </c>
      <c r="I64" s="28">
        <f>SUM(I44:I63)</f>
        <v>-18287.942791165766</v>
      </c>
      <c r="J64" s="26" t="s">
        <v>268</v>
      </c>
      <c r="K64" s="27">
        <f>IF(COUNT(K44:K63), SUM(K44:K63) / COUNT(K44:K63), 0)</f>
        <v>-1.3099451764513841E-2</v>
      </c>
      <c r="L64" s="28">
        <f>SUM(L44:L63)</f>
        <v>-37333.437528864451</v>
      </c>
      <c r="M64" s="26" t="s">
        <v>268</v>
      </c>
      <c r="N64" s="27">
        <f>IF(COUNT(N44:N63), SUM(N44:N63) / COUNT(N44:N63), 0)</f>
        <v>-1.0534058807174076E-2</v>
      </c>
      <c r="O64" s="28">
        <f>SUM(O44:O63)</f>
        <v>-30022.06760044612</v>
      </c>
      <c r="Q64" s="284"/>
      <c r="R64" s="285"/>
      <c r="S64" s="286"/>
    </row>
    <row r="65" spans="1:19" ht="17.25" customHeight="1"/>
    <row r="66" spans="1:19" ht="17.25" customHeight="1" thickBot="1"/>
    <row r="67" spans="1:19" ht="17.25" thickBot="1">
      <c r="A67" s="230" t="s">
        <v>45</v>
      </c>
      <c r="B67" s="231"/>
      <c r="C67" s="231"/>
      <c r="D67" s="231"/>
      <c r="E67" s="231"/>
      <c r="F67" s="231"/>
      <c r="G67" s="231"/>
      <c r="H67" s="231"/>
      <c r="I67" s="231"/>
      <c r="J67" s="231"/>
      <c r="K67" s="231"/>
      <c r="L67" s="231"/>
      <c r="M67" s="231"/>
      <c r="N67" s="231"/>
      <c r="O67" s="232"/>
      <c r="Q67" s="251"/>
      <c r="R67" s="251"/>
      <c r="S67" s="251"/>
    </row>
    <row r="68" spans="1:19" ht="17.25" thickBot="1">
      <c r="A68" s="206" t="s">
        <v>264</v>
      </c>
      <c r="B68" s="230" t="s">
        <v>49</v>
      </c>
      <c r="C68" s="232"/>
      <c r="D68" s="230" t="s">
        <v>57</v>
      </c>
      <c r="E68" s="231"/>
      <c r="F68" s="232"/>
      <c r="G68" s="257">
        <f>_xlfn.IFNA(VLOOKUP(B68, 현재가테이블!$B$2:$D$200, 2, FALSE), "-")</f>
        <v>60715000</v>
      </c>
      <c r="H68" s="258"/>
      <c r="I68" s="259"/>
      <c r="J68" s="230" t="s">
        <v>58</v>
      </c>
      <c r="K68" s="231"/>
      <c r="L68" s="232"/>
      <c r="M68" s="260">
        <f>_xlfn.IFNA(VLOOKUP(B68, 현재가테이블!$B$2:$D$200, 3, FALSE), "-")</f>
        <v>-7.8924148000000006E-3</v>
      </c>
      <c r="N68" s="261"/>
      <c r="O68" s="262"/>
      <c r="Q68" s="251"/>
      <c r="R68" s="251"/>
      <c r="S68" s="251"/>
    </row>
    <row r="69" spans="1:19" ht="17.25" thickBot="1">
      <c r="A69" s="291" t="s">
        <v>54</v>
      </c>
      <c r="B69" s="293" t="str">
        <f>TEXT($G$1, "[$-ko-KR]yyyy-mm-dd(ddd) ") &amp; "오전 00:00"</f>
        <v>2021-12-11(토) 오전 00:00</v>
      </c>
      <c r="C69" s="294"/>
      <c r="D69" s="253" t="str">
        <f>TEXT($G$1, "[$-ko-KR]yyyy-mm-dd(ddd) ") &amp; "오후 14:00"</f>
        <v>2021-12-11(토) 오후 14:00</v>
      </c>
      <c r="E69" s="254"/>
      <c r="F69" s="255"/>
      <c r="G69" s="253" t="str">
        <f>TEXT($G$1, "[$-ko-KR]yyyy-mm-dd(ddd) ") &amp; "오후 19:00"</f>
        <v>2021-12-11(토) 오후 19:00</v>
      </c>
      <c r="H69" s="254"/>
      <c r="I69" s="255"/>
      <c r="J69" s="253" t="str">
        <f>TEXT($G$1, "[$-ko-KR]yyyy-mm-dd(ddd) ") &amp; "오후 21:00"</f>
        <v>2021-12-11(토) 오후 21:00</v>
      </c>
      <c r="K69" s="254"/>
      <c r="L69" s="255"/>
      <c r="M69" s="253" t="str">
        <f>TEXT($G$1+1, "[$-ko-KR]yyyy-mm-dd(ddd) ") &amp; "오전 00:00"</f>
        <v>2021-12-12(일) 오전 00:00</v>
      </c>
      <c r="N69" s="254"/>
      <c r="O69" s="255"/>
      <c r="Q69" s="251"/>
      <c r="R69" s="251"/>
      <c r="S69" s="251"/>
    </row>
    <row r="70" spans="1:19" ht="17.25" thickBot="1">
      <c r="A70" s="292"/>
      <c r="B70" s="121" t="s">
        <v>57</v>
      </c>
      <c r="C70" s="122" t="s">
        <v>58</v>
      </c>
      <c r="D70" s="2" t="s">
        <v>57</v>
      </c>
      <c r="E70" s="10" t="s">
        <v>265</v>
      </c>
      <c r="F70" s="11" t="s">
        <v>266</v>
      </c>
      <c r="G70" s="207" t="s">
        <v>57</v>
      </c>
      <c r="H70" s="208" t="s">
        <v>265</v>
      </c>
      <c r="I70" s="209" t="s">
        <v>266</v>
      </c>
      <c r="J70" s="10" t="s">
        <v>57</v>
      </c>
      <c r="K70" s="10" t="s">
        <v>265</v>
      </c>
      <c r="L70" s="115" t="s">
        <v>266</v>
      </c>
      <c r="M70" s="2" t="s">
        <v>57</v>
      </c>
      <c r="N70" s="10" t="s">
        <v>265</v>
      </c>
      <c r="O70" s="66" t="s">
        <v>266</v>
      </c>
      <c r="Q70" s="256"/>
      <c r="R70" s="256"/>
      <c r="S70" s="256"/>
    </row>
    <row r="71" spans="1:19" ht="17.25" thickBot="1">
      <c r="A71" s="123" t="s">
        <v>171</v>
      </c>
      <c r="B71" s="124">
        <v>597</v>
      </c>
      <c r="C71" s="76">
        <v>5.8510638300000001E-2</v>
      </c>
      <c r="D71" s="13">
        <v>584</v>
      </c>
      <c r="E71" s="14">
        <f>IF(ISNUMBER(D71), (D71 - $B71) / $B71, "")</f>
        <v>-2.1775544388609715E-2</v>
      </c>
      <c r="F71" s="16">
        <f>IF(ISNUMBER(D71), $B91 * E71, "")</f>
        <v>-3266.3316582914572</v>
      </c>
      <c r="G71" s="29">
        <v>588</v>
      </c>
      <c r="H71" s="14">
        <f>IF(ISNUMBER(G71), (G71 - $B71) / $B71, "")</f>
        <v>-1.507537688442211E-2</v>
      </c>
      <c r="I71" s="100">
        <f>IF(ISNUMBER(G71), $B91 * H71, "")</f>
        <v>-2261.3065326633164</v>
      </c>
      <c r="J71" s="13">
        <v>583</v>
      </c>
      <c r="K71" s="14">
        <f>IF(ISNUMBER(J71), (J71 - $B71) / $B71, "")</f>
        <v>-2.3450586264656615E-2</v>
      </c>
      <c r="L71" s="16">
        <f>IF(ISNUMBER(J71), $B91 * K71, "")</f>
        <v>-3517.5879396984924</v>
      </c>
      <c r="M71" s="29">
        <v>587</v>
      </c>
      <c r="N71" s="14">
        <f>IF(ISNUMBER(M71), (M71 - $B71) / $B71, "")</f>
        <v>-1.675041876046901E-2</v>
      </c>
      <c r="O71" s="16">
        <f>IF(ISNUMBER(M71), $B91 * N71, "")</f>
        <v>-2512.5628140703516</v>
      </c>
      <c r="Q71" s="251"/>
      <c r="R71" s="251"/>
      <c r="S71" s="251"/>
    </row>
    <row r="72" spans="1:19" ht="17.25" thickBot="1">
      <c r="A72" s="125" t="s">
        <v>217</v>
      </c>
      <c r="B72" s="126">
        <v>194</v>
      </c>
      <c r="C72" s="77">
        <v>3.7433155099999997E-2</v>
      </c>
      <c r="D72" s="15">
        <v>192</v>
      </c>
      <c r="E72" s="32">
        <f t="shared" ref="E72:E75" si="30">IF(ISNUMBER(D72), (D72 - $B72) / $B72, "")</f>
        <v>-1.0309278350515464E-2</v>
      </c>
      <c r="F72" s="18">
        <f>IF(ISNUMBER(D72), $B91 * E72, "")</f>
        <v>-1546.3917525773195</v>
      </c>
      <c r="G72" s="31">
        <v>190</v>
      </c>
      <c r="H72" s="32">
        <f t="shared" ref="H72:H75" si="31">IF(ISNUMBER(G72), (G72 - $B72) / $B72, "")</f>
        <v>-2.0618556701030927E-2</v>
      </c>
      <c r="I72" s="101">
        <f>IF(ISNUMBER(G72), $B91 * H72, "")</f>
        <v>-3092.783505154639</v>
      </c>
      <c r="J72" s="15">
        <v>189</v>
      </c>
      <c r="K72" s="32">
        <f t="shared" ref="K72:K75" si="32">IF(ISNUMBER(J72), (J72 - $B72) / $B72, "")</f>
        <v>-2.5773195876288658E-2</v>
      </c>
      <c r="L72" s="18">
        <f>IF(ISNUMBER(J72), $B91 * K72, "")</f>
        <v>-3865.9793814432987</v>
      </c>
      <c r="M72" s="31">
        <v>190</v>
      </c>
      <c r="N72" s="32">
        <f t="shared" ref="N72:N75" si="33">IF(ISNUMBER(M72), (M72 - $B72) / $B72, "")</f>
        <v>-2.0618556701030927E-2</v>
      </c>
      <c r="O72" s="18">
        <f>IF(ISNUMBER(M72), $B91 * N72, "")</f>
        <v>-3092.783505154639</v>
      </c>
      <c r="Q72" s="251"/>
      <c r="R72" s="251"/>
      <c r="S72" s="251"/>
    </row>
    <row r="73" spans="1:19" ht="17.25" thickBot="1">
      <c r="A73" s="125" t="s">
        <v>219</v>
      </c>
      <c r="B73" s="126">
        <v>300</v>
      </c>
      <c r="C73" s="77">
        <v>2.73972603E-2</v>
      </c>
      <c r="D73" s="15">
        <v>296</v>
      </c>
      <c r="E73" s="32">
        <f t="shared" si="30"/>
        <v>-1.3333333333333334E-2</v>
      </c>
      <c r="F73" s="18">
        <f>IF(ISNUMBER(D73), $B91 * E73, "")</f>
        <v>-2000.0000000000002</v>
      </c>
      <c r="G73" s="31">
        <v>296</v>
      </c>
      <c r="H73" s="32">
        <f t="shared" si="31"/>
        <v>-1.3333333333333334E-2</v>
      </c>
      <c r="I73" s="101">
        <f>IF(ISNUMBER(G73), $B91 * H73, "")</f>
        <v>-2000.0000000000002</v>
      </c>
      <c r="J73" s="15">
        <v>293</v>
      </c>
      <c r="K73" s="32">
        <f t="shared" si="32"/>
        <v>-2.3333333333333334E-2</v>
      </c>
      <c r="L73" s="18">
        <f>IF(ISNUMBER(J73), $B91 * K73, "")</f>
        <v>-3500</v>
      </c>
      <c r="M73" s="31">
        <v>294</v>
      </c>
      <c r="N73" s="32">
        <f t="shared" si="33"/>
        <v>-0.02</v>
      </c>
      <c r="O73" s="18">
        <f>IF(ISNUMBER(M73), $B91 * N73, "")</f>
        <v>-3000</v>
      </c>
      <c r="Q73" s="256"/>
      <c r="R73" s="256"/>
      <c r="S73" s="256"/>
    </row>
    <row r="74" spans="1:19" ht="17.25" thickBot="1">
      <c r="A74" s="125" t="s">
        <v>149</v>
      </c>
      <c r="B74" s="126">
        <v>113</v>
      </c>
      <c r="C74" s="77">
        <v>2.7272727300000001E-2</v>
      </c>
      <c r="D74" s="15">
        <v>113</v>
      </c>
      <c r="E74" s="32">
        <f t="shared" si="30"/>
        <v>0</v>
      </c>
      <c r="F74" s="18">
        <f>IF(ISNUMBER(D74), $B91 * E74, "")</f>
        <v>0</v>
      </c>
      <c r="G74" s="31">
        <v>112</v>
      </c>
      <c r="H74" s="32">
        <f t="shared" si="31"/>
        <v>-8.8495575221238937E-3</v>
      </c>
      <c r="I74" s="101">
        <f>IF(ISNUMBER(G74), $B91 * H74, "")</f>
        <v>-1327.4336283185839</v>
      </c>
      <c r="J74" s="15">
        <v>112</v>
      </c>
      <c r="K74" s="32">
        <f t="shared" si="32"/>
        <v>-8.8495575221238937E-3</v>
      </c>
      <c r="L74" s="18">
        <f>IF(ISNUMBER(J74), $B91 * K74, "")</f>
        <v>-1327.4336283185839</v>
      </c>
      <c r="M74" s="31">
        <v>113</v>
      </c>
      <c r="N74" s="32">
        <f t="shared" si="33"/>
        <v>0</v>
      </c>
      <c r="O74" s="18">
        <f>IF(ISNUMBER(M74), $B91 * N74, "")</f>
        <v>0</v>
      </c>
      <c r="Q74" s="256"/>
      <c r="R74" s="256"/>
      <c r="S74" s="256"/>
    </row>
    <row r="75" spans="1:19" ht="17.25" thickBot="1">
      <c r="A75" s="127" t="s">
        <v>56</v>
      </c>
      <c r="B75" s="128">
        <v>168</v>
      </c>
      <c r="C75" s="78">
        <v>2.4390243900000001E-2</v>
      </c>
      <c r="D75" s="20">
        <v>167</v>
      </c>
      <c r="E75" s="21">
        <f t="shared" si="30"/>
        <v>-5.9523809523809521E-3</v>
      </c>
      <c r="F75" s="22">
        <f>IF(ISNUMBER(D75), $B91 * E75, "")</f>
        <v>-892.85714285714278</v>
      </c>
      <c r="G75" s="30">
        <v>167</v>
      </c>
      <c r="H75" s="21">
        <f t="shared" si="31"/>
        <v>-5.9523809523809521E-3</v>
      </c>
      <c r="I75" s="105">
        <f>IF(ISNUMBER(G75), $B91 * H75, "")</f>
        <v>-892.85714285714278</v>
      </c>
      <c r="J75" s="20">
        <v>166</v>
      </c>
      <c r="K75" s="21">
        <f t="shared" si="32"/>
        <v>-1.1904761904761904E-2</v>
      </c>
      <c r="L75" s="22">
        <f>IF(ISNUMBER(J75), $B91 * K75, "")</f>
        <v>-1785.7142857142856</v>
      </c>
      <c r="M75" s="30">
        <v>167</v>
      </c>
      <c r="N75" s="21">
        <f t="shared" si="33"/>
        <v>-5.9523809523809521E-3</v>
      </c>
      <c r="O75" s="22">
        <f>IF(ISNUMBER(M75), $B91 * N75, "")</f>
        <v>-892.85714285714278</v>
      </c>
      <c r="Q75" s="256"/>
      <c r="R75" s="256"/>
      <c r="S75" s="256"/>
    </row>
    <row r="76" spans="1:19" ht="17.25" thickBot="1">
      <c r="A76" s="125" t="s">
        <v>127</v>
      </c>
      <c r="B76" s="129">
        <v>109</v>
      </c>
      <c r="C76" s="80">
        <v>1.8691588799999999E-2</v>
      </c>
      <c r="D76" s="106">
        <v>110</v>
      </c>
      <c r="E76" s="107">
        <f>IF(ISNUMBER(D76), (D76 - $B76) / $B76, "")</f>
        <v>9.1743119266055051E-3</v>
      </c>
      <c r="F76" s="108">
        <f>IF(ISNUMBER(D76), $B91 * E76, "")</f>
        <v>1376.1467889908258</v>
      </c>
      <c r="G76" s="109">
        <v>112</v>
      </c>
      <c r="H76" s="107">
        <f>IF(ISNUMBER(G76), (G76 - $B76) / $B76, "")</f>
        <v>2.7522935779816515E-2</v>
      </c>
      <c r="I76" s="110">
        <f>IF(ISNUMBER(G76), $B91 * H76, "")</f>
        <v>4128.440366972477</v>
      </c>
      <c r="J76" s="106">
        <v>111</v>
      </c>
      <c r="K76" s="107">
        <f>IF(ISNUMBER(J76), (J76 - $B76) / $B76, "")</f>
        <v>1.834862385321101E-2</v>
      </c>
      <c r="L76" s="108">
        <f>IF(ISNUMBER(J76), $B91 * K76, "")</f>
        <v>2752.2935779816517</v>
      </c>
      <c r="M76" s="109">
        <v>110</v>
      </c>
      <c r="N76" s="107">
        <f>IF(ISNUMBER(M76), (M76 - $B76) / $B76, "")</f>
        <v>9.1743119266055051E-3</v>
      </c>
      <c r="O76" s="108">
        <f>IF(ISNUMBER(M76), $B91 * N76, "")</f>
        <v>1376.1467889908258</v>
      </c>
      <c r="Q76" s="256"/>
      <c r="R76" s="256"/>
      <c r="S76" s="256"/>
    </row>
    <row r="77" spans="1:19" ht="17.25" thickBot="1">
      <c r="A77" s="125" t="s">
        <v>115</v>
      </c>
      <c r="B77" s="126">
        <v>714</v>
      </c>
      <c r="C77" s="77">
        <v>1.42045455E-2</v>
      </c>
      <c r="D77" s="15">
        <v>706</v>
      </c>
      <c r="E77" s="32">
        <f t="shared" ref="E77:E80" si="34">IF(ISNUMBER(D77), (D77 - $B77) / $B77, "")</f>
        <v>-1.1204481792717087E-2</v>
      </c>
      <c r="F77" s="18">
        <f>IF(ISNUMBER(D77), $B91 * E77, "")</f>
        <v>-1680.672268907563</v>
      </c>
      <c r="G77" s="31">
        <v>700</v>
      </c>
      <c r="H77" s="32">
        <f t="shared" ref="H77:H80" si="35">IF(ISNUMBER(G77), (G77 - $B77) / $B77, "")</f>
        <v>-1.9607843137254902E-2</v>
      </c>
      <c r="I77" s="101">
        <f>IF(ISNUMBER(G77), $B91 * H77, "")</f>
        <v>-2941.1764705882351</v>
      </c>
      <c r="J77" s="15">
        <v>700</v>
      </c>
      <c r="K77" s="32">
        <f t="shared" ref="K77:K80" si="36">IF(ISNUMBER(J77), (J77 - $B77) / $B77, "")</f>
        <v>-1.9607843137254902E-2</v>
      </c>
      <c r="L77" s="18">
        <f>IF(ISNUMBER(J77), $B91 * K77, "")</f>
        <v>-2941.1764705882351</v>
      </c>
      <c r="M77" s="31">
        <v>705</v>
      </c>
      <c r="N77" s="32">
        <f t="shared" ref="N77:N80" si="37">IF(ISNUMBER(M77), (M77 - $B77) / $B77, "")</f>
        <v>-1.2605042016806723E-2</v>
      </c>
      <c r="O77" s="18">
        <f>IF(ISNUMBER(M77), $B91 * N77, "")</f>
        <v>-1890.7563025210084</v>
      </c>
      <c r="Q77" s="256"/>
      <c r="R77" s="256"/>
      <c r="S77" s="256"/>
    </row>
    <row r="78" spans="1:19" ht="17.25" thickBot="1">
      <c r="A78" s="125" t="s">
        <v>85</v>
      </c>
      <c r="B78" s="126">
        <v>375</v>
      </c>
      <c r="C78" s="77">
        <v>1.3513513499999999E-2</v>
      </c>
      <c r="D78" s="15">
        <v>364</v>
      </c>
      <c r="E78" s="32">
        <f t="shared" si="34"/>
        <v>-2.9333333333333333E-2</v>
      </c>
      <c r="F78" s="18">
        <f>IF(ISNUMBER(D78), $B91 * E78, "")</f>
        <v>-4400</v>
      </c>
      <c r="G78" s="31">
        <v>368</v>
      </c>
      <c r="H78" s="32">
        <f t="shared" si="35"/>
        <v>-1.8666666666666668E-2</v>
      </c>
      <c r="I78" s="101">
        <f>IF(ISNUMBER(G78), $B91 * H78, "")</f>
        <v>-2800.0000000000005</v>
      </c>
      <c r="J78" s="15">
        <v>367</v>
      </c>
      <c r="K78" s="32">
        <f t="shared" si="36"/>
        <v>-2.1333333333333333E-2</v>
      </c>
      <c r="L78" s="18">
        <f>IF(ISNUMBER(J78), $B91 * K78, "")</f>
        <v>-3200</v>
      </c>
      <c r="M78" s="31">
        <v>365</v>
      </c>
      <c r="N78" s="32">
        <f t="shared" si="37"/>
        <v>-2.6666666666666668E-2</v>
      </c>
      <c r="O78" s="18">
        <f>IF(ISNUMBER(M78), $B91 * N78, "")</f>
        <v>-4000.0000000000005</v>
      </c>
      <c r="Q78" s="256"/>
      <c r="R78" s="256"/>
      <c r="S78" s="256"/>
    </row>
    <row r="79" spans="1:19" ht="17.25" thickBot="1">
      <c r="A79" s="125" t="s">
        <v>237</v>
      </c>
      <c r="B79" s="126">
        <v>133</v>
      </c>
      <c r="C79" s="77">
        <v>7.5757576E-3</v>
      </c>
      <c r="D79" s="15">
        <v>132</v>
      </c>
      <c r="E79" s="32">
        <f t="shared" si="34"/>
        <v>-7.5187969924812026E-3</v>
      </c>
      <c r="F79" s="18">
        <f>IF(ISNUMBER(D79), $B91 * E79, "")</f>
        <v>-1127.8195488721803</v>
      </c>
      <c r="G79" s="31">
        <v>135</v>
      </c>
      <c r="H79" s="32">
        <f t="shared" si="35"/>
        <v>1.5037593984962405E-2</v>
      </c>
      <c r="I79" s="101">
        <f>IF(ISNUMBER(G79), $B91 * H79, "")</f>
        <v>2255.6390977443607</v>
      </c>
      <c r="J79" s="15">
        <v>136</v>
      </c>
      <c r="K79" s="32">
        <f t="shared" si="36"/>
        <v>2.2556390977443608E-2</v>
      </c>
      <c r="L79" s="18">
        <f>IF(ISNUMBER(J79), $B91 * K79, "")</f>
        <v>3383.458646616541</v>
      </c>
      <c r="M79" s="31">
        <v>136</v>
      </c>
      <c r="N79" s="32">
        <f t="shared" si="37"/>
        <v>2.2556390977443608E-2</v>
      </c>
      <c r="O79" s="18">
        <f>IF(ISNUMBER(M79), $B91 * N79, "")</f>
        <v>3383.458646616541</v>
      </c>
      <c r="Q79" s="33"/>
      <c r="R79" s="33"/>
    </row>
    <row r="80" spans="1:19" ht="17.25" thickBot="1">
      <c r="A80" s="130" t="s">
        <v>141</v>
      </c>
      <c r="B80" s="131">
        <v>135</v>
      </c>
      <c r="C80" s="79">
        <v>7.4626865999999998E-3</v>
      </c>
      <c r="D80" s="24">
        <v>132</v>
      </c>
      <c r="E80" s="25">
        <f t="shared" si="34"/>
        <v>-2.2222222222222223E-2</v>
      </c>
      <c r="F80" s="104">
        <f>IF(ISNUMBER(D80), $B91 * E80, "")</f>
        <v>-3333.3333333333335</v>
      </c>
      <c r="G80" s="102">
        <v>131</v>
      </c>
      <c r="H80" s="25">
        <f t="shared" si="35"/>
        <v>-2.9629629629629631E-2</v>
      </c>
      <c r="I80" s="103">
        <f>IF(ISNUMBER(G80), $B91 * H80, "")</f>
        <v>-4444.4444444444443</v>
      </c>
      <c r="J80" s="24">
        <v>131</v>
      </c>
      <c r="K80" s="25">
        <f t="shared" si="36"/>
        <v>-2.9629629629629631E-2</v>
      </c>
      <c r="L80" s="104">
        <f>IF(ISNUMBER(J80), $B91 * K80, "")</f>
        <v>-4444.4444444444443</v>
      </c>
      <c r="M80" s="102">
        <v>131</v>
      </c>
      <c r="N80" s="25">
        <f t="shared" si="37"/>
        <v>-2.9629629629629631E-2</v>
      </c>
      <c r="O80" s="104">
        <f>IF(ISNUMBER(M80), $B91 * N80, "")</f>
        <v>-4444.4444444444443</v>
      </c>
      <c r="Q80" s="265"/>
      <c r="R80" s="266"/>
      <c r="S80" s="267"/>
    </row>
    <row r="81" spans="1:19">
      <c r="A81" s="123" t="s">
        <v>107</v>
      </c>
      <c r="B81" s="124">
        <v>142</v>
      </c>
      <c r="C81" s="76">
        <v>7.0921986000000003E-3</v>
      </c>
      <c r="D81" s="13">
        <v>142</v>
      </c>
      <c r="E81" s="14">
        <f>IF(ISNUMBER(D81), (D81 - $B81) / $B81, "")</f>
        <v>0</v>
      </c>
      <c r="F81" s="16">
        <f>IF(ISNUMBER(D81), $B91 * E81, "")</f>
        <v>0</v>
      </c>
      <c r="G81" s="29">
        <v>141</v>
      </c>
      <c r="H81" s="14">
        <f>IF(ISNUMBER(G81), (G81 - $B81) / $B81, "")</f>
        <v>-7.0422535211267607E-3</v>
      </c>
      <c r="I81" s="100">
        <f>IF(ISNUMBER(G81), $B91 * H81, "")</f>
        <v>-1056.338028169014</v>
      </c>
      <c r="J81" s="13">
        <v>139</v>
      </c>
      <c r="K81" s="14">
        <f>IF(ISNUMBER(J81), (J81 - $B81) / $B81, "")</f>
        <v>-2.1126760563380281E-2</v>
      </c>
      <c r="L81" s="16">
        <f>IF(ISNUMBER(J81), $B91 * K81, "")</f>
        <v>-3169.0140845070423</v>
      </c>
      <c r="M81" s="29">
        <v>140</v>
      </c>
      <c r="N81" s="14">
        <f>IF(ISNUMBER(M81), (M81 - $B81) / $B81, "")</f>
        <v>-1.4084507042253521E-2</v>
      </c>
      <c r="O81" s="16">
        <f>IF(ISNUMBER(M81), $B91 * N81, "")</f>
        <v>-2112.676056338028</v>
      </c>
      <c r="Q81" s="268"/>
      <c r="R81" s="269"/>
      <c r="S81" s="270"/>
    </row>
    <row r="82" spans="1:19" ht="17.25" thickBot="1">
      <c r="A82" s="125" t="s">
        <v>336</v>
      </c>
      <c r="B82" s="126">
        <v>317</v>
      </c>
      <c r="C82" s="77">
        <v>6.3492063000000001E-3</v>
      </c>
      <c r="D82" s="15">
        <v>306</v>
      </c>
      <c r="E82" s="32">
        <f t="shared" ref="E82:E85" si="38">IF(ISNUMBER(D82), (D82 - $B82) / $B82, "")</f>
        <v>-3.4700315457413249E-2</v>
      </c>
      <c r="F82" s="18">
        <f>IF(ISNUMBER(D82), $B91 * E82, "")</f>
        <v>-5205.0473186119871</v>
      </c>
      <c r="G82" s="31">
        <v>310</v>
      </c>
      <c r="H82" s="32">
        <f t="shared" ref="H82:H85" si="39">IF(ISNUMBER(G82), (G82 - $B82) / $B82, "")</f>
        <v>-2.2082018927444796E-2</v>
      </c>
      <c r="I82" s="101">
        <f>IF(ISNUMBER(G82), $B91 * H82, "")</f>
        <v>-3312.3028391167195</v>
      </c>
      <c r="J82" s="15">
        <v>310</v>
      </c>
      <c r="K82" s="32">
        <f t="shared" ref="K82:K85" si="40">IF(ISNUMBER(J82), (J82 - $B82) / $B82, "")</f>
        <v>-2.2082018927444796E-2</v>
      </c>
      <c r="L82" s="18">
        <f>IF(ISNUMBER(J82), $B91 * K82, "")</f>
        <v>-3312.3028391167195</v>
      </c>
      <c r="M82" s="31">
        <v>312</v>
      </c>
      <c r="N82" s="32">
        <f t="shared" ref="N82:N85" si="41">IF(ISNUMBER(M82), (M82 - $B82) / $B82, "")</f>
        <v>-1.5772870662460567E-2</v>
      </c>
      <c r="O82" s="18">
        <f>IF(ISNUMBER(M82), $B91 * N82, "")</f>
        <v>-2365.930599369085</v>
      </c>
      <c r="Q82" s="271"/>
      <c r="R82" s="272"/>
      <c r="S82" s="273"/>
    </row>
    <row r="83" spans="1:19" ht="17.25" thickBot="1">
      <c r="A83" s="125" t="s">
        <v>101</v>
      </c>
      <c r="B83" s="126">
        <v>894</v>
      </c>
      <c r="C83" s="77">
        <v>-2.2321429000000002E-3</v>
      </c>
      <c r="D83" s="15">
        <v>894</v>
      </c>
      <c r="E83" s="32">
        <f t="shared" si="38"/>
        <v>0</v>
      </c>
      <c r="F83" s="18">
        <f>IF(ISNUMBER(D83), $B91 * E83, "")</f>
        <v>0</v>
      </c>
      <c r="G83" s="31">
        <v>902</v>
      </c>
      <c r="H83" s="32">
        <f t="shared" si="39"/>
        <v>8.948545861297539E-3</v>
      </c>
      <c r="I83" s="101">
        <f>IF(ISNUMBER(G83), $B91 * H83, "")</f>
        <v>1342.2818791946308</v>
      </c>
      <c r="J83" s="15">
        <v>899</v>
      </c>
      <c r="K83" s="32">
        <f t="shared" si="40"/>
        <v>5.5928411633109623E-3</v>
      </c>
      <c r="L83" s="18">
        <f>IF(ISNUMBER(J83), $B91 * K83, "")</f>
        <v>838.92617449664431</v>
      </c>
      <c r="M83" s="31">
        <v>909</v>
      </c>
      <c r="N83" s="32">
        <f t="shared" si="41"/>
        <v>1.6778523489932886E-2</v>
      </c>
      <c r="O83" s="18">
        <f>IF(ISNUMBER(M83), $B91 * N83, "")</f>
        <v>2516.7785234899329</v>
      </c>
      <c r="Q83" s="256"/>
      <c r="R83" s="256"/>
      <c r="S83" s="256"/>
    </row>
    <row r="84" spans="1:19" ht="17.25" thickBot="1">
      <c r="A84" s="125" t="s">
        <v>251</v>
      </c>
      <c r="B84" s="126">
        <v>315</v>
      </c>
      <c r="C84" s="77">
        <v>-3.1645570000000001E-3</v>
      </c>
      <c r="D84" s="15">
        <v>306</v>
      </c>
      <c r="E84" s="32">
        <f t="shared" si="38"/>
        <v>-2.8571428571428571E-2</v>
      </c>
      <c r="F84" s="18">
        <f>IF(ISNUMBER(D84), $B91 * E84, "")</f>
        <v>-4285.7142857142853</v>
      </c>
      <c r="G84" s="31">
        <v>310</v>
      </c>
      <c r="H84" s="32">
        <f t="shared" si="39"/>
        <v>-1.5873015873015872E-2</v>
      </c>
      <c r="I84" s="101">
        <f>IF(ISNUMBER(G84), $B91 * H84, "")</f>
        <v>-2380.9523809523807</v>
      </c>
      <c r="J84" s="15">
        <v>308</v>
      </c>
      <c r="K84" s="32">
        <f t="shared" si="40"/>
        <v>-2.2222222222222223E-2</v>
      </c>
      <c r="L84" s="18">
        <f>IF(ISNUMBER(J84), $B91 * K84, "")</f>
        <v>-3333.3333333333335</v>
      </c>
      <c r="M84" s="31">
        <v>307</v>
      </c>
      <c r="N84" s="32">
        <f t="shared" si="41"/>
        <v>-2.5396825396825397E-2</v>
      </c>
      <c r="O84" s="18">
        <f>IF(ISNUMBER(M84), $B91 * N84, "")</f>
        <v>-3809.5238095238096</v>
      </c>
      <c r="Q84" s="251"/>
      <c r="R84" s="251"/>
      <c r="S84" s="251"/>
    </row>
    <row r="85" spans="1:19" ht="17.25" thickBot="1">
      <c r="A85" s="127" t="s">
        <v>51</v>
      </c>
      <c r="B85" s="128">
        <v>340</v>
      </c>
      <c r="C85" s="78">
        <v>-5.8479532000000004E-3</v>
      </c>
      <c r="D85" s="20">
        <v>336</v>
      </c>
      <c r="E85" s="21">
        <f t="shared" si="38"/>
        <v>-1.1764705882352941E-2</v>
      </c>
      <c r="F85" s="22">
        <f>IF(ISNUMBER(D85), $B91 * E85, "")</f>
        <v>-1764.7058823529412</v>
      </c>
      <c r="G85" s="30">
        <v>341</v>
      </c>
      <c r="H85" s="21">
        <f t="shared" si="39"/>
        <v>2.9411764705882353E-3</v>
      </c>
      <c r="I85" s="105">
        <f>IF(ISNUMBER(G85), $B91 * H85, "")</f>
        <v>441.1764705882353</v>
      </c>
      <c r="J85" s="20">
        <v>342</v>
      </c>
      <c r="K85" s="21">
        <f t="shared" si="40"/>
        <v>5.8823529411764705E-3</v>
      </c>
      <c r="L85" s="22">
        <f>IF(ISNUMBER(J85), $B91 * K85, "")</f>
        <v>882.35294117647061</v>
      </c>
      <c r="M85" s="30">
        <v>345</v>
      </c>
      <c r="N85" s="21">
        <f t="shared" si="41"/>
        <v>1.4705882352941176E-2</v>
      </c>
      <c r="O85" s="22">
        <f>IF(ISNUMBER(M85), $B91 * N85, "")</f>
        <v>2205.8823529411766</v>
      </c>
      <c r="Q85" s="251"/>
      <c r="R85" s="251"/>
      <c r="S85" s="251"/>
    </row>
    <row r="86" spans="1:19" ht="17.25" thickBot="1">
      <c r="A86" s="125" t="s">
        <v>121</v>
      </c>
      <c r="B86" s="129">
        <v>445</v>
      </c>
      <c r="C86" s="80">
        <v>-6.6964286000000001E-3</v>
      </c>
      <c r="D86" s="106">
        <v>435</v>
      </c>
      <c r="E86" s="107">
        <f>IF(ISNUMBER(D86), (D86 - $B86) / $B86, "")</f>
        <v>-2.247191011235955E-2</v>
      </c>
      <c r="F86" s="108">
        <f>IF(ISNUMBER(D86), $B91 * E86, "")</f>
        <v>-3370.7865168539324</v>
      </c>
      <c r="G86" s="109">
        <v>442</v>
      </c>
      <c r="H86" s="107">
        <f>IF(ISNUMBER(G86), (G86 - $B86) / $B86, "")</f>
        <v>-6.7415730337078653E-3</v>
      </c>
      <c r="I86" s="110">
        <f>IF(ISNUMBER(G86), $B91 * H86, "")</f>
        <v>-1011.2359550561798</v>
      </c>
      <c r="J86" s="106">
        <v>439</v>
      </c>
      <c r="K86" s="107">
        <f>IF(ISNUMBER(J86), (J86 - $B86) / $B86, "")</f>
        <v>-1.3483146067415731E-2</v>
      </c>
      <c r="L86" s="108">
        <f>IF(ISNUMBER(J86), $B91 * K86, "")</f>
        <v>-2022.4719101123596</v>
      </c>
      <c r="M86" s="109">
        <v>445</v>
      </c>
      <c r="N86" s="107">
        <f>IF(ISNUMBER(M86), (M86 - $B86) / $B86, "")</f>
        <v>0</v>
      </c>
      <c r="O86" s="108">
        <f>IF(ISNUMBER(M86), $B91 * N86, "")</f>
        <v>0</v>
      </c>
      <c r="Q86" s="256"/>
      <c r="R86" s="256"/>
      <c r="S86" s="256"/>
    </row>
    <row r="87" spans="1:19" ht="17.25" thickBot="1">
      <c r="A87" s="125" t="s">
        <v>135</v>
      </c>
      <c r="B87" s="126">
        <v>289</v>
      </c>
      <c r="C87" s="77">
        <v>-6.8728521999999997E-3</v>
      </c>
      <c r="D87" s="15">
        <v>292</v>
      </c>
      <c r="E87" s="32">
        <f t="shared" ref="E87:E90" si="42">IF(ISNUMBER(D87), (D87 - $B87) / $B87, "")</f>
        <v>1.0380622837370242E-2</v>
      </c>
      <c r="F87" s="18">
        <f>IF(ISNUMBER(D87), $B91 * E87, "")</f>
        <v>1557.0934256055361</v>
      </c>
      <c r="G87" s="31">
        <v>296</v>
      </c>
      <c r="H87" s="32">
        <f t="shared" ref="H87:H90" si="43">IF(ISNUMBER(G87), (G87 - $B87) / $B87, "")</f>
        <v>2.4221453287197232E-2</v>
      </c>
      <c r="I87" s="101">
        <f>IF(ISNUMBER(G87), $B91 * H87, "")</f>
        <v>3633.2179930795846</v>
      </c>
      <c r="J87" s="15">
        <v>292</v>
      </c>
      <c r="K87" s="32">
        <f t="shared" ref="K87:K90" si="44">IF(ISNUMBER(J87), (J87 - $B87) / $B87, "")</f>
        <v>1.0380622837370242E-2</v>
      </c>
      <c r="L87" s="18">
        <f>IF(ISNUMBER(J87), $B91 * K87, "")</f>
        <v>1557.0934256055361</v>
      </c>
      <c r="M87" s="31">
        <v>288</v>
      </c>
      <c r="N87" s="32">
        <f t="shared" ref="N87:N90" si="45">IF(ISNUMBER(M87), (M87 - $B87) / $B87, "")</f>
        <v>-3.4602076124567475E-3</v>
      </c>
      <c r="O87" s="18">
        <f>IF(ISNUMBER(M87), $B91 * N87, "")</f>
        <v>-519.03114186851212</v>
      </c>
      <c r="Q87" s="256"/>
      <c r="R87" s="256"/>
      <c r="S87" s="256"/>
    </row>
    <row r="88" spans="1:19" ht="17.25" thickBot="1">
      <c r="A88" s="125" t="s">
        <v>189</v>
      </c>
      <c r="B88" s="126">
        <v>330</v>
      </c>
      <c r="C88" s="77">
        <v>-9.0090090000000001E-3</v>
      </c>
      <c r="D88" s="15">
        <v>326</v>
      </c>
      <c r="E88" s="32">
        <f t="shared" si="42"/>
        <v>-1.2121212121212121E-2</v>
      </c>
      <c r="F88" s="18">
        <f>IF(ISNUMBER(D88), $B91 * E88, "")</f>
        <v>-1818.1818181818182</v>
      </c>
      <c r="G88" s="31">
        <v>325</v>
      </c>
      <c r="H88" s="32">
        <f t="shared" si="43"/>
        <v>-1.5151515151515152E-2</v>
      </c>
      <c r="I88" s="101">
        <f>IF(ISNUMBER(G88), $B91 * H88, "")</f>
        <v>-2272.727272727273</v>
      </c>
      <c r="J88" s="15">
        <v>325</v>
      </c>
      <c r="K88" s="32">
        <f t="shared" si="44"/>
        <v>-1.5151515151515152E-2</v>
      </c>
      <c r="L88" s="18">
        <f>IF(ISNUMBER(J88), $B91 * K88, "")</f>
        <v>-2272.727272727273</v>
      </c>
      <c r="M88" s="31">
        <v>327</v>
      </c>
      <c r="N88" s="32">
        <f t="shared" si="45"/>
        <v>-9.0909090909090905E-3</v>
      </c>
      <c r="O88" s="18">
        <f>IF(ISNUMBER(M88), $B91 * N88, "")</f>
        <v>-1363.6363636363635</v>
      </c>
      <c r="Q88" s="256"/>
      <c r="R88" s="256"/>
      <c r="S88" s="256"/>
    </row>
    <row r="89" spans="1:19">
      <c r="A89" s="125" t="s">
        <v>235</v>
      </c>
      <c r="B89" s="126">
        <v>106</v>
      </c>
      <c r="C89" s="77">
        <v>-9.3457943999999994E-3</v>
      </c>
      <c r="D89" s="15">
        <v>106</v>
      </c>
      <c r="E89" s="32">
        <f t="shared" si="42"/>
        <v>0</v>
      </c>
      <c r="F89" s="18">
        <f>IF(ISNUMBER(D89), $B91 * E89, "")</f>
        <v>0</v>
      </c>
      <c r="G89" s="31">
        <v>107</v>
      </c>
      <c r="H89" s="32">
        <f t="shared" si="43"/>
        <v>9.433962264150943E-3</v>
      </c>
      <c r="I89" s="101">
        <f>IF(ISNUMBER(G89), $B91 * H89, "")</f>
        <v>1415.0943396226414</v>
      </c>
      <c r="J89" s="15">
        <v>106</v>
      </c>
      <c r="K89" s="32">
        <f t="shared" si="44"/>
        <v>0</v>
      </c>
      <c r="L89" s="18">
        <f>IF(ISNUMBER(J89), $B91 * K89, "")</f>
        <v>0</v>
      </c>
      <c r="M89" s="31">
        <v>106</v>
      </c>
      <c r="N89" s="32">
        <f t="shared" si="45"/>
        <v>0</v>
      </c>
      <c r="O89" s="18">
        <f>IF(ISNUMBER(M89), $B91 * N89, "")</f>
        <v>0</v>
      </c>
      <c r="Q89" s="278"/>
      <c r="R89" s="279"/>
      <c r="S89" s="280"/>
    </row>
    <row r="90" spans="1:19" ht="17.25" thickBot="1">
      <c r="A90" s="130" t="s">
        <v>125</v>
      </c>
      <c r="B90" s="131">
        <v>106</v>
      </c>
      <c r="C90" s="79">
        <v>-9.3457943999999994E-3</v>
      </c>
      <c r="D90" s="24">
        <v>104</v>
      </c>
      <c r="E90" s="25">
        <f t="shared" si="42"/>
        <v>-1.8867924528301886E-2</v>
      </c>
      <c r="F90" s="104">
        <f>IF(ISNUMBER(D90), $B91 * E90, "")</f>
        <v>-2830.1886792452829</v>
      </c>
      <c r="G90" s="102">
        <v>105</v>
      </c>
      <c r="H90" s="25">
        <f t="shared" si="43"/>
        <v>-9.433962264150943E-3</v>
      </c>
      <c r="I90" s="103">
        <f>IF(ISNUMBER(G90), $B91 * H90, "")</f>
        <v>-1415.0943396226414</v>
      </c>
      <c r="J90" s="24">
        <v>105</v>
      </c>
      <c r="K90" s="25">
        <f t="shared" si="44"/>
        <v>-9.433962264150943E-3</v>
      </c>
      <c r="L90" s="104">
        <f>IF(ISNUMBER(J90), $B91 * K90, "")</f>
        <v>-1415.0943396226414</v>
      </c>
      <c r="M90" s="102">
        <v>106</v>
      </c>
      <c r="N90" s="25">
        <f t="shared" si="45"/>
        <v>0</v>
      </c>
      <c r="O90" s="104">
        <f>IF(ISNUMBER(M90), $B91 * N90, "")</f>
        <v>0</v>
      </c>
      <c r="Q90" s="281"/>
      <c r="R90" s="282"/>
      <c r="S90" s="283"/>
    </row>
    <row r="91" spans="1:19" ht="17.25" thickBot="1">
      <c r="A91" s="132" t="s">
        <v>267</v>
      </c>
      <c r="B91" s="289">
        <f>$B$37</f>
        <v>150000</v>
      </c>
      <c r="C91" s="290"/>
      <c r="D91" s="26" t="s">
        <v>268</v>
      </c>
      <c r="E91" s="27">
        <f>IF(COUNT(E71:E90), SUM(E71:E90) / COUNT(E71:E90), 0)</f>
        <v>-1.1529596663734295E-2</v>
      </c>
      <c r="F91" s="28">
        <f>SUM(F71:F90)</f>
        <v>-34588.789991202881</v>
      </c>
      <c r="G91" s="26" t="s">
        <v>268</v>
      </c>
      <c r="H91" s="27">
        <f>IF(COUNT(H71:H90), SUM(H71:H90) / COUNT(H71:H90), 0)</f>
        <v>-5.9976007974895471E-3</v>
      </c>
      <c r="I91" s="28">
        <f>SUM(I71:I90)</f>
        <v>-17992.802392468646</v>
      </c>
      <c r="J91" s="26" t="s">
        <v>268</v>
      </c>
      <c r="K91" s="27">
        <f>IF(COUNT(K71:K90), SUM(K71:K90) / COUNT(K71:K90), 0)</f>
        <v>-1.0231051721249957E-2</v>
      </c>
      <c r="L91" s="28">
        <f>SUM(L71:L90)</f>
        <v>-30693.155163749863</v>
      </c>
      <c r="M91" s="26" t="s">
        <v>268</v>
      </c>
      <c r="N91" s="27">
        <f>IF(COUNT(N71:N90), SUM(N71:N90) / COUNT(N71:N90), 0)</f>
        <v>-6.8406452892483026E-3</v>
      </c>
      <c r="O91" s="28">
        <f>SUM(O71:O90)</f>
        <v>-20521.935867744905</v>
      </c>
      <c r="Q91" s="284"/>
      <c r="R91" s="285"/>
      <c r="S91" s="286"/>
    </row>
    <row r="93" spans="1:19" ht="17.25" thickBot="1"/>
    <row r="94" spans="1:19" ht="17.25" thickBot="1">
      <c r="A94" s="230" t="s">
        <v>46</v>
      </c>
      <c r="B94" s="231"/>
      <c r="C94" s="231"/>
      <c r="D94" s="231"/>
      <c r="E94" s="231"/>
      <c r="F94" s="231"/>
      <c r="G94" s="231"/>
      <c r="H94" s="231"/>
      <c r="I94" s="231"/>
      <c r="J94" s="231"/>
      <c r="K94" s="231"/>
      <c r="L94" s="231"/>
      <c r="M94" s="231"/>
      <c r="N94" s="231"/>
      <c r="O94" s="232"/>
      <c r="Q94" s="251"/>
      <c r="R94" s="251"/>
      <c r="S94" s="251"/>
    </row>
    <row r="95" spans="1:19" ht="17.25" thickBot="1">
      <c r="A95" s="206" t="s">
        <v>264</v>
      </c>
      <c r="B95" s="230" t="s">
        <v>49</v>
      </c>
      <c r="C95" s="232"/>
      <c r="D95" s="230" t="s">
        <v>57</v>
      </c>
      <c r="E95" s="231"/>
      <c r="F95" s="232"/>
      <c r="G95" s="257">
        <f>_xlfn.IFNA(VLOOKUP(B95, 현재가테이블!$B$2:$D$200, 2, FALSE), "-")</f>
        <v>60715000</v>
      </c>
      <c r="H95" s="258"/>
      <c r="I95" s="259"/>
      <c r="J95" s="230" t="s">
        <v>58</v>
      </c>
      <c r="K95" s="231"/>
      <c r="L95" s="232"/>
      <c r="M95" s="260">
        <f>_xlfn.IFNA(VLOOKUP(B95, 현재가테이블!$B$2:$D$200, 3, FALSE), "-")</f>
        <v>-7.8924148000000006E-3</v>
      </c>
      <c r="N95" s="261"/>
      <c r="O95" s="262"/>
      <c r="Q95" s="251"/>
      <c r="R95" s="251"/>
      <c r="S95" s="251"/>
    </row>
    <row r="96" spans="1:19" ht="17.25" thickBot="1">
      <c r="A96" s="291" t="s">
        <v>54</v>
      </c>
      <c r="B96" s="293" t="str">
        <f>TEXT($G$1, "[$-ko-KR]yyyy-mm-dd(ddd) ") &amp; "오전 00:00"</f>
        <v>2021-12-11(토) 오전 00:00</v>
      </c>
      <c r="C96" s="294"/>
      <c r="D96" s="253" t="str">
        <f>TEXT($G$1, "[$-ko-KR]yyyy-mm-dd(ddd) ") &amp; "오후 14:00"</f>
        <v>2021-12-11(토) 오후 14:00</v>
      </c>
      <c r="E96" s="254"/>
      <c r="F96" s="255"/>
      <c r="G96" s="253" t="str">
        <f>TEXT($G$1, "[$-ko-KR]yyyy-mm-dd(ddd) ") &amp; "오후 19:00"</f>
        <v>2021-12-11(토) 오후 19:00</v>
      </c>
      <c r="H96" s="254"/>
      <c r="I96" s="255"/>
      <c r="J96" s="253" t="str">
        <f>TEXT($G$1, "[$-ko-KR]yyyy-mm-dd(ddd) ") &amp; "오후 21:00"</f>
        <v>2021-12-11(토) 오후 21:00</v>
      </c>
      <c r="K96" s="254"/>
      <c r="L96" s="255"/>
      <c r="M96" s="253" t="str">
        <f>TEXT($G$1+1, "[$-ko-KR]yyyy-mm-dd(ddd) ") &amp; "오전 00:00"</f>
        <v>2021-12-12(일) 오전 00:00</v>
      </c>
      <c r="N96" s="254"/>
      <c r="O96" s="255"/>
      <c r="Q96" s="251"/>
      <c r="R96" s="251"/>
      <c r="S96" s="251"/>
    </row>
    <row r="97" spans="1:19" ht="17.25" thickBot="1">
      <c r="A97" s="292"/>
      <c r="B97" s="121" t="s">
        <v>57</v>
      </c>
      <c r="C97" s="122" t="s">
        <v>58</v>
      </c>
      <c r="D97" s="2" t="s">
        <v>57</v>
      </c>
      <c r="E97" s="10" t="s">
        <v>265</v>
      </c>
      <c r="F97" s="11" t="s">
        <v>266</v>
      </c>
      <c r="G97" s="207" t="s">
        <v>57</v>
      </c>
      <c r="H97" s="208" t="s">
        <v>265</v>
      </c>
      <c r="I97" s="209" t="s">
        <v>266</v>
      </c>
      <c r="J97" s="10" t="s">
        <v>57</v>
      </c>
      <c r="K97" s="10" t="s">
        <v>265</v>
      </c>
      <c r="L97" s="115" t="s">
        <v>266</v>
      </c>
      <c r="M97" s="2" t="s">
        <v>57</v>
      </c>
      <c r="N97" s="10" t="s">
        <v>265</v>
      </c>
      <c r="O97" s="66" t="s">
        <v>266</v>
      </c>
      <c r="Q97" s="256"/>
      <c r="R97" s="256"/>
      <c r="S97" s="256"/>
    </row>
    <row r="98" spans="1:19" ht="17.25" thickBot="1">
      <c r="A98" s="123" t="s">
        <v>223</v>
      </c>
      <c r="B98" s="124">
        <v>1490</v>
      </c>
      <c r="C98" s="76">
        <v>0.13740458019999999</v>
      </c>
      <c r="D98" s="13">
        <v>1400</v>
      </c>
      <c r="E98" s="14">
        <f>IF(ISNUMBER(D98), (D98 - $B98) / $B98, "")</f>
        <v>-6.0402684563758392E-2</v>
      </c>
      <c r="F98" s="16">
        <f>IF(ISNUMBER(D98), $B118 * E98, "")</f>
        <v>-9060.4026845637582</v>
      </c>
      <c r="G98" s="29">
        <v>1400</v>
      </c>
      <c r="H98" s="14">
        <f>IF(ISNUMBER(G98), (G98 - $B98) / $B98, "")</f>
        <v>-6.0402684563758392E-2</v>
      </c>
      <c r="I98" s="100">
        <f>IF(ISNUMBER(G98), $B118 * H98, "")</f>
        <v>-9060.4026845637582</v>
      </c>
      <c r="J98" s="13">
        <v>1400</v>
      </c>
      <c r="K98" s="14">
        <f>IF(ISNUMBER(J98), (J98 - $B98) / $B98, "")</f>
        <v>-6.0402684563758392E-2</v>
      </c>
      <c r="L98" s="16">
        <f>IF(ISNUMBER(J98), $B118 * K98, "")</f>
        <v>-9060.4026845637582</v>
      </c>
      <c r="M98" s="29">
        <v>1395</v>
      </c>
      <c r="N98" s="14">
        <f>IF(ISNUMBER(M98), (M98 - $B98) / $B98, "")</f>
        <v>-6.3758389261744972E-2</v>
      </c>
      <c r="O98" s="16">
        <f>IF(ISNUMBER(M98), $B118 * N98, "")</f>
        <v>-9563.7583892617458</v>
      </c>
      <c r="Q98" s="251"/>
      <c r="R98" s="251"/>
      <c r="S98" s="251"/>
    </row>
    <row r="99" spans="1:19" ht="17.25" thickBot="1">
      <c r="A99" s="125" t="s">
        <v>91</v>
      </c>
      <c r="B99" s="126">
        <v>57690</v>
      </c>
      <c r="C99" s="77">
        <v>8.4602368900000002E-2</v>
      </c>
      <c r="D99" s="15">
        <v>55030</v>
      </c>
      <c r="E99" s="32">
        <f t="shared" ref="E99:E102" si="46">IF(ISNUMBER(D99), (D99 - $B99) / $B99, "")</f>
        <v>-4.6108511007106952E-2</v>
      </c>
      <c r="F99" s="18">
        <f>IF(ISNUMBER(D99), $B118 * E99, "")</f>
        <v>-6916.2766510660431</v>
      </c>
      <c r="G99" s="31">
        <v>55540</v>
      </c>
      <c r="H99" s="32">
        <f t="shared" ref="H99:H102" si="47">IF(ISNUMBER(G99), (G99 - $B99) / $B99, "")</f>
        <v>-3.7268157392962388E-2</v>
      </c>
      <c r="I99" s="101">
        <f>IF(ISNUMBER(G99), $B118 * H99, "")</f>
        <v>-5590.2236089443586</v>
      </c>
      <c r="J99" s="15">
        <v>55590</v>
      </c>
      <c r="K99" s="32">
        <f t="shared" ref="K99:K102" si="48">IF(ISNUMBER(J99), (J99 - $B99) / $B99, "")</f>
        <v>-3.6401456058242326E-2</v>
      </c>
      <c r="L99" s="18">
        <f>IF(ISNUMBER(J99), $B118 * K99, "")</f>
        <v>-5460.2184087363494</v>
      </c>
      <c r="M99" s="31">
        <v>55270</v>
      </c>
      <c r="N99" s="32">
        <f t="shared" ref="N99:N102" si="49">IF(ISNUMBER(M99), (M99 - $B99) / $B99, "")</f>
        <v>-4.1948344600450688E-2</v>
      </c>
      <c r="O99" s="18">
        <f>IF(ISNUMBER(M99), $B118 * N99, "")</f>
        <v>-6292.2516900676028</v>
      </c>
      <c r="Q99" s="251"/>
      <c r="R99" s="251"/>
      <c r="S99" s="251"/>
    </row>
    <row r="100" spans="1:19" ht="17.25" thickBot="1">
      <c r="A100" s="125" t="s">
        <v>171</v>
      </c>
      <c r="B100" s="126">
        <v>597</v>
      </c>
      <c r="C100" s="77">
        <v>5.8510638300000001E-2</v>
      </c>
      <c r="D100" s="15">
        <v>584</v>
      </c>
      <c r="E100" s="32">
        <f t="shared" si="46"/>
        <v>-2.1775544388609715E-2</v>
      </c>
      <c r="F100" s="18">
        <f>IF(ISNUMBER(D100), $B118 * E100, "")</f>
        <v>-3266.3316582914572</v>
      </c>
      <c r="G100" s="31">
        <v>588</v>
      </c>
      <c r="H100" s="32">
        <f t="shared" si="47"/>
        <v>-1.507537688442211E-2</v>
      </c>
      <c r="I100" s="101">
        <f>IF(ISNUMBER(G100), $B118 * H100, "")</f>
        <v>-2261.3065326633164</v>
      </c>
      <c r="J100" s="15">
        <v>583</v>
      </c>
      <c r="K100" s="32">
        <f t="shared" si="48"/>
        <v>-2.3450586264656615E-2</v>
      </c>
      <c r="L100" s="18">
        <f>IF(ISNUMBER(J100), $B118 * K100, "")</f>
        <v>-3517.5879396984924</v>
      </c>
      <c r="M100" s="31">
        <v>587</v>
      </c>
      <c r="N100" s="32">
        <f t="shared" si="49"/>
        <v>-1.675041876046901E-2</v>
      </c>
      <c r="O100" s="18">
        <f>IF(ISNUMBER(M100), $B118 * N100, "")</f>
        <v>-2512.5628140703516</v>
      </c>
      <c r="Q100" s="256"/>
      <c r="R100" s="256"/>
      <c r="S100" s="256"/>
    </row>
    <row r="101" spans="1:19" ht="17.25" thickBot="1">
      <c r="A101" s="125" t="s">
        <v>217</v>
      </c>
      <c r="B101" s="126">
        <v>194</v>
      </c>
      <c r="C101" s="77">
        <v>3.7433155099999997E-2</v>
      </c>
      <c r="D101" s="15">
        <v>192</v>
      </c>
      <c r="E101" s="32">
        <f t="shared" si="46"/>
        <v>-1.0309278350515464E-2</v>
      </c>
      <c r="F101" s="18">
        <f>IF(ISNUMBER(D101), $B118 * E101, "")</f>
        <v>-1546.3917525773195</v>
      </c>
      <c r="G101" s="31">
        <v>190</v>
      </c>
      <c r="H101" s="32">
        <f t="shared" si="47"/>
        <v>-2.0618556701030927E-2</v>
      </c>
      <c r="I101" s="101">
        <f>IF(ISNUMBER(G101), $B118 * H101, "")</f>
        <v>-3092.783505154639</v>
      </c>
      <c r="J101" s="15">
        <v>189</v>
      </c>
      <c r="K101" s="32">
        <f t="shared" si="48"/>
        <v>-2.5773195876288658E-2</v>
      </c>
      <c r="L101" s="18">
        <f>IF(ISNUMBER(J101), $B118 * K101, "")</f>
        <v>-3865.9793814432987</v>
      </c>
      <c r="M101" s="31">
        <v>190</v>
      </c>
      <c r="N101" s="32">
        <f t="shared" si="49"/>
        <v>-2.0618556701030927E-2</v>
      </c>
      <c r="O101" s="18">
        <f>IF(ISNUMBER(M101), $B118 * N101, "")</f>
        <v>-3092.783505154639</v>
      </c>
      <c r="Q101" s="256"/>
      <c r="R101" s="256"/>
      <c r="S101" s="256"/>
    </row>
    <row r="102" spans="1:19" ht="17.25" thickBot="1">
      <c r="A102" s="127" t="s">
        <v>329</v>
      </c>
      <c r="B102" s="128">
        <v>2690</v>
      </c>
      <c r="C102" s="78">
        <v>3.0651340999999999E-2</v>
      </c>
      <c r="D102" s="20">
        <v>2675</v>
      </c>
      <c r="E102" s="21">
        <f t="shared" si="46"/>
        <v>-5.5762081784386614E-3</v>
      </c>
      <c r="F102" s="22">
        <f>IF(ISNUMBER(D102), $B118 * E102, "")</f>
        <v>-836.43122676579924</v>
      </c>
      <c r="G102" s="30">
        <v>2620</v>
      </c>
      <c r="H102" s="21">
        <f t="shared" si="47"/>
        <v>-2.6022304832713755E-2</v>
      </c>
      <c r="I102" s="105">
        <f>IF(ISNUMBER(G102), $B118 * H102, "")</f>
        <v>-3903.3457249070634</v>
      </c>
      <c r="J102" s="20">
        <v>2595</v>
      </c>
      <c r="K102" s="21">
        <f t="shared" si="48"/>
        <v>-3.5315985130111527E-2</v>
      </c>
      <c r="L102" s="22">
        <f>IF(ISNUMBER(J102), $B118 * K102, "")</f>
        <v>-5297.3977695167287</v>
      </c>
      <c r="M102" s="30">
        <v>2610</v>
      </c>
      <c r="N102" s="21">
        <f t="shared" si="49"/>
        <v>-2.9739776951672861E-2</v>
      </c>
      <c r="O102" s="22">
        <f>IF(ISNUMBER(M102), $B118 * N102, "")</f>
        <v>-4460.966542750929</v>
      </c>
      <c r="Q102" s="256"/>
      <c r="R102" s="256"/>
      <c r="S102" s="256"/>
    </row>
    <row r="103" spans="1:19" ht="17.25" thickBot="1">
      <c r="A103" s="125" t="s">
        <v>219</v>
      </c>
      <c r="B103" s="129">
        <v>300</v>
      </c>
      <c r="C103" s="80">
        <v>2.73972603E-2</v>
      </c>
      <c r="D103" s="106">
        <v>296</v>
      </c>
      <c r="E103" s="107">
        <f>IF(ISNUMBER(D103), (D103 - $B103) / $B103, "")</f>
        <v>-1.3333333333333334E-2</v>
      </c>
      <c r="F103" s="108">
        <f>IF(ISNUMBER(D103), $B118 * E103, "")</f>
        <v>-2000.0000000000002</v>
      </c>
      <c r="G103" s="109">
        <v>296</v>
      </c>
      <c r="H103" s="107">
        <f>IF(ISNUMBER(G103), (G103 - $B103) / $B103, "")</f>
        <v>-1.3333333333333334E-2</v>
      </c>
      <c r="I103" s="110">
        <f>IF(ISNUMBER(G103), $B118 * H103, "")</f>
        <v>-2000.0000000000002</v>
      </c>
      <c r="J103" s="106">
        <v>293</v>
      </c>
      <c r="K103" s="107">
        <f>IF(ISNUMBER(J103), (J103 - $B103) / $B103, "")</f>
        <v>-2.3333333333333334E-2</v>
      </c>
      <c r="L103" s="108">
        <f>IF(ISNUMBER(J103), $B118 * K103, "")</f>
        <v>-3500</v>
      </c>
      <c r="M103" s="109">
        <v>294</v>
      </c>
      <c r="N103" s="107">
        <f>IF(ISNUMBER(M103), (M103 - $B103) / $B103, "")</f>
        <v>-0.02</v>
      </c>
      <c r="O103" s="108">
        <f>IF(ISNUMBER(M103), $B118 * N103, "")</f>
        <v>-3000</v>
      </c>
      <c r="Q103" s="256"/>
      <c r="R103" s="256"/>
      <c r="S103" s="256"/>
    </row>
    <row r="104" spans="1:19" ht="17.25" thickBot="1">
      <c r="A104" s="125" t="s">
        <v>149</v>
      </c>
      <c r="B104" s="126">
        <v>113</v>
      </c>
      <c r="C104" s="77">
        <v>2.7272727300000001E-2</v>
      </c>
      <c r="D104" s="15">
        <v>113</v>
      </c>
      <c r="E104" s="32">
        <f t="shared" ref="E104:E107" si="50">IF(ISNUMBER(D104), (D104 - $B104) / $B104, "")</f>
        <v>0</v>
      </c>
      <c r="F104" s="18">
        <f>IF(ISNUMBER(D104), $B118 * E104, "")</f>
        <v>0</v>
      </c>
      <c r="G104" s="31">
        <v>112</v>
      </c>
      <c r="H104" s="32">
        <f t="shared" ref="H104:H107" si="51">IF(ISNUMBER(G104), (G104 - $B104) / $B104, "")</f>
        <v>-8.8495575221238937E-3</v>
      </c>
      <c r="I104" s="101">
        <f>IF(ISNUMBER(G104), $B118 * H104, "")</f>
        <v>-1327.4336283185839</v>
      </c>
      <c r="J104" s="15">
        <v>112</v>
      </c>
      <c r="K104" s="32">
        <f t="shared" ref="K104:K107" si="52">IF(ISNUMBER(J104), (J104 - $B104) / $B104, "")</f>
        <v>-8.8495575221238937E-3</v>
      </c>
      <c r="L104" s="18">
        <f>IF(ISNUMBER(J104), $B118 * K104, "")</f>
        <v>-1327.4336283185839</v>
      </c>
      <c r="M104" s="31">
        <v>113</v>
      </c>
      <c r="N104" s="32">
        <f t="shared" ref="N104:N107" si="53">IF(ISNUMBER(M104), (M104 - $B104) / $B104, "")</f>
        <v>0</v>
      </c>
      <c r="O104" s="18">
        <f>IF(ISNUMBER(M104), $B118 * N104, "")</f>
        <v>0</v>
      </c>
      <c r="Q104" s="256"/>
      <c r="R104" s="256"/>
      <c r="S104" s="256"/>
    </row>
    <row r="105" spans="1:19" ht="17.25" thickBot="1">
      <c r="A105" s="125" t="s">
        <v>56</v>
      </c>
      <c r="B105" s="126">
        <v>168</v>
      </c>
      <c r="C105" s="77">
        <v>2.4390243900000001E-2</v>
      </c>
      <c r="D105" s="15">
        <v>167</v>
      </c>
      <c r="E105" s="32">
        <f t="shared" si="50"/>
        <v>-5.9523809523809521E-3</v>
      </c>
      <c r="F105" s="18">
        <f>IF(ISNUMBER(D105), $B118 * E105, "")</f>
        <v>-892.85714285714278</v>
      </c>
      <c r="G105" s="31">
        <v>167</v>
      </c>
      <c r="H105" s="32">
        <f t="shared" si="51"/>
        <v>-5.9523809523809521E-3</v>
      </c>
      <c r="I105" s="101">
        <f>IF(ISNUMBER(G105), $B118 * H105, "")</f>
        <v>-892.85714285714278</v>
      </c>
      <c r="J105" s="15">
        <v>166</v>
      </c>
      <c r="K105" s="32">
        <f t="shared" si="52"/>
        <v>-1.1904761904761904E-2</v>
      </c>
      <c r="L105" s="18">
        <f>IF(ISNUMBER(J105), $B118 * K105, "")</f>
        <v>-1785.7142857142856</v>
      </c>
      <c r="M105" s="31">
        <v>167</v>
      </c>
      <c r="N105" s="32">
        <f t="shared" si="53"/>
        <v>-5.9523809523809521E-3</v>
      </c>
      <c r="O105" s="18">
        <f>IF(ISNUMBER(M105), $B118 * N105, "")</f>
        <v>-892.85714285714278</v>
      </c>
      <c r="Q105" s="256"/>
      <c r="R105" s="256"/>
      <c r="S105" s="256"/>
    </row>
    <row r="106" spans="1:19" ht="17.25" thickBot="1">
      <c r="A106" s="125" t="s">
        <v>127</v>
      </c>
      <c r="B106" s="126">
        <v>109</v>
      </c>
      <c r="C106" s="77">
        <v>1.8691588799999999E-2</v>
      </c>
      <c r="D106" s="15">
        <v>110</v>
      </c>
      <c r="E106" s="32">
        <f t="shared" si="50"/>
        <v>9.1743119266055051E-3</v>
      </c>
      <c r="F106" s="18">
        <f>IF(ISNUMBER(D106), $B118 * E106, "")</f>
        <v>1376.1467889908258</v>
      </c>
      <c r="G106" s="31">
        <v>112</v>
      </c>
      <c r="H106" s="32">
        <f t="shared" si="51"/>
        <v>2.7522935779816515E-2</v>
      </c>
      <c r="I106" s="101">
        <f>IF(ISNUMBER(G106), $B118 * H106, "")</f>
        <v>4128.440366972477</v>
      </c>
      <c r="J106" s="15">
        <v>111</v>
      </c>
      <c r="K106" s="32">
        <f t="shared" si="52"/>
        <v>1.834862385321101E-2</v>
      </c>
      <c r="L106" s="18">
        <f>IF(ISNUMBER(J106), $B118 * K106, "")</f>
        <v>2752.2935779816517</v>
      </c>
      <c r="M106" s="31">
        <v>110</v>
      </c>
      <c r="N106" s="32">
        <f t="shared" si="53"/>
        <v>9.1743119266055051E-3</v>
      </c>
      <c r="O106" s="18">
        <f>IF(ISNUMBER(M106), $B118 * N106, "")</f>
        <v>1376.1467889908258</v>
      </c>
      <c r="Q106" s="33"/>
      <c r="R106" s="33"/>
    </row>
    <row r="107" spans="1:19" ht="17.25" thickBot="1">
      <c r="A107" s="130" t="s">
        <v>213</v>
      </c>
      <c r="B107" s="131">
        <v>11.1</v>
      </c>
      <c r="C107" s="79">
        <v>1.83486239E-2</v>
      </c>
      <c r="D107" s="24">
        <v>11</v>
      </c>
      <c r="E107" s="25">
        <f t="shared" si="50"/>
        <v>-9.0090090090089777E-3</v>
      </c>
      <c r="F107" s="104">
        <f>IF(ISNUMBER(D107), $B118 * E107, "")</f>
        <v>-1351.3513513513467</v>
      </c>
      <c r="G107" s="102">
        <v>11.1</v>
      </c>
      <c r="H107" s="25">
        <f t="shared" si="51"/>
        <v>0</v>
      </c>
      <c r="I107" s="103">
        <f>IF(ISNUMBER(G107), $B118 * H107, "")</f>
        <v>0</v>
      </c>
      <c r="J107" s="24">
        <v>10.9</v>
      </c>
      <c r="K107" s="25">
        <f t="shared" si="52"/>
        <v>-1.8018018018017955E-2</v>
      </c>
      <c r="L107" s="104">
        <f>IF(ISNUMBER(J107), $B118 * K107, "")</f>
        <v>-2702.7027027026934</v>
      </c>
      <c r="M107" s="102">
        <v>10.9</v>
      </c>
      <c r="N107" s="25">
        <f t="shared" si="53"/>
        <v>-1.8018018018017955E-2</v>
      </c>
      <c r="O107" s="104">
        <f>IF(ISNUMBER(M107), $B118 * N107, "")</f>
        <v>-2702.7027027026934</v>
      </c>
      <c r="Q107" s="265"/>
      <c r="R107" s="266"/>
      <c r="S107" s="267"/>
    </row>
    <row r="108" spans="1:19">
      <c r="A108" s="123" t="s">
        <v>147</v>
      </c>
      <c r="B108" s="124">
        <v>12.5</v>
      </c>
      <c r="C108" s="76">
        <v>1.6260162599999999E-2</v>
      </c>
      <c r="D108" s="13">
        <v>12.4</v>
      </c>
      <c r="E108" s="14">
        <f>IF(ISNUMBER(D108), (D108 - $B108) / $B108, "")</f>
        <v>-7.9999999999999724E-3</v>
      </c>
      <c r="F108" s="16">
        <f>IF(ISNUMBER(D108), $B118 * E108, "")</f>
        <v>-1199.9999999999959</v>
      </c>
      <c r="G108" s="29">
        <v>12.4</v>
      </c>
      <c r="H108" s="14">
        <f>IF(ISNUMBER(G108), (G108 - $B108) / $B108, "")</f>
        <v>-7.9999999999999724E-3</v>
      </c>
      <c r="I108" s="100">
        <f>IF(ISNUMBER(G108), $B118 * H108, "")</f>
        <v>-1199.9999999999959</v>
      </c>
      <c r="J108" s="13">
        <v>12.2</v>
      </c>
      <c r="K108" s="14">
        <f>IF(ISNUMBER(J108), (J108 - $B108) / $B108, "")</f>
        <v>-2.4000000000000056E-2</v>
      </c>
      <c r="L108" s="16">
        <f>IF(ISNUMBER(J108), $B118 * K108, "")</f>
        <v>-3600.0000000000082</v>
      </c>
      <c r="M108" s="29">
        <v>12.3</v>
      </c>
      <c r="N108" s="14">
        <f>IF(ISNUMBER(M108), (M108 - $B108) / $B108, "")</f>
        <v>-1.5999999999999945E-2</v>
      </c>
      <c r="O108" s="16">
        <f>IF(ISNUMBER(M108), $B118 * N108, "")</f>
        <v>-2399.9999999999918</v>
      </c>
      <c r="Q108" s="268"/>
      <c r="R108" s="269"/>
      <c r="S108" s="270"/>
    </row>
    <row r="109" spans="1:19" ht="17.25" thickBot="1">
      <c r="A109" s="125" t="s">
        <v>49</v>
      </c>
      <c r="B109" s="126">
        <v>60299000</v>
      </c>
      <c r="C109" s="77">
        <v>1.47076146E-2</v>
      </c>
      <c r="D109" s="15">
        <v>60711000</v>
      </c>
      <c r="E109" s="32">
        <f t="shared" ref="E109:E112" si="54">IF(ISNUMBER(D109), (D109 - $B109) / $B109, "")</f>
        <v>6.8326174563425593E-3</v>
      </c>
      <c r="F109" s="18">
        <f>IF(ISNUMBER(D109), $B118 * E109, "")</f>
        <v>1024.8926184513839</v>
      </c>
      <c r="G109" s="31">
        <v>60550000</v>
      </c>
      <c r="H109" s="32">
        <f t="shared" ref="H109:H112" si="55">IF(ISNUMBER(G109), (G109 - $B109) / $B109, "")</f>
        <v>4.1625897610242293E-3</v>
      </c>
      <c r="I109" s="101">
        <f>IF(ISNUMBER(G109), $B118 * H109, "")</f>
        <v>624.38846415363435</v>
      </c>
      <c r="J109" s="15">
        <v>60351000</v>
      </c>
      <c r="K109" s="32">
        <f t="shared" ref="K109:K112" si="56">IF(ISNUMBER(J109), (J109 - $B109) / $B109, "")</f>
        <v>8.6236919351896386E-4</v>
      </c>
      <c r="L109" s="18">
        <f>IF(ISNUMBER(J109), $B118 * K109, "")</f>
        <v>129.35537902784458</v>
      </c>
      <c r="M109" s="31">
        <v>60467000</v>
      </c>
      <c r="N109" s="32">
        <f t="shared" ref="N109:N112" si="57">IF(ISNUMBER(M109), (M109 - $B109) / $B109, "")</f>
        <v>2.7861158559843446E-3</v>
      </c>
      <c r="O109" s="18">
        <f>IF(ISNUMBER(M109), $B118 * N109, "")</f>
        <v>417.9173783976517</v>
      </c>
      <c r="Q109" s="271"/>
      <c r="R109" s="272"/>
      <c r="S109" s="273"/>
    </row>
    <row r="110" spans="1:19" ht="17.25" thickBot="1">
      <c r="A110" s="125" t="s">
        <v>115</v>
      </c>
      <c r="B110" s="126">
        <v>714</v>
      </c>
      <c r="C110" s="77">
        <v>1.42045455E-2</v>
      </c>
      <c r="D110" s="15">
        <v>706</v>
      </c>
      <c r="E110" s="32">
        <f t="shared" si="54"/>
        <v>-1.1204481792717087E-2</v>
      </c>
      <c r="F110" s="18">
        <f>IF(ISNUMBER(D110), $B118 * E110, "")</f>
        <v>-1680.672268907563</v>
      </c>
      <c r="G110" s="31">
        <v>700</v>
      </c>
      <c r="H110" s="32">
        <f t="shared" si="55"/>
        <v>-1.9607843137254902E-2</v>
      </c>
      <c r="I110" s="101">
        <f>IF(ISNUMBER(G110), $B118 * H110, "")</f>
        <v>-2941.1764705882351</v>
      </c>
      <c r="J110" s="15">
        <v>700</v>
      </c>
      <c r="K110" s="32">
        <f t="shared" si="56"/>
        <v>-1.9607843137254902E-2</v>
      </c>
      <c r="L110" s="18">
        <f>IF(ISNUMBER(J110), $B118 * K110, "")</f>
        <v>-2941.1764705882351</v>
      </c>
      <c r="M110" s="31">
        <v>705</v>
      </c>
      <c r="N110" s="32">
        <f t="shared" si="57"/>
        <v>-1.2605042016806723E-2</v>
      </c>
      <c r="O110" s="18">
        <f>IF(ISNUMBER(M110), $B118 * N110, "")</f>
        <v>-1890.7563025210084</v>
      </c>
      <c r="Q110" s="256"/>
      <c r="R110" s="256"/>
      <c r="S110" s="256"/>
    </row>
    <row r="111" spans="1:19" ht="17.25" thickBot="1">
      <c r="A111" s="125" t="s">
        <v>173</v>
      </c>
      <c r="B111" s="126">
        <v>1435</v>
      </c>
      <c r="C111" s="77">
        <v>1.4134275599999999E-2</v>
      </c>
      <c r="D111" s="15">
        <v>1430</v>
      </c>
      <c r="E111" s="32">
        <f t="shared" si="54"/>
        <v>-3.4843205574912892E-3</v>
      </c>
      <c r="F111" s="18">
        <f>IF(ISNUMBER(D111), $B118 * E111, "")</f>
        <v>-522.64808362369342</v>
      </c>
      <c r="G111" s="31">
        <v>1435</v>
      </c>
      <c r="H111" s="32">
        <f t="shared" si="55"/>
        <v>0</v>
      </c>
      <c r="I111" s="101">
        <f>IF(ISNUMBER(G111), $B118 * H111, "")</f>
        <v>0</v>
      </c>
      <c r="J111" s="15">
        <v>1440</v>
      </c>
      <c r="K111" s="32">
        <f t="shared" si="56"/>
        <v>3.4843205574912892E-3</v>
      </c>
      <c r="L111" s="18">
        <f>IF(ISNUMBER(J111), $B118 * K111, "")</f>
        <v>522.64808362369342</v>
      </c>
      <c r="M111" s="31">
        <v>1425</v>
      </c>
      <c r="N111" s="32">
        <f t="shared" si="57"/>
        <v>-6.9686411149825784E-3</v>
      </c>
      <c r="O111" s="18">
        <f>IF(ISNUMBER(M111), $B118 * N111, "")</f>
        <v>-1045.2961672473868</v>
      </c>
      <c r="Q111" s="251"/>
      <c r="R111" s="251"/>
      <c r="S111" s="251"/>
    </row>
    <row r="112" spans="1:19" ht="17.25" thickBot="1">
      <c r="A112" s="127" t="s">
        <v>85</v>
      </c>
      <c r="B112" s="128">
        <v>375</v>
      </c>
      <c r="C112" s="78">
        <v>1.3513513499999999E-2</v>
      </c>
      <c r="D112" s="20">
        <v>364</v>
      </c>
      <c r="E112" s="21">
        <f t="shared" si="54"/>
        <v>-2.9333333333333333E-2</v>
      </c>
      <c r="F112" s="22">
        <f>IF(ISNUMBER(D112), $B118 * E112, "")</f>
        <v>-4400</v>
      </c>
      <c r="G112" s="30">
        <v>368</v>
      </c>
      <c r="H112" s="21">
        <f t="shared" si="55"/>
        <v>-1.8666666666666668E-2</v>
      </c>
      <c r="I112" s="105">
        <f>IF(ISNUMBER(G112), $B118 * H112, "")</f>
        <v>-2800.0000000000005</v>
      </c>
      <c r="J112" s="20">
        <v>367</v>
      </c>
      <c r="K112" s="21">
        <f t="shared" si="56"/>
        <v>-2.1333333333333333E-2</v>
      </c>
      <c r="L112" s="22">
        <f>IF(ISNUMBER(J112), $B118 * K112, "")</f>
        <v>-3200</v>
      </c>
      <c r="M112" s="30">
        <v>365</v>
      </c>
      <c r="N112" s="21">
        <f t="shared" si="57"/>
        <v>-2.6666666666666668E-2</v>
      </c>
      <c r="O112" s="22">
        <f>IF(ISNUMBER(M112), $B118 * N112, "")</f>
        <v>-4000.0000000000005</v>
      </c>
      <c r="Q112" s="251"/>
      <c r="R112" s="251"/>
      <c r="S112" s="251"/>
    </row>
    <row r="113" spans="1:19" ht="17.25" thickBot="1">
      <c r="A113" s="125" t="s">
        <v>73</v>
      </c>
      <c r="B113" s="129">
        <v>28460</v>
      </c>
      <c r="C113" s="80">
        <v>1.31719473E-2</v>
      </c>
      <c r="D113" s="106">
        <v>29360</v>
      </c>
      <c r="E113" s="107">
        <f>IF(ISNUMBER(D113), (D113 - $B113) / $B113, "")</f>
        <v>3.1623330990864368E-2</v>
      </c>
      <c r="F113" s="108">
        <f>IF(ISNUMBER(D113), $B118 * E113, "")</f>
        <v>4743.499648629655</v>
      </c>
      <c r="G113" s="109">
        <v>29380</v>
      </c>
      <c r="H113" s="107">
        <f>IF(ISNUMBER(G113), (G113 - $B113) / $B113, "")</f>
        <v>3.2326071679550247E-2</v>
      </c>
      <c r="I113" s="110">
        <f>IF(ISNUMBER(G113), $B118 * H113, "")</f>
        <v>4848.9107519325371</v>
      </c>
      <c r="J113" s="106">
        <v>29060</v>
      </c>
      <c r="K113" s="107">
        <f>IF(ISNUMBER(J113), (J113 - $B113) / $B113, "")</f>
        <v>2.1082220660576249E-2</v>
      </c>
      <c r="L113" s="108">
        <f>IF(ISNUMBER(J113), $B118 * K113, "")</f>
        <v>3162.3330990864374</v>
      </c>
      <c r="M113" s="109">
        <v>30450</v>
      </c>
      <c r="N113" s="107">
        <f>IF(ISNUMBER(M113), (M113 - $B113) / $B113, "")</f>
        <v>6.9922698524244556E-2</v>
      </c>
      <c r="O113" s="108">
        <f>IF(ISNUMBER(M113), $B118 * N113, "")</f>
        <v>10488.404778636683</v>
      </c>
      <c r="Q113" s="256"/>
      <c r="R113" s="256"/>
      <c r="S113" s="256"/>
    </row>
    <row r="114" spans="1:19" ht="17.25" thickBot="1">
      <c r="A114" s="125" t="s">
        <v>145</v>
      </c>
      <c r="B114" s="126">
        <v>20.5</v>
      </c>
      <c r="C114" s="77">
        <v>9.8522166999999994E-3</v>
      </c>
      <c r="D114" s="15">
        <v>20.5</v>
      </c>
      <c r="E114" s="32">
        <f t="shared" ref="E114:E117" si="58">IF(ISNUMBER(D114), (D114 - $B114) / $B114, "")</f>
        <v>0</v>
      </c>
      <c r="F114" s="18">
        <f>IF(ISNUMBER(D114), $B118 * E114, "")</f>
        <v>0</v>
      </c>
      <c r="G114" s="31">
        <v>20.7</v>
      </c>
      <c r="H114" s="32">
        <f t="shared" ref="H114:H117" si="59">IF(ISNUMBER(G114), (G114 - $B114) / $B114, "")</f>
        <v>9.7560975609755751E-3</v>
      </c>
      <c r="I114" s="101">
        <f>IF(ISNUMBER(G114), $B118 * H114, "")</f>
        <v>1463.4146341463363</v>
      </c>
      <c r="J114" s="15">
        <v>20.399999999999999</v>
      </c>
      <c r="K114" s="32">
        <f t="shared" ref="K114:K117" si="60">IF(ISNUMBER(J114), (J114 - $B114) / $B114, "")</f>
        <v>-4.8780487804878743E-3</v>
      </c>
      <c r="L114" s="18">
        <f>IF(ISNUMBER(J114), $B118 * K114, "")</f>
        <v>-731.70731707318112</v>
      </c>
      <c r="M114" s="31">
        <v>20.399999999999999</v>
      </c>
      <c r="N114" s="32">
        <f t="shared" ref="N114:N117" si="61">IF(ISNUMBER(M114), (M114 - $B114) / $B114, "")</f>
        <v>-4.8780487804878743E-3</v>
      </c>
      <c r="O114" s="18">
        <f>IF(ISNUMBER(M114), $B118 * N114, "")</f>
        <v>-731.70731707318112</v>
      </c>
      <c r="Q114" s="256"/>
      <c r="R114" s="256"/>
      <c r="S114" s="256"/>
    </row>
    <row r="115" spans="1:19" ht="17.25" thickBot="1">
      <c r="A115" s="125" t="s">
        <v>123</v>
      </c>
      <c r="B115" s="126">
        <v>190800</v>
      </c>
      <c r="C115" s="77">
        <v>9.5238094999999991E-3</v>
      </c>
      <c r="D115" s="15">
        <v>192450</v>
      </c>
      <c r="E115" s="32">
        <f t="shared" si="58"/>
        <v>8.6477987421383646E-3</v>
      </c>
      <c r="F115" s="18">
        <f>IF(ISNUMBER(D115), $B118 * E115, "")</f>
        <v>1297.1698113207547</v>
      </c>
      <c r="G115" s="31">
        <v>194150</v>
      </c>
      <c r="H115" s="32">
        <f t="shared" si="59"/>
        <v>1.7557651991614256E-2</v>
      </c>
      <c r="I115" s="101">
        <f>IF(ISNUMBER(G115), $B118 * H115, "")</f>
        <v>2633.6477987421385</v>
      </c>
      <c r="J115" s="15">
        <v>193500</v>
      </c>
      <c r="K115" s="32">
        <f t="shared" si="60"/>
        <v>1.4150943396226415E-2</v>
      </c>
      <c r="L115" s="18">
        <f>IF(ISNUMBER(J115), $B118 * K115, "")</f>
        <v>2122.6415094339623</v>
      </c>
      <c r="M115" s="31">
        <v>196000</v>
      </c>
      <c r="N115" s="32">
        <f t="shared" si="61"/>
        <v>2.7253668763102725E-2</v>
      </c>
      <c r="O115" s="18">
        <f>IF(ISNUMBER(M115), $B118 * N115, "")</f>
        <v>4088.050314465409</v>
      </c>
      <c r="Q115" s="256"/>
      <c r="R115" s="256"/>
      <c r="S115" s="256"/>
    </row>
    <row r="116" spans="1:19">
      <c r="A116" s="125" t="s">
        <v>143</v>
      </c>
      <c r="B116" s="126">
        <v>1955</v>
      </c>
      <c r="C116" s="77">
        <v>7.7319588E-3</v>
      </c>
      <c r="D116" s="15">
        <v>1945</v>
      </c>
      <c r="E116" s="32">
        <f t="shared" si="58"/>
        <v>-5.1150895140664966E-3</v>
      </c>
      <c r="F116" s="18">
        <f>IF(ISNUMBER(D116), $B118 * E116, "")</f>
        <v>-767.26342710997449</v>
      </c>
      <c r="G116" s="31">
        <v>1945</v>
      </c>
      <c r="H116" s="32">
        <f t="shared" si="59"/>
        <v>-5.1150895140664966E-3</v>
      </c>
      <c r="I116" s="101">
        <f>IF(ISNUMBER(G116), $B118 * H116, "")</f>
        <v>-767.26342710997449</v>
      </c>
      <c r="J116" s="15">
        <v>1930</v>
      </c>
      <c r="K116" s="32">
        <f t="shared" si="60"/>
        <v>-1.278772378516624E-2</v>
      </c>
      <c r="L116" s="18">
        <f>IF(ISNUMBER(J116), $B118 * K116, "")</f>
        <v>-1918.158567774936</v>
      </c>
      <c r="M116" s="31">
        <v>1940</v>
      </c>
      <c r="N116" s="32">
        <f t="shared" si="61"/>
        <v>-7.6726342710997444E-3</v>
      </c>
      <c r="O116" s="18">
        <f>IF(ISNUMBER(M116), $B118 * N116, "")</f>
        <v>-1150.8951406649617</v>
      </c>
      <c r="Q116" s="278"/>
      <c r="R116" s="279"/>
      <c r="S116" s="280"/>
    </row>
    <row r="117" spans="1:19" ht="17.25" thickBot="1">
      <c r="A117" s="130" t="s">
        <v>237</v>
      </c>
      <c r="B117" s="131">
        <v>133</v>
      </c>
      <c r="C117" s="79">
        <v>7.5757576E-3</v>
      </c>
      <c r="D117" s="24">
        <v>132</v>
      </c>
      <c r="E117" s="25">
        <f t="shared" si="58"/>
        <v>-7.5187969924812026E-3</v>
      </c>
      <c r="F117" s="104">
        <f>IF(ISNUMBER(D117), $B118 * E117, "")</f>
        <v>-1127.8195488721803</v>
      </c>
      <c r="G117" s="102">
        <v>135</v>
      </c>
      <c r="H117" s="25">
        <f t="shared" si="59"/>
        <v>1.5037593984962405E-2</v>
      </c>
      <c r="I117" s="103">
        <f>IF(ISNUMBER(G117), $B118 * H117, "")</f>
        <v>2255.6390977443607</v>
      </c>
      <c r="J117" s="24">
        <v>136</v>
      </c>
      <c r="K117" s="25">
        <f t="shared" si="60"/>
        <v>2.2556390977443608E-2</v>
      </c>
      <c r="L117" s="104">
        <f>IF(ISNUMBER(J117), $B118 * K117, "")</f>
        <v>3383.458646616541</v>
      </c>
      <c r="M117" s="102">
        <v>136</v>
      </c>
      <c r="N117" s="25">
        <f t="shared" si="61"/>
        <v>2.2556390977443608E-2</v>
      </c>
      <c r="O117" s="104">
        <f>IF(ISNUMBER(M117), $B118 * N117, "")</f>
        <v>3383.458646616541</v>
      </c>
      <c r="Q117" s="281"/>
      <c r="R117" s="282"/>
      <c r="S117" s="283"/>
    </row>
    <row r="118" spans="1:19" ht="17.25" thickBot="1">
      <c r="A118" s="132" t="s">
        <v>267</v>
      </c>
      <c r="B118" s="289">
        <f>$B$37</f>
        <v>150000</v>
      </c>
      <c r="C118" s="290"/>
      <c r="D118" s="26" t="s">
        <v>268</v>
      </c>
      <c r="E118" s="27">
        <f>IF(COUNT(E98:E117), SUM(E98:E117) / COUNT(E98:E117), 0)</f>
        <v>-9.0422456428645506E-3</v>
      </c>
      <c r="F118" s="28">
        <f>SUM(F98:F117)</f>
        <v>-27126.736928593651</v>
      </c>
      <c r="G118" s="26" t="s">
        <v>268</v>
      </c>
      <c r="H118" s="27">
        <f>IF(COUNT(H98:H117), SUM(H98:H117) / COUNT(H98:H117), 0)</f>
        <v>-6.6274505371385281E-3</v>
      </c>
      <c r="I118" s="28">
        <f>SUM(I98:I117)</f>
        <v>-19882.351611415579</v>
      </c>
      <c r="J118" s="26" t="s">
        <v>268</v>
      </c>
      <c r="K118" s="27">
        <f>IF(COUNT(K98:K117), SUM(K98:K117) / COUNT(K98:K117), 0)</f>
        <v>-1.2278582953453474E-2</v>
      </c>
      <c r="L118" s="28">
        <f>SUM(L98:L117)</f>
        <v>-36835.748860360429</v>
      </c>
      <c r="M118" s="26" t="s">
        <v>268</v>
      </c>
      <c r="N118" s="27">
        <f>IF(COUNT(N98:N117), SUM(N98:N117) / COUNT(N98:N117), 0)</f>
        <v>-7.9941866024215071E-3</v>
      </c>
      <c r="O118" s="28">
        <f>SUM(O98:O117)</f>
        <v>-23982.559807264526</v>
      </c>
      <c r="Q118" s="284"/>
      <c r="R118" s="285"/>
      <c r="S118" s="286"/>
    </row>
    <row r="120" spans="1:19" ht="17.25" thickBot="1"/>
    <row r="121" spans="1:19" ht="17.25" thickBot="1">
      <c r="A121" s="230" t="s">
        <v>255</v>
      </c>
      <c r="B121" s="231"/>
      <c r="C121" s="231"/>
      <c r="D121" s="231"/>
      <c r="E121" s="231"/>
      <c r="F121" s="231"/>
      <c r="G121" s="231"/>
      <c r="H121" s="231"/>
      <c r="I121" s="231"/>
      <c r="J121" s="231"/>
      <c r="K121" s="231"/>
      <c r="L121" s="231"/>
      <c r="M121" s="231"/>
      <c r="N121" s="231"/>
      <c r="O121" s="232"/>
      <c r="Q121" s="251"/>
      <c r="R121" s="251"/>
      <c r="S121" s="251"/>
    </row>
    <row r="122" spans="1:19" ht="17.25" thickBot="1">
      <c r="A122" s="206" t="s">
        <v>264</v>
      </c>
      <c r="B122" s="230" t="s">
        <v>49</v>
      </c>
      <c r="C122" s="232"/>
      <c r="D122" s="230" t="s">
        <v>57</v>
      </c>
      <c r="E122" s="231"/>
      <c r="F122" s="232"/>
      <c r="G122" s="257">
        <f>_xlfn.IFNA(VLOOKUP(B122, 현재가테이블!$B$2:$D$200, 2, FALSE), "-")</f>
        <v>60715000</v>
      </c>
      <c r="H122" s="258"/>
      <c r="I122" s="259"/>
      <c r="J122" s="230" t="s">
        <v>58</v>
      </c>
      <c r="K122" s="231"/>
      <c r="L122" s="232"/>
      <c r="M122" s="260">
        <f>_xlfn.IFNA(VLOOKUP(B122, 현재가테이블!$B$2:$D$200, 3, FALSE), "-")</f>
        <v>-7.8924148000000006E-3</v>
      </c>
      <c r="N122" s="261"/>
      <c r="O122" s="262"/>
      <c r="Q122" s="251"/>
      <c r="R122" s="251"/>
      <c r="S122" s="251"/>
    </row>
    <row r="123" spans="1:19" ht="17.25" thickBot="1">
      <c r="A123" s="291" t="s">
        <v>54</v>
      </c>
      <c r="B123" s="293" t="str">
        <f>TEXT($G$1, "[$-ko-KR]yyyy-mm-dd(ddd) ") &amp; "오전 00:00"</f>
        <v>2021-12-11(토) 오전 00:00</v>
      </c>
      <c r="C123" s="294"/>
      <c r="D123" s="253" t="str">
        <f>TEXT($G$1, "[$-ko-KR]yyyy-mm-dd(ddd) ") &amp; "오후 14:00"</f>
        <v>2021-12-11(토) 오후 14:00</v>
      </c>
      <c r="E123" s="254"/>
      <c r="F123" s="255"/>
      <c r="G123" s="253" t="str">
        <f>TEXT($G$1, "[$-ko-KR]yyyy-mm-dd(ddd) ") &amp; "오후 19:00"</f>
        <v>2021-12-11(토) 오후 19:00</v>
      </c>
      <c r="H123" s="254"/>
      <c r="I123" s="255"/>
      <c r="J123" s="253" t="str">
        <f>TEXT($G$1, "[$-ko-KR]yyyy-mm-dd(ddd) ") &amp; "오후 21:00"</f>
        <v>2021-12-11(토) 오후 21:00</v>
      </c>
      <c r="K123" s="254"/>
      <c r="L123" s="255"/>
      <c r="M123" s="253" t="str">
        <f>TEXT($G$1+1, "[$-ko-KR]yyyy-mm-dd(ddd) ") &amp; "오전 00:00"</f>
        <v>2021-12-12(일) 오전 00:00</v>
      </c>
      <c r="N123" s="254"/>
      <c r="O123" s="255"/>
      <c r="Q123" s="251"/>
      <c r="R123" s="251"/>
      <c r="S123" s="251"/>
    </row>
    <row r="124" spans="1:19" ht="17.25" thickBot="1">
      <c r="A124" s="292"/>
      <c r="B124" s="121" t="s">
        <v>57</v>
      </c>
      <c r="C124" s="122" t="s">
        <v>58</v>
      </c>
      <c r="D124" s="2" t="s">
        <v>57</v>
      </c>
      <c r="E124" s="10" t="s">
        <v>265</v>
      </c>
      <c r="F124" s="11" t="s">
        <v>266</v>
      </c>
      <c r="G124" s="207" t="s">
        <v>57</v>
      </c>
      <c r="H124" s="208" t="s">
        <v>265</v>
      </c>
      <c r="I124" s="209" t="s">
        <v>266</v>
      </c>
      <c r="J124" s="10" t="s">
        <v>57</v>
      </c>
      <c r="K124" s="10" t="s">
        <v>265</v>
      </c>
      <c r="L124" s="115" t="s">
        <v>266</v>
      </c>
      <c r="M124" s="2" t="s">
        <v>57</v>
      </c>
      <c r="N124" s="10" t="s">
        <v>265</v>
      </c>
      <c r="O124" s="66" t="s">
        <v>266</v>
      </c>
      <c r="Q124" s="256"/>
      <c r="R124" s="256"/>
      <c r="S124" s="256"/>
    </row>
    <row r="125" spans="1:19" ht="17.25" thickBot="1">
      <c r="A125" s="123" t="s">
        <v>213</v>
      </c>
      <c r="B125" s="124">
        <v>11.1</v>
      </c>
      <c r="C125" s="76">
        <v>1.83486239E-2</v>
      </c>
      <c r="D125" s="13">
        <v>11</v>
      </c>
      <c r="E125" s="14">
        <f>IF(ISNUMBER(D125), (D125 - $B125) / $B125, "")</f>
        <v>-9.0090090090089777E-3</v>
      </c>
      <c r="F125" s="16">
        <f>IF(ISNUMBER(D125), $B145 * E125, "")</f>
        <v>-1351.3513513513467</v>
      </c>
      <c r="G125" s="29">
        <v>11.1</v>
      </c>
      <c r="H125" s="14">
        <f>IF(ISNUMBER(G125), (G125 - $B125) / $B125, "")</f>
        <v>0</v>
      </c>
      <c r="I125" s="100">
        <f>IF(ISNUMBER(G125), $B145 * H125, "")</f>
        <v>0</v>
      </c>
      <c r="J125" s="13">
        <v>10.9</v>
      </c>
      <c r="K125" s="14">
        <f>IF(ISNUMBER(J125), (J125 - $B125) / $B125, "")</f>
        <v>-1.8018018018017955E-2</v>
      </c>
      <c r="L125" s="16">
        <f>IF(ISNUMBER(J125), $B145 * K125, "")</f>
        <v>-2702.7027027026934</v>
      </c>
      <c r="M125" s="29">
        <v>10.9</v>
      </c>
      <c r="N125" s="14">
        <f>IF(ISNUMBER(M125), (M125 - $B125) / $B125, "")</f>
        <v>-1.8018018018017955E-2</v>
      </c>
      <c r="O125" s="16">
        <f>IF(ISNUMBER(M125), $B145 * N125, "")</f>
        <v>-2702.7027027026934</v>
      </c>
      <c r="Q125" s="251"/>
      <c r="R125" s="251"/>
      <c r="S125" s="251"/>
    </row>
    <row r="126" spans="1:19" ht="17.25" thickBot="1">
      <c r="A126" s="125" t="s">
        <v>147</v>
      </c>
      <c r="B126" s="126">
        <v>12.5</v>
      </c>
      <c r="C126" s="77">
        <v>1.6260162599999999E-2</v>
      </c>
      <c r="D126" s="15">
        <v>12.4</v>
      </c>
      <c r="E126" s="32">
        <f t="shared" ref="E126:E129" si="62">IF(ISNUMBER(D126), (D126 - $B126) / $B126, "")</f>
        <v>-7.9999999999999724E-3</v>
      </c>
      <c r="F126" s="18">
        <f>IF(ISNUMBER(D126), $B145 * E126, "")</f>
        <v>-1199.9999999999959</v>
      </c>
      <c r="G126" s="31">
        <v>12.4</v>
      </c>
      <c r="H126" s="32">
        <f t="shared" ref="H126:H129" si="63">IF(ISNUMBER(G126), (G126 - $B126) / $B126, "")</f>
        <v>-7.9999999999999724E-3</v>
      </c>
      <c r="I126" s="101">
        <f>IF(ISNUMBER(G126), $B145 * H126, "")</f>
        <v>-1199.9999999999959</v>
      </c>
      <c r="J126" s="15">
        <v>12.2</v>
      </c>
      <c r="K126" s="32">
        <f t="shared" ref="K126:K129" si="64">IF(ISNUMBER(J126), (J126 - $B126) / $B126, "")</f>
        <v>-2.4000000000000056E-2</v>
      </c>
      <c r="L126" s="18">
        <f>IF(ISNUMBER(J126), $B145 * K126, "")</f>
        <v>-3600.0000000000082</v>
      </c>
      <c r="M126" s="31">
        <v>12.3</v>
      </c>
      <c r="N126" s="32">
        <f t="shared" ref="N126:N129" si="65">IF(ISNUMBER(M126), (M126 - $B126) / $B126, "")</f>
        <v>-1.5999999999999945E-2</v>
      </c>
      <c r="O126" s="18">
        <f>IF(ISNUMBER(M126), $B145 * N126, "")</f>
        <v>-2399.9999999999918</v>
      </c>
      <c r="Q126" s="251"/>
      <c r="R126" s="251"/>
      <c r="S126" s="251"/>
    </row>
    <row r="127" spans="1:19" ht="17.25" thickBot="1">
      <c r="A127" s="125" t="s">
        <v>145</v>
      </c>
      <c r="B127" s="126">
        <v>20.5</v>
      </c>
      <c r="C127" s="77">
        <v>9.8522166999999994E-3</v>
      </c>
      <c r="D127" s="15">
        <v>20.5</v>
      </c>
      <c r="E127" s="32">
        <f t="shared" si="62"/>
        <v>0</v>
      </c>
      <c r="F127" s="18">
        <f>IF(ISNUMBER(D127), $B145 * E127, "")</f>
        <v>0</v>
      </c>
      <c r="G127" s="31">
        <v>20.7</v>
      </c>
      <c r="H127" s="32">
        <f t="shared" si="63"/>
        <v>9.7560975609755751E-3</v>
      </c>
      <c r="I127" s="101">
        <f>IF(ISNUMBER(G127), $B145 * H127, "")</f>
        <v>1463.4146341463363</v>
      </c>
      <c r="J127" s="15">
        <v>20.399999999999999</v>
      </c>
      <c r="K127" s="32">
        <f t="shared" si="64"/>
        <v>-4.8780487804878743E-3</v>
      </c>
      <c r="L127" s="18">
        <f>IF(ISNUMBER(J127), $B145 * K127, "")</f>
        <v>-731.70731707318112</v>
      </c>
      <c r="M127" s="31">
        <v>20.399999999999999</v>
      </c>
      <c r="N127" s="32">
        <f t="shared" si="65"/>
        <v>-4.8780487804878743E-3</v>
      </c>
      <c r="O127" s="18">
        <f>IF(ISNUMBER(M127), $B145 * N127, "")</f>
        <v>-731.70731707318112</v>
      </c>
      <c r="Q127" s="256"/>
      <c r="R127" s="256"/>
      <c r="S127" s="256"/>
    </row>
    <row r="128" spans="1:19" ht="17.25" thickBot="1">
      <c r="A128" s="125" t="s">
        <v>185</v>
      </c>
      <c r="B128" s="126">
        <v>14.2</v>
      </c>
      <c r="C128" s="77">
        <v>0</v>
      </c>
      <c r="D128" s="15">
        <v>13.9</v>
      </c>
      <c r="E128" s="32">
        <f t="shared" si="62"/>
        <v>-2.1126760563380208E-2</v>
      </c>
      <c r="F128" s="18">
        <f>IF(ISNUMBER(D128), $B145 * E128, "")</f>
        <v>-3169.0140845070314</v>
      </c>
      <c r="G128" s="31">
        <v>14</v>
      </c>
      <c r="H128" s="32">
        <f t="shared" si="63"/>
        <v>-1.4084507042253471E-2</v>
      </c>
      <c r="I128" s="101">
        <f>IF(ISNUMBER(G128), $B145 * H128, "")</f>
        <v>-2112.6760563380208</v>
      </c>
      <c r="J128" s="15">
        <v>13.9</v>
      </c>
      <c r="K128" s="32">
        <f t="shared" si="64"/>
        <v>-2.1126760563380208E-2</v>
      </c>
      <c r="L128" s="18">
        <f>IF(ISNUMBER(J128), $B145 * K128, "")</f>
        <v>-3169.0140845070314</v>
      </c>
      <c r="M128" s="31">
        <v>14</v>
      </c>
      <c r="N128" s="32">
        <f t="shared" si="65"/>
        <v>-1.4084507042253471E-2</v>
      </c>
      <c r="O128" s="18">
        <f>IF(ISNUMBER(M128), $B145 * N128, "")</f>
        <v>-2112.6760563380208</v>
      </c>
      <c r="Q128" s="256"/>
      <c r="R128" s="256"/>
      <c r="S128" s="256"/>
    </row>
    <row r="129" spans="1:19" ht="17.25" thickBot="1">
      <c r="A129" s="127" t="s">
        <v>247</v>
      </c>
      <c r="B129" s="128">
        <v>80.900000000000006</v>
      </c>
      <c r="C129" s="78">
        <v>-1.2345679000000001E-3</v>
      </c>
      <c r="D129" s="20">
        <v>80</v>
      </c>
      <c r="E129" s="21">
        <f t="shared" si="62"/>
        <v>-1.1124845488257177E-2</v>
      </c>
      <c r="F129" s="22">
        <f>IF(ISNUMBER(D129), $B145 * E129, "")</f>
        <v>-1668.7268232385766</v>
      </c>
      <c r="G129" s="30">
        <v>78.900000000000006</v>
      </c>
      <c r="H129" s="21">
        <f t="shared" si="63"/>
        <v>-2.4721878862793572E-2</v>
      </c>
      <c r="I129" s="105">
        <f>IF(ISNUMBER(G129), $B145 * H129, "")</f>
        <v>-3708.2818294190356</v>
      </c>
      <c r="J129" s="20">
        <v>78.900000000000006</v>
      </c>
      <c r="K129" s="21">
        <f t="shared" si="64"/>
        <v>-2.4721878862793572E-2</v>
      </c>
      <c r="L129" s="22">
        <f>IF(ISNUMBER(J129), $B145 * K129, "")</f>
        <v>-3708.2818294190356</v>
      </c>
      <c r="M129" s="30">
        <v>79.400000000000006</v>
      </c>
      <c r="N129" s="21">
        <f t="shared" si="65"/>
        <v>-1.8541409147095178E-2</v>
      </c>
      <c r="O129" s="22">
        <f>IF(ISNUMBER(M129), $B145 * N129, "")</f>
        <v>-2781.2113720642769</v>
      </c>
      <c r="Q129" s="256"/>
      <c r="R129" s="256"/>
      <c r="S129" s="256"/>
    </row>
    <row r="130" spans="1:19" ht="17.25" thickBot="1">
      <c r="A130" s="125" t="s">
        <v>64</v>
      </c>
      <c r="B130" s="129">
        <v>39.799999999999997</v>
      </c>
      <c r="C130" s="80">
        <v>-2.5062656999999999E-3</v>
      </c>
      <c r="D130" s="106">
        <v>39.299999999999997</v>
      </c>
      <c r="E130" s="107">
        <f>IF(ISNUMBER(D130), (D130 - $B130) / $B130, "")</f>
        <v>-1.2562814070351759E-2</v>
      </c>
      <c r="F130" s="108">
        <f>IF(ISNUMBER(D130), $B145 * E130, "")</f>
        <v>-1884.422110552764</v>
      </c>
      <c r="G130" s="109">
        <v>39.5</v>
      </c>
      <c r="H130" s="107">
        <f>IF(ISNUMBER(G130), (G130 - $B130) / $B130, "")</f>
        <v>-7.5376884422109847E-3</v>
      </c>
      <c r="I130" s="110">
        <f>IF(ISNUMBER(G130), $B145 * H130, "")</f>
        <v>-1130.6532663316477</v>
      </c>
      <c r="J130" s="106">
        <v>39.1</v>
      </c>
      <c r="K130" s="107">
        <f>IF(ISNUMBER(J130), (J130 - $B130) / $B130, "")</f>
        <v>-1.7587939698492358E-2</v>
      </c>
      <c r="L130" s="108">
        <f>IF(ISNUMBER(J130), $B145 * K130, "")</f>
        <v>-2638.1909547738537</v>
      </c>
      <c r="M130" s="109">
        <v>39.4</v>
      </c>
      <c r="N130" s="107">
        <f>IF(ISNUMBER(M130), (M130 - $B130) / $B130, "")</f>
        <v>-1.0050251256281372E-2</v>
      </c>
      <c r="O130" s="108">
        <f>IF(ISNUMBER(M130), $B145 * N130, "")</f>
        <v>-1507.5376884422058</v>
      </c>
      <c r="Q130" s="256"/>
      <c r="R130" s="256"/>
      <c r="S130" s="256"/>
    </row>
    <row r="131" spans="1:19" ht="17.25" thickBot="1">
      <c r="A131" s="125" t="s">
        <v>175</v>
      </c>
      <c r="B131" s="126">
        <v>15.9</v>
      </c>
      <c r="C131" s="77">
        <v>-6.2500000000000003E-3</v>
      </c>
      <c r="D131" s="15">
        <v>15.5</v>
      </c>
      <c r="E131" s="32">
        <f t="shared" ref="E131:E134" si="66">IF(ISNUMBER(D131), (D131 - $B131) / $B131, "")</f>
        <v>-2.5157232704402538E-2</v>
      </c>
      <c r="F131" s="18">
        <f>IF(ISNUMBER(D131), $B145 * E131, "")</f>
        <v>-3773.5849056603806</v>
      </c>
      <c r="G131" s="31">
        <v>15.6</v>
      </c>
      <c r="H131" s="32">
        <f t="shared" ref="H131:H134" si="67">IF(ISNUMBER(G131), (G131 - $B131) / $B131, "")</f>
        <v>-1.8867924528301931E-2</v>
      </c>
      <c r="I131" s="101">
        <f>IF(ISNUMBER(G131), $B145 * H131, "")</f>
        <v>-2830.1886792452897</v>
      </c>
      <c r="J131" s="15">
        <v>15.5</v>
      </c>
      <c r="K131" s="32">
        <f t="shared" ref="K131:K134" si="68">IF(ISNUMBER(J131), (J131 - $B131) / $B131, "")</f>
        <v>-2.5157232704402538E-2</v>
      </c>
      <c r="L131" s="18">
        <f>IF(ISNUMBER(J131), $B145 * K131, "")</f>
        <v>-3773.5849056603806</v>
      </c>
      <c r="M131" s="31">
        <v>15.5</v>
      </c>
      <c r="N131" s="32">
        <f t="shared" ref="N131:N134" si="69">IF(ISNUMBER(M131), (M131 - $B131) / $B131, "")</f>
        <v>-2.5157232704402538E-2</v>
      </c>
      <c r="O131" s="18">
        <f>IF(ISNUMBER(M131), $B145 * N131, "")</f>
        <v>-3773.5849056603806</v>
      </c>
      <c r="Q131" s="256"/>
      <c r="R131" s="256"/>
      <c r="S131" s="256"/>
    </row>
    <row r="132" spans="1:19" ht="17.25" thickBot="1">
      <c r="A132" s="125" t="s">
        <v>199</v>
      </c>
      <c r="B132" s="126">
        <v>69.5</v>
      </c>
      <c r="C132" s="77">
        <v>-7.1428571000000003E-3</v>
      </c>
      <c r="D132" s="15">
        <v>69.5</v>
      </c>
      <c r="E132" s="32">
        <f t="shared" si="66"/>
        <v>0</v>
      </c>
      <c r="F132" s="18">
        <f>IF(ISNUMBER(D132), $B145 * E132, "")</f>
        <v>0</v>
      </c>
      <c r="G132" s="31">
        <v>70</v>
      </c>
      <c r="H132" s="32">
        <f t="shared" si="67"/>
        <v>7.1942446043165471E-3</v>
      </c>
      <c r="I132" s="101">
        <f>IF(ISNUMBER(G132), $B145 * H132, "")</f>
        <v>1079.1366906474821</v>
      </c>
      <c r="J132" s="15">
        <v>69.400000000000006</v>
      </c>
      <c r="K132" s="32">
        <f t="shared" si="68"/>
        <v>-1.4388489208632276E-3</v>
      </c>
      <c r="L132" s="18">
        <f>IF(ISNUMBER(J132), $B145 * K132, "")</f>
        <v>-215.82733812948413</v>
      </c>
      <c r="M132" s="31">
        <v>69.400000000000006</v>
      </c>
      <c r="N132" s="32">
        <f t="shared" si="69"/>
        <v>-1.4388489208632276E-3</v>
      </c>
      <c r="O132" s="18">
        <f>IF(ISNUMBER(M132), $B145 * N132, "")</f>
        <v>-215.82733812948413</v>
      </c>
      <c r="Q132" s="256"/>
      <c r="R132" s="256"/>
      <c r="S132" s="256"/>
    </row>
    <row r="133" spans="1:19" ht="17.25" thickBot="1">
      <c r="A133" s="125" t="s">
        <v>71</v>
      </c>
      <c r="B133" s="126">
        <v>27.6</v>
      </c>
      <c r="C133" s="77">
        <v>-7.1942446E-3</v>
      </c>
      <c r="D133" s="15">
        <v>27.5</v>
      </c>
      <c r="E133" s="32">
        <f t="shared" si="66"/>
        <v>-3.6231884057971527E-3</v>
      </c>
      <c r="F133" s="18">
        <f>IF(ISNUMBER(D133), $B145 * E133, "")</f>
        <v>-543.47826086957286</v>
      </c>
      <c r="G133" s="31">
        <v>27.6</v>
      </c>
      <c r="H133" s="32">
        <f t="shared" si="67"/>
        <v>0</v>
      </c>
      <c r="I133" s="101">
        <f>IF(ISNUMBER(G133), $B145 * H133, "")</f>
        <v>0</v>
      </c>
      <c r="J133" s="15">
        <v>27.3</v>
      </c>
      <c r="K133" s="32">
        <f t="shared" si="68"/>
        <v>-1.086956521739133E-2</v>
      </c>
      <c r="L133" s="18">
        <f>IF(ISNUMBER(J133), $B145 * K133, "")</f>
        <v>-1630.4347826086996</v>
      </c>
      <c r="M133" s="31">
        <v>27.7</v>
      </c>
      <c r="N133" s="32">
        <f t="shared" si="69"/>
        <v>3.6231884057970239E-3</v>
      </c>
      <c r="O133" s="18">
        <f>IF(ISNUMBER(M133), $B145 * N133, "")</f>
        <v>543.47826086955354</v>
      </c>
      <c r="Q133" s="33"/>
      <c r="R133" s="33"/>
    </row>
    <row r="134" spans="1:19" ht="17.25" thickBot="1">
      <c r="A134" s="130" t="s">
        <v>205</v>
      </c>
      <c r="B134" s="131">
        <v>11.7</v>
      </c>
      <c r="C134" s="79">
        <v>-8.4745762999999998E-3</v>
      </c>
      <c r="D134" s="24">
        <v>11.4</v>
      </c>
      <c r="E134" s="25">
        <f t="shared" si="66"/>
        <v>-2.564102564102555E-2</v>
      </c>
      <c r="F134" s="104">
        <f>IF(ISNUMBER(D134), $B145 * E134, "")</f>
        <v>-3846.1538461538325</v>
      </c>
      <c r="G134" s="102">
        <v>11.5</v>
      </c>
      <c r="H134" s="25">
        <f t="shared" si="67"/>
        <v>-1.7094017094017033E-2</v>
      </c>
      <c r="I134" s="103">
        <f>IF(ISNUMBER(G134), $B145 * H134, "")</f>
        <v>-2564.1025641025549</v>
      </c>
      <c r="J134" s="24">
        <v>11.5</v>
      </c>
      <c r="K134" s="25">
        <f t="shared" si="68"/>
        <v>-1.7094017094017033E-2</v>
      </c>
      <c r="L134" s="104">
        <f>IF(ISNUMBER(J134), $B145 * K134, "")</f>
        <v>-2564.1025641025549</v>
      </c>
      <c r="M134" s="102">
        <v>11.5</v>
      </c>
      <c r="N134" s="25">
        <f t="shared" si="69"/>
        <v>-1.7094017094017033E-2</v>
      </c>
      <c r="O134" s="104">
        <f>IF(ISNUMBER(M134), $B145 * N134, "")</f>
        <v>-2564.1025641025549</v>
      </c>
      <c r="Q134" s="265"/>
      <c r="R134" s="266"/>
      <c r="S134" s="267"/>
    </row>
    <row r="135" spans="1:19">
      <c r="A135" s="123" t="s">
        <v>97</v>
      </c>
      <c r="B135" s="124">
        <v>4.01</v>
      </c>
      <c r="C135" s="76">
        <v>-9.8765432000000007E-3</v>
      </c>
      <c r="D135" s="13">
        <v>4.21</v>
      </c>
      <c r="E135" s="14">
        <f>IF(ISNUMBER(D135), (D135 - $B135) / $B135, "")</f>
        <v>4.9875311720698298E-2</v>
      </c>
      <c r="F135" s="16">
        <f>IF(ISNUMBER(D135), $B145 * E135, "")</f>
        <v>7481.2967581047451</v>
      </c>
      <c r="G135" s="29">
        <v>4.1399999999999997</v>
      </c>
      <c r="H135" s="14">
        <f>IF(ISNUMBER(G135), (G135 - $B135) / $B135, "")</f>
        <v>3.2418952618453838E-2</v>
      </c>
      <c r="I135" s="100">
        <f>IF(ISNUMBER(G135), $B145 * H135, "")</f>
        <v>4862.8428927680752</v>
      </c>
      <c r="J135" s="13">
        <v>4.1100000000000003</v>
      </c>
      <c r="K135" s="14">
        <f>IF(ISNUMBER(J135), (J135 - $B135) / $B135, "")</f>
        <v>2.493765586034926E-2</v>
      </c>
      <c r="L135" s="16">
        <f>IF(ISNUMBER(J135), $B145 * K135, "")</f>
        <v>3740.6483790523889</v>
      </c>
      <c r="M135" s="29">
        <v>4.09</v>
      </c>
      <c r="N135" s="14">
        <f>IF(ISNUMBER(M135), (M135 - $B135) / $B135, "")</f>
        <v>1.9950124688279322E-2</v>
      </c>
      <c r="O135" s="16">
        <f>IF(ISNUMBER(M135), $B145 * N135, "")</f>
        <v>2992.5187032418985</v>
      </c>
      <c r="Q135" s="268"/>
      <c r="R135" s="269"/>
      <c r="S135" s="270"/>
    </row>
    <row r="136" spans="1:19" ht="17.25" thickBot="1">
      <c r="A136" s="125" t="s">
        <v>159</v>
      </c>
      <c r="B136" s="126">
        <v>91.3</v>
      </c>
      <c r="C136" s="77">
        <v>-1.08342362E-2</v>
      </c>
      <c r="D136" s="15">
        <v>91.5</v>
      </c>
      <c r="E136" s="32">
        <f t="shared" ref="E136:E139" si="70">IF(ISNUMBER(D136), (D136 - $B136) / $B136, "")</f>
        <v>2.1905805038335471E-3</v>
      </c>
      <c r="F136" s="18">
        <f>IF(ISNUMBER(D136), $B145 * E136, "")</f>
        <v>328.58707557503203</v>
      </c>
      <c r="G136" s="31">
        <v>90.8</v>
      </c>
      <c r="H136" s="32">
        <f t="shared" ref="H136:H139" si="71">IF(ISNUMBER(G136), (G136 - $B136) / $B136, "")</f>
        <v>-5.4764512595837896E-3</v>
      </c>
      <c r="I136" s="101">
        <f>IF(ISNUMBER(G136), $B145 * H136, "")</f>
        <v>-821.46768893756848</v>
      </c>
      <c r="J136" s="15">
        <v>90.4</v>
      </c>
      <c r="K136" s="32">
        <f t="shared" ref="K136:K139" si="72">IF(ISNUMBER(J136), (J136 - $B136) / $B136, "")</f>
        <v>-9.8576122672507285E-3</v>
      </c>
      <c r="L136" s="18">
        <f>IF(ISNUMBER(J136), $B145 * K136, "")</f>
        <v>-1478.6418400876094</v>
      </c>
      <c r="M136" s="31">
        <v>90.9</v>
      </c>
      <c r="N136" s="32">
        <f t="shared" ref="N136:N139" si="73">IF(ISNUMBER(M136), (M136 - $B136) / $B136, "")</f>
        <v>-4.3811610076669389E-3</v>
      </c>
      <c r="O136" s="18">
        <f>IF(ISNUMBER(M136), $B145 * N136, "")</f>
        <v>-657.17415115004087</v>
      </c>
      <c r="Q136" s="271"/>
      <c r="R136" s="272"/>
      <c r="S136" s="273"/>
    </row>
    <row r="137" spans="1:19" ht="17.25" thickBot="1">
      <c r="A137" s="125" t="s">
        <v>231</v>
      </c>
      <c r="B137" s="126">
        <v>82.1</v>
      </c>
      <c r="C137" s="77">
        <v>-1.08433735E-2</v>
      </c>
      <c r="D137" s="15">
        <v>81.400000000000006</v>
      </c>
      <c r="E137" s="32">
        <f t="shared" si="70"/>
        <v>-8.5261875761265364E-3</v>
      </c>
      <c r="F137" s="18">
        <f>IF(ISNUMBER(D137), $B145 * E137, "")</f>
        <v>-1278.9281364189806</v>
      </c>
      <c r="G137" s="31">
        <v>81</v>
      </c>
      <c r="H137" s="32">
        <f t="shared" si="71"/>
        <v>-1.3398294762484707E-2</v>
      </c>
      <c r="I137" s="101">
        <f>IF(ISNUMBER(G137), $B145 * H137, "")</f>
        <v>-2009.744214372706</v>
      </c>
      <c r="J137" s="15">
        <v>81.3</v>
      </c>
      <c r="K137" s="32">
        <f t="shared" si="72"/>
        <v>-9.7442143727161663E-3</v>
      </c>
      <c r="L137" s="18">
        <f>IF(ISNUMBER(J137), $B145 * K137, "")</f>
        <v>-1461.6321559074249</v>
      </c>
      <c r="M137" s="31">
        <v>81.400000000000006</v>
      </c>
      <c r="N137" s="32">
        <f t="shared" si="73"/>
        <v>-8.5261875761265364E-3</v>
      </c>
      <c r="O137" s="18">
        <f>IF(ISNUMBER(M137), $B145 * N137, "")</f>
        <v>-1278.9281364189806</v>
      </c>
      <c r="Q137" s="256"/>
      <c r="R137" s="256"/>
      <c r="S137" s="256"/>
    </row>
    <row r="138" spans="1:19" ht="17.25" thickBot="1">
      <c r="A138" s="125" t="s">
        <v>129</v>
      </c>
      <c r="B138" s="126">
        <v>82</v>
      </c>
      <c r="C138" s="77">
        <v>-1.20481928E-2</v>
      </c>
      <c r="D138" s="15">
        <v>80.099999999999994</v>
      </c>
      <c r="E138" s="32">
        <f t="shared" si="70"/>
        <v>-2.3170731707317142E-2</v>
      </c>
      <c r="F138" s="18">
        <f>IF(ISNUMBER(D138), $B145 * E138, "")</f>
        <v>-3475.6097560975713</v>
      </c>
      <c r="G138" s="31">
        <v>81.099999999999994</v>
      </c>
      <c r="H138" s="32">
        <f t="shared" si="71"/>
        <v>-1.097560975609763E-2</v>
      </c>
      <c r="I138" s="101">
        <f>IF(ISNUMBER(G138), $B145 * H138, "")</f>
        <v>-1646.3414634146445</v>
      </c>
      <c r="J138" s="15">
        <v>80.599999999999994</v>
      </c>
      <c r="K138" s="32">
        <f t="shared" si="72"/>
        <v>-1.7073170731707388E-2</v>
      </c>
      <c r="L138" s="18">
        <f>IF(ISNUMBER(J138), $B145 * K138, "")</f>
        <v>-2560.975609756108</v>
      </c>
      <c r="M138" s="31">
        <v>80.7</v>
      </c>
      <c r="N138" s="32">
        <f t="shared" si="73"/>
        <v>-1.5853658536585331E-2</v>
      </c>
      <c r="O138" s="18">
        <f>IF(ISNUMBER(M138), $B145 * N138, "")</f>
        <v>-2378.0487804877998</v>
      </c>
      <c r="Q138" s="251"/>
      <c r="R138" s="251"/>
      <c r="S138" s="251"/>
    </row>
    <row r="139" spans="1:19" ht="17.25" thickBot="1">
      <c r="A139" s="127" t="s">
        <v>207</v>
      </c>
      <c r="B139" s="128">
        <v>16.100000000000001</v>
      </c>
      <c r="C139" s="78">
        <v>-1.22699387E-2</v>
      </c>
      <c r="D139" s="20">
        <v>15.8</v>
      </c>
      <c r="E139" s="21">
        <f t="shared" si="70"/>
        <v>-1.863354037267085E-2</v>
      </c>
      <c r="F139" s="22">
        <f>IF(ISNUMBER(D139), $B145 * E139, "")</f>
        <v>-2795.0310559006275</v>
      </c>
      <c r="G139" s="30">
        <v>15.9</v>
      </c>
      <c r="H139" s="21">
        <f t="shared" si="71"/>
        <v>-1.242236024844727E-2</v>
      </c>
      <c r="I139" s="105">
        <f>IF(ISNUMBER(G139), $B145 * H139, "")</f>
        <v>-1863.3540372670905</v>
      </c>
      <c r="J139" s="20">
        <v>15.8</v>
      </c>
      <c r="K139" s="21">
        <f t="shared" si="72"/>
        <v>-1.863354037267085E-2</v>
      </c>
      <c r="L139" s="22">
        <f>IF(ISNUMBER(J139), $B145 * K139, "")</f>
        <v>-2795.0310559006275</v>
      </c>
      <c r="M139" s="30">
        <v>15.9</v>
      </c>
      <c r="N139" s="21">
        <f t="shared" si="73"/>
        <v>-1.242236024844727E-2</v>
      </c>
      <c r="O139" s="22">
        <f>IF(ISNUMBER(M139), $B145 * N139, "")</f>
        <v>-1863.3540372670905</v>
      </c>
      <c r="Q139" s="251"/>
      <c r="R139" s="251"/>
      <c r="S139" s="251"/>
    </row>
    <row r="140" spans="1:19" ht="17.25" thickBot="1">
      <c r="A140" s="125" t="s">
        <v>338</v>
      </c>
      <c r="B140" s="129">
        <v>0.14699999999999999</v>
      </c>
      <c r="C140" s="80">
        <v>-1.34228188E-2</v>
      </c>
      <c r="D140" s="106">
        <v>0.14499999999999999</v>
      </c>
      <c r="E140" s="107">
        <f>IF(ISNUMBER(D140), (D140 - $B140) / $B140, "")</f>
        <v>-1.3605442176870762E-2</v>
      </c>
      <c r="F140" s="108">
        <f>IF(ISNUMBER(D140), $B145 * E140, "")</f>
        <v>-2040.8163265306143</v>
      </c>
      <c r="G140" s="109">
        <v>0.14499999999999999</v>
      </c>
      <c r="H140" s="107">
        <f>IF(ISNUMBER(G140), (G140 - $B140) / $B140, "")</f>
        <v>-1.3605442176870762E-2</v>
      </c>
      <c r="I140" s="110">
        <f>IF(ISNUMBER(G140), $B145 * H140, "")</f>
        <v>-2040.8163265306143</v>
      </c>
      <c r="J140" s="106">
        <v>0.14599999999999999</v>
      </c>
      <c r="K140" s="107">
        <f>IF(ISNUMBER(J140), (J140 - $B140) / $B140, "")</f>
        <v>-6.8027210884353808E-3</v>
      </c>
      <c r="L140" s="108">
        <f>IF(ISNUMBER(J140), $B145 * K140, "")</f>
        <v>-1020.4081632653072</v>
      </c>
      <c r="M140" s="109">
        <v>0.14499999999999999</v>
      </c>
      <c r="N140" s="107">
        <f>IF(ISNUMBER(M140), (M140 - $B140) / $B140, "")</f>
        <v>-1.3605442176870762E-2</v>
      </c>
      <c r="O140" s="108">
        <f>IF(ISNUMBER(M140), $B145 * N140, "")</f>
        <v>-2040.8163265306143</v>
      </c>
      <c r="Q140" s="256"/>
      <c r="R140" s="256"/>
      <c r="S140" s="256"/>
    </row>
    <row r="141" spans="1:19" ht="17.25" thickBot="1">
      <c r="A141" s="125" t="s">
        <v>187</v>
      </c>
      <c r="B141" s="126">
        <v>15.7</v>
      </c>
      <c r="C141" s="77">
        <v>-1.8749999999999999E-2</v>
      </c>
      <c r="D141" s="15">
        <v>15.8</v>
      </c>
      <c r="E141" s="32">
        <f t="shared" ref="E141:E144" si="74">IF(ISNUMBER(D141), (D141 - $B141) / $B141, "")</f>
        <v>6.3694267515924472E-3</v>
      </c>
      <c r="F141" s="18">
        <f>IF(ISNUMBER(D141), $B145 * E141, "")</f>
        <v>955.41401273886709</v>
      </c>
      <c r="G141" s="31">
        <v>15.9</v>
      </c>
      <c r="H141" s="32">
        <f t="shared" ref="H141:H144" si="75">IF(ISNUMBER(G141), (G141 - $B141) / $B141, "")</f>
        <v>1.2738853503184782E-2</v>
      </c>
      <c r="I141" s="101">
        <f>IF(ISNUMBER(G141), $B145 * H141, "")</f>
        <v>1910.8280254777173</v>
      </c>
      <c r="J141" s="15">
        <v>15.9</v>
      </c>
      <c r="K141" s="32">
        <f t="shared" ref="K141:K144" si="76">IF(ISNUMBER(J141), (J141 - $B141) / $B141, "")</f>
        <v>1.2738853503184782E-2</v>
      </c>
      <c r="L141" s="18">
        <f>IF(ISNUMBER(J141), $B145 * K141, "")</f>
        <v>1910.8280254777173</v>
      </c>
      <c r="M141" s="31">
        <v>15.8</v>
      </c>
      <c r="N141" s="32">
        <f t="shared" ref="N141:N144" si="77">IF(ISNUMBER(M141), (M141 - $B141) / $B141, "")</f>
        <v>6.3694267515924472E-3</v>
      </c>
      <c r="O141" s="18">
        <f>IF(ISNUMBER(M141), $B145 * N141, "")</f>
        <v>955.41401273886709</v>
      </c>
      <c r="Q141" s="256"/>
      <c r="R141" s="256"/>
      <c r="S141" s="256"/>
    </row>
    <row r="142" spans="1:19" ht="17.25" thickBot="1">
      <c r="A142" s="125" t="s">
        <v>201</v>
      </c>
      <c r="B142" s="126">
        <v>16.399999999999999</v>
      </c>
      <c r="C142" s="77">
        <v>-2.3809523799999999E-2</v>
      </c>
      <c r="D142" s="15">
        <v>16.399999999999999</v>
      </c>
      <c r="E142" s="32">
        <f t="shared" si="74"/>
        <v>0</v>
      </c>
      <c r="F142" s="18">
        <f>IF(ISNUMBER(D142), $B145 * E142, "")</f>
        <v>0</v>
      </c>
      <c r="G142" s="31">
        <v>16.3</v>
      </c>
      <c r="H142" s="32">
        <f t="shared" si="75"/>
        <v>-6.0975609756096271E-3</v>
      </c>
      <c r="I142" s="101">
        <f>IF(ISNUMBER(G142), $B145 * H142, "")</f>
        <v>-914.63414634144408</v>
      </c>
      <c r="J142" s="15">
        <v>16.100000000000001</v>
      </c>
      <c r="K142" s="32">
        <f t="shared" si="76"/>
        <v>-1.8292682926829097E-2</v>
      </c>
      <c r="L142" s="18">
        <f>IF(ISNUMBER(J142), $B145 * K142, "")</f>
        <v>-2743.9024390243644</v>
      </c>
      <c r="M142" s="31">
        <v>16.100000000000001</v>
      </c>
      <c r="N142" s="32">
        <f t="shared" si="77"/>
        <v>-1.8292682926829097E-2</v>
      </c>
      <c r="O142" s="18">
        <f>IF(ISNUMBER(M142), $B145 * N142, "")</f>
        <v>-2743.9024390243644</v>
      </c>
      <c r="Q142" s="256"/>
      <c r="R142" s="256"/>
      <c r="S142" s="256"/>
    </row>
    <row r="143" spans="1:19">
      <c r="A143" s="125" t="s">
        <v>119</v>
      </c>
      <c r="B143" s="126">
        <v>31.5</v>
      </c>
      <c r="C143" s="77">
        <v>-7.35294118E-2</v>
      </c>
      <c r="D143" s="15">
        <v>30.5</v>
      </c>
      <c r="E143" s="32">
        <f t="shared" si="74"/>
        <v>-3.1746031746031744E-2</v>
      </c>
      <c r="F143" s="18">
        <f>IF(ISNUMBER(D143), $B145 * E143, "")</f>
        <v>-4761.9047619047615</v>
      </c>
      <c r="G143" s="31">
        <v>30.5</v>
      </c>
      <c r="H143" s="32">
        <f t="shared" si="75"/>
        <v>-3.1746031746031744E-2</v>
      </c>
      <c r="I143" s="101">
        <f>IF(ISNUMBER(G143), $B145 * H143, "")</f>
        <v>-4761.9047619047615</v>
      </c>
      <c r="J143" s="15">
        <v>30.2</v>
      </c>
      <c r="K143" s="32">
        <f t="shared" si="76"/>
        <v>-4.126984126984129E-2</v>
      </c>
      <c r="L143" s="18">
        <f>IF(ISNUMBER(J143), $B145 * K143, "")</f>
        <v>-6190.4761904761936</v>
      </c>
      <c r="M143" s="31">
        <v>30.5</v>
      </c>
      <c r="N143" s="32">
        <f t="shared" si="77"/>
        <v>-3.1746031746031744E-2</v>
      </c>
      <c r="O143" s="18">
        <f>IF(ISNUMBER(M143), $B145 * N143, "")</f>
        <v>-4761.9047619047615</v>
      </c>
      <c r="Q143" s="278"/>
      <c r="R143" s="279"/>
      <c r="S143" s="280"/>
    </row>
    <row r="144" spans="1:19" ht="17.25" thickBot="1">
      <c r="A144" s="130"/>
      <c r="B144" s="131"/>
      <c r="C144" s="79"/>
      <c r="D144" s="24" t="s">
        <v>341</v>
      </c>
      <c r="E144" s="25" t="str">
        <f t="shared" si="74"/>
        <v/>
      </c>
      <c r="F144" s="104" t="str">
        <f>IF(ISNUMBER(D144), $B145 * E144, "")</f>
        <v/>
      </c>
      <c r="G144" s="102" t="s">
        <v>341</v>
      </c>
      <c r="H144" s="25" t="str">
        <f t="shared" si="75"/>
        <v/>
      </c>
      <c r="I144" s="103" t="str">
        <f>IF(ISNUMBER(G144), $B145 * H144, "")</f>
        <v/>
      </c>
      <c r="J144" s="24" t="s">
        <v>341</v>
      </c>
      <c r="K144" s="25" t="str">
        <f t="shared" si="76"/>
        <v/>
      </c>
      <c r="L144" s="104" t="str">
        <f>IF(ISNUMBER(J144), $B145 * K144, "")</f>
        <v/>
      </c>
      <c r="M144" s="102" t="s">
        <v>341</v>
      </c>
      <c r="N144" s="25" t="str">
        <f t="shared" si="77"/>
        <v/>
      </c>
      <c r="O144" s="104" t="str">
        <f>IF(ISNUMBER(M144), $B145 * N144, "")</f>
        <v/>
      </c>
      <c r="Q144" s="281"/>
      <c r="R144" s="282"/>
      <c r="S144" s="283"/>
    </row>
    <row r="145" spans="1:19" ht="17.25" thickBot="1">
      <c r="A145" s="132" t="s">
        <v>267</v>
      </c>
      <c r="B145" s="289">
        <f>$B$37</f>
        <v>150000</v>
      </c>
      <c r="C145" s="290"/>
      <c r="D145" s="26" t="s">
        <v>268</v>
      </c>
      <c r="E145" s="27">
        <f>IF(COUNT(E125:E144), SUM(E125:E144) / COUNT(E125:E144), 0)</f>
        <v>-8.0784994992166344E-3</v>
      </c>
      <c r="F145" s="28">
        <f>SUM(F125:F144)</f>
        <v>-23023.723572767412</v>
      </c>
      <c r="G145" s="26" t="s">
        <v>268</v>
      </c>
      <c r="H145" s="27">
        <f>IF(COUNT(H125:H144), SUM(H125:H144) / COUNT(H125:H144), 0)</f>
        <v>-6.4168220319879869E-3</v>
      </c>
      <c r="I145" s="28">
        <f>SUM(I125:I144)</f>
        <v>-18287.942791165766</v>
      </c>
      <c r="J145" s="26" t="s">
        <v>268</v>
      </c>
      <c r="K145" s="27">
        <f>IF(COUNT(K125:K144), SUM(K125:K144) / COUNT(K125:K144), 0)</f>
        <v>-1.3099451764513841E-2</v>
      </c>
      <c r="L145" s="28">
        <f>SUM(L125:L144)</f>
        <v>-37333.437528864451</v>
      </c>
      <c r="M145" s="26" t="s">
        <v>268</v>
      </c>
      <c r="N145" s="27">
        <f>IF(COUNT(N125:N144), SUM(N125:N144) / COUNT(N125:N144), 0)</f>
        <v>-1.0534058807174076E-2</v>
      </c>
      <c r="O145" s="28">
        <f>SUM(O125:O144)</f>
        <v>-30022.06760044612</v>
      </c>
      <c r="Q145" s="284"/>
      <c r="R145" s="285"/>
      <c r="S145" s="286"/>
    </row>
    <row r="147" spans="1:19" ht="17.25" thickBot="1"/>
    <row r="148" spans="1:19" ht="17.25" thickBot="1">
      <c r="A148" s="230" t="s">
        <v>256</v>
      </c>
      <c r="B148" s="231"/>
      <c r="C148" s="231"/>
      <c r="D148" s="231"/>
      <c r="E148" s="231"/>
      <c r="F148" s="231"/>
      <c r="G148" s="231"/>
      <c r="H148" s="231"/>
      <c r="I148" s="231"/>
      <c r="J148" s="231"/>
      <c r="K148" s="231"/>
      <c r="L148" s="231"/>
      <c r="M148" s="231"/>
      <c r="N148" s="231"/>
      <c r="O148" s="232"/>
      <c r="Q148" s="251"/>
      <c r="R148" s="251"/>
      <c r="S148" s="251"/>
    </row>
    <row r="149" spans="1:19" ht="17.25" thickBot="1">
      <c r="A149" s="206" t="s">
        <v>264</v>
      </c>
      <c r="B149" s="230" t="s">
        <v>49</v>
      </c>
      <c r="C149" s="232"/>
      <c r="D149" s="230" t="s">
        <v>57</v>
      </c>
      <c r="E149" s="231"/>
      <c r="F149" s="232"/>
      <c r="G149" s="257">
        <f>_xlfn.IFNA(VLOOKUP(B149, 현재가테이블!$B$2:$D$200, 2, FALSE), "-")</f>
        <v>60715000</v>
      </c>
      <c r="H149" s="258"/>
      <c r="I149" s="259"/>
      <c r="J149" s="230" t="s">
        <v>58</v>
      </c>
      <c r="K149" s="231"/>
      <c r="L149" s="232"/>
      <c r="M149" s="260">
        <f>_xlfn.IFNA(VLOOKUP(B149, 현재가테이블!$B$2:$D$200, 3, FALSE), "-")</f>
        <v>-7.8924148000000006E-3</v>
      </c>
      <c r="N149" s="261"/>
      <c r="O149" s="262"/>
      <c r="Q149" s="251"/>
      <c r="R149" s="251"/>
      <c r="S149" s="251"/>
    </row>
    <row r="150" spans="1:19" ht="17.25" thickBot="1">
      <c r="A150" s="291" t="s">
        <v>54</v>
      </c>
      <c r="B150" s="293" t="str">
        <f>TEXT($G$1, "[$-ko-KR]yyyy-mm-dd(ddd) ") &amp; "오전 00:00"</f>
        <v>2021-12-11(토) 오전 00:00</v>
      </c>
      <c r="C150" s="294"/>
      <c r="D150" s="253" t="str">
        <f>TEXT($G$1, "[$-ko-KR]yyyy-mm-dd(ddd) ") &amp; "오후 14:00"</f>
        <v>2021-12-11(토) 오후 14:00</v>
      </c>
      <c r="E150" s="254"/>
      <c r="F150" s="255"/>
      <c r="G150" s="253" t="str">
        <f>TEXT($G$1, "[$-ko-KR]yyyy-mm-dd(ddd) ") &amp; "오후 19:00"</f>
        <v>2021-12-11(토) 오후 19:00</v>
      </c>
      <c r="H150" s="254"/>
      <c r="I150" s="255"/>
      <c r="J150" s="253" t="str">
        <f>TEXT($G$1, "[$-ko-KR]yyyy-mm-dd(ddd) ") &amp; "오후 21:00"</f>
        <v>2021-12-11(토) 오후 21:00</v>
      </c>
      <c r="K150" s="254"/>
      <c r="L150" s="255"/>
      <c r="M150" s="253" t="str">
        <f>TEXT($G$1+1, "[$-ko-KR]yyyy-mm-dd(ddd) ") &amp; "오전 00:00"</f>
        <v>2021-12-12(일) 오전 00:00</v>
      </c>
      <c r="N150" s="254"/>
      <c r="O150" s="255"/>
      <c r="Q150" s="251"/>
      <c r="R150" s="251"/>
      <c r="S150" s="251"/>
    </row>
    <row r="151" spans="1:19" ht="17.25" thickBot="1">
      <c r="A151" s="292"/>
      <c r="B151" s="121" t="s">
        <v>57</v>
      </c>
      <c r="C151" s="122" t="s">
        <v>58</v>
      </c>
      <c r="D151" s="2" t="s">
        <v>57</v>
      </c>
      <c r="E151" s="10" t="s">
        <v>265</v>
      </c>
      <c r="F151" s="11" t="s">
        <v>266</v>
      </c>
      <c r="G151" s="207" t="s">
        <v>57</v>
      </c>
      <c r="H151" s="208" t="s">
        <v>265</v>
      </c>
      <c r="I151" s="209" t="s">
        <v>266</v>
      </c>
      <c r="J151" s="10" t="s">
        <v>57</v>
      </c>
      <c r="K151" s="10" t="s">
        <v>265</v>
      </c>
      <c r="L151" s="115" t="s">
        <v>266</v>
      </c>
      <c r="M151" s="2" t="s">
        <v>57</v>
      </c>
      <c r="N151" s="10" t="s">
        <v>265</v>
      </c>
      <c r="O151" s="66" t="s">
        <v>266</v>
      </c>
      <c r="Q151" s="256"/>
      <c r="R151" s="256"/>
      <c r="S151" s="256"/>
    </row>
    <row r="152" spans="1:19" ht="17.25" thickBot="1">
      <c r="A152" s="123" t="s">
        <v>101</v>
      </c>
      <c r="B152" s="124">
        <v>894</v>
      </c>
      <c r="C152" s="76">
        <v>-2.2321429000000002E-3</v>
      </c>
      <c r="D152" s="13">
        <v>894</v>
      </c>
      <c r="E152" s="14">
        <f>IF(ISNUMBER(D152), (D152 - $B152) / $B152, "")</f>
        <v>0</v>
      </c>
      <c r="F152" s="16">
        <f>IF(ISNUMBER(D152), $B172 * E152, "")</f>
        <v>0</v>
      </c>
      <c r="G152" s="29">
        <v>902</v>
      </c>
      <c r="H152" s="14">
        <f>IF(ISNUMBER(G152), (G152 - $B152) / $B152, "")</f>
        <v>8.948545861297539E-3</v>
      </c>
      <c r="I152" s="100">
        <f>IF(ISNUMBER(G152), $B172 * H152, "")</f>
        <v>1342.2818791946308</v>
      </c>
      <c r="J152" s="13">
        <v>899</v>
      </c>
      <c r="K152" s="14">
        <f>IF(ISNUMBER(J152), (J152 - $B152) / $B152, "")</f>
        <v>5.5928411633109623E-3</v>
      </c>
      <c r="L152" s="16">
        <f>IF(ISNUMBER(J152), $B172 * K152, "")</f>
        <v>838.92617449664431</v>
      </c>
      <c r="M152" s="29">
        <v>909</v>
      </c>
      <c r="N152" s="14">
        <f>IF(ISNUMBER(M152), (M152 - $B152) / $B152, "")</f>
        <v>1.6778523489932886E-2</v>
      </c>
      <c r="O152" s="16">
        <f>IF(ISNUMBER(M152), $B172 * N152, "")</f>
        <v>2516.7785234899329</v>
      </c>
      <c r="Q152" s="251"/>
      <c r="R152" s="251"/>
      <c r="S152" s="251"/>
    </row>
    <row r="153" spans="1:19" ht="17.25" thickBot="1">
      <c r="A153" s="125" t="s">
        <v>251</v>
      </c>
      <c r="B153" s="126">
        <v>315</v>
      </c>
      <c r="C153" s="77">
        <v>-3.1645570000000001E-3</v>
      </c>
      <c r="D153" s="15">
        <v>306</v>
      </c>
      <c r="E153" s="32">
        <f t="shared" ref="E153:E156" si="78">IF(ISNUMBER(D153), (D153 - $B153) / $B153, "")</f>
        <v>-2.8571428571428571E-2</v>
      </c>
      <c r="F153" s="18">
        <f>IF(ISNUMBER(D153), $B172 * E153, "")</f>
        <v>-4285.7142857142853</v>
      </c>
      <c r="G153" s="31">
        <v>310</v>
      </c>
      <c r="H153" s="32">
        <f t="shared" ref="H153:H156" si="79">IF(ISNUMBER(G153), (G153 - $B153) / $B153, "")</f>
        <v>-1.5873015873015872E-2</v>
      </c>
      <c r="I153" s="101">
        <f>IF(ISNUMBER(G153), $B172 * H153, "")</f>
        <v>-2380.9523809523807</v>
      </c>
      <c r="J153" s="15">
        <v>308</v>
      </c>
      <c r="K153" s="32">
        <f t="shared" ref="K153:K156" si="80">IF(ISNUMBER(J153), (J153 - $B153) / $B153, "")</f>
        <v>-2.2222222222222223E-2</v>
      </c>
      <c r="L153" s="18">
        <f>IF(ISNUMBER(J153), $B172 * K153, "")</f>
        <v>-3333.3333333333335</v>
      </c>
      <c r="M153" s="31">
        <v>307</v>
      </c>
      <c r="N153" s="32">
        <f t="shared" ref="N153:N156" si="81">IF(ISNUMBER(M153), (M153 - $B153) / $B153, "")</f>
        <v>-2.5396825396825397E-2</v>
      </c>
      <c r="O153" s="18">
        <f>IF(ISNUMBER(M153), $B172 * N153, "")</f>
        <v>-3809.5238095238096</v>
      </c>
      <c r="Q153" s="251"/>
      <c r="R153" s="251"/>
      <c r="S153" s="251"/>
    </row>
    <row r="154" spans="1:19" ht="17.25" thickBot="1">
      <c r="A154" s="125" t="s">
        <v>51</v>
      </c>
      <c r="B154" s="126">
        <v>340</v>
      </c>
      <c r="C154" s="77">
        <v>-5.8479532000000004E-3</v>
      </c>
      <c r="D154" s="15">
        <v>336</v>
      </c>
      <c r="E154" s="32">
        <f t="shared" si="78"/>
        <v>-1.1764705882352941E-2</v>
      </c>
      <c r="F154" s="18">
        <f>IF(ISNUMBER(D154), $B172 * E154, "")</f>
        <v>-1764.7058823529412</v>
      </c>
      <c r="G154" s="31">
        <v>341</v>
      </c>
      <c r="H154" s="32">
        <f t="shared" si="79"/>
        <v>2.9411764705882353E-3</v>
      </c>
      <c r="I154" s="101">
        <f>IF(ISNUMBER(G154), $B172 * H154, "")</f>
        <v>441.1764705882353</v>
      </c>
      <c r="J154" s="15">
        <v>342</v>
      </c>
      <c r="K154" s="32">
        <f t="shared" si="80"/>
        <v>5.8823529411764705E-3</v>
      </c>
      <c r="L154" s="18">
        <f>IF(ISNUMBER(J154), $B172 * K154, "")</f>
        <v>882.35294117647061</v>
      </c>
      <c r="M154" s="31">
        <v>345</v>
      </c>
      <c r="N154" s="32">
        <f t="shared" si="81"/>
        <v>1.4705882352941176E-2</v>
      </c>
      <c r="O154" s="18">
        <f>IF(ISNUMBER(M154), $B172 * N154, "")</f>
        <v>2205.8823529411766</v>
      </c>
      <c r="Q154" s="256"/>
      <c r="R154" s="256"/>
      <c r="S154" s="256"/>
    </row>
    <row r="155" spans="1:19" ht="17.25" thickBot="1">
      <c r="A155" s="125" t="s">
        <v>121</v>
      </c>
      <c r="B155" s="126">
        <v>445</v>
      </c>
      <c r="C155" s="77">
        <v>-6.6964286000000001E-3</v>
      </c>
      <c r="D155" s="15">
        <v>435</v>
      </c>
      <c r="E155" s="32">
        <f t="shared" si="78"/>
        <v>-2.247191011235955E-2</v>
      </c>
      <c r="F155" s="18">
        <f>IF(ISNUMBER(D155), $B172 * E155, "")</f>
        <v>-3370.7865168539324</v>
      </c>
      <c r="G155" s="31">
        <v>442</v>
      </c>
      <c r="H155" s="32">
        <f t="shared" si="79"/>
        <v>-6.7415730337078653E-3</v>
      </c>
      <c r="I155" s="101">
        <f>IF(ISNUMBER(G155), $B172 * H155, "")</f>
        <v>-1011.2359550561798</v>
      </c>
      <c r="J155" s="15">
        <v>439</v>
      </c>
      <c r="K155" s="32">
        <f t="shared" si="80"/>
        <v>-1.3483146067415731E-2</v>
      </c>
      <c r="L155" s="18">
        <f>IF(ISNUMBER(J155), $B172 * K155, "")</f>
        <v>-2022.4719101123596</v>
      </c>
      <c r="M155" s="31">
        <v>445</v>
      </c>
      <c r="N155" s="32">
        <f t="shared" si="81"/>
        <v>0</v>
      </c>
      <c r="O155" s="18">
        <f>IF(ISNUMBER(M155), $B172 * N155, "")</f>
        <v>0</v>
      </c>
      <c r="Q155" s="256"/>
      <c r="R155" s="256"/>
      <c r="S155" s="256"/>
    </row>
    <row r="156" spans="1:19" ht="17.25" thickBot="1">
      <c r="A156" s="127" t="s">
        <v>135</v>
      </c>
      <c r="B156" s="128">
        <v>289</v>
      </c>
      <c r="C156" s="78">
        <v>-6.8728521999999997E-3</v>
      </c>
      <c r="D156" s="20">
        <v>292</v>
      </c>
      <c r="E156" s="21">
        <f t="shared" si="78"/>
        <v>1.0380622837370242E-2</v>
      </c>
      <c r="F156" s="22">
        <f>IF(ISNUMBER(D156), $B172 * E156, "")</f>
        <v>1557.0934256055361</v>
      </c>
      <c r="G156" s="30">
        <v>296</v>
      </c>
      <c r="H156" s="21">
        <f t="shared" si="79"/>
        <v>2.4221453287197232E-2</v>
      </c>
      <c r="I156" s="105">
        <f>IF(ISNUMBER(G156), $B172 * H156, "")</f>
        <v>3633.2179930795846</v>
      </c>
      <c r="J156" s="20">
        <v>292</v>
      </c>
      <c r="K156" s="21">
        <f t="shared" si="80"/>
        <v>1.0380622837370242E-2</v>
      </c>
      <c r="L156" s="22">
        <f>IF(ISNUMBER(J156), $B172 * K156, "")</f>
        <v>1557.0934256055361</v>
      </c>
      <c r="M156" s="30">
        <v>288</v>
      </c>
      <c r="N156" s="21">
        <f t="shared" si="81"/>
        <v>-3.4602076124567475E-3</v>
      </c>
      <c r="O156" s="22">
        <f>IF(ISNUMBER(M156), $B172 * N156, "")</f>
        <v>-519.03114186851212</v>
      </c>
      <c r="Q156" s="256"/>
      <c r="R156" s="256"/>
      <c r="S156" s="256"/>
    </row>
    <row r="157" spans="1:19" ht="17.25" thickBot="1">
      <c r="A157" s="125" t="s">
        <v>189</v>
      </c>
      <c r="B157" s="129">
        <v>330</v>
      </c>
      <c r="C157" s="80">
        <v>-9.0090090000000001E-3</v>
      </c>
      <c r="D157" s="106">
        <v>326</v>
      </c>
      <c r="E157" s="107">
        <f>IF(ISNUMBER(D157), (D157 - $B157) / $B157, "")</f>
        <v>-1.2121212121212121E-2</v>
      </c>
      <c r="F157" s="108">
        <f>IF(ISNUMBER(D157), $B172 * E157, "")</f>
        <v>-1818.1818181818182</v>
      </c>
      <c r="G157" s="109">
        <v>325</v>
      </c>
      <c r="H157" s="107">
        <f>IF(ISNUMBER(G157), (G157 - $B157) / $B157, "")</f>
        <v>-1.5151515151515152E-2</v>
      </c>
      <c r="I157" s="110">
        <f>IF(ISNUMBER(G157), $B172 * H157, "")</f>
        <v>-2272.727272727273</v>
      </c>
      <c r="J157" s="106">
        <v>325</v>
      </c>
      <c r="K157" s="107">
        <f>IF(ISNUMBER(J157), (J157 - $B157) / $B157, "")</f>
        <v>-1.5151515151515152E-2</v>
      </c>
      <c r="L157" s="108">
        <f>IF(ISNUMBER(J157), $B172 * K157, "")</f>
        <v>-2272.727272727273</v>
      </c>
      <c r="M157" s="109">
        <v>327</v>
      </c>
      <c r="N157" s="107">
        <f>IF(ISNUMBER(M157), (M157 - $B157) / $B157, "")</f>
        <v>-9.0909090909090905E-3</v>
      </c>
      <c r="O157" s="108">
        <f>IF(ISNUMBER(M157), $B172 * N157, "")</f>
        <v>-1363.6363636363635</v>
      </c>
      <c r="Q157" s="256"/>
      <c r="R157" s="256"/>
      <c r="S157" s="256"/>
    </row>
    <row r="158" spans="1:19" ht="17.25" thickBot="1">
      <c r="A158" s="125" t="s">
        <v>235</v>
      </c>
      <c r="B158" s="126">
        <v>106</v>
      </c>
      <c r="C158" s="77">
        <v>-9.3457943999999994E-3</v>
      </c>
      <c r="D158" s="15">
        <v>106</v>
      </c>
      <c r="E158" s="32">
        <f t="shared" ref="E158:E161" si="82">IF(ISNUMBER(D158), (D158 - $B158) / $B158, "")</f>
        <v>0</v>
      </c>
      <c r="F158" s="18">
        <f>IF(ISNUMBER(D158), $B172 * E158, "")</f>
        <v>0</v>
      </c>
      <c r="G158" s="31">
        <v>107</v>
      </c>
      <c r="H158" s="32">
        <f t="shared" ref="H158:H161" si="83">IF(ISNUMBER(G158), (G158 - $B158) / $B158, "")</f>
        <v>9.433962264150943E-3</v>
      </c>
      <c r="I158" s="101">
        <f>IF(ISNUMBER(G158), $B172 * H158, "")</f>
        <v>1415.0943396226414</v>
      </c>
      <c r="J158" s="15">
        <v>106</v>
      </c>
      <c r="K158" s="32">
        <f t="shared" ref="K158:K161" si="84">IF(ISNUMBER(J158), (J158 - $B158) / $B158, "")</f>
        <v>0</v>
      </c>
      <c r="L158" s="18">
        <f>IF(ISNUMBER(J158), $B172 * K158, "")</f>
        <v>0</v>
      </c>
      <c r="M158" s="31">
        <v>106</v>
      </c>
      <c r="N158" s="32">
        <f t="shared" ref="N158:N161" si="85">IF(ISNUMBER(M158), (M158 - $B158) / $B158, "")</f>
        <v>0</v>
      </c>
      <c r="O158" s="18">
        <f>IF(ISNUMBER(M158), $B172 * N158, "")</f>
        <v>0</v>
      </c>
      <c r="Q158" s="256"/>
      <c r="R158" s="256"/>
      <c r="S158" s="256"/>
    </row>
    <row r="159" spans="1:19" ht="17.25" thickBot="1">
      <c r="A159" s="125" t="s">
        <v>125</v>
      </c>
      <c r="B159" s="126">
        <v>106</v>
      </c>
      <c r="C159" s="77">
        <v>-9.3457943999999994E-3</v>
      </c>
      <c r="D159" s="15">
        <v>104</v>
      </c>
      <c r="E159" s="32">
        <f t="shared" si="82"/>
        <v>-1.8867924528301886E-2</v>
      </c>
      <c r="F159" s="18">
        <f>IF(ISNUMBER(D159), $B172 * E159, "")</f>
        <v>-2830.1886792452829</v>
      </c>
      <c r="G159" s="31">
        <v>105</v>
      </c>
      <c r="H159" s="32">
        <f t="shared" si="83"/>
        <v>-9.433962264150943E-3</v>
      </c>
      <c r="I159" s="101">
        <f>IF(ISNUMBER(G159), $B172 * H159, "")</f>
        <v>-1415.0943396226414</v>
      </c>
      <c r="J159" s="15">
        <v>105</v>
      </c>
      <c r="K159" s="32">
        <f t="shared" si="84"/>
        <v>-9.433962264150943E-3</v>
      </c>
      <c r="L159" s="18">
        <f>IF(ISNUMBER(J159), $B172 * K159, "")</f>
        <v>-1415.0943396226414</v>
      </c>
      <c r="M159" s="31">
        <v>106</v>
      </c>
      <c r="N159" s="32">
        <f t="shared" si="85"/>
        <v>0</v>
      </c>
      <c r="O159" s="18">
        <f>IF(ISNUMBER(M159), $B172 * N159, "")</f>
        <v>0</v>
      </c>
      <c r="Q159" s="256"/>
      <c r="R159" s="256"/>
      <c r="S159" s="256"/>
    </row>
    <row r="160" spans="1:19" ht="17.25" thickBot="1">
      <c r="A160" s="125" t="s">
        <v>263</v>
      </c>
      <c r="B160" s="126">
        <v>210</v>
      </c>
      <c r="C160" s="77">
        <v>-9.4339622999999994E-3</v>
      </c>
      <c r="D160" s="15">
        <v>209</v>
      </c>
      <c r="E160" s="32">
        <f t="shared" si="82"/>
        <v>-4.7619047619047623E-3</v>
      </c>
      <c r="F160" s="18">
        <f>IF(ISNUMBER(D160), $B172 * E160, "")</f>
        <v>-714.28571428571433</v>
      </c>
      <c r="G160" s="31">
        <v>210</v>
      </c>
      <c r="H160" s="32">
        <f t="shared" si="83"/>
        <v>0</v>
      </c>
      <c r="I160" s="101">
        <f>IF(ISNUMBER(G160), $B172 * H160, "")</f>
        <v>0</v>
      </c>
      <c r="J160" s="15">
        <v>210</v>
      </c>
      <c r="K160" s="32">
        <f t="shared" si="84"/>
        <v>0</v>
      </c>
      <c r="L160" s="18">
        <f>IF(ISNUMBER(J160), $B172 * K160, "")</f>
        <v>0</v>
      </c>
      <c r="M160" s="31">
        <v>210</v>
      </c>
      <c r="N160" s="32">
        <f t="shared" si="85"/>
        <v>0</v>
      </c>
      <c r="O160" s="18">
        <f>IF(ISNUMBER(M160), $B172 * N160, "")</f>
        <v>0</v>
      </c>
      <c r="Q160" s="33"/>
      <c r="R160" s="33"/>
    </row>
    <row r="161" spans="1:19" ht="17.25" thickBot="1">
      <c r="A161" s="130" t="s">
        <v>225</v>
      </c>
      <c r="B161" s="131">
        <v>942</v>
      </c>
      <c r="C161" s="79">
        <v>-1.05042017E-2</v>
      </c>
      <c r="D161" s="24">
        <v>941</v>
      </c>
      <c r="E161" s="25">
        <f t="shared" si="82"/>
        <v>-1.0615711252653928E-3</v>
      </c>
      <c r="F161" s="104">
        <f>IF(ISNUMBER(D161), $B172 * E161, "")</f>
        <v>-159.23566878980893</v>
      </c>
      <c r="G161" s="102">
        <v>937</v>
      </c>
      <c r="H161" s="25">
        <f t="shared" si="83"/>
        <v>-5.3078556263269636E-3</v>
      </c>
      <c r="I161" s="103">
        <f>IF(ISNUMBER(G161), $B172 * H161, "")</f>
        <v>-796.17834394904457</v>
      </c>
      <c r="J161" s="24">
        <v>938</v>
      </c>
      <c r="K161" s="25">
        <f t="shared" si="84"/>
        <v>-4.246284501061571E-3</v>
      </c>
      <c r="L161" s="104">
        <f>IF(ISNUMBER(J161), $B172 * K161, "")</f>
        <v>-636.9426751592357</v>
      </c>
      <c r="M161" s="102">
        <v>943</v>
      </c>
      <c r="N161" s="25">
        <f t="shared" si="85"/>
        <v>1.0615711252653928E-3</v>
      </c>
      <c r="O161" s="104">
        <f>IF(ISNUMBER(M161), $B172 * N161, "")</f>
        <v>159.23566878980893</v>
      </c>
      <c r="Q161" s="265"/>
      <c r="R161" s="266"/>
      <c r="S161" s="267"/>
    </row>
    <row r="162" spans="1:19">
      <c r="A162" s="123" t="s">
        <v>203</v>
      </c>
      <c r="B162" s="124">
        <v>667</v>
      </c>
      <c r="C162" s="76">
        <v>-1.18518519E-2</v>
      </c>
      <c r="D162" s="13">
        <v>660</v>
      </c>
      <c r="E162" s="14">
        <f>IF(ISNUMBER(D162), (D162 - $B162) / $B162, "")</f>
        <v>-1.0494752623688156E-2</v>
      </c>
      <c r="F162" s="16">
        <f>IF(ISNUMBER(D162), $B172 * E162, "")</f>
        <v>-1574.2128935532235</v>
      </c>
      <c r="G162" s="29">
        <v>660</v>
      </c>
      <c r="H162" s="14">
        <f>IF(ISNUMBER(G162), (G162 - $B162) / $B162, "")</f>
        <v>-1.0494752623688156E-2</v>
      </c>
      <c r="I162" s="100">
        <f>IF(ISNUMBER(G162), $B172 * H162, "")</f>
        <v>-1574.2128935532235</v>
      </c>
      <c r="J162" s="13">
        <v>659</v>
      </c>
      <c r="K162" s="14">
        <f>IF(ISNUMBER(J162), (J162 - $B162) / $B162, "")</f>
        <v>-1.1994002998500749E-2</v>
      </c>
      <c r="L162" s="16">
        <f>IF(ISNUMBER(J162), $B172 * K162, "")</f>
        <v>-1799.1004497751123</v>
      </c>
      <c r="M162" s="29">
        <v>667</v>
      </c>
      <c r="N162" s="14">
        <f>IF(ISNUMBER(M162), (M162 - $B162) / $B162, "")</f>
        <v>0</v>
      </c>
      <c r="O162" s="16">
        <f>IF(ISNUMBER(M162), $B172 * N162, "")</f>
        <v>0</v>
      </c>
      <c r="Q162" s="268"/>
      <c r="R162" s="269"/>
      <c r="S162" s="270"/>
    </row>
    <row r="163" spans="1:19" ht="17.25" thickBot="1">
      <c r="A163" s="125" t="s">
        <v>327</v>
      </c>
      <c r="B163" s="126">
        <v>920</v>
      </c>
      <c r="C163" s="77">
        <v>-1.28755365E-2</v>
      </c>
      <c r="D163" s="15">
        <v>937</v>
      </c>
      <c r="E163" s="32">
        <f t="shared" ref="E163:E166" si="86">IF(ISNUMBER(D163), (D163 - $B163) / $B163, "")</f>
        <v>1.8478260869565218E-2</v>
      </c>
      <c r="F163" s="18">
        <f>IF(ISNUMBER(D163), $B172 * E163, "")</f>
        <v>2771.739130434783</v>
      </c>
      <c r="G163" s="31">
        <v>931</v>
      </c>
      <c r="H163" s="32">
        <f t="shared" ref="H163:H166" si="87">IF(ISNUMBER(G163), (G163 - $B163) / $B163, "")</f>
        <v>1.1956521739130435E-2</v>
      </c>
      <c r="I163" s="101">
        <f>IF(ISNUMBER(G163), $B172 * H163, "")</f>
        <v>1793.4782608695652</v>
      </c>
      <c r="J163" s="15">
        <v>930</v>
      </c>
      <c r="K163" s="32">
        <f t="shared" ref="K163:K166" si="88">IF(ISNUMBER(J163), (J163 - $B163) / $B163, "")</f>
        <v>1.0869565217391304E-2</v>
      </c>
      <c r="L163" s="18">
        <f>IF(ISNUMBER(J163), $B172 * K163, "")</f>
        <v>1630.4347826086955</v>
      </c>
      <c r="M163" s="31">
        <v>930</v>
      </c>
      <c r="N163" s="32">
        <f t="shared" ref="N163:N166" si="89">IF(ISNUMBER(M163), (M163 - $B163) / $B163, "")</f>
        <v>1.0869565217391304E-2</v>
      </c>
      <c r="O163" s="18">
        <f>IF(ISNUMBER(M163), $B172 * N163, "")</f>
        <v>1630.4347826086955</v>
      </c>
      <c r="Q163" s="271"/>
      <c r="R163" s="272"/>
      <c r="S163" s="273"/>
    </row>
    <row r="164" spans="1:19" ht="17.25" thickBot="1">
      <c r="A164" s="125" t="s">
        <v>197</v>
      </c>
      <c r="B164" s="126">
        <v>170</v>
      </c>
      <c r="C164" s="77">
        <v>-1.7341040499999998E-2</v>
      </c>
      <c r="D164" s="15">
        <v>166</v>
      </c>
      <c r="E164" s="32">
        <f t="shared" si="86"/>
        <v>-2.3529411764705882E-2</v>
      </c>
      <c r="F164" s="18">
        <f>IF(ISNUMBER(D164), $B172 * E164, "")</f>
        <v>-3529.4117647058824</v>
      </c>
      <c r="G164" s="31">
        <v>166</v>
      </c>
      <c r="H164" s="32">
        <f t="shared" si="87"/>
        <v>-2.3529411764705882E-2</v>
      </c>
      <c r="I164" s="101">
        <f>IF(ISNUMBER(G164), $B172 * H164, "")</f>
        <v>-3529.4117647058824</v>
      </c>
      <c r="J164" s="15">
        <v>167</v>
      </c>
      <c r="K164" s="32">
        <f t="shared" si="88"/>
        <v>-1.7647058823529412E-2</v>
      </c>
      <c r="L164" s="18">
        <f>IF(ISNUMBER(J164), $B172 * K164, "")</f>
        <v>-2647.0588235294117</v>
      </c>
      <c r="M164" s="31">
        <v>166</v>
      </c>
      <c r="N164" s="32">
        <f t="shared" si="89"/>
        <v>-2.3529411764705882E-2</v>
      </c>
      <c r="O164" s="18">
        <f>IF(ISNUMBER(M164), $B172 * N164, "")</f>
        <v>-3529.4117647058824</v>
      </c>
      <c r="Q164" s="256"/>
      <c r="R164" s="256"/>
      <c r="S164" s="256"/>
    </row>
    <row r="165" spans="1:19" ht="17.25" thickBot="1">
      <c r="A165" s="125" t="s">
        <v>161</v>
      </c>
      <c r="B165" s="126">
        <v>493</v>
      </c>
      <c r="C165" s="77">
        <v>-1.79282869E-2</v>
      </c>
      <c r="D165" s="15">
        <v>485</v>
      </c>
      <c r="E165" s="32">
        <f t="shared" si="86"/>
        <v>-1.6227180527383367E-2</v>
      </c>
      <c r="F165" s="18">
        <f>IF(ISNUMBER(D165), $B172 * E165, "")</f>
        <v>-2434.0770791075051</v>
      </c>
      <c r="G165" s="31">
        <v>515</v>
      </c>
      <c r="H165" s="32">
        <f t="shared" si="87"/>
        <v>4.4624746450304259E-2</v>
      </c>
      <c r="I165" s="101">
        <f>IF(ISNUMBER(G165), $B172 * H165, "")</f>
        <v>6693.7119675456388</v>
      </c>
      <c r="J165" s="15">
        <v>511</v>
      </c>
      <c r="K165" s="32">
        <f t="shared" si="88"/>
        <v>3.6511156186612576E-2</v>
      </c>
      <c r="L165" s="18">
        <f>IF(ISNUMBER(J165), $B172 * K165, "")</f>
        <v>5476.6734279918865</v>
      </c>
      <c r="M165" s="31">
        <v>553</v>
      </c>
      <c r="N165" s="32">
        <f t="shared" si="89"/>
        <v>0.12170385395537525</v>
      </c>
      <c r="O165" s="18">
        <f>IF(ISNUMBER(M165), $B172 * N165, "")</f>
        <v>18255.578093306289</v>
      </c>
      <c r="Q165" s="251"/>
      <c r="R165" s="251"/>
      <c r="S165" s="251"/>
    </row>
    <row r="166" spans="1:19" ht="17.25" thickBot="1">
      <c r="A166" s="127" t="s">
        <v>249</v>
      </c>
      <c r="B166" s="128">
        <v>904</v>
      </c>
      <c r="C166" s="78">
        <v>-2.1645021600000001E-2</v>
      </c>
      <c r="D166" s="20">
        <v>882</v>
      </c>
      <c r="E166" s="21">
        <f t="shared" si="86"/>
        <v>-2.4336283185840708E-2</v>
      </c>
      <c r="F166" s="22">
        <f>IF(ISNUMBER(D166), $B172 * E166, "")</f>
        <v>-3650.4424778761063</v>
      </c>
      <c r="G166" s="30">
        <v>886</v>
      </c>
      <c r="H166" s="21">
        <f t="shared" si="87"/>
        <v>-1.9911504424778761E-2</v>
      </c>
      <c r="I166" s="105">
        <f>IF(ISNUMBER(G166), $B172 * H166, "")</f>
        <v>-2986.7256637168143</v>
      </c>
      <c r="J166" s="20">
        <v>884</v>
      </c>
      <c r="K166" s="21">
        <f t="shared" si="88"/>
        <v>-2.2123893805309734E-2</v>
      </c>
      <c r="L166" s="22">
        <f>IF(ISNUMBER(J166), $B172 * K166, "")</f>
        <v>-3318.5840707964603</v>
      </c>
      <c r="M166" s="30">
        <v>897</v>
      </c>
      <c r="N166" s="21">
        <f t="shared" si="89"/>
        <v>-7.743362831858407E-3</v>
      </c>
      <c r="O166" s="22">
        <f>IF(ISNUMBER(M166), $B172 * N166, "")</f>
        <v>-1161.5044247787609</v>
      </c>
      <c r="Q166" s="251"/>
      <c r="R166" s="251"/>
      <c r="S166" s="251"/>
    </row>
    <row r="167" spans="1:19" ht="17.25" thickBot="1">
      <c r="A167" s="125" t="s">
        <v>215</v>
      </c>
      <c r="B167" s="129">
        <v>381</v>
      </c>
      <c r="C167" s="80">
        <v>-2.3076923100000001E-2</v>
      </c>
      <c r="D167" s="106">
        <v>383</v>
      </c>
      <c r="E167" s="107">
        <f>IF(ISNUMBER(D167), (D167 - $B167) / $B167, "")</f>
        <v>5.2493438320209973E-3</v>
      </c>
      <c r="F167" s="108">
        <f>IF(ISNUMBER(D167), $B172 * E167, "")</f>
        <v>787.40157480314963</v>
      </c>
      <c r="G167" s="109">
        <v>380</v>
      </c>
      <c r="H167" s="107">
        <f>IF(ISNUMBER(G167), (G167 - $B167) / $B167, "")</f>
        <v>-2.6246719160104987E-3</v>
      </c>
      <c r="I167" s="110">
        <f>IF(ISNUMBER(G167), $B172 * H167, "")</f>
        <v>-393.70078740157481</v>
      </c>
      <c r="J167" s="106">
        <v>383</v>
      </c>
      <c r="K167" s="107">
        <f>IF(ISNUMBER(J167), (J167 - $B167) / $B167, "")</f>
        <v>5.2493438320209973E-3</v>
      </c>
      <c r="L167" s="108">
        <f>IF(ISNUMBER(J167), $B172 * K167, "")</f>
        <v>787.40157480314963</v>
      </c>
      <c r="M167" s="109">
        <v>383</v>
      </c>
      <c r="N167" s="107">
        <f>IF(ISNUMBER(M167), (M167 - $B167) / $B167, "")</f>
        <v>5.2493438320209973E-3</v>
      </c>
      <c r="O167" s="108">
        <f>IF(ISNUMBER(M167), $B172 * N167, "")</f>
        <v>787.40157480314963</v>
      </c>
      <c r="Q167" s="256"/>
      <c r="R167" s="256"/>
      <c r="S167" s="256"/>
    </row>
    <row r="168" spans="1:19" ht="17.25" thickBot="1">
      <c r="A168" s="125" t="s">
        <v>233</v>
      </c>
      <c r="B168" s="126">
        <v>567</v>
      </c>
      <c r="C168" s="77">
        <v>-2.4096385500000001E-2</v>
      </c>
      <c r="D168" s="15">
        <v>564</v>
      </c>
      <c r="E168" s="32">
        <f t="shared" ref="E168:E171" si="90">IF(ISNUMBER(D168), (D168 - $B168) / $B168, "")</f>
        <v>-5.2910052910052907E-3</v>
      </c>
      <c r="F168" s="18">
        <f>IF(ISNUMBER(D168), $B172 * E168, "")</f>
        <v>-793.65079365079362</v>
      </c>
      <c r="G168" s="31">
        <v>572</v>
      </c>
      <c r="H168" s="32">
        <f t="shared" ref="H168:H171" si="91">IF(ISNUMBER(G168), (G168 - $B168) / $B168, "")</f>
        <v>8.8183421516754845E-3</v>
      </c>
      <c r="I168" s="101">
        <f>IF(ISNUMBER(G168), $B172 * H168, "")</f>
        <v>1322.7513227513227</v>
      </c>
      <c r="J168" s="15">
        <v>567</v>
      </c>
      <c r="K168" s="32">
        <f t="shared" ref="K168:K171" si="92">IF(ISNUMBER(J168), (J168 - $B168) / $B168, "")</f>
        <v>0</v>
      </c>
      <c r="L168" s="18">
        <f>IF(ISNUMBER(J168), $B172 * K168, "")</f>
        <v>0</v>
      </c>
      <c r="M168" s="31">
        <v>569</v>
      </c>
      <c r="N168" s="32">
        <f t="shared" ref="N168:N171" si="93">IF(ISNUMBER(M168), (M168 - $B168) / $B168, "")</f>
        <v>3.5273368606701938E-3</v>
      </c>
      <c r="O168" s="18">
        <f>IF(ISNUMBER(M168), $B172 * N168, "")</f>
        <v>529.10052910052912</v>
      </c>
      <c r="Q168" s="256"/>
      <c r="R168" s="256"/>
      <c r="S168" s="256"/>
    </row>
    <row r="169" spans="1:19" ht="17.25" thickBot="1">
      <c r="A169" s="125" t="s">
        <v>191</v>
      </c>
      <c r="B169" s="126">
        <v>139</v>
      </c>
      <c r="C169" s="77">
        <v>-2.7972027999999999E-2</v>
      </c>
      <c r="D169" s="15">
        <v>136</v>
      </c>
      <c r="E169" s="32">
        <f t="shared" si="90"/>
        <v>-2.1582733812949641E-2</v>
      </c>
      <c r="F169" s="18">
        <f>IF(ISNUMBER(D169), $B172 * E169, "")</f>
        <v>-3237.4100719424464</v>
      </c>
      <c r="G169" s="31">
        <v>135</v>
      </c>
      <c r="H169" s="32">
        <f t="shared" si="91"/>
        <v>-2.8776978417266189E-2</v>
      </c>
      <c r="I169" s="101">
        <f>IF(ISNUMBER(G169), $B172 * H169, "")</f>
        <v>-4316.5467625899282</v>
      </c>
      <c r="J169" s="15">
        <v>134</v>
      </c>
      <c r="K169" s="32">
        <f t="shared" si="92"/>
        <v>-3.5971223021582732E-2</v>
      </c>
      <c r="L169" s="18">
        <f>IF(ISNUMBER(J169), $B172 * K169, "")</f>
        <v>-5395.6834532374096</v>
      </c>
      <c r="M169" s="31">
        <v>136</v>
      </c>
      <c r="N169" s="32">
        <f t="shared" si="93"/>
        <v>-2.1582733812949641E-2</v>
      </c>
      <c r="O169" s="18">
        <f>IF(ISNUMBER(M169), $B172 * N169, "")</f>
        <v>-3237.4100719424464</v>
      </c>
      <c r="Q169" s="256"/>
      <c r="R169" s="256"/>
      <c r="S169" s="256"/>
    </row>
    <row r="170" spans="1:19">
      <c r="A170" s="125" t="s">
        <v>227</v>
      </c>
      <c r="B170" s="126">
        <v>679</v>
      </c>
      <c r="C170" s="77">
        <v>-3.1383737500000002E-2</v>
      </c>
      <c r="D170" s="15">
        <v>647</v>
      </c>
      <c r="E170" s="32">
        <f t="shared" si="90"/>
        <v>-4.7128129602356406E-2</v>
      </c>
      <c r="F170" s="18">
        <f>IF(ISNUMBER(D170), $B172 * E170, "")</f>
        <v>-7069.2194403534604</v>
      </c>
      <c r="G170" s="31">
        <v>663</v>
      </c>
      <c r="H170" s="32">
        <f t="shared" si="91"/>
        <v>-2.3564064801178203E-2</v>
      </c>
      <c r="I170" s="101">
        <f>IF(ISNUMBER(G170), $B172 * H170, "")</f>
        <v>-3534.6097201767302</v>
      </c>
      <c r="J170" s="15">
        <v>651</v>
      </c>
      <c r="K170" s="32">
        <f t="shared" si="92"/>
        <v>-4.1237113402061855E-2</v>
      </c>
      <c r="L170" s="18">
        <f>IF(ISNUMBER(J170), $B172 * K170, "")</f>
        <v>-6185.567010309278</v>
      </c>
      <c r="M170" s="31">
        <v>661</v>
      </c>
      <c r="N170" s="32">
        <f t="shared" si="93"/>
        <v>-2.6509572901325478E-2</v>
      </c>
      <c r="O170" s="18">
        <f>IF(ISNUMBER(M170), $B172 * N170, "")</f>
        <v>-3976.4359351988219</v>
      </c>
      <c r="Q170" s="278"/>
      <c r="R170" s="279"/>
      <c r="S170" s="280"/>
    </row>
    <row r="171" spans="1:19" ht="17.25" thickBot="1">
      <c r="A171" s="130" t="s">
        <v>239</v>
      </c>
      <c r="B171" s="131">
        <v>596</v>
      </c>
      <c r="C171" s="79">
        <v>-3.5598705500000001E-2</v>
      </c>
      <c r="D171" s="24">
        <v>593</v>
      </c>
      <c r="E171" s="25">
        <f t="shared" si="90"/>
        <v>-5.0335570469798654E-3</v>
      </c>
      <c r="F171" s="104">
        <f>IF(ISNUMBER(D171), $B172 * E171, "")</f>
        <v>-755.03355704697981</v>
      </c>
      <c r="G171" s="102">
        <v>598</v>
      </c>
      <c r="H171" s="25">
        <f t="shared" si="91"/>
        <v>3.3557046979865771E-3</v>
      </c>
      <c r="I171" s="103">
        <f>IF(ISNUMBER(G171), $B172 * H171, "")</f>
        <v>503.35570469798654</v>
      </c>
      <c r="J171" s="24">
        <v>594</v>
      </c>
      <c r="K171" s="25">
        <f t="shared" si="92"/>
        <v>-3.3557046979865771E-3</v>
      </c>
      <c r="L171" s="104">
        <f>IF(ISNUMBER(J171), $B172 * K171, "")</f>
        <v>-503.35570469798654</v>
      </c>
      <c r="M171" s="102">
        <v>610</v>
      </c>
      <c r="N171" s="25">
        <f t="shared" si="93"/>
        <v>2.3489932885906041E-2</v>
      </c>
      <c r="O171" s="104">
        <f>IF(ISNUMBER(M171), $B172 * N171, "")</f>
        <v>3523.489932885906</v>
      </c>
      <c r="Q171" s="281"/>
      <c r="R171" s="282"/>
      <c r="S171" s="283"/>
    </row>
    <row r="172" spans="1:19" ht="17.25" thickBot="1">
      <c r="A172" s="132" t="s">
        <v>267</v>
      </c>
      <c r="B172" s="289">
        <f>$B$37</f>
        <v>150000</v>
      </c>
      <c r="C172" s="290"/>
      <c r="D172" s="26" t="s">
        <v>268</v>
      </c>
      <c r="E172" s="27">
        <f>IF(COUNT(E152:E171), SUM(E152:E171) / COUNT(E152:E171), 0)</f>
        <v>-1.0956774170938903E-2</v>
      </c>
      <c r="F172" s="28">
        <f>SUM(F152:F171)</f>
        <v>-32870.322512816718</v>
      </c>
      <c r="G172" s="26" t="s">
        <v>268</v>
      </c>
      <c r="H172" s="27">
        <f>IF(COUNT(H152:H171), SUM(H152:H171) / COUNT(H152:H171), 0)</f>
        <v>-2.3554426487006888E-3</v>
      </c>
      <c r="I172" s="28">
        <f>SUM(I152:I171)</f>
        <v>-7066.3279461020675</v>
      </c>
      <c r="J172" s="26" t="s">
        <v>268</v>
      </c>
      <c r="K172" s="27">
        <f>IF(COUNT(K152:K171), SUM(K152:K171) / COUNT(K152:K171), 0)</f>
        <v>-6.1190122388727064E-3</v>
      </c>
      <c r="L172" s="28">
        <f>SUM(L152:L171)</f>
        <v>-18357.03671661812</v>
      </c>
      <c r="M172" s="26" t="s">
        <v>268</v>
      </c>
      <c r="N172" s="27">
        <f>IF(COUNT(N152:N171), SUM(N152:N171) / COUNT(N152:N171), 0)</f>
        <v>4.0036493154236297E-3</v>
      </c>
      <c r="O172" s="28">
        <f>SUM(O152:O171)</f>
        <v>12010.94794627089</v>
      </c>
      <c r="Q172" s="284"/>
      <c r="R172" s="285"/>
      <c r="S172" s="286"/>
    </row>
    <row r="174" spans="1:19" ht="17.25" thickBot="1"/>
    <row r="175" spans="1:19" ht="17.25" thickBot="1">
      <c r="A175" s="230" t="s">
        <v>252</v>
      </c>
      <c r="B175" s="231"/>
      <c r="C175" s="231"/>
      <c r="D175" s="231"/>
      <c r="E175" s="231"/>
      <c r="F175" s="231"/>
      <c r="G175" s="231"/>
      <c r="H175" s="231"/>
      <c r="I175" s="231"/>
      <c r="J175" s="231"/>
      <c r="K175" s="231"/>
      <c r="L175" s="231"/>
      <c r="M175" s="231"/>
      <c r="N175" s="231"/>
      <c r="O175" s="232"/>
      <c r="Q175" s="251"/>
      <c r="R175" s="251"/>
      <c r="S175" s="251"/>
    </row>
    <row r="176" spans="1:19" ht="17.25" thickBot="1">
      <c r="A176" s="206" t="s">
        <v>264</v>
      </c>
      <c r="B176" s="230" t="s">
        <v>49</v>
      </c>
      <c r="C176" s="232"/>
      <c r="D176" s="230" t="s">
        <v>57</v>
      </c>
      <c r="E176" s="231"/>
      <c r="F176" s="232"/>
      <c r="G176" s="257">
        <f>_xlfn.IFNA(VLOOKUP(B176, 현재가테이블!$B$2:$D$200, 2, FALSE), "-")</f>
        <v>60715000</v>
      </c>
      <c r="H176" s="258"/>
      <c r="I176" s="259"/>
      <c r="J176" s="230" t="s">
        <v>58</v>
      </c>
      <c r="K176" s="231"/>
      <c r="L176" s="232"/>
      <c r="M176" s="260">
        <f>_xlfn.IFNA(VLOOKUP(B176, 현재가테이블!$B$2:$D$200, 3, FALSE), "-")</f>
        <v>-7.8924148000000006E-3</v>
      </c>
      <c r="N176" s="261"/>
      <c r="O176" s="262"/>
      <c r="Q176" s="251"/>
      <c r="R176" s="251"/>
      <c r="S176" s="251"/>
    </row>
    <row r="177" spans="1:19" ht="17.25" thickBot="1">
      <c r="A177" s="291" t="s">
        <v>54</v>
      </c>
      <c r="B177" s="293" t="str">
        <f>TEXT($G$1, "[$-ko-KR]yyyy-mm-dd(ddd) ") &amp; "오전 00:00"</f>
        <v>2021-12-11(토) 오전 00:00</v>
      </c>
      <c r="C177" s="294"/>
      <c r="D177" s="253" t="str">
        <f>TEXT($G$1, "[$-ko-KR]yyyy-mm-dd(ddd) ") &amp; "오후 14:00"</f>
        <v>2021-12-11(토) 오후 14:00</v>
      </c>
      <c r="E177" s="254"/>
      <c r="F177" s="255"/>
      <c r="G177" s="253" t="str">
        <f>TEXT($G$1, "[$-ko-KR]yyyy-mm-dd(ddd) ") &amp; "오후 19:00"</f>
        <v>2021-12-11(토) 오후 19:00</v>
      </c>
      <c r="H177" s="254"/>
      <c r="I177" s="255"/>
      <c r="J177" s="253" t="str">
        <f>TEXT($G$1, "[$-ko-KR]yyyy-mm-dd(ddd) ") &amp; "오후 21:00"</f>
        <v>2021-12-11(토) 오후 21:00</v>
      </c>
      <c r="K177" s="254"/>
      <c r="L177" s="255"/>
      <c r="M177" s="253" t="str">
        <f>TEXT($G$1+1, "[$-ko-KR]yyyy-mm-dd(ddd) ") &amp; "오전 00:00"</f>
        <v>2021-12-12(일) 오전 00:00</v>
      </c>
      <c r="N177" s="254"/>
      <c r="O177" s="255"/>
      <c r="Q177" s="251"/>
      <c r="R177" s="251"/>
      <c r="S177" s="251"/>
    </row>
    <row r="178" spans="1:19" ht="17.25" thickBot="1">
      <c r="A178" s="292"/>
      <c r="B178" s="121" t="s">
        <v>57</v>
      </c>
      <c r="C178" s="122" t="s">
        <v>58</v>
      </c>
      <c r="D178" s="2" t="s">
        <v>57</v>
      </c>
      <c r="E178" s="10" t="s">
        <v>265</v>
      </c>
      <c r="F178" s="11" t="s">
        <v>266</v>
      </c>
      <c r="G178" s="207" t="s">
        <v>57</v>
      </c>
      <c r="H178" s="208" t="s">
        <v>265</v>
      </c>
      <c r="I178" s="209" t="s">
        <v>266</v>
      </c>
      <c r="J178" s="10" t="s">
        <v>57</v>
      </c>
      <c r="K178" s="10" t="s">
        <v>265</v>
      </c>
      <c r="L178" s="115" t="s">
        <v>266</v>
      </c>
      <c r="M178" s="2" t="s">
        <v>57</v>
      </c>
      <c r="N178" s="10" t="s">
        <v>265</v>
      </c>
      <c r="O178" s="66" t="s">
        <v>266</v>
      </c>
      <c r="Q178" s="256"/>
      <c r="R178" s="256"/>
      <c r="S178" s="256"/>
    </row>
    <row r="179" spans="1:19" ht="17.25" thickBot="1">
      <c r="A179" s="123" t="s">
        <v>181</v>
      </c>
      <c r="B179" s="124">
        <v>1045</v>
      </c>
      <c r="C179" s="76">
        <v>-2.3364486E-2</v>
      </c>
      <c r="D179" s="13">
        <v>1025</v>
      </c>
      <c r="E179" s="14">
        <f>IF(ISNUMBER(D179), (D179 - $B179) / $B179, "")</f>
        <v>-1.9138755980861243E-2</v>
      </c>
      <c r="F179" s="16">
        <f>IF(ISNUMBER(D179), $B199 * E179, "")</f>
        <v>-2870.8133971291863</v>
      </c>
      <c r="G179" s="29">
        <v>1035</v>
      </c>
      <c r="H179" s="14">
        <f>IF(ISNUMBER(G179), (G179 - $B179) / $B179, "")</f>
        <v>-9.5693779904306216E-3</v>
      </c>
      <c r="I179" s="100">
        <f>IF(ISNUMBER(G179), $B199 * H179, "")</f>
        <v>-1435.4066985645932</v>
      </c>
      <c r="J179" s="13">
        <v>1035</v>
      </c>
      <c r="K179" s="14">
        <f>IF(ISNUMBER(J179), (J179 - $B179) / $B179, "")</f>
        <v>-9.5693779904306216E-3</v>
      </c>
      <c r="L179" s="16">
        <f>IF(ISNUMBER(J179), $B199 * K179, "")</f>
        <v>-1435.4066985645932</v>
      </c>
      <c r="M179" s="29">
        <v>1035</v>
      </c>
      <c r="N179" s="14">
        <f>IF(ISNUMBER(M179), (M179 - $B179) / $B179, "")</f>
        <v>-9.5693779904306216E-3</v>
      </c>
      <c r="O179" s="16">
        <f>IF(ISNUMBER(M179), $B199 * N179, "")</f>
        <v>-1435.4066985645932</v>
      </c>
      <c r="Q179" s="251"/>
      <c r="R179" s="251"/>
      <c r="S179" s="251"/>
    </row>
    <row r="180" spans="1:19" ht="17.25" thickBot="1">
      <c r="A180" s="125" t="s">
        <v>201</v>
      </c>
      <c r="B180" s="126">
        <v>16.399999999999999</v>
      </c>
      <c r="C180" s="77">
        <v>-2.3809523799999999E-2</v>
      </c>
      <c r="D180" s="15">
        <v>16.399999999999999</v>
      </c>
      <c r="E180" s="32">
        <f t="shared" ref="E180:E183" si="94">IF(ISNUMBER(D180), (D180 - $B180) / $B180, "")</f>
        <v>0</v>
      </c>
      <c r="F180" s="18">
        <f>IF(ISNUMBER(D180), $B199 * E180, "")</f>
        <v>0</v>
      </c>
      <c r="G180" s="31">
        <v>16.3</v>
      </c>
      <c r="H180" s="32">
        <f t="shared" ref="H180:H183" si="95">IF(ISNUMBER(G180), (G180 - $B180) / $B180, "")</f>
        <v>-6.0975609756096271E-3</v>
      </c>
      <c r="I180" s="101">
        <f>IF(ISNUMBER(G180), $B199 * H180, "")</f>
        <v>-914.63414634144408</v>
      </c>
      <c r="J180" s="15">
        <v>16.100000000000001</v>
      </c>
      <c r="K180" s="32">
        <f t="shared" ref="K180:K183" si="96">IF(ISNUMBER(J180), (J180 - $B180) / $B180, "")</f>
        <v>-1.8292682926829097E-2</v>
      </c>
      <c r="L180" s="18">
        <f>IF(ISNUMBER(J180), $B199 * K180, "")</f>
        <v>-2743.9024390243644</v>
      </c>
      <c r="M180" s="31">
        <v>16.100000000000001</v>
      </c>
      <c r="N180" s="32">
        <f t="shared" ref="N180:N183" si="97">IF(ISNUMBER(M180), (M180 - $B180) / $B180, "")</f>
        <v>-1.8292682926829097E-2</v>
      </c>
      <c r="O180" s="18">
        <f>IF(ISNUMBER(M180), $B199 * N180, "")</f>
        <v>-2743.9024390243644</v>
      </c>
      <c r="Q180" s="251"/>
      <c r="R180" s="251"/>
      <c r="S180" s="251"/>
    </row>
    <row r="181" spans="1:19" ht="17.25" thickBot="1">
      <c r="A181" s="125" t="s">
        <v>183</v>
      </c>
      <c r="B181" s="126">
        <v>7370</v>
      </c>
      <c r="C181" s="77">
        <v>-2.3841059599999999E-2</v>
      </c>
      <c r="D181" s="15">
        <v>7405</v>
      </c>
      <c r="E181" s="32">
        <f t="shared" si="94"/>
        <v>4.7489823609226595E-3</v>
      </c>
      <c r="F181" s="18">
        <f>IF(ISNUMBER(D181), $B199 * E181, "")</f>
        <v>712.34735413839894</v>
      </c>
      <c r="G181" s="31">
        <v>7420</v>
      </c>
      <c r="H181" s="32">
        <f t="shared" si="95"/>
        <v>6.7842605156037995E-3</v>
      </c>
      <c r="I181" s="101">
        <f>IF(ISNUMBER(G181), $B199 * H181, "")</f>
        <v>1017.6390773405699</v>
      </c>
      <c r="J181" s="15">
        <v>7420</v>
      </c>
      <c r="K181" s="32">
        <f t="shared" si="96"/>
        <v>6.7842605156037995E-3</v>
      </c>
      <c r="L181" s="18">
        <f>IF(ISNUMBER(J181), $B199 * K181, "")</f>
        <v>1017.6390773405699</v>
      </c>
      <c r="M181" s="31">
        <v>7445</v>
      </c>
      <c r="N181" s="32">
        <f t="shared" si="97"/>
        <v>1.0176390773405699E-2</v>
      </c>
      <c r="O181" s="18">
        <f>IF(ISNUMBER(M181), $B199 * N181, "")</f>
        <v>1526.4586160108549</v>
      </c>
      <c r="Q181" s="256"/>
      <c r="R181" s="256"/>
      <c r="S181" s="256"/>
    </row>
    <row r="182" spans="1:19" ht="17.25" thickBot="1">
      <c r="A182" s="125" t="s">
        <v>233</v>
      </c>
      <c r="B182" s="126">
        <v>567</v>
      </c>
      <c r="C182" s="77">
        <v>-2.4096385500000001E-2</v>
      </c>
      <c r="D182" s="15">
        <v>564</v>
      </c>
      <c r="E182" s="32">
        <f t="shared" si="94"/>
        <v>-5.2910052910052907E-3</v>
      </c>
      <c r="F182" s="18">
        <f>IF(ISNUMBER(D182), $B199 * E182, "")</f>
        <v>-793.65079365079362</v>
      </c>
      <c r="G182" s="31">
        <v>572</v>
      </c>
      <c r="H182" s="32">
        <f t="shared" si="95"/>
        <v>8.8183421516754845E-3</v>
      </c>
      <c r="I182" s="101">
        <f>IF(ISNUMBER(G182), $B199 * H182, "")</f>
        <v>1322.7513227513227</v>
      </c>
      <c r="J182" s="15">
        <v>567</v>
      </c>
      <c r="K182" s="32">
        <f t="shared" si="96"/>
        <v>0</v>
      </c>
      <c r="L182" s="18">
        <f>IF(ISNUMBER(J182), $B199 * K182, "")</f>
        <v>0</v>
      </c>
      <c r="M182" s="31">
        <v>569</v>
      </c>
      <c r="N182" s="32">
        <f t="shared" si="97"/>
        <v>3.5273368606701938E-3</v>
      </c>
      <c r="O182" s="18">
        <f>IF(ISNUMBER(M182), $B199 * N182, "")</f>
        <v>529.10052910052912</v>
      </c>
      <c r="Q182" s="256"/>
      <c r="R182" s="256"/>
      <c r="S182" s="256"/>
    </row>
    <row r="183" spans="1:19" ht="17.25" thickBot="1">
      <c r="A183" s="127" t="s">
        <v>241</v>
      </c>
      <c r="B183" s="128">
        <v>1550</v>
      </c>
      <c r="C183" s="78">
        <v>-2.5157232700000001E-2</v>
      </c>
      <c r="D183" s="20">
        <v>1525</v>
      </c>
      <c r="E183" s="21">
        <f t="shared" si="94"/>
        <v>-1.6129032258064516E-2</v>
      </c>
      <c r="F183" s="22">
        <f>IF(ISNUMBER(D183), $B199 * E183, "")</f>
        <v>-2419.3548387096776</v>
      </c>
      <c r="G183" s="30">
        <v>1530</v>
      </c>
      <c r="H183" s="21">
        <f t="shared" si="95"/>
        <v>-1.2903225806451613E-2</v>
      </c>
      <c r="I183" s="105">
        <f>IF(ISNUMBER(G183), $B199 * H183, "")</f>
        <v>-1935.483870967742</v>
      </c>
      <c r="J183" s="20">
        <v>1525</v>
      </c>
      <c r="K183" s="21">
        <f t="shared" si="96"/>
        <v>-1.6129032258064516E-2</v>
      </c>
      <c r="L183" s="22">
        <f>IF(ISNUMBER(J183), $B199 * K183, "")</f>
        <v>-2419.3548387096776</v>
      </c>
      <c r="M183" s="30">
        <v>1540</v>
      </c>
      <c r="N183" s="21">
        <f t="shared" si="97"/>
        <v>-6.4516129032258064E-3</v>
      </c>
      <c r="O183" s="22">
        <f>IF(ISNUMBER(M183), $B199 * N183, "")</f>
        <v>-967.74193548387098</v>
      </c>
      <c r="Q183" s="256"/>
      <c r="R183" s="256"/>
      <c r="S183" s="256"/>
    </row>
    <row r="184" spans="1:19" ht="17.25" thickBot="1">
      <c r="A184" s="125" t="s">
        <v>335</v>
      </c>
      <c r="B184" s="129">
        <v>215800</v>
      </c>
      <c r="C184" s="80">
        <v>-2.79279279E-2</v>
      </c>
      <c r="D184" s="106">
        <v>216250</v>
      </c>
      <c r="E184" s="107">
        <f>IF(ISNUMBER(D184), (D184 - $B184) / $B184, "")</f>
        <v>2.0852641334569047E-3</v>
      </c>
      <c r="F184" s="108">
        <f>IF(ISNUMBER(D184), $B199 * E184, "")</f>
        <v>312.78962001853569</v>
      </c>
      <c r="G184" s="109">
        <v>218450</v>
      </c>
      <c r="H184" s="107">
        <f>IF(ISNUMBER(G184), (G184 - $B184) / $B184, "")</f>
        <v>1.2279888785912883E-2</v>
      </c>
      <c r="I184" s="110">
        <f>IF(ISNUMBER(G184), $B199 * H184, "")</f>
        <v>1841.9833178869324</v>
      </c>
      <c r="J184" s="106">
        <v>219100</v>
      </c>
      <c r="K184" s="107">
        <f>IF(ISNUMBER(J184), (J184 - $B184) / $B184, "")</f>
        <v>1.5291936978683966E-2</v>
      </c>
      <c r="L184" s="108">
        <f>IF(ISNUMBER(J184), $B199 * K184, "")</f>
        <v>2293.7905468025951</v>
      </c>
      <c r="M184" s="109">
        <v>220300</v>
      </c>
      <c r="N184" s="107">
        <f>IF(ISNUMBER(M184), (M184 - $B184) / $B184, "")</f>
        <v>2.0852641334569044E-2</v>
      </c>
      <c r="O184" s="108">
        <f>IF(ISNUMBER(M184), $B199 * N184, "")</f>
        <v>3127.8962001853565</v>
      </c>
      <c r="Q184" s="256"/>
      <c r="R184" s="256"/>
      <c r="S184" s="256"/>
    </row>
    <row r="185" spans="1:19" ht="17.25" thickBot="1">
      <c r="A185" s="125" t="s">
        <v>209</v>
      </c>
      <c r="B185" s="126">
        <v>1740</v>
      </c>
      <c r="C185" s="77">
        <v>-2.7932960900000001E-2</v>
      </c>
      <c r="D185" s="15">
        <v>1745</v>
      </c>
      <c r="E185" s="32">
        <f t="shared" ref="E185:E188" si="98">IF(ISNUMBER(D185), (D185 - $B185) / $B185, "")</f>
        <v>2.8735632183908046E-3</v>
      </c>
      <c r="F185" s="18">
        <f>IF(ISNUMBER(D185), $B199 * E185, "")</f>
        <v>431.0344827586207</v>
      </c>
      <c r="G185" s="31">
        <v>1735</v>
      </c>
      <c r="H185" s="32">
        <f t="shared" ref="H185:H188" si="99">IF(ISNUMBER(G185), (G185 - $B185) / $B185, "")</f>
        <v>-2.8735632183908046E-3</v>
      </c>
      <c r="I185" s="101">
        <f>IF(ISNUMBER(G185), $B199 * H185, "")</f>
        <v>-431.0344827586207</v>
      </c>
      <c r="J185" s="15">
        <v>1725</v>
      </c>
      <c r="K185" s="32">
        <f t="shared" ref="K185:K188" si="100">IF(ISNUMBER(J185), (J185 - $B185) / $B185, "")</f>
        <v>-8.6206896551724137E-3</v>
      </c>
      <c r="L185" s="18">
        <f>IF(ISNUMBER(J185), $B199 * K185, "")</f>
        <v>-1293.1034482758621</v>
      </c>
      <c r="M185" s="31">
        <v>1715</v>
      </c>
      <c r="N185" s="32">
        <f t="shared" ref="N185:N188" si="101">IF(ISNUMBER(M185), (M185 - $B185) / $B185, "")</f>
        <v>-1.4367816091954023E-2</v>
      </c>
      <c r="O185" s="18">
        <f>IF(ISNUMBER(M185), $B199 * N185, "")</f>
        <v>-2155.1724137931033</v>
      </c>
      <c r="Q185" s="256"/>
      <c r="R185" s="256"/>
      <c r="S185" s="256"/>
    </row>
    <row r="186" spans="1:19" ht="17.25" thickBot="1">
      <c r="A186" s="125" t="s">
        <v>191</v>
      </c>
      <c r="B186" s="126">
        <v>139</v>
      </c>
      <c r="C186" s="77">
        <v>-2.7972027999999999E-2</v>
      </c>
      <c r="D186" s="15">
        <v>136</v>
      </c>
      <c r="E186" s="32">
        <f t="shared" si="98"/>
        <v>-2.1582733812949641E-2</v>
      </c>
      <c r="F186" s="18">
        <f>IF(ISNUMBER(D186), $B199 * E186, "")</f>
        <v>-3237.4100719424464</v>
      </c>
      <c r="G186" s="31">
        <v>135</v>
      </c>
      <c r="H186" s="32">
        <f t="shared" si="99"/>
        <v>-2.8776978417266189E-2</v>
      </c>
      <c r="I186" s="101">
        <f>IF(ISNUMBER(G186), $B199 * H186, "")</f>
        <v>-4316.5467625899282</v>
      </c>
      <c r="J186" s="15">
        <v>134</v>
      </c>
      <c r="K186" s="32">
        <f t="shared" si="100"/>
        <v>-3.5971223021582732E-2</v>
      </c>
      <c r="L186" s="18">
        <f>IF(ISNUMBER(J186), $B199 * K186, "")</f>
        <v>-5395.6834532374096</v>
      </c>
      <c r="M186" s="31">
        <v>136</v>
      </c>
      <c r="N186" s="32">
        <f t="shared" si="101"/>
        <v>-2.1582733812949641E-2</v>
      </c>
      <c r="O186" s="18">
        <f>IF(ISNUMBER(M186), $B199 * N186, "")</f>
        <v>-3237.4100719424464</v>
      </c>
      <c r="Q186" s="256"/>
      <c r="R186" s="256"/>
      <c r="S186" s="256"/>
    </row>
    <row r="187" spans="1:19" ht="17.25" thickBot="1">
      <c r="A187" s="125" t="s">
        <v>89</v>
      </c>
      <c r="B187" s="126">
        <v>1040</v>
      </c>
      <c r="C187" s="77">
        <v>-2.8037383200000002E-2</v>
      </c>
      <c r="D187" s="15">
        <v>1040</v>
      </c>
      <c r="E187" s="32">
        <f t="shared" si="98"/>
        <v>0</v>
      </c>
      <c r="F187" s="18">
        <f>IF(ISNUMBER(D187), $B199 * E187, "")</f>
        <v>0</v>
      </c>
      <c r="G187" s="31">
        <v>1045</v>
      </c>
      <c r="H187" s="32">
        <f t="shared" si="99"/>
        <v>4.807692307692308E-3</v>
      </c>
      <c r="I187" s="101">
        <f>IF(ISNUMBER(G187), $B199 * H187, "")</f>
        <v>721.15384615384619</v>
      </c>
      <c r="J187" s="15">
        <v>1035</v>
      </c>
      <c r="K187" s="32">
        <f t="shared" si="100"/>
        <v>-4.807692307692308E-3</v>
      </c>
      <c r="L187" s="18">
        <f>IF(ISNUMBER(J187), $B199 * K187, "")</f>
        <v>-721.15384615384619</v>
      </c>
      <c r="M187" s="31">
        <v>1045</v>
      </c>
      <c r="N187" s="32">
        <f t="shared" si="101"/>
        <v>4.807692307692308E-3</v>
      </c>
      <c r="O187" s="18">
        <f>IF(ISNUMBER(M187), $B199 * N187, "")</f>
        <v>721.15384615384619</v>
      </c>
      <c r="Q187" s="33"/>
      <c r="R187" s="33"/>
    </row>
    <row r="188" spans="1:19" ht="17.25" thickBot="1">
      <c r="A188" s="130" t="s">
        <v>227</v>
      </c>
      <c r="B188" s="131">
        <v>679</v>
      </c>
      <c r="C188" s="79">
        <v>-3.1383737500000002E-2</v>
      </c>
      <c r="D188" s="24">
        <v>647</v>
      </c>
      <c r="E188" s="25">
        <f t="shared" si="98"/>
        <v>-4.7128129602356406E-2</v>
      </c>
      <c r="F188" s="104">
        <f>IF(ISNUMBER(D188), $B199 * E188, "")</f>
        <v>-7069.2194403534604</v>
      </c>
      <c r="G188" s="102">
        <v>663</v>
      </c>
      <c r="H188" s="25">
        <f t="shared" si="99"/>
        <v>-2.3564064801178203E-2</v>
      </c>
      <c r="I188" s="103">
        <f>IF(ISNUMBER(G188), $B199 * H188, "")</f>
        <v>-3534.6097201767302</v>
      </c>
      <c r="J188" s="24">
        <v>651</v>
      </c>
      <c r="K188" s="25">
        <f t="shared" si="100"/>
        <v>-4.1237113402061855E-2</v>
      </c>
      <c r="L188" s="104">
        <f>IF(ISNUMBER(J188), $B199 * K188, "")</f>
        <v>-6185.567010309278</v>
      </c>
      <c r="M188" s="102">
        <v>661</v>
      </c>
      <c r="N188" s="25">
        <f t="shared" si="101"/>
        <v>-2.6509572901325478E-2</v>
      </c>
      <c r="O188" s="104">
        <f>IF(ISNUMBER(M188), $B199 * N188, "")</f>
        <v>-3976.4359351988219</v>
      </c>
      <c r="Q188" s="265"/>
      <c r="R188" s="266"/>
      <c r="S188" s="267"/>
    </row>
    <row r="189" spans="1:19">
      <c r="A189" s="123" t="s">
        <v>155</v>
      </c>
      <c r="B189" s="124">
        <v>20640</v>
      </c>
      <c r="C189" s="76">
        <v>-3.2348804500000002E-2</v>
      </c>
      <c r="D189" s="13">
        <v>19620</v>
      </c>
      <c r="E189" s="14">
        <f>IF(ISNUMBER(D189), (D189 - $B189) / $B189, "")</f>
        <v>-4.9418604651162788E-2</v>
      </c>
      <c r="F189" s="16">
        <f>IF(ISNUMBER(D189), $B199 * E189, "")</f>
        <v>-7412.790697674418</v>
      </c>
      <c r="G189" s="29">
        <v>20100</v>
      </c>
      <c r="H189" s="14">
        <f>IF(ISNUMBER(G189), (G189 - $B189) / $B189, "")</f>
        <v>-2.616279069767442E-2</v>
      </c>
      <c r="I189" s="100">
        <f>IF(ISNUMBER(G189), $B199 * H189, "")</f>
        <v>-3924.4186046511632</v>
      </c>
      <c r="J189" s="13">
        <v>19730</v>
      </c>
      <c r="K189" s="14">
        <f>IF(ISNUMBER(J189), (J189 - $B189) / $B189, "")</f>
        <v>-4.4089147286821707E-2</v>
      </c>
      <c r="L189" s="16">
        <f>IF(ISNUMBER(J189), $B199 * K189, "")</f>
        <v>-6613.3720930232557</v>
      </c>
      <c r="M189" s="29">
        <v>19870</v>
      </c>
      <c r="N189" s="14">
        <f>IF(ISNUMBER(M189), (M189 - $B189) / $B189, "")</f>
        <v>-3.7306201550387594E-2</v>
      </c>
      <c r="O189" s="16">
        <f>IF(ISNUMBER(M189), $B199 * N189, "")</f>
        <v>-5595.9302325581393</v>
      </c>
      <c r="Q189" s="268"/>
      <c r="R189" s="269"/>
      <c r="S189" s="270"/>
    </row>
    <row r="190" spans="1:19" ht="17.25" thickBot="1">
      <c r="A190" s="125" t="s">
        <v>103</v>
      </c>
      <c r="B190" s="126">
        <v>1045</v>
      </c>
      <c r="C190" s="77">
        <v>-3.2407407399999998E-2</v>
      </c>
      <c r="D190" s="15">
        <v>1030</v>
      </c>
      <c r="E190" s="32">
        <f t="shared" ref="E190:E193" si="102">IF(ISNUMBER(D190), (D190 - $B190) / $B190, "")</f>
        <v>-1.4354066985645933E-2</v>
      </c>
      <c r="F190" s="18">
        <f>IF(ISNUMBER(D190), $B199 * E190, "")</f>
        <v>-2153.1100478468902</v>
      </c>
      <c r="G190" s="31">
        <v>1040</v>
      </c>
      <c r="H190" s="32">
        <f t="shared" ref="H190:H193" si="103">IF(ISNUMBER(G190), (G190 - $B190) / $B190, "")</f>
        <v>-4.7846889952153108E-3</v>
      </c>
      <c r="I190" s="101">
        <f>IF(ISNUMBER(G190), $B199 * H190, "")</f>
        <v>-717.70334928229659</v>
      </c>
      <c r="J190" s="15">
        <v>1035</v>
      </c>
      <c r="K190" s="32">
        <f t="shared" ref="K190:K193" si="104">IF(ISNUMBER(J190), (J190 - $B190) / $B190, "")</f>
        <v>-9.5693779904306216E-3</v>
      </c>
      <c r="L190" s="18">
        <f>IF(ISNUMBER(J190), $B199 * K190, "")</f>
        <v>-1435.4066985645932</v>
      </c>
      <c r="M190" s="31">
        <v>1030</v>
      </c>
      <c r="N190" s="32">
        <f t="shared" ref="N190:N193" si="105">IF(ISNUMBER(M190), (M190 - $B190) / $B190, "")</f>
        <v>-1.4354066985645933E-2</v>
      </c>
      <c r="O190" s="18">
        <f>IF(ISNUMBER(M190), $B199 * N190, "")</f>
        <v>-2153.1100478468902</v>
      </c>
      <c r="Q190" s="271"/>
      <c r="R190" s="272"/>
      <c r="S190" s="273"/>
    </row>
    <row r="191" spans="1:19" ht="17.25" thickBot="1">
      <c r="A191" s="125" t="s">
        <v>117</v>
      </c>
      <c r="B191" s="126">
        <v>4520</v>
      </c>
      <c r="C191" s="77">
        <v>-3.4188034200000002E-2</v>
      </c>
      <c r="D191" s="15">
        <v>4505</v>
      </c>
      <c r="E191" s="32">
        <f t="shared" si="102"/>
        <v>-3.3185840707964601E-3</v>
      </c>
      <c r="F191" s="18">
        <f>IF(ISNUMBER(D191), $B199 * E191, "")</f>
        <v>-497.78761061946904</v>
      </c>
      <c r="G191" s="31">
        <v>4485</v>
      </c>
      <c r="H191" s="32">
        <f t="shared" si="103"/>
        <v>-7.743362831858407E-3</v>
      </c>
      <c r="I191" s="101">
        <f>IF(ISNUMBER(G191), $B199 * H191, "")</f>
        <v>-1161.5044247787609</v>
      </c>
      <c r="J191" s="15">
        <v>4490</v>
      </c>
      <c r="K191" s="32">
        <f t="shared" si="104"/>
        <v>-6.6371681415929203E-3</v>
      </c>
      <c r="L191" s="18">
        <f>IF(ISNUMBER(J191), $B199 * K191, "")</f>
        <v>-995.57522123893807</v>
      </c>
      <c r="M191" s="31">
        <v>4515</v>
      </c>
      <c r="N191" s="32">
        <f t="shared" si="105"/>
        <v>-1.1061946902654867E-3</v>
      </c>
      <c r="O191" s="18">
        <f>IF(ISNUMBER(M191), $B199 * N191, "")</f>
        <v>-165.92920353982299</v>
      </c>
      <c r="Q191" s="256"/>
      <c r="R191" s="256"/>
      <c r="S191" s="256"/>
    </row>
    <row r="192" spans="1:19" ht="17.25" thickBot="1">
      <c r="A192" s="125" t="s">
        <v>239</v>
      </c>
      <c r="B192" s="126">
        <v>596</v>
      </c>
      <c r="C192" s="77">
        <v>-3.5598705500000001E-2</v>
      </c>
      <c r="D192" s="15">
        <v>593</v>
      </c>
      <c r="E192" s="32">
        <f t="shared" si="102"/>
        <v>-5.0335570469798654E-3</v>
      </c>
      <c r="F192" s="18">
        <f>IF(ISNUMBER(D192), $B199 * E192, "")</f>
        <v>-755.03355704697981</v>
      </c>
      <c r="G192" s="31">
        <v>598</v>
      </c>
      <c r="H192" s="32">
        <f t="shared" si="103"/>
        <v>3.3557046979865771E-3</v>
      </c>
      <c r="I192" s="101">
        <f>IF(ISNUMBER(G192), $B199 * H192, "")</f>
        <v>503.35570469798654</v>
      </c>
      <c r="J192" s="15">
        <v>594</v>
      </c>
      <c r="K192" s="32">
        <f t="shared" si="104"/>
        <v>-3.3557046979865771E-3</v>
      </c>
      <c r="L192" s="18">
        <f>IF(ISNUMBER(J192), $B199 * K192, "")</f>
        <v>-503.35570469798654</v>
      </c>
      <c r="M192" s="31">
        <v>610</v>
      </c>
      <c r="N192" s="32">
        <f t="shared" si="105"/>
        <v>2.3489932885906041E-2</v>
      </c>
      <c r="O192" s="18">
        <f>IF(ISNUMBER(M192), $B199 * N192, "")</f>
        <v>3523.489932885906</v>
      </c>
      <c r="Q192" s="251"/>
      <c r="R192" s="251"/>
      <c r="S192" s="251"/>
    </row>
    <row r="193" spans="1:19" ht="17.25" thickBot="1">
      <c r="A193" s="127" t="s">
        <v>109</v>
      </c>
      <c r="B193" s="128">
        <v>5600</v>
      </c>
      <c r="C193" s="78">
        <v>-3.6144578300000001E-2</v>
      </c>
      <c r="D193" s="20">
        <v>5515</v>
      </c>
      <c r="E193" s="21">
        <f t="shared" si="102"/>
        <v>-1.5178571428571428E-2</v>
      </c>
      <c r="F193" s="22">
        <f>IF(ISNUMBER(D193), $B199 * E193, "")</f>
        <v>-2276.7857142857142</v>
      </c>
      <c r="G193" s="30">
        <v>5520</v>
      </c>
      <c r="H193" s="21">
        <f t="shared" si="103"/>
        <v>-1.4285714285714285E-2</v>
      </c>
      <c r="I193" s="105">
        <f>IF(ISNUMBER(G193), $B199 * H193, "")</f>
        <v>-2142.8571428571427</v>
      </c>
      <c r="J193" s="20">
        <v>5480</v>
      </c>
      <c r="K193" s="21">
        <f t="shared" si="104"/>
        <v>-2.1428571428571429E-2</v>
      </c>
      <c r="L193" s="22">
        <f>IF(ISNUMBER(J193), $B199 * K193, "")</f>
        <v>-3214.2857142857142</v>
      </c>
      <c r="M193" s="30">
        <v>5480</v>
      </c>
      <c r="N193" s="21">
        <f t="shared" si="105"/>
        <v>-2.1428571428571429E-2</v>
      </c>
      <c r="O193" s="22">
        <f>IF(ISNUMBER(M193), $B199 * N193, "")</f>
        <v>-3214.2857142857142</v>
      </c>
      <c r="Q193" s="251"/>
      <c r="R193" s="251"/>
      <c r="S193" s="251"/>
    </row>
    <row r="194" spans="1:19" ht="17.25" thickBot="1">
      <c r="A194" s="125" t="s">
        <v>229</v>
      </c>
      <c r="B194" s="129">
        <v>1910</v>
      </c>
      <c r="C194" s="80">
        <v>-3.7783375299999998E-2</v>
      </c>
      <c r="D194" s="106">
        <v>1950</v>
      </c>
      <c r="E194" s="107">
        <f>IF(ISNUMBER(D194), (D194 - $B194) / $B194, "")</f>
        <v>2.0942408376963352E-2</v>
      </c>
      <c r="F194" s="108">
        <f>IF(ISNUMBER(D194), $B199 * E194, "")</f>
        <v>3141.3612565445028</v>
      </c>
      <c r="G194" s="109">
        <v>1930</v>
      </c>
      <c r="H194" s="107">
        <f>IF(ISNUMBER(G194), (G194 - $B194) / $B194, "")</f>
        <v>1.0471204188481676E-2</v>
      </c>
      <c r="I194" s="110">
        <f>IF(ISNUMBER(G194), $B199 * H194, "")</f>
        <v>1570.6806282722514</v>
      </c>
      <c r="J194" s="106">
        <v>1930</v>
      </c>
      <c r="K194" s="107">
        <f>IF(ISNUMBER(J194), (J194 - $B194) / $B194, "")</f>
        <v>1.0471204188481676E-2</v>
      </c>
      <c r="L194" s="108">
        <f>IF(ISNUMBER(J194), $B199 * K194, "")</f>
        <v>1570.6806282722514</v>
      </c>
      <c r="M194" s="109">
        <v>1920</v>
      </c>
      <c r="N194" s="107">
        <f>IF(ISNUMBER(M194), (M194 - $B194) / $B194, "")</f>
        <v>5.235602094240838E-3</v>
      </c>
      <c r="O194" s="108">
        <f>IF(ISNUMBER(M194), $B199 * N194, "")</f>
        <v>785.3403141361257</v>
      </c>
      <c r="Q194" s="256"/>
      <c r="R194" s="256"/>
      <c r="S194" s="256"/>
    </row>
    <row r="195" spans="1:19" ht="17.25" thickBot="1">
      <c r="A195" s="125" t="s">
        <v>167</v>
      </c>
      <c r="B195" s="126">
        <v>21990</v>
      </c>
      <c r="C195" s="77">
        <v>-4.1830065399999998E-2</v>
      </c>
      <c r="D195" s="15">
        <v>21410</v>
      </c>
      <c r="E195" s="32">
        <f t="shared" ref="E195:E198" si="106">IF(ISNUMBER(D195), (D195 - $B195) / $B195, "")</f>
        <v>-2.6375625284220099E-2</v>
      </c>
      <c r="F195" s="18">
        <f>IF(ISNUMBER(D195), $B199 * E195, "")</f>
        <v>-3956.3437926330148</v>
      </c>
      <c r="G195" s="31">
        <v>21500</v>
      </c>
      <c r="H195" s="32">
        <f t="shared" ref="H195:H198" si="107">IF(ISNUMBER(G195), (G195 - $B195) / $B195, "")</f>
        <v>-2.2282855843565257E-2</v>
      </c>
      <c r="I195" s="101">
        <f>IF(ISNUMBER(G195), $B199 * H195, "")</f>
        <v>-3342.4283765347886</v>
      </c>
      <c r="J195" s="15">
        <v>21450</v>
      </c>
      <c r="K195" s="32">
        <f t="shared" ref="K195:K198" si="108">IF(ISNUMBER(J195), (J195 - $B195) / $B195, "")</f>
        <v>-2.4556616643929059E-2</v>
      </c>
      <c r="L195" s="18">
        <f>IF(ISNUMBER(J195), $B199 * K195, "")</f>
        <v>-3683.4924965893588</v>
      </c>
      <c r="M195" s="31">
        <v>21520</v>
      </c>
      <c r="N195" s="32">
        <f t="shared" ref="N195:N198" si="109">IF(ISNUMBER(M195), (M195 - $B195) / $B195, "")</f>
        <v>-2.1373351523419737E-2</v>
      </c>
      <c r="O195" s="18">
        <f>IF(ISNUMBER(M195), $B199 * N195, "")</f>
        <v>-3206.0027285129604</v>
      </c>
      <c r="Q195" s="256"/>
      <c r="R195" s="256"/>
      <c r="S195" s="256"/>
    </row>
    <row r="196" spans="1:19" ht="17.25" thickBot="1">
      <c r="A196" s="125" t="s">
        <v>95</v>
      </c>
      <c r="B196" s="126">
        <v>5735</v>
      </c>
      <c r="C196" s="77">
        <v>-5.2066115699999999E-2</v>
      </c>
      <c r="D196" s="15">
        <v>5590</v>
      </c>
      <c r="E196" s="32">
        <f t="shared" si="106"/>
        <v>-2.5283347863993024E-2</v>
      </c>
      <c r="F196" s="18">
        <f>IF(ISNUMBER(D196), $B199 * E196, "")</f>
        <v>-3792.5021795989537</v>
      </c>
      <c r="G196" s="31">
        <v>5665</v>
      </c>
      <c r="H196" s="32">
        <f t="shared" si="107"/>
        <v>-1.2205754141238012E-2</v>
      </c>
      <c r="I196" s="101">
        <f>IF(ISNUMBER(G196), $B199 * H196, "")</f>
        <v>-1830.8631211857019</v>
      </c>
      <c r="J196" s="15">
        <v>5680</v>
      </c>
      <c r="K196" s="32">
        <f t="shared" si="108"/>
        <v>-9.5902353966870104E-3</v>
      </c>
      <c r="L196" s="18">
        <f>IF(ISNUMBER(J196), $B199 * K196, "")</f>
        <v>-1438.5353095030516</v>
      </c>
      <c r="M196" s="31">
        <v>5640</v>
      </c>
      <c r="N196" s="32">
        <f t="shared" si="109"/>
        <v>-1.6564952048823016E-2</v>
      </c>
      <c r="O196" s="18">
        <f>IF(ISNUMBER(M196), $B199 * N196, "")</f>
        <v>-2484.7428073234523</v>
      </c>
      <c r="Q196" s="256"/>
      <c r="R196" s="256"/>
      <c r="S196" s="256"/>
    </row>
    <row r="197" spans="1:19">
      <c r="A197" s="125" t="s">
        <v>221</v>
      </c>
      <c r="B197" s="126">
        <v>3710</v>
      </c>
      <c r="C197" s="77">
        <v>-5.5979643799999999E-2</v>
      </c>
      <c r="D197" s="15">
        <v>3625</v>
      </c>
      <c r="E197" s="32">
        <f t="shared" si="106"/>
        <v>-2.2911051212938006E-2</v>
      </c>
      <c r="F197" s="18">
        <f>IF(ISNUMBER(D197), $B199 * E197, "")</f>
        <v>-3436.657681940701</v>
      </c>
      <c r="G197" s="31">
        <v>3630</v>
      </c>
      <c r="H197" s="32">
        <f t="shared" si="107"/>
        <v>-2.15633423180593E-2</v>
      </c>
      <c r="I197" s="101">
        <f>IF(ISNUMBER(G197), $B199 * H197, "")</f>
        <v>-3234.5013477088951</v>
      </c>
      <c r="J197" s="15">
        <v>3605</v>
      </c>
      <c r="K197" s="32">
        <f t="shared" si="108"/>
        <v>-2.8301886792452831E-2</v>
      </c>
      <c r="L197" s="18">
        <f>IF(ISNUMBER(J197), $B199 * K197, "")</f>
        <v>-4245.2830188679245</v>
      </c>
      <c r="M197" s="31">
        <v>3620</v>
      </c>
      <c r="N197" s="32">
        <f t="shared" si="109"/>
        <v>-2.4258760107816711E-2</v>
      </c>
      <c r="O197" s="18">
        <f>IF(ISNUMBER(M197), $B199 * N197, "")</f>
        <v>-3638.8140161725069</v>
      </c>
      <c r="Q197" s="278"/>
      <c r="R197" s="279"/>
      <c r="S197" s="280"/>
    </row>
    <row r="198" spans="1:19" ht="17.25" thickBot="1">
      <c r="A198" s="130" t="s">
        <v>119</v>
      </c>
      <c r="B198" s="131">
        <v>31.5</v>
      </c>
      <c r="C198" s="79">
        <v>-7.35294118E-2</v>
      </c>
      <c r="D198" s="24">
        <v>30.5</v>
      </c>
      <c r="E198" s="25">
        <f t="shared" si="106"/>
        <v>-3.1746031746031744E-2</v>
      </c>
      <c r="F198" s="104">
        <f>IF(ISNUMBER(D198), $B199 * E198, "")</f>
        <v>-4761.9047619047615</v>
      </c>
      <c r="G198" s="102">
        <v>30.5</v>
      </c>
      <c r="H198" s="25">
        <f t="shared" si="107"/>
        <v>-3.1746031746031744E-2</v>
      </c>
      <c r="I198" s="103">
        <f>IF(ISNUMBER(G198), $B199 * H198, "")</f>
        <v>-4761.9047619047615</v>
      </c>
      <c r="J198" s="24">
        <v>30.2</v>
      </c>
      <c r="K198" s="25">
        <f t="shared" si="108"/>
        <v>-4.126984126984129E-2</v>
      </c>
      <c r="L198" s="104">
        <f>IF(ISNUMBER(J198), $B199 * K198, "")</f>
        <v>-6190.4761904761936</v>
      </c>
      <c r="M198" s="102">
        <v>30.5</v>
      </c>
      <c r="N198" s="25">
        <f t="shared" si="109"/>
        <v>-3.1746031746031744E-2</v>
      </c>
      <c r="O198" s="104">
        <f>IF(ISNUMBER(M198), $B199 * N198, "")</f>
        <v>-4761.9047619047615</v>
      </c>
      <c r="Q198" s="281"/>
      <c r="R198" s="282"/>
      <c r="S198" s="283"/>
    </row>
    <row r="199" spans="1:19" ht="17.25" thickBot="1">
      <c r="A199" s="132" t="s">
        <v>267</v>
      </c>
      <c r="B199" s="289">
        <f>$B$37</f>
        <v>150000</v>
      </c>
      <c r="C199" s="290"/>
      <c r="D199" s="26" t="s">
        <v>268</v>
      </c>
      <c r="E199" s="27">
        <f>IF(COUNT(E179:E198), SUM(E179:E198) / COUNT(E179:E198), 0)</f>
        <v>-1.3611943957292139E-2</v>
      </c>
      <c r="F199" s="28">
        <f>SUM(F179:F198)</f>
        <v>-40835.831871876413</v>
      </c>
      <c r="G199" s="26" t="s">
        <v>268</v>
      </c>
      <c r="H199" s="27">
        <f>IF(COUNT(H179:H198), SUM(H179:H198) / COUNT(H179:H198), 0)</f>
        <v>-8.9021109710665548E-3</v>
      </c>
      <c r="I199" s="28">
        <f>SUM(I179:I198)</f>
        <v>-26706.332913199658</v>
      </c>
      <c r="J199" s="26" t="s">
        <v>268</v>
      </c>
      <c r="K199" s="27">
        <f>IF(COUNT(K179:K198), SUM(K179:K198) / COUNT(K179:K198), 0)</f>
        <v>-1.4543947976368876E-2</v>
      </c>
      <c r="L199" s="28">
        <f>SUM(L179:L198)</f>
        <v>-43631.843929106624</v>
      </c>
      <c r="M199" s="26" t="s">
        <v>268</v>
      </c>
      <c r="N199" s="27">
        <f>IF(COUNT(N179:N198), SUM(N179:N198) / COUNT(N179:N198), 0)</f>
        <v>-9.8411165225596106E-3</v>
      </c>
      <c r="O199" s="28">
        <f>SUM(O179:O198)</f>
        <v>-29523.34956767883</v>
      </c>
      <c r="Q199" s="284"/>
      <c r="R199" s="285"/>
      <c r="S199" s="286"/>
    </row>
  </sheetData>
  <mergeCells count="266">
    <mergeCell ref="A1:F1"/>
    <mergeCell ref="G1:I1"/>
    <mergeCell ref="J1:O1"/>
    <mergeCell ref="Q1:R1"/>
    <mergeCell ref="B2:F2"/>
    <mergeCell ref="G2:I2"/>
    <mergeCell ref="K2:O2"/>
    <mergeCell ref="B5:F5"/>
    <mergeCell ref="G5:I5"/>
    <mergeCell ref="K5:O5"/>
    <mergeCell ref="B6:F6"/>
    <mergeCell ref="G6:I6"/>
    <mergeCell ref="K6:O6"/>
    <mergeCell ref="B3:F3"/>
    <mergeCell ref="G3:I3"/>
    <mergeCell ref="K3:O3"/>
    <mergeCell ref="B4:F4"/>
    <mergeCell ref="G4:I4"/>
    <mergeCell ref="K4:O4"/>
    <mergeCell ref="Q8:R8"/>
    <mergeCell ref="B9:F9"/>
    <mergeCell ref="G9:I9"/>
    <mergeCell ref="K9:O9"/>
    <mergeCell ref="B10:F10"/>
    <mergeCell ref="G10:I10"/>
    <mergeCell ref="K10:O10"/>
    <mergeCell ref="B7:F7"/>
    <mergeCell ref="G7:I7"/>
    <mergeCell ref="K7:O7"/>
    <mergeCell ref="B8:F8"/>
    <mergeCell ref="G8:I8"/>
    <mergeCell ref="K8:O8"/>
    <mergeCell ref="B11:F11"/>
    <mergeCell ref="G11:I11"/>
    <mergeCell ref="K11:O11"/>
    <mergeCell ref="A13:O13"/>
    <mergeCell ref="Q13:Q15"/>
    <mergeCell ref="R13:R15"/>
    <mergeCell ref="A15:A16"/>
    <mergeCell ref="M15:O15"/>
    <mergeCell ref="Q16:Q18"/>
    <mergeCell ref="R16:R18"/>
    <mergeCell ref="S13:S15"/>
    <mergeCell ref="B14:C14"/>
    <mergeCell ref="D14:F14"/>
    <mergeCell ref="G14:I14"/>
    <mergeCell ref="J14:L14"/>
    <mergeCell ref="M14:O14"/>
    <mergeCell ref="B15:C15"/>
    <mergeCell ref="D15:F15"/>
    <mergeCell ref="G15:I15"/>
    <mergeCell ref="J15:L15"/>
    <mergeCell ref="Q26:S28"/>
    <mergeCell ref="Q29:Q31"/>
    <mergeCell ref="R29:R31"/>
    <mergeCell ref="S29:S31"/>
    <mergeCell ref="Q32:Q34"/>
    <mergeCell ref="R32:R34"/>
    <mergeCell ref="S32:S34"/>
    <mergeCell ref="S16:S18"/>
    <mergeCell ref="Q19:Q21"/>
    <mergeCell ref="R19:R21"/>
    <mergeCell ref="S19:S21"/>
    <mergeCell ref="Q22:Q24"/>
    <mergeCell ref="R22:R24"/>
    <mergeCell ref="S22:S24"/>
    <mergeCell ref="M41:O41"/>
    <mergeCell ref="A42:A43"/>
    <mergeCell ref="B42:C42"/>
    <mergeCell ref="D42:F42"/>
    <mergeCell ref="G42:I42"/>
    <mergeCell ref="J42:L42"/>
    <mergeCell ref="M42:O42"/>
    <mergeCell ref="Q35:S37"/>
    <mergeCell ref="B37:C37"/>
    <mergeCell ref="A40:O40"/>
    <mergeCell ref="Q40:Q42"/>
    <mergeCell ref="R40:R42"/>
    <mergeCell ref="S40:S42"/>
    <mergeCell ref="B41:C41"/>
    <mergeCell ref="D41:F41"/>
    <mergeCell ref="G41:I41"/>
    <mergeCell ref="J41:L41"/>
    <mergeCell ref="Q49:Q51"/>
    <mergeCell ref="R49:R51"/>
    <mergeCell ref="S49:S51"/>
    <mergeCell ref="Q53:S55"/>
    <mergeCell ref="Q56:Q58"/>
    <mergeCell ref="R56:R58"/>
    <mergeCell ref="S56:S58"/>
    <mergeCell ref="Q43:Q45"/>
    <mergeCell ref="R43:R45"/>
    <mergeCell ref="S43:S45"/>
    <mergeCell ref="Q46:Q48"/>
    <mergeCell ref="R46:R48"/>
    <mergeCell ref="S46:S48"/>
    <mergeCell ref="Q59:Q61"/>
    <mergeCell ref="R59:R61"/>
    <mergeCell ref="S59:S61"/>
    <mergeCell ref="Q62:S64"/>
    <mergeCell ref="B64:C64"/>
    <mergeCell ref="A67:O67"/>
    <mergeCell ref="Q67:Q69"/>
    <mergeCell ref="R67:R69"/>
    <mergeCell ref="S67:S69"/>
    <mergeCell ref="B68:C68"/>
    <mergeCell ref="D68:F68"/>
    <mergeCell ref="G68:I68"/>
    <mergeCell ref="J68:L68"/>
    <mergeCell ref="M68:O68"/>
    <mergeCell ref="A69:A70"/>
    <mergeCell ref="B69:C69"/>
    <mergeCell ref="D69:F69"/>
    <mergeCell ref="G69:I69"/>
    <mergeCell ref="J69:L69"/>
    <mergeCell ref="M69:O69"/>
    <mergeCell ref="Q76:Q78"/>
    <mergeCell ref="R76:R78"/>
    <mergeCell ref="S76:S78"/>
    <mergeCell ref="Q80:S82"/>
    <mergeCell ref="Q83:Q85"/>
    <mergeCell ref="R83:R85"/>
    <mergeCell ref="S83:S85"/>
    <mergeCell ref="Q70:Q72"/>
    <mergeCell ref="R70:R72"/>
    <mergeCell ref="S70:S72"/>
    <mergeCell ref="Q73:Q75"/>
    <mergeCell ref="R73:R75"/>
    <mergeCell ref="S73:S75"/>
    <mergeCell ref="Q86:Q88"/>
    <mergeCell ref="R86:R88"/>
    <mergeCell ref="S86:S88"/>
    <mergeCell ref="Q89:S91"/>
    <mergeCell ref="B91:C91"/>
    <mergeCell ref="A94:O94"/>
    <mergeCell ref="Q94:Q96"/>
    <mergeCell ref="R94:R96"/>
    <mergeCell ref="S94:S96"/>
    <mergeCell ref="B95:C95"/>
    <mergeCell ref="D95:F95"/>
    <mergeCell ref="G95:I95"/>
    <mergeCell ref="J95:L95"/>
    <mergeCell ref="M95:O95"/>
    <mergeCell ref="A96:A97"/>
    <mergeCell ref="B96:C96"/>
    <mergeCell ref="D96:F96"/>
    <mergeCell ref="G96:I96"/>
    <mergeCell ref="J96:L96"/>
    <mergeCell ref="M96:O96"/>
    <mergeCell ref="Q103:Q105"/>
    <mergeCell ref="R103:R105"/>
    <mergeCell ref="S103:S105"/>
    <mergeCell ref="Q107:S109"/>
    <mergeCell ref="Q110:Q112"/>
    <mergeCell ref="R110:R112"/>
    <mergeCell ref="S110:S112"/>
    <mergeCell ref="Q97:Q99"/>
    <mergeCell ref="R97:R99"/>
    <mergeCell ref="S97:S99"/>
    <mergeCell ref="Q100:Q102"/>
    <mergeCell ref="R100:R102"/>
    <mergeCell ref="S100:S102"/>
    <mergeCell ref="Q113:Q115"/>
    <mergeCell ref="R113:R115"/>
    <mergeCell ref="S113:S115"/>
    <mergeCell ref="Q116:S118"/>
    <mergeCell ref="B118:C118"/>
    <mergeCell ref="A121:O121"/>
    <mergeCell ref="Q121:Q123"/>
    <mergeCell ref="R121:R123"/>
    <mergeCell ref="S121:S123"/>
    <mergeCell ref="B122:C122"/>
    <mergeCell ref="D122:F122"/>
    <mergeCell ref="G122:I122"/>
    <mergeCell ref="J122:L122"/>
    <mergeCell ref="M122:O122"/>
    <mergeCell ref="A123:A124"/>
    <mergeCell ref="B123:C123"/>
    <mergeCell ref="D123:F123"/>
    <mergeCell ref="G123:I123"/>
    <mergeCell ref="J123:L123"/>
    <mergeCell ref="M123:O123"/>
    <mergeCell ref="Q130:Q132"/>
    <mergeCell ref="R130:R132"/>
    <mergeCell ref="S130:S132"/>
    <mergeCell ref="Q134:S136"/>
    <mergeCell ref="Q137:Q139"/>
    <mergeCell ref="R137:R139"/>
    <mergeCell ref="S137:S139"/>
    <mergeCell ref="Q124:Q126"/>
    <mergeCell ref="R124:R126"/>
    <mergeCell ref="S124:S126"/>
    <mergeCell ref="Q127:Q129"/>
    <mergeCell ref="R127:R129"/>
    <mergeCell ref="S127:S129"/>
    <mergeCell ref="Q140:Q142"/>
    <mergeCell ref="R140:R142"/>
    <mergeCell ref="S140:S142"/>
    <mergeCell ref="Q143:S145"/>
    <mergeCell ref="B145:C145"/>
    <mergeCell ref="A148:O148"/>
    <mergeCell ref="Q148:Q150"/>
    <mergeCell ref="R148:R150"/>
    <mergeCell ref="S148:S150"/>
    <mergeCell ref="B149:C149"/>
    <mergeCell ref="D149:F149"/>
    <mergeCell ref="G149:I149"/>
    <mergeCell ref="J149:L149"/>
    <mergeCell ref="M149:O149"/>
    <mergeCell ref="A150:A151"/>
    <mergeCell ref="B150:C150"/>
    <mergeCell ref="D150:F150"/>
    <mergeCell ref="G150:I150"/>
    <mergeCell ref="J150:L150"/>
    <mergeCell ref="M150:O150"/>
    <mergeCell ref="Q157:Q159"/>
    <mergeCell ref="R157:R159"/>
    <mergeCell ref="S157:S159"/>
    <mergeCell ref="Q161:S163"/>
    <mergeCell ref="Q164:Q166"/>
    <mergeCell ref="R164:R166"/>
    <mergeCell ref="S164:S166"/>
    <mergeCell ref="Q151:Q153"/>
    <mergeCell ref="R151:R153"/>
    <mergeCell ref="S151:S153"/>
    <mergeCell ref="Q154:Q156"/>
    <mergeCell ref="R154:R156"/>
    <mergeCell ref="S154:S156"/>
    <mergeCell ref="A177:A178"/>
    <mergeCell ref="B177:C177"/>
    <mergeCell ref="D177:F177"/>
    <mergeCell ref="G177:I177"/>
    <mergeCell ref="J177:L177"/>
    <mergeCell ref="M177:O177"/>
    <mergeCell ref="Q167:Q169"/>
    <mergeCell ref="R167:R169"/>
    <mergeCell ref="S167:S169"/>
    <mergeCell ref="Q170:S172"/>
    <mergeCell ref="B172:C172"/>
    <mergeCell ref="A175:O175"/>
    <mergeCell ref="Q175:Q177"/>
    <mergeCell ref="R175:R177"/>
    <mergeCell ref="S175:S177"/>
    <mergeCell ref="B176:C176"/>
    <mergeCell ref="Q178:Q180"/>
    <mergeCell ref="R178:R180"/>
    <mergeCell ref="S178:S180"/>
    <mergeCell ref="Q181:Q183"/>
    <mergeCell ref="R181:R183"/>
    <mergeCell ref="S181:S183"/>
    <mergeCell ref="D176:F176"/>
    <mergeCell ref="G176:I176"/>
    <mergeCell ref="J176:L176"/>
    <mergeCell ref="M176:O176"/>
    <mergeCell ref="Q194:Q196"/>
    <mergeCell ref="R194:R196"/>
    <mergeCell ref="S194:S196"/>
    <mergeCell ref="Q197:S199"/>
    <mergeCell ref="B199:C199"/>
    <mergeCell ref="Q184:Q186"/>
    <mergeCell ref="R184:R186"/>
    <mergeCell ref="S184:S186"/>
    <mergeCell ref="Q188:S190"/>
    <mergeCell ref="Q191:Q193"/>
    <mergeCell ref="R191:R193"/>
    <mergeCell ref="S191:S193"/>
  </mergeCells>
  <phoneticPr fontId="1" type="noConversion"/>
  <conditionalFormatting sqref="G2:I3">
    <cfRule type="expression" dxfId="1067" priority="177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CHOOSE(2,$E$118,$F$118,$H$118,$I$118,$K$118,$L$118,$N$118,$O$118))))&gt;0</formula>
    </cfRule>
    <cfRule type="expression" dxfId="1066" priority="178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CHOOSE(2,$E$118,$F$118,$H$118,$I$118,$K$118,$L$118,$N$118,$O$118))))&lt;0</formula>
    </cfRule>
  </conditionalFormatting>
  <conditionalFormatting sqref="G4:I5">
    <cfRule type="expression" dxfId="1065" priority="175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CHOOSE(2,$E$64,$F$64,$H$64,$I$64,$K$64,$L$64,$N$64,$O$64))))&gt;0</formula>
    </cfRule>
    <cfRule type="expression" dxfId="1064" priority="176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CHOOSE(2,$E$64,$F$64,$H$64,$I$64,$K$64,$L$64,$N$64,$O$64))))&lt;0</formula>
    </cfRule>
  </conditionalFormatting>
  <conditionalFormatting sqref="G6:I7">
    <cfRule type="expression" dxfId="1063" priority="173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CHOOSE(2,$E$91,$F$91,$H$91,$I$91,$K$91,$L$91,$N$91,$O$91))))&gt;0</formula>
    </cfRule>
    <cfRule type="expression" dxfId="1062" priority="174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CHOOSE(2,$E$91,$F$91,$H$91,$I$91,$K$91,$L$91,$N$91,$O$91))))&lt;0</formula>
    </cfRule>
  </conditionalFormatting>
  <conditionalFormatting sqref="G8:I9">
    <cfRule type="expression" dxfId="1061" priority="171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CHOOSE(2,$E$199,$F$199,$H$199,$I$199,$K$199,$L$199,$N$199,$O$199))))&gt;0</formula>
    </cfRule>
    <cfRule type="expression" dxfId="1060" priority="172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CHOOSE(2,$E$199,$F$199,$H$199,$I$199,$K$199,$L$199,$N$199,$O$199))))&lt;0</formula>
    </cfRule>
  </conditionalFormatting>
  <conditionalFormatting sqref="G10:I11">
    <cfRule type="expression" dxfId="1059" priority="169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CHOOSE(2,$E$37,$F$37,$H$37,$I$37,$K$37,$L$37,$N$37,$O$37))))&gt;0</formula>
    </cfRule>
    <cfRule type="expression" dxfId="1058" priority="170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CHOOSE(2,$E$37,$F$37,$H$37,$I$37,$K$37,$L$37,$N$37,$O$37))))&lt;0</formula>
    </cfRule>
  </conditionalFormatting>
  <conditionalFormatting sqref="A17:C36 M17:O36">
    <cfRule type="expression" dxfId="1057" priority="157">
      <formula>AND($N17 &gt; 0, ISNUMBER($N17))</formula>
    </cfRule>
    <cfRule type="expression" dxfId="1056" priority="158">
      <formula>AND($N17 = 0 * ISNUMBER($N17))</formula>
    </cfRule>
    <cfRule type="expression" dxfId="1055" priority="159">
      <formula>AND($N17 &lt; 0, ISNUMBER($N17))</formula>
    </cfRule>
  </conditionalFormatting>
  <conditionalFormatting sqref="A17:F36">
    <cfRule type="expression" dxfId="1054" priority="166">
      <formula>AND($E17 &gt; 0, ISNUMBER($E17))</formula>
    </cfRule>
    <cfRule type="expression" dxfId="1053" priority="167">
      <formula>AND($E17 = 0 * ISNUMBER($E17))</formula>
    </cfRule>
    <cfRule type="expression" dxfId="1052" priority="168">
      <formula>AND($E17 &lt; 0, ISNUMBER($E17))</formula>
    </cfRule>
  </conditionalFormatting>
  <conditionalFormatting sqref="A17:C36 G17:I36">
    <cfRule type="expression" dxfId="1051" priority="163">
      <formula>AND($H17 &gt; 0, ISNUMBER($H17))</formula>
    </cfRule>
    <cfRule type="expression" dxfId="1050" priority="164">
      <formula>AND($H17 = 0 * ISNUMBER($H17))</formula>
    </cfRule>
    <cfRule type="expression" dxfId="1049" priority="165">
      <formula>AND($H17 &lt; 0, ISNUMBER($H17))</formula>
    </cfRule>
  </conditionalFormatting>
  <conditionalFormatting sqref="A17:C36 J17:L36">
    <cfRule type="expression" dxfId="1048" priority="160">
      <formula>AND($K17 &gt; 0, ISNUMBER($K17))</formula>
    </cfRule>
    <cfRule type="expression" dxfId="1047" priority="161">
      <formula>AND($K17 = 0 * ISNUMBER($K17))</formula>
    </cfRule>
    <cfRule type="expression" dxfId="1046" priority="162">
      <formula>AND($K17 &lt; 0, ISNUMBER($K17))</formula>
    </cfRule>
  </conditionalFormatting>
  <conditionalFormatting sqref="D15:F16 E37:F37">
    <cfRule type="expression" dxfId="1045" priority="154">
      <formula>$E$37 &gt; 0</formula>
    </cfRule>
    <cfRule type="expression" dxfId="1044" priority="155">
      <formula>$E$37 = 0</formula>
    </cfRule>
    <cfRule type="expression" dxfId="1043" priority="156">
      <formula>$E$37 &lt; 0</formula>
    </cfRule>
  </conditionalFormatting>
  <conditionalFormatting sqref="G15:I16 H37:I37">
    <cfRule type="expression" dxfId="1042" priority="151">
      <formula>$H$37 &gt; 0</formula>
    </cfRule>
    <cfRule type="expression" dxfId="1041" priority="152">
      <formula>$H$37 = 0</formula>
    </cfRule>
    <cfRule type="expression" dxfId="1040" priority="153">
      <formula>$H$37 &lt; 0</formula>
    </cfRule>
  </conditionalFormatting>
  <conditionalFormatting sqref="J15:L16 K37:L37">
    <cfRule type="expression" dxfId="1039" priority="148">
      <formula>$K$37 &gt; 0</formula>
    </cfRule>
    <cfRule type="expression" dxfId="1038" priority="149">
      <formula>$K$37 = 0</formula>
    </cfRule>
    <cfRule type="expression" dxfId="1037" priority="150">
      <formula>$K$37 &lt; 0</formula>
    </cfRule>
  </conditionalFormatting>
  <conditionalFormatting sqref="M15:O16 N37:O37">
    <cfRule type="expression" dxfId="1036" priority="145">
      <formula>$N$37 &gt; 0</formula>
    </cfRule>
    <cfRule type="expression" dxfId="1035" priority="146">
      <formula>$N$37 = 0</formula>
    </cfRule>
    <cfRule type="expression" dxfId="1034" priority="147">
      <formula>$N$37 &lt; 0</formula>
    </cfRule>
  </conditionalFormatting>
  <conditionalFormatting sqref="A44:C63 M44:O63">
    <cfRule type="expression" dxfId="1033" priority="133">
      <formula>AND($N44 &gt; 0, ISNUMBER($N44))</formula>
    </cfRule>
    <cfRule type="expression" dxfId="1032" priority="134">
      <formula>AND($N44 = 0 * ISNUMBER($N44))</formula>
    </cfRule>
    <cfRule type="expression" dxfId="1031" priority="135">
      <formula>AND($N44 &lt; 0, ISNUMBER($N44))</formula>
    </cfRule>
  </conditionalFormatting>
  <conditionalFormatting sqref="A44:F63">
    <cfRule type="expression" dxfId="1030" priority="142">
      <formula>AND($E44 &gt; 0, ISNUMBER($E44))</formula>
    </cfRule>
    <cfRule type="expression" dxfId="1029" priority="143">
      <formula>AND($E44 = 0 * ISNUMBER($E44))</formula>
    </cfRule>
    <cfRule type="expression" dxfId="1028" priority="144">
      <formula>AND($E44 &lt; 0, ISNUMBER($E44))</formula>
    </cfRule>
  </conditionalFormatting>
  <conditionalFormatting sqref="A44:C63 G44:I63">
    <cfRule type="expression" dxfId="1027" priority="139">
      <formula>AND($H44 &gt; 0, ISNUMBER($H44))</formula>
    </cfRule>
    <cfRule type="expression" dxfId="1026" priority="140">
      <formula>AND($H44 = 0 * ISNUMBER($H44))</formula>
    </cfRule>
    <cfRule type="expression" dxfId="1025" priority="141">
      <formula>AND($H44 &lt; 0, ISNUMBER($H44))</formula>
    </cfRule>
  </conditionalFormatting>
  <conditionalFormatting sqref="A44:C63 J44:L63">
    <cfRule type="expression" dxfId="1024" priority="136">
      <formula>AND($K44 &gt; 0, ISNUMBER($K44))</formula>
    </cfRule>
    <cfRule type="expression" dxfId="1023" priority="137">
      <formula>AND($K44 = 0 * ISNUMBER($K44))</formula>
    </cfRule>
    <cfRule type="expression" dxfId="1022" priority="138">
      <formula>AND($K44 &lt; 0, ISNUMBER($K44))</formula>
    </cfRule>
  </conditionalFormatting>
  <conditionalFormatting sqref="D42:F43 E64:F64">
    <cfRule type="expression" dxfId="1021" priority="130">
      <formula>$E$64 &gt; 0</formula>
    </cfRule>
    <cfRule type="expression" dxfId="1020" priority="131">
      <formula>$E$64 = 0</formula>
    </cfRule>
    <cfRule type="expression" dxfId="1019" priority="132">
      <formula>$E$64 &lt; 0</formula>
    </cfRule>
  </conditionalFormatting>
  <conditionalFormatting sqref="G42:I43 H64:I64">
    <cfRule type="expression" dxfId="1018" priority="127">
      <formula>$H$64 &gt; 0</formula>
    </cfRule>
    <cfRule type="expression" dxfId="1017" priority="128">
      <formula>$H$64 = 0</formula>
    </cfRule>
    <cfRule type="expression" dxfId="1016" priority="129">
      <formula>$H$64 &lt; 0</formula>
    </cfRule>
  </conditionalFormatting>
  <conditionalFormatting sqref="J42:L43 K64:L64">
    <cfRule type="expression" dxfId="1015" priority="124">
      <formula>$K$64 &gt; 0</formula>
    </cfRule>
    <cfRule type="expression" dxfId="1014" priority="125">
      <formula>$K$64 = 0</formula>
    </cfRule>
    <cfRule type="expression" dxfId="1013" priority="126">
      <formula>$K$64 &lt; 0</formula>
    </cfRule>
  </conditionalFormatting>
  <conditionalFormatting sqref="M42:O43 N64:O64">
    <cfRule type="expression" dxfId="1012" priority="121">
      <formula>$N$64 &gt; 0</formula>
    </cfRule>
    <cfRule type="expression" dxfId="1011" priority="122">
      <formula>$N$64 = 0</formula>
    </cfRule>
    <cfRule type="expression" dxfId="1010" priority="123">
      <formula>$N$64 &lt; 0</formula>
    </cfRule>
  </conditionalFormatting>
  <conditionalFormatting sqref="A71:C90 M71:O90">
    <cfRule type="expression" dxfId="1009" priority="109">
      <formula>AND($N71 &gt; 0, ISNUMBER($N71))</formula>
    </cfRule>
    <cfRule type="expression" dxfId="1008" priority="110">
      <formula>AND($N71 = 0 * ISNUMBER($N71))</formula>
    </cfRule>
    <cfRule type="expression" dxfId="1007" priority="111">
      <formula>AND($N71 &lt; 0, ISNUMBER($N71))</formula>
    </cfRule>
  </conditionalFormatting>
  <conditionalFormatting sqref="A71:F90">
    <cfRule type="expression" dxfId="1006" priority="118">
      <formula>AND($E71 &gt; 0, ISNUMBER($E71))</formula>
    </cfRule>
    <cfRule type="expression" dxfId="1005" priority="119">
      <formula>AND($E71 = 0 * ISNUMBER($E71))</formula>
    </cfRule>
    <cfRule type="expression" dxfId="1004" priority="120">
      <formula>AND($E71 &lt; 0, ISNUMBER($E71))</formula>
    </cfRule>
  </conditionalFormatting>
  <conditionalFormatting sqref="A71:C90 G71:I90">
    <cfRule type="expression" dxfId="1003" priority="115">
      <formula>AND($H71 &gt; 0, ISNUMBER($H71))</formula>
    </cfRule>
    <cfRule type="expression" dxfId="1002" priority="116">
      <formula>AND($H71 = 0 * ISNUMBER($H71))</formula>
    </cfRule>
    <cfRule type="expression" dxfId="1001" priority="117">
      <formula>AND($H71 &lt; 0, ISNUMBER($H71))</formula>
    </cfRule>
  </conditionalFormatting>
  <conditionalFormatting sqref="A71:C90 J71:L90">
    <cfRule type="expression" dxfId="1000" priority="112">
      <formula>AND($K71 &gt; 0, ISNUMBER($K71))</formula>
    </cfRule>
    <cfRule type="expression" dxfId="999" priority="113">
      <formula>AND($K71 = 0 * ISNUMBER($K71))</formula>
    </cfRule>
    <cfRule type="expression" dxfId="998" priority="114">
      <formula>AND($K71 &lt; 0, ISNUMBER($K71))</formula>
    </cfRule>
  </conditionalFormatting>
  <conditionalFormatting sqref="D69:F70 E91:F91">
    <cfRule type="expression" dxfId="997" priority="106">
      <formula>$E$91 &gt; 0</formula>
    </cfRule>
    <cfRule type="expression" dxfId="996" priority="107">
      <formula>$E$91 = 0</formula>
    </cfRule>
    <cfRule type="expression" dxfId="995" priority="108">
      <formula>$E$91 &lt; 0</formula>
    </cfRule>
  </conditionalFormatting>
  <conditionalFormatting sqref="G69:I70 H91:I91">
    <cfRule type="expression" dxfId="994" priority="103">
      <formula>$H$91 &gt; 0</formula>
    </cfRule>
    <cfRule type="expression" dxfId="993" priority="104">
      <formula>$H$91 = 0</formula>
    </cfRule>
    <cfRule type="expression" dxfId="992" priority="105">
      <formula>$H$91 &lt; 0</formula>
    </cfRule>
  </conditionalFormatting>
  <conditionalFormatting sqref="J69:L70 K91:L91">
    <cfRule type="expression" dxfId="991" priority="100">
      <formula>$K$91 &gt; 0</formula>
    </cfRule>
    <cfRule type="expression" dxfId="990" priority="101">
      <formula>$K$91 = 0</formula>
    </cfRule>
    <cfRule type="expression" dxfId="989" priority="102">
      <formula>$K$91 &lt; 0</formula>
    </cfRule>
  </conditionalFormatting>
  <conditionalFormatting sqref="M69:O70 N91:O91">
    <cfRule type="expression" dxfId="988" priority="97">
      <formula>$N$91 &gt; 0</formula>
    </cfRule>
    <cfRule type="expression" dxfId="987" priority="98">
      <formula>$N$91 = 0</formula>
    </cfRule>
    <cfRule type="expression" dxfId="986" priority="99">
      <formula>$N$91 &lt; 0</formula>
    </cfRule>
  </conditionalFormatting>
  <conditionalFormatting sqref="A98:C117 M98:O117">
    <cfRule type="expression" dxfId="985" priority="85">
      <formula>AND($N98 &gt; 0, ISNUMBER($N98))</formula>
    </cfRule>
    <cfRule type="expression" dxfId="984" priority="86">
      <formula>AND($N98 = 0 * ISNUMBER($N98))</formula>
    </cfRule>
    <cfRule type="expression" dxfId="983" priority="87">
      <formula>AND($N98 &lt; 0, ISNUMBER($N98))</formula>
    </cfRule>
  </conditionalFormatting>
  <conditionalFormatting sqref="A98:F117">
    <cfRule type="expression" dxfId="982" priority="94">
      <formula>AND($E98 &gt; 0, ISNUMBER($E98))</formula>
    </cfRule>
    <cfRule type="expression" dxfId="981" priority="95">
      <formula>AND($E98 = 0 * ISNUMBER($E98))</formula>
    </cfRule>
    <cfRule type="expression" dxfId="980" priority="96">
      <formula>AND($E98 &lt; 0, ISNUMBER($E98))</formula>
    </cfRule>
  </conditionalFormatting>
  <conditionalFormatting sqref="A98:C117 G98:I117">
    <cfRule type="expression" dxfId="979" priority="91">
      <formula>AND($H98 &gt; 0, ISNUMBER($H98))</formula>
    </cfRule>
    <cfRule type="expression" dxfId="978" priority="92">
      <formula>AND($H98 = 0 * ISNUMBER($H98))</formula>
    </cfRule>
    <cfRule type="expression" dxfId="977" priority="93">
      <formula>AND($H98 &lt; 0, ISNUMBER($H98))</formula>
    </cfRule>
  </conditionalFormatting>
  <conditionalFormatting sqref="A98:C117 J98:L117">
    <cfRule type="expression" dxfId="976" priority="88">
      <formula>AND($K98 &gt; 0, ISNUMBER($K98))</formula>
    </cfRule>
    <cfRule type="expression" dxfId="975" priority="89">
      <formula>AND($K98 = 0 * ISNUMBER($K98))</formula>
    </cfRule>
    <cfRule type="expression" dxfId="974" priority="90">
      <formula>AND($K98 &lt; 0, ISNUMBER($K98))</formula>
    </cfRule>
  </conditionalFormatting>
  <conditionalFormatting sqref="D96:F97 E118:F118">
    <cfRule type="expression" dxfId="973" priority="82">
      <formula>$E$118 &gt; 0</formula>
    </cfRule>
    <cfRule type="expression" dxfId="972" priority="83">
      <formula>$E$118 = 0</formula>
    </cfRule>
    <cfRule type="expression" dxfId="971" priority="84">
      <formula>$E$118 &lt; 0</formula>
    </cfRule>
  </conditionalFormatting>
  <conditionalFormatting sqref="G96:I97 H118:I118">
    <cfRule type="expression" dxfId="970" priority="79">
      <formula>$H$118 &gt; 0</formula>
    </cfRule>
    <cfRule type="expression" dxfId="969" priority="80">
      <formula>$H$118 = 0</formula>
    </cfRule>
    <cfRule type="expression" dxfId="968" priority="81">
      <formula>$H$118 &lt; 0</formula>
    </cfRule>
  </conditionalFormatting>
  <conditionalFormatting sqref="J96:L97 K118:L118">
    <cfRule type="expression" dxfId="967" priority="76">
      <formula>$K$118 &gt; 0</formula>
    </cfRule>
    <cfRule type="expression" dxfId="966" priority="77">
      <formula>$K$118 = 0</formula>
    </cfRule>
    <cfRule type="expression" dxfId="965" priority="78">
      <formula>$K$118 &lt; 0</formula>
    </cfRule>
  </conditionalFormatting>
  <conditionalFormatting sqref="M96:O97 N118:O118">
    <cfRule type="expression" dxfId="964" priority="73">
      <formula>$N$118 &gt; 0</formula>
    </cfRule>
    <cfRule type="expression" dxfId="963" priority="74">
      <formula>$N$118 = 0</formula>
    </cfRule>
    <cfRule type="expression" dxfId="962" priority="75">
      <formula>$N$118 &lt; 0</formula>
    </cfRule>
  </conditionalFormatting>
  <conditionalFormatting sqref="A125:C144 M125:O144">
    <cfRule type="expression" dxfId="961" priority="61">
      <formula>AND($N125 &gt; 0, ISNUMBER($N125))</formula>
    </cfRule>
    <cfRule type="expression" dxfId="960" priority="62">
      <formula>AND($N125 = 0 * ISNUMBER($N125))</formula>
    </cfRule>
    <cfRule type="expression" dxfId="959" priority="63">
      <formula>AND($N125 &lt; 0, ISNUMBER($N125))</formula>
    </cfRule>
  </conditionalFormatting>
  <conditionalFormatting sqref="A125:F144">
    <cfRule type="expression" dxfId="958" priority="70">
      <formula>AND($E125 &gt; 0, ISNUMBER($E125))</formula>
    </cfRule>
    <cfRule type="expression" dxfId="957" priority="71">
      <formula>AND($E125 = 0 * ISNUMBER($E125))</formula>
    </cfRule>
    <cfRule type="expression" dxfId="956" priority="72">
      <formula>AND($E125 &lt; 0, ISNUMBER($E125))</formula>
    </cfRule>
  </conditionalFormatting>
  <conditionalFormatting sqref="A125:C144 G125:I144">
    <cfRule type="expression" dxfId="955" priority="67">
      <formula>AND($H125 &gt; 0, ISNUMBER($H125))</formula>
    </cfRule>
    <cfRule type="expression" dxfId="954" priority="68">
      <formula>AND($H125 = 0 * ISNUMBER($H125))</formula>
    </cfRule>
    <cfRule type="expression" dxfId="953" priority="69">
      <formula>AND($H125 &lt; 0, ISNUMBER($H125))</formula>
    </cfRule>
  </conditionalFormatting>
  <conditionalFormatting sqref="A125:C144 J125:L144">
    <cfRule type="expression" dxfId="952" priority="64">
      <formula>AND($K125 &gt; 0, ISNUMBER($K125))</formula>
    </cfRule>
    <cfRule type="expression" dxfId="951" priority="65">
      <formula>AND($K125 = 0 * ISNUMBER($K125))</formula>
    </cfRule>
    <cfRule type="expression" dxfId="950" priority="66">
      <formula>AND($K125 &lt; 0, ISNUMBER($K125))</formula>
    </cfRule>
  </conditionalFormatting>
  <conditionalFormatting sqref="D123:F124 E145:F145">
    <cfRule type="expression" dxfId="949" priority="58">
      <formula>$E$145 &gt; 0</formula>
    </cfRule>
    <cfRule type="expression" dxfId="948" priority="59">
      <formula>$E$145 = 0</formula>
    </cfRule>
    <cfRule type="expression" dxfId="947" priority="60">
      <formula>$E$145 &lt; 0</formula>
    </cfRule>
  </conditionalFormatting>
  <conditionalFormatting sqref="G123:I124 H145:I145">
    <cfRule type="expression" dxfId="946" priority="55">
      <formula>$H$145 &gt; 0</formula>
    </cfRule>
    <cfRule type="expression" dxfId="945" priority="56">
      <formula>$H$145 = 0</formula>
    </cfRule>
    <cfRule type="expression" dxfId="944" priority="57">
      <formula>$H$145 &lt; 0</formula>
    </cfRule>
  </conditionalFormatting>
  <conditionalFormatting sqref="J123:L124 K145:L145">
    <cfRule type="expression" dxfId="943" priority="52">
      <formula>$K$145 &gt; 0</formula>
    </cfRule>
    <cfRule type="expression" dxfId="942" priority="53">
      <formula>$K$145 = 0</formula>
    </cfRule>
    <cfRule type="expression" dxfId="941" priority="54">
      <formula>$K$145 &lt; 0</formula>
    </cfRule>
  </conditionalFormatting>
  <conditionalFormatting sqref="M123:O124 N145:O145">
    <cfRule type="expression" dxfId="940" priority="49">
      <formula>$N$145 &gt; 0</formula>
    </cfRule>
    <cfRule type="expression" dxfId="939" priority="50">
      <formula>$N$145 = 0</formula>
    </cfRule>
    <cfRule type="expression" dxfId="938" priority="51">
      <formula>$N$145 &lt; 0</formula>
    </cfRule>
  </conditionalFormatting>
  <conditionalFormatting sqref="A152:C171 M152:O171">
    <cfRule type="expression" dxfId="937" priority="37">
      <formula>AND($N152 &gt; 0, ISNUMBER($N152))</formula>
    </cfRule>
    <cfRule type="expression" dxfId="936" priority="38">
      <formula>AND($N152 = 0 * ISNUMBER($N152))</formula>
    </cfRule>
    <cfRule type="expression" dxfId="935" priority="39">
      <formula>AND($N152 &lt; 0, ISNUMBER($N152))</formula>
    </cfRule>
  </conditionalFormatting>
  <conditionalFormatting sqref="A152:F171">
    <cfRule type="expression" dxfId="934" priority="46">
      <formula>AND($E152 &gt; 0, ISNUMBER($E152))</formula>
    </cfRule>
    <cfRule type="expression" dxfId="933" priority="47">
      <formula>AND($E152 = 0 * ISNUMBER($E152))</formula>
    </cfRule>
    <cfRule type="expression" dxfId="932" priority="48">
      <formula>AND($E152 &lt; 0, ISNUMBER($E152))</formula>
    </cfRule>
  </conditionalFormatting>
  <conditionalFormatting sqref="A152:C171 G152:I171">
    <cfRule type="expression" dxfId="931" priority="43">
      <formula>AND($H152 &gt; 0, ISNUMBER($H152))</formula>
    </cfRule>
    <cfRule type="expression" dxfId="930" priority="44">
      <formula>AND($H152 = 0 * ISNUMBER($H152))</formula>
    </cfRule>
    <cfRule type="expression" dxfId="929" priority="45">
      <formula>AND($H152 &lt; 0, ISNUMBER($H152))</formula>
    </cfRule>
  </conditionalFormatting>
  <conditionalFormatting sqref="A152:C171 J152:L171">
    <cfRule type="expression" dxfId="928" priority="40">
      <formula>AND($K152 &gt; 0, ISNUMBER($K152))</formula>
    </cfRule>
    <cfRule type="expression" dxfId="927" priority="41">
      <formula>AND($K152 = 0 * ISNUMBER($K152))</formula>
    </cfRule>
    <cfRule type="expression" dxfId="926" priority="42">
      <formula>AND($K152 &lt; 0, ISNUMBER($K152))</formula>
    </cfRule>
  </conditionalFormatting>
  <conditionalFormatting sqref="D150:F151 E172:F172">
    <cfRule type="expression" dxfId="925" priority="34">
      <formula>$E$172 &gt; 0</formula>
    </cfRule>
    <cfRule type="expression" dxfId="924" priority="35">
      <formula>$E$172 = 0</formula>
    </cfRule>
    <cfRule type="expression" dxfId="923" priority="36">
      <formula>$E$172 &lt; 0</formula>
    </cfRule>
  </conditionalFormatting>
  <conditionalFormatting sqref="G150:I151 H172:I172">
    <cfRule type="expression" dxfId="922" priority="31">
      <formula>$H$172 &gt; 0</formula>
    </cfRule>
    <cfRule type="expression" dxfId="921" priority="32">
      <formula>$H$172 = 0</formula>
    </cfRule>
    <cfRule type="expression" dxfId="920" priority="33">
      <formula>$H$172 &lt; 0</formula>
    </cfRule>
  </conditionalFormatting>
  <conditionalFormatting sqref="J150:L151 K172:L172">
    <cfRule type="expression" dxfId="919" priority="28">
      <formula>$K$172 &gt; 0</formula>
    </cfRule>
    <cfRule type="expression" dxfId="918" priority="29">
      <formula>$K$172 = 0</formula>
    </cfRule>
    <cfRule type="expression" dxfId="917" priority="30">
      <formula>$K$172 &lt; 0</formula>
    </cfRule>
  </conditionalFormatting>
  <conditionalFormatting sqref="M150:O151 N172:O172">
    <cfRule type="expression" dxfId="916" priority="25">
      <formula>$N$172 &gt; 0</formula>
    </cfRule>
    <cfRule type="expression" dxfId="915" priority="26">
      <formula>$N$172 = 0</formula>
    </cfRule>
    <cfRule type="expression" dxfId="914" priority="27">
      <formula>$N$172 &lt; 0</formula>
    </cfRule>
  </conditionalFormatting>
  <conditionalFormatting sqref="A179:C198 M179:O198">
    <cfRule type="expression" dxfId="913" priority="13">
      <formula>AND($N179 &gt; 0, ISNUMBER($N179))</formula>
    </cfRule>
    <cfRule type="expression" dxfId="912" priority="14">
      <formula>AND($N179 = 0 * ISNUMBER($N179))</formula>
    </cfRule>
    <cfRule type="expression" dxfId="911" priority="15">
      <formula>AND($N179 &lt; 0, ISNUMBER($N179))</formula>
    </cfRule>
  </conditionalFormatting>
  <conditionalFormatting sqref="A179:F198">
    <cfRule type="expression" dxfId="910" priority="22">
      <formula>AND($E179 &gt; 0, ISNUMBER($E179))</formula>
    </cfRule>
    <cfRule type="expression" dxfId="909" priority="23">
      <formula>AND($E179 = 0 * ISNUMBER($E179))</formula>
    </cfRule>
    <cfRule type="expression" dxfId="908" priority="24">
      <formula>AND($E179 &lt; 0, ISNUMBER($E179))</formula>
    </cfRule>
  </conditionalFormatting>
  <conditionalFormatting sqref="A179:C198 G179:I198">
    <cfRule type="expression" dxfId="907" priority="19">
      <formula>AND($H179 &gt; 0, ISNUMBER($H179))</formula>
    </cfRule>
    <cfRule type="expression" dxfId="906" priority="20">
      <formula>AND($H179 = 0 * ISNUMBER($H179))</formula>
    </cfRule>
    <cfRule type="expression" dxfId="905" priority="21">
      <formula>AND($H179 &lt; 0, ISNUMBER($H179))</formula>
    </cfRule>
  </conditionalFormatting>
  <conditionalFormatting sqref="A179:C198 J179:L198">
    <cfRule type="expression" dxfId="904" priority="16">
      <formula>AND($K179 &gt; 0, ISNUMBER($K179))</formula>
    </cfRule>
    <cfRule type="expression" dxfId="903" priority="17">
      <formula>AND($K179 = 0 * ISNUMBER($K179))</formula>
    </cfRule>
    <cfRule type="expression" dxfId="902" priority="18">
      <formula>AND($K179 &lt; 0, ISNUMBER($K179))</formula>
    </cfRule>
  </conditionalFormatting>
  <conditionalFormatting sqref="D177:F178 E199:F199">
    <cfRule type="expression" dxfId="901" priority="10">
      <formula>$E$199 &gt; 0</formula>
    </cfRule>
    <cfRule type="expression" dxfId="900" priority="11">
      <formula>$E$199 = 0</formula>
    </cfRule>
    <cfRule type="expression" dxfId="899" priority="12">
      <formula>$E$199 &lt; 0</formula>
    </cfRule>
  </conditionalFormatting>
  <conditionalFormatting sqref="G177:I178 H199:I199">
    <cfRule type="expression" dxfId="898" priority="7">
      <formula>$H$199 &gt; 0</formula>
    </cfRule>
    <cfRule type="expression" dxfId="897" priority="8">
      <formula>$H$199 = 0</formula>
    </cfRule>
    <cfRule type="expression" dxfId="896" priority="9">
      <formula>$H$199 &lt; 0</formula>
    </cfRule>
  </conditionalFormatting>
  <conditionalFormatting sqref="J177:L178 K199:L199">
    <cfRule type="expression" dxfId="895" priority="4">
      <formula>$K$199 &gt; 0</formula>
    </cfRule>
    <cfRule type="expression" dxfId="894" priority="5">
      <formula>$K$199 = 0</formula>
    </cfRule>
    <cfRule type="expression" dxfId="893" priority="6">
      <formula>$K$199 &lt; 0</formula>
    </cfRule>
  </conditionalFormatting>
  <conditionalFormatting sqref="M177:O178 N199:O199">
    <cfRule type="expression" dxfId="892" priority="1">
      <formula>$N$199 &gt; 0</formula>
    </cfRule>
    <cfRule type="expression" dxfId="891" priority="2">
      <formula>$N$199 = 0</formula>
    </cfRule>
    <cfRule type="expression" dxfId="890" priority="3">
      <formula>$N$199 &lt; 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7105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25</xdr:row>
                    <xdr:rowOff>0</xdr:rowOff>
                  </from>
                  <to>
                    <xdr:col>19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06" r:id="rId5" name="Button 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17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07" r:id="rId6" name="Button 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28</xdr:row>
                    <xdr:rowOff>0</xdr:rowOff>
                  </from>
                  <to>
                    <xdr:col>18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08" r:id="rId7" name="Button 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17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09" r:id="rId8" name="Button 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31</xdr:row>
                    <xdr:rowOff>0</xdr:rowOff>
                  </from>
                  <to>
                    <xdr:col>18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10" r:id="rId9" name="Button 6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28</xdr:row>
                    <xdr:rowOff>0</xdr:rowOff>
                  </from>
                  <to>
                    <xdr:col>19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11" r:id="rId10" name="Button 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31</xdr:row>
                    <xdr:rowOff>0</xdr:rowOff>
                  </from>
                  <to>
                    <xdr:col>19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12" r:id="rId11" name="Button 8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19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13" r:id="rId12" name="Button 9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17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14" r:id="rId13" name="Button 10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15" r:id="rId14" name="Button 11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</xdr:row>
                    <xdr:rowOff>0</xdr:rowOff>
                  </from>
                  <to>
                    <xdr:col>19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16" r:id="rId15" name="Button 12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</xdr:row>
                    <xdr:rowOff>0</xdr:rowOff>
                  </from>
                  <to>
                    <xdr:col>17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17" r:id="rId16" name="Button 13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</xdr:row>
                    <xdr:rowOff>0</xdr:rowOff>
                  </from>
                  <to>
                    <xdr:col>18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18" r:id="rId17" name="Button 14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</xdr:row>
                    <xdr:rowOff>0</xdr:rowOff>
                  </from>
                  <to>
                    <xdr:col>19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19" r:id="rId18" name="Button 15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</xdr:row>
                    <xdr:rowOff>0</xdr:rowOff>
                  </from>
                  <to>
                    <xdr:col>17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20" r:id="rId19" name="Button 16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</xdr:row>
                    <xdr:rowOff>0</xdr:rowOff>
                  </from>
                  <to>
                    <xdr:col>18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21" r:id="rId20" name="Button 17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</xdr:row>
                    <xdr:rowOff>0</xdr:rowOff>
                  </from>
                  <to>
                    <xdr:col>19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22" r:id="rId21" name="Button 18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21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23" r:id="rId22" name="Button 19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21</xdr:row>
                    <xdr:rowOff>0</xdr:rowOff>
                  </from>
                  <to>
                    <xdr:col>18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24" r:id="rId23" name="Button 20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21</xdr:row>
                    <xdr:rowOff>0</xdr:rowOff>
                  </from>
                  <to>
                    <xdr:col>19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25" r:id="rId24" name="Button 2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52</xdr:row>
                    <xdr:rowOff>0</xdr:rowOff>
                  </from>
                  <to>
                    <xdr:col>19</xdr:col>
                    <xdr:colOff>0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26" r:id="rId25" name="Button 2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55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27" r:id="rId26" name="Button 2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55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28" r:id="rId27" name="Button 2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17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29" r:id="rId28" name="Button 2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30" r:id="rId29" name="Button 26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79</xdr:row>
                    <xdr:rowOff>0</xdr:rowOff>
                  </from>
                  <to>
                    <xdr:col>19</xdr:col>
                    <xdr:colOff>0</xdr:colOff>
                    <xdr:row>82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31" r:id="rId30" name="Button 27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82</xdr:row>
                    <xdr:rowOff>9525</xdr:rowOff>
                  </from>
                  <to>
                    <xdr:col>17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32" r:id="rId31" name="Button 28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82</xdr:row>
                    <xdr:rowOff>9525</xdr:rowOff>
                  </from>
                  <to>
                    <xdr:col>18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33" r:id="rId32" name="Button 29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85</xdr:row>
                    <xdr:rowOff>9525</xdr:rowOff>
                  </from>
                  <to>
                    <xdr:col>17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34" r:id="rId33" name="Button 30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85</xdr:row>
                    <xdr:rowOff>9525</xdr:rowOff>
                  </from>
                  <to>
                    <xdr:col>18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35" r:id="rId34" name="Button 3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106</xdr:row>
                    <xdr:rowOff>0</xdr:rowOff>
                  </from>
                  <to>
                    <xdr:col>19</xdr:col>
                    <xdr:colOff>0</xdr:colOff>
                    <xdr:row>109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36" r:id="rId35" name="Button 3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109</xdr:row>
                    <xdr:rowOff>9525</xdr:rowOff>
                  </from>
                  <to>
                    <xdr:col>17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37" r:id="rId36" name="Button 3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109</xdr:row>
                    <xdr:rowOff>9525</xdr:rowOff>
                  </from>
                  <to>
                    <xdr:col>18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38" r:id="rId37" name="Button 3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112</xdr:row>
                    <xdr:rowOff>9525</xdr:rowOff>
                  </from>
                  <to>
                    <xdr:col>17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39" r:id="rId38" name="Button 3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112</xdr:row>
                    <xdr:rowOff>9525</xdr:rowOff>
                  </from>
                  <to>
                    <xdr:col>18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40" r:id="rId39" name="Button 3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93</xdr:row>
                    <xdr:rowOff>0</xdr:rowOff>
                  </from>
                  <to>
                    <xdr:col>17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41" r:id="rId40" name="Button 3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133</xdr:row>
                    <xdr:rowOff>0</xdr:rowOff>
                  </from>
                  <to>
                    <xdr:col>19</xdr:col>
                    <xdr:colOff>0</xdr:colOff>
                    <xdr:row>136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42" r:id="rId41" name="Button 3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136</xdr:row>
                    <xdr:rowOff>9525</xdr:rowOff>
                  </from>
                  <to>
                    <xdr:col>17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43" r:id="rId42" name="Button 3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136</xdr:row>
                    <xdr:rowOff>9525</xdr:rowOff>
                  </from>
                  <to>
                    <xdr:col>18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44" r:id="rId43" name="Button 4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139</xdr:row>
                    <xdr:rowOff>9525</xdr:rowOff>
                  </from>
                  <to>
                    <xdr:col>17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45" r:id="rId44" name="Button 4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139</xdr:row>
                    <xdr:rowOff>9525</xdr:rowOff>
                  </from>
                  <to>
                    <xdr:col>18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46" r:id="rId45" name="Button 42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160</xdr:row>
                    <xdr:rowOff>0</xdr:rowOff>
                  </from>
                  <to>
                    <xdr:col>19</xdr:col>
                    <xdr:colOff>0</xdr:colOff>
                    <xdr:row>163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47" r:id="rId46" name="Button 43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163</xdr:row>
                    <xdr:rowOff>9525</xdr:rowOff>
                  </from>
                  <to>
                    <xdr:col>17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48" r:id="rId47" name="Button 44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163</xdr:row>
                    <xdr:rowOff>9525</xdr:rowOff>
                  </from>
                  <to>
                    <xdr:col>18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49" r:id="rId48" name="Button 45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166</xdr:row>
                    <xdr:rowOff>9525</xdr:rowOff>
                  </from>
                  <to>
                    <xdr:col>17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50" r:id="rId49" name="Button 46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166</xdr:row>
                    <xdr:rowOff>9525</xdr:rowOff>
                  </from>
                  <to>
                    <xdr:col>18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51" r:id="rId50" name="Button 4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187</xdr:row>
                    <xdr:rowOff>0</xdr:rowOff>
                  </from>
                  <to>
                    <xdr:col>19</xdr:col>
                    <xdr:colOff>0</xdr:colOff>
                    <xdr:row>190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52" r:id="rId51" name="Button 4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190</xdr:row>
                    <xdr:rowOff>9525</xdr:rowOff>
                  </from>
                  <to>
                    <xdr:col>17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53" r:id="rId52" name="Button 4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190</xdr:row>
                    <xdr:rowOff>9525</xdr:rowOff>
                  </from>
                  <to>
                    <xdr:col>18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54" r:id="rId53" name="Button 5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193</xdr:row>
                    <xdr:rowOff>9525</xdr:rowOff>
                  </from>
                  <to>
                    <xdr:col>17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55" r:id="rId54" name="Button 5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193</xdr:row>
                    <xdr:rowOff>9525</xdr:rowOff>
                  </from>
                  <to>
                    <xdr:col>18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56" r:id="rId55" name="Button 52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39</xdr:row>
                    <xdr:rowOff>0</xdr:rowOff>
                  </from>
                  <to>
                    <xdr:col>17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57" r:id="rId56" name="Button 53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39</xdr:row>
                    <xdr:rowOff>0</xdr:rowOff>
                  </from>
                  <to>
                    <xdr:col>18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58" r:id="rId57" name="Button 54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39</xdr:row>
                    <xdr:rowOff>0</xdr:rowOff>
                  </from>
                  <to>
                    <xdr:col>19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59" r:id="rId58" name="Button 55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42</xdr:row>
                    <xdr:rowOff>0</xdr:rowOff>
                  </from>
                  <to>
                    <xdr:col>17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60" r:id="rId59" name="Button 56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42</xdr:row>
                    <xdr:rowOff>0</xdr:rowOff>
                  </from>
                  <to>
                    <xdr:col>18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61" r:id="rId60" name="Button 57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42</xdr:row>
                    <xdr:rowOff>0</xdr:rowOff>
                  </from>
                  <to>
                    <xdr:col>19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62" r:id="rId61" name="Button 5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45</xdr:row>
                    <xdr:rowOff>0</xdr:rowOff>
                  </from>
                  <to>
                    <xdr:col>17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63" r:id="rId62" name="Button 5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45</xdr:row>
                    <xdr:rowOff>0</xdr:rowOff>
                  </from>
                  <to>
                    <xdr:col>18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64" r:id="rId63" name="Button 6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45</xdr:row>
                    <xdr:rowOff>0</xdr:rowOff>
                  </from>
                  <to>
                    <xdr:col>19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65" r:id="rId64" name="Button 61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48</xdr:row>
                    <xdr:rowOff>0</xdr:rowOff>
                  </from>
                  <to>
                    <xdr:col>17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66" r:id="rId65" name="Button 62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48</xdr:row>
                    <xdr:rowOff>0</xdr:rowOff>
                  </from>
                  <to>
                    <xdr:col>18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67" r:id="rId66" name="Button 63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48</xdr:row>
                    <xdr:rowOff>0</xdr:rowOff>
                  </from>
                  <to>
                    <xdr:col>19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68" r:id="rId67" name="Button 6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55</xdr:row>
                    <xdr:rowOff>0</xdr:rowOff>
                  </from>
                  <to>
                    <xdr:col>19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69" r:id="rId68" name="Button 65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58</xdr:row>
                    <xdr:rowOff>0</xdr:rowOff>
                  </from>
                  <to>
                    <xdr:col>19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70" r:id="rId69" name="Button 6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61</xdr:row>
                    <xdr:rowOff>0</xdr:rowOff>
                  </from>
                  <to>
                    <xdr:col>19</xdr:col>
                    <xdr:colOff>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71" r:id="rId70" name="Button 67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66</xdr:row>
                    <xdr:rowOff>0</xdr:rowOff>
                  </from>
                  <to>
                    <xdr:col>17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72" r:id="rId71" name="Button 68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66</xdr:row>
                    <xdr:rowOff>0</xdr:rowOff>
                  </from>
                  <to>
                    <xdr:col>18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73" r:id="rId72" name="Button 69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66</xdr:row>
                    <xdr:rowOff>0</xdr:rowOff>
                  </from>
                  <to>
                    <xdr:col>19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74" r:id="rId73" name="Button 70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69</xdr:row>
                    <xdr:rowOff>0</xdr:rowOff>
                  </from>
                  <to>
                    <xdr:col>17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75" r:id="rId74" name="Button 71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69</xdr:row>
                    <xdr:rowOff>0</xdr:rowOff>
                  </from>
                  <to>
                    <xdr:col>18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76" r:id="rId75" name="Button 72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69</xdr:row>
                    <xdr:rowOff>0</xdr:rowOff>
                  </from>
                  <to>
                    <xdr:col>19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77" r:id="rId76" name="Button 73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72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78" r:id="rId77" name="Button 74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72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79" r:id="rId78" name="Button 75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72</xdr:row>
                    <xdr:rowOff>0</xdr:rowOff>
                  </from>
                  <to>
                    <xdr:col>19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80" r:id="rId79" name="Button 76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17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81" r:id="rId80" name="Button 77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82" r:id="rId81" name="Button 78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75</xdr:row>
                    <xdr:rowOff>0</xdr:rowOff>
                  </from>
                  <to>
                    <xdr:col>19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83" r:id="rId82" name="Button 79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82</xdr:row>
                    <xdr:rowOff>9525</xdr:rowOff>
                  </from>
                  <to>
                    <xdr:col>19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84" r:id="rId83" name="Button 80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85</xdr:row>
                    <xdr:rowOff>9525</xdr:rowOff>
                  </from>
                  <to>
                    <xdr:col>19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85" r:id="rId84" name="Button 81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88</xdr:row>
                    <xdr:rowOff>9525</xdr:rowOff>
                  </from>
                  <to>
                    <xdr:col>19</xdr:col>
                    <xdr:colOff>0</xdr:colOff>
                    <xdr:row>91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86" r:id="rId85" name="Button 8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93</xdr:row>
                    <xdr:rowOff>0</xdr:rowOff>
                  </from>
                  <to>
                    <xdr:col>18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87" r:id="rId86" name="Button 8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93</xdr:row>
                    <xdr:rowOff>0</xdr:rowOff>
                  </from>
                  <to>
                    <xdr:col>19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88" r:id="rId87" name="Button 8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96</xdr:row>
                    <xdr:rowOff>0</xdr:rowOff>
                  </from>
                  <to>
                    <xdr:col>17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89" r:id="rId88" name="Button 8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96</xdr:row>
                    <xdr:rowOff>0</xdr:rowOff>
                  </from>
                  <to>
                    <xdr:col>18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90" r:id="rId89" name="Button 8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96</xdr:row>
                    <xdr:rowOff>0</xdr:rowOff>
                  </from>
                  <to>
                    <xdr:col>19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91" r:id="rId90" name="Button 8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99</xdr:row>
                    <xdr:rowOff>0</xdr:rowOff>
                  </from>
                  <to>
                    <xdr:col>17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92" r:id="rId91" name="Button 8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99</xdr:row>
                    <xdr:rowOff>0</xdr:rowOff>
                  </from>
                  <to>
                    <xdr:col>18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93" r:id="rId92" name="Button 8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99</xdr:row>
                    <xdr:rowOff>0</xdr:rowOff>
                  </from>
                  <to>
                    <xdr:col>19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94" r:id="rId93" name="Button 9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102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95" r:id="rId94" name="Button 9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102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96" r:id="rId95" name="Button 9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102</xdr:row>
                    <xdr:rowOff>0</xdr:rowOff>
                  </from>
                  <to>
                    <xdr:col>19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97" r:id="rId96" name="Button 9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109</xdr:row>
                    <xdr:rowOff>9525</xdr:rowOff>
                  </from>
                  <to>
                    <xdr:col>19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98" r:id="rId97" name="Button 9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112</xdr:row>
                    <xdr:rowOff>9525</xdr:rowOff>
                  </from>
                  <to>
                    <xdr:col>19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99" r:id="rId98" name="Button 9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115</xdr:row>
                    <xdr:rowOff>9525</xdr:rowOff>
                  </from>
                  <to>
                    <xdr:col>19</xdr:col>
                    <xdr:colOff>0</xdr:colOff>
                    <xdr:row>118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00" r:id="rId99" name="Button 9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120</xdr:row>
                    <xdr:rowOff>0</xdr:rowOff>
                  </from>
                  <to>
                    <xdr:col>17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01" r:id="rId100" name="Button 9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120</xdr:row>
                    <xdr:rowOff>0</xdr:rowOff>
                  </from>
                  <to>
                    <xdr:col>18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02" r:id="rId101" name="Button 9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120</xdr:row>
                    <xdr:rowOff>0</xdr:rowOff>
                  </from>
                  <to>
                    <xdr:col>19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03" r:id="rId102" name="Button 9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123</xdr:row>
                    <xdr:rowOff>0</xdr:rowOff>
                  </from>
                  <to>
                    <xdr:col>17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04" r:id="rId103" name="Button 10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123</xdr:row>
                    <xdr:rowOff>0</xdr:rowOff>
                  </from>
                  <to>
                    <xdr:col>18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05" r:id="rId104" name="Button 10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123</xdr:row>
                    <xdr:rowOff>0</xdr:rowOff>
                  </from>
                  <to>
                    <xdr:col>19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06" r:id="rId105" name="Button 10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126</xdr:row>
                    <xdr:rowOff>0</xdr:rowOff>
                  </from>
                  <to>
                    <xdr:col>17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07" r:id="rId106" name="Button 10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126</xdr:row>
                    <xdr:rowOff>0</xdr:rowOff>
                  </from>
                  <to>
                    <xdr:col>18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08" r:id="rId107" name="Button 10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126</xdr:row>
                    <xdr:rowOff>0</xdr:rowOff>
                  </from>
                  <to>
                    <xdr:col>19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09" r:id="rId108" name="Button 10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129</xdr:row>
                    <xdr:rowOff>0</xdr:rowOff>
                  </from>
                  <to>
                    <xdr:col>17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10" r:id="rId109" name="Button 10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129</xdr:row>
                    <xdr:rowOff>0</xdr:rowOff>
                  </from>
                  <to>
                    <xdr:col>18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11" r:id="rId110" name="Button 10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129</xdr:row>
                    <xdr:rowOff>0</xdr:rowOff>
                  </from>
                  <to>
                    <xdr:col>19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12" r:id="rId111" name="Button 10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136</xdr:row>
                    <xdr:rowOff>9525</xdr:rowOff>
                  </from>
                  <to>
                    <xdr:col>19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13" r:id="rId112" name="Button 10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139</xdr:row>
                    <xdr:rowOff>9525</xdr:rowOff>
                  </from>
                  <to>
                    <xdr:col>19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14" r:id="rId113" name="Button 11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142</xdr:row>
                    <xdr:rowOff>9525</xdr:rowOff>
                  </from>
                  <to>
                    <xdr:col>19</xdr:col>
                    <xdr:colOff>0</xdr:colOff>
                    <xdr:row>145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15" r:id="rId114" name="Button 111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147</xdr:row>
                    <xdr:rowOff>0</xdr:rowOff>
                  </from>
                  <to>
                    <xdr:col>17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16" r:id="rId115" name="Button 11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147</xdr:row>
                    <xdr:rowOff>0</xdr:rowOff>
                  </from>
                  <to>
                    <xdr:col>18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17" r:id="rId116" name="Button 11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147</xdr:row>
                    <xdr:rowOff>0</xdr:rowOff>
                  </from>
                  <to>
                    <xdr:col>19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18" r:id="rId117" name="Button 11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150</xdr:row>
                    <xdr:rowOff>0</xdr:rowOff>
                  </from>
                  <to>
                    <xdr:col>17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19" r:id="rId118" name="Button 11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150</xdr:row>
                    <xdr:rowOff>0</xdr:rowOff>
                  </from>
                  <to>
                    <xdr:col>18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20" r:id="rId119" name="Button 11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150</xdr:row>
                    <xdr:rowOff>0</xdr:rowOff>
                  </from>
                  <to>
                    <xdr:col>19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21" r:id="rId120" name="Button 11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153</xdr:row>
                    <xdr:rowOff>0</xdr:rowOff>
                  </from>
                  <to>
                    <xdr:col>17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22" r:id="rId121" name="Button 11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153</xdr:row>
                    <xdr:rowOff>0</xdr:rowOff>
                  </from>
                  <to>
                    <xdr:col>18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23" r:id="rId122" name="Button 11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153</xdr:row>
                    <xdr:rowOff>0</xdr:rowOff>
                  </from>
                  <to>
                    <xdr:col>19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24" r:id="rId123" name="Button 12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156</xdr:row>
                    <xdr:rowOff>0</xdr:rowOff>
                  </from>
                  <to>
                    <xdr:col>17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25" r:id="rId124" name="Button 12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156</xdr:row>
                    <xdr:rowOff>0</xdr:rowOff>
                  </from>
                  <to>
                    <xdr:col>18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26" r:id="rId125" name="Button 12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156</xdr:row>
                    <xdr:rowOff>0</xdr:rowOff>
                  </from>
                  <to>
                    <xdr:col>19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27" r:id="rId126" name="Button 12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163</xdr:row>
                    <xdr:rowOff>9525</xdr:rowOff>
                  </from>
                  <to>
                    <xdr:col>19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28" r:id="rId127" name="Button 12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166</xdr:row>
                    <xdr:rowOff>9525</xdr:rowOff>
                  </from>
                  <to>
                    <xdr:col>19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29" r:id="rId128" name="Button 12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169</xdr:row>
                    <xdr:rowOff>9525</xdr:rowOff>
                  </from>
                  <to>
                    <xdr:col>19</xdr:col>
                    <xdr:colOff>0</xdr:colOff>
                    <xdr:row>172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30" r:id="rId129" name="Button 12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174</xdr:row>
                    <xdr:rowOff>0</xdr:rowOff>
                  </from>
                  <to>
                    <xdr:col>17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31" r:id="rId130" name="Button 12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174</xdr:row>
                    <xdr:rowOff>0</xdr:rowOff>
                  </from>
                  <to>
                    <xdr:col>18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32" r:id="rId131" name="Button 12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174</xdr:row>
                    <xdr:rowOff>0</xdr:rowOff>
                  </from>
                  <to>
                    <xdr:col>19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33" r:id="rId132" name="Button 12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177</xdr:row>
                    <xdr:rowOff>0</xdr:rowOff>
                  </from>
                  <to>
                    <xdr:col>17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34" r:id="rId133" name="Button 13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177</xdr:row>
                    <xdr:rowOff>0</xdr:rowOff>
                  </from>
                  <to>
                    <xdr:col>18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35" r:id="rId134" name="Button 13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177</xdr:row>
                    <xdr:rowOff>0</xdr:rowOff>
                  </from>
                  <to>
                    <xdr:col>19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36" r:id="rId135" name="Button 13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180</xdr:row>
                    <xdr:rowOff>0</xdr:rowOff>
                  </from>
                  <to>
                    <xdr:col>17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37" r:id="rId136" name="Button 13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180</xdr:row>
                    <xdr:rowOff>0</xdr:rowOff>
                  </from>
                  <to>
                    <xdr:col>18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38" r:id="rId137" name="Button 13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180</xdr:row>
                    <xdr:rowOff>0</xdr:rowOff>
                  </from>
                  <to>
                    <xdr:col>19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39" r:id="rId138" name="Button 13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183</xdr:row>
                    <xdr:rowOff>0</xdr:rowOff>
                  </from>
                  <to>
                    <xdr:col>17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40" r:id="rId139" name="Button 13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183</xdr:row>
                    <xdr:rowOff>0</xdr:rowOff>
                  </from>
                  <to>
                    <xdr:col>18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41" r:id="rId140" name="Button 13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183</xdr:row>
                    <xdr:rowOff>0</xdr:rowOff>
                  </from>
                  <to>
                    <xdr:col>19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42" r:id="rId141" name="Button 13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190</xdr:row>
                    <xdr:rowOff>9525</xdr:rowOff>
                  </from>
                  <to>
                    <xdr:col>19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43" r:id="rId142" name="Button 13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193</xdr:row>
                    <xdr:rowOff>9525</xdr:rowOff>
                  </from>
                  <to>
                    <xdr:col>19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44" r:id="rId143" name="Button 14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196</xdr:row>
                    <xdr:rowOff>9525</xdr:rowOff>
                  </from>
                  <to>
                    <xdr:col>19</xdr:col>
                    <xdr:colOff>0</xdr:colOff>
                    <xdr:row>199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B47837F-2893-4419-A897-E3E314DB0853}">
  <sheetPr codeName="Sheet18"/>
  <dimension ref="A1:S199"/>
  <sheetViews>
    <sheetView topLeftCell="A30" zoomScaleNormal="100" workbookViewId="0">
      <selection activeCell="A13" sqref="A13:O37"/>
    </sheetView>
  </sheetViews>
  <sheetFormatPr defaultRowHeight="16.5"/>
  <cols>
    <col min="1" max="1" width="13" style="120" bestFit="1" customWidth="1"/>
    <col min="2" max="2" width="14.25" style="120" bestFit="1" customWidth="1"/>
    <col min="3" max="3" width="9.25" style="120" bestFit="1" customWidth="1"/>
    <col min="4" max="4" width="14.25" bestFit="1" customWidth="1"/>
    <col min="5" max="5" width="8.875" bestFit="1" customWidth="1"/>
    <col min="6" max="6" width="14.375" bestFit="1" customWidth="1"/>
    <col min="7" max="7" width="14.25" bestFit="1" customWidth="1"/>
    <col min="8" max="8" width="8.875" customWidth="1"/>
    <col min="9" max="9" width="11.625" customWidth="1"/>
    <col min="10" max="10" width="14.25" bestFit="1" customWidth="1"/>
    <col min="11" max="11" width="9.25" bestFit="1" customWidth="1"/>
    <col min="12" max="12" width="11.625" bestFit="1" customWidth="1"/>
    <col min="13" max="13" width="14.25" bestFit="1" customWidth="1"/>
    <col min="14" max="14" width="8.5" bestFit="1" customWidth="1"/>
    <col min="15" max="15" width="11.625" bestFit="1" customWidth="1"/>
    <col min="17" max="17" width="12.125" customWidth="1"/>
    <col min="18" max="18" width="12.125" bestFit="1" customWidth="1"/>
    <col min="19" max="19" width="12.125" customWidth="1"/>
  </cols>
  <sheetData>
    <row r="1" spans="1:19" ht="17.25" customHeight="1" thickBot="1">
      <c r="A1" s="230" t="s">
        <v>0</v>
      </c>
      <c r="B1" s="231"/>
      <c r="C1" s="231"/>
      <c r="D1" s="231"/>
      <c r="E1" s="231"/>
      <c r="F1" s="232"/>
      <c r="G1" s="233">
        <v>44542</v>
      </c>
      <c r="H1" s="234"/>
      <c r="I1" s="235"/>
      <c r="J1" s="230" t="s">
        <v>1</v>
      </c>
      <c r="K1" s="231"/>
      <c r="L1" s="231"/>
      <c r="M1" s="231"/>
      <c r="N1" s="231"/>
      <c r="O1" s="232"/>
      <c r="Q1" s="230" t="s">
        <v>2</v>
      </c>
      <c r="R1" s="232"/>
    </row>
    <row r="2" spans="1:19" ht="17.25" customHeight="1">
      <c r="A2" s="117" t="s">
        <v>3</v>
      </c>
      <c r="B2" s="236" t="s">
        <v>8</v>
      </c>
      <c r="C2" s="237"/>
      <c r="D2" s="237"/>
      <c r="E2" s="237"/>
      <c r="F2" s="238"/>
      <c r="G2" s="239" t="s">
        <v>46</v>
      </c>
      <c r="H2" s="240"/>
      <c r="I2" s="241"/>
      <c r="J2" s="1" t="s">
        <v>3</v>
      </c>
      <c r="K2" s="236" t="s">
        <v>317</v>
      </c>
      <c r="L2" s="237"/>
      <c r="M2" s="237"/>
      <c r="N2" s="237"/>
      <c r="O2" s="238"/>
      <c r="Q2" s="2" t="s">
        <v>6</v>
      </c>
      <c r="R2" s="3">
        <v>0.375</v>
      </c>
    </row>
    <row r="3" spans="1:19" ht="17.25" customHeight="1" thickBot="1">
      <c r="A3" s="118" t="s">
        <v>7</v>
      </c>
      <c r="B3" s="242" t="s">
        <v>325</v>
      </c>
      <c r="C3" s="243"/>
      <c r="D3" s="243"/>
      <c r="E3" s="243"/>
      <c r="F3" s="244"/>
      <c r="G3" s="245" t="str">
        <f>TEXT(IF(CHOOSE(8,$E$118,$F$118,$H$118,$I$118,$K$118,$L$118,$N$118,$O$118)&lt;&gt;0,CHOOSE(8,$E$118,$F$118,$H$118,$I$118,$K$118,$L$118,$N$118,$O$118),
IF(CHOOSE(6,$E$118,$F$118,$H$118,$I$118,$K$118,$L$118,$N$118,$O$118)&lt;&gt;0,CHOOSE(6,$E$118,$F$118,$H$118,$I$118,$K$118,$L$118,$N$118,$O$118),
IF(CHOOSE(4,$E$118,$F$118,$H$118,$I$118,$K$118,$L$118,$N$118,$O$118)&lt;&gt;0,CHOOSE(4,$E$118,$F$118,$H$118,$I$118,$K$118,$L$118,$N$118,$O$118),
CHOOSE(2,$E$118,$F$118,$H$118,$I$118,$K$118,$L$118,$N$118,$O$118)))), "#,##0") &amp; " KRW (" &amp;
TEXT(IF(CHOOSE(7,$E$118,$F$118,$H$118,$I$118,$K$118,$L$118,$N$118,$O$118)&lt;&gt;0,CHOOSE(7,$E$118,$F$118,$H$118,$I$118,$K$118,$L$118,$N$118,$O$118),
IF(CHOOSE(5,$E$118,$F$118,$H$118,$I$118,$K$118,$L$118,$N$118,$O$118)&lt;&gt;0,CHOOSE(5,$E$118,$F$118,$H$118,$I$118,$K$118,$L$118,$N$118,$O$118),
IF(CHOOSE(3,$E$118,$F$118,$H$118,$I$118,$K$118,$L$118,$N$118,$O$118)&lt;&gt;0,CHOOSE(3,$E$118,$F$118,$H$118,$I$118,$K$118,$L$118,$N$118,$O$118),
CHOOSE(1,$E$118,$F$118,$H$118,$I$118,$K$118,$L$118,$N$118,$O$118)))), "0.00%") &amp; ")"</f>
        <v>-21,550 KRW (-0.76%)</v>
      </c>
      <c r="H3" s="246"/>
      <c r="I3" s="247"/>
      <c r="J3" s="4" t="s">
        <v>7</v>
      </c>
      <c r="K3" s="242" t="s">
        <v>318</v>
      </c>
      <c r="L3" s="243"/>
      <c r="M3" s="243"/>
      <c r="N3" s="243"/>
      <c r="O3" s="244"/>
      <c r="Q3" s="2" t="s">
        <v>10</v>
      </c>
      <c r="R3" s="3">
        <v>0.79166666666666663</v>
      </c>
    </row>
    <row r="4" spans="1:19" ht="17.25" customHeight="1" thickBot="1">
      <c r="A4" s="118" t="s">
        <v>11</v>
      </c>
      <c r="B4" s="242" t="s">
        <v>16</v>
      </c>
      <c r="C4" s="243"/>
      <c r="D4" s="243"/>
      <c r="E4" s="243"/>
      <c r="F4" s="244"/>
      <c r="G4" s="239" t="s">
        <v>44</v>
      </c>
      <c r="H4" s="240"/>
      <c r="I4" s="241"/>
      <c r="J4" s="4" t="s">
        <v>11</v>
      </c>
      <c r="K4" s="242" t="s">
        <v>319</v>
      </c>
      <c r="L4" s="243"/>
      <c r="M4" s="243"/>
      <c r="N4" s="243"/>
      <c r="O4" s="244"/>
      <c r="Q4" s="65" t="s">
        <v>14</v>
      </c>
      <c r="R4" s="5">
        <v>0.95833333333333337</v>
      </c>
    </row>
    <row r="5" spans="1:19" ht="17.25" customHeight="1" thickBot="1">
      <c r="A5" s="118" t="s">
        <v>15</v>
      </c>
      <c r="B5" s="242" t="s">
        <v>316</v>
      </c>
      <c r="C5" s="243"/>
      <c r="D5" s="243"/>
      <c r="E5" s="243"/>
      <c r="F5" s="244"/>
      <c r="G5" s="245" t="str">
        <f>TEXT(IF(CHOOSE(8,$E$64,$F$64,$H$64,$I$64,$K$64,$L$64,$N$64,$O$64)&lt;&gt;0,CHOOSE(8,$E$64,$F$64,$H$64,$I$64,$K$64,$L$64,$N$64,$O$64),
IF(CHOOSE(6,$E$64,$F$64,$H$64,$I$64,$K$64,$L$64,$N$64,$O$64)&lt;&gt;0,CHOOSE(6,$E$64,$F$64,$H$64,$I$64,$K$64,$L$64,$N$64,$O$64),
IF(CHOOSE(4,$E$64,$F$64,$H$64,$I$64,$K$64,$L$64,$N$64,$O$64)&lt;&gt;0,CHOOSE(4,$E$64,$F$64,$H$64,$I$64,$K$64,$L$64,$N$64,$O$64),
CHOOSE(2,$E$64,$F$64,$H$64,$I$64,$K$64,$L$64,$N$64,$O$64)))), "#,##0") &amp; " KRW (" &amp;
TEXT(IF(CHOOSE(7,$E$64,$F$64,$H$64,$I$64,$K$64,$L$64,$N$64,$O$64)&lt;&gt;0,CHOOSE(7,$E$64,$F$64,$H$64,$I$64,$K$64,$L$64,$N$64,$O$64),
IF(CHOOSE(5,$E$64,$F$64,$H$64,$I$64,$K$64,$L$64,$N$64,$O$64)&lt;&gt;0,CHOOSE(5,$E$64,$F$64,$H$64,$I$64,$K$64,$L$64,$N$64,$O$64),
IF(CHOOSE(3,$E$64,$F$64,$H$64,$I$64,$K$64,$L$64,$N$64,$O$64)&lt;&gt;0,CHOOSE(3,$E$64,$F$64,$H$64,$I$64,$K$64,$L$64,$N$64,$O$64),
CHOOSE(1,$E$64,$F$64,$H$64,$I$64,$K$64,$L$64,$N$64,$O$64)))), "0.00%") &amp; ")"</f>
        <v>-4,425 KRW (-0.16%)</v>
      </c>
      <c r="H5" s="246"/>
      <c r="I5" s="247"/>
      <c r="J5" s="4" t="s">
        <v>15</v>
      </c>
      <c r="K5" s="242" t="s">
        <v>320</v>
      </c>
      <c r="L5" s="243"/>
      <c r="M5" s="243"/>
      <c r="N5" s="243"/>
      <c r="O5" s="244"/>
    </row>
    <row r="6" spans="1:19">
      <c r="A6" s="118" t="s">
        <v>18</v>
      </c>
      <c r="B6" s="242"/>
      <c r="C6" s="243"/>
      <c r="D6" s="243"/>
      <c r="E6" s="243"/>
      <c r="F6" s="244"/>
      <c r="G6" s="239" t="s">
        <v>45</v>
      </c>
      <c r="H6" s="240"/>
      <c r="I6" s="241"/>
      <c r="J6" s="4" t="s">
        <v>18</v>
      </c>
      <c r="K6" s="242" t="s">
        <v>321</v>
      </c>
      <c r="L6" s="243"/>
      <c r="M6" s="243"/>
      <c r="N6" s="243"/>
      <c r="O6" s="244"/>
    </row>
    <row r="7" spans="1:19" ht="17.25" thickBot="1">
      <c r="A7" s="118" t="s">
        <v>21</v>
      </c>
      <c r="B7" s="242"/>
      <c r="C7" s="243"/>
      <c r="D7" s="243"/>
      <c r="E7" s="243"/>
      <c r="F7" s="244"/>
      <c r="G7" s="245" t="str">
        <f>TEXT(IF(CHOOSE(8,$E$91,$F$91,$H$91,$I$91,$K$91,$L$91,$N$91,$O$91)&lt;&gt;0,CHOOSE(8,$E$91,$F$91,$H$91,$I$91,$K$91,$L$91,$N$91,$O$91),
IF(CHOOSE(6,$E$91,$F$91,$H$91,$I$91,$K$91,$L$91,$N$91,$O$91)&lt;&gt;0,CHOOSE(6,$E$91,$F$91,$H$91,$I$91,$K$91,$L$91,$N$91,$O$91),
IF(CHOOSE(4,$E$91,$F$91,$H$91,$I$91,$K$91,$L$91,$N$91,$O$91)&lt;&gt;0,CHOOSE(4,$E$91,$F$91,$H$91,$I$91,$K$91,$L$91,$N$91,$O$91),
CHOOSE(2,$E$91,$F$91,$H$91,$I$91,$K$91,$L$91,$N$91,$O$91)))), "#,##0") &amp; " KRW (" &amp;
TEXT(IF(CHOOSE(7,$E$91,$F$91,$H$91,$I$91,$K$91,$L$91,$N$91,$O$91)&lt;&gt;0,CHOOSE(7,$E$91,$F$91,$H$91,$I$91,$K$91,$L$91,$N$91,$O$91),
IF(CHOOSE(5,$E$91,$F$91,$H$91,$I$91,$K$91,$L$91,$N$91,$O$91)&lt;&gt;0,CHOOSE(5,$E$91,$F$91,$H$91,$I$91,$K$91,$L$91,$N$91,$O$91),
IF(CHOOSE(3,$E$91,$F$91,$H$91,$I$91,$K$91,$L$91,$N$91,$O$91)&lt;&gt;0,CHOOSE(3,$E$91,$F$91,$H$91,$I$91,$K$91,$L$91,$N$91,$O$91),
CHOOSE(1,$E$91,$F$91,$H$91,$I$91,$K$91,$L$91,$N$91,$O$91)))), "0.00%") &amp; ")"</f>
        <v>3,079 KRW (0.10%)</v>
      </c>
      <c r="H7" s="246"/>
      <c r="I7" s="247"/>
      <c r="J7" s="4" t="s">
        <v>21</v>
      </c>
      <c r="K7" s="242" t="s">
        <v>322</v>
      </c>
      <c r="L7" s="243"/>
      <c r="M7" s="243"/>
      <c r="N7" s="243"/>
      <c r="O7" s="244"/>
    </row>
    <row r="8" spans="1:19" ht="17.25" thickBot="1">
      <c r="A8" s="118" t="s">
        <v>24</v>
      </c>
      <c r="B8" s="242"/>
      <c r="C8" s="243"/>
      <c r="D8" s="243"/>
      <c r="E8" s="243"/>
      <c r="F8" s="244"/>
      <c r="G8" s="239" t="s">
        <v>252</v>
      </c>
      <c r="H8" s="240"/>
      <c r="I8" s="241"/>
      <c r="J8" s="4" t="s">
        <v>24</v>
      </c>
      <c r="K8" s="242"/>
      <c r="L8" s="243"/>
      <c r="M8" s="243"/>
      <c r="N8" s="243"/>
      <c r="O8" s="244"/>
      <c r="Q8" s="230" t="s">
        <v>27</v>
      </c>
      <c r="R8" s="232"/>
    </row>
    <row r="9" spans="1:19" ht="17.25" thickBot="1">
      <c r="A9" s="118" t="s">
        <v>28</v>
      </c>
      <c r="B9" s="242"/>
      <c r="C9" s="243"/>
      <c r="D9" s="243"/>
      <c r="E9" s="243"/>
      <c r="F9" s="244"/>
      <c r="G9" s="245" t="str">
        <f>TEXT(IF(CHOOSE(8,$E$199,$F$199,$H$199,$I$199,$K$199,$L$199,$N$199,$O$199)&lt;&gt;0,CHOOSE(8,$E$199,$F$199,$H$199,$I$199,$K$199,$L$199,$N$199,$O$199),
IF(CHOOSE(6,$E$199,$F$199,$H$199,$I$199,$K$199,$L$199,$N$199,$O$199)&lt;&gt;0,CHOOSE(6,$E$199,$F$199,$H$199,$I$199,$K$199,$L$199,$N$199,$O$199),
IF(CHOOSE(4,$E$199,$F$199,$H$199,$I$199,$K$199,$L$199,$N$199,$O$199)&lt;&gt;0,CHOOSE(4,$E$199,$F$199,$H$199,$I$199,$K$199,$L$199,$N$199,$O$199),
CHOOSE(2,$E$199,$F$199,$H$199,$I$199,$K$199,$L$199,$N$199,$O$199)))), "#,##0") &amp; " KRW (" &amp;
TEXT(IF(CHOOSE(7,$E$199,$F$199,$H$199,$I$199,$K$199,$L$199,$N$199,$O$199)&lt;&gt;0,CHOOSE(7,$E$199,$F$199,$H$199,$I$199,$K$199,$L$199,$N$199,$O$199),
IF(CHOOSE(5,$E$199,$F$199,$H$199,$I$199,$K$199,$L$199,$N$199,$O$199)&lt;&gt;0,CHOOSE(5,$E$199,$F$199,$H$199,$I$199,$K$199,$L$199,$N$199,$O$199),
IF(CHOOSE(3,$E$199,$F$199,$H$199,$I$199,$K$199,$L$199,$N$199,$O$199)&lt;&gt;0,CHOOSE(3,$E$199,$F$199,$H$199,$I$199,$K$199,$L$199,$N$199,$O$199),
CHOOSE(1,$E$199,$F$199,$H$199,$I$199,$K$199,$L$199,$N$199,$O$199)))), "0.00%") &amp; ")"</f>
        <v>-19,960 KRW (-0.67%)</v>
      </c>
      <c r="H9" s="246"/>
      <c r="I9" s="247"/>
      <c r="J9" s="4" t="s">
        <v>28</v>
      </c>
      <c r="K9" s="242"/>
      <c r="L9" s="243"/>
      <c r="M9" s="243"/>
      <c r="N9" s="243"/>
      <c r="O9" s="244"/>
      <c r="Q9" s="2" t="s">
        <v>29</v>
      </c>
      <c r="R9" s="6">
        <v>10</v>
      </c>
    </row>
    <row r="10" spans="1:19">
      <c r="A10" s="118" t="s">
        <v>30</v>
      </c>
      <c r="B10" s="242"/>
      <c r="C10" s="243"/>
      <c r="D10" s="243"/>
      <c r="E10" s="243"/>
      <c r="F10" s="244"/>
      <c r="G10" s="239" t="s">
        <v>47</v>
      </c>
      <c r="H10" s="240"/>
      <c r="I10" s="241"/>
      <c r="J10" s="4" t="s">
        <v>30</v>
      </c>
      <c r="K10" s="242" t="s">
        <v>323</v>
      </c>
      <c r="L10" s="243"/>
      <c r="M10" s="243"/>
      <c r="N10" s="243"/>
      <c r="O10" s="244"/>
      <c r="Q10" s="2" t="s">
        <v>31</v>
      </c>
      <c r="R10" s="6">
        <v>100</v>
      </c>
    </row>
    <row r="11" spans="1:19" ht="17.25" thickBot="1">
      <c r="A11" s="119" t="s">
        <v>32</v>
      </c>
      <c r="B11" s="248" t="s">
        <v>324</v>
      </c>
      <c r="C11" s="249"/>
      <c r="D11" s="249"/>
      <c r="E11" s="249"/>
      <c r="F11" s="250"/>
      <c r="G11" s="245" t="str">
        <f>TEXT(IF(CHOOSE(8,$E$37,$F$37,$H$37,$I$37,$K$37,$L$37,$N$37,$O$37)&lt;&gt;0,CHOOSE(8,$E$37,$F$37,$H$37,$I$37,$K$37,$L$37,$N$37,$O$37),
IF(CHOOSE(6,$E$37,$F$37,$H$37,$I$37,$K$37,$L$37,$N$37,$O$37)&lt;&gt;0,CHOOSE(6,$E$37,$F$37,$H$37,$I$37,$K$37,$L$37,$N$37,$O$37),
IF(CHOOSE(4,$E$37,$F$37,$H$37,$I$37,$K$37,$L$37,$N$37,$O$37)&lt;&gt;0,CHOOSE(4,$E$37,$F$37,$H$37,$I$37,$K$37,$L$37,$N$37,$O$37),
CHOOSE(2,$E$37,$F$37,$H$37,$I$37,$K$37,$L$37,$N$37,$O$37)))), "#,##0") &amp; " KRW (" &amp;
TEXT(IF(CHOOSE(7,$E$37,$F$37,$H$37,$I$37,$K$37,$L$37,$N$37,$O$37)&lt;&gt;0,CHOOSE(7,$E$37,$F$37,$H$37,$I$37,$K$37,$L$37,$N$37,$O$37),
IF(CHOOSE(5,$E$37,$F$37,$H$37,$I$37,$K$37,$L$37,$N$37,$O$37)&lt;&gt;0,CHOOSE(5,$E$37,$F$37,$H$37,$I$37,$K$37,$L$37,$N$37,$O$37),
IF(CHOOSE(3,$E$37,$F$37,$H$37,$I$37,$K$37,$L$37,$N$37,$O$37)&lt;&gt;0,CHOOSE(3,$E$37,$F$37,$H$37,$I$37,$K$37,$L$37,$N$37,$O$37),
CHOOSE(1,$E$37,$F$37,$H$37,$I$37,$K$37,$L$37,$N$37,$O$37)))), "0.00%") &amp; ")"</f>
        <v>0 KRW (0.00%)</v>
      </c>
      <c r="H11" s="246"/>
      <c r="I11" s="247"/>
      <c r="J11" s="7" t="s">
        <v>32</v>
      </c>
      <c r="K11" s="248" t="s">
        <v>315</v>
      </c>
      <c r="L11" s="249"/>
      <c r="M11" s="249"/>
      <c r="N11" s="249"/>
      <c r="O11" s="250"/>
      <c r="Q11" s="65" t="s">
        <v>33</v>
      </c>
      <c r="R11" s="8">
        <v>1000</v>
      </c>
    </row>
    <row r="12" spans="1:19" ht="17.25" thickBot="1"/>
    <row r="13" spans="1:19" ht="17.25" customHeight="1" thickBot="1">
      <c r="A13" s="230" t="s">
        <v>34</v>
      </c>
      <c r="B13" s="231"/>
      <c r="C13" s="231"/>
      <c r="D13" s="231"/>
      <c r="E13" s="231"/>
      <c r="F13" s="231"/>
      <c r="G13" s="231"/>
      <c r="H13" s="231"/>
      <c r="I13" s="231"/>
      <c r="J13" s="231"/>
      <c r="K13" s="231"/>
      <c r="L13" s="231"/>
      <c r="M13" s="231"/>
      <c r="N13" s="231"/>
      <c r="O13" s="232"/>
      <c r="Q13" s="251"/>
      <c r="R13" s="251"/>
      <c r="S13" s="251"/>
    </row>
    <row r="14" spans="1:19" ht="17.25" customHeight="1" thickBot="1">
      <c r="A14" s="210" t="s">
        <v>35</v>
      </c>
      <c r="B14" s="230" t="s">
        <v>36</v>
      </c>
      <c r="C14" s="232"/>
      <c r="D14" s="230" t="s">
        <v>37</v>
      </c>
      <c r="E14" s="231"/>
      <c r="F14" s="232"/>
      <c r="G14" s="257">
        <f>_xlfn.IFNA(VLOOKUP(B14, 현재가테이블!$B$2:$D$200, 2, FALSE), "-")</f>
        <v>60715000</v>
      </c>
      <c r="H14" s="258"/>
      <c r="I14" s="259"/>
      <c r="J14" s="230" t="s">
        <v>38</v>
      </c>
      <c r="K14" s="231"/>
      <c r="L14" s="232"/>
      <c r="M14" s="260">
        <f>_xlfn.IFNA(VLOOKUP(B14, 현재가테이블!$B$2:$D$200, 3, FALSE), "-")</f>
        <v>-7.8924148000000006E-3</v>
      </c>
      <c r="N14" s="261"/>
      <c r="O14" s="262"/>
      <c r="Q14" s="251"/>
      <c r="R14" s="251"/>
      <c r="S14" s="251"/>
    </row>
    <row r="15" spans="1:19" ht="17.25" customHeight="1" thickBot="1">
      <c r="A15" s="295" t="s">
        <v>39</v>
      </c>
      <c r="B15" s="296" t="str">
        <f>TEXT($G$1, "[$-ko-KR]yyyy-mm-dd(ddd) ") &amp; "오전 00:00"</f>
        <v>2021-12-12(일) 오전 00:00</v>
      </c>
      <c r="C15" s="297"/>
      <c r="D15" s="253" t="str">
        <f>TEXT($G$1, "[$-ko-KR]yyyy-mm-dd(ddd) ") &amp; "오후 14:00"</f>
        <v>2021-12-12(일) 오후 14:00</v>
      </c>
      <c r="E15" s="254"/>
      <c r="F15" s="255"/>
      <c r="G15" s="253" t="str">
        <f>TEXT($G$1, "[$-ko-KR]yyyy-mm-dd(ddd) ") &amp; "오후 19:00"</f>
        <v>2021-12-12(일) 오후 19:00</v>
      </c>
      <c r="H15" s="254"/>
      <c r="I15" s="255"/>
      <c r="J15" s="253" t="str">
        <f>TEXT($G$1, "[$-ko-KR]yyyy-mm-dd(ddd) ") &amp; "오후 21:00"</f>
        <v>2021-12-12(일) 오후 21:00</v>
      </c>
      <c r="K15" s="254"/>
      <c r="L15" s="255"/>
      <c r="M15" s="253" t="str">
        <f>TEXT($G$1+1, "[$-ko-KR]yyyy-mm-dd(ddd) ") &amp; "오전 00:00"</f>
        <v>2021-12-13(월) 오전 00:00</v>
      </c>
      <c r="N15" s="254"/>
      <c r="O15" s="255"/>
      <c r="Q15" s="251"/>
      <c r="R15" s="251"/>
      <c r="S15" s="251"/>
    </row>
    <row r="16" spans="1:19" ht="17.25" customHeight="1" thickBot="1">
      <c r="A16" s="295"/>
      <c r="B16" s="121" t="s">
        <v>37</v>
      </c>
      <c r="C16" s="122" t="s">
        <v>38</v>
      </c>
      <c r="D16" s="2" t="s">
        <v>37</v>
      </c>
      <c r="E16" s="10" t="s">
        <v>40</v>
      </c>
      <c r="F16" s="11" t="s">
        <v>41</v>
      </c>
      <c r="G16" s="211" t="s">
        <v>37</v>
      </c>
      <c r="H16" s="212" t="s">
        <v>40</v>
      </c>
      <c r="I16" s="213" t="s">
        <v>41</v>
      </c>
      <c r="J16" s="10" t="s">
        <v>37</v>
      </c>
      <c r="K16" s="10" t="s">
        <v>40</v>
      </c>
      <c r="L16" s="115" t="s">
        <v>41</v>
      </c>
      <c r="M16" s="2" t="s">
        <v>37</v>
      </c>
      <c r="N16" s="10" t="s">
        <v>40</v>
      </c>
      <c r="O16" s="66" t="s">
        <v>41</v>
      </c>
      <c r="Q16" s="256"/>
      <c r="R16" s="256"/>
      <c r="S16" s="256"/>
    </row>
    <row r="17" spans="1:19" ht="17.25" customHeight="1" thickBot="1">
      <c r="A17" s="123"/>
      <c r="B17" s="124" t="str">
        <f>IF(NOT(ISBLANK(_xlfn.IFNA(VLOOKUP($A17, $A$40:$O$199, 2, FALSE), ))), _xlfn.IFNA(VLOOKUP($A17, $A$40:$O$199, 2, FALSE), ), "")</f>
        <v/>
      </c>
      <c r="C17" s="76" t="str">
        <f>IF(NOT(ISBLANK(_xlfn.IFNA(VLOOKUP($A17, $A$40:$O$199, 3, FALSE), ))), _xlfn.IFNA(VLOOKUP($A17, $A$40:$O$199, 3, FALSE), ), "")</f>
        <v/>
      </c>
      <c r="D17" s="13" t="str">
        <f>IF(NOT(ISBLANK(_xlfn.IFNA(VLOOKUP($A17, $A$40:$O$199, 4, FALSE), ))), _xlfn.IFNA(VLOOKUP($A17, $A$40:$O$199, 4, FALSE), ), "")</f>
        <v/>
      </c>
      <c r="E17" s="14" t="str">
        <f>IF(NOT(ISBLANK(_xlfn.IFNA(VLOOKUP($A17, $A$40:$O$199, 5, FALSE), ))), _xlfn.IFNA(VLOOKUP($A17, $A$40:$O$199, 5, FALSE), ), "")</f>
        <v/>
      </c>
      <c r="F17" s="16" t="str">
        <f>IF(NOT(ISBLANK(_xlfn.IFNA(VLOOKUP($A17, $A$40:$O$199, 6, FALSE), ))), _xlfn.IFNA(VLOOKUP($A17, $A$40:$O$199, 6, FALSE), ), "")</f>
        <v/>
      </c>
      <c r="G17" s="29" t="str">
        <f>IF(NOT(ISBLANK(_xlfn.IFNA(VLOOKUP($A17, $A$40:$O$199, 7, FALSE), ))), _xlfn.IFNA(VLOOKUP($A17, $A$40:$O$199, 7, FALSE), ), "")</f>
        <v/>
      </c>
      <c r="H17" s="14" t="str">
        <f>IF(NOT(ISBLANK(_xlfn.IFNA(VLOOKUP($A17, $A$40:$O$199, 8, FALSE), ))), _xlfn.IFNA(VLOOKUP($A17, $A$40:$O$199, 8, FALSE), ), "")</f>
        <v/>
      </c>
      <c r="I17" s="100" t="str">
        <f>IF(NOT(ISBLANK(_xlfn.IFNA(VLOOKUP($A17, $A$40:$O$199, 9, FALSE), ))), _xlfn.IFNA(VLOOKUP($A17, $A$40:$O$199, 9, FALSE), ), "")</f>
        <v/>
      </c>
      <c r="J17" s="13" t="str">
        <f>IF(NOT(ISBLANK(_xlfn.IFNA(VLOOKUP($A17, $A$40:$O$199, 10, FALSE), ))), _xlfn.IFNA(VLOOKUP($A17, $A$40:$O$199, 10, FALSE), ), "")</f>
        <v/>
      </c>
      <c r="K17" s="14" t="str">
        <f>IF(NOT(ISBLANK(_xlfn.IFNA(VLOOKUP($A17, $A$40:$O$199, 11, FALSE), ))), _xlfn.IFNA(VLOOKUP($A17, $A$40:$O$199, 11, FALSE), ), "")</f>
        <v/>
      </c>
      <c r="L17" s="16" t="str">
        <f>IF(NOT(ISBLANK(_xlfn.IFNA(VLOOKUP($A17, $A$40:$O$199, 12, FALSE), ))), _xlfn.IFNA(VLOOKUP($A17, $A$40:$O$199, 12, FALSE), ), "")</f>
        <v/>
      </c>
      <c r="M17" s="29" t="str">
        <f>IF(NOT(ISBLANK(_xlfn.IFNA(VLOOKUP($A17, $A$40:$O$199, 13, FALSE), ))), _xlfn.IFNA(VLOOKUP($A17, $A$40:$O$199, 13, FALSE), ), "")</f>
        <v/>
      </c>
      <c r="N17" s="14" t="str">
        <f>IF(NOT(ISBLANK(_xlfn.IFNA(VLOOKUP($A17, $A$40:$O$199, 14, FALSE), ))), _xlfn.IFNA(VLOOKUP($A17, $A$40:$O$199, 14, FALSE), ), "")</f>
        <v/>
      </c>
      <c r="O17" s="16" t="str">
        <f>IF(NOT(ISBLANK(_xlfn.IFNA(VLOOKUP($A17, $A$40:$O$199, 15, FALSE), ))), _xlfn.IFNA(VLOOKUP($A17, $A$40:$O$199, 15, FALSE), ), "")</f>
        <v/>
      </c>
      <c r="Q17" s="251"/>
      <c r="R17" s="251"/>
      <c r="S17" s="251"/>
    </row>
    <row r="18" spans="1:19" ht="17.25" customHeight="1" thickBot="1">
      <c r="A18" s="125"/>
      <c r="B18" s="126" t="str">
        <f t="shared" ref="B18:B36" si="0">IF(NOT(ISBLANK(_xlfn.IFNA(VLOOKUP($A18, $A$40:$O$199, 2, FALSE), ))), _xlfn.IFNA(VLOOKUP($A18, $A$40:$O$199, 2, FALSE), ), "")</f>
        <v/>
      </c>
      <c r="C18" s="77" t="str">
        <f t="shared" ref="C18:C36" si="1">IF(NOT(ISBLANK(_xlfn.IFNA(VLOOKUP($A18, $A$40:$O$199, 3, FALSE), ))), _xlfn.IFNA(VLOOKUP($A18, $A$40:$O$199, 3, FALSE), ), "")</f>
        <v/>
      </c>
      <c r="D18" s="15" t="str">
        <f t="shared" ref="D18:D36" si="2">IF(NOT(ISBLANK(_xlfn.IFNA(VLOOKUP($A18, $A$40:$O$199, 4, FALSE), ))), _xlfn.IFNA(VLOOKUP($A18, $A$40:$O$199, 4, FALSE), ), "")</f>
        <v/>
      </c>
      <c r="E18" s="32" t="str">
        <f t="shared" ref="E18:E36" si="3">IF(NOT(ISBLANK(_xlfn.IFNA(VLOOKUP($A18, $A$40:$O$199, 5, FALSE), ))), _xlfn.IFNA(VLOOKUP($A18, $A$40:$O$199, 5, FALSE), ), "")</f>
        <v/>
      </c>
      <c r="F18" s="18" t="str">
        <f t="shared" ref="F18:F36" si="4">IF(NOT(ISBLANK(_xlfn.IFNA(VLOOKUP($A18, $A$40:$O$199, 6, FALSE), ))), _xlfn.IFNA(VLOOKUP($A18, $A$40:$O$199, 6, FALSE), ), "")</f>
        <v/>
      </c>
      <c r="G18" s="31" t="str">
        <f t="shared" ref="G18:G36" si="5">IF(NOT(ISBLANK(_xlfn.IFNA(VLOOKUP($A18, $A$40:$O$199, 7, FALSE), ))), _xlfn.IFNA(VLOOKUP($A18, $A$40:$O$199, 7, FALSE), ), "")</f>
        <v/>
      </c>
      <c r="H18" s="32" t="str">
        <f t="shared" ref="H18:H36" si="6">IF(NOT(ISBLANK(_xlfn.IFNA(VLOOKUP($A18, $A$40:$O$199, 8, FALSE), ))), _xlfn.IFNA(VLOOKUP($A18, $A$40:$O$199, 8, FALSE), ), "")</f>
        <v/>
      </c>
      <c r="I18" s="101" t="str">
        <f t="shared" ref="I18:I36" si="7">IF(NOT(ISBLANK(_xlfn.IFNA(VLOOKUP($A18, $A$40:$O$199, 9, FALSE), ))), _xlfn.IFNA(VLOOKUP($A18, $A$40:$O$199, 9, FALSE), ), "")</f>
        <v/>
      </c>
      <c r="J18" s="15" t="str">
        <f t="shared" ref="J18:J36" si="8">IF(NOT(ISBLANK(_xlfn.IFNA(VLOOKUP($A18, $A$40:$O$199, 10, FALSE), ))), _xlfn.IFNA(VLOOKUP($A18, $A$40:$O$199, 10, FALSE), ), "")</f>
        <v/>
      </c>
      <c r="K18" s="32" t="str">
        <f t="shared" ref="K18:K36" si="9">IF(NOT(ISBLANK(_xlfn.IFNA(VLOOKUP($A18, $A$40:$O$199, 11, FALSE), ))), _xlfn.IFNA(VLOOKUP($A18, $A$40:$O$199, 11, FALSE), ), "")</f>
        <v/>
      </c>
      <c r="L18" s="18" t="str">
        <f t="shared" ref="L18:L36" si="10">IF(NOT(ISBLANK(_xlfn.IFNA(VLOOKUP($A18, $A$40:$O$199, 12, FALSE), ))), _xlfn.IFNA(VLOOKUP($A18, $A$40:$O$199, 12, FALSE), ), "")</f>
        <v/>
      </c>
      <c r="M18" s="31" t="str">
        <f t="shared" ref="M18:M36" si="11">IF(NOT(ISBLANK(_xlfn.IFNA(VLOOKUP($A18, $A$40:$O$199, 13, FALSE), ))), _xlfn.IFNA(VLOOKUP($A18, $A$40:$O$199, 13, FALSE), ), "")</f>
        <v/>
      </c>
      <c r="N18" s="32" t="str">
        <f t="shared" ref="N18:N36" si="12">IF(NOT(ISBLANK(_xlfn.IFNA(VLOOKUP($A18, $A$40:$O$199, 14, FALSE), ))), _xlfn.IFNA(VLOOKUP($A18, $A$40:$O$199, 14, FALSE), ), "")</f>
        <v/>
      </c>
      <c r="O18" s="18" t="str">
        <f t="shared" ref="O18:O36" si="13">IF(NOT(ISBLANK(_xlfn.IFNA(VLOOKUP($A18, $A$40:$O$199, 15, FALSE), ))), _xlfn.IFNA(VLOOKUP($A18, $A$40:$O$199, 15, FALSE), ), "")</f>
        <v/>
      </c>
      <c r="Q18" s="251"/>
      <c r="R18" s="251"/>
      <c r="S18" s="251"/>
    </row>
    <row r="19" spans="1:19" ht="17.25" customHeight="1" thickBot="1">
      <c r="A19" s="125"/>
      <c r="B19" s="126" t="str">
        <f t="shared" si="0"/>
        <v/>
      </c>
      <c r="C19" s="77" t="str">
        <f t="shared" si="1"/>
        <v/>
      </c>
      <c r="D19" s="15" t="str">
        <f t="shared" si="2"/>
        <v/>
      </c>
      <c r="E19" s="32" t="str">
        <f t="shared" si="3"/>
        <v/>
      </c>
      <c r="F19" s="18" t="str">
        <f t="shared" si="4"/>
        <v/>
      </c>
      <c r="G19" s="31" t="str">
        <f t="shared" si="5"/>
        <v/>
      </c>
      <c r="H19" s="32" t="str">
        <f t="shared" si="6"/>
        <v/>
      </c>
      <c r="I19" s="101" t="str">
        <f t="shared" si="7"/>
        <v/>
      </c>
      <c r="J19" s="15" t="str">
        <f t="shared" si="8"/>
        <v/>
      </c>
      <c r="K19" s="32" t="str">
        <f t="shared" si="9"/>
        <v/>
      </c>
      <c r="L19" s="18" t="str">
        <f t="shared" si="10"/>
        <v/>
      </c>
      <c r="M19" s="31" t="str">
        <f t="shared" si="11"/>
        <v/>
      </c>
      <c r="N19" s="32" t="str">
        <f t="shared" si="12"/>
        <v/>
      </c>
      <c r="O19" s="18" t="str">
        <f t="shared" si="13"/>
        <v/>
      </c>
      <c r="Q19" s="256"/>
      <c r="R19" s="256"/>
      <c r="S19" s="256"/>
    </row>
    <row r="20" spans="1:19" ht="17.25" customHeight="1" thickBot="1">
      <c r="A20" s="125"/>
      <c r="B20" s="126" t="str">
        <f t="shared" si="0"/>
        <v/>
      </c>
      <c r="C20" s="77" t="str">
        <f t="shared" si="1"/>
        <v/>
      </c>
      <c r="D20" s="15" t="str">
        <f t="shared" si="2"/>
        <v/>
      </c>
      <c r="E20" s="32" t="str">
        <f t="shared" si="3"/>
        <v/>
      </c>
      <c r="F20" s="18" t="str">
        <f t="shared" si="4"/>
        <v/>
      </c>
      <c r="G20" s="31" t="str">
        <f t="shared" si="5"/>
        <v/>
      </c>
      <c r="H20" s="32" t="str">
        <f t="shared" si="6"/>
        <v/>
      </c>
      <c r="I20" s="101" t="str">
        <f t="shared" si="7"/>
        <v/>
      </c>
      <c r="J20" s="15" t="str">
        <f t="shared" si="8"/>
        <v/>
      </c>
      <c r="K20" s="32" t="str">
        <f t="shared" si="9"/>
        <v/>
      </c>
      <c r="L20" s="18" t="str">
        <f t="shared" si="10"/>
        <v/>
      </c>
      <c r="M20" s="31" t="str">
        <f t="shared" si="11"/>
        <v/>
      </c>
      <c r="N20" s="32" t="str">
        <f t="shared" si="12"/>
        <v/>
      </c>
      <c r="O20" s="18" t="str">
        <f t="shared" si="13"/>
        <v/>
      </c>
      <c r="Q20" s="256"/>
      <c r="R20" s="256"/>
      <c r="S20" s="256"/>
    </row>
    <row r="21" spans="1:19" ht="17.25" customHeight="1" thickBot="1">
      <c r="A21" s="127"/>
      <c r="B21" s="128" t="str">
        <f t="shared" si="0"/>
        <v/>
      </c>
      <c r="C21" s="78" t="str">
        <f t="shared" si="1"/>
        <v/>
      </c>
      <c r="D21" s="20" t="str">
        <f t="shared" si="2"/>
        <v/>
      </c>
      <c r="E21" s="21" t="str">
        <f t="shared" si="3"/>
        <v/>
      </c>
      <c r="F21" s="22" t="str">
        <f t="shared" si="4"/>
        <v/>
      </c>
      <c r="G21" s="30" t="str">
        <f t="shared" si="5"/>
        <v/>
      </c>
      <c r="H21" s="21" t="str">
        <f t="shared" si="6"/>
        <v/>
      </c>
      <c r="I21" s="105" t="str">
        <f t="shared" si="7"/>
        <v/>
      </c>
      <c r="J21" s="20" t="str">
        <f t="shared" si="8"/>
        <v/>
      </c>
      <c r="K21" s="21" t="str">
        <f t="shared" si="9"/>
        <v/>
      </c>
      <c r="L21" s="22" t="str">
        <f t="shared" si="10"/>
        <v/>
      </c>
      <c r="M21" s="30" t="str">
        <f t="shared" si="11"/>
        <v/>
      </c>
      <c r="N21" s="21" t="str">
        <f t="shared" si="12"/>
        <v/>
      </c>
      <c r="O21" s="22" t="str">
        <f t="shared" si="13"/>
        <v/>
      </c>
      <c r="Q21" s="256"/>
      <c r="R21" s="256"/>
      <c r="S21" s="256"/>
    </row>
    <row r="22" spans="1:19" ht="17.25" customHeight="1" thickBot="1">
      <c r="A22" s="125"/>
      <c r="B22" s="129" t="str">
        <f t="shared" si="0"/>
        <v/>
      </c>
      <c r="C22" s="80" t="str">
        <f t="shared" si="1"/>
        <v/>
      </c>
      <c r="D22" s="106" t="str">
        <f t="shared" si="2"/>
        <v/>
      </c>
      <c r="E22" s="107" t="str">
        <f t="shared" si="3"/>
        <v/>
      </c>
      <c r="F22" s="108" t="str">
        <f t="shared" si="4"/>
        <v/>
      </c>
      <c r="G22" s="109" t="str">
        <f t="shared" si="5"/>
        <v/>
      </c>
      <c r="H22" s="107" t="str">
        <f t="shared" si="6"/>
        <v/>
      </c>
      <c r="I22" s="110" t="str">
        <f t="shared" si="7"/>
        <v/>
      </c>
      <c r="J22" s="106" t="str">
        <f t="shared" si="8"/>
        <v/>
      </c>
      <c r="K22" s="107" t="str">
        <f t="shared" si="9"/>
        <v/>
      </c>
      <c r="L22" s="108" t="str">
        <f t="shared" si="10"/>
        <v/>
      </c>
      <c r="M22" s="109" t="str">
        <f t="shared" si="11"/>
        <v/>
      </c>
      <c r="N22" s="107" t="str">
        <f t="shared" si="12"/>
        <v/>
      </c>
      <c r="O22" s="108" t="str">
        <f t="shared" si="13"/>
        <v/>
      </c>
      <c r="Q22" s="256"/>
      <c r="R22" s="256"/>
      <c r="S22" s="256"/>
    </row>
    <row r="23" spans="1:19" ht="17.25" customHeight="1" thickBot="1">
      <c r="A23" s="125"/>
      <c r="B23" s="126" t="str">
        <f t="shared" si="0"/>
        <v/>
      </c>
      <c r="C23" s="77" t="str">
        <f t="shared" si="1"/>
        <v/>
      </c>
      <c r="D23" s="15" t="str">
        <f t="shared" si="2"/>
        <v/>
      </c>
      <c r="E23" s="32" t="str">
        <f t="shared" si="3"/>
        <v/>
      </c>
      <c r="F23" s="18" t="str">
        <f t="shared" si="4"/>
        <v/>
      </c>
      <c r="G23" s="31" t="str">
        <f t="shared" si="5"/>
        <v/>
      </c>
      <c r="H23" s="32" t="str">
        <f t="shared" si="6"/>
        <v/>
      </c>
      <c r="I23" s="101" t="str">
        <f t="shared" si="7"/>
        <v/>
      </c>
      <c r="J23" s="15" t="str">
        <f t="shared" si="8"/>
        <v/>
      </c>
      <c r="K23" s="32" t="str">
        <f t="shared" si="9"/>
        <v/>
      </c>
      <c r="L23" s="18" t="str">
        <f t="shared" si="10"/>
        <v/>
      </c>
      <c r="M23" s="31" t="str">
        <f t="shared" si="11"/>
        <v/>
      </c>
      <c r="N23" s="32" t="str">
        <f t="shared" si="12"/>
        <v/>
      </c>
      <c r="O23" s="18" t="str">
        <f t="shared" si="13"/>
        <v/>
      </c>
      <c r="Q23" s="256"/>
      <c r="R23" s="256"/>
      <c r="S23" s="256"/>
    </row>
    <row r="24" spans="1:19" ht="17.25" customHeight="1" thickBot="1">
      <c r="A24" s="125"/>
      <c r="B24" s="126" t="str">
        <f t="shared" si="0"/>
        <v/>
      </c>
      <c r="C24" s="77" t="str">
        <f t="shared" si="1"/>
        <v/>
      </c>
      <c r="D24" s="15" t="str">
        <f t="shared" si="2"/>
        <v/>
      </c>
      <c r="E24" s="32" t="str">
        <f t="shared" si="3"/>
        <v/>
      </c>
      <c r="F24" s="18" t="str">
        <f t="shared" si="4"/>
        <v/>
      </c>
      <c r="G24" s="31" t="str">
        <f t="shared" si="5"/>
        <v/>
      </c>
      <c r="H24" s="32" t="str">
        <f t="shared" si="6"/>
        <v/>
      </c>
      <c r="I24" s="101" t="str">
        <f t="shared" si="7"/>
        <v/>
      </c>
      <c r="J24" s="15" t="str">
        <f t="shared" si="8"/>
        <v/>
      </c>
      <c r="K24" s="32" t="str">
        <f t="shared" si="9"/>
        <v/>
      </c>
      <c r="L24" s="18" t="str">
        <f t="shared" si="10"/>
        <v/>
      </c>
      <c r="M24" s="31" t="str">
        <f t="shared" si="11"/>
        <v/>
      </c>
      <c r="N24" s="32" t="str">
        <f t="shared" si="12"/>
        <v/>
      </c>
      <c r="O24" s="18" t="str">
        <f t="shared" si="13"/>
        <v/>
      </c>
      <c r="Q24" s="256"/>
      <c r="R24" s="256"/>
      <c r="S24" s="256"/>
    </row>
    <row r="25" spans="1:19" ht="17.25" customHeight="1" thickBot="1">
      <c r="A25" s="125"/>
      <c r="B25" s="126" t="str">
        <f t="shared" si="0"/>
        <v/>
      </c>
      <c r="C25" s="77" t="str">
        <f t="shared" si="1"/>
        <v/>
      </c>
      <c r="D25" s="15" t="str">
        <f t="shared" si="2"/>
        <v/>
      </c>
      <c r="E25" s="32" t="str">
        <f t="shared" si="3"/>
        <v/>
      </c>
      <c r="F25" s="18" t="str">
        <f t="shared" si="4"/>
        <v/>
      </c>
      <c r="G25" s="31" t="str">
        <f t="shared" si="5"/>
        <v/>
      </c>
      <c r="H25" s="32" t="str">
        <f t="shared" si="6"/>
        <v/>
      </c>
      <c r="I25" s="101" t="str">
        <f t="shared" si="7"/>
        <v/>
      </c>
      <c r="J25" s="15" t="str">
        <f t="shared" si="8"/>
        <v/>
      </c>
      <c r="K25" s="32" t="str">
        <f t="shared" si="9"/>
        <v/>
      </c>
      <c r="L25" s="18" t="str">
        <f t="shared" si="10"/>
        <v/>
      </c>
      <c r="M25" s="31" t="str">
        <f t="shared" si="11"/>
        <v/>
      </c>
      <c r="N25" s="32" t="str">
        <f t="shared" si="12"/>
        <v/>
      </c>
      <c r="O25" s="18" t="str">
        <f t="shared" si="13"/>
        <v/>
      </c>
      <c r="Q25" s="33"/>
      <c r="R25" s="33"/>
    </row>
    <row r="26" spans="1:19" ht="17.25" customHeight="1" thickBot="1">
      <c r="A26" s="130"/>
      <c r="B26" s="131" t="str">
        <f t="shared" si="0"/>
        <v/>
      </c>
      <c r="C26" s="79" t="str">
        <f t="shared" si="1"/>
        <v/>
      </c>
      <c r="D26" s="24" t="str">
        <f t="shared" si="2"/>
        <v/>
      </c>
      <c r="E26" s="25" t="str">
        <f t="shared" si="3"/>
        <v/>
      </c>
      <c r="F26" s="104" t="str">
        <f t="shared" si="4"/>
        <v/>
      </c>
      <c r="G26" s="102" t="str">
        <f t="shared" si="5"/>
        <v/>
      </c>
      <c r="H26" s="25" t="str">
        <f t="shared" si="6"/>
        <v/>
      </c>
      <c r="I26" s="103" t="str">
        <f t="shared" si="7"/>
        <v/>
      </c>
      <c r="J26" s="24" t="str">
        <f t="shared" si="8"/>
        <v/>
      </c>
      <c r="K26" s="25" t="str">
        <f t="shared" si="9"/>
        <v/>
      </c>
      <c r="L26" s="104" t="str">
        <f t="shared" si="10"/>
        <v/>
      </c>
      <c r="M26" s="102" t="str">
        <f t="shared" si="11"/>
        <v/>
      </c>
      <c r="N26" s="25" t="str">
        <f t="shared" si="12"/>
        <v/>
      </c>
      <c r="O26" s="104" t="str">
        <f t="shared" si="13"/>
        <v/>
      </c>
      <c r="Q26" s="265"/>
      <c r="R26" s="266"/>
      <c r="S26" s="267"/>
    </row>
    <row r="27" spans="1:19" ht="17.25" customHeight="1">
      <c r="A27" s="123"/>
      <c r="B27" s="124" t="str">
        <f t="shared" si="0"/>
        <v/>
      </c>
      <c r="C27" s="76" t="str">
        <f t="shared" si="1"/>
        <v/>
      </c>
      <c r="D27" s="13" t="str">
        <f t="shared" si="2"/>
        <v/>
      </c>
      <c r="E27" s="14" t="str">
        <f t="shared" si="3"/>
        <v/>
      </c>
      <c r="F27" s="16" t="str">
        <f t="shared" si="4"/>
        <v/>
      </c>
      <c r="G27" s="29" t="str">
        <f t="shared" si="5"/>
        <v/>
      </c>
      <c r="H27" s="14" t="str">
        <f t="shared" si="6"/>
        <v/>
      </c>
      <c r="I27" s="100" t="str">
        <f t="shared" si="7"/>
        <v/>
      </c>
      <c r="J27" s="13" t="str">
        <f t="shared" si="8"/>
        <v/>
      </c>
      <c r="K27" s="14" t="str">
        <f t="shared" si="9"/>
        <v/>
      </c>
      <c r="L27" s="16" t="str">
        <f t="shared" si="10"/>
        <v/>
      </c>
      <c r="M27" s="29" t="str">
        <f t="shared" si="11"/>
        <v/>
      </c>
      <c r="N27" s="14" t="str">
        <f t="shared" si="12"/>
        <v/>
      </c>
      <c r="O27" s="16" t="str">
        <f t="shared" si="13"/>
        <v/>
      </c>
      <c r="Q27" s="268"/>
      <c r="R27" s="269"/>
      <c r="S27" s="270"/>
    </row>
    <row r="28" spans="1:19" ht="17.25" customHeight="1" thickBot="1">
      <c r="A28" s="125"/>
      <c r="B28" s="126" t="str">
        <f t="shared" si="0"/>
        <v/>
      </c>
      <c r="C28" s="77" t="str">
        <f t="shared" si="1"/>
        <v/>
      </c>
      <c r="D28" s="15" t="str">
        <f t="shared" si="2"/>
        <v/>
      </c>
      <c r="E28" s="32" t="str">
        <f t="shared" si="3"/>
        <v/>
      </c>
      <c r="F28" s="18" t="str">
        <f t="shared" si="4"/>
        <v/>
      </c>
      <c r="G28" s="31" t="str">
        <f t="shared" si="5"/>
        <v/>
      </c>
      <c r="H28" s="32" t="str">
        <f t="shared" si="6"/>
        <v/>
      </c>
      <c r="I28" s="101" t="str">
        <f t="shared" si="7"/>
        <v/>
      </c>
      <c r="J28" s="15" t="str">
        <f t="shared" si="8"/>
        <v/>
      </c>
      <c r="K28" s="32" t="str">
        <f t="shared" si="9"/>
        <v/>
      </c>
      <c r="L28" s="18" t="str">
        <f t="shared" si="10"/>
        <v/>
      </c>
      <c r="M28" s="31" t="str">
        <f t="shared" si="11"/>
        <v/>
      </c>
      <c r="N28" s="32" t="str">
        <f t="shared" si="12"/>
        <v/>
      </c>
      <c r="O28" s="18" t="str">
        <f t="shared" si="13"/>
        <v/>
      </c>
      <c r="Q28" s="271"/>
      <c r="R28" s="272"/>
      <c r="S28" s="273"/>
    </row>
    <row r="29" spans="1:19" ht="17.25" customHeight="1" thickBot="1">
      <c r="A29" s="125"/>
      <c r="B29" s="126" t="str">
        <f t="shared" si="0"/>
        <v/>
      </c>
      <c r="C29" s="77" t="str">
        <f t="shared" si="1"/>
        <v/>
      </c>
      <c r="D29" s="15" t="str">
        <f t="shared" si="2"/>
        <v/>
      </c>
      <c r="E29" s="32" t="str">
        <f t="shared" si="3"/>
        <v/>
      </c>
      <c r="F29" s="18" t="str">
        <f t="shared" si="4"/>
        <v/>
      </c>
      <c r="G29" s="31" t="str">
        <f t="shared" si="5"/>
        <v/>
      </c>
      <c r="H29" s="32" t="str">
        <f t="shared" si="6"/>
        <v/>
      </c>
      <c r="I29" s="101" t="str">
        <f t="shared" si="7"/>
        <v/>
      </c>
      <c r="J29" s="15" t="str">
        <f t="shared" si="8"/>
        <v/>
      </c>
      <c r="K29" s="32" t="str">
        <f t="shared" si="9"/>
        <v/>
      </c>
      <c r="L29" s="18" t="str">
        <f t="shared" si="10"/>
        <v/>
      </c>
      <c r="M29" s="31" t="str">
        <f t="shared" si="11"/>
        <v/>
      </c>
      <c r="N29" s="32" t="str">
        <f t="shared" si="12"/>
        <v/>
      </c>
      <c r="O29" s="18" t="str">
        <f t="shared" si="13"/>
        <v/>
      </c>
      <c r="Q29" s="256"/>
      <c r="R29" s="256"/>
      <c r="S29" s="256"/>
    </row>
    <row r="30" spans="1:19" ht="17.25" customHeight="1" thickBot="1">
      <c r="A30" s="125"/>
      <c r="B30" s="126" t="str">
        <f t="shared" si="0"/>
        <v/>
      </c>
      <c r="C30" s="77" t="str">
        <f t="shared" si="1"/>
        <v/>
      </c>
      <c r="D30" s="15" t="str">
        <f t="shared" si="2"/>
        <v/>
      </c>
      <c r="E30" s="32" t="str">
        <f t="shared" si="3"/>
        <v/>
      </c>
      <c r="F30" s="18" t="str">
        <f t="shared" si="4"/>
        <v/>
      </c>
      <c r="G30" s="31" t="str">
        <f t="shared" si="5"/>
        <v/>
      </c>
      <c r="H30" s="32" t="str">
        <f t="shared" si="6"/>
        <v/>
      </c>
      <c r="I30" s="101" t="str">
        <f t="shared" si="7"/>
        <v/>
      </c>
      <c r="J30" s="15" t="str">
        <f t="shared" si="8"/>
        <v/>
      </c>
      <c r="K30" s="32" t="str">
        <f t="shared" si="9"/>
        <v/>
      </c>
      <c r="L30" s="18" t="str">
        <f t="shared" si="10"/>
        <v/>
      </c>
      <c r="M30" s="31" t="str">
        <f t="shared" si="11"/>
        <v/>
      </c>
      <c r="N30" s="32" t="str">
        <f t="shared" si="12"/>
        <v/>
      </c>
      <c r="O30" s="18" t="str">
        <f t="shared" si="13"/>
        <v/>
      </c>
      <c r="Q30" s="251"/>
      <c r="R30" s="251"/>
      <c r="S30" s="251"/>
    </row>
    <row r="31" spans="1:19" ht="17.25" customHeight="1" thickBot="1">
      <c r="A31" s="127"/>
      <c r="B31" s="128" t="str">
        <f t="shared" si="0"/>
        <v/>
      </c>
      <c r="C31" s="78" t="str">
        <f t="shared" si="1"/>
        <v/>
      </c>
      <c r="D31" s="20" t="str">
        <f t="shared" si="2"/>
        <v/>
      </c>
      <c r="E31" s="21" t="str">
        <f t="shared" si="3"/>
        <v/>
      </c>
      <c r="F31" s="22" t="str">
        <f t="shared" si="4"/>
        <v/>
      </c>
      <c r="G31" s="30" t="str">
        <f t="shared" si="5"/>
        <v/>
      </c>
      <c r="H31" s="21" t="str">
        <f t="shared" si="6"/>
        <v/>
      </c>
      <c r="I31" s="105" t="str">
        <f t="shared" si="7"/>
        <v/>
      </c>
      <c r="J31" s="20" t="str">
        <f t="shared" si="8"/>
        <v/>
      </c>
      <c r="K31" s="21" t="str">
        <f t="shared" si="9"/>
        <v/>
      </c>
      <c r="L31" s="22" t="str">
        <f t="shared" si="10"/>
        <v/>
      </c>
      <c r="M31" s="30" t="str">
        <f t="shared" si="11"/>
        <v/>
      </c>
      <c r="N31" s="21" t="str">
        <f t="shared" si="12"/>
        <v/>
      </c>
      <c r="O31" s="22" t="str">
        <f t="shared" si="13"/>
        <v/>
      </c>
      <c r="Q31" s="251"/>
      <c r="R31" s="251"/>
      <c r="S31" s="251"/>
    </row>
    <row r="32" spans="1:19" ht="17.25" customHeight="1" thickBot="1">
      <c r="A32" s="125"/>
      <c r="B32" s="129" t="str">
        <f t="shared" si="0"/>
        <v/>
      </c>
      <c r="C32" s="80" t="str">
        <f t="shared" si="1"/>
        <v/>
      </c>
      <c r="D32" s="106" t="str">
        <f t="shared" si="2"/>
        <v/>
      </c>
      <c r="E32" s="107" t="str">
        <f t="shared" si="3"/>
        <v/>
      </c>
      <c r="F32" s="108" t="str">
        <f t="shared" si="4"/>
        <v/>
      </c>
      <c r="G32" s="109" t="str">
        <f t="shared" si="5"/>
        <v/>
      </c>
      <c r="H32" s="107" t="str">
        <f t="shared" si="6"/>
        <v/>
      </c>
      <c r="I32" s="110" t="str">
        <f t="shared" si="7"/>
        <v/>
      </c>
      <c r="J32" s="106" t="str">
        <f t="shared" si="8"/>
        <v/>
      </c>
      <c r="K32" s="107" t="str">
        <f t="shared" si="9"/>
        <v/>
      </c>
      <c r="L32" s="108" t="str">
        <f t="shared" si="10"/>
        <v/>
      </c>
      <c r="M32" s="109" t="str">
        <f t="shared" si="11"/>
        <v/>
      </c>
      <c r="N32" s="107" t="str">
        <f t="shared" si="12"/>
        <v/>
      </c>
      <c r="O32" s="108" t="str">
        <f t="shared" si="13"/>
        <v/>
      </c>
      <c r="Q32" s="256"/>
      <c r="R32" s="256"/>
      <c r="S32" s="256"/>
    </row>
    <row r="33" spans="1:19" ht="17.25" customHeight="1" thickBot="1">
      <c r="A33" s="125"/>
      <c r="B33" s="126" t="str">
        <f t="shared" si="0"/>
        <v/>
      </c>
      <c r="C33" s="77" t="str">
        <f t="shared" si="1"/>
        <v/>
      </c>
      <c r="D33" s="15" t="str">
        <f t="shared" si="2"/>
        <v/>
      </c>
      <c r="E33" s="32" t="str">
        <f t="shared" si="3"/>
        <v/>
      </c>
      <c r="F33" s="18" t="str">
        <f t="shared" si="4"/>
        <v/>
      </c>
      <c r="G33" s="31" t="str">
        <f t="shared" si="5"/>
        <v/>
      </c>
      <c r="H33" s="32" t="str">
        <f t="shared" si="6"/>
        <v/>
      </c>
      <c r="I33" s="101" t="str">
        <f t="shared" si="7"/>
        <v/>
      </c>
      <c r="J33" s="15" t="str">
        <f t="shared" si="8"/>
        <v/>
      </c>
      <c r="K33" s="32" t="str">
        <f t="shared" si="9"/>
        <v/>
      </c>
      <c r="L33" s="18" t="str">
        <f t="shared" si="10"/>
        <v/>
      </c>
      <c r="M33" s="31" t="str">
        <f t="shared" si="11"/>
        <v/>
      </c>
      <c r="N33" s="32" t="str">
        <f t="shared" si="12"/>
        <v/>
      </c>
      <c r="O33" s="18" t="str">
        <f t="shared" si="13"/>
        <v/>
      </c>
      <c r="Q33" s="256"/>
      <c r="R33" s="256"/>
      <c r="S33" s="256"/>
    </row>
    <row r="34" spans="1:19" ht="17.25" customHeight="1" thickBot="1">
      <c r="A34" s="125"/>
      <c r="B34" s="126" t="str">
        <f t="shared" si="0"/>
        <v/>
      </c>
      <c r="C34" s="77" t="str">
        <f t="shared" si="1"/>
        <v/>
      </c>
      <c r="D34" s="15" t="str">
        <f t="shared" si="2"/>
        <v/>
      </c>
      <c r="E34" s="32" t="str">
        <f t="shared" si="3"/>
        <v/>
      </c>
      <c r="F34" s="18" t="str">
        <f t="shared" si="4"/>
        <v/>
      </c>
      <c r="G34" s="31" t="str">
        <f t="shared" si="5"/>
        <v/>
      </c>
      <c r="H34" s="32" t="str">
        <f t="shared" si="6"/>
        <v/>
      </c>
      <c r="I34" s="101" t="str">
        <f t="shared" si="7"/>
        <v/>
      </c>
      <c r="J34" s="15" t="str">
        <f t="shared" si="8"/>
        <v/>
      </c>
      <c r="K34" s="32" t="str">
        <f t="shared" si="9"/>
        <v/>
      </c>
      <c r="L34" s="18" t="str">
        <f t="shared" si="10"/>
        <v/>
      </c>
      <c r="M34" s="31" t="str">
        <f t="shared" si="11"/>
        <v/>
      </c>
      <c r="N34" s="32" t="str">
        <f t="shared" si="12"/>
        <v/>
      </c>
      <c r="O34" s="18" t="str">
        <f t="shared" si="13"/>
        <v/>
      </c>
      <c r="Q34" s="256"/>
      <c r="R34" s="256"/>
      <c r="S34" s="256"/>
    </row>
    <row r="35" spans="1:19" ht="17.25" customHeight="1">
      <c r="A35" s="125"/>
      <c r="B35" s="126" t="str">
        <f t="shared" si="0"/>
        <v/>
      </c>
      <c r="C35" s="77" t="str">
        <f t="shared" si="1"/>
        <v/>
      </c>
      <c r="D35" s="15" t="str">
        <f t="shared" si="2"/>
        <v/>
      </c>
      <c r="E35" s="32" t="str">
        <f t="shared" si="3"/>
        <v/>
      </c>
      <c r="F35" s="18" t="str">
        <f t="shared" si="4"/>
        <v/>
      </c>
      <c r="G35" s="31" t="str">
        <f t="shared" si="5"/>
        <v/>
      </c>
      <c r="H35" s="32" t="str">
        <f t="shared" si="6"/>
        <v/>
      </c>
      <c r="I35" s="101" t="str">
        <f t="shared" si="7"/>
        <v/>
      </c>
      <c r="J35" s="15" t="str">
        <f t="shared" si="8"/>
        <v/>
      </c>
      <c r="K35" s="32" t="str">
        <f t="shared" si="9"/>
        <v/>
      </c>
      <c r="L35" s="18" t="str">
        <f t="shared" si="10"/>
        <v/>
      </c>
      <c r="M35" s="31" t="str">
        <f t="shared" si="11"/>
        <v/>
      </c>
      <c r="N35" s="32" t="str">
        <f t="shared" si="12"/>
        <v/>
      </c>
      <c r="O35" s="18" t="str">
        <f t="shared" si="13"/>
        <v/>
      </c>
      <c r="Q35" s="278"/>
      <c r="R35" s="279"/>
      <c r="S35" s="280"/>
    </row>
    <row r="36" spans="1:19" ht="17.25" customHeight="1" thickBot="1">
      <c r="A36" s="130"/>
      <c r="B36" s="131" t="str">
        <f t="shared" si="0"/>
        <v/>
      </c>
      <c r="C36" s="79" t="str">
        <f t="shared" si="1"/>
        <v/>
      </c>
      <c r="D36" s="24" t="str">
        <f t="shared" si="2"/>
        <v/>
      </c>
      <c r="E36" s="25" t="str">
        <f t="shared" si="3"/>
        <v/>
      </c>
      <c r="F36" s="104" t="str">
        <f t="shared" si="4"/>
        <v/>
      </c>
      <c r="G36" s="102" t="str">
        <f t="shared" si="5"/>
        <v/>
      </c>
      <c r="H36" s="25" t="str">
        <f t="shared" si="6"/>
        <v/>
      </c>
      <c r="I36" s="103" t="str">
        <f t="shared" si="7"/>
        <v/>
      </c>
      <c r="J36" s="24" t="str">
        <f t="shared" si="8"/>
        <v/>
      </c>
      <c r="K36" s="25" t="str">
        <f t="shared" si="9"/>
        <v/>
      </c>
      <c r="L36" s="104" t="str">
        <f t="shared" si="10"/>
        <v/>
      </c>
      <c r="M36" s="102" t="str">
        <f t="shared" si="11"/>
        <v/>
      </c>
      <c r="N36" s="25" t="str">
        <f t="shared" si="12"/>
        <v/>
      </c>
      <c r="O36" s="104" t="str">
        <f t="shared" si="13"/>
        <v/>
      </c>
      <c r="Q36" s="281"/>
      <c r="R36" s="282"/>
      <c r="S36" s="283"/>
    </row>
    <row r="37" spans="1:19" ht="17.25" customHeight="1" thickBot="1">
      <c r="A37" s="132" t="s">
        <v>42</v>
      </c>
      <c r="B37" s="289">
        <v>150000</v>
      </c>
      <c r="C37" s="290"/>
      <c r="D37" s="26" t="s">
        <v>43</v>
      </c>
      <c r="E37" s="27">
        <f>IF(COUNT(E17:E36), SUM(E17:E36) / COUNT(E17:E36), 0)</f>
        <v>0</v>
      </c>
      <c r="F37" s="28">
        <f>SUM(F17:F36)</f>
        <v>0</v>
      </c>
      <c r="G37" s="26" t="s">
        <v>43</v>
      </c>
      <c r="H37" s="27">
        <f>IF(COUNT(H17:H36), SUM(H17:H36) / COUNT(H17:H36), 0)</f>
        <v>0</v>
      </c>
      <c r="I37" s="28">
        <f>SUM(I17:I36)</f>
        <v>0</v>
      </c>
      <c r="J37" s="26" t="s">
        <v>43</v>
      </c>
      <c r="K37" s="27">
        <f>IF(COUNT(K17:K36), SUM(K17:K36) / COUNT(K17:K36), 0)</f>
        <v>0</v>
      </c>
      <c r="L37" s="28">
        <f>SUM(L17:L36)</f>
        <v>0</v>
      </c>
      <c r="M37" s="26" t="s">
        <v>43</v>
      </c>
      <c r="N37" s="27">
        <f>IF(COUNT(N17:N36), SUM(N17:N36) / COUNT(N17:N36), 0)</f>
        <v>0</v>
      </c>
      <c r="O37" s="28">
        <f>SUM(O17:O36)</f>
        <v>0</v>
      </c>
      <c r="Q37" s="284"/>
      <c r="R37" s="285"/>
      <c r="S37" s="286"/>
    </row>
    <row r="38" spans="1:19" ht="17.25" customHeight="1"/>
    <row r="39" spans="1:19" ht="17.25" customHeight="1" thickBot="1"/>
    <row r="40" spans="1:19" ht="17.25" customHeight="1" thickBot="1">
      <c r="A40" s="230" t="s">
        <v>44</v>
      </c>
      <c r="B40" s="231"/>
      <c r="C40" s="231"/>
      <c r="D40" s="231"/>
      <c r="E40" s="231"/>
      <c r="F40" s="231"/>
      <c r="G40" s="231"/>
      <c r="H40" s="231"/>
      <c r="I40" s="231"/>
      <c r="J40" s="231"/>
      <c r="K40" s="231"/>
      <c r="L40" s="231"/>
      <c r="M40" s="231"/>
      <c r="N40" s="231"/>
      <c r="O40" s="232"/>
      <c r="Q40" s="251"/>
      <c r="R40" s="251"/>
      <c r="S40" s="251"/>
    </row>
    <row r="41" spans="1:19" ht="17.25" customHeight="1" thickBot="1">
      <c r="A41" s="210" t="s">
        <v>264</v>
      </c>
      <c r="B41" s="230" t="s">
        <v>49</v>
      </c>
      <c r="C41" s="232"/>
      <c r="D41" s="230" t="s">
        <v>57</v>
      </c>
      <c r="E41" s="231"/>
      <c r="F41" s="232"/>
      <c r="G41" s="257">
        <f>_xlfn.IFNA(VLOOKUP(B41, 현재가테이블!$B$2:$D$200, 2, FALSE), "-")</f>
        <v>60715000</v>
      </c>
      <c r="H41" s="258"/>
      <c r="I41" s="259"/>
      <c r="J41" s="230" t="s">
        <v>58</v>
      </c>
      <c r="K41" s="231"/>
      <c r="L41" s="232"/>
      <c r="M41" s="260">
        <f>_xlfn.IFNA(VLOOKUP(B41, 현재가테이블!$B$2:$D$200, 3, FALSE), "-")</f>
        <v>-7.8924148000000006E-3</v>
      </c>
      <c r="N41" s="261"/>
      <c r="O41" s="262"/>
      <c r="Q41" s="251"/>
      <c r="R41" s="251"/>
      <c r="S41" s="251"/>
    </row>
    <row r="42" spans="1:19" ht="17.25" customHeight="1" thickBot="1">
      <c r="A42" s="291" t="s">
        <v>54</v>
      </c>
      <c r="B42" s="293" t="str">
        <f>TEXT($G$1, "[$-ko-KR]yyyy-mm-dd(ddd) ") &amp; "오전 00:00"</f>
        <v>2021-12-12(일) 오전 00:00</v>
      </c>
      <c r="C42" s="294"/>
      <c r="D42" s="253" t="str">
        <f>TEXT($G$1, "[$-ko-KR]yyyy-mm-dd(ddd) ") &amp; "오후 14:00"</f>
        <v>2021-12-12(일) 오후 14:00</v>
      </c>
      <c r="E42" s="254"/>
      <c r="F42" s="255"/>
      <c r="G42" s="253" t="str">
        <f>TEXT($G$1, "[$-ko-KR]yyyy-mm-dd(ddd) ") &amp; "오후 19:00"</f>
        <v>2021-12-12(일) 오후 19:00</v>
      </c>
      <c r="H42" s="254"/>
      <c r="I42" s="255"/>
      <c r="J42" s="253" t="str">
        <f>TEXT($G$1, "[$-ko-KR]yyyy-mm-dd(ddd) ") &amp; "오후 21:00"</f>
        <v>2021-12-12(일) 오후 21:00</v>
      </c>
      <c r="K42" s="254"/>
      <c r="L42" s="255"/>
      <c r="M42" s="253" t="str">
        <f>TEXT($G$1+1, "[$-ko-KR]yyyy-mm-dd(ddd) ") &amp; "오전 00:00"</f>
        <v>2021-12-13(월) 오전 00:00</v>
      </c>
      <c r="N42" s="254"/>
      <c r="O42" s="255"/>
      <c r="Q42" s="251"/>
      <c r="R42" s="251"/>
      <c r="S42" s="251"/>
    </row>
    <row r="43" spans="1:19" ht="17.25" customHeight="1" thickBot="1">
      <c r="A43" s="292"/>
      <c r="B43" s="121" t="s">
        <v>57</v>
      </c>
      <c r="C43" s="122" t="s">
        <v>58</v>
      </c>
      <c r="D43" s="2" t="s">
        <v>57</v>
      </c>
      <c r="E43" s="10" t="s">
        <v>265</v>
      </c>
      <c r="F43" s="11" t="s">
        <v>266</v>
      </c>
      <c r="G43" s="211" t="s">
        <v>57</v>
      </c>
      <c r="H43" s="212" t="s">
        <v>265</v>
      </c>
      <c r="I43" s="213" t="s">
        <v>266</v>
      </c>
      <c r="J43" s="10" t="s">
        <v>57</v>
      </c>
      <c r="K43" s="10" t="s">
        <v>265</v>
      </c>
      <c r="L43" s="115" t="s">
        <v>266</v>
      </c>
      <c r="M43" s="2" t="s">
        <v>57</v>
      </c>
      <c r="N43" s="10" t="s">
        <v>265</v>
      </c>
      <c r="O43" s="66" t="s">
        <v>266</v>
      </c>
      <c r="Q43" s="256"/>
      <c r="R43" s="256"/>
      <c r="S43" s="256"/>
    </row>
    <row r="44" spans="1:19" ht="17.25" customHeight="1" thickBot="1">
      <c r="A44" s="123" t="s">
        <v>97</v>
      </c>
      <c r="B44" s="124">
        <v>4.09</v>
      </c>
      <c r="C44" s="76">
        <v>4.3367346899999999E-2</v>
      </c>
      <c r="D44" s="13" t="s">
        <v>341</v>
      </c>
      <c r="E44" s="14" t="str">
        <f>IF(ISNUMBER(D44), (D44 - $B44) / $B44, "")</f>
        <v/>
      </c>
      <c r="F44" s="16" t="str">
        <f>IF(ISNUMBER(D44), $B64 * E44, "")</f>
        <v/>
      </c>
      <c r="G44" s="29" t="s">
        <v>341</v>
      </c>
      <c r="H44" s="14" t="str">
        <f>IF(ISNUMBER(G44), (G44 - $B44) / $B44, "")</f>
        <v/>
      </c>
      <c r="I44" s="100" t="str">
        <f>IF(ISNUMBER(G44), $B64 * H44, "")</f>
        <v/>
      </c>
      <c r="J44" s="13" t="s">
        <v>341</v>
      </c>
      <c r="K44" s="14" t="str">
        <f>IF(ISNUMBER(J44), (J44 - $B44) / $B44, "")</f>
        <v/>
      </c>
      <c r="L44" s="16" t="str">
        <f>IF(ISNUMBER(J44), $B64 * K44, "")</f>
        <v/>
      </c>
      <c r="M44" s="29" t="s">
        <v>341</v>
      </c>
      <c r="N44" s="14" t="str">
        <f>IF(ISNUMBER(M44), (M44 - $B44) / $B44, "")</f>
        <v/>
      </c>
      <c r="O44" s="16" t="str">
        <f>IF(ISNUMBER(M44), $B64 * N44, "")</f>
        <v/>
      </c>
      <c r="Q44" s="251"/>
      <c r="R44" s="251"/>
      <c r="S44" s="251"/>
    </row>
    <row r="45" spans="1:19" ht="17.25" customHeight="1" thickBot="1">
      <c r="A45" s="125" t="s">
        <v>129</v>
      </c>
      <c r="B45" s="126">
        <v>80.7</v>
      </c>
      <c r="C45" s="77">
        <v>1.7654476700000001E-2</v>
      </c>
      <c r="D45" s="15">
        <v>80.099999999999994</v>
      </c>
      <c r="E45" s="32">
        <f t="shared" ref="E45:E48" si="14">IF(ISNUMBER(D45), (D45 - $B45) / $B45, "")</f>
        <v>-7.4349442379183211E-3</v>
      </c>
      <c r="F45" s="18">
        <f>IF(ISNUMBER(D45), $B64 * E45, "")</f>
        <v>-1115.2416356877482</v>
      </c>
      <c r="G45" s="31">
        <v>79.8</v>
      </c>
      <c r="H45" s="32">
        <f t="shared" ref="H45:H48" si="15">IF(ISNUMBER(G45), (G45 - $B45) / $B45, "")</f>
        <v>-1.1152416356877394E-2</v>
      </c>
      <c r="I45" s="101">
        <f>IF(ISNUMBER(G45), $B64 * H45, "")</f>
        <v>-1672.8624535316092</v>
      </c>
      <c r="J45" s="15">
        <v>80.400000000000006</v>
      </c>
      <c r="K45" s="32">
        <f t="shared" ref="K45:K48" si="16">IF(ISNUMBER(J45), (J45 - $B45) / $B45, "")</f>
        <v>-3.7174721189590725E-3</v>
      </c>
      <c r="L45" s="18">
        <f>IF(ISNUMBER(J45), $B64 * K45, "")</f>
        <v>-557.62081784386089</v>
      </c>
      <c r="M45" s="31">
        <v>80.400000000000006</v>
      </c>
      <c r="N45" s="32">
        <f t="shared" ref="N45:N48" si="17">IF(ISNUMBER(M45), (M45 - $B45) / $B45, "")</f>
        <v>-3.7174721189590725E-3</v>
      </c>
      <c r="O45" s="18">
        <f>IF(ISNUMBER(M45), $B64 * N45, "")</f>
        <v>-557.62081784386089</v>
      </c>
      <c r="Q45" s="251"/>
      <c r="R45" s="251"/>
      <c r="S45" s="251"/>
    </row>
    <row r="46" spans="1:19" ht="17.25" customHeight="1" thickBot="1">
      <c r="A46" s="125" t="s">
        <v>185</v>
      </c>
      <c r="B46" s="126">
        <v>14</v>
      </c>
      <c r="C46" s="77">
        <v>1.44927536E-2</v>
      </c>
      <c r="D46" s="15">
        <v>13.9</v>
      </c>
      <c r="E46" s="32">
        <f t="shared" si="14"/>
        <v>-7.1428571428571175E-3</v>
      </c>
      <c r="F46" s="18">
        <f>IF(ISNUMBER(D46), $B64 * E46, "")</f>
        <v>-1071.4285714285677</v>
      </c>
      <c r="G46" s="31">
        <v>13.8</v>
      </c>
      <c r="H46" s="32">
        <f t="shared" si="15"/>
        <v>-1.4285714285714235E-2</v>
      </c>
      <c r="I46" s="101">
        <f>IF(ISNUMBER(G46), $B64 * H46, "")</f>
        <v>-2142.8571428571354</v>
      </c>
      <c r="J46" s="15">
        <v>13.9</v>
      </c>
      <c r="K46" s="32">
        <f t="shared" si="16"/>
        <v>-7.1428571428571175E-3</v>
      </c>
      <c r="L46" s="18">
        <f>IF(ISNUMBER(J46), $B64 * K46, "")</f>
        <v>-1071.4285714285677</v>
      </c>
      <c r="M46" s="31">
        <v>13.9</v>
      </c>
      <c r="N46" s="32">
        <f t="shared" si="17"/>
        <v>-7.1428571428571175E-3</v>
      </c>
      <c r="O46" s="18">
        <f>IF(ISNUMBER(M46), $B64 * N46, "")</f>
        <v>-1071.4285714285677</v>
      </c>
      <c r="Q46" s="256"/>
      <c r="R46" s="256"/>
      <c r="S46" s="256"/>
    </row>
    <row r="47" spans="1:19" ht="17.25" customHeight="1" thickBot="1">
      <c r="A47" s="125" t="s">
        <v>207</v>
      </c>
      <c r="B47" s="126">
        <v>15.9</v>
      </c>
      <c r="C47" s="77">
        <v>6.3291138999999998E-3</v>
      </c>
      <c r="D47" s="15">
        <v>15.9</v>
      </c>
      <c r="E47" s="32">
        <f t="shared" si="14"/>
        <v>0</v>
      </c>
      <c r="F47" s="18">
        <f>IF(ISNUMBER(D47), $B64 * E47, "")</f>
        <v>0</v>
      </c>
      <c r="G47" s="31">
        <v>15.6</v>
      </c>
      <c r="H47" s="32">
        <f t="shared" si="15"/>
        <v>-1.8867924528301931E-2</v>
      </c>
      <c r="I47" s="101">
        <f>IF(ISNUMBER(G47), $B64 * H47, "")</f>
        <v>-2830.1886792452897</v>
      </c>
      <c r="J47" s="15">
        <v>15.7</v>
      </c>
      <c r="K47" s="32">
        <f t="shared" si="16"/>
        <v>-1.2578616352201324E-2</v>
      </c>
      <c r="L47" s="18">
        <f>IF(ISNUMBER(J47), $B64 * K47, "")</f>
        <v>-1886.7924528301987</v>
      </c>
      <c r="M47" s="31">
        <v>15.7</v>
      </c>
      <c r="N47" s="32">
        <f t="shared" si="17"/>
        <v>-1.2578616352201324E-2</v>
      </c>
      <c r="O47" s="18">
        <f>IF(ISNUMBER(M47), $B64 * N47, "")</f>
        <v>-1886.7924528301987</v>
      </c>
      <c r="Q47" s="256"/>
      <c r="R47" s="256"/>
      <c r="S47" s="256"/>
    </row>
    <row r="48" spans="1:19" ht="17.25" customHeight="1" thickBot="1">
      <c r="A48" s="127" t="s">
        <v>145</v>
      </c>
      <c r="B48" s="128">
        <v>20.399999999999999</v>
      </c>
      <c r="C48" s="78">
        <v>4.9261084000000004E-3</v>
      </c>
      <c r="D48" s="20">
        <v>20.5</v>
      </c>
      <c r="E48" s="21">
        <f t="shared" si="14"/>
        <v>4.9019607843137957E-3</v>
      </c>
      <c r="F48" s="22">
        <f>IF(ISNUMBER(D48), $B64 * E48, "")</f>
        <v>735.29411764706936</v>
      </c>
      <c r="G48" s="30">
        <v>20.2</v>
      </c>
      <c r="H48" s="21">
        <f t="shared" si="15"/>
        <v>-9.8039215686274161E-3</v>
      </c>
      <c r="I48" s="105">
        <f>IF(ISNUMBER(G48), $B64 * H48, "")</f>
        <v>-1470.5882352941123</v>
      </c>
      <c r="J48" s="20">
        <v>20.399999999999999</v>
      </c>
      <c r="K48" s="21">
        <f t="shared" si="16"/>
        <v>0</v>
      </c>
      <c r="L48" s="22">
        <f>IF(ISNUMBER(J48), $B64 * K48, "")</f>
        <v>0</v>
      </c>
      <c r="M48" s="30">
        <v>20.5</v>
      </c>
      <c r="N48" s="21">
        <f t="shared" si="17"/>
        <v>4.9019607843137957E-3</v>
      </c>
      <c r="O48" s="22">
        <f>IF(ISNUMBER(M48), $B64 * N48, "")</f>
        <v>735.29411764706936</v>
      </c>
      <c r="Q48" s="256"/>
      <c r="R48" s="256"/>
      <c r="S48" s="256"/>
    </row>
    <row r="49" spans="1:19" ht="17.25" customHeight="1" thickBot="1">
      <c r="A49" s="125" t="s">
        <v>159</v>
      </c>
      <c r="B49" s="129">
        <v>90.9</v>
      </c>
      <c r="C49" s="80">
        <v>4.4198895000000004E-3</v>
      </c>
      <c r="D49" s="106">
        <v>90.2</v>
      </c>
      <c r="E49" s="107">
        <f>IF(ISNUMBER(D49), (D49 - $B49) / $B49, "")</f>
        <v>-7.7007700770077318E-3</v>
      </c>
      <c r="F49" s="108">
        <f>IF(ISNUMBER(D49), $B64 * E49, "")</f>
        <v>-1155.1155115511597</v>
      </c>
      <c r="G49" s="109">
        <v>90.1</v>
      </c>
      <c r="H49" s="107">
        <f>IF(ISNUMBER(G49), (G49 - $B49) / $B49, "")</f>
        <v>-8.8008800880089253E-3</v>
      </c>
      <c r="I49" s="110">
        <f>IF(ISNUMBER(G49), $B64 * H49, "")</f>
        <v>-1320.1320132013389</v>
      </c>
      <c r="J49" s="106">
        <v>90.4</v>
      </c>
      <c r="K49" s="107">
        <f>IF(ISNUMBER(J49), (J49 - $B49) / $B49, "")</f>
        <v>-5.5005500550055E-3</v>
      </c>
      <c r="L49" s="108">
        <f>IF(ISNUMBER(J49), $B64 * K49, "")</f>
        <v>-825.08250825082496</v>
      </c>
      <c r="M49" s="109">
        <v>90.6</v>
      </c>
      <c r="N49" s="107">
        <f>IF(ISNUMBER(M49), (M49 - $B49) / $B49, "")</f>
        <v>-3.3003300330034253E-3</v>
      </c>
      <c r="O49" s="108">
        <f>IF(ISNUMBER(M49), $B64 * N49, "")</f>
        <v>-495.04950495051378</v>
      </c>
      <c r="Q49" s="256"/>
      <c r="R49" s="256"/>
      <c r="S49" s="256"/>
    </row>
    <row r="50" spans="1:19" ht="17.25" customHeight="1" thickBot="1">
      <c r="A50" s="125" t="s">
        <v>71</v>
      </c>
      <c r="B50" s="126">
        <v>27.7</v>
      </c>
      <c r="C50" s="77">
        <v>3.6231884E-3</v>
      </c>
      <c r="D50" s="15">
        <v>27.5</v>
      </c>
      <c r="E50" s="32">
        <f t="shared" ref="E50:E53" si="18">IF(ISNUMBER(D50), (D50 - $B50) / $B50, "")</f>
        <v>-7.2202166064981692E-3</v>
      </c>
      <c r="F50" s="18">
        <f>IF(ISNUMBER(D50), $B64 * E50, "")</f>
        <v>-1083.0324909747253</v>
      </c>
      <c r="G50" s="31">
        <v>27</v>
      </c>
      <c r="H50" s="32">
        <f t="shared" ref="H50:H53" si="19">IF(ISNUMBER(G50), (G50 - $B50) / $B50, "")</f>
        <v>-2.5270758122743656E-2</v>
      </c>
      <c r="I50" s="101">
        <f>IF(ISNUMBER(G50), $B64 * H50, "")</f>
        <v>-3790.6137184115482</v>
      </c>
      <c r="J50" s="15">
        <v>27.1</v>
      </c>
      <c r="K50" s="32">
        <f t="shared" ref="K50:K53" si="20">IF(ISNUMBER(J50), (J50 - $B50) / $B50, "")</f>
        <v>-2.1660649819494508E-2</v>
      </c>
      <c r="L50" s="18">
        <f>IF(ISNUMBER(J50), $B64 * K50, "")</f>
        <v>-3249.0974729241761</v>
      </c>
      <c r="M50" s="31">
        <v>27.5</v>
      </c>
      <c r="N50" s="32">
        <f t="shared" ref="N50:N53" si="21">IF(ISNUMBER(M50), (M50 - $B50) / $B50, "")</f>
        <v>-7.2202166064981692E-3</v>
      </c>
      <c r="O50" s="18">
        <f>IF(ISNUMBER(M50), $B64 * N50, "")</f>
        <v>-1083.0324909747253</v>
      </c>
      <c r="Q50" s="256"/>
      <c r="R50" s="256"/>
      <c r="S50" s="256"/>
    </row>
    <row r="51" spans="1:19" ht="17.25" customHeight="1" thickBot="1">
      <c r="A51" s="125" t="s">
        <v>199</v>
      </c>
      <c r="B51" s="126">
        <v>69.400000000000006</v>
      </c>
      <c r="C51" s="77">
        <v>2.8901733999999999E-3</v>
      </c>
      <c r="D51" s="15">
        <v>70.099999999999994</v>
      </c>
      <c r="E51" s="32">
        <f t="shared" si="18"/>
        <v>1.0086455331411939E-2</v>
      </c>
      <c r="F51" s="18">
        <f>IF(ISNUMBER(D51), $B64 * E51, "")</f>
        <v>1512.9682997117909</v>
      </c>
      <c r="G51" s="31">
        <v>69.2</v>
      </c>
      <c r="H51" s="32">
        <f t="shared" si="19"/>
        <v>-2.8818443804034988E-3</v>
      </c>
      <c r="I51" s="101">
        <f>IF(ISNUMBER(G51), $B64 * H51, "")</f>
        <v>-432.27665706052483</v>
      </c>
      <c r="J51" s="15">
        <v>69.3</v>
      </c>
      <c r="K51" s="32">
        <f t="shared" si="20"/>
        <v>-1.4409221902018517E-3</v>
      </c>
      <c r="L51" s="18">
        <f>IF(ISNUMBER(J51), $B64 * K51, "")</f>
        <v>-216.13832853027776</v>
      </c>
      <c r="M51" s="31">
        <v>69.5</v>
      </c>
      <c r="N51" s="32">
        <f t="shared" si="21"/>
        <v>1.440922190201647E-3</v>
      </c>
      <c r="O51" s="18">
        <f>IF(ISNUMBER(M51), $B64 * N51, "")</f>
        <v>216.13832853024707</v>
      </c>
      <c r="Q51" s="256"/>
      <c r="R51" s="256"/>
      <c r="S51" s="256"/>
    </row>
    <row r="52" spans="1:19" ht="17.25" customHeight="1" thickBot="1">
      <c r="A52" s="125" t="s">
        <v>64</v>
      </c>
      <c r="B52" s="126">
        <v>39.4</v>
      </c>
      <c r="C52" s="77">
        <v>2.5445292999999999E-3</v>
      </c>
      <c r="D52" s="15">
        <v>39.299999999999997</v>
      </c>
      <c r="E52" s="32">
        <f t="shared" si="18"/>
        <v>-2.5380710659898839E-3</v>
      </c>
      <c r="F52" s="18">
        <f>IF(ISNUMBER(D52), $B64 * E52, "")</f>
        <v>-380.71065989848262</v>
      </c>
      <c r="G52" s="31">
        <v>39</v>
      </c>
      <c r="H52" s="32">
        <f t="shared" si="19"/>
        <v>-1.0152284263959355E-2</v>
      </c>
      <c r="I52" s="101">
        <f>IF(ISNUMBER(G52), $B64 * H52, "")</f>
        <v>-1522.8426395939034</v>
      </c>
      <c r="J52" s="15">
        <v>39.1</v>
      </c>
      <c r="K52" s="32">
        <f t="shared" si="20"/>
        <v>-7.6142131979694714E-3</v>
      </c>
      <c r="L52" s="18">
        <f>IF(ISNUMBER(J52), $B64 * K52, "")</f>
        <v>-1142.1319796954208</v>
      </c>
      <c r="M52" s="31">
        <v>39.200000000000003</v>
      </c>
      <c r="N52" s="32">
        <f t="shared" si="21"/>
        <v>-5.0761421319795875E-3</v>
      </c>
      <c r="O52" s="18">
        <f>IF(ISNUMBER(M52), $B64 * N52, "")</f>
        <v>-761.42131979693818</v>
      </c>
      <c r="Q52" s="33"/>
      <c r="R52" s="33"/>
    </row>
    <row r="53" spans="1:19" ht="17.25" customHeight="1" thickBot="1">
      <c r="A53" s="130" t="s">
        <v>175</v>
      </c>
      <c r="B53" s="131">
        <v>15.5</v>
      </c>
      <c r="C53" s="79">
        <v>0</v>
      </c>
      <c r="D53" s="24">
        <v>15.6</v>
      </c>
      <c r="E53" s="25">
        <f t="shared" si="18"/>
        <v>6.4516129032257839E-3</v>
      </c>
      <c r="F53" s="104">
        <f>IF(ISNUMBER(D53), $B64 * E53, "")</f>
        <v>967.74193548386756</v>
      </c>
      <c r="G53" s="102">
        <v>15.5</v>
      </c>
      <c r="H53" s="25">
        <f t="shared" si="19"/>
        <v>0</v>
      </c>
      <c r="I53" s="103">
        <f>IF(ISNUMBER(G53), $B64 * H53, "")</f>
        <v>0</v>
      </c>
      <c r="J53" s="24">
        <v>15.5</v>
      </c>
      <c r="K53" s="25">
        <f t="shared" si="20"/>
        <v>0</v>
      </c>
      <c r="L53" s="104">
        <f>IF(ISNUMBER(J53), $B64 * K53, "")</f>
        <v>0</v>
      </c>
      <c r="M53" s="102">
        <v>15.7</v>
      </c>
      <c r="N53" s="25">
        <f t="shared" si="21"/>
        <v>1.2903225806451568E-2</v>
      </c>
      <c r="O53" s="104">
        <f>IF(ISNUMBER(M53), $B64 * N53, "")</f>
        <v>1935.4838709677351</v>
      </c>
      <c r="Q53" s="265"/>
      <c r="R53" s="266"/>
      <c r="S53" s="267"/>
    </row>
    <row r="54" spans="1:19" ht="17.25" customHeight="1">
      <c r="A54" s="123" t="s">
        <v>205</v>
      </c>
      <c r="B54" s="124">
        <v>11.5</v>
      </c>
      <c r="C54" s="76">
        <v>0</v>
      </c>
      <c r="D54" s="13">
        <v>11.5</v>
      </c>
      <c r="E54" s="14">
        <f>IF(ISNUMBER(D54), (D54 - $B54) / $B54, "")</f>
        <v>0</v>
      </c>
      <c r="F54" s="16">
        <f>IF(ISNUMBER(D54), $B64 * E54, "")</f>
        <v>0</v>
      </c>
      <c r="G54" s="29">
        <v>11.4</v>
      </c>
      <c r="H54" s="14">
        <f>IF(ISNUMBER(G54), (G54 - $B54) / $B54, "")</f>
        <v>-8.6956521739130124E-3</v>
      </c>
      <c r="I54" s="100">
        <f>IF(ISNUMBER(G54), $B64 * H54, "")</f>
        <v>-1304.347826086952</v>
      </c>
      <c r="J54" s="13">
        <v>11.6</v>
      </c>
      <c r="K54" s="14">
        <f>IF(ISNUMBER(J54), (J54 - $B54) / $B54, "")</f>
        <v>8.6956521739130124E-3</v>
      </c>
      <c r="L54" s="16">
        <f>IF(ISNUMBER(J54), $B64 * K54, "")</f>
        <v>1304.347826086952</v>
      </c>
      <c r="M54" s="29">
        <v>11.6</v>
      </c>
      <c r="N54" s="14">
        <f>IF(ISNUMBER(M54), (M54 - $B54) / $B54, "")</f>
        <v>8.6956521739130124E-3</v>
      </c>
      <c r="O54" s="16">
        <f>IF(ISNUMBER(M54), $B64 * N54, "")</f>
        <v>1304.347826086952</v>
      </c>
      <c r="Q54" s="268"/>
      <c r="R54" s="269"/>
      <c r="S54" s="270"/>
    </row>
    <row r="55" spans="1:19" ht="17.25" customHeight="1" thickBot="1">
      <c r="A55" s="125" t="s">
        <v>213</v>
      </c>
      <c r="B55" s="126">
        <v>10.9</v>
      </c>
      <c r="C55" s="77">
        <v>0</v>
      </c>
      <c r="D55" s="15">
        <v>10.9</v>
      </c>
      <c r="E55" s="32">
        <f t="shared" ref="E55:E58" si="22">IF(ISNUMBER(D55), (D55 - $B55) / $B55, "")</f>
        <v>0</v>
      </c>
      <c r="F55" s="18">
        <f>IF(ISNUMBER(D55), $B64 * E55, "")</f>
        <v>0</v>
      </c>
      <c r="G55" s="31">
        <v>10.9</v>
      </c>
      <c r="H55" s="32">
        <f t="shared" ref="H55:H58" si="23">IF(ISNUMBER(G55), (G55 - $B55) / $B55, "")</f>
        <v>0</v>
      </c>
      <c r="I55" s="101">
        <f>IF(ISNUMBER(G55), $B64 * H55, "")</f>
        <v>0</v>
      </c>
      <c r="J55" s="15">
        <v>11</v>
      </c>
      <c r="K55" s="32">
        <f t="shared" ref="K55:K58" si="24">IF(ISNUMBER(J55), (J55 - $B55) / $B55, "")</f>
        <v>9.1743119266054721E-3</v>
      </c>
      <c r="L55" s="18">
        <f>IF(ISNUMBER(J55), $B64 * K55, "")</f>
        <v>1376.1467889908208</v>
      </c>
      <c r="M55" s="31">
        <v>11</v>
      </c>
      <c r="N55" s="32">
        <f t="shared" ref="N55:N58" si="25">IF(ISNUMBER(M55), (M55 - $B55) / $B55, "")</f>
        <v>9.1743119266054721E-3</v>
      </c>
      <c r="O55" s="18">
        <f>IF(ISNUMBER(M55), $B64 * N55, "")</f>
        <v>1376.1467889908208</v>
      </c>
      <c r="Q55" s="271"/>
      <c r="R55" s="272"/>
      <c r="S55" s="273"/>
    </row>
    <row r="56" spans="1:19" ht="17.25" customHeight="1" thickBot="1">
      <c r="A56" s="125" t="s">
        <v>338</v>
      </c>
      <c r="B56" s="126">
        <v>0.14499999999999999</v>
      </c>
      <c r="C56" s="77">
        <v>0</v>
      </c>
      <c r="D56" s="15">
        <v>0.14399999999999999</v>
      </c>
      <c r="E56" s="32">
        <f t="shared" si="22"/>
        <v>-6.8965517241379379E-3</v>
      </c>
      <c r="F56" s="18">
        <f>IF(ISNUMBER(D56), $B64 * E56, "")</f>
        <v>-1034.4827586206907</v>
      </c>
      <c r="G56" s="31">
        <v>0.14299999999999999</v>
      </c>
      <c r="H56" s="32">
        <f t="shared" si="23"/>
        <v>-1.3793103448275876E-2</v>
      </c>
      <c r="I56" s="101">
        <f>IF(ISNUMBER(G56), $B64 * H56, "")</f>
        <v>-2068.9655172413813</v>
      </c>
      <c r="J56" s="15">
        <v>0.14299999999999999</v>
      </c>
      <c r="K56" s="32">
        <f t="shared" si="24"/>
        <v>-1.3793103448275876E-2</v>
      </c>
      <c r="L56" s="18">
        <f>IF(ISNUMBER(J56), $B64 * K56, "")</f>
        <v>-2068.9655172413813</v>
      </c>
      <c r="M56" s="31">
        <v>0.14399999999999999</v>
      </c>
      <c r="N56" s="32">
        <f t="shared" si="25"/>
        <v>-6.8965517241379379E-3</v>
      </c>
      <c r="O56" s="18">
        <f>IF(ISNUMBER(M56), $B64 * N56, "")</f>
        <v>-1034.4827586206907</v>
      </c>
      <c r="Q56" s="256"/>
      <c r="R56" s="256"/>
      <c r="S56" s="256"/>
    </row>
    <row r="57" spans="1:19" ht="17.25" customHeight="1" thickBot="1">
      <c r="A57" s="125" t="s">
        <v>231</v>
      </c>
      <c r="B57" s="126">
        <v>81.400000000000006</v>
      </c>
      <c r="C57" s="77">
        <v>-1.2269939000000001E-3</v>
      </c>
      <c r="D57" s="15">
        <v>81.099999999999994</v>
      </c>
      <c r="E57" s="32">
        <f t="shared" si="22"/>
        <v>-3.6855036855038248E-3</v>
      </c>
      <c r="F57" s="18">
        <f>IF(ISNUMBER(D57), $B64 * E57, "")</f>
        <v>-552.82555282557371</v>
      </c>
      <c r="G57" s="31">
        <v>80.099999999999994</v>
      </c>
      <c r="H57" s="32">
        <f t="shared" si="23"/>
        <v>-1.597051597051611E-2</v>
      </c>
      <c r="I57" s="101">
        <f>IF(ISNUMBER(G57), $B64 * H57, "")</f>
        <v>-2395.5773955774166</v>
      </c>
      <c r="J57" s="15">
        <v>80.7</v>
      </c>
      <c r="K57" s="32">
        <f t="shared" si="24"/>
        <v>-8.5995085995086342E-3</v>
      </c>
      <c r="L57" s="18">
        <f>IF(ISNUMBER(J57), $B64 * K57, "")</f>
        <v>-1289.9262899262951</v>
      </c>
      <c r="M57" s="31">
        <v>80.400000000000006</v>
      </c>
      <c r="N57" s="32">
        <f t="shared" si="25"/>
        <v>-1.2285012285012284E-2</v>
      </c>
      <c r="O57" s="18">
        <f>IF(ISNUMBER(M57), $B64 * N57, "")</f>
        <v>-1842.7518427518426</v>
      </c>
      <c r="Q57" s="251"/>
      <c r="R57" s="251"/>
      <c r="S57" s="251"/>
    </row>
    <row r="58" spans="1:19" ht="17.25" customHeight="1" thickBot="1">
      <c r="A58" s="127" t="s">
        <v>247</v>
      </c>
      <c r="B58" s="128">
        <v>79.400000000000006</v>
      </c>
      <c r="C58" s="78">
        <v>-3.7641153999999999E-3</v>
      </c>
      <c r="D58" s="20">
        <v>79.8</v>
      </c>
      <c r="E58" s="21">
        <f t="shared" si="22"/>
        <v>5.0377833753147538E-3</v>
      </c>
      <c r="F58" s="22">
        <f>IF(ISNUMBER(D58), $B64 * E58, "")</f>
        <v>755.66750629721309</v>
      </c>
      <c r="G58" s="30">
        <v>79.2</v>
      </c>
      <c r="H58" s="21">
        <f t="shared" si="23"/>
        <v>-2.5188916876574662E-3</v>
      </c>
      <c r="I58" s="105">
        <f>IF(ISNUMBER(G58), $B64 * H58, "")</f>
        <v>-377.83375314861991</v>
      </c>
      <c r="J58" s="20">
        <v>80.5</v>
      </c>
      <c r="K58" s="21">
        <f t="shared" si="24"/>
        <v>1.3853904282115796E-2</v>
      </c>
      <c r="L58" s="22">
        <f>IF(ISNUMBER(J58), $B64 * K58, "")</f>
        <v>2078.0856423173695</v>
      </c>
      <c r="M58" s="30">
        <v>81.3</v>
      </c>
      <c r="N58" s="21">
        <f t="shared" si="25"/>
        <v>2.3929471032745484E-2</v>
      </c>
      <c r="O58" s="22">
        <f>IF(ISNUMBER(M58), $B64 * N58, "")</f>
        <v>3589.4206549118226</v>
      </c>
      <c r="Q58" s="251"/>
      <c r="R58" s="251"/>
      <c r="S58" s="251"/>
    </row>
    <row r="59" spans="1:19" ht="17.25" customHeight="1" thickBot="1">
      <c r="A59" s="125" t="s">
        <v>201</v>
      </c>
      <c r="B59" s="129">
        <v>16.100000000000001</v>
      </c>
      <c r="C59" s="80">
        <v>-6.1728395E-3</v>
      </c>
      <c r="D59" s="106">
        <v>16.2</v>
      </c>
      <c r="E59" s="107">
        <f>IF(ISNUMBER(D59), (D59 - $B59) / $B59, "")</f>
        <v>6.2111801242234694E-3</v>
      </c>
      <c r="F59" s="108">
        <f>IF(ISNUMBER(D59), $B64 * E59, "")</f>
        <v>931.67701863352045</v>
      </c>
      <c r="G59" s="109">
        <v>16.100000000000001</v>
      </c>
      <c r="H59" s="107">
        <f>IF(ISNUMBER(G59), (G59 - $B59) / $B59, "")</f>
        <v>0</v>
      </c>
      <c r="I59" s="110">
        <f>IF(ISNUMBER(G59), $B64 * H59, "")</f>
        <v>0</v>
      </c>
      <c r="J59" s="106">
        <v>16.2</v>
      </c>
      <c r="K59" s="107">
        <f>IF(ISNUMBER(J59), (J59 - $B59) / $B59, "")</f>
        <v>6.2111801242234694E-3</v>
      </c>
      <c r="L59" s="108">
        <f>IF(ISNUMBER(J59), $B64 * K59, "")</f>
        <v>931.67701863352045</v>
      </c>
      <c r="M59" s="109">
        <v>16.100000000000001</v>
      </c>
      <c r="N59" s="107">
        <f>IF(ISNUMBER(M59), (M59 - $B59) / $B59, "")</f>
        <v>0</v>
      </c>
      <c r="O59" s="108">
        <f>IF(ISNUMBER(M59), $B64 * N59, "")</f>
        <v>0</v>
      </c>
      <c r="Q59" s="256"/>
      <c r="R59" s="256"/>
      <c r="S59" s="256"/>
    </row>
    <row r="60" spans="1:19" ht="17.25" customHeight="1" thickBot="1">
      <c r="A60" s="125" t="s">
        <v>147</v>
      </c>
      <c r="B60" s="126">
        <v>12.3</v>
      </c>
      <c r="C60" s="77">
        <v>-8.0645161000000003E-3</v>
      </c>
      <c r="D60" s="15">
        <v>12.3</v>
      </c>
      <c r="E60" s="32">
        <f t="shared" ref="E60:E63" si="26">IF(ISNUMBER(D60), (D60 - $B60) / $B60, "")</f>
        <v>0</v>
      </c>
      <c r="F60" s="18">
        <f>IF(ISNUMBER(D60), $B64 * E60, "")</f>
        <v>0</v>
      </c>
      <c r="G60" s="31">
        <v>12.2</v>
      </c>
      <c r="H60" s="32">
        <f t="shared" ref="H60:H63" si="27">IF(ISNUMBER(G60), (G60 - $B60) / $B60, "")</f>
        <v>-8.1300813008131235E-3</v>
      </c>
      <c r="I60" s="101">
        <f>IF(ISNUMBER(G60), $B64 * H60, "")</f>
        <v>-1219.5121951219685</v>
      </c>
      <c r="J60" s="15">
        <v>12.4</v>
      </c>
      <c r="K60" s="32">
        <f t="shared" ref="K60:K63" si="28">IF(ISNUMBER(J60), (J60 - $B60) / $B60, "")</f>
        <v>8.1300813008129795E-3</v>
      </c>
      <c r="L60" s="18">
        <f>IF(ISNUMBER(J60), $B64 * K60, "")</f>
        <v>1219.5121951219469</v>
      </c>
      <c r="M60" s="31">
        <v>12.3</v>
      </c>
      <c r="N60" s="32">
        <f t="shared" ref="N60:N63" si="29">IF(ISNUMBER(M60), (M60 - $B60) / $B60, "")</f>
        <v>0</v>
      </c>
      <c r="O60" s="18">
        <f>IF(ISNUMBER(M60), $B64 * N60, "")</f>
        <v>0</v>
      </c>
      <c r="Q60" s="256"/>
      <c r="R60" s="256"/>
      <c r="S60" s="256"/>
    </row>
    <row r="61" spans="1:19" ht="17.25" customHeight="1" thickBot="1">
      <c r="A61" s="125" t="s">
        <v>119</v>
      </c>
      <c r="B61" s="126">
        <v>30.5</v>
      </c>
      <c r="C61" s="77">
        <v>-9.7402597E-3</v>
      </c>
      <c r="D61" s="15">
        <v>29.9</v>
      </c>
      <c r="E61" s="32">
        <f t="shared" si="26"/>
        <v>-1.967213114754103E-2</v>
      </c>
      <c r="F61" s="18">
        <f>IF(ISNUMBER(D61), $B64 * E61, "")</f>
        <v>-2950.8196721311547</v>
      </c>
      <c r="G61" s="31">
        <v>29.6</v>
      </c>
      <c r="H61" s="32">
        <f t="shared" si="27"/>
        <v>-2.9508196721311428E-2</v>
      </c>
      <c r="I61" s="101">
        <f>IF(ISNUMBER(G61), $B64 * H61, "")</f>
        <v>-4426.2295081967141</v>
      </c>
      <c r="J61" s="15">
        <v>29.8</v>
      </c>
      <c r="K61" s="32">
        <f t="shared" si="28"/>
        <v>-2.2950819672131126E-2</v>
      </c>
      <c r="L61" s="18">
        <f>IF(ISNUMBER(J61), $B64 * K61, "")</f>
        <v>-3442.6229508196689</v>
      </c>
      <c r="M61" s="31">
        <v>29.9</v>
      </c>
      <c r="N61" s="32">
        <f t="shared" si="29"/>
        <v>-1.967213114754103E-2</v>
      </c>
      <c r="O61" s="18">
        <f>IF(ISNUMBER(M61), $B64 * N61, "")</f>
        <v>-2950.8196721311547</v>
      </c>
      <c r="Q61" s="256"/>
      <c r="R61" s="256"/>
      <c r="S61" s="256"/>
    </row>
    <row r="62" spans="1:19" ht="17.25" customHeight="1">
      <c r="A62" s="125" t="s">
        <v>187</v>
      </c>
      <c r="B62" s="126">
        <v>15.8</v>
      </c>
      <c r="C62" s="77">
        <v>-1.2500000000000001E-2</v>
      </c>
      <c r="D62" s="15">
        <v>15.8</v>
      </c>
      <c r="E62" s="32">
        <f t="shared" si="26"/>
        <v>0</v>
      </c>
      <c r="F62" s="18">
        <f>IF(ISNUMBER(D62), $B64 * E62, "")</f>
        <v>0</v>
      </c>
      <c r="G62" s="31">
        <v>15.5</v>
      </c>
      <c r="H62" s="32">
        <f t="shared" si="27"/>
        <v>-1.8987341772151944E-2</v>
      </c>
      <c r="I62" s="101">
        <f>IF(ISNUMBER(G62), $B64 * H62, "")</f>
        <v>-2848.1012658227914</v>
      </c>
      <c r="J62" s="15">
        <v>15.6</v>
      </c>
      <c r="K62" s="32">
        <f t="shared" si="28"/>
        <v>-1.2658227848101333E-2</v>
      </c>
      <c r="L62" s="18">
        <f>IF(ISNUMBER(J62), $B64 * K62, "")</f>
        <v>-1898.7341772151999</v>
      </c>
      <c r="M62" s="31">
        <v>15.6</v>
      </c>
      <c r="N62" s="32">
        <f t="shared" si="29"/>
        <v>-1.2658227848101333E-2</v>
      </c>
      <c r="O62" s="18">
        <f>IF(ISNUMBER(M62), $B64 * N62, "")</f>
        <v>-1898.7341772151999</v>
      </c>
      <c r="Q62" s="278"/>
      <c r="R62" s="279"/>
      <c r="S62" s="280"/>
    </row>
    <row r="63" spans="1:19" ht="17.25" customHeight="1" thickBot="1">
      <c r="A63" s="130"/>
      <c r="B63" s="131"/>
      <c r="C63" s="79"/>
      <c r="D63" s="24" t="s">
        <v>341</v>
      </c>
      <c r="E63" s="25" t="str">
        <f t="shared" si="26"/>
        <v/>
      </c>
      <c r="F63" s="104" t="str">
        <f>IF(ISNUMBER(D63), $B64 * E63, "")</f>
        <v/>
      </c>
      <c r="G63" s="102" t="s">
        <v>341</v>
      </c>
      <c r="H63" s="25" t="str">
        <f t="shared" si="27"/>
        <v/>
      </c>
      <c r="I63" s="103" t="str">
        <f>IF(ISNUMBER(G63), $B64 * H63, "")</f>
        <v/>
      </c>
      <c r="J63" s="24" t="s">
        <v>341</v>
      </c>
      <c r="K63" s="25" t="str">
        <f t="shared" si="28"/>
        <v/>
      </c>
      <c r="L63" s="104" t="str">
        <f>IF(ISNUMBER(J63), $B64 * K63, "")</f>
        <v/>
      </c>
      <c r="M63" s="102" t="s">
        <v>341</v>
      </c>
      <c r="N63" s="25" t="str">
        <f t="shared" si="29"/>
        <v/>
      </c>
      <c r="O63" s="104" t="str">
        <f>IF(ISNUMBER(M63), $B64 * N63, "")</f>
        <v/>
      </c>
      <c r="Q63" s="281"/>
      <c r="R63" s="282"/>
      <c r="S63" s="283"/>
    </row>
    <row r="64" spans="1:19" ht="17.25" customHeight="1" thickBot="1">
      <c r="A64" s="132" t="s">
        <v>267</v>
      </c>
      <c r="B64" s="289">
        <f>$B$37</f>
        <v>150000</v>
      </c>
      <c r="C64" s="290"/>
      <c r="D64" s="26" t="s">
        <v>268</v>
      </c>
      <c r="E64" s="27">
        <f>IF(COUNT(E44:E63), SUM(E44:E63) / COUNT(E44:E63), 0)</f>
        <v>-1.6445585093869041E-3</v>
      </c>
      <c r="F64" s="28">
        <f>SUM(F44:F63)</f>
        <v>-4440.3079753446409</v>
      </c>
      <c r="G64" s="26" t="s">
        <v>268</v>
      </c>
      <c r="H64" s="27">
        <f>IF(COUNT(H44:H63), SUM(H44:H63) / COUNT(H44:H63), 0)</f>
        <v>-1.1045529259404187E-2</v>
      </c>
      <c r="I64" s="28">
        <f>SUM(I44:I63)</f>
        <v>-29822.929000391308</v>
      </c>
      <c r="J64" s="26" t="s">
        <v>268</v>
      </c>
      <c r="K64" s="27">
        <f>IF(COUNT(K44:K63), SUM(K44:K63) / COUNT(K44:K63), 0)</f>
        <v>-3.9773228131686151E-3</v>
      </c>
      <c r="L64" s="28">
        <f>SUM(L44:L63)</f>
        <v>-10738.771595555261</v>
      </c>
      <c r="M64" s="26" t="s">
        <v>268</v>
      </c>
      <c r="N64" s="27">
        <f>IF(COUNT(N44:N63), SUM(N44:N63) / COUNT(N44:N63), 0)</f>
        <v>-1.6390007486700167E-3</v>
      </c>
      <c r="O64" s="28">
        <f>SUM(O44:O63)</f>
        <v>-4425.3020214090457</v>
      </c>
      <c r="Q64" s="284"/>
      <c r="R64" s="285"/>
      <c r="S64" s="286"/>
    </row>
    <row r="65" spans="1:19" ht="17.25" customHeight="1"/>
    <row r="66" spans="1:19" ht="17.25" customHeight="1" thickBot="1"/>
    <row r="67" spans="1:19" ht="17.25" thickBot="1">
      <c r="A67" s="230" t="s">
        <v>45</v>
      </c>
      <c r="B67" s="231"/>
      <c r="C67" s="231"/>
      <c r="D67" s="231"/>
      <c r="E67" s="231"/>
      <c r="F67" s="231"/>
      <c r="G67" s="231"/>
      <c r="H67" s="231"/>
      <c r="I67" s="231"/>
      <c r="J67" s="231"/>
      <c r="K67" s="231"/>
      <c r="L67" s="231"/>
      <c r="M67" s="231"/>
      <c r="N67" s="231"/>
      <c r="O67" s="232"/>
      <c r="Q67" s="251"/>
      <c r="R67" s="251"/>
      <c r="S67" s="251"/>
    </row>
    <row r="68" spans="1:19" ht="17.25" thickBot="1">
      <c r="A68" s="210" t="s">
        <v>264</v>
      </c>
      <c r="B68" s="230" t="s">
        <v>49</v>
      </c>
      <c r="C68" s="232"/>
      <c r="D68" s="230" t="s">
        <v>57</v>
      </c>
      <c r="E68" s="231"/>
      <c r="F68" s="232"/>
      <c r="G68" s="257">
        <f>_xlfn.IFNA(VLOOKUP(B68, 현재가테이블!$B$2:$D$200, 2, FALSE), "-")</f>
        <v>60715000</v>
      </c>
      <c r="H68" s="258"/>
      <c r="I68" s="259"/>
      <c r="J68" s="230" t="s">
        <v>58</v>
      </c>
      <c r="K68" s="231"/>
      <c r="L68" s="232"/>
      <c r="M68" s="260">
        <f>_xlfn.IFNA(VLOOKUP(B68, 현재가테이블!$B$2:$D$200, 3, FALSE), "-")</f>
        <v>-7.8924148000000006E-3</v>
      </c>
      <c r="N68" s="261"/>
      <c r="O68" s="262"/>
      <c r="Q68" s="251"/>
      <c r="R68" s="251"/>
      <c r="S68" s="251"/>
    </row>
    <row r="69" spans="1:19" ht="17.25" thickBot="1">
      <c r="A69" s="291" t="s">
        <v>54</v>
      </c>
      <c r="B69" s="293" t="str">
        <f>TEXT($G$1, "[$-ko-KR]yyyy-mm-dd(ddd) ") &amp; "오전 00:00"</f>
        <v>2021-12-12(일) 오전 00:00</v>
      </c>
      <c r="C69" s="294"/>
      <c r="D69" s="253" t="str">
        <f>TEXT($G$1, "[$-ko-KR]yyyy-mm-dd(ddd) ") &amp; "오후 14:00"</f>
        <v>2021-12-12(일) 오후 14:00</v>
      </c>
      <c r="E69" s="254"/>
      <c r="F69" s="255"/>
      <c r="G69" s="253" t="str">
        <f>TEXT($G$1, "[$-ko-KR]yyyy-mm-dd(ddd) ") &amp; "오후 19:00"</f>
        <v>2021-12-12(일) 오후 19:00</v>
      </c>
      <c r="H69" s="254"/>
      <c r="I69" s="255"/>
      <c r="J69" s="253" t="str">
        <f>TEXT($G$1, "[$-ko-KR]yyyy-mm-dd(ddd) ") &amp; "오후 21:00"</f>
        <v>2021-12-12(일) 오후 21:00</v>
      </c>
      <c r="K69" s="254"/>
      <c r="L69" s="255"/>
      <c r="M69" s="253" t="str">
        <f>TEXT($G$1+1, "[$-ko-KR]yyyy-mm-dd(ddd) ") &amp; "오전 00:00"</f>
        <v>2021-12-13(월) 오전 00:00</v>
      </c>
      <c r="N69" s="254"/>
      <c r="O69" s="255"/>
      <c r="Q69" s="251"/>
      <c r="R69" s="251"/>
      <c r="S69" s="251"/>
    </row>
    <row r="70" spans="1:19" ht="17.25" thickBot="1">
      <c r="A70" s="292"/>
      <c r="B70" s="121" t="s">
        <v>57</v>
      </c>
      <c r="C70" s="122" t="s">
        <v>58</v>
      </c>
      <c r="D70" s="2" t="s">
        <v>57</v>
      </c>
      <c r="E70" s="10" t="s">
        <v>265</v>
      </c>
      <c r="F70" s="11" t="s">
        <v>266</v>
      </c>
      <c r="G70" s="211" t="s">
        <v>57</v>
      </c>
      <c r="H70" s="212" t="s">
        <v>265</v>
      </c>
      <c r="I70" s="213" t="s">
        <v>266</v>
      </c>
      <c r="J70" s="10" t="s">
        <v>57</v>
      </c>
      <c r="K70" s="10" t="s">
        <v>265</v>
      </c>
      <c r="L70" s="115" t="s">
        <v>266</v>
      </c>
      <c r="M70" s="2" t="s">
        <v>57</v>
      </c>
      <c r="N70" s="10" t="s">
        <v>265</v>
      </c>
      <c r="O70" s="66" t="s">
        <v>266</v>
      </c>
      <c r="Q70" s="256"/>
      <c r="R70" s="256"/>
      <c r="S70" s="256"/>
    </row>
    <row r="71" spans="1:19" ht="17.25" thickBot="1">
      <c r="A71" s="123" t="s">
        <v>161</v>
      </c>
      <c r="B71" s="124">
        <v>553</v>
      </c>
      <c r="C71" s="76">
        <v>0.15448851769999999</v>
      </c>
      <c r="D71" s="13">
        <v>527</v>
      </c>
      <c r="E71" s="14">
        <f>IF(ISNUMBER(D71), (D71 - $B71) / $B71, "")</f>
        <v>-4.701627486437613E-2</v>
      </c>
      <c r="F71" s="16">
        <f>IF(ISNUMBER(D71), $B91 * E71, "")</f>
        <v>-7052.4412296564196</v>
      </c>
      <c r="G71" s="29">
        <v>522</v>
      </c>
      <c r="H71" s="14">
        <f>IF(ISNUMBER(G71), (G71 - $B71) / $B71, "")</f>
        <v>-5.6057866184448461E-2</v>
      </c>
      <c r="I71" s="100">
        <f>IF(ISNUMBER(G71), $B91 * H71, "")</f>
        <v>-8408.67992766727</v>
      </c>
      <c r="J71" s="13">
        <v>524</v>
      </c>
      <c r="K71" s="14">
        <f>IF(ISNUMBER(J71), (J71 - $B71) / $B71, "")</f>
        <v>-5.2441229656419529E-2</v>
      </c>
      <c r="L71" s="16">
        <f>IF(ISNUMBER(J71), $B91 * K71, "")</f>
        <v>-7866.1844484629291</v>
      </c>
      <c r="M71" s="29">
        <v>521</v>
      </c>
      <c r="N71" s="14">
        <f>IF(ISNUMBER(M71), (M71 - $B71) / $B71, "")</f>
        <v>-5.7866184448462928E-2</v>
      </c>
      <c r="O71" s="16">
        <f>IF(ISNUMBER(M71), $B91 * N71, "")</f>
        <v>-8679.9276672694396</v>
      </c>
      <c r="Q71" s="251"/>
      <c r="R71" s="251"/>
      <c r="S71" s="251"/>
    </row>
    <row r="72" spans="1:19" ht="17.25" thickBot="1">
      <c r="A72" s="125" t="s">
        <v>51</v>
      </c>
      <c r="B72" s="126">
        <v>345</v>
      </c>
      <c r="C72" s="77">
        <v>4.5454545499999999E-2</v>
      </c>
      <c r="D72" s="15">
        <v>335</v>
      </c>
      <c r="E72" s="32">
        <f t="shared" ref="E72:E75" si="30">IF(ISNUMBER(D72), (D72 - $B72) / $B72, "")</f>
        <v>-2.8985507246376812E-2</v>
      </c>
      <c r="F72" s="18">
        <f>IF(ISNUMBER(D72), $B91 * E72, "")</f>
        <v>-4347.826086956522</v>
      </c>
      <c r="G72" s="31">
        <v>335</v>
      </c>
      <c r="H72" s="32">
        <f t="shared" ref="H72:H75" si="31">IF(ISNUMBER(G72), (G72 - $B72) / $B72, "")</f>
        <v>-2.8985507246376812E-2</v>
      </c>
      <c r="I72" s="101">
        <f>IF(ISNUMBER(G72), $B91 * H72, "")</f>
        <v>-4347.826086956522</v>
      </c>
      <c r="J72" s="15">
        <v>339</v>
      </c>
      <c r="K72" s="32">
        <f t="shared" ref="K72:K75" si="32">IF(ISNUMBER(J72), (J72 - $B72) / $B72, "")</f>
        <v>-1.7391304347826087E-2</v>
      </c>
      <c r="L72" s="18">
        <f>IF(ISNUMBER(J72), $B91 * K72, "")</f>
        <v>-2608.695652173913</v>
      </c>
      <c r="M72" s="31">
        <v>342</v>
      </c>
      <c r="N72" s="32">
        <f t="shared" ref="N72:N75" si="33">IF(ISNUMBER(M72), (M72 - $B72) / $B72, "")</f>
        <v>-8.6956521739130436E-3</v>
      </c>
      <c r="O72" s="18">
        <f>IF(ISNUMBER(M72), $B91 * N72, "")</f>
        <v>-1304.3478260869565</v>
      </c>
      <c r="Q72" s="251"/>
      <c r="R72" s="251"/>
      <c r="S72" s="251"/>
    </row>
    <row r="73" spans="1:19" ht="17.25" thickBot="1">
      <c r="A73" s="125" t="s">
        <v>336</v>
      </c>
      <c r="B73" s="126">
        <v>312</v>
      </c>
      <c r="C73" s="77">
        <v>0.04</v>
      </c>
      <c r="D73" s="15">
        <v>310</v>
      </c>
      <c r="E73" s="32">
        <f t="shared" si="30"/>
        <v>-6.41025641025641E-3</v>
      </c>
      <c r="F73" s="18">
        <f>IF(ISNUMBER(D73), $B91 * E73, "")</f>
        <v>-961.53846153846155</v>
      </c>
      <c r="G73" s="31">
        <v>308</v>
      </c>
      <c r="H73" s="32">
        <f t="shared" si="31"/>
        <v>-1.282051282051282E-2</v>
      </c>
      <c r="I73" s="101">
        <f>IF(ISNUMBER(G73), $B91 * H73, "")</f>
        <v>-1923.0769230769231</v>
      </c>
      <c r="J73" s="15">
        <v>311</v>
      </c>
      <c r="K73" s="32">
        <f t="shared" si="32"/>
        <v>-3.205128205128205E-3</v>
      </c>
      <c r="L73" s="18">
        <f>IF(ISNUMBER(J73), $B91 * K73, "")</f>
        <v>-480.76923076923077</v>
      </c>
      <c r="M73" s="31">
        <v>311</v>
      </c>
      <c r="N73" s="32">
        <f t="shared" si="33"/>
        <v>-3.205128205128205E-3</v>
      </c>
      <c r="O73" s="18">
        <f>IF(ISNUMBER(M73), $B91 * N73, "")</f>
        <v>-480.76923076923077</v>
      </c>
      <c r="Q73" s="256"/>
      <c r="R73" s="256"/>
      <c r="S73" s="256"/>
    </row>
    <row r="74" spans="1:19" ht="17.25" thickBot="1">
      <c r="A74" s="125" t="s">
        <v>121</v>
      </c>
      <c r="B74" s="126">
        <v>445</v>
      </c>
      <c r="C74" s="77">
        <v>3.9719626199999997E-2</v>
      </c>
      <c r="D74" s="15">
        <v>438</v>
      </c>
      <c r="E74" s="32">
        <f t="shared" si="30"/>
        <v>-1.5730337078651686E-2</v>
      </c>
      <c r="F74" s="18">
        <f>IF(ISNUMBER(D74), $B91 * E74, "")</f>
        <v>-2359.5505617977528</v>
      </c>
      <c r="G74" s="31">
        <v>433</v>
      </c>
      <c r="H74" s="32">
        <f t="shared" si="31"/>
        <v>-2.6966292134831461E-2</v>
      </c>
      <c r="I74" s="101">
        <f>IF(ISNUMBER(G74), $B91 * H74, "")</f>
        <v>-4044.9438202247193</v>
      </c>
      <c r="J74" s="15">
        <v>437</v>
      </c>
      <c r="K74" s="32">
        <f t="shared" si="32"/>
        <v>-1.7977528089887642E-2</v>
      </c>
      <c r="L74" s="18">
        <f>IF(ISNUMBER(J74), $B91 * K74, "")</f>
        <v>-2696.6292134831465</v>
      </c>
      <c r="M74" s="31">
        <v>441</v>
      </c>
      <c r="N74" s="32">
        <f t="shared" si="33"/>
        <v>-8.988764044943821E-3</v>
      </c>
      <c r="O74" s="18">
        <f>IF(ISNUMBER(M74), $B91 * N74, "")</f>
        <v>-1348.3146067415732</v>
      </c>
      <c r="Q74" s="256"/>
      <c r="R74" s="256"/>
      <c r="S74" s="256"/>
    </row>
    <row r="75" spans="1:19" ht="17.25" thickBot="1">
      <c r="A75" s="127" t="s">
        <v>101</v>
      </c>
      <c r="B75" s="128">
        <v>909</v>
      </c>
      <c r="C75" s="78">
        <v>3.5307517099999998E-2</v>
      </c>
      <c r="D75" s="20">
        <v>897</v>
      </c>
      <c r="E75" s="21">
        <f t="shared" si="30"/>
        <v>-1.3201320132013201E-2</v>
      </c>
      <c r="F75" s="22">
        <f>IF(ISNUMBER(D75), $B91 * E75, "")</f>
        <v>-1980.1980198019803</v>
      </c>
      <c r="G75" s="30">
        <v>888</v>
      </c>
      <c r="H75" s="21">
        <f t="shared" si="31"/>
        <v>-2.3102310231023101E-2</v>
      </c>
      <c r="I75" s="105">
        <f>IF(ISNUMBER(G75), $B91 * H75, "")</f>
        <v>-3465.3465346534649</v>
      </c>
      <c r="J75" s="20">
        <v>894</v>
      </c>
      <c r="K75" s="21">
        <f t="shared" si="32"/>
        <v>-1.65016501650165E-2</v>
      </c>
      <c r="L75" s="22">
        <f>IF(ISNUMBER(J75), $B91 * K75, "")</f>
        <v>-2475.2475247524749</v>
      </c>
      <c r="M75" s="30">
        <v>895</v>
      </c>
      <c r="N75" s="21">
        <f t="shared" si="33"/>
        <v>-1.5401540154015401E-2</v>
      </c>
      <c r="O75" s="22">
        <f>IF(ISNUMBER(M75), $B91 * N75, "")</f>
        <v>-2310.2310231023102</v>
      </c>
      <c r="Q75" s="256"/>
      <c r="R75" s="256"/>
      <c r="S75" s="256"/>
    </row>
    <row r="76" spans="1:19" ht="17.25" thickBot="1">
      <c r="A76" s="125" t="s">
        <v>239</v>
      </c>
      <c r="B76" s="129">
        <v>610</v>
      </c>
      <c r="C76" s="80">
        <v>3.2148900199999997E-2</v>
      </c>
      <c r="D76" s="106">
        <v>602</v>
      </c>
      <c r="E76" s="107">
        <f>IF(ISNUMBER(D76), (D76 - $B76) / $B76, "")</f>
        <v>-1.3114754098360656E-2</v>
      </c>
      <c r="F76" s="108">
        <f>IF(ISNUMBER(D76), $B91 * E76, "")</f>
        <v>-1967.2131147540983</v>
      </c>
      <c r="G76" s="109">
        <v>597</v>
      </c>
      <c r="H76" s="107">
        <f>IF(ISNUMBER(G76), (G76 - $B76) / $B76, "")</f>
        <v>-2.1311475409836064E-2</v>
      </c>
      <c r="I76" s="110">
        <f>IF(ISNUMBER(G76), $B91 * H76, "")</f>
        <v>-3196.7213114754095</v>
      </c>
      <c r="J76" s="106">
        <v>602</v>
      </c>
      <c r="K76" s="107">
        <f>IF(ISNUMBER(J76), (J76 - $B76) / $B76, "")</f>
        <v>-1.3114754098360656E-2</v>
      </c>
      <c r="L76" s="108">
        <f>IF(ISNUMBER(J76), $B91 * K76, "")</f>
        <v>-1967.2131147540983</v>
      </c>
      <c r="M76" s="109">
        <v>596</v>
      </c>
      <c r="N76" s="107">
        <f>IF(ISNUMBER(M76), (M76 - $B76) / $B76, "")</f>
        <v>-2.2950819672131147E-2</v>
      </c>
      <c r="O76" s="108">
        <f>IF(ISNUMBER(M76), $B91 * N76, "")</f>
        <v>-3442.622950819672</v>
      </c>
      <c r="Q76" s="256"/>
      <c r="R76" s="256"/>
      <c r="S76" s="256"/>
    </row>
    <row r="77" spans="1:19" ht="17.25" thickBot="1">
      <c r="A77" s="125" t="s">
        <v>237</v>
      </c>
      <c r="B77" s="126">
        <v>136</v>
      </c>
      <c r="C77" s="77">
        <v>3.0303030299999999E-2</v>
      </c>
      <c r="D77" s="15">
        <v>135</v>
      </c>
      <c r="E77" s="32">
        <f t="shared" ref="E77:E80" si="34">IF(ISNUMBER(D77), (D77 - $B77) / $B77, "")</f>
        <v>-7.3529411764705881E-3</v>
      </c>
      <c r="F77" s="18">
        <f>IF(ISNUMBER(D77), $B91 * E77, "")</f>
        <v>-1102.9411764705883</v>
      </c>
      <c r="G77" s="31">
        <v>132</v>
      </c>
      <c r="H77" s="32">
        <f t="shared" ref="H77:H80" si="35">IF(ISNUMBER(G77), (G77 - $B77) / $B77, "")</f>
        <v>-2.9411764705882353E-2</v>
      </c>
      <c r="I77" s="101">
        <f>IF(ISNUMBER(G77), $B91 * H77, "")</f>
        <v>-4411.7647058823532</v>
      </c>
      <c r="J77" s="15">
        <v>134</v>
      </c>
      <c r="K77" s="32">
        <f t="shared" ref="K77:K80" si="36">IF(ISNUMBER(J77), (J77 - $B77) / $B77, "")</f>
        <v>-1.4705882352941176E-2</v>
      </c>
      <c r="L77" s="18">
        <f>IF(ISNUMBER(J77), $B91 * K77, "")</f>
        <v>-2205.8823529411766</v>
      </c>
      <c r="M77" s="31">
        <v>135</v>
      </c>
      <c r="N77" s="32">
        <f t="shared" ref="N77:N80" si="37">IF(ISNUMBER(M77), (M77 - $B77) / $B77, "")</f>
        <v>-7.3529411764705881E-3</v>
      </c>
      <c r="O77" s="18">
        <f>IF(ISNUMBER(M77), $B91 * N77, "")</f>
        <v>-1102.9411764705883</v>
      </c>
      <c r="Q77" s="256"/>
      <c r="R77" s="256"/>
      <c r="S77" s="256"/>
    </row>
    <row r="78" spans="1:19" ht="17.25" thickBot="1">
      <c r="A78" s="125" t="s">
        <v>125</v>
      </c>
      <c r="B78" s="126">
        <v>106</v>
      </c>
      <c r="C78" s="77">
        <v>2.9126213599999999E-2</v>
      </c>
      <c r="D78" s="15">
        <v>105</v>
      </c>
      <c r="E78" s="32">
        <f t="shared" si="34"/>
        <v>-9.433962264150943E-3</v>
      </c>
      <c r="F78" s="18">
        <f>IF(ISNUMBER(D78), $B91 * E78, "")</f>
        <v>-1415.0943396226414</v>
      </c>
      <c r="G78" s="31">
        <v>105</v>
      </c>
      <c r="H78" s="32">
        <f t="shared" si="35"/>
        <v>-9.433962264150943E-3</v>
      </c>
      <c r="I78" s="101">
        <f>IF(ISNUMBER(G78), $B91 * H78, "")</f>
        <v>-1415.0943396226414</v>
      </c>
      <c r="J78" s="15">
        <v>105</v>
      </c>
      <c r="K78" s="32">
        <f t="shared" si="36"/>
        <v>-9.433962264150943E-3</v>
      </c>
      <c r="L78" s="18">
        <f>IF(ISNUMBER(J78), $B91 * K78, "")</f>
        <v>-1415.0943396226414</v>
      </c>
      <c r="M78" s="31">
        <v>106</v>
      </c>
      <c r="N78" s="32">
        <f t="shared" si="37"/>
        <v>0</v>
      </c>
      <c r="O78" s="18">
        <f>IF(ISNUMBER(M78), $B91 * N78, "")</f>
        <v>0</v>
      </c>
      <c r="Q78" s="256"/>
      <c r="R78" s="256"/>
      <c r="S78" s="256"/>
    </row>
    <row r="79" spans="1:19" ht="17.25" thickBot="1">
      <c r="A79" s="125" t="s">
        <v>127</v>
      </c>
      <c r="B79" s="126">
        <v>110</v>
      </c>
      <c r="C79" s="77">
        <v>2.8037383200000002E-2</v>
      </c>
      <c r="D79" s="15">
        <v>111</v>
      </c>
      <c r="E79" s="32">
        <f t="shared" si="34"/>
        <v>9.0909090909090905E-3</v>
      </c>
      <c r="F79" s="18">
        <f>IF(ISNUMBER(D79), $B91 * E79, "")</f>
        <v>1363.6363636363635</v>
      </c>
      <c r="G79" s="31">
        <v>109</v>
      </c>
      <c r="H79" s="32">
        <f t="shared" si="35"/>
        <v>-9.0909090909090905E-3</v>
      </c>
      <c r="I79" s="101">
        <f>IF(ISNUMBER(G79), $B91 * H79, "")</f>
        <v>-1363.6363636363635</v>
      </c>
      <c r="J79" s="15">
        <v>110</v>
      </c>
      <c r="K79" s="32">
        <f t="shared" si="36"/>
        <v>0</v>
      </c>
      <c r="L79" s="18">
        <f>IF(ISNUMBER(J79), $B91 * K79, "")</f>
        <v>0</v>
      </c>
      <c r="M79" s="31">
        <v>111</v>
      </c>
      <c r="N79" s="32">
        <f t="shared" si="37"/>
        <v>9.0909090909090905E-3</v>
      </c>
      <c r="O79" s="18">
        <f>IF(ISNUMBER(M79), $B91 * N79, "")</f>
        <v>1363.6363636363635</v>
      </c>
      <c r="Q79" s="33"/>
      <c r="R79" s="33"/>
    </row>
    <row r="80" spans="1:19" ht="17.25" thickBot="1">
      <c r="A80" s="130" t="s">
        <v>225</v>
      </c>
      <c r="B80" s="131">
        <v>943</v>
      </c>
      <c r="C80" s="79">
        <v>2.16684724E-2</v>
      </c>
      <c r="D80" s="24">
        <v>947</v>
      </c>
      <c r="E80" s="25">
        <f t="shared" si="34"/>
        <v>4.2417815482502655E-3</v>
      </c>
      <c r="F80" s="104">
        <f>IF(ISNUMBER(D80), $B91 * E80, "")</f>
        <v>636.26723223753982</v>
      </c>
      <c r="G80" s="102">
        <v>941</v>
      </c>
      <c r="H80" s="25">
        <f t="shared" si="35"/>
        <v>-2.1208907741251328E-3</v>
      </c>
      <c r="I80" s="103">
        <f>IF(ISNUMBER(G80), $B91 * H80, "")</f>
        <v>-318.13361611876991</v>
      </c>
      <c r="J80" s="24">
        <v>949</v>
      </c>
      <c r="K80" s="25">
        <f t="shared" si="36"/>
        <v>6.3626723223753979E-3</v>
      </c>
      <c r="L80" s="104">
        <f>IF(ISNUMBER(J80), $B91 * K80, "")</f>
        <v>954.40084835630967</v>
      </c>
      <c r="M80" s="102">
        <v>967</v>
      </c>
      <c r="N80" s="25">
        <f t="shared" si="37"/>
        <v>2.5450689289501591E-2</v>
      </c>
      <c r="O80" s="104">
        <f>IF(ISNUMBER(M80), $B91 * N80, "")</f>
        <v>3817.6033934252387</v>
      </c>
      <c r="Q80" s="265"/>
      <c r="R80" s="266"/>
      <c r="S80" s="267"/>
    </row>
    <row r="81" spans="1:19">
      <c r="A81" s="123" t="s">
        <v>235</v>
      </c>
      <c r="B81" s="124">
        <v>106</v>
      </c>
      <c r="C81" s="76">
        <v>1.9230769200000001E-2</v>
      </c>
      <c r="D81" s="13">
        <v>107</v>
      </c>
      <c r="E81" s="14">
        <f>IF(ISNUMBER(D81), (D81 - $B81) / $B81, "")</f>
        <v>9.433962264150943E-3</v>
      </c>
      <c r="F81" s="16">
        <f>IF(ISNUMBER(D81), $B91 * E81, "")</f>
        <v>1415.0943396226414</v>
      </c>
      <c r="G81" s="29">
        <v>106</v>
      </c>
      <c r="H81" s="14">
        <f>IF(ISNUMBER(G81), (G81 - $B81) / $B81, "")</f>
        <v>0</v>
      </c>
      <c r="I81" s="100">
        <f>IF(ISNUMBER(G81), $B91 * H81, "")</f>
        <v>0</v>
      </c>
      <c r="J81" s="13">
        <v>108</v>
      </c>
      <c r="K81" s="14">
        <f>IF(ISNUMBER(J81), (J81 - $B81) / $B81, "")</f>
        <v>1.8867924528301886E-2</v>
      </c>
      <c r="L81" s="16">
        <f>IF(ISNUMBER(J81), $B91 * K81, "")</f>
        <v>2830.1886792452829</v>
      </c>
      <c r="M81" s="29">
        <v>107</v>
      </c>
      <c r="N81" s="14">
        <f>IF(ISNUMBER(M81), (M81 - $B81) / $B81, "")</f>
        <v>9.433962264150943E-3</v>
      </c>
      <c r="O81" s="16">
        <f>IF(ISNUMBER(M81), $B91 * N81, "")</f>
        <v>1415.0943396226414</v>
      </c>
      <c r="Q81" s="268"/>
      <c r="R81" s="269"/>
      <c r="S81" s="270"/>
    </row>
    <row r="82" spans="1:19" ht="17.25" thickBot="1">
      <c r="A82" s="125" t="s">
        <v>56</v>
      </c>
      <c r="B82" s="126">
        <v>167</v>
      </c>
      <c r="C82" s="77">
        <v>1.8292682899999999E-2</v>
      </c>
      <c r="D82" s="15">
        <v>167</v>
      </c>
      <c r="E82" s="32">
        <f t="shared" ref="E82:E85" si="38">IF(ISNUMBER(D82), (D82 - $B82) / $B82, "")</f>
        <v>0</v>
      </c>
      <c r="F82" s="18">
        <f>IF(ISNUMBER(D82), $B91 * E82, "")</f>
        <v>0</v>
      </c>
      <c r="G82" s="31">
        <v>165</v>
      </c>
      <c r="H82" s="32">
        <f t="shared" ref="H82:H85" si="39">IF(ISNUMBER(G82), (G82 - $B82) / $B82, "")</f>
        <v>-1.1976047904191617E-2</v>
      </c>
      <c r="I82" s="101">
        <f>IF(ISNUMBER(G82), $B91 * H82, "")</f>
        <v>-1796.4071856287426</v>
      </c>
      <c r="J82" s="15">
        <v>166</v>
      </c>
      <c r="K82" s="32">
        <f t="shared" ref="K82:K85" si="40">IF(ISNUMBER(J82), (J82 - $B82) / $B82, "")</f>
        <v>-5.9880239520958087E-3</v>
      </c>
      <c r="L82" s="18">
        <f>IF(ISNUMBER(J82), $B91 * K82, "")</f>
        <v>-898.20359281437129</v>
      </c>
      <c r="M82" s="31">
        <v>168</v>
      </c>
      <c r="N82" s="32">
        <f t="shared" ref="N82:N85" si="41">IF(ISNUMBER(M82), (M82 - $B82) / $B82, "")</f>
        <v>5.9880239520958087E-3</v>
      </c>
      <c r="O82" s="18">
        <f>IF(ISNUMBER(M82), $B91 * N82, "")</f>
        <v>898.20359281437129</v>
      </c>
      <c r="Q82" s="271"/>
      <c r="R82" s="272"/>
      <c r="S82" s="273"/>
    </row>
    <row r="83" spans="1:19" ht="17.25" thickBot="1">
      <c r="A83" s="125" t="s">
        <v>149</v>
      </c>
      <c r="B83" s="126">
        <v>113</v>
      </c>
      <c r="C83" s="77">
        <v>1.8018018E-2</v>
      </c>
      <c r="D83" s="15">
        <v>114</v>
      </c>
      <c r="E83" s="32">
        <f t="shared" si="38"/>
        <v>8.8495575221238937E-3</v>
      </c>
      <c r="F83" s="18">
        <f>IF(ISNUMBER(D83), $B91 * E83, "")</f>
        <v>1327.4336283185839</v>
      </c>
      <c r="G83" s="31">
        <v>113</v>
      </c>
      <c r="H83" s="32">
        <f t="shared" si="39"/>
        <v>0</v>
      </c>
      <c r="I83" s="101">
        <f>IF(ISNUMBER(G83), $B91 * H83, "")</f>
        <v>0</v>
      </c>
      <c r="J83" s="15">
        <v>114</v>
      </c>
      <c r="K83" s="32">
        <f t="shared" si="40"/>
        <v>8.8495575221238937E-3</v>
      </c>
      <c r="L83" s="18">
        <f>IF(ISNUMBER(J83), $B91 * K83, "")</f>
        <v>1327.4336283185839</v>
      </c>
      <c r="M83" s="31">
        <v>114</v>
      </c>
      <c r="N83" s="32">
        <f t="shared" si="41"/>
        <v>8.8495575221238937E-3</v>
      </c>
      <c r="O83" s="18">
        <f>IF(ISNUMBER(M83), $B91 * N83, "")</f>
        <v>1327.4336283185839</v>
      </c>
      <c r="Q83" s="256"/>
      <c r="R83" s="256"/>
      <c r="S83" s="256"/>
    </row>
    <row r="84" spans="1:19" ht="17.25" thickBot="1">
      <c r="A84" s="125" t="s">
        <v>115</v>
      </c>
      <c r="B84" s="126">
        <v>705</v>
      </c>
      <c r="C84" s="77">
        <v>1.73160173E-2</v>
      </c>
      <c r="D84" s="15">
        <v>713</v>
      </c>
      <c r="E84" s="32">
        <f t="shared" si="38"/>
        <v>1.1347517730496455E-2</v>
      </c>
      <c r="F84" s="18">
        <f>IF(ISNUMBER(D84), $B91 * E84, "")</f>
        <v>1702.1276595744682</v>
      </c>
      <c r="G84" s="31">
        <v>724</v>
      </c>
      <c r="H84" s="32">
        <f t="shared" si="39"/>
        <v>2.6950354609929079E-2</v>
      </c>
      <c r="I84" s="101">
        <f>IF(ISNUMBER(G84), $B91 * H84, "")</f>
        <v>4042.5531914893618</v>
      </c>
      <c r="J84" s="15">
        <v>734</v>
      </c>
      <c r="K84" s="32">
        <f t="shared" si="40"/>
        <v>4.1134751773049642E-2</v>
      </c>
      <c r="L84" s="18">
        <f>IF(ISNUMBER(J84), $B91 * K84, "")</f>
        <v>6170.2127659574462</v>
      </c>
      <c r="M84" s="31">
        <v>739</v>
      </c>
      <c r="N84" s="32">
        <f t="shared" si="41"/>
        <v>4.8226950354609929E-2</v>
      </c>
      <c r="O84" s="18">
        <f>IF(ISNUMBER(M84), $B91 * N84, "")</f>
        <v>7234.0425531914898</v>
      </c>
      <c r="Q84" s="251"/>
      <c r="R84" s="251"/>
      <c r="S84" s="251"/>
    </row>
    <row r="85" spans="1:19" ht="17.25" thickBot="1">
      <c r="A85" s="127" t="s">
        <v>233</v>
      </c>
      <c r="B85" s="128">
        <v>569</v>
      </c>
      <c r="C85" s="78">
        <v>1.42602496E-2</v>
      </c>
      <c r="D85" s="20">
        <v>570</v>
      </c>
      <c r="E85" s="21">
        <f t="shared" si="38"/>
        <v>1.7574692442882249E-3</v>
      </c>
      <c r="F85" s="22">
        <f>IF(ISNUMBER(D85), $B91 * E85, "")</f>
        <v>263.6203866432337</v>
      </c>
      <c r="G85" s="30">
        <v>566</v>
      </c>
      <c r="H85" s="21">
        <f t="shared" si="39"/>
        <v>-5.272407732864675E-3</v>
      </c>
      <c r="I85" s="105">
        <f>IF(ISNUMBER(G85), $B91 * H85, "")</f>
        <v>-790.86115992970122</v>
      </c>
      <c r="J85" s="20">
        <v>567</v>
      </c>
      <c r="K85" s="21">
        <f t="shared" si="40"/>
        <v>-3.5149384885764497E-3</v>
      </c>
      <c r="L85" s="22">
        <f>IF(ISNUMBER(J85), $B91 * K85, "")</f>
        <v>-527.2407732864674</v>
      </c>
      <c r="M85" s="30">
        <v>568</v>
      </c>
      <c r="N85" s="21">
        <f t="shared" si="41"/>
        <v>-1.7574692442882249E-3</v>
      </c>
      <c r="O85" s="22">
        <f>IF(ISNUMBER(M85), $B91 * N85, "")</f>
        <v>-263.6203866432337</v>
      </c>
      <c r="Q85" s="251"/>
      <c r="R85" s="251"/>
      <c r="S85" s="251"/>
    </row>
    <row r="86" spans="1:19" ht="17.25" thickBot="1">
      <c r="A86" s="125" t="s">
        <v>203</v>
      </c>
      <c r="B86" s="129">
        <v>667</v>
      </c>
      <c r="C86" s="80">
        <v>1.3677811600000001E-2</v>
      </c>
      <c r="D86" s="106">
        <v>665</v>
      </c>
      <c r="E86" s="107">
        <f>IF(ISNUMBER(D86), (D86 - $B86) / $B86, "")</f>
        <v>-2.9985007496251873E-3</v>
      </c>
      <c r="F86" s="108">
        <f>IF(ISNUMBER(D86), $B91 * E86, "")</f>
        <v>-449.77511244377808</v>
      </c>
      <c r="G86" s="109">
        <v>657</v>
      </c>
      <c r="H86" s="107">
        <f>IF(ISNUMBER(G86), (G86 - $B86) / $B86, "")</f>
        <v>-1.4992503748125937E-2</v>
      </c>
      <c r="I86" s="110">
        <f>IF(ISNUMBER(G86), $B91 * H86, "")</f>
        <v>-2248.8755622188905</v>
      </c>
      <c r="J86" s="106">
        <v>663</v>
      </c>
      <c r="K86" s="107">
        <f>IF(ISNUMBER(J86), (J86 - $B86) / $B86, "")</f>
        <v>-5.9970014992503746E-3</v>
      </c>
      <c r="L86" s="108">
        <f>IF(ISNUMBER(J86), $B91 * K86, "")</f>
        <v>-899.55022488755617</v>
      </c>
      <c r="M86" s="109">
        <v>674</v>
      </c>
      <c r="N86" s="107">
        <f>IF(ISNUMBER(M86), (M86 - $B86) / $B86, "")</f>
        <v>1.0494752623688156E-2</v>
      </c>
      <c r="O86" s="108">
        <f>IF(ISNUMBER(M86), $B91 * N86, "")</f>
        <v>1574.2128935532235</v>
      </c>
      <c r="Q86" s="256"/>
      <c r="R86" s="256"/>
      <c r="S86" s="256"/>
    </row>
    <row r="87" spans="1:19" ht="17.25" thickBot="1">
      <c r="A87" s="125" t="s">
        <v>249</v>
      </c>
      <c r="B87" s="126">
        <v>897</v>
      </c>
      <c r="C87" s="77">
        <v>1.3559322E-2</v>
      </c>
      <c r="D87" s="15">
        <v>890</v>
      </c>
      <c r="E87" s="32">
        <f t="shared" ref="E87:E90" si="42">IF(ISNUMBER(D87), (D87 - $B87) / $B87, "")</f>
        <v>-7.803790412486065E-3</v>
      </c>
      <c r="F87" s="18">
        <f>IF(ISNUMBER(D87), $B91 * E87, "")</f>
        <v>-1170.5685618729096</v>
      </c>
      <c r="G87" s="31">
        <v>891</v>
      </c>
      <c r="H87" s="32">
        <f t="shared" ref="H87:H90" si="43">IF(ISNUMBER(G87), (G87 - $B87) / $B87, "")</f>
        <v>-6.688963210702341E-3</v>
      </c>
      <c r="I87" s="101">
        <f>IF(ISNUMBER(G87), $B91 * H87, "")</f>
        <v>-1003.3444816053511</v>
      </c>
      <c r="J87" s="15">
        <v>896</v>
      </c>
      <c r="K87" s="32">
        <f t="shared" ref="K87:K90" si="44">IF(ISNUMBER(J87), (J87 - $B87) / $B87, "")</f>
        <v>-1.1148272017837235E-3</v>
      </c>
      <c r="L87" s="18">
        <f>IF(ISNUMBER(J87), $B91 * K87, "")</f>
        <v>-167.22408026755852</v>
      </c>
      <c r="M87" s="31">
        <v>895</v>
      </c>
      <c r="N87" s="32">
        <f t="shared" ref="N87:N90" si="45">IF(ISNUMBER(M87), (M87 - $B87) / $B87, "")</f>
        <v>-2.229654403567447E-3</v>
      </c>
      <c r="O87" s="18">
        <f>IF(ISNUMBER(M87), $B91 * N87, "")</f>
        <v>-334.44816053511704</v>
      </c>
      <c r="Q87" s="256"/>
      <c r="R87" s="256"/>
      <c r="S87" s="256"/>
    </row>
    <row r="88" spans="1:19" ht="17.25" thickBot="1">
      <c r="A88" s="125" t="s">
        <v>189</v>
      </c>
      <c r="B88" s="126">
        <v>327</v>
      </c>
      <c r="C88" s="77">
        <v>1.23839009E-2</v>
      </c>
      <c r="D88" s="15">
        <v>326</v>
      </c>
      <c r="E88" s="32">
        <f t="shared" si="42"/>
        <v>-3.0581039755351682E-3</v>
      </c>
      <c r="F88" s="18">
        <f>IF(ISNUMBER(D88), $B91 * E88, "")</f>
        <v>-458.71559633027522</v>
      </c>
      <c r="G88" s="31">
        <v>324</v>
      </c>
      <c r="H88" s="32">
        <f t="shared" si="43"/>
        <v>-9.1743119266055051E-3</v>
      </c>
      <c r="I88" s="101">
        <f>IF(ISNUMBER(G88), $B91 * H88, "")</f>
        <v>-1376.1467889908258</v>
      </c>
      <c r="J88" s="15">
        <v>325</v>
      </c>
      <c r="K88" s="32">
        <f t="shared" si="44"/>
        <v>-6.1162079510703364E-3</v>
      </c>
      <c r="L88" s="18">
        <f>IF(ISNUMBER(J88), $B91 * K88, "")</f>
        <v>-917.43119266055044</v>
      </c>
      <c r="M88" s="31">
        <v>327</v>
      </c>
      <c r="N88" s="32">
        <f t="shared" si="45"/>
        <v>0</v>
      </c>
      <c r="O88" s="18">
        <f>IF(ISNUMBER(M88), $B91 * N88, "")</f>
        <v>0</v>
      </c>
      <c r="Q88" s="256"/>
      <c r="R88" s="256"/>
      <c r="S88" s="256"/>
    </row>
    <row r="89" spans="1:19">
      <c r="A89" s="125" t="s">
        <v>85</v>
      </c>
      <c r="B89" s="126">
        <v>365</v>
      </c>
      <c r="C89" s="77">
        <v>1.10803324E-2</v>
      </c>
      <c r="D89" s="15">
        <v>368</v>
      </c>
      <c r="E89" s="32">
        <f t="shared" si="42"/>
        <v>8.21917808219178E-3</v>
      </c>
      <c r="F89" s="18">
        <f>IF(ISNUMBER(D89), $B91 * E89, "")</f>
        <v>1232.8767123287671</v>
      </c>
      <c r="G89" s="31">
        <v>374</v>
      </c>
      <c r="H89" s="32">
        <f t="shared" si="43"/>
        <v>2.4657534246575342E-2</v>
      </c>
      <c r="I89" s="101">
        <f>IF(ISNUMBER(G89), $B91 * H89, "")</f>
        <v>3698.6301369863013</v>
      </c>
      <c r="J89" s="15">
        <v>375</v>
      </c>
      <c r="K89" s="32">
        <f t="shared" si="44"/>
        <v>2.7397260273972601E-2</v>
      </c>
      <c r="L89" s="18">
        <f>IF(ISNUMBER(J89), $B91 * K89, "")</f>
        <v>4109.58904109589</v>
      </c>
      <c r="M89" s="31">
        <v>373</v>
      </c>
      <c r="N89" s="32">
        <f t="shared" si="45"/>
        <v>2.1917808219178082E-2</v>
      </c>
      <c r="O89" s="18">
        <f>IF(ISNUMBER(M89), $B91 * N89, "")</f>
        <v>3287.6712328767126</v>
      </c>
      <c r="Q89" s="278"/>
      <c r="R89" s="279"/>
      <c r="S89" s="280"/>
    </row>
    <row r="90" spans="1:19" ht="17.25" thickBot="1">
      <c r="A90" s="130" t="s">
        <v>263</v>
      </c>
      <c r="B90" s="131">
        <v>210</v>
      </c>
      <c r="C90" s="79">
        <v>9.6153846000000005E-3</v>
      </c>
      <c r="D90" s="24">
        <v>210</v>
      </c>
      <c r="E90" s="25">
        <f t="shared" si="42"/>
        <v>0</v>
      </c>
      <c r="F90" s="104">
        <f>IF(ISNUMBER(D90), $B91 * E90, "")</f>
        <v>0</v>
      </c>
      <c r="G90" s="102">
        <v>208</v>
      </c>
      <c r="H90" s="25">
        <f t="shared" si="43"/>
        <v>-9.5238095238095247E-3</v>
      </c>
      <c r="I90" s="103">
        <f>IF(ISNUMBER(G90), $B91 * H90, "")</f>
        <v>-1428.5714285714287</v>
      </c>
      <c r="J90" s="24">
        <v>209</v>
      </c>
      <c r="K90" s="25">
        <f t="shared" si="44"/>
        <v>-4.7619047619047623E-3</v>
      </c>
      <c r="L90" s="104">
        <f>IF(ISNUMBER(J90), $B91 * K90, "")</f>
        <v>-714.28571428571433</v>
      </c>
      <c r="M90" s="102">
        <v>212</v>
      </c>
      <c r="N90" s="25">
        <f t="shared" si="45"/>
        <v>9.5238095238095247E-3</v>
      </c>
      <c r="O90" s="104">
        <f>IF(ISNUMBER(M90), $B91 * N90, "")</f>
        <v>1428.5714285714287</v>
      </c>
      <c r="Q90" s="281"/>
      <c r="R90" s="282"/>
      <c r="S90" s="283"/>
    </row>
    <row r="91" spans="1:19" ht="17.25" thickBot="1">
      <c r="A91" s="132" t="s">
        <v>267</v>
      </c>
      <c r="B91" s="289">
        <f>$B$37</f>
        <v>150000</v>
      </c>
      <c r="C91" s="290"/>
      <c r="D91" s="26" t="s">
        <v>268</v>
      </c>
      <c r="E91" s="27">
        <f>IF(COUNT(E71:E90), SUM(E71:E90) / COUNT(E71:E90), 0)</f>
        <v>-5.108268646294609E-3</v>
      </c>
      <c r="F91" s="28">
        <f>SUM(F71:F90)</f>
        <v>-15324.805938883825</v>
      </c>
      <c r="G91" s="26" t="s">
        <v>268</v>
      </c>
      <c r="H91" s="27">
        <f>IF(COUNT(H71:H90), SUM(H71:H90) / COUNT(H71:H90), 0)</f>
        <v>-1.1266082302594571E-2</v>
      </c>
      <c r="I91" s="28">
        <f>SUM(I71:I90)</f>
        <v>-33798.246907783709</v>
      </c>
      <c r="J91" s="26" t="s">
        <v>268</v>
      </c>
      <c r="K91" s="27">
        <f>IF(COUNT(K71:K90), SUM(K71:K90) / COUNT(K71:K90), 0)</f>
        <v>-3.4826088307294404E-3</v>
      </c>
      <c r="L91" s="28">
        <f>SUM(L71:L90)</f>
        <v>-10447.826492188309</v>
      </c>
      <c r="M91" s="26" t="s">
        <v>268</v>
      </c>
      <c r="N91" s="27">
        <f>IF(COUNT(N71:N90), SUM(N71:N90) / COUNT(N71:N90), 0)</f>
        <v>1.0264154658573108E-3</v>
      </c>
      <c r="O91" s="28">
        <f>SUM(O71:O90)</f>
        <v>3079.2463975719311</v>
      </c>
      <c r="Q91" s="284"/>
      <c r="R91" s="285"/>
      <c r="S91" s="286"/>
    </row>
    <row r="93" spans="1:19" ht="17.25" thickBot="1"/>
    <row r="94" spans="1:19" ht="17.25" thickBot="1">
      <c r="A94" s="230" t="s">
        <v>46</v>
      </c>
      <c r="B94" s="231"/>
      <c r="C94" s="231"/>
      <c r="D94" s="231"/>
      <c r="E94" s="231"/>
      <c r="F94" s="231"/>
      <c r="G94" s="231"/>
      <c r="H94" s="231"/>
      <c r="I94" s="231"/>
      <c r="J94" s="231"/>
      <c r="K94" s="231"/>
      <c r="L94" s="231"/>
      <c r="M94" s="231"/>
      <c r="N94" s="231"/>
      <c r="O94" s="232"/>
      <c r="Q94" s="251"/>
      <c r="R94" s="251"/>
      <c r="S94" s="251"/>
    </row>
    <row r="95" spans="1:19" ht="17.25" thickBot="1">
      <c r="A95" s="210" t="s">
        <v>264</v>
      </c>
      <c r="B95" s="230" t="s">
        <v>49</v>
      </c>
      <c r="C95" s="232"/>
      <c r="D95" s="230" t="s">
        <v>57</v>
      </c>
      <c r="E95" s="231"/>
      <c r="F95" s="232"/>
      <c r="G95" s="257">
        <f>_xlfn.IFNA(VLOOKUP(B95, 현재가테이블!$B$2:$D$200, 2, FALSE), "-")</f>
        <v>60715000</v>
      </c>
      <c r="H95" s="258"/>
      <c r="I95" s="259"/>
      <c r="J95" s="230" t="s">
        <v>58</v>
      </c>
      <c r="K95" s="231"/>
      <c r="L95" s="232"/>
      <c r="M95" s="260">
        <f>_xlfn.IFNA(VLOOKUP(B95, 현재가테이블!$B$2:$D$200, 3, FALSE), "-")</f>
        <v>-7.8924148000000006E-3</v>
      </c>
      <c r="N95" s="261"/>
      <c r="O95" s="262"/>
      <c r="Q95" s="251"/>
      <c r="R95" s="251"/>
      <c r="S95" s="251"/>
    </row>
    <row r="96" spans="1:19" ht="17.25" thickBot="1">
      <c r="A96" s="291" t="s">
        <v>54</v>
      </c>
      <c r="B96" s="293" t="str">
        <f>TEXT($G$1, "[$-ko-KR]yyyy-mm-dd(ddd) ") &amp; "오전 00:00"</f>
        <v>2021-12-12(일) 오전 00:00</v>
      </c>
      <c r="C96" s="294"/>
      <c r="D96" s="253" t="str">
        <f>TEXT($G$1, "[$-ko-KR]yyyy-mm-dd(ddd) ") &amp; "오후 14:00"</f>
        <v>2021-12-12(일) 오후 14:00</v>
      </c>
      <c r="E96" s="254"/>
      <c r="F96" s="255"/>
      <c r="G96" s="253" t="str">
        <f>TEXT($G$1, "[$-ko-KR]yyyy-mm-dd(ddd) ") &amp; "오후 19:00"</f>
        <v>2021-12-12(일) 오후 19:00</v>
      </c>
      <c r="H96" s="254"/>
      <c r="I96" s="255"/>
      <c r="J96" s="253" t="str">
        <f>TEXT($G$1, "[$-ko-KR]yyyy-mm-dd(ddd) ") &amp; "오후 21:00"</f>
        <v>2021-12-12(일) 오후 21:00</v>
      </c>
      <c r="K96" s="254"/>
      <c r="L96" s="255"/>
      <c r="M96" s="253" t="str">
        <f>TEXT($G$1+1, "[$-ko-KR]yyyy-mm-dd(ddd) ") &amp; "오전 00:00"</f>
        <v>2021-12-13(월) 오전 00:00</v>
      </c>
      <c r="N96" s="254"/>
      <c r="O96" s="255"/>
      <c r="Q96" s="251"/>
      <c r="R96" s="251"/>
      <c r="S96" s="251"/>
    </row>
    <row r="97" spans="1:19" ht="17.25" thickBot="1">
      <c r="A97" s="292"/>
      <c r="B97" s="121" t="s">
        <v>57</v>
      </c>
      <c r="C97" s="122" t="s">
        <v>58</v>
      </c>
      <c r="D97" s="2" t="s">
        <v>57</v>
      </c>
      <c r="E97" s="10" t="s">
        <v>265</v>
      </c>
      <c r="F97" s="11" t="s">
        <v>266</v>
      </c>
      <c r="G97" s="211" t="s">
        <v>57</v>
      </c>
      <c r="H97" s="212" t="s">
        <v>265</v>
      </c>
      <c r="I97" s="213" t="s">
        <v>266</v>
      </c>
      <c r="J97" s="10" t="s">
        <v>57</v>
      </c>
      <c r="K97" s="10" t="s">
        <v>265</v>
      </c>
      <c r="L97" s="115" t="s">
        <v>266</v>
      </c>
      <c r="M97" s="2" t="s">
        <v>57</v>
      </c>
      <c r="N97" s="10" t="s">
        <v>265</v>
      </c>
      <c r="O97" s="66" t="s">
        <v>266</v>
      </c>
      <c r="Q97" s="256"/>
      <c r="R97" s="256"/>
      <c r="S97" s="256"/>
    </row>
    <row r="98" spans="1:19" ht="17.25" thickBot="1">
      <c r="A98" s="123" t="s">
        <v>161</v>
      </c>
      <c r="B98" s="124">
        <v>553</v>
      </c>
      <c r="C98" s="76">
        <v>0.15448851769999999</v>
      </c>
      <c r="D98" s="13">
        <v>527</v>
      </c>
      <c r="E98" s="14">
        <f>IF(ISNUMBER(D98), (D98 - $B98) / $B98, "")</f>
        <v>-4.701627486437613E-2</v>
      </c>
      <c r="F98" s="16">
        <f>IF(ISNUMBER(D98), $B118 * E98, "")</f>
        <v>-7052.4412296564196</v>
      </c>
      <c r="G98" s="29">
        <v>522</v>
      </c>
      <c r="H98" s="14">
        <f>IF(ISNUMBER(G98), (G98 - $B98) / $B98, "")</f>
        <v>-5.6057866184448461E-2</v>
      </c>
      <c r="I98" s="100">
        <f>IF(ISNUMBER(G98), $B118 * H98, "")</f>
        <v>-8408.67992766727</v>
      </c>
      <c r="J98" s="13">
        <v>524</v>
      </c>
      <c r="K98" s="14">
        <f>IF(ISNUMBER(J98), (J98 - $B98) / $B98, "")</f>
        <v>-5.2441229656419529E-2</v>
      </c>
      <c r="L98" s="16">
        <f>IF(ISNUMBER(J98), $B118 * K98, "")</f>
        <v>-7866.1844484629291</v>
      </c>
      <c r="M98" s="29">
        <v>521</v>
      </c>
      <c r="N98" s="14">
        <f>IF(ISNUMBER(M98), (M98 - $B98) / $B98, "")</f>
        <v>-5.7866184448462928E-2</v>
      </c>
      <c r="O98" s="16">
        <f>IF(ISNUMBER(M98), $B118 * N98, "")</f>
        <v>-8679.9276672694396</v>
      </c>
      <c r="Q98" s="251"/>
      <c r="R98" s="251"/>
      <c r="S98" s="251"/>
    </row>
    <row r="99" spans="1:19" ht="17.25" thickBot="1">
      <c r="A99" s="125" t="s">
        <v>83</v>
      </c>
      <c r="B99" s="126">
        <v>4210</v>
      </c>
      <c r="C99" s="77">
        <v>9.0673575100000001E-2</v>
      </c>
      <c r="D99" s="15">
        <v>4235</v>
      </c>
      <c r="E99" s="32">
        <f t="shared" ref="E99:E102" si="46">IF(ISNUMBER(D99), (D99 - $B99) / $B99, "")</f>
        <v>5.9382422802850355E-3</v>
      </c>
      <c r="F99" s="18">
        <f>IF(ISNUMBER(D99), $B118 * E99, "")</f>
        <v>890.73634204275527</v>
      </c>
      <c r="G99" s="31">
        <v>4085</v>
      </c>
      <c r="H99" s="32">
        <f t="shared" ref="H99:H102" si="47">IF(ISNUMBER(G99), (G99 - $B99) / $B99, "")</f>
        <v>-2.9691211401425176E-2</v>
      </c>
      <c r="I99" s="101">
        <f>IF(ISNUMBER(G99), $B118 * H99, "")</f>
        <v>-4453.6817102137766</v>
      </c>
      <c r="J99" s="15">
        <v>4125</v>
      </c>
      <c r="K99" s="32">
        <f t="shared" ref="K99:K102" si="48">IF(ISNUMBER(J99), (J99 - $B99) / $B99, "")</f>
        <v>-2.0190023752969122E-2</v>
      </c>
      <c r="L99" s="18">
        <f>IF(ISNUMBER(J99), $B118 * K99, "")</f>
        <v>-3028.5035629453682</v>
      </c>
      <c r="M99" s="31">
        <v>4125</v>
      </c>
      <c r="N99" s="32">
        <f t="shared" ref="N99:N102" si="49">IF(ISNUMBER(M99), (M99 - $B99) / $B99, "")</f>
        <v>-2.0190023752969122E-2</v>
      </c>
      <c r="O99" s="18">
        <f>IF(ISNUMBER(M99), $B118 * N99, "")</f>
        <v>-3028.5035629453682</v>
      </c>
      <c r="Q99" s="251"/>
      <c r="R99" s="251"/>
      <c r="S99" s="251"/>
    </row>
    <row r="100" spans="1:19" ht="17.25" thickBot="1">
      <c r="A100" s="125" t="s">
        <v>73</v>
      </c>
      <c r="B100" s="126">
        <v>30450</v>
      </c>
      <c r="C100" s="77">
        <v>6.2085804000000001E-2</v>
      </c>
      <c r="D100" s="15">
        <v>30460</v>
      </c>
      <c r="E100" s="32">
        <f t="shared" si="46"/>
        <v>3.2840722495894911E-4</v>
      </c>
      <c r="F100" s="18">
        <f>IF(ISNUMBER(D100), $B118 * E100, "")</f>
        <v>49.261083743842363</v>
      </c>
      <c r="G100" s="31">
        <v>29820</v>
      </c>
      <c r="H100" s="32">
        <f t="shared" si="47"/>
        <v>-2.0689655172413793E-2</v>
      </c>
      <c r="I100" s="101">
        <f>IF(ISNUMBER(G100), $B118 * H100, "")</f>
        <v>-3103.4482758620688</v>
      </c>
      <c r="J100" s="15">
        <v>30140</v>
      </c>
      <c r="K100" s="32">
        <f t="shared" si="48"/>
        <v>-1.0180623973727421E-2</v>
      </c>
      <c r="L100" s="18">
        <f>IF(ISNUMBER(J100), $B118 * K100, "")</f>
        <v>-1527.0935960591132</v>
      </c>
      <c r="M100" s="31">
        <v>30250</v>
      </c>
      <c r="N100" s="32">
        <f t="shared" si="49"/>
        <v>-6.5681444991789817E-3</v>
      </c>
      <c r="O100" s="18">
        <f>IF(ISNUMBER(M100), $B118 * N100, "")</f>
        <v>-985.22167487684726</v>
      </c>
      <c r="Q100" s="256"/>
      <c r="R100" s="256"/>
      <c r="S100" s="256"/>
    </row>
    <row r="101" spans="1:19" ht="17.25" thickBot="1">
      <c r="A101" s="125" t="s">
        <v>195</v>
      </c>
      <c r="B101" s="126">
        <v>11720</v>
      </c>
      <c r="C101" s="77">
        <v>4.83005367E-2</v>
      </c>
      <c r="D101" s="15">
        <v>11610</v>
      </c>
      <c r="E101" s="32">
        <f t="shared" si="46"/>
        <v>-9.3856655290102398E-3</v>
      </c>
      <c r="F101" s="18">
        <f>IF(ISNUMBER(D101), $B118 * E101, "")</f>
        <v>-1407.8498293515361</v>
      </c>
      <c r="G101" s="31">
        <v>11280</v>
      </c>
      <c r="H101" s="32">
        <f t="shared" si="47"/>
        <v>-3.7542662116040959E-2</v>
      </c>
      <c r="I101" s="101">
        <f>IF(ISNUMBER(G101), $B118 * H101, "")</f>
        <v>-5631.3993174061443</v>
      </c>
      <c r="J101" s="15">
        <v>11350</v>
      </c>
      <c r="K101" s="32">
        <f t="shared" si="48"/>
        <v>-3.1569965870307165E-2</v>
      </c>
      <c r="L101" s="18">
        <f>IF(ISNUMBER(J101), $B118 * K101, "")</f>
        <v>-4735.4948805460745</v>
      </c>
      <c r="M101" s="31">
        <v>11350</v>
      </c>
      <c r="N101" s="32">
        <f t="shared" si="49"/>
        <v>-3.1569965870307165E-2</v>
      </c>
      <c r="O101" s="18">
        <f>IF(ISNUMBER(M101), $B118 * N101, "")</f>
        <v>-4735.4948805460745</v>
      </c>
      <c r="Q101" s="256"/>
      <c r="R101" s="256"/>
      <c r="S101" s="256"/>
    </row>
    <row r="102" spans="1:19" ht="17.25" thickBot="1">
      <c r="A102" s="127" t="s">
        <v>51</v>
      </c>
      <c r="B102" s="128">
        <v>345</v>
      </c>
      <c r="C102" s="78">
        <v>4.5454545499999999E-2</v>
      </c>
      <c r="D102" s="20">
        <v>335</v>
      </c>
      <c r="E102" s="21">
        <f t="shared" si="46"/>
        <v>-2.8985507246376812E-2</v>
      </c>
      <c r="F102" s="22">
        <f>IF(ISNUMBER(D102), $B118 * E102, "")</f>
        <v>-4347.826086956522</v>
      </c>
      <c r="G102" s="30">
        <v>335</v>
      </c>
      <c r="H102" s="21">
        <f t="shared" si="47"/>
        <v>-2.8985507246376812E-2</v>
      </c>
      <c r="I102" s="105">
        <f>IF(ISNUMBER(G102), $B118 * H102, "")</f>
        <v>-4347.826086956522</v>
      </c>
      <c r="J102" s="20">
        <v>339</v>
      </c>
      <c r="K102" s="21">
        <f t="shared" si="48"/>
        <v>-1.7391304347826087E-2</v>
      </c>
      <c r="L102" s="22">
        <f>IF(ISNUMBER(J102), $B118 * K102, "")</f>
        <v>-2608.695652173913</v>
      </c>
      <c r="M102" s="30">
        <v>342</v>
      </c>
      <c r="N102" s="21">
        <f t="shared" si="49"/>
        <v>-8.6956521739130436E-3</v>
      </c>
      <c r="O102" s="22">
        <f>IF(ISNUMBER(M102), $B118 * N102, "")</f>
        <v>-1304.3478260869565</v>
      </c>
      <c r="Q102" s="256"/>
      <c r="R102" s="256"/>
      <c r="S102" s="256"/>
    </row>
    <row r="103" spans="1:19" ht="17.25" thickBot="1">
      <c r="A103" s="125" t="s">
        <v>97</v>
      </c>
      <c r="B103" s="129">
        <v>4.09</v>
      </c>
      <c r="C103" s="80">
        <v>4.3367346899999999E-2</v>
      </c>
      <c r="D103" s="106" t="s">
        <v>341</v>
      </c>
      <c r="E103" s="107" t="str">
        <f>IF(ISNUMBER(D103), (D103 - $B103) / $B103, "")</f>
        <v/>
      </c>
      <c r="F103" s="108" t="str">
        <f>IF(ISNUMBER(D103), $B118 * E103, "")</f>
        <v/>
      </c>
      <c r="G103" s="109" t="s">
        <v>341</v>
      </c>
      <c r="H103" s="107" t="str">
        <f>IF(ISNUMBER(G103), (G103 - $B103) / $B103, "")</f>
        <v/>
      </c>
      <c r="I103" s="110" t="str">
        <f>IF(ISNUMBER(G103), $B118 * H103, "")</f>
        <v/>
      </c>
      <c r="J103" s="106" t="s">
        <v>341</v>
      </c>
      <c r="K103" s="107" t="str">
        <f>IF(ISNUMBER(J103), (J103 - $B103) / $B103, "")</f>
        <v/>
      </c>
      <c r="L103" s="108" t="str">
        <f>IF(ISNUMBER(J103), $B118 * K103, "")</f>
        <v/>
      </c>
      <c r="M103" s="109" t="s">
        <v>341</v>
      </c>
      <c r="N103" s="107" t="str">
        <f>IF(ISNUMBER(M103), (M103 - $B103) / $B103, "")</f>
        <v/>
      </c>
      <c r="O103" s="108" t="str">
        <f>IF(ISNUMBER(M103), $B118 * N103, "")</f>
        <v/>
      </c>
      <c r="Q103" s="256"/>
      <c r="R103" s="256"/>
      <c r="S103" s="256"/>
    </row>
    <row r="104" spans="1:19" ht="17.25" thickBot="1">
      <c r="A104" s="125" t="s">
        <v>123</v>
      </c>
      <c r="B104" s="126">
        <v>196000</v>
      </c>
      <c r="C104" s="77">
        <v>4.2553191499999997E-2</v>
      </c>
      <c r="D104" s="15">
        <v>192550</v>
      </c>
      <c r="E104" s="32">
        <f t="shared" ref="E104:E107" si="50">IF(ISNUMBER(D104), (D104 - $B104) / $B104, "")</f>
        <v>-1.760204081632653E-2</v>
      </c>
      <c r="F104" s="18">
        <f>IF(ISNUMBER(D104), $B118 * E104, "")</f>
        <v>-2640.3061224489793</v>
      </c>
      <c r="G104" s="31">
        <v>193700</v>
      </c>
      <c r="H104" s="32">
        <f t="shared" ref="H104:H107" si="51">IF(ISNUMBER(G104), (G104 - $B104) / $B104, "")</f>
        <v>-1.1734693877551021E-2</v>
      </c>
      <c r="I104" s="101">
        <f>IF(ISNUMBER(G104), $B118 * H104, "")</f>
        <v>-1760.204081632653</v>
      </c>
      <c r="J104" s="15">
        <v>196150</v>
      </c>
      <c r="K104" s="32">
        <f t="shared" ref="K104:K107" si="52">IF(ISNUMBER(J104), (J104 - $B104) / $B104, "")</f>
        <v>7.6530612244897955E-4</v>
      </c>
      <c r="L104" s="18">
        <f>IF(ISNUMBER(J104), $B118 * K104, "")</f>
        <v>114.79591836734693</v>
      </c>
      <c r="M104" s="31">
        <v>196350</v>
      </c>
      <c r="N104" s="32">
        <f t="shared" ref="N104:N107" si="53">IF(ISNUMBER(M104), (M104 - $B104) / $B104, "")</f>
        <v>1.7857142857142857E-3</v>
      </c>
      <c r="O104" s="18">
        <f>IF(ISNUMBER(M104), $B118 * N104, "")</f>
        <v>267.85714285714283</v>
      </c>
      <c r="Q104" s="256"/>
      <c r="R104" s="256"/>
      <c r="S104" s="256"/>
    </row>
    <row r="105" spans="1:19" ht="17.25" thickBot="1">
      <c r="A105" s="125" t="s">
        <v>336</v>
      </c>
      <c r="B105" s="126">
        <v>312</v>
      </c>
      <c r="C105" s="77">
        <v>0.04</v>
      </c>
      <c r="D105" s="15">
        <v>310</v>
      </c>
      <c r="E105" s="32">
        <f t="shared" si="50"/>
        <v>-6.41025641025641E-3</v>
      </c>
      <c r="F105" s="18">
        <f>IF(ISNUMBER(D105), $B118 * E105, "")</f>
        <v>-961.53846153846155</v>
      </c>
      <c r="G105" s="31">
        <v>308</v>
      </c>
      <c r="H105" s="32">
        <f t="shared" si="51"/>
        <v>-1.282051282051282E-2</v>
      </c>
      <c r="I105" s="101">
        <f>IF(ISNUMBER(G105), $B118 * H105, "")</f>
        <v>-1923.0769230769231</v>
      </c>
      <c r="J105" s="15">
        <v>311</v>
      </c>
      <c r="K105" s="32">
        <f t="shared" si="52"/>
        <v>-3.205128205128205E-3</v>
      </c>
      <c r="L105" s="18">
        <f>IF(ISNUMBER(J105), $B118 * K105, "")</f>
        <v>-480.76923076923077</v>
      </c>
      <c r="M105" s="31">
        <v>311</v>
      </c>
      <c r="N105" s="32">
        <f t="shared" si="53"/>
        <v>-3.205128205128205E-3</v>
      </c>
      <c r="O105" s="18">
        <f>IF(ISNUMBER(M105), $B118 * N105, "")</f>
        <v>-480.76923076923077</v>
      </c>
      <c r="Q105" s="256"/>
      <c r="R105" s="256"/>
      <c r="S105" s="256"/>
    </row>
    <row r="106" spans="1:19" ht="17.25" thickBot="1">
      <c r="A106" s="125" t="s">
        <v>121</v>
      </c>
      <c r="B106" s="126">
        <v>445</v>
      </c>
      <c r="C106" s="77">
        <v>3.9719626199999997E-2</v>
      </c>
      <c r="D106" s="15">
        <v>438</v>
      </c>
      <c r="E106" s="32">
        <f t="shared" si="50"/>
        <v>-1.5730337078651686E-2</v>
      </c>
      <c r="F106" s="18">
        <f>IF(ISNUMBER(D106), $B118 * E106, "")</f>
        <v>-2359.5505617977528</v>
      </c>
      <c r="G106" s="31">
        <v>433</v>
      </c>
      <c r="H106" s="32">
        <f t="shared" si="51"/>
        <v>-2.6966292134831461E-2</v>
      </c>
      <c r="I106" s="101">
        <f>IF(ISNUMBER(G106), $B118 * H106, "")</f>
        <v>-4044.9438202247193</v>
      </c>
      <c r="J106" s="15">
        <v>437</v>
      </c>
      <c r="K106" s="32">
        <f t="shared" si="52"/>
        <v>-1.7977528089887642E-2</v>
      </c>
      <c r="L106" s="18">
        <f>IF(ISNUMBER(J106), $B118 * K106, "")</f>
        <v>-2696.6292134831465</v>
      </c>
      <c r="M106" s="31">
        <v>441</v>
      </c>
      <c r="N106" s="32">
        <f t="shared" si="53"/>
        <v>-8.988764044943821E-3</v>
      </c>
      <c r="O106" s="18">
        <f>IF(ISNUMBER(M106), $B118 * N106, "")</f>
        <v>-1348.3146067415732</v>
      </c>
      <c r="Q106" s="33"/>
      <c r="R106" s="33"/>
    </row>
    <row r="107" spans="1:19" ht="17.25" thickBot="1">
      <c r="A107" s="130" t="s">
        <v>81</v>
      </c>
      <c r="B107" s="131">
        <v>1600</v>
      </c>
      <c r="C107" s="79">
        <v>3.8961039000000003E-2</v>
      </c>
      <c r="D107" s="24">
        <v>1685</v>
      </c>
      <c r="E107" s="25">
        <f t="shared" si="50"/>
        <v>5.3124999999999999E-2</v>
      </c>
      <c r="F107" s="104">
        <f>IF(ISNUMBER(D107), $B118 * E107, "")</f>
        <v>7968.75</v>
      </c>
      <c r="G107" s="102">
        <v>1670</v>
      </c>
      <c r="H107" s="25">
        <f t="shared" si="51"/>
        <v>4.3749999999999997E-2</v>
      </c>
      <c r="I107" s="103">
        <f>IF(ISNUMBER(G107), $B118 * H107, "")</f>
        <v>6562.5</v>
      </c>
      <c r="J107" s="24">
        <v>1685</v>
      </c>
      <c r="K107" s="25">
        <f t="shared" si="52"/>
        <v>5.3124999999999999E-2</v>
      </c>
      <c r="L107" s="104">
        <f>IF(ISNUMBER(J107), $B118 * K107, "")</f>
        <v>7968.75</v>
      </c>
      <c r="M107" s="102">
        <v>1660</v>
      </c>
      <c r="N107" s="25">
        <f t="shared" si="53"/>
        <v>3.7499999999999999E-2</v>
      </c>
      <c r="O107" s="104">
        <f>IF(ISNUMBER(M107), $B118 * N107, "")</f>
        <v>5625</v>
      </c>
      <c r="Q107" s="265"/>
      <c r="R107" s="266"/>
      <c r="S107" s="267"/>
    </row>
    <row r="108" spans="1:19">
      <c r="A108" s="123" t="s">
        <v>75</v>
      </c>
      <c r="B108" s="124">
        <v>24460</v>
      </c>
      <c r="C108" s="76">
        <v>3.8641188999999999E-2</v>
      </c>
      <c r="D108" s="13">
        <v>24420</v>
      </c>
      <c r="E108" s="14">
        <f>IF(ISNUMBER(D108), (D108 - $B108) / $B108, "")</f>
        <v>-1.6353229762878169E-3</v>
      </c>
      <c r="F108" s="16">
        <f>IF(ISNUMBER(D108), $B118 * E108, "")</f>
        <v>-245.29844644317254</v>
      </c>
      <c r="G108" s="29">
        <v>24250</v>
      </c>
      <c r="H108" s="14">
        <f>IF(ISNUMBER(G108), (G108 - $B108) / $B108, "")</f>
        <v>-8.5854456255110376E-3</v>
      </c>
      <c r="I108" s="100">
        <f>IF(ISNUMBER(G108), $B118 * H108, "")</f>
        <v>-1287.8168438266557</v>
      </c>
      <c r="J108" s="13">
        <v>24400</v>
      </c>
      <c r="K108" s="14">
        <f>IF(ISNUMBER(J108), (J108 - $B108) / $B108, "")</f>
        <v>-2.4529844644317253E-3</v>
      </c>
      <c r="L108" s="16">
        <f>IF(ISNUMBER(J108), $B118 * K108, "")</f>
        <v>-367.94766966475879</v>
      </c>
      <c r="M108" s="29">
        <v>24430</v>
      </c>
      <c r="N108" s="14">
        <f>IF(ISNUMBER(M108), (M108 - $B108) / $B108, "")</f>
        <v>-1.2264922322158627E-3</v>
      </c>
      <c r="O108" s="16">
        <f>IF(ISNUMBER(M108), $B118 * N108, "")</f>
        <v>-183.9738348323794</v>
      </c>
      <c r="Q108" s="268"/>
      <c r="R108" s="269"/>
      <c r="S108" s="270"/>
    </row>
    <row r="109" spans="1:19" ht="17.25" thickBot="1">
      <c r="A109" s="125" t="s">
        <v>335</v>
      </c>
      <c r="B109" s="126">
        <v>220300</v>
      </c>
      <c r="C109" s="77">
        <v>3.8171536300000003E-2</v>
      </c>
      <c r="D109" s="15">
        <v>221600</v>
      </c>
      <c r="E109" s="32">
        <f t="shared" ref="E109:E112" si="54">IF(ISNUMBER(D109), (D109 - $B109) / $B109, "")</f>
        <v>5.9010440308669993E-3</v>
      </c>
      <c r="F109" s="18">
        <f>IF(ISNUMBER(D109), $B118 * E109, "")</f>
        <v>885.15660463004986</v>
      </c>
      <c r="G109" s="31">
        <v>222600</v>
      </c>
      <c r="H109" s="32">
        <f t="shared" ref="H109:H112" si="55">IF(ISNUMBER(G109), (G109 - $B109) / $B109, "")</f>
        <v>1.0440308669995461E-2</v>
      </c>
      <c r="I109" s="101">
        <f>IF(ISNUMBER(G109), $B118 * H109, "")</f>
        <v>1566.0463004993192</v>
      </c>
      <c r="J109" s="15">
        <v>225600</v>
      </c>
      <c r="K109" s="32">
        <f t="shared" ref="K109:K112" si="56">IF(ISNUMBER(J109), (J109 - $B109) / $B109, "")</f>
        <v>2.4058102587380843E-2</v>
      </c>
      <c r="L109" s="18">
        <f>IF(ISNUMBER(J109), $B118 * K109, "")</f>
        <v>3608.7153881071263</v>
      </c>
      <c r="M109" s="31">
        <v>223900</v>
      </c>
      <c r="N109" s="32">
        <f t="shared" ref="N109:N112" si="57">IF(ISNUMBER(M109), (M109 - $B109) / $B109, "")</f>
        <v>1.6341352700862462E-2</v>
      </c>
      <c r="O109" s="18">
        <f>IF(ISNUMBER(M109), $B118 * N109, "")</f>
        <v>2451.2029051293694</v>
      </c>
      <c r="Q109" s="271"/>
      <c r="R109" s="272"/>
      <c r="S109" s="273"/>
    </row>
    <row r="110" spans="1:19" ht="17.25" thickBot="1">
      <c r="A110" s="125" t="s">
        <v>87</v>
      </c>
      <c r="B110" s="126">
        <v>168550</v>
      </c>
      <c r="C110" s="77">
        <v>3.5637480800000003E-2</v>
      </c>
      <c r="D110" s="15">
        <v>166250</v>
      </c>
      <c r="E110" s="32">
        <f t="shared" si="54"/>
        <v>-1.3645802432512608E-2</v>
      </c>
      <c r="F110" s="18">
        <f>IF(ISNUMBER(D110), $B118 * E110, "")</f>
        <v>-2046.8703648768912</v>
      </c>
      <c r="G110" s="31">
        <v>164500</v>
      </c>
      <c r="H110" s="32">
        <f t="shared" si="55"/>
        <v>-2.4028478196380897E-2</v>
      </c>
      <c r="I110" s="101">
        <f>IF(ISNUMBER(G110), $B118 * H110, "")</f>
        <v>-3604.2717294571344</v>
      </c>
      <c r="J110" s="15">
        <v>166000</v>
      </c>
      <c r="K110" s="32">
        <f t="shared" si="56"/>
        <v>-1.5129041827350934E-2</v>
      </c>
      <c r="L110" s="18">
        <f>IF(ISNUMBER(J110), $B118 * K110, "")</f>
        <v>-2269.3562741026399</v>
      </c>
      <c r="M110" s="31">
        <v>164800</v>
      </c>
      <c r="N110" s="32">
        <f t="shared" si="57"/>
        <v>-2.2248590922574904E-2</v>
      </c>
      <c r="O110" s="18">
        <f>IF(ISNUMBER(M110), $B118 * N110, "")</f>
        <v>-3337.2886383862356</v>
      </c>
      <c r="Q110" s="256"/>
      <c r="R110" s="256"/>
      <c r="S110" s="256"/>
    </row>
    <row r="111" spans="1:19" ht="17.25" thickBot="1">
      <c r="A111" s="125" t="s">
        <v>101</v>
      </c>
      <c r="B111" s="126">
        <v>909</v>
      </c>
      <c r="C111" s="77">
        <v>3.5307517099999998E-2</v>
      </c>
      <c r="D111" s="15">
        <v>897</v>
      </c>
      <c r="E111" s="32">
        <f t="shared" si="54"/>
        <v>-1.3201320132013201E-2</v>
      </c>
      <c r="F111" s="18">
        <f>IF(ISNUMBER(D111), $B118 * E111, "")</f>
        <v>-1980.1980198019803</v>
      </c>
      <c r="G111" s="31">
        <v>888</v>
      </c>
      <c r="H111" s="32">
        <f t="shared" si="55"/>
        <v>-2.3102310231023101E-2</v>
      </c>
      <c r="I111" s="101">
        <f>IF(ISNUMBER(G111), $B118 * H111, "")</f>
        <v>-3465.3465346534649</v>
      </c>
      <c r="J111" s="15">
        <v>894</v>
      </c>
      <c r="K111" s="32">
        <f t="shared" si="56"/>
        <v>-1.65016501650165E-2</v>
      </c>
      <c r="L111" s="18">
        <f>IF(ISNUMBER(J111), $B118 * K111, "")</f>
        <v>-2475.2475247524749</v>
      </c>
      <c r="M111" s="31">
        <v>895</v>
      </c>
      <c r="N111" s="32">
        <f t="shared" si="57"/>
        <v>-1.5401540154015401E-2</v>
      </c>
      <c r="O111" s="18">
        <f>IF(ISNUMBER(M111), $B118 * N111, "")</f>
        <v>-2310.2310231023102</v>
      </c>
      <c r="Q111" s="251"/>
      <c r="R111" s="251"/>
      <c r="S111" s="251"/>
    </row>
    <row r="112" spans="1:19" ht="17.25" thickBot="1">
      <c r="A112" s="127" t="s">
        <v>89</v>
      </c>
      <c r="B112" s="128">
        <v>1045</v>
      </c>
      <c r="C112" s="78">
        <v>3.4653465299999998E-2</v>
      </c>
      <c r="D112" s="20">
        <v>1025</v>
      </c>
      <c r="E112" s="21">
        <f t="shared" si="54"/>
        <v>-1.9138755980861243E-2</v>
      </c>
      <c r="F112" s="22">
        <f>IF(ISNUMBER(D112), $B118 * E112, "")</f>
        <v>-2870.8133971291863</v>
      </c>
      <c r="G112" s="30">
        <v>1020</v>
      </c>
      <c r="H112" s="21">
        <f t="shared" si="55"/>
        <v>-2.3923444976076555E-2</v>
      </c>
      <c r="I112" s="105">
        <f>IF(ISNUMBER(G112), $B118 * H112, "")</f>
        <v>-3588.5167464114834</v>
      </c>
      <c r="J112" s="20">
        <v>1030</v>
      </c>
      <c r="K112" s="21">
        <f t="shared" si="56"/>
        <v>-1.4354066985645933E-2</v>
      </c>
      <c r="L112" s="22">
        <f>IF(ISNUMBER(J112), $B118 * K112, "")</f>
        <v>-2153.1100478468902</v>
      </c>
      <c r="M112" s="30">
        <v>1030</v>
      </c>
      <c r="N112" s="21">
        <f t="shared" si="57"/>
        <v>-1.4354066985645933E-2</v>
      </c>
      <c r="O112" s="22">
        <f>IF(ISNUMBER(M112), $B118 * N112, "")</f>
        <v>-2153.1100478468902</v>
      </c>
      <c r="Q112" s="251"/>
      <c r="R112" s="251"/>
      <c r="S112" s="251"/>
    </row>
    <row r="113" spans="1:19" ht="17.25" thickBot="1">
      <c r="A113" s="125" t="s">
        <v>151</v>
      </c>
      <c r="B113" s="129">
        <v>127900</v>
      </c>
      <c r="C113" s="80">
        <v>3.3953112399999999E-2</v>
      </c>
      <c r="D113" s="106">
        <v>127250</v>
      </c>
      <c r="E113" s="107">
        <f>IF(ISNUMBER(D113), (D113 - $B113) / $B113, "")</f>
        <v>-5.0820953870211105E-3</v>
      </c>
      <c r="F113" s="108">
        <f>IF(ISNUMBER(D113), $B118 * E113, "")</f>
        <v>-762.31430805316654</v>
      </c>
      <c r="G113" s="109">
        <v>126800</v>
      </c>
      <c r="H113" s="107">
        <f>IF(ISNUMBER(G113), (G113 - $B113) / $B113, "")</f>
        <v>-8.6004691164972627E-3</v>
      </c>
      <c r="I113" s="110">
        <f>IF(ISNUMBER(G113), $B118 * H113, "")</f>
        <v>-1290.0703674745894</v>
      </c>
      <c r="J113" s="106">
        <v>127900</v>
      </c>
      <c r="K113" s="107">
        <f>IF(ISNUMBER(J113), (J113 - $B113) / $B113, "")</f>
        <v>0</v>
      </c>
      <c r="L113" s="108">
        <f>IF(ISNUMBER(J113), $B118 * K113, "")</f>
        <v>0</v>
      </c>
      <c r="M113" s="109">
        <v>126900</v>
      </c>
      <c r="N113" s="107">
        <f>IF(ISNUMBER(M113), (M113 - $B113) / $B113, "")</f>
        <v>-7.8186082877247844E-3</v>
      </c>
      <c r="O113" s="108">
        <f>IF(ISNUMBER(M113), $B118 * N113, "")</f>
        <v>-1172.7912431587176</v>
      </c>
      <c r="Q113" s="256"/>
      <c r="R113" s="256"/>
      <c r="S113" s="256"/>
    </row>
    <row r="114" spans="1:19" ht="17.25" thickBot="1">
      <c r="A114" s="125" t="s">
        <v>177</v>
      </c>
      <c r="B114" s="126">
        <v>12370</v>
      </c>
      <c r="C114" s="77">
        <v>3.2554257099999998E-2</v>
      </c>
      <c r="D114" s="15">
        <v>12340</v>
      </c>
      <c r="E114" s="32">
        <f t="shared" ref="E114:E117" si="58">IF(ISNUMBER(D114), (D114 - $B114) / $B114, "")</f>
        <v>-2.425222312045271E-3</v>
      </c>
      <c r="F114" s="18">
        <f>IF(ISNUMBER(D114), $B118 * E114, "")</f>
        <v>-363.78334680679063</v>
      </c>
      <c r="G114" s="31">
        <v>12180</v>
      </c>
      <c r="H114" s="32">
        <f t="shared" ref="H114:H117" si="59">IF(ISNUMBER(G114), (G114 - $B114) / $B114, "")</f>
        <v>-1.5359741309620048E-2</v>
      </c>
      <c r="I114" s="101">
        <f>IF(ISNUMBER(G114), $B118 * H114, "")</f>
        <v>-2303.9611964430073</v>
      </c>
      <c r="J114" s="15">
        <v>12290</v>
      </c>
      <c r="K114" s="32">
        <f t="shared" ref="K114:K117" si="60">IF(ISNUMBER(J114), (J114 - $B114) / $B114, "")</f>
        <v>-6.4672594987873885E-3</v>
      </c>
      <c r="L114" s="18">
        <f>IF(ISNUMBER(J114), $B118 * K114, "")</f>
        <v>-970.08892481810824</v>
      </c>
      <c r="M114" s="31">
        <v>12330</v>
      </c>
      <c r="N114" s="32">
        <f t="shared" ref="N114:N117" si="61">IF(ISNUMBER(M114), (M114 - $B114) / $B114, "")</f>
        <v>-3.2336297493936943E-3</v>
      </c>
      <c r="O114" s="18">
        <f>IF(ISNUMBER(M114), $B118 * N114, "")</f>
        <v>-485.04446240905412</v>
      </c>
      <c r="Q114" s="256"/>
      <c r="R114" s="256"/>
      <c r="S114" s="256"/>
    </row>
    <row r="115" spans="1:19" ht="17.25" thickBot="1">
      <c r="A115" s="125" t="s">
        <v>239</v>
      </c>
      <c r="B115" s="126">
        <v>610</v>
      </c>
      <c r="C115" s="77">
        <v>3.2148900199999997E-2</v>
      </c>
      <c r="D115" s="15">
        <v>602</v>
      </c>
      <c r="E115" s="32">
        <f t="shared" si="58"/>
        <v>-1.3114754098360656E-2</v>
      </c>
      <c r="F115" s="18">
        <f>IF(ISNUMBER(D115), $B118 * E115, "")</f>
        <v>-1967.2131147540983</v>
      </c>
      <c r="G115" s="31">
        <v>597</v>
      </c>
      <c r="H115" s="32">
        <f t="shared" si="59"/>
        <v>-2.1311475409836064E-2</v>
      </c>
      <c r="I115" s="101">
        <f>IF(ISNUMBER(G115), $B118 * H115, "")</f>
        <v>-3196.7213114754095</v>
      </c>
      <c r="J115" s="15">
        <v>602</v>
      </c>
      <c r="K115" s="32">
        <f t="shared" si="60"/>
        <v>-1.3114754098360656E-2</v>
      </c>
      <c r="L115" s="18">
        <f>IF(ISNUMBER(J115), $B118 * K115, "")</f>
        <v>-1967.2131147540983</v>
      </c>
      <c r="M115" s="31">
        <v>596</v>
      </c>
      <c r="N115" s="32">
        <f t="shared" si="61"/>
        <v>-2.2950819672131147E-2</v>
      </c>
      <c r="O115" s="18">
        <f>IF(ISNUMBER(M115), $B118 * N115, "")</f>
        <v>-3442.622950819672</v>
      </c>
      <c r="Q115" s="256"/>
      <c r="R115" s="256"/>
      <c r="S115" s="256"/>
    </row>
    <row r="116" spans="1:19">
      <c r="A116" s="125" t="s">
        <v>237</v>
      </c>
      <c r="B116" s="126">
        <v>136</v>
      </c>
      <c r="C116" s="77">
        <v>3.0303030299999999E-2</v>
      </c>
      <c r="D116" s="15">
        <v>135</v>
      </c>
      <c r="E116" s="32">
        <f t="shared" si="58"/>
        <v>-7.3529411764705881E-3</v>
      </c>
      <c r="F116" s="18">
        <f>IF(ISNUMBER(D116), $B118 * E116, "")</f>
        <v>-1102.9411764705883</v>
      </c>
      <c r="G116" s="31">
        <v>132</v>
      </c>
      <c r="H116" s="32">
        <f t="shared" si="59"/>
        <v>-2.9411764705882353E-2</v>
      </c>
      <c r="I116" s="101">
        <f>IF(ISNUMBER(G116), $B118 * H116, "")</f>
        <v>-4411.7647058823532</v>
      </c>
      <c r="J116" s="15">
        <v>134</v>
      </c>
      <c r="K116" s="32">
        <f t="shared" si="60"/>
        <v>-1.4705882352941176E-2</v>
      </c>
      <c r="L116" s="18">
        <f>IF(ISNUMBER(J116), $B118 * K116, "")</f>
        <v>-2205.8823529411766</v>
      </c>
      <c r="M116" s="31">
        <v>135</v>
      </c>
      <c r="N116" s="32">
        <f t="shared" si="61"/>
        <v>-7.3529411764705881E-3</v>
      </c>
      <c r="O116" s="18">
        <f>IF(ISNUMBER(M116), $B118 * N116, "")</f>
        <v>-1102.9411764705883</v>
      </c>
      <c r="Q116" s="278"/>
      <c r="R116" s="279"/>
      <c r="S116" s="280"/>
    </row>
    <row r="117" spans="1:19" ht="17.25" thickBot="1">
      <c r="A117" s="130" t="s">
        <v>79</v>
      </c>
      <c r="B117" s="131">
        <v>1390</v>
      </c>
      <c r="C117" s="79">
        <v>2.9629629599999999E-2</v>
      </c>
      <c r="D117" s="24">
        <v>1405</v>
      </c>
      <c r="E117" s="25">
        <f t="shared" si="58"/>
        <v>1.0791366906474821E-2</v>
      </c>
      <c r="F117" s="104">
        <f>IF(ISNUMBER(D117), $B118 * E117, "")</f>
        <v>1618.7050359712232</v>
      </c>
      <c r="G117" s="102">
        <v>1405</v>
      </c>
      <c r="H117" s="25">
        <f t="shared" si="59"/>
        <v>1.0791366906474821E-2</v>
      </c>
      <c r="I117" s="103">
        <f>IF(ISNUMBER(G117), $B118 * H117, "")</f>
        <v>1618.7050359712232</v>
      </c>
      <c r="J117" s="24">
        <v>1450</v>
      </c>
      <c r="K117" s="25">
        <f t="shared" si="60"/>
        <v>4.3165467625899283E-2</v>
      </c>
      <c r="L117" s="104">
        <f>IF(ISNUMBER(J117), $B118 * K117, "")</f>
        <v>6474.8201438848928</v>
      </c>
      <c r="M117" s="102">
        <v>1435</v>
      </c>
      <c r="N117" s="25">
        <f t="shared" si="61"/>
        <v>3.237410071942446E-2</v>
      </c>
      <c r="O117" s="104">
        <f>IF(ISNUMBER(M117), $B118 * N117, "")</f>
        <v>4856.1151079136689</v>
      </c>
      <c r="Q117" s="281"/>
      <c r="R117" s="282"/>
      <c r="S117" s="283"/>
    </row>
    <row r="118" spans="1:19" ht="17.25" thickBot="1">
      <c r="A118" s="132" t="s">
        <v>267</v>
      </c>
      <c r="B118" s="289">
        <f>$B$37</f>
        <v>150000</v>
      </c>
      <c r="C118" s="290"/>
      <c r="D118" s="26" t="s">
        <v>268</v>
      </c>
      <c r="E118" s="27">
        <f>IF(COUNT(E98:E117), SUM(E98:E117) / COUNT(E98:E117), 0)</f>
        <v>-6.5601176841044474E-3</v>
      </c>
      <c r="F118" s="28">
        <f>SUM(F98:F117)</f>
        <v>-18696.335399697673</v>
      </c>
      <c r="G118" s="26" t="s">
        <v>268</v>
      </c>
      <c r="H118" s="27">
        <f>IF(COUNT(H98:H117), SUM(H98:H117) / COUNT(H98:H117), 0)</f>
        <v>-1.651736078673461E-2</v>
      </c>
      <c r="I118" s="28">
        <f>SUM(I98:I117)</f>
        <v>-47074.478242193632</v>
      </c>
      <c r="J118" s="26" t="s">
        <v>268</v>
      </c>
      <c r="K118" s="27">
        <f>IF(COUNT(K98:K117), SUM(K98:K117) / COUNT(K98:K117), 0)</f>
        <v>-6.0298719448984399E-3</v>
      </c>
      <c r="L118" s="28">
        <f>SUM(L98:L117)</f>
        <v>-17185.135042960552</v>
      </c>
      <c r="M118" s="26" t="s">
        <v>268</v>
      </c>
      <c r="N118" s="27">
        <f>IF(COUNT(N98:N117), SUM(N98:N117) / COUNT(N98:N117), 0)</f>
        <v>-7.5615465510039158E-3</v>
      </c>
      <c r="O118" s="28">
        <f>SUM(O98:O117)</f>
        <v>-21550.407670361157</v>
      </c>
      <c r="Q118" s="284"/>
      <c r="R118" s="285"/>
      <c r="S118" s="286"/>
    </row>
    <row r="120" spans="1:19" ht="17.25" thickBot="1"/>
    <row r="121" spans="1:19" ht="17.25" thickBot="1">
      <c r="A121" s="230" t="s">
        <v>255</v>
      </c>
      <c r="B121" s="231"/>
      <c r="C121" s="231"/>
      <c r="D121" s="231"/>
      <c r="E121" s="231"/>
      <c r="F121" s="231"/>
      <c r="G121" s="231"/>
      <c r="H121" s="231"/>
      <c r="I121" s="231"/>
      <c r="J121" s="231"/>
      <c r="K121" s="231"/>
      <c r="L121" s="231"/>
      <c r="M121" s="231"/>
      <c r="N121" s="231"/>
      <c r="O121" s="232"/>
      <c r="Q121" s="251"/>
      <c r="R121" s="251"/>
      <c r="S121" s="251"/>
    </row>
    <row r="122" spans="1:19" ht="17.25" thickBot="1">
      <c r="A122" s="210" t="s">
        <v>264</v>
      </c>
      <c r="B122" s="230" t="s">
        <v>49</v>
      </c>
      <c r="C122" s="232"/>
      <c r="D122" s="230" t="s">
        <v>57</v>
      </c>
      <c r="E122" s="231"/>
      <c r="F122" s="232"/>
      <c r="G122" s="257">
        <f>_xlfn.IFNA(VLOOKUP(B122, 현재가테이블!$B$2:$D$200, 2, FALSE), "-")</f>
        <v>60715000</v>
      </c>
      <c r="H122" s="258"/>
      <c r="I122" s="259"/>
      <c r="J122" s="230" t="s">
        <v>58</v>
      </c>
      <c r="K122" s="231"/>
      <c r="L122" s="232"/>
      <c r="M122" s="260">
        <f>_xlfn.IFNA(VLOOKUP(B122, 현재가테이블!$B$2:$D$200, 3, FALSE), "-")</f>
        <v>-7.8924148000000006E-3</v>
      </c>
      <c r="N122" s="261"/>
      <c r="O122" s="262"/>
      <c r="Q122" s="251"/>
      <c r="R122" s="251"/>
      <c r="S122" s="251"/>
    </row>
    <row r="123" spans="1:19" ht="17.25" thickBot="1">
      <c r="A123" s="291" t="s">
        <v>54</v>
      </c>
      <c r="B123" s="293" t="str">
        <f>TEXT($G$1, "[$-ko-KR]yyyy-mm-dd(ddd) ") &amp; "오전 00:00"</f>
        <v>2021-12-12(일) 오전 00:00</v>
      </c>
      <c r="C123" s="294"/>
      <c r="D123" s="253" t="str">
        <f>TEXT($G$1, "[$-ko-KR]yyyy-mm-dd(ddd) ") &amp; "오후 14:00"</f>
        <v>2021-12-12(일) 오후 14:00</v>
      </c>
      <c r="E123" s="254"/>
      <c r="F123" s="255"/>
      <c r="G123" s="253" t="str">
        <f>TEXT($G$1, "[$-ko-KR]yyyy-mm-dd(ddd) ") &amp; "오후 19:00"</f>
        <v>2021-12-12(일) 오후 19:00</v>
      </c>
      <c r="H123" s="254"/>
      <c r="I123" s="255"/>
      <c r="J123" s="253" t="str">
        <f>TEXT($G$1, "[$-ko-KR]yyyy-mm-dd(ddd) ") &amp; "오후 21:00"</f>
        <v>2021-12-12(일) 오후 21:00</v>
      </c>
      <c r="K123" s="254"/>
      <c r="L123" s="255"/>
      <c r="M123" s="253" t="str">
        <f>TEXT($G$1+1, "[$-ko-KR]yyyy-mm-dd(ddd) ") &amp; "오전 00:00"</f>
        <v>2021-12-13(월) 오전 00:00</v>
      </c>
      <c r="N123" s="254"/>
      <c r="O123" s="255"/>
      <c r="Q123" s="251"/>
      <c r="R123" s="251"/>
      <c r="S123" s="251"/>
    </row>
    <row r="124" spans="1:19" ht="17.25" thickBot="1">
      <c r="A124" s="292"/>
      <c r="B124" s="121" t="s">
        <v>57</v>
      </c>
      <c r="C124" s="122" t="s">
        <v>58</v>
      </c>
      <c r="D124" s="2" t="s">
        <v>57</v>
      </c>
      <c r="E124" s="10" t="s">
        <v>265</v>
      </c>
      <c r="F124" s="11" t="s">
        <v>266</v>
      </c>
      <c r="G124" s="211" t="s">
        <v>57</v>
      </c>
      <c r="H124" s="212" t="s">
        <v>265</v>
      </c>
      <c r="I124" s="213" t="s">
        <v>266</v>
      </c>
      <c r="J124" s="10" t="s">
        <v>57</v>
      </c>
      <c r="K124" s="10" t="s">
        <v>265</v>
      </c>
      <c r="L124" s="115" t="s">
        <v>266</v>
      </c>
      <c r="M124" s="2" t="s">
        <v>57</v>
      </c>
      <c r="N124" s="10" t="s">
        <v>265</v>
      </c>
      <c r="O124" s="66" t="s">
        <v>266</v>
      </c>
      <c r="Q124" s="256"/>
      <c r="R124" s="256"/>
      <c r="S124" s="256"/>
    </row>
    <row r="125" spans="1:19" ht="17.25" thickBot="1">
      <c r="A125" s="123" t="s">
        <v>97</v>
      </c>
      <c r="B125" s="124">
        <v>4.09</v>
      </c>
      <c r="C125" s="76">
        <v>4.3367346899999999E-2</v>
      </c>
      <c r="D125" s="13" t="s">
        <v>341</v>
      </c>
      <c r="E125" s="14" t="str">
        <f>IF(ISNUMBER(D125), (D125 - $B125) / $B125, "")</f>
        <v/>
      </c>
      <c r="F125" s="16" t="str">
        <f>IF(ISNUMBER(D125), $B145 * E125, "")</f>
        <v/>
      </c>
      <c r="G125" s="29" t="s">
        <v>341</v>
      </c>
      <c r="H125" s="14" t="str">
        <f>IF(ISNUMBER(G125), (G125 - $B125) / $B125, "")</f>
        <v/>
      </c>
      <c r="I125" s="100" t="str">
        <f>IF(ISNUMBER(G125), $B145 * H125, "")</f>
        <v/>
      </c>
      <c r="J125" s="13" t="s">
        <v>341</v>
      </c>
      <c r="K125" s="14" t="str">
        <f>IF(ISNUMBER(J125), (J125 - $B125) / $B125, "")</f>
        <v/>
      </c>
      <c r="L125" s="16" t="str">
        <f>IF(ISNUMBER(J125), $B145 * K125, "")</f>
        <v/>
      </c>
      <c r="M125" s="29" t="s">
        <v>341</v>
      </c>
      <c r="N125" s="14" t="str">
        <f>IF(ISNUMBER(M125), (M125 - $B125) / $B125, "")</f>
        <v/>
      </c>
      <c r="O125" s="16" t="str">
        <f>IF(ISNUMBER(M125), $B145 * N125, "")</f>
        <v/>
      </c>
      <c r="Q125" s="251"/>
      <c r="R125" s="251"/>
      <c r="S125" s="251"/>
    </row>
    <row r="126" spans="1:19" ht="17.25" thickBot="1">
      <c r="A126" s="125" t="s">
        <v>129</v>
      </c>
      <c r="B126" s="126">
        <v>80.7</v>
      </c>
      <c r="C126" s="77">
        <v>1.7654476700000001E-2</v>
      </c>
      <c r="D126" s="15">
        <v>80.099999999999994</v>
      </c>
      <c r="E126" s="32">
        <f t="shared" ref="E126:E129" si="62">IF(ISNUMBER(D126), (D126 - $B126) / $B126, "")</f>
        <v>-7.4349442379183211E-3</v>
      </c>
      <c r="F126" s="18">
        <f>IF(ISNUMBER(D126), $B145 * E126, "")</f>
        <v>-1115.2416356877482</v>
      </c>
      <c r="G126" s="31">
        <v>79.8</v>
      </c>
      <c r="H126" s="32">
        <f t="shared" ref="H126:H129" si="63">IF(ISNUMBER(G126), (G126 - $B126) / $B126, "")</f>
        <v>-1.1152416356877394E-2</v>
      </c>
      <c r="I126" s="101">
        <f>IF(ISNUMBER(G126), $B145 * H126, "")</f>
        <v>-1672.8624535316092</v>
      </c>
      <c r="J126" s="15">
        <v>80.400000000000006</v>
      </c>
      <c r="K126" s="32">
        <f t="shared" ref="K126:K129" si="64">IF(ISNUMBER(J126), (J126 - $B126) / $B126, "")</f>
        <v>-3.7174721189590725E-3</v>
      </c>
      <c r="L126" s="18">
        <f>IF(ISNUMBER(J126), $B145 * K126, "")</f>
        <v>-557.62081784386089</v>
      </c>
      <c r="M126" s="31">
        <v>80.400000000000006</v>
      </c>
      <c r="N126" s="32">
        <f t="shared" ref="N126:N129" si="65">IF(ISNUMBER(M126), (M126 - $B126) / $B126, "")</f>
        <v>-3.7174721189590725E-3</v>
      </c>
      <c r="O126" s="18">
        <f>IF(ISNUMBER(M126), $B145 * N126, "")</f>
        <v>-557.62081784386089</v>
      </c>
      <c r="Q126" s="251"/>
      <c r="R126" s="251"/>
      <c r="S126" s="251"/>
    </row>
    <row r="127" spans="1:19" ht="17.25" thickBot="1">
      <c r="A127" s="125" t="s">
        <v>185</v>
      </c>
      <c r="B127" s="126">
        <v>14</v>
      </c>
      <c r="C127" s="77">
        <v>1.44927536E-2</v>
      </c>
      <c r="D127" s="15">
        <v>13.9</v>
      </c>
      <c r="E127" s="32">
        <f t="shared" si="62"/>
        <v>-7.1428571428571175E-3</v>
      </c>
      <c r="F127" s="18">
        <f>IF(ISNUMBER(D127), $B145 * E127, "")</f>
        <v>-1071.4285714285677</v>
      </c>
      <c r="G127" s="31">
        <v>13.8</v>
      </c>
      <c r="H127" s="32">
        <f t="shared" si="63"/>
        <v>-1.4285714285714235E-2</v>
      </c>
      <c r="I127" s="101">
        <f>IF(ISNUMBER(G127), $B145 * H127, "")</f>
        <v>-2142.8571428571354</v>
      </c>
      <c r="J127" s="15">
        <v>13.9</v>
      </c>
      <c r="K127" s="32">
        <f t="shared" si="64"/>
        <v>-7.1428571428571175E-3</v>
      </c>
      <c r="L127" s="18">
        <f>IF(ISNUMBER(J127), $B145 * K127, "")</f>
        <v>-1071.4285714285677</v>
      </c>
      <c r="M127" s="31">
        <v>13.9</v>
      </c>
      <c r="N127" s="32">
        <f t="shared" si="65"/>
        <v>-7.1428571428571175E-3</v>
      </c>
      <c r="O127" s="18">
        <f>IF(ISNUMBER(M127), $B145 * N127, "")</f>
        <v>-1071.4285714285677</v>
      </c>
      <c r="Q127" s="256"/>
      <c r="R127" s="256"/>
      <c r="S127" s="256"/>
    </row>
    <row r="128" spans="1:19" ht="17.25" thickBot="1">
      <c r="A128" s="125" t="s">
        <v>207</v>
      </c>
      <c r="B128" s="126">
        <v>15.9</v>
      </c>
      <c r="C128" s="77">
        <v>6.3291138999999998E-3</v>
      </c>
      <c r="D128" s="15">
        <v>15.9</v>
      </c>
      <c r="E128" s="32">
        <f t="shared" si="62"/>
        <v>0</v>
      </c>
      <c r="F128" s="18">
        <f>IF(ISNUMBER(D128), $B145 * E128, "")</f>
        <v>0</v>
      </c>
      <c r="G128" s="31">
        <v>15.6</v>
      </c>
      <c r="H128" s="32">
        <f t="shared" si="63"/>
        <v>-1.8867924528301931E-2</v>
      </c>
      <c r="I128" s="101">
        <f>IF(ISNUMBER(G128), $B145 * H128, "")</f>
        <v>-2830.1886792452897</v>
      </c>
      <c r="J128" s="15">
        <v>15.7</v>
      </c>
      <c r="K128" s="32">
        <f t="shared" si="64"/>
        <v>-1.2578616352201324E-2</v>
      </c>
      <c r="L128" s="18">
        <f>IF(ISNUMBER(J128), $B145 * K128, "")</f>
        <v>-1886.7924528301987</v>
      </c>
      <c r="M128" s="31">
        <v>15.7</v>
      </c>
      <c r="N128" s="32">
        <f t="shared" si="65"/>
        <v>-1.2578616352201324E-2</v>
      </c>
      <c r="O128" s="18">
        <f>IF(ISNUMBER(M128), $B145 * N128, "")</f>
        <v>-1886.7924528301987</v>
      </c>
      <c r="Q128" s="256"/>
      <c r="R128" s="256"/>
      <c r="S128" s="256"/>
    </row>
    <row r="129" spans="1:19" ht="17.25" thickBot="1">
      <c r="A129" s="127" t="s">
        <v>145</v>
      </c>
      <c r="B129" s="128">
        <v>20.399999999999999</v>
      </c>
      <c r="C129" s="78">
        <v>4.9261084000000004E-3</v>
      </c>
      <c r="D129" s="20">
        <v>20.5</v>
      </c>
      <c r="E129" s="21">
        <f t="shared" si="62"/>
        <v>4.9019607843137957E-3</v>
      </c>
      <c r="F129" s="22">
        <f>IF(ISNUMBER(D129), $B145 * E129, "")</f>
        <v>735.29411764706936</v>
      </c>
      <c r="G129" s="30">
        <v>20.2</v>
      </c>
      <c r="H129" s="21">
        <f t="shared" si="63"/>
        <v>-9.8039215686274161E-3</v>
      </c>
      <c r="I129" s="105">
        <f>IF(ISNUMBER(G129), $B145 * H129, "")</f>
        <v>-1470.5882352941123</v>
      </c>
      <c r="J129" s="20">
        <v>20.399999999999999</v>
      </c>
      <c r="K129" s="21">
        <f t="shared" si="64"/>
        <v>0</v>
      </c>
      <c r="L129" s="22">
        <f>IF(ISNUMBER(J129), $B145 * K129, "")</f>
        <v>0</v>
      </c>
      <c r="M129" s="30">
        <v>20.5</v>
      </c>
      <c r="N129" s="21">
        <f t="shared" si="65"/>
        <v>4.9019607843137957E-3</v>
      </c>
      <c r="O129" s="22">
        <f>IF(ISNUMBER(M129), $B145 * N129, "")</f>
        <v>735.29411764706936</v>
      </c>
      <c r="Q129" s="256"/>
      <c r="R129" s="256"/>
      <c r="S129" s="256"/>
    </row>
    <row r="130" spans="1:19" ht="17.25" thickBot="1">
      <c r="A130" s="125" t="s">
        <v>159</v>
      </c>
      <c r="B130" s="129">
        <v>90.9</v>
      </c>
      <c r="C130" s="80">
        <v>4.4198895000000004E-3</v>
      </c>
      <c r="D130" s="106">
        <v>90.2</v>
      </c>
      <c r="E130" s="107">
        <f>IF(ISNUMBER(D130), (D130 - $B130) / $B130, "")</f>
        <v>-7.7007700770077318E-3</v>
      </c>
      <c r="F130" s="108">
        <f>IF(ISNUMBER(D130), $B145 * E130, "")</f>
        <v>-1155.1155115511597</v>
      </c>
      <c r="G130" s="109">
        <v>90.1</v>
      </c>
      <c r="H130" s="107">
        <f>IF(ISNUMBER(G130), (G130 - $B130) / $B130, "")</f>
        <v>-8.8008800880089253E-3</v>
      </c>
      <c r="I130" s="110">
        <f>IF(ISNUMBER(G130), $B145 * H130, "")</f>
        <v>-1320.1320132013389</v>
      </c>
      <c r="J130" s="106">
        <v>90.4</v>
      </c>
      <c r="K130" s="107">
        <f>IF(ISNUMBER(J130), (J130 - $B130) / $B130, "")</f>
        <v>-5.5005500550055E-3</v>
      </c>
      <c r="L130" s="108">
        <f>IF(ISNUMBER(J130), $B145 * K130, "")</f>
        <v>-825.08250825082496</v>
      </c>
      <c r="M130" s="109">
        <v>90.6</v>
      </c>
      <c r="N130" s="107">
        <f>IF(ISNUMBER(M130), (M130 - $B130) / $B130, "")</f>
        <v>-3.3003300330034253E-3</v>
      </c>
      <c r="O130" s="108">
        <f>IF(ISNUMBER(M130), $B145 * N130, "")</f>
        <v>-495.04950495051378</v>
      </c>
      <c r="Q130" s="256"/>
      <c r="R130" s="256"/>
      <c r="S130" s="256"/>
    </row>
    <row r="131" spans="1:19" ht="17.25" thickBot="1">
      <c r="A131" s="125" t="s">
        <v>71</v>
      </c>
      <c r="B131" s="126">
        <v>27.7</v>
      </c>
      <c r="C131" s="77">
        <v>3.6231884E-3</v>
      </c>
      <c r="D131" s="15">
        <v>27.5</v>
      </c>
      <c r="E131" s="32">
        <f t="shared" ref="E131:E134" si="66">IF(ISNUMBER(D131), (D131 - $B131) / $B131, "")</f>
        <v>-7.2202166064981692E-3</v>
      </c>
      <c r="F131" s="18">
        <f>IF(ISNUMBER(D131), $B145 * E131, "")</f>
        <v>-1083.0324909747253</v>
      </c>
      <c r="G131" s="31">
        <v>27</v>
      </c>
      <c r="H131" s="32">
        <f t="shared" ref="H131:H134" si="67">IF(ISNUMBER(G131), (G131 - $B131) / $B131, "")</f>
        <v>-2.5270758122743656E-2</v>
      </c>
      <c r="I131" s="101">
        <f>IF(ISNUMBER(G131), $B145 * H131, "")</f>
        <v>-3790.6137184115482</v>
      </c>
      <c r="J131" s="15">
        <v>27.1</v>
      </c>
      <c r="K131" s="32">
        <f t="shared" ref="K131:K134" si="68">IF(ISNUMBER(J131), (J131 - $B131) / $B131, "")</f>
        <v>-2.1660649819494508E-2</v>
      </c>
      <c r="L131" s="18">
        <f>IF(ISNUMBER(J131), $B145 * K131, "")</f>
        <v>-3249.0974729241761</v>
      </c>
      <c r="M131" s="31">
        <v>27.5</v>
      </c>
      <c r="N131" s="32">
        <f t="shared" ref="N131:N134" si="69">IF(ISNUMBER(M131), (M131 - $B131) / $B131, "")</f>
        <v>-7.2202166064981692E-3</v>
      </c>
      <c r="O131" s="18">
        <f>IF(ISNUMBER(M131), $B145 * N131, "")</f>
        <v>-1083.0324909747253</v>
      </c>
      <c r="Q131" s="256"/>
      <c r="R131" s="256"/>
      <c r="S131" s="256"/>
    </row>
    <row r="132" spans="1:19" ht="17.25" thickBot="1">
      <c r="A132" s="125" t="s">
        <v>199</v>
      </c>
      <c r="B132" s="126">
        <v>69.400000000000006</v>
      </c>
      <c r="C132" s="77">
        <v>2.8901733999999999E-3</v>
      </c>
      <c r="D132" s="15">
        <v>70.099999999999994</v>
      </c>
      <c r="E132" s="32">
        <f t="shared" si="66"/>
        <v>1.0086455331411939E-2</v>
      </c>
      <c r="F132" s="18">
        <f>IF(ISNUMBER(D132), $B145 * E132, "")</f>
        <v>1512.9682997117909</v>
      </c>
      <c r="G132" s="31">
        <v>69.2</v>
      </c>
      <c r="H132" s="32">
        <f t="shared" si="67"/>
        <v>-2.8818443804034988E-3</v>
      </c>
      <c r="I132" s="101">
        <f>IF(ISNUMBER(G132), $B145 * H132, "")</f>
        <v>-432.27665706052483</v>
      </c>
      <c r="J132" s="15">
        <v>69.3</v>
      </c>
      <c r="K132" s="32">
        <f t="shared" si="68"/>
        <v>-1.4409221902018517E-3</v>
      </c>
      <c r="L132" s="18">
        <f>IF(ISNUMBER(J132), $B145 * K132, "")</f>
        <v>-216.13832853027776</v>
      </c>
      <c r="M132" s="31">
        <v>69.5</v>
      </c>
      <c r="N132" s="32">
        <f t="shared" si="69"/>
        <v>1.440922190201647E-3</v>
      </c>
      <c r="O132" s="18">
        <f>IF(ISNUMBER(M132), $B145 * N132, "")</f>
        <v>216.13832853024707</v>
      </c>
      <c r="Q132" s="256"/>
      <c r="R132" s="256"/>
      <c r="S132" s="256"/>
    </row>
    <row r="133" spans="1:19" ht="17.25" thickBot="1">
      <c r="A133" s="125" t="s">
        <v>64</v>
      </c>
      <c r="B133" s="126">
        <v>39.4</v>
      </c>
      <c r="C133" s="77">
        <v>2.5445292999999999E-3</v>
      </c>
      <c r="D133" s="15">
        <v>39.299999999999997</v>
      </c>
      <c r="E133" s="32">
        <f t="shared" si="66"/>
        <v>-2.5380710659898839E-3</v>
      </c>
      <c r="F133" s="18">
        <f>IF(ISNUMBER(D133), $B145 * E133, "")</f>
        <v>-380.71065989848262</v>
      </c>
      <c r="G133" s="31">
        <v>39</v>
      </c>
      <c r="H133" s="32">
        <f t="shared" si="67"/>
        <v>-1.0152284263959355E-2</v>
      </c>
      <c r="I133" s="101">
        <f>IF(ISNUMBER(G133), $B145 * H133, "")</f>
        <v>-1522.8426395939034</v>
      </c>
      <c r="J133" s="15">
        <v>39.1</v>
      </c>
      <c r="K133" s="32">
        <f t="shared" si="68"/>
        <v>-7.6142131979694714E-3</v>
      </c>
      <c r="L133" s="18">
        <f>IF(ISNUMBER(J133), $B145 * K133, "")</f>
        <v>-1142.1319796954208</v>
      </c>
      <c r="M133" s="31">
        <v>39.200000000000003</v>
      </c>
      <c r="N133" s="32">
        <f t="shared" si="69"/>
        <v>-5.0761421319795875E-3</v>
      </c>
      <c r="O133" s="18">
        <f>IF(ISNUMBER(M133), $B145 * N133, "")</f>
        <v>-761.42131979693818</v>
      </c>
      <c r="Q133" s="33"/>
      <c r="R133" s="33"/>
    </row>
    <row r="134" spans="1:19" ht="17.25" thickBot="1">
      <c r="A134" s="130" t="s">
        <v>175</v>
      </c>
      <c r="B134" s="131">
        <v>15.5</v>
      </c>
      <c r="C134" s="79">
        <v>0</v>
      </c>
      <c r="D134" s="24">
        <v>15.6</v>
      </c>
      <c r="E134" s="25">
        <f t="shared" si="66"/>
        <v>6.4516129032257839E-3</v>
      </c>
      <c r="F134" s="104">
        <f>IF(ISNUMBER(D134), $B145 * E134, "")</f>
        <v>967.74193548386756</v>
      </c>
      <c r="G134" s="102">
        <v>15.5</v>
      </c>
      <c r="H134" s="25">
        <f t="shared" si="67"/>
        <v>0</v>
      </c>
      <c r="I134" s="103">
        <f>IF(ISNUMBER(G134), $B145 * H134, "")</f>
        <v>0</v>
      </c>
      <c r="J134" s="24">
        <v>15.5</v>
      </c>
      <c r="K134" s="25">
        <f t="shared" si="68"/>
        <v>0</v>
      </c>
      <c r="L134" s="104">
        <f>IF(ISNUMBER(J134), $B145 * K134, "")</f>
        <v>0</v>
      </c>
      <c r="M134" s="102">
        <v>15.7</v>
      </c>
      <c r="N134" s="25">
        <f t="shared" si="69"/>
        <v>1.2903225806451568E-2</v>
      </c>
      <c r="O134" s="104">
        <f>IF(ISNUMBER(M134), $B145 * N134, "")</f>
        <v>1935.4838709677351</v>
      </c>
      <c r="Q134" s="265"/>
      <c r="R134" s="266"/>
      <c r="S134" s="267"/>
    </row>
    <row r="135" spans="1:19">
      <c r="A135" s="123" t="s">
        <v>205</v>
      </c>
      <c r="B135" s="124">
        <v>11.5</v>
      </c>
      <c r="C135" s="76">
        <v>0</v>
      </c>
      <c r="D135" s="13">
        <v>11.5</v>
      </c>
      <c r="E135" s="14">
        <f>IF(ISNUMBER(D135), (D135 - $B135) / $B135, "")</f>
        <v>0</v>
      </c>
      <c r="F135" s="16">
        <f>IF(ISNUMBER(D135), $B145 * E135, "")</f>
        <v>0</v>
      </c>
      <c r="G135" s="29">
        <v>11.4</v>
      </c>
      <c r="H135" s="14">
        <f>IF(ISNUMBER(G135), (G135 - $B135) / $B135, "")</f>
        <v>-8.6956521739130124E-3</v>
      </c>
      <c r="I135" s="100">
        <f>IF(ISNUMBER(G135), $B145 * H135, "")</f>
        <v>-1304.347826086952</v>
      </c>
      <c r="J135" s="13">
        <v>11.6</v>
      </c>
      <c r="K135" s="14">
        <f>IF(ISNUMBER(J135), (J135 - $B135) / $B135, "")</f>
        <v>8.6956521739130124E-3</v>
      </c>
      <c r="L135" s="16">
        <f>IF(ISNUMBER(J135), $B145 * K135, "")</f>
        <v>1304.347826086952</v>
      </c>
      <c r="M135" s="29">
        <v>11.6</v>
      </c>
      <c r="N135" s="14">
        <f>IF(ISNUMBER(M135), (M135 - $B135) / $B135, "")</f>
        <v>8.6956521739130124E-3</v>
      </c>
      <c r="O135" s="16">
        <f>IF(ISNUMBER(M135), $B145 * N135, "")</f>
        <v>1304.347826086952</v>
      </c>
      <c r="Q135" s="268"/>
      <c r="R135" s="269"/>
      <c r="S135" s="270"/>
    </row>
    <row r="136" spans="1:19" ht="17.25" thickBot="1">
      <c r="A136" s="125" t="s">
        <v>213</v>
      </c>
      <c r="B136" s="126">
        <v>10.9</v>
      </c>
      <c r="C136" s="77">
        <v>0</v>
      </c>
      <c r="D136" s="15">
        <v>10.9</v>
      </c>
      <c r="E136" s="32">
        <f t="shared" ref="E136:E139" si="70">IF(ISNUMBER(D136), (D136 - $B136) / $B136, "")</f>
        <v>0</v>
      </c>
      <c r="F136" s="18">
        <f>IF(ISNUMBER(D136), $B145 * E136, "")</f>
        <v>0</v>
      </c>
      <c r="G136" s="31">
        <v>10.9</v>
      </c>
      <c r="H136" s="32">
        <f t="shared" ref="H136:H139" si="71">IF(ISNUMBER(G136), (G136 - $B136) / $B136, "")</f>
        <v>0</v>
      </c>
      <c r="I136" s="101">
        <f>IF(ISNUMBER(G136), $B145 * H136, "")</f>
        <v>0</v>
      </c>
      <c r="J136" s="15">
        <v>11</v>
      </c>
      <c r="K136" s="32">
        <f t="shared" ref="K136:K139" si="72">IF(ISNUMBER(J136), (J136 - $B136) / $B136, "")</f>
        <v>9.1743119266054721E-3</v>
      </c>
      <c r="L136" s="18">
        <f>IF(ISNUMBER(J136), $B145 * K136, "")</f>
        <v>1376.1467889908208</v>
      </c>
      <c r="M136" s="31">
        <v>11</v>
      </c>
      <c r="N136" s="32">
        <f t="shared" ref="N136:N139" si="73">IF(ISNUMBER(M136), (M136 - $B136) / $B136, "")</f>
        <v>9.1743119266054721E-3</v>
      </c>
      <c r="O136" s="18">
        <f>IF(ISNUMBER(M136), $B145 * N136, "")</f>
        <v>1376.1467889908208</v>
      </c>
      <c r="Q136" s="271"/>
      <c r="R136" s="272"/>
      <c r="S136" s="273"/>
    </row>
    <row r="137" spans="1:19" ht="17.25" thickBot="1">
      <c r="A137" s="125" t="s">
        <v>338</v>
      </c>
      <c r="B137" s="126">
        <v>0.14499999999999999</v>
      </c>
      <c r="C137" s="77">
        <v>0</v>
      </c>
      <c r="D137" s="15">
        <v>0.14399999999999999</v>
      </c>
      <c r="E137" s="32">
        <f t="shared" si="70"/>
        <v>-6.8965517241379379E-3</v>
      </c>
      <c r="F137" s="18">
        <f>IF(ISNUMBER(D137), $B145 * E137, "")</f>
        <v>-1034.4827586206907</v>
      </c>
      <c r="G137" s="31">
        <v>0.14299999999999999</v>
      </c>
      <c r="H137" s="32">
        <f t="shared" si="71"/>
        <v>-1.3793103448275876E-2</v>
      </c>
      <c r="I137" s="101">
        <f>IF(ISNUMBER(G137), $B145 * H137, "")</f>
        <v>-2068.9655172413813</v>
      </c>
      <c r="J137" s="15">
        <v>0.14299999999999999</v>
      </c>
      <c r="K137" s="32">
        <f t="shared" si="72"/>
        <v>-1.3793103448275876E-2</v>
      </c>
      <c r="L137" s="18">
        <f>IF(ISNUMBER(J137), $B145 * K137, "")</f>
        <v>-2068.9655172413813</v>
      </c>
      <c r="M137" s="31">
        <v>0.14399999999999999</v>
      </c>
      <c r="N137" s="32">
        <f t="shared" si="73"/>
        <v>-6.8965517241379379E-3</v>
      </c>
      <c r="O137" s="18">
        <f>IF(ISNUMBER(M137), $B145 * N137, "")</f>
        <v>-1034.4827586206907</v>
      </c>
      <c r="Q137" s="256"/>
      <c r="R137" s="256"/>
      <c r="S137" s="256"/>
    </row>
    <row r="138" spans="1:19" ht="17.25" thickBot="1">
      <c r="A138" s="125" t="s">
        <v>231</v>
      </c>
      <c r="B138" s="126">
        <v>81.400000000000006</v>
      </c>
      <c r="C138" s="77">
        <v>-1.2269939000000001E-3</v>
      </c>
      <c r="D138" s="15">
        <v>81.099999999999994</v>
      </c>
      <c r="E138" s="32">
        <f t="shared" si="70"/>
        <v>-3.6855036855038248E-3</v>
      </c>
      <c r="F138" s="18">
        <f>IF(ISNUMBER(D138), $B145 * E138, "")</f>
        <v>-552.82555282557371</v>
      </c>
      <c r="G138" s="31">
        <v>80.099999999999994</v>
      </c>
      <c r="H138" s="32">
        <f t="shared" si="71"/>
        <v>-1.597051597051611E-2</v>
      </c>
      <c r="I138" s="101">
        <f>IF(ISNUMBER(G138), $B145 * H138, "")</f>
        <v>-2395.5773955774166</v>
      </c>
      <c r="J138" s="15">
        <v>80.7</v>
      </c>
      <c r="K138" s="32">
        <f t="shared" si="72"/>
        <v>-8.5995085995086342E-3</v>
      </c>
      <c r="L138" s="18">
        <f>IF(ISNUMBER(J138), $B145 * K138, "")</f>
        <v>-1289.9262899262951</v>
      </c>
      <c r="M138" s="31">
        <v>80.400000000000006</v>
      </c>
      <c r="N138" s="32">
        <f t="shared" si="73"/>
        <v>-1.2285012285012284E-2</v>
      </c>
      <c r="O138" s="18">
        <f>IF(ISNUMBER(M138), $B145 * N138, "")</f>
        <v>-1842.7518427518426</v>
      </c>
      <c r="Q138" s="251"/>
      <c r="R138" s="251"/>
      <c r="S138" s="251"/>
    </row>
    <row r="139" spans="1:19" ht="17.25" thickBot="1">
      <c r="A139" s="127" t="s">
        <v>247</v>
      </c>
      <c r="B139" s="128">
        <v>79.400000000000006</v>
      </c>
      <c r="C139" s="78">
        <v>-3.7641153999999999E-3</v>
      </c>
      <c r="D139" s="20">
        <v>79.8</v>
      </c>
      <c r="E139" s="21">
        <f t="shared" si="70"/>
        <v>5.0377833753147538E-3</v>
      </c>
      <c r="F139" s="22">
        <f>IF(ISNUMBER(D139), $B145 * E139, "")</f>
        <v>755.66750629721309</v>
      </c>
      <c r="G139" s="30">
        <v>79.2</v>
      </c>
      <c r="H139" s="21">
        <f t="shared" si="71"/>
        <v>-2.5188916876574662E-3</v>
      </c>
      <c r="I139" s="105">
        <f>IF(ISNUMBER(G139), $B145 * H139, "")</f>
        <v>-377.83375314861991</v>
      </c>
      <c r="J139" s="20">
        <v>80.5</v>
      </c>
      <c r="K139" s="21">
        <f t="shared" si="72"/>
        <v>1.3853904282115796E-2</v>
      </c>
      <c r="L139" s="22">
        <f>IF(ISNUMBER(J139), $B145 * K139, "")</f>
        <v>2078.0856423173695</v>
      </c>
      <c r="M139" s="30">
        <v>81.3</v>
      </c>
      <c r="N139" s="21">
        <f t="shared" si="73"/>
        <v>2.3929471032745484E-2</v>
      </c>
      <c r="O139" s="22">
        <f>IF(ISNUMBER(M139), $B145 * N139, "")</f>
        <v>3589.4206549118226</v>
      </c>
      <c r="Q139" s="251"/>
      <c r="R139" s="251"/>
      <c r="S139" s="251"/>
    </row>
    <row r="140" spans="1:19" ht="17.25" thickBot="1">
      <c r="A140" s="125" t="s">
        <v>201</v>
      </c>
      <c r="B140" s="129">
        <v>16.100000000000001</v>
      </c>
      <c r="C140" s="80">
        <v>-6.1728395E-3</v>
      </c>
      <c r="D140" s="106">
        <v>16.2</v>
      </c>
      <c r="E140" s="107">
        <f>IF(ISNUMBER(D140), (D140 - $B140) / $B140, "")</f>
        <v>6.2111801242234694E-3</v>
      </c>
      <c r="F140" s="108">
        <f>IF(ISNUMBER(D140), $B145 * E140, "")</f>
        <v>931.67701863352045</v>
      </c>
      <c r="G140" s="109">
        <v>16.100000000000001</v>
      </c>
      <c r="H140" s="107">
        <f>IF(ISNUMBER(G140), (G140 - $B140) / $B140, "")</f>
        <v>0</v>
      </c>
      <c r="I140" s="110">
        <f>IF(ISNUMBER(G140), $B145 * H140, "")</f>
        <v>0</v>
      </c>
      <c r="J140" s="106">
        <v>16.2</v>
      </c>
      <c r="K140" s="107">
        <f>IF(ISNUMBER(J140), (J140 - $B140) / $B140, "")</f>
        <v>6.2111801242234694E-3</v>
      </c>
      <c r="L140" s="108">
        <f>IF(ISNUMBER(J140), $B145 * K140, "")</f>
        <v>931.67701863352045</v>
      </c>
      <c r="M140" s="109">
        <v>16.100000000000001</v>
      </c>
      <c r="N140" s="107">
        <f>IF(ISNUMBER(M140), (M140 - $B140) / $B140, "")</f>
        <v>0</v>
      </c>
      <c r="O140" s="108">
        <f>IF(ISNUMBER(M140), $B145 * N140, "")</f>
        <v>0</v>
      </c>
      <c r="Q140" s="256"/>
      <c r="R140" s="256"/>
      <c r="S140" s="256"/>
    </row>
    <row r="141" spans="1:19" ht="17.25" thickBot="1">
      <c r="A141" s="125" t="s">
        <v>147</v>
      </c>
      <c r="B141" s="126">
        <v>12.3</v>
      </c>
      <c r="C141" s="77">
        <v>-8.0645161000000003E-3</v>
      </c>
      <c r="D141" s="15">
        <v>12.3</v>
      </c>
      <c r="E141" s="32">
        <f t="shared" ref="E141:E144" si="74">IF(ISNUMBER(D141), (D141 - $B141) / $B141, "")</f>
        <v>0</v>
      </c>
      <c r="F141" s="18">
        <f>IF(ISNUMBER(D141), $B145 * E141, "")</f>
        <v>0</v>
      </c>
      <c r="G141" s="31">
        <v>12.2</v>
      </c>
      <c r="H141" s="32">
        <f t="shared" ref="H141:H144" si="75">IF(ISNUMBER(G141), (G141 - $B141) / $B141, "")</f>
        <v>-8.1300813008131235E-3</v>
      </c>
      <c r="I141" s="101">
        <f>IF(ISNUMBER(G141), $B145 * H141, "")</f>
        <v>-1219.5121951219685</v>
      </c>
      <c r="J141" s="15">
        <v>12.4</v>
      </c>
      <c r="K141" s="32">
        <f t="shared" ref="K141:K144" si="76">IF(ISNUMBER(J141), (J141 - $B141) / $B141, "")</f>
        <v>8.1300813008129795E-3</v>
      </c>
      <c r="L141" s="18">
        <f>IF(ISNUMBER(J141), $B145 * K141, "")</f>
        <v>1219.5121951219469</v>
      </c>
      <c r="M141" s="31">
        <v>12.3</v>
      </c>
      <c r="N141" s="32">
        <f t="shared" ref="N141:N144" si="77">IF(ISNUMBER(M141), (M141 - $B141) / $B141, "")</f>
        <v>0</v>
      </c>
      <c r="O141" s="18">
        <f>IF(ISNUMBER(M141), $B145 * N141, "")</f>
        <v>0</v>
      </c>
      <c r="Q141" s="256"/>
      <c r="R141" s="256"/>
      <c r="S141" s="256"/>
    </row>
    <row r="142" spans="1:19" ht="17.25" thickBot="1">
      <c r="A142" s="125" t="s">
        <v>119</v>
      </c>
      <c r="B142" s="126">
        <v>30.5</v>
      </c>
      <c r="C142" s="77">
        <v>-9.7402597E-3</v>
      </c>
      <c r="D142" s="15">
        <v>29.9</v>
      </c>
      <c r="E142" s="32">
        <f t="shared" si="74"/>
        <v>-1.967213114754103E-2</v>
      </c>
      <c r="F142" s="18">
        <f>IF(ISNUMBER(D142), $B145 * E142, "")</f>
        <v>-2950.8196721311547</v>
      </c>
      <c r="G142" s="31">
        <v>29.6</v>
      </c>
      <c r="H142" s="32">
        <f t="shared" si="75"/>
        <v>-2.9508196721311428E-2</v>
      </c>
      <c r="I142" s="101">
        <f>IF(ISNUMBER(G142), $B145 * H142, "")</f>
        <v>-4426.2295081967141</v>
      </c>
      <c r="J142" s="15">
        <v>29.8</v>
      </c>
      <c r="K142" s="32">
        <f t="shared" si="76"/>
        <v>-2.2950819672131126E-2</v>
      </c>
      <c r="L142" s="18">
        <f>IF(ISNUMBER(J142), $B145 * K142, "")</f>
        <v>-3442.6229508196689</v>
      </c>
      <c r="M142" s="31">
        <v>29.9</v>
      </c>
      <c r="N142" s="32">
        <f t="shared" si="77"/>
        <v>-1.967213114754103E-2</v>
      </c>
      <c r="O142" s="18">
        <f>IF(ISNUMBER(M142), $B145 * N142, "")</f>
        <v>-2950.8196721311547</v>
      </c>
      <c r="Q142" s="256"/>
      <c r="R142" s="256"/>
      <c r="S142" s="256"/>
    </row>
    <row r="143" spans="1:19">
      <c r="A143" s="125" t="s">
        <v>187</v>
      </c>
      <c r="B143" s="126">
        <v>15.8</v>
      </c>
      <c r="C143" s="77">
        <v>-1.2500000000000001E-2</v>
      </c>
      <c r="D143" s="15">
        <v>15.8</v>
      </c>
      <c r="E143" s="32">
        <f t="shared" si="74"/>
        <v>0</v>
      </c>
      <c r="F143" s="18">
        <f>IF(ISNUMBER(D143), $B145 * E143, "")</f>
        <v>0</v>
      </c>
      <c r="G143" s="31">
        <v>15.5</v>
      </c>
      <c r="H143" s="32">
        <f t="shared" si="75"/>
        <v>-1.8987341772151944E-2</v>
      </c>
      <c r="I143" s="101">
        <f>IF(ISNUMBER(G143), $B145 * H143, "")</f>
        <v>-2848.1012658227914</v>
      </c>
      <c r="J143" s="15">
        <v>15.6</v>
      </c>
      <c r="K143" s="32">
        <f t="shared" si="76"/>
        <v>-1.2658227848101333E-2</v>
      </c>
      <c r="L143" s="18">
        <f>IF(ISNUMBER(J143), $B145 * K143, "")</f>
        <v>-1898.7341772151999</v>
      </c>
      <c r="M143" s="31">
        <v>15.6</v>
      </c>
      <c r="N143" s="32">
        <f t="shared" si="77"/>
        <v>-1.2658227848101333E-2</v>
      </c>
      <c r="O143" s="18">
        <f>IF(ISNUMBER(M143), $B145 * N143, "")</f>
        <v>-1898.7341772151999</v>
      </c>
      <c r="Q143" s="278"/>
      <c r="R143" s="279"/>
      <c r="S143" s="280"/>
    </row>
    <row r="144" spans="1:19" ht="17.25" thickBot="1">
      <c r="A144" s="130"/>
      <c r="B144" s="131"/>
      <c r="C144" s="79"/>
      <c r="D144" s="24" t="s">
        <v>341</v>
      </c>
      <c r="E144" s="25" t="str">
        <f t="shared" si="74"/>
        <v/>
      </c>
      <c r="F144" s="104" t="str">
        <f>IF(ISNUMBER(D144), $B145 * E144, "")</f>
        <v/>
      </c>
      <c r="G144" s="102" t="s">
        <v>341</v>
      </c>
      <c r="H144" s="25" t="str">
        <f t="shared" si="75"/>
        <v/>
      </c>
      <c r="I144" s="103" t="str">
        <f>IF(ISNUMBER(G144), $B145 * H144, "")</f>
        <v/>
      </c>
      <c r="J144" s="24" t="s">
        <v>341</v>
      </c>
      <c r="K144" s="25" t="str">
        <f t="shared" si="76"/>
        <v/>
      </c>
      <c r="L144" s="104" t="str">
        <f>IF(ISNUMBER(J144), $B145 * K144, "")</f>
        <v/>
      </c>
      <c r="M144" s="102" t="s">
        <v>341</v>
      </c>
      <c r="N144" s="25" t="str">
        <f t="shared" si="77"/>
        <v/>
      </c>
      <c r="O144" s="104" t="str">
        <f>IF(ISNUMBER(M144), $B145 * N144, "")</f>
        <v/>
      </c>
      <c r="Q144" s="281"/>
      <c r="R144" s="282"/>
      <c r="S144" s="283"/>
    </row>
    <row r="145" spans="1:19" ht="17.25" thickBot="1">
      <c r="A145" s="132" t="s">
        <v>267</v>
      </c>
      <c r="B145" s="289">
        <f>$B$37</f>
        <v>150000</v>
      </c>
      <c r="C145" s="290"/>
      <c r="D145" s="26" t="s">
        <v>268</v>
      </c>
      <c r="E145" s="27">
        <f>IF(COUNT(E125:E144), SUM(E125:E144) / COUNT(E125:E144), 0)</f>
        <v>-1.6445585093869041E-3</v>
      </c>
      <c r="F145" s="28">
        <f>SUM(F125:F144)</f>
        <v>-4440.3079753446409</v>
      </c>
      <c r="G145" s="26" t="s">
        <v>268</v>
      </c>
      <c r="H145" s="27">
        <f>IF(COUNT(H125:H144), SUM(H125:H144) / COUNT(H125:H144), 0)</f>
        <v>-1.1045529259404187E-2</v>
      </c>
      <c r="I145" s="28">
        <f>SUM(I125:I144)</f>
        <v>-29822.929000391308</v>
      </c>
      <c r="J145" s="26" t="s">
        <v>268</v>
      </c>
      <c r="K145" s="27">
        <f>IF(COUNT(K125:K144), SUM(K125:K144) / COUNT(K125:K144), 0)</f>
        <v>-3.9773228131686151E-3</v>
      </c>
      <c r="L145" s="28">
        <f>SUM(L125:L144)</f>
        <v>-10738.771595555261</v>
      </c>
      <c r="M145" s="26" t="s">
        <v>268</v>
      </c>
      <c r="N145" s="27">
        <f>IF(COUNT(N125:N144), SUM(N125:N144) / COUNT(N125:N144), 0)</f>
        <v>-1.6390007486700167E-3</v>
      </c>
      <c r="O145" s="28">
        <f>SUM(O125:O144)</f>
        <v>-4425.3020214090457</v>
      </c>
      <c r="Q145" s="284"/>
      <c r="R145" s="285"/>
      <c r="S145" s="286"/>
    </row>
    <row r="147" spans="1:19" ht="17.25" thickBot="1"/>
    <row r="148" spans="1:19" ht="17.25" thickBot="1">
      <c r="A148" s="230" t="s">
        <v>256</v>
      </c>
      <c r="B148" s="231"/>
      <c r="C148" s="231"/>
      <c r="D148" s="231"/>
      <c r="E148" s="231"/>
      <c r="F148" s="231"/>
      <c r="G148" s="231"/>
      <c r="H148" s="231"/>
      <c r="I148" s="231"/>
      <c r="J148" s="231"/>
      <c r="K148" s="231"/>
      <c r="L148" s="231"/>
      <c r="M148" s="231"/>
      <c r="N148" s="231"/>
      <c r="O148" s="232"/>
      <c r="Q148" s="251"/>
      <c r="R148" s="251"/>
      <c r="S148" s="251"/>
    </row>
    <row r="149" spans="1:19" ht="17.25" thickBot="1">
      <c r="A149" s="210" t="s">
        <v>264</v>
      </c>
      <c r="B149" s="230" t="s">
        <v>49</v>
      </c>
      <c r="C149" s="232"/>
      <c r="D149" s="230" t="s">
        <v>57</v>
      </c>
      <c r="E149" s="231"/>
      <c r="F149" s="232"/>
      <c r="G149" s="257">
        <f>_xlfn.IFNA(VLOOKUP(B149, 현재가테이블!$B$2:$D$200, 2, FALSE), "-")</f>
        <v>60715000</v>
      </c>
      <c r="H149" s="258"/>
      <c r="I149" s="259"/>
      <c r="J149" s="230" t="s">
        <v>58</v>
      </c>
      <c r="K149" s="231"/>
      <c r="L149" s="232"/>
      <c r="M149" s="260">
        <f>_xlfn.IFNA(VLOOKUP(B149, 현재가테이블!$B$2:$D$200, 3, FALSE), "-")</f>
        <v>-7.8924148000000006E-3</v>
      </c>
      <c r="N149" s="261"/>
      <c r="O149" s="262"/>
      <c r="Q149" s="251"/>
      <c r="R149" s="251"/>
      <c r="S149" s="251"/>
    </row>
    <row r="150" spans="1:19" ht="17.25" thickBot="1">
      <c r="A150" s="291" t="s">
        <v>54</v>
      </c>
      <c r="B150" s="293" t="str">
        <f>TEXT($G$1, "[$-ko-KR]yyyy-mm-dd(ddd) ") &amp; "오전 00:00"</f>
        <v>2021-12-12(일) 오전 00:00</v>
      </c>
      <c r="C150" s="294"/>
      <c r="D150" s="253" t="str">
        <f>TEXT($G$1, "[$-ko-KR]yyyy-mm-dd(ddd) ") &amp; "오후 14:00"</f>
        <v>2021-12-12(일) 오후 14:00</v>
      </c>
      <c r="E150" s="254"/>
      <c r="F150" s="255"/>
      <c r="G150" s="253" t="str">
        <f>TEXT($G$1, "[$-ko-KR]yyyy-mm-dd(ddd) ") &amp; "오후 19:00"</f>
        <v>2021-12-12(일) 오후 19:00</v>
      </c>
      <c r="H150" s="254"/>
      <c r="I150" s="255"/>
      <c r="J150" s="253" t="str">
        <f>TEXT($G$1, "[$-ko-KR]yyyy-mm-dd(ddd) ") &amp; "오후 21:00"</f>
        <v>2021-12-12(일) 오후 21:00</v>
      </c>
      <c r="K150" s="254"/>
      <c r="L150" s="255"/>
      <c r="M150" s="253" t="str">
        <f>TEXT($G$1+1, "[$-ko-KR]yyyy-mm-dd(ddd) ") &amp; "오전 00:00"</f>
        <v>2021-12-13(월) 오전 00:00</v>
      </c>
      <c r="N150" s="254"/>
      <c r="O150" s="255"/>
      <c r="Q150" s="251"/>
      <c r="R150" s="251"/>
      <c r="S150" s="251"/>
    </row>
    <row r="151" spans="1:19" ht="17.25" thickBot="1">
      <c r="A151" s="292"/>
      <c r="B151" s="121" t="s">
        <v>57</v>
      </c>
      <c r="C151" s="122" t="s">
        <v>58</v>
      </c>
      <c r="D151" s="2" t="s">
        <v>57</v>
      </c>
      <c r="E151" s="10" t="s">
        <v>265</v>
      </c>
      <c r="F151" s="11" t="s">
        <v>266</v>
      </c>
      <c r="G151" s="211" t="s">
        <v>57</v>
      </c>
      <c r="H151" s="212" t="s">
        <v>265</v>
      </c>
      <c r="I151" s="213" t="s">
        <v>266</v>
      </c>
      <c r="J151" s="10" t="s">
        <v>57</v>
      </c>
      <c r="K151" s="10" t="s">
        <v>265</v>
      </c>
      <c r="L151" s="115" t="s">
        <v>266</v>
      </c>
      <c r="M151" s="2" t="s">
        <v>57</v>
      </c>
      <c r="N151" s="10" t="s">
        <v>265</v>
      </c>
      <c r="O151" s="66" t="s">
        <v>266</v>
      </c>
      <c r="Q151" s="256"/>
      <c r="R151" s="256"/>
      <c r="S151" s="256"/>
    </row>
    <row r="152" spans="1:19" ht="17.25" thickBot="1">
      <c r="A152" s="123" t="s">
        <v>149</v>
      </c>
      <c r="B152" s="124">
        <v>113</v>
      </c>
      <c r="C152" s="76">
        <v>1.8018018E-2</v>
      </c>
      <c r="D152" s="13">
        <v>114</v>
      </c>
      <c r="E152" s="14">
        <f>IF(ISNUMBER(D152), (D152 - $B152) / $B152, "")</f>
        <v>8.8495575221238937E-3</v>
      </c>
      <c r="F152" s="16">
        <f>IF(ISNUMBER(D152), $B172 * E152, "")</f>
        <v>1327.4336283185839</v>
      </c>
      <c r="G152" s="29">
        <v>113</v>
      </c>
      <c r="H152" s="14">
        <f>IF(ISNUMBER(G152), (G152 - $B152) / $B152, "")</f>
        <v>0</v>
      </c>
      <c r="I152" s="100">
        <f>IF(ISNUMBER(G152), $B172 * H152, "")</f>
        <v>0</v>
      </c>
      <c r="J152" s="13">
        <v>114</v>
      </c>
      <c r="K152" s="14">
        <f>IF(ISNUMBER(J152), (J152 - $B152) / $B152, "")</f>
        <v>8.8495575221238937E-3</v>
      </c>
      <c r="L152" s="16">
        <f>IF(ISNUMBER(J152), $B172 * K152, "")</f>
        <v>1327.4336283185839</v>
      </c>
      <c r="M152" s="29">
        <v>114</v>
      </c>
      <c r="N152" s="14">
        <f>IF(ISNUMBER(M152), (M152 - $B152) / $B152, "")</f>
        <v>8.8495575221238937E-3</v>
      </c>
      <c r="O152" s="16">
        <f>IF(ISNUMBER(M152), $B172 * N152, "")</f>
        <v>1327.4336283185839</v>
      </c>
      <c r="Q152" s="251"/>
      <c r="R152" s="251"/>
      <c r="S152" s="251"/>
    </row>
    <row r="153" spans="1:19" ht="17.25" thickBot="1">
      <c r="A153" s="125" t="s">
        <v>115</v>
      </c>
      <c r="B153" s="126">
        <v>705</v>
      </c>
      <c r="C153" s="77">
        <v>1.73160173E-2</v>
      </c>
      <c r="D153" s="15">
        <v>713</v>
      </c>
      <c r="E153" s="32">
        <f t="shared" ref="E153:E156" si="78">IF(ISNUMBER(D153), (D153 - $B153) / $B153, "")</f>
        <v>1.1347517730496455E-2</v>
      </c>
      <c r="F153" s="18">
        <f>IF(ISNUMBER(D153), $B172 * E153, "")</f>
        <v>1702.1276595744682</v>
      </c>
      <c r="G153" s="31">
        <v>724</v>
      </c>
      <c r="H153" s="32">
        <f t="shared" ref="H153:H156" si="79">IF(ISNUMBER(G153), (G153 - $B153) / $B153, "")</f>
        <v>2.6950354609929079E-2</v>
      </c>
      <c r="I153" s="101">
        <f>IF(ISNUMBER(G153), $B172 * H153, "")</f>
        <v>4042.5531914893618</v>
      </c>
      <c r="J153" s="15">
        <v>734</v>
      </c>
      <c r="K153" s="32">
        <f t="shared" ref="K153:K156" si="80">IF(ISNUMBER(J153), (J153 - $B153) / $B153, "")</f>
        <v>4.1134751773049642E-2</v>
      </c>
      <c r="L153" s="18">
        <f>IF(ISNUMBER(J153), $B172 * K153, "")</f>
        <v>6170.2127659574462</v>
      </c>
      <c r="M153" s="31">
        <v>739</v>
      </c>
      <c r="N153" s="32">
        <f t="shared" ref="N153:N156" si="81">IF(ISNUMBER(M153), (M153 - $B153) / $B153, "")</f>
        <v>4.8226950354609929E-2</v>
      </c>
      <c r="O153" s="18">
        <f>IF(ISNUMBER(M153), $B172 * N153, "")</f>
        <v>7234.0425531914898</v>
      </c>
      <c r="Q153" s="251"/>
      <c r="R153" s="251"/>
      <c r="S153" s="251"/>
    </row>
    <row r="154" spans="1:19" ht="17.25" thickBot="1">
      <c r="A154" s="125" t="s">
        <v>233</v>
      </c>
      <c r="B154" s="126">
        <v>569</v>
      </c>
      <c r="C154" s="77">
        <v>1.42602496E-2</v>
      </c>
      <c r="D154" s="15">
        <v>570</v>
      </c>
      <c r="E154" s="32">
        <f t="shared" si="78"/>
        <v>1.7574692442882249E-3</v>
      </c>
      <c r="F154" s="18">
        <f>IF(ISNUMBER(D154), $B172 * E154, "")</f>
        <v>263.6203866432337</v>
      </c>
      <c r="G154" s="31">
        <v>566</v>
      </c>
      <c r="H154" s="32">
        <f t="shared" si="79"/>
        <v>-5.272407732864675E-3</v>
      </c>
      <c r="I154" s="101">
        <f>IF(ISNUMBER(G154), $B172 * H154, "")</f>
        <v>-790.86115992970122</v>
      </c>
      <c r="J154" s="15">
        <v>567</v>
      </c>
      <c r="K154" s="32">
        <f t="shared" si="80"/>
        <v>-3.5149384885764497E-3</v>
      </c>
      <c r="L154" s="18">
        <f>IF(ISNUMBER(J154), $B172 * K154, "")</f>
        <v>-527.2407732864674</v>
      </c>
      <c r="M154" s="31">
        <v>568</v>
      </c>
      <c r="N154" s="32">
        <f t="shared" si="81"/>
        <v>-1.7574692442882249E-3</v>
      </c>
      <c r="O154" s="18">
        <f>IF(ISNUMBER(M154), $B172 * N154, "")</f>
        <v>-263.6203866432337</v>
      </c>
      <c r="Q154" s="256"/>
      <c r="R154" s="256"/>
      <c r="S154" s="256"/>
    </row>
    <row r="155" spans="1:19" ht="17.25" thickBot="1">
      <c r="A155" s="125" t="s">
        <v>203</v>
      </c>
      <c r="B155" s="126">
        <v>667</v>
      </c>
      <c r="C155" s="77">
        <v>1.3677811600000001E-2</v>
      </c>
      <c r="D155" s="15">
        <v>665</v>
      </c>
      <c r="E155" s="32">
        <f t="shared" si="78"/>
        <v>-2.9985007496251873E-3</v>
      </c>
      <c r="F155" s="18">
        <f>IF(ISNUMBER(D155), $B172 * E155, "")</f>
        <v>-449.77511244377808</v>
      </c>
      <c r="G155" s="31">
        <v>657</v>
      </c>
      <c r="H155" s="32">
        <f t="shared" si="79"/>
        <v>-1.4992503748125937E-2</v>
      </c>
      <c r="I155" s="101">
        <f>IF(ISNUMBER(G155), $B172 * H155, "")</f>
        <v>-2248.8755622188905</v>
      </c>
      <c r="J155" s="15">
        <v>663</v>
      </c>
      <c r="K155" s="32">
        <f t="shared" si="80"/>
        <v>-5.9970014992503746E-3</v>
      </c>
      <c r="L155" s="18">
        <f>IF(ISNUMBER(J155), $B172 * K155, "")</f>
        <v>-899.55022488755617</v>
      </c>
      <c r="M155" s="31">
        <v>674</v>
      </c>
      <c r="N155" s="32">
        <f t="shared" si="81"/>
        <v>1.0494752623688156E-2</v>
      </c>
      <c r="O155" s="18">
        <f>IF(ISNUMBER(M155), $B172 * N155, "")</f>
        <v>1574.2128935532235</v>
      </c>
      <c r="Q155" s="256"/>
      <c r="R155" s="256"/>
      <c r="S155" s="256"/>
    </row>
    <row r="156" spans="1:19" ht="17.25" thickBot="1">
      <c r="A156" s="127" t="s">
        <v>249</v>
      </c>
      <c r="B156" s="128">
        <v>897</v>
      </c>
      <c r="C156" s="78">
        <v>1.3559322E-2</v>
      </c>
      <c r="D156" s="20">
        <v>890</v>
      </c>
      <c r="E156" s="21">
        <f t="shared" si="78"/>
        <v>-7.803790412486065E-3</v>
      </c>
      <c r="F156" s="22">
        <f>IF(ISNUMBER(D156), $B172 * E156, "")</f>
        <v>-1170.5685618729096</v>
      </c>
      <c r="G156" s="30">
        <v>891</v>
      </c>
      <c r="H156" s="21">
        <f t="shared" si="79"/>
        <v>-6.688963210702341E-3</v>
      </c>
      <c r="I156" s="105">
        <f>IF(ISNUMBER(G156), $B172 * H156, "")</f>
        <v>-1003.3444816053511</v>
      </c>
      <c r="J156" s="20">
        <v>896</v>
      </c>
      <c r="K156" s="21">
        <f t="shared" si="80"/>
        <v>-1.1148272017837235E-3</v>
      </c>
      <c r="L156" s="22">
        <f>IF(ISNUMBER(J156), $B172 * K156, "")</f>
        <v>-167.22408026755852</v>
      </c>
      <c r="M156" s="30">
        <v>895</v>
      </c>
      <c r="N156" s="21">
        <f t="shared" si="81"/>
        <v>-2.229654403567447E-3</v>
      </c>
      <c r="O156" s="22">
        <f>IF(ISNUMBER(M156), $B172 * N156, "")</f>
        <v>-334.44816053511704</v>
      </c>
      <c r="Q156" s="256"/>
      <c r="R156" s="256"/>
      <c r="S156" s="256"/>
    </row>
    <row r="157" spans="1:19" ht="17.25" thickBot="1">
      <c r="A157" s="125" t="s">
        <v>189</v>
      </c>
      <c r="B157" s="129">
        <v>327</v>
      </c>
      <c r="C157" s="80">
        <v>1.23839009E-2</v>
      </c>
      <c r="D157" s="106">
        <v>326</v>
      </c>
      <c r="E157" s="107">
        <f>IF(ISNUMBER(D157), (D157 - $B157) / $B157, "")</f>
        <v>-3.0581039755351682E-3</v>
      </c>
      <c r="F157" s="108">
        <f>IF(ISNUMBER(D157), $B172 * E157, "")</f>
        <v>-458.71559633027522</v>
      </c>
      <c r="G157" s="109">
        <v>324</v>
      </c>
      <c r="H157" s="107">
        <f>IF(ISNUMBER(G157), (G157 - $B157) / $B157, "")</f>
        <v>-9.1743119266055051E-3</v>
      </c>
      <c r="I157" s="110">
        <f>IF(ISNUMBER(G157), $B172 * H157, "")</f>
        <v>-1376.1467889908258</v>
      </c>
      <c r="J157" s="106">
        <v>325</v>
      </c>
      <c r="K157" s="107">
        <f>IF(ISNUMBER(J157), (J157 - $B157) / $B157, "")</f>
        <v>-6.1162079510703364E-3</v>
      </c>
      <c r="L157" s="108">
        <f>IF(ISNUMBER(J157), $B172 * K157, "")</f>
        <v>-917.43119266055044</v>
      </c>
      <c r="M157" s="109">
        <v>327</v>
      </c>
      <c r="N157" s="107">
        <f>IF(ISNUMBER(M157), (M157 - $B157) / $B157, "")</f>
        <v>0</v>
      </c>
      <c r="O157" s="108">
        <f>IF(ISNUMBER(M157), $B172 * N157, "")</f>
        <v>0</v>
      </c>
      <c r="Q157" s="256"/>
      <c r="R157" s="256"/>
      <c r="S157" s="256"/>
    </row>
    <row r="158" spans="1:19" ht="17.25" thickBot="1">
      <c r="A158" s="125" t="s">
        <v>85</v>
      </c>
      <c r="B158" s="126">
        <v>365</v>
      </c>
      <c r="C158" s="77">
        <v>1.10803324E-2</v>
      </c>
      <c r="D158" s="15">
        <v>368</v>
      </c>
      <c r="E158" s="32">
        <f t="shared" ref="E158:E161" si="82">IF(ISNUMBER(D158), (D158 - $B158) / $B158, "")</f>
        <v>8.21917808219178E-3</v>
      </c>
      <c r="F158" s="18">
        <f>IF(ISNUMBER(D158), $B172 * E158, "")</f>
        <v>1232.8767123287671</v>
      </c>
      <c r="G158" s="31">
        <v>374</v>
      </c>
      <c r="H158" s="32">
        <f t="shared" ref="H158:H161" si="83">IF(ISNUMBER(G158), (G158 - $B158) / $B158, "")</f>
        <v>2.4657534246575342E-2</v>
      </c>
      <c r="I158" s="101">
        <f>IF(ISNUMBER(G158), $B172 * H158, "")</f>
        <v>3698.6301369863013</v>
      </c>
      <c r="J158" s="15">
        <v>375</v>
      </c>
      <c r="K158" s="32">
        <f t="shared" ref="K158:K161" si="84">IF(ISNUMBER(J158), (J158 - $B158) / $B158, "")</f>
        <v>2.7397260273972601E-2</v>
      </c>
      <c r="L158" s="18">
        <f>IF(ISNUMBER(J158), $B172 * K158, "")</f>
        <v>4109.58904109589</v>
      </c>
      <c r="M158" s="31">
        <v>373</v>
      </c>
      <c r="N158" s="32">
        <f t="shared" ref="N158:N161" si="85">IF(ISNUMBER(M158), (M158 - $B158) / $B158, "")</f>
        <v>2.1917808219178082E-2</v>
      </c>
      <c r="O158" s="18">
        <f>IF(ISNUMBER(M158), $B172 * N158, "")</f>
        <v>3287.6712328767126</v>
      </c>
      <c r="Q158" s="256"/>
      <c r="R158" s="256"/>
      <c r="S158" s="256"/>
    </row>
    <row r="159" spans="1:19" ht="17.25" thickBot="1">
      <c r="A159" s="125" t="s">
        <v>263</v>
      </c>
      <c r="B159" s="126">
        <v>210</v>
      </c>
      <c r="C159" s="77">
        <v>9.6153846000000005E-3</v>
      </c>
      <c r="D159" s="15">
        <v>210</v>
      </c>
      <c r="E159" s="32">
        <f t="shared" si="82"/>
        <v>0</v>
      </c>
      <c r="F159" s="18">
        <f>IF(ISNUMBER(D159), $B172 * E159, "")</f>
        <v>0</v>
      </c>
      <c r="G159" s="31">
        <v>208</v>
      </c>
      <c r="H159" s="32">
        <f t="shared" si="83"/>
        <v>-9.5238095238095247E-3</v>
      </c>
      <c r="I159" s="101">
        <f>IF(ISNUMBER(G159), $B172 * H159, "")</f>
        <v>-1428.5714285714287</v>
      </c>
      <c r="J159" s="15">
        <v>209</v>
      </c>
      <c r="K159" s="32">
        <f t="shared" si="84"/>
        <v>-4.7619047619047623E-3</v>
      </c>
      <c r="L159" s="18">
        <f>IF(ISNUMBER(J159), $B172 * K159, "")</f>
        <v>-714.28571428571433</v>
      </c>
      <c r="M159" s="31">
        <v>212</v>
      </c>
      <c r="N159" s="32">
        <f t="shared" si="85"/>
        <v>9.5238095238095247E-3</v>
      </c>
      <c r="O159" s="18">
        <f>IF(ISNUMBER(M159), $B172 * N159, "")</f>
        <v>1428.5714285714287</v>
      </c>
      <c r="Q159" s="256"/>
      <c r="R159" s="256"/>
      <c r="S159" s="256"/>
    </row>
    <row r="160" spans="1:19" ht="17.25" thickBot="1">
      <c r="A160" s="125" t="s">
        <v>135</v>
      </c>
      <c r="B160" s="126">
        <v>288</v>
      </c>
      <c r="C160" s="77">
        <v>6.9930069999999999E-3</v>
      </c>
      <c r="D160" s="15">
        <v>281</v>
      </c>
      <c r="E160" s="32">
        <f t="shared" si="82"/>
        <v>-2.4305555555555556E-2</v>
      </c>
      <c r="F160" s="18">
        <f>IF(ISNUMBER(D160), $B172 * E160, "")</f>
        <v>-3645.8333333333335</v>
      </c>
      <c r="G160" s="31">
        <v>277</v>
      </c>
      <c r="H160" s="32">
        <f t="shared" si="83"/>
        <v>-3.8194444444444448E-2</v>
      </c>
      <c r="I160" s="101">
        <f>IF(ISNUMBER(G160), $B172 * H160, "")</f>
        <v>-5729.166666666667</v>
      </c>
      <c r="J160" s="15">
        <v>279</v>
      </c>
      <c r="K160" s="32">
        <f t="shared" si="84"/>
        <v>-3.125E-2</v>
      </c>
      <c r="L160" s="18">
        <f>IF(ISNUMBER(J160), $B172 * K160, "")</f>
        <v>-4687.5</v>
      </c>
      <c r="M160" s="31">
        <v>280</v>
      </c>
      <c r="N160" s="32">
        <f t="shared" si="85"/>
        <v>-2.7777777777777776E-2</v>
      </c>
      <c r="O160" s="18">
        <f>IF(ISNUMBER(M160), $B172 * N160, "")</f>
        <v>-4166.6666666666661</v>
      </c>
      <c r="Q160" s="33"/>
      <c r="R160" s="33"/>
    </row>
    <row r="161" spans="1:19" ht="17.25" thickBot="1">
      <c r="A161" s="130" t="s">
        <v>327</v>
      </c>
      <c r="B161" s="131">
        <v>930</v>
      </c>
      <c r="C161" s="79">
        <v>1.0764263E-3</v>
      </c>
      <c r="D161" s="24">
        <v>926</v>
      </c>
      <c r="E161" s="25">
        <f t="shared" si="82"/>
        <v>-4.3010752688172043E-3</v>
      </c>
      <c r="F161" s="104">
        <f>IF(ISNUMBER(D161), $B172 * E161, "")</f>
        <v>-645.16129032258061</v>
      </c>
      <c r="G161" s="102">
        <v>917</v>
      </c>
      <c r="H161" s="25">
        <f t="shared" si="83"/>
        <v>-1.3978494623655914E-2</v>
      </c>
      <c r="I161" s="103">
        <f>IF(ISNUMBER(G161), $B172 * H161, "")</f>
        <v>-2096.7741935483873</v>
      </c>
      <c r="J161" s="24">
        <v>922</v>
      </c>
      <c r="K161" s="25">
        <f t="shared" si="84"/>
        <v>-8.6021505376344086E-3</v>
      </c>
      <c r="L161" s="104">
        <f>IF(ISNUMBER(J161), $B172 * K161, "")</f>
        <v>-1290.3225806451612</v>
      </c>
      <c r="M161" s="102">
        <v>924</v>
      </c>
      <c r="N161" s="25">
        <f t="shared" si="85"/>
        <v>-6.4516129032258064E-3</v>
      </c>
      <c r="O161" s="104">
        <f>IF(ISNUMBER(M161), $B172 * N161, "")</f>
        <v>-967.74193548387098</v>
      </c>
      <c r="Q161" s="265"/>
      <c r="R161" s="266"/>
      <c r="S161" s="267"/>
    </row>
    <row r="162" spans="1:19">
      <c r="A162" s="123" t="s">
        <v>251</v>
      </c>
      <c r="B162" s="124">
        <v>307</v>
      </c>
      <c r="C162" s="76">
        <v>0</v>
      </c>
      <c r="D162" s="13">
        <v>305</v>
      </c>
      <c r="E162" s="14">
        <f>IF(ISNUMBER(D162), (D162 - $B162) / $B162, "")</f>
        <v>-6.5146579804560263E-3</v>
      </c>
      <c r="F162" s="16">
        <f>IF(ISNUMBER(D162), $B172 * E162, "")</f>
        <v>-977.19869706840393</v>
      </c>
      <c r="G162" s="29">
        <v>302</v>
      </c>
      <c r="H162" s="14">
        <f>IF(ISNUMBER(G162), (G162 - $B162) / $B162, "")</f>
        <v>-1.6286644951140065E-2</v>
      </c>
      <c r="I162" s="100">
        <f>IF(ISNUMBER(G162), $B172 * H162, "")</f>
        <v>-2442.99674267101</v>
      </c>
      <c r="J162" s="13">
        <v>304</v>
      </c>
      <c r="K162" s="14">
        <f>IF(ISNUMBER(J162), (J162 - $B162) / $B162, "")</f>
        <v>-9.7719869706840382E-3</v>
      </c>
      <c r="L162" s="16">
        <f>IF(ISNUMBER(J162), $B172 * K162, "")</f>
        <v>-1465.7980456026057</v>
      </c>
      <c r="M162" s="29">
        <v>304</v>
      </c>
      <c r="N162" s="14">
        <f>IF(ISNUMBER(M162), (M162 - $B162) / $B162, "")</f>
        <v>-9.7719869706840382E-3</v>
      </c>
      <c r="O162" s="16">
        <f>IF(ISNUMBER(M162), $B172 * N162, "")</f>
        <v>-1465.7980456026057</v>
      </c>
      <c r="Q162" s="268"/>
      <c r="R162" s="269"/>
      <c r="S162" s="270"/>
    </row>
    <row r="163" spans="1:19" ht="17.25" thickBot="1">
      <c r="A163" s="125" t="s">
        <v>141</v>
      </c>
      <c r="B163" s="126">
        <v>131</v>
      </c>
      <c r="C163" s="77">
        <v>0</v>
      </c>
      <c r="D163" s="15">
        <v>130</v>
      </c>
      <c r="E163" s="32">
        <f t="shared" ref="E163:E166" si="86">IF(ISNUMBER(D163), (D163 - $B163) / $B163, "")</f>
        <v>-7.6335877862595417E-3</v>
      </c>
      <c r="F163" s="18">
        <f>IF(ISNUMBER(D163), $B172 * E163, "")</f>
        <v>-1145.0381679389313</v>
      </c>
      <c r="G163" s="31">
        <v>131</v>
      </c>
      <c r="H163" s="32">
        <f t="shared" ref="H163:H166" si="87">IF(ISNUMBER(G163), (G163 - $B163) / $B163, "")</f>
        <v>0</v>
      </c>
      <c r="I163" s="101">
        <f>IF(ISNUMBER(G163), $B172 * H163, "")</f>
        <v>0</v>
      </c>
      <c r="J163" s="15">
        <v>131</v>
      </c>
      <c r="K163" s="32">
        <f t="shared" ref="K163:K166" si="88">IF(ISNUMBER(J163), (J163 - $B163) / $B163, "")</f>
        <v>0</v>
      </c>
      <c r="L163" s="18">
        <f>IF(ISNUMBER(J163), $B172 * K163, "")</f>
        <v>0</v>
      </c>
      <c r="M163" s="31">
        <v>130</v>
      </c>
      <c r="N163" s="32">
        <f t="shared" ref="N163:N166" si="89">IF(ISNUMBER(M163), (M163 - $B163) / $B163, "")</f>
        <v>-7.6335877862595417E-3</v>
      </c>
      <c r="O163" s="18">
        <f>IF(ISNUMBER(M163), $B172 * N163, "")</f>
        <v>-1145.0381679389313</v>
      </c>
      <c r="Q163" s="271"/>
      <c r="R163" s="272"/>
      <c r="S163" s="273"/>
    </row>
    <row r="164" spans="1:19" ht="17.25" thickBot="1">
      <c r="A164" s="125" t="s">
        <v>107</v>
      </c>
      <c r="B164" s="126">
        <v>140</v>
      </c>
      <c r="C164" s="77">
        <v>0</v>
      </c>
      <c r="D164" s="15">
        <v>144</v>
      </c>
      <c r="E164" s="32">
        <f t="shared" si="86"/>
        <v>2.8571428571428571E-2</v>
      </c>
      <c r="F164" s="18">
        <f>IF(ISNUMBER(D164), $B172 * E164, "")</f>
        <v>4285.7142857142853</v>
      </c>
      <c r="G164" s="31">
        <v>143</v>
      </c>
      <c r="H164" s="32">
        <f t="shared" si="87"/>
        <v>2.1428571428571429E-2</v>
      </c>
      <c r="I164" s="101">
        <f>IF(ISNUMBER(G164), $B172 * H164, "")</f>
        <v>3214.2857142857142</v>
      </c>
      <c r="J164" s="15">
        <v>144</v>
      </c>
      <c r="K164" s="32">
        <f t="shared" si="88"/>
        <v>2.8571428571428571E-2</v>
      </c>
      <c r="L164" s="18">
        <f>IF(ISNUMBER(J164), $B172 * K164, "")</f>
        <v>4285.7142857142853</v>
      </c>
      <c r="M164" s="31">
        <v>145</v>
      </c>
      <c r="N164" s="32">
        <f t="shared" si="89"/>
        <v>3.5714285714285712E-2</v>
      </c>
      <c r="O164" s="18">
        <f>IF(ISNUMBER(M164), $B172 * N164, "")</f>
        <v>5357.1428571428569</v>
      </c>
      <c r="Q164" s="256"/>
      <c r="R164" s="256"/>
      <c r="S164" s="256"/>
    </row>
    <row r="165" spans="1:19" ht="17.25" thickBot="1">
      <c r="A165" s="125" t="s">
        <v>191</v>
      </c>
      <c r="B165" s="126">
        <v>136</v>
      </c>
      <c r="C165" s="77">
        <v>0</v>
      </c>
      <c r="D165" s="15">
        <v>142</v>
      </c>
      <c r="E165" s="32">
        <f t="shared" si="86"/>
        <v>4.4117647058823532E-2</v>
      </c>
      <c r="F165" s="18">
        <f>IF(ISNUMBER(D165), $B172 * E165, "")</f>
        <v>6617.6470588235297</v>
      </c>
      <c r="G165" s="31">
        <v>141</v>
      </c>
      <c r="H165" s="32">
        <f t="shared" si="87"/>
        <v>3.6764705882352942E-2</v>
      </c>
      <c r="I165" s="101">
        <f>IF(ISNUMBER(G165), $B172 * H165, "")</f>
        <v>5514.7058823529414</v>
      </c>
      <c r="J165" s="15">
        <v>141</v>
      </c>
      <c r="K165" s="32">
        <f t="shared" si="88"/>
        <v>3.6764705882352942E-2</v>
      </c>
      <c r="L165" s="18">
        <f>IF(ISNUMBER(J165), $B172 * K165, "")</f>
        <v>5514.7058823529414</v>
      </c>
      <c r="M165" s="31">
        <v>141</v>
      </c>
      <c r="N165" s="32">
        <f t="shared" si="89"/>
        <v>3.6764705882352942E-2</v>
      </c>
      <c r="O165" s="18">
        <f>IF(ISNUMBER(M165), $B172 * N165, "")</f>
        <v>5514.7058823529414</v>
      </c>
      <c r="Q165" s="251"/>
      <c r="R165" s="251"/>
      <c r="S165" s="251"/>
    </row>
    <row r="166" spans="1:19" ht="17.25" thickBot="1">
      <c r="A166" s="127" t="s">
        <v>197</v>
      </c>
      <c r="B166" s="128">
        <v>166</v>
      </c>
      <c r="C166" s="78">
        <v>0</v>
      </c>
      <c r="D166" s="20">
        <v>167</v>
      </c>
      <c r="E166" s="21">
        <f t="shared" si="86"/>
        <v>6.024096385542169E-3</v>
      </c>
      <c r="F166" s="22">
        <f>IF(ISNUMBER(D166), $B172 * E166, "")</f>
        <v>903.61445783132535</v>
      </c>
      <c r="G166" s="30">
        <v>167</v>
      </c>
      <c r="H166" s="21">
        <f t="shared" si="87"/>
        <v>6.024096385542169E-3</v>
      </c>
      <c r="I166" s="105">
        <f>IF(ISNUMBER(G166), $B172 * H166, "")</f>
        <v>903.61445783132535</v>
      </c>
      <c r="J166" s="20">
        <v>166</v>
      </c>
      <c r="K166" s="21">
        <f t="shared" si="88"/>
        <v>0</v>
      </c>
      <c r="L166" s="22">
        <f>IF(ISNUMBER(J166), $B172 * K166, "")</f>
        <v>0</v>
      </c>
      <c r="M166" s="30">
        <v>169</v>
      </c>
      <c r="N166" s="21">
        <f t="shared" si="89"/>
        <v>1.8072289156626505E-2</v>
      </c>
      <c r="O166" s="22">
        <f>IF(ISNUMBER(M166), $B172 * N166, "")</f>
        <v>2710.8433734939758</v>
      </c>
      <c r="Q166" s="251"/>
      <c r="R166" s="251"/>
      <c r="S166" s="251"/>
    </row>
    <row r="167" spans="1:19" ht="17.25" thickBot="1">
      <c r="A167" s="125" t="s">
        <v>215</v>
      </c>
      <c r="B167" s="129">
        <v>383</v>
      </c>
      <c r="C167" s="80">
        <v>0</v>
      </c>
      <c r="D167" s="106">
        <v>380</v>
      </c>
      <c r="E167" s="107">
        <f>IF(ISNUMBER(D167), (D167 - $B167) / $B167, "")</f>
        <v>-7.832898172323759E-3</v>
      </c>
      <c r="F167" s="108">
        <f>IF(ISNUMBER(D167), $B172 * E167, "")</f>
        <v>-1174.9347258485639</v>
      </c>
      <c r="G167" s="109">
        <v>376</v>
      </c>
      <c r="H167" s="107">
        <f>IF(ISNUMBER(G167), (G167 - $B167) / $B167, "")</f>
        <v>-1.8276762402088774E-2</v>
      </c>
      <c r="I167" s="110">
        <f>IF(ISNUMBER(G167), $B172 * H167, "")</f>
        <v>-2741.514360313316</v>
      </c>
      <c r="J167" s="106">
        <v>380</v>
      </c>
      <c r="K167" s="107">
        <f>IF(ISNUMBER(J167), (J167 - $B167) / $B167, "")</f>
        <v>-7.832898172323759E-3</v>
      </c>
      <c r="L167" s="108">
        <f>IF(ISNUMBER(J167), $B172 * K167, "")</f>
        <v>-1174.9347258485639</v>
      </c>
      <c r="M167" s="109">
        <v>383</v>
      </c>
      <c r="N167" s="107">
        <f>IF(ISNUMBER(M167), (M167 - $B167) / $B167, "")</f>
        <v>0</v>
      </c>
      <c r="O167" s="108">
        <f>IF(ISNUMBER(M167), $B172 * N167, "")</f>
        <v>0</v>
      </c>
      <c r="Q167" s="256"/>
      <c r="R167" s="256"/>
      <c r="S167" s="256"/>
    </row>
    <row r="168" spans="1:19" ht="17.25" thickBot="1">
      <c r="A168" s="125" t="s">
        <v>227</v>
      </c>
      <c r="B168" s="126">
        <v>661</v>
      </c>
      <c r="C168" s="77">
        <v>-4.5180723000000002E-3</v>
      </c>
      <c r="D168" s="15">
        <v>648</v>
      </c>
      <c r="E168" s="32">
        <f t="shared" ref="E168:E171" si="90">IF(ISNUMBER(D168), (D168 - $B168) / $B168, "")</f>
        <v>-1.9667170953101363E-2</v>
      </c>
      <c r="F168" s="18">
        <f>IF(ISNUMBER(D168), $B172 * E168, "")</f>
        <v>-2950.0756429652042</v>
      </c>
      <c r="G168" s="31">
        <v>640</v>
      </c>
      <c r="H168" s="32">
        <f t="shared" ref="H168:H171" si="91">IF(ISNUMBER(G168), (G168 - $B168) / $B168, "")</f>
        <v>-3.1770045385779121E-2</v>
      </c>
      <c r="I168" s="101">
        <f>IF(ISNUMBER(G168), $B172 * H168, "")</f>
        <v>-4765.5068078668683</v>
      </c>
      <c r="J168" s="15">
        <v>644</v>
      </c>
      <c r="K168" s="32">
        <f t="shared" ref="K168:K171" si="92">IF(ISNUMBER(J168), (J168 - $B168) / $B168, "")</f>
        <v>-2.5718608169440244E-2</v>
      </c>
      <c r="L168" s="18">
        <f>IF(ISNUMBER(J168), $B172 * K168, "")</f>
        <v>-3857.7912254160365</v>
      </c>
      <c r="M168" s="31">
        <v>642</v>
      </c>
      <c r="N168" s="32">
        <f t="shared" ref="N168:N171" si="93">IF(ISNUMBER(M168), (M168 - $B168) / $B168, "")</f>
        <v>-2.8744326777609682E-2</v>
      </c>
      <c r="O168" s="18">
        <f>IF(ISNUMBER(M168), $B172 * N168, "")</f>
        <v>-4311.6490166414524</v>
      </c>
      <c r="Q168" s="256"/>
      <c r="R168" s="256"/>
      <c r="S168" s="256"/>
    </row>
    <row r="169" spans="1:19" ht="17.25" thickBot="1">
      <c r="A169" s="125" t="s">
        <v>217</v>
      </c>
      <c r="B169" s="126">
        <v>190</v>
      </c>
      <c r="C169" s="77">
        <v>-1.5544041499999999E-2</v>
      </c>
      <c r="D169" s="15">
        <v>190</v>
      </c>
      <c r="E169" s="32">
        <f t="shared" si="90"/>
        <v>0</v>
      </c>
      <c r="F169" s="18">
        <f>IF(ISNUMBER(D169), $B172 * E169, "")</f>
        <v>0</v>
      </c>
      <c r="G169" s="31">
        <v>189</v>
      </c>
      <c r="H169" s="32">
        <f t="shared" si="91"/>
        <v>-5.263157894736842E-3</v>
      </c>
      <c r="I169" s="101">
        <f>IF(ISNUMBER(G169), $B172 * H169, "")</f>
        <v>-789.47368421052624</v>
      </c>
      <c r="J169" s="15">
        <v>191</v>
      </c>
      <c r="K169" s="32">
        <f t="shared" si="92"/>
        <v>5.263157894736842E-3</v>
      </c>
      <c r="L169" s="18">
        <f>IF(ISNUMBER(J169), $B172 * K169, "")</f>
        <v>789.47368421052624</v>
      </c>
      <c r="M169" s="31">
        <v>191</v>
      </c>
      <c r="N169" s="32">
        <f t="shared" si="93"/>
        <v>5.263157894736842E-3</v>
      </c>
      <c r="O169" s="18">
        <f>IF(ISNUMBER(M169), $B172 * N169, "")</f>
        <v>789.47368421052624</v>
      </c>
      <c r="Q169" s="256"/>
      <c r="R169" s="256"/>
      <c r="S169" s="256"/>
    </row>
    <row r="170" spans="1:19">
      <c r="A170" s="125" t="s">
        <v>219</v>
      </c>
      <c r="B170" s="126">
        <v>294</v>
      </c>
      <c r="C170" s="77">
        <v>-0.02</v>
      </c>
      <c r="D170" s="15">
        <v>300</v>
      </c>
      <c r="E170" s="32">
        <f t="shared" si="90"/>
        <v>2.0408163265306121E-2</v>
      </c>
      <c r="F170" s="18">
        <f>IF(ISNUMBER(D170), $B172 * E170, "")</f>
        <v>3061.2244897959181</v>
      </c>
      <c r="G170" s="31">
        <v>297</v>
      </c>
      <c r="H170" s="32">
        <f t="shared" si="91"/>
        <v>1.020408163265306E-2</v>
      </c>
      <c r="I170" s="101">
        <f>IF(ISNUMBER(G170), $B172 * H170, "")</f>
        <v>1530.612244897959</v>
      </c>
      <c r="J170" s="15">
        <v>300</v>
      </c>
      <c r="K170" s="32">
        <f t="shared" si="92"/>
        <v>2.0408163265306121E-2</v>
      </c>
      <c r="L170" s="18">
        <f>IF(ISNUMBER(J170), $B172 * K170, "")</f>
        <v>3061.2244897959181</v>
      </c>
      <c r="M170" s="31">
        <v>302</v>
      </c>
      <c r="N170" s="32">
        <f t="shared" si="93"/>
        <v>2.7210884353741496E-2</v>
      </c>
      <c r="O170" s="18">
        <f>IF(ISNUMBER(M170), $B172 * N170, "")</f>
        <v>4081.6326530612241</v>
      </c>
      <c r="Q170" s="278"/>
      <c r="R170" s="279"/>
      <c r="S170" s="280"/>
    </row>
    <row r="171" spans="1:19" ht="17.25" thickBot="1">
      <c r="A171" s="130" t="s">
        <v>171</v>
      </c>
      <c r="B171" s="131">
        <v>587</v>
      </c>
      <c r="C171" s="79">
        <v>-2.3294509200000001E-2</v>
      </c>
      <c r="D171" s="24">
        <v>577</v>
      </c>
      <c r="E171" s="25">
        <f t="shared" si="90"/>
        <v>-1.7035775127768313E-2</v>
      </c>
      <c r="F171" s="104">
        <f>IF(ISNUMBER(D171), $B172 * E171, "")</f>
        <v>-2555.3662691652471</v>
      </c>
      <c r="G171" s="102">
        <v>576</v>
      </c>
      <c r="H171" s="25">
        <f t="shared" si="91"/>
        <v>-1.8739352640545145E-2</v>
      </c>
      <c r="I171" s="103">
        <f>IF(ISNUMBER(G171), $B172 * H171, "")</f>
        <v>-2810.9028960817718</v>
      </c>
      <c r="J171" s="24">
        <v>577</v>
      </c>
      <c r="K171" s="25">
        <f t="shared" si="92"/>
        <v>-1.7035775127768313E-2</v>
      </c>
      <c r="L171" s="104">
        <f>IF(ISNUMBER(J171), $B172 * K171, "")</f>
        <v>-2555.3662691652471</v>
      </c>
      <c r="M171" s="102">
        <v>575</v>
      </c>
      <c r="N171" s="25">
        <f t="shared" si="93"/>
        <v>-2.0442930153321975E-2</v>
      </c>
      <c r="O171" s="104">
        <f>IF(ISNUMBER(M171), $B172 * N171, "")</f>
        <v>-3066.4395229982961</v>
      </c>
      <c r="Q171" s="281"/>
      <c r="R171" s="282"/>
      <c r="S171" s="283"/>
    </row>
    <row r="172" spans="1:19" ht="17.25" thickBot="1">
      <c r="A172" s="132" t="s">
        <v>267</v>
      </c>
      <c r="B172" s="289">
        <f>$B$37</f>
        <v>150000</v>
      </c>
      <c r="C172" s="290"/>
      <c r="D172" s="26" t="s">
        <v>268</v>
      </c>
      <c r="E172" s="27">
        <f>IF(COUNT(E152:E171), SUM(E152:E171) / COUNT(E152:E171), 0)</f>
        <v>1.4071970939136282E-3</v>
      </c>
      <c r="F172" s="28">
        <f>SUM(F152:F171)</f>
        <v>4221.5912817408835</v>
      </c>
      <c r="G172" s="26" t="s">
        <v>268</v>
      </c>
      <c r="H172" s="27">
        <f>IF(COUNT(H152:H171), SUM(H152:H171) / COUNT(H152:H171), 0)</f>
        <v>-3.1065777149437137E-3</v>
      </c>
      <c r="I172" s="28">
        <f>SUM(I152:I171)</f>
        <v>-9319.7331448311415</v>
      </c>
      <c r="J172" s="26" t="s">
        <v>268</v>
      </c>
      <c r="K172" s="27">
        <f>IF(COUNT(K152:K171), SUM(K152:K171) / COUNT(K152:K171), 0)</f>
        <v>2.3336363151267104E-3</v>
      </c>
      <c r="L172" s="28">
        <f>SUM(L152:L171)</f>
        <v>7000.9089453801307</v>
      </c>
      <c r="M172" s="26" t="s">
        <v>268</v>
      </c>
      <c r="N172" s="27">
        <f>IF(COUNT(N152:N171), SUM(N152:N171) / COUNT(N152:N171), 0)</f>
        <v>5.8614427614209286E-3</v>
      </c>
      <c r="O172" s="28">
        <f>SUM(O152:O171)</f>
        <v>17584.328284262792</v>
      </c>
      <c r="Q172" s="284"/>
      <c r="R172" s="285"/>
      <c r="S172" s="286"/>
    </row>
    <row r="174" spans="1:19" ht="17.25" thickBot="1"/>
    <row r="175" spans="1:19" ht="17.25" thickBot="1">
      <c r="A175" s="230" t="s">
        <v>252</v>
      </c>
      <c r="B175" s="231"/>
      <c r="C175" s="231"/>
      <c r="D175" s="231"/>
      <c r="E175" s="231"/>
      <c r="F175" s="231"/>
      <c r="G175" s="231"/>
      <c r="H175" s="231"/>
      <c r="I175" s="231"/>
      <c r="J175" s="231"/>
      <c r="K175" s="231"/>
      <c r="L175" s="231"/>
      <c r="M175" s="231"/>
      <c r="N175" s="231"/>
      <c r="O175" s="232"/>
      <c r="Q175" s="251"/>
      <c r="R175" s="251"/>
      <c r="S175" s="251"/>
    </row>
    <row r="176" spans="1:19" ht="17.25" thickBot="1">
      <c r="A176" s="210" t="s">
        <v>264</v>
      </c>
      <c r="B176" s="230" t="s">
        <v>49</v>
      </c>
      <c r="C176" s="232"/>
      <c r="D176" s="230" t="s">
        <v>57</v>
      </c>
      <c r="E176" s="231"/>
      <c r="F176" s="232"/>
      <c r="G176" s="257">
        <f>_xlfn.IFNA(VLOOKUP(B176, 현재가테이블!$B$2:$D$200, 2, FALSE), "-")</f>
        <v>60715000</v>
      </c>
      <c r="H176" s="258"/>
      <c r="I176" s="259"/>
      <c r="J176" s="230" t="s">
        <v>58</v>
      </c>
      <c r="K176" s="231"/>
      <c r="L176" s="232"/>
      <c r="M176" s="260">
        <f>_xlfn.IFNA(VLOOKUP(B176, 현재가테이블!$B$2:$D$200, 3, FALSE), "-")</f>
        <v>-7.8924148000000006E-3</v>
      </c>
      <c r="N176" s="261"/>
      <c r="O176" s="262"/>
      <c r="Q176" s="251"/>
      <c r="R176" s="251"/>
      <c r="S176" s="251"/>
    </row>
    <row r="177" spans="1:19" ht="17.25" thickBot="1">
      <c r="A177" s="291" t="s">
        <v>54</v>
      </c>
      <c r="B177" s="293" t="str">
        <f>TEXT($G$1, "[$-ko-KR]yyyy-mm-dd(ddd) ") &amp; "오전 00:00"</f>
        <v>2021-12-12(일) 오전 00:00</v>
      </c>
      <c r="C177" s="294"/>
      <c r="D177" s="253" t="str">
        <f>TEXT($G$1, "[$-ko-KR]yyyy-mm-dd(ddd) ") &amp; "오후 14:00"</f>
        <v>2021-12-12(일) 오후 14:00</v>
      </c>
      <c r="E177" s="254"/>
      <c r="F177" s="255"/>
      <c r="G177" s="253" t="str">
        <f>TEXT($G$1, "[$-ko-KR]yyyy-mm-dd(ddd) ") &amp; "오후 19:00"</f>
        <v>2021-12-12(일) 오후 19:00</v>
      </c>
      <c r="H177" s="254"/>
      <c r="I177" s="255"/>
      <c r="J177" s="253" t="str">
        <f>TEXT($G$1, "[$-ko-KR]yyyy-mm-dd(ddd) ") &amp; "오후 21:00"</f>
        <v>2021-12-12(일) 오후 21:00</v>
      </c>
      <c r="K177" s="254"/>
      <c r="L177" s="255"/>
      <c r="M177" s="253" t="str">
        <f>TEXT($G$1+1, "[$-ko-KR]yyyy-mm-dd(ddd) ") &amp; "오전 00:00"</f>
        <v>2021-12-13(월) 오전 00:00</v>
      </c>
      <c r="N177" s="254"/>
      <c r="O177" s="255"/>
      <c r="Q177" s="251"/>
      <c r="R177" s="251"/>
      <c r="S177" s="251"/>
    </row>
    <row r="178" spans="1:19" ht="17.25" thickBot="1">
      <c r="A178" s="292"/>
      <c r="B178" s="121" t="s">
        <v>57</v>
      </c>
      <c r="C178" s="122" t="s">
        <v>58</v>
      </c>
      <c r="D178" s="2" t="s">
        <v>57</v>
      </c>
      <c r="E178" s="10" t="s">
        <v>265</v>
      </c>
      <c r="F178" s="11" t="s">
        <v>266</v>
      </c>
      <c r="G178" s="211" t="s">
        <v>57</v>
      </c>
      <c r="H178" s="212" t="s">
        <v>265</v>
      </c>
      <c r="I178" s="213" t="s">
        <v>266</v>
      </c>
      <c r="J178" s="10" t="s">
        <v>57</v>
      </c>
      <c r="K178" s="10" t="s">
        <v>265</v>
      </c>
      <c r="L178" s="115" t="s">
        <v>266</v>
      </c>
      <c r="M178" s="2" t="s">
        <v>57</v>
      </c>
      <c r="N178" s="10" t="s">
        <v>265</v>
      </c>
      <c r="O178" s="66" t="s">
        <v>266</v>
      </c>
      <c r="Q178" s="256"/>
      <c r="R178" s="256"/>
      <c r="S178" s="256"/>
    </row>
    <row r="179" spans="1:19" ht="17.25" thickBot="1">
      <c r="A179" s="123" t="s">
        <v>231</v>
      </c>
      <c r="B179" s="124">
        <v>81.400000000000006</v>
      </c>
      <c r="C179" s="76">
        <v>-1.2269939000000001E-3</v>
      </c>
      <c r="D179" s="13">
        <v>81.099999999999994</v>
      </c>
      <c r="E179" s="14">
        <f>IF(ISNUMBER(D179), (D179 - $B179) / $B179, "")</f>
        <v>-3.6855036855038248E-3</v>
      </c>
      <c r="F179" s="16">
        <f>IF(ISNUMBER(D179), $B199 * E179, "")</f>
        <v>-552.82555282557371</v>
      </c>
      <c r="G179" s="29">
        <v>80.099999999999994</v>
      </c>
      <c r="H179" s="14">
        <f>IF(ISNUMBER(G179), (G179 - $B179) / $B179, "")</f>
        <v>-1.597051597051611E-2</v>
      </c>
      <c r="I179" s="100">
        <f>IF(ISNUMBER(G179), $B199 * H179, "")</f>
        <v>-2395.5773955774166</v>
      </c>
      <c r="J179" s="13">
        <v>80.7</v>
      </c>
      <c r="K179" s="14">
        <f>IF(ISNUMBER(J179), (J179 - $B179) / $B179, "")</f>
        <v>-8.5995085995086342E-3</v>
      </c>
      <c r="L179" s="16">
        <f>IF(ISNUMBER(J179), $B199 * K179, "")</f>
        <v>-1289.9262899262951</v>
      </c>
      <c r="M179" s="29">
        <v>80.400000000000006</v>
      </c>
      <c r="N179" s="14">
        <f>IF(ISNUMBER(M179), (M179 - $B179) / $B179, "")</f>
        <v>-1.2285012285012284E-2</v>
      </c>
      <c r="O179" s="16">
        <f>IF(ISNUMBER(M179), $B199 * N179, "")</f>
        <v>-1842.7518427518426</v>
      </c>
      <c r="Q179" s="251"/>
      <c r="R179" s="251"/>
      <c r="S179" s="251"/>
    </row>
    <row r="180" spans="1:19" ht="17.25" thickBot="1">
      <c r="A180" s="125" t="s">
        <v>139</v>
      </c>
      <c r="B180" s="126">
        <v>7790</v>
      </c>
      <c r="C180" s="77">
        <v>-1.2820513000000001E-3</v>
      </c>
      <c r="D180" s="15">
        <v>7750</v>
      </c>
      <c r="E180" s="32">
        <f t="shared" ref="E180:E183" si="94">IF(ISNUMBER(D180), (D180 - $B180) / $B180, "")</f>
        <v>-5.1347881899871627E-3</v>
      </c>
      <c r="F180" s="18">
        <f>IF(ISNUMBER(D180), $B199 * E180, "")</f>
        <v>-770.21822849807438</v>
      </c>
      <c r="G180" s="31">
        <v>7720</v>
      </c>
      <c r="H180" s="32">
        <f t="shared" ref="H180:H183" si="95">IF(ISNUMBER(G180), (G180 - $B180) / $B180, "")</f>
        <v>-8.9858793324775355E-3</v>
      </c>
      <c r="I180" s="101">
        <f>IF(ISNUMBER(G180), $B199 * H180, "")</f>
        <v>-1347.8818998716304</v>
      </c>
      <c r="J180" s="15">
        <v>7740</v>
      </c>
      <c r="K180" s="32">
        <f t="shared" ref="K180:K183" si="96">IF(ISNUMBER(J180), (J180 - $B180) / $B180, "")</f>
        <v>-6.4184852374839542E-3</v>
      </c>
      <c r="L180" s="18">
        <f>IF(ISNUMBER(J180), $B199 * K180, "")</f>
        <v>-962.77278562259312</v>
      </c>
      <c r="M180" s="31">
        <v>7750</v>
      </c>
      <c r="N180" s="32">
        <f t="shared" ref="N180:N183" si="97">IF(ISNUMBER(M180), (M180 - $B180) / $B180, "")</f>
        <v>-5.1347881899871627E-3</v>
      </c>
      <c r="O180" s="18">
        <f>IF(ISNUMBER(M180), $B199 * N180, "")</f>
        <v>-770.21822849807438</v>
      </c>
      <c r="Q180" s="251"/>
      <c r="R180" s="251"/>
      <c r="S180" s="251"/>
    </row>
    <row r="181" spans="1:19" ht="17.25" thickBot="1">
      <c r="A181" s="125" t="s">
        <v>167</v>
      </c>
      <c r="B181" s="126">
        <v>21520</v>
      </c>
      <c r="C181" s="77">
        <v>-2.7803521999999999E-3</v>
      </c>
      <c r="D181" s="15">
        <v>21590</v>
      </c>
      <c r="E181" s="32">
        <f t="shared" si="94"/>
        <v>3.2527881040892194E-3</v>
      </c>
      <c r="F181" s="18">
        <f>IF(ISNUMBER(D181), $B199 * E181, "")</f>
        <v>487.91821561338293</v>
      </c>
      <c r="G181" s="31">
        <v>21470</v>
      </c>
      <c r="H181" s="32">
        <f t="shared" si="95"/>
        <v>-2.3234200743494425E-3</v>
      </c>
      <c r="I181" s="101">
        <f>IF(ISNUMBER(G181), $B199 * H181, "")</f>
        <v>-348.51301115241637</v>
      </c>
      <c r="J181" s="15">
        <v>21570</v>
      </c>
      <c r="K181" s="32">
        <f t="shared" si="96"/>
        <v>2.3234200743494425E-3</v>
      </c>
      <c r="L181" s="18">
        <f>IF(ISNUMBER(J181), $B199 * K181, "")</f>
        <v>348.51301115241637</v>
      </c>
      <c r="M181" s="31">
        <v>21460</v>
      </c>
      <c r="N181" s="32">
        <f t="shared" si="97"/>
        <v>-2.7881040892193307E-3</v>
      </c>
      <c r="O181" s="18">
        <f>IF(ISNUMBER(M181), $B199 * N181, "")</f>
        <v>-418.21561338289962</v>
      </c>
      <c r="Q181" s="256"/>
      <c r="R181" s="256"/>
      <c r="S181" s="256"/>
    </row>
    <row r="182" spans="1:19" ht="17.25" thickBot="1">
      <c r="A182" s="125" t="s">
        <v>247</v>
      </c>
      <c r="B182" s="126">
        <v>79.400000000000006</v>
      </c>
      <c r="C182" s="77">
        <v>-3.7641153999999999E-3</v>
      </c>
      <c r="D182" s="15">
        <v>79.8</v>
      </c>
      <c r="E182" s="32">
        <f t="shared" si="94"/>
        <v>5.0377833753147538E-3</v>
      </c>
      <c r="F182" s="18">
        <f>IF(ISNUMBER(D182), $B199 * E182, "")</f>
        <v>755.66750629721309</v>
      </c>
      <c r="G182" s="31">
        <v>79.2</v>
      </c>
      <c r="H182" s="32">
        <f t="shared" si="95"/>
        <v>-2.5188916876574662E-3</v>
      </c>
      <c r="I182" s="101">
        <f>IF(ISNUMBER(G182), $B199 * H182, "")</f>
        <v>-377.83375314861991</v>
      </c>
      <c r="J182" s="15">
        <v>80.5</v>
      </c>
      <c r="K182" s="32">
        <f t="shared" si="96"/>
        <v>1.3853904282115796E-2</v>
      </c>
      <c r="L182" s="18">
        <f>IF(ISNUMBER(J182), $B199 * K182, "")</f>
        <v>2078.0856423173695</v>
      </c>
      <c r="M182" s="31">
        <v>81.3</v>
      </c>
      <c r="N182" s="32">
        <f t="shared" si="97"/>
        <v>2.3929471032745484E-2</v>
      </c>
      <c r="O182" s="18">
        <f>IF(ISNUMBER(M182), $B199 * N182, "")</f>
        <v>3589.4206549118226</v>
      </c>
      <c r="Q182" s="256"/>
      <c r="R182" s="256"/>
      <c r="S182" s="256"/>
    </row>
    <row r="183" spans="1:19" ht="17.25" thickBot="1">
      <c r="A183" s="127" t="s">
        <v>91</v>
      </c>
      <c r="B183" s="128">
        <v>55270</v>
      </c>
      <c r="C183" s="78">
        <v>-4.3235453000000004E-3</v>
      </c>
      <c r="D183" s="20">
        <v>54840</v>
      </c>
      <c r="E183" s="21">
        <f t="shared" si="94"/>
        <v>-7.7799891442011946E-3</v>
      </c>
      <c r="F183" s="22">
        <f>IF(ISNUMBER(D183), $B199 * E183, "")</f>
        <v>-1166.9983716301792</v>
      </c>
      <c r="G183" s="30">
        <v>54080</v>
      </c>
      <c r="H183" s="21">
        <f t="shared" si="95"/>
        <v>-2.153066763162656E-2</v>
      </c>
      <c r="I183" s="105">
        <f>IF(ISNUMBER(G183), $B199 * H183, "")</f>
        <v>-3229.6001447439839</v>
      </c>
      <c r="J183" s="20">
        <v>54400</v>
      </c>
      <c r="K183" s="21">
        <f t="shared" si="96"/>
        <v>-1.5740908268500092E-2</v>
      </c>
      <c r="L183" s="22">
        <f>IF(ISNUMBER(J183), $B199 * K183, "")</f>
        <v>-2361.1362402750137</v>
      </c>
      <c r="M183" s="30">
        <v>54500</v>
      </c>
      <c r="N183" s="21">
        <f t="shared" si="97"/>
        <v>-1.3931608467523069E-2</v>
      </c>
      <c r="O183" s="22">
        <f>IF(ISNUMBER(M183), $B199 * N183, "")</f>
        <v>-2089.7412701284602</v>
      </c>
      <c r="Q183" s="256"/>
      <c r="R183" s="256"/>
      <c r="S183" s="256"/>
    </row>
    <row r="184" spans="1:19" ht="17.25" thickBot="1">
      <c r="A184" s="125" t="s">
        <v>227</v>
      </c>
      <c r="B184" s="129">
        <v>661</v>
      </c>
      <c r="C184" s="80">
        <v>-4.5180723000000002E-3</v>
      </c>
      <c r="D184" s="106">
        <v>648</v>
      </c>
      <c r="E184" s="107">
        <f>IF(ISNUMBER(D184), (D184 - $B184) / $B184, "")</f>
        <v>-1.9667170953101363E-2</v>
      </c>
      <c r="F184" s="108">
        <f>IF(ISNUMBER(D184), $B199 * E184, "")</f>
        <v>-2950.0756429652042</v>
      </c>
      <c r="G184" s="109">
        <v>640</v>
      </c>
      <c r="H184" s="107">
        <f>IF(ISNUMBER(G184), (G184 - $B184) / $B184, "")</f>
        <v>-3.1770045385779121E-2</v>
      </c>
      <c r="I184" s="110">
        <f>IF(ISNUMBER(G184), $B199 * H184, "")</f>
        <v>-4765.5068078668683</v>
      </c>
      <c r="J184" s="106">
        <v>644</v>
      </c>
      <c r="K184" s="107">
        <f>IF(ISNUMBER(J184), (J184 - $B184) / $B184, "")</f>
        <v>-2.5718608169440244E-2</v>
      </c>
      <c r="L184" s="108">
        <f>IF(ISNUMBER(J184), $B199 * K184, "")</f>
        <v>-3857.7912254160365</v>
      </c>
      <c r="M184" s="109">
        <v>642</v>
      </c>
      <c r="N184" s="107">
        <f>IF(ISNUMBER(M184), (M184 - $B184) / $B184, "")</f>
        <v>-2.8744326777609682E-2</v>
      </c>
      <c r="O184" s="108">
        <f>IF(ISNUMBER(M184), $B199 * N184, "")</f>
        <v>-4311.6490166414524</v>
      </c>
      <c r="Q184" s="256"/>
      <c r="R184" s="256"/>
      <c r="S184" s="256"/>
    </row>
    <row r="185" spans="1:19" ht="17.25" thickBot="1">
      <c r="A185" s="125" t="s">
        <v>181</v>
      </c>
      <c r="B185" s="126">
        <v>1035</v>
      </c>
      <c r="C185" s="77">
        <v>-4.8076923000000002E-3</v>
      </c>
      <c r="D185" s="15">
        <v>1030</v>
      </c>
      <c r="E185" s="32">
        <f t="shared" ref="E185:E188" si="98">IF(ISNUMBER(D185), (D185 - $B185) / $B185, "")</f>
        <v>-4.830917874396135E-3</v>
      </c>
      <c r="F185" s="18">
        <f>IF(ISNUMBER(D185), $B199 * E185, "")</f>
        <v>-724.63768115942025</v>
      </c>
      <c r="G185" s="31">
        <v>1025</v>
      </c>
      <c r="H185" s="32">
        <f t="shared" ref="H185:H188" si="99">IF(ISNUMBER(G185), (G185 - $B185) / $B185, "")</f>
        <v>-9.6618357487922701E-3</v>
      </c>
      <c r="I185" s="101">
        <f>IF(ISNUMBER(G185), $B199 * H185, "")</f>
        <v>-1449.2753623188405</v>
      </c>
      <c r="J185" s="15">
        <v>1035</v>
      </c>
      <c r="K185" s="32">
        <f t="shared" ref="K185:K188" si="100">IF(ISNUMBER(J185), (J185 - $B185) / $B185, "")</f>
        <v>0</v>
      </c>
      <c r="L185" s="18">
        <f>IF(ISNUMBER(J185), $B199 * K185, "")</f>
        <v>0</v>
      </c>
      <c r="M185" s="31">
        <v>1030</v>
      </c>
      <c r="N185" s="32">
        <f t="shared" ref="N185:N188" si="101">IF(ISNUMBER(M185), (M185 - $B185) / $B185, "")</f>
        <v>-4.830917874396135E-3</v>
      </c>
      <c r="O185" s="18">
        <f>IF(ISNUMBER(M185), $B199 * N185, "")</f>
        <v>-724.63768115942025</v>
      </c>
      <c r="Q185" s="256"/>
      <c r="R185" s="256"/>
      <c r="S185" s="256"/>
    </row>
    <row r="186" spans="1:19" ht="17.25" thickBot="1">
      <c r="A186" s="125" t="s">
        <v>163</v>
      </c>
      <c r="B186" s="126">
        <v>1010</v>
      </c>
      <c r="C186" s="77">
        <v>-4.9261084000000004E-3</v>
      </c>
      <c r="D186" s="15">
        <v>1020</v>
      </c>
      <c r="E186" s="32">
        <f t="shared" si="98"/>
        <v>9.9009900990099011E-3</v>
      </c>
      <c r="F186" s="18">
        <f>IF(ISNUMBER(D186), $B199 * E186, "")</f>
        <v>1485.1485148514851</v>
      </c>
      <c r="G186" s="31">
        <v>1010</v>
      </c>
      <c r="H186" s="32">
        <f t="shared" si="99"/>
        <v>0</v>
      </c>
      <c r="I186" s="101">
        <f>IF(ISNUMBER(G186), $B199 * H186, "")</f>
        <v>0</v>
      </c>
      <c r="J186" s="15">
        <v>1010</v>
      </c>
      <c r="K186" s="32">
        <f t="shared" si="100"/>
        <v>0</v>
      </c>
      <c r="L186" s="18">
        <f>IF(ISNUMBER(J186), $B199 * K186, "")</f>
        <v>0</v>
      </c>
      <c r="M186" s="31">
        <v>1005</v>
      </c>
      <c r="N186" s="32">
        <f t="shared" si="101"/>
        <v>-4.9504950495049506E-3</v>
      </c>
      <c r="O186" s="18">
        <f>IF(ISNUMBER(M186), $B199 * N186, "")</f>
        <v>-742.57425742574253</v>
      </c>
      <c r="Q186" s="256"/>
      <c r="R186" s="256"/>
      <c r="S186" s="256"/>
    </row>
    <row r="187" spans="1:19" ht="17.25" thickBot="1">
      <c r="A187" s="125" t="s">
        <v>201</v>
      </c>
      <c r="B187" s="126">
        <v>16.100000000000001</v>
      </c>
      <c r="C187" s="77">
        <v>-6.1728395E-3</v>
      </c>
      <c r="D187" s="15">
        <v>16.2</v>
      </c>
      <c r="E187" s="32">
        <f t="shared" si="98"/>
        <v>6.2111801242234694E-3</v>
      </c>
      <c r="F187" s="18">
        <f>IF(ISNUMBER(D187), $B199 * E187, "")</f>
        <v>931.67701863352045</v>
      </c>
      <c r="G187" s="31">
        <v>16.100000000000001</v>
      </c>
      <c r="H187" s="32">
        <f t="shared" si="99"/>
        <v>0</v>
      </c>
      <c r="I187" s="101">
        <f>IF(ISNUMBER(G187), $B199 * H187, "")</f>
        <v>0</v>
      </c>
      <c r="J187" s="15">
        <v>16.2</v>
      </c>
      <c r="K187" s="32">
        <f t="shared" si="100"/>
        <v>6.2111801242234694E-3</v>
      </c>
      <c r="L187" s="18">
        <f>IF(ISNUMBER(J187), $B199 * K187, "")</f>
        <v>931.67701863352045</v>
      </c>
      <c r="M187" s="31">
        <v>16.100000000000001</v>
      </c>
      <c r="N187" s="32">
        <f t="shared" si="101"/>
        <v>0</v>
      </c>
      <c r="O187" s="18">
        <f>IF(ISNUMBER(M187), $B199 * N187, "")</f>
        <v>0</v>
      </c>
      <c r="Q187" s="33"/>
      <c r="R187" s="33"/>
    </row>
    <row r="188" spans="1:19" ht="17.25" thickBot="1">
      <c r="A188" s="130" t="s">
        <v>147</v>
      </c>
      <c r="B188" s="131">
        <v>12.3</v>
      </c>
      <c r="C188" s="79">
        <v>-8.0645161000000003E-3</v>
      </c>
      <c r="D188" s="24">
        <v>12.3</v>
      </c>
      <c r="E188" s="25">
        <f t="shared" si="98"/>
        <v>0</v>
      </c>
      <c r="F188" s="104">
        <f>IF(ISNUMBER(D188), $B199 * E188, "")</f>
        <v>0</v>
      </c>
      <c r="G188" s="102">
        <v>12.2</v>
      </c>
      <c r="H188" s="25">
        <f t="shared" si="99"/>
        <v>-8.1300813008131235E-3</v>
      </c>
      <c r="I188" s="103">
        <f>IF(ISNUMBER(G188), $B199 * H188, "")</f>
        <v>-1219.5121951219685</v>
      </c>
      <c r="J188" s="24">
        <v>12.4</v>
      </c>
      <c r="K188" s="25">
        <f t="shared" si="100"/>
        <v>8.1300813008129795E-3</v>
      </c>
      <c r="L188" s="104">
        <f>IF(ISNUMBER(J188), $B199 * K188, "")</f>
        <v>1219.5121951219469</v>
      </c>
      <c r="M188" s="102">
        <v>12.3</v>
      </c>
      <c r="N188" s="25">
        <f t="shared" si="101"/>
        <v>0</v>
      </c>
      <c r="O188" s="104">
        <f>IF(ISNUMBER(M188), $B199 * N188, "")</f>
        <v>0</v>
      </c>
      <c r="Q188" s="265"/>
      <c r="R188" s="266"/>
      <c r="S188" s="267"/>
    </row>
    <row r="189" spans="1:19">
      <c r="A189" s="123" t="s">
        <v>119</v>
      </c>
      <c r="B189" s="124">
        <v>30.5</v>
      </c>
      <c r="C189" s="76">
        <v>-9.7402597E-3</v>
      </c>
      <c r="D189" s="13">
        <v>29.9</v>
      </c>
      <c r="E189" s="14">
        <f>IF(ISNUMBER(D189), (D189 - $B189) / $B189, "")</f>
        <v>-1.967213114754103E-2</v>
      </c>
      <c r="F189" s="16">
        <f>IF(ISNUMBER(D189), $B199 * E189, "")</f>
        <v>-2950.8196721311547</v>
      </c>
      <c r="G189" s="29">
        <v>29.6</v>
      </c>
      <c r="H189" s="14">
        <f>IF(ISNUMBER(G189), (G189 - $B189) / $B189, "")</f>
        <v>-2.9508196721311428E-2</v>
      </c>
      <c r="I189" s="100">
        <f>IF(ISNUMBER(G189), $B199 * H189, "")</f>
        <v>-4426.2295081967141</v>
      </c>
      <c r="J189" s="13">
        <v>29.8</v>
      </c>
      <c r="K189" s="14">
        <f>IF(ISNUMBER(J189), (J189 - $B189) / $B189, "")</f>
        <v>-2.2950819672131126E-2</v>
      </c>
      <c r="L189" s="16">
        <f>IF(ISNUMBER(J189), $B199 * K189, "")</f>
        <v>-3442.6229508196689</v>
      </c>
      <c r="M189" s="29">
        <v>29.9</v>
      </c>
      <c r="N189" s="14">
        <f>IF(ISNUMBER(M189), (M189 - $B189) / $B189, "")</f>
        <v>-1.967213114754103E-2</v>
      </c>
      <c r="O189" s="16">
        <f>IF(ISNUMBER(M189), $B199 * N189, "")</f>
        <v>-2950.8196721311547</v>
      </c>
      <c r="Q189" s="268"/>
      <c r="R189" s="269"/>
      <c r="S189" s="270"/>
    </row>
    <row r="190" spans="1:19" ht="17.25" thickBot="1">
      <c r="A190" s="125" t="s">
        <v>333</v>
      </c>
      <c r="B190" s="126">
        <v>211400</v>
      </c>
      <c r="C190" s="77">
        <v>-1.0762751500000001E-2</v>
      </c>
      <c r="D190" s="15">
        <v>210250</v>
      </c>
      <c r="E190" s="32">
        <f t="shared" ref="E190:E193" si="102">IF(ISNUMBER(D190), (D190 - $B190) / $B190, "")</f>
        <v>-5.4399243140964993E-3</v>
      </c>
      <c r="F190" s="18">
        <f>IF(ISNUMBER(D190), $B199 * E190, "")</f>
        <v>-815.98864711447493</v>
      </c>
      <c r="G190" s="31">
        <v>210300</v>
      </c>
      <c r="H190" s="32">
        <f t="shared" ref="H190:H193" si="103">IF(ISNUMBER(G190), (G190 - $B190) / $B190, "")</f>
        <v>-5.2034058656575217E-3</v>
      </c>
      <c r="I190" s="101">
        <f>IF(ISNUMBER(G190), $B199 * H190, "")</f>
        <v>-780.51087984862829</v>
      </c>
      <c r="J190" s="15">
        <v>211750</v>
      </c>
      <c r="K190" s="32">
        <f t="shared" ref="K190:K193" si="104">IF(ISNUMBER(J190), (J190 - $B190) / $B190, "")</f>
        <v>1.6556291390728477E-3</v>
      </c>
      <c r="L190" s="18">
        <f>IF(ISNUMBER(J190), $B199 * K190, "")</f>
        <v>248.34437086092714</v>
      </c>
      <c r="M190" s="31">
        <v>212850</v>
      </c>
      <c r="N190" s="32">
        <f t="shared" ref="N190:N193" si="105">IF(ISNUMBER(M190), (M190 - $B190) / $B190, "")</f>
        <v>6.8590350047303692E-3</v>
      </c>
      <c r="O190" s="18">
        <f>IF(ISNUMBER(M190), $B199 * N190, "")</f>
        <v>1028.8552507095553</v>
      </c>
      <c r="Q190" s="271"/>
      <c r="R190" s="272"/>
      <c r="S190" s="273"/>
    </row>
    <row r="191" spans="1:19" ht="17.25" thickBot="1">
      <c r="A191" s="125" t="s">
        <v>179</v>
      </c>
      <c r="B191" s="126">
        <v>49320</v>
      </c>
      <c r="C191" s="77">
        <v>-1.10286746E-2</v>
      </c>
      <c r="D191" s="15">
        <v>48670</v>
      </c>
      <c r="E191" s="32">
        <f t="shared" si="102"/>
        <v>-1.3179237631792377E-2</v>
      </c>
      <c r="F191" s="18">
        <f>IF(ISNUMBER(D191), $B199 * E191, "")</f>
        <v>-1976.8856447688565</v>
      </c>
      <c r="G191" s="31">
        <v>48400</v>
      </c>
      <c r="H191" s="32">
        <f t="shared" si="103"/>
        <v>-1.8653690186536901E-2</v>
      </c>
      <c r="I191" s="101">
        <f>IF(ISNUMBER(G191), $B199 * H191, "")</f>
        <v>-2798.0535279805354</v>
      </c>
      <c r="J191" s="15">
        <v>48560</v>
      </c>
      <c r="K191" s="32">
        <f t="shared" si="104"/>
        <v>-1.5409570154095702E-2</v>
      </c>
      <c r="L191" s="18">
        <f>IF(ISNUMBER(J191), $B199 * K191, "")</f>
        <v>-2311.4355231143554</v>
      </c>
      <c r="M191" s="31">
        <v>48730</v>
      </c>
      <c r="N191" s="32">
        <f t="shared" si="105"/>
        <v>-1.1962692619626927E-2</v>
      </c>
      <c r="O191" s="18">
        <f>IF(ISNUMBER(M191), $B199 * N191, "")</f>
        <v>-1794.4038929440389</v>
      </c>
      <c r="Q191" s="256"/>
      <c r="R191" s="256"/>
      <c r="S191" s="256"/>
    </row>
    <row r="192" spans="1:19" ht="17.25" thickBot="1">
      <c r="A192" s="125" t="s">
        <v>187</v>
      </c>
      <c r="B192" s="126">
        <v>15.8</v>
      </c>
      <c r="C192" s="77">
        <v>-1.2500000000000001E-2</v>
      </c>
      <c r="D192" s="15">
        <v>15.8</v>
      </c>
      <c r="E192" s="32">
        <f t="shared" si="102"/>
        <v>0</v>
      </c>
      <c r="F192" s="18">
        <f>IF(ISNUMBER(D192), $B199 * E192, "")</f>
        <v>0</v>
      </c>
      <c r="G192" s="31">
        <v>15.5</v>
      </c>
      <c r="H192" s="32">
        <f t="shared" si="103"/>
        <v>-1.8987341772151944E-2</v>
      </c>
      <c r="I192" s="101">
        <f>IF(ISNUMBER(G192), $B199 * H192, "")</f>
        <v>-2848.1012658227914</v>
      </c>
      <c r="J192" s="15">
        <v>15.6</v>
      </c>
      <c r="K192" s="32">
        <f t="shared" si="104"/>
        <v>-1.2658227848101333E-2</v>
      </c>
      <c r="L192" s="18">
        <f>IF(ISNUMBER(J192), $B199 * K192, "")</f>
        <v>-1898.7341772151999</v>
      </c>
      <c r="M192" s="31">
        <v>15.6</v>
      </c>
      <c r="N192" s="32">
        <f t="shared" si="105"/>
        <v>-1.2658227848101333E-2</v>
      </c>
      <c r="O192" s="18">
        <f>IF(ISNUMBER(M192), $B199 * N192, "")</f>
        <v>-1898.7341772151999</v>
      </c>
      <c r="Q192" s="251"/>
      <c r="R192" s="251"/>
      <c r="S192" s="251"/>
    </row>
    <row r="193" spans="1:19" ht="17.25" thickBot="1">
      <c r="A193" s="127" t="s">
        <v>221</v>
      </c>
      <c r="B193" s="128">
        <v>3620</v>
      </c>
      <c r="C193" s="78">
        <v>-1.3623978199999999E-2</v>
      </c>
      <c r="D193" s="20">
        <v>3610</v>
      </c>
      <c r="E193" s="21">
        <f t="shared" si="102"/>
        <v>-2.7624309392265192E-3</v>
      </c>
      <c r="F193" s="22">
        <f>IF(ISNUMBER(D193), $B199 * E193, "")</f>
        <v>-414.36464088397787</v>
      </c>
      <c r="G193" s="30">
        <v>3510</v>
      </c>
      <c r="H193" s="21">
        <f t="shared" si="103"/>
        <v>-3.0386740331491711E-2</v>
      </c>
      <c r="I193" s="105">
        <f>IF(ISNUMBER(G193), $B199 * H193, "")</f>
        <v>-4558.0110497237565</v>
      </c>
      <c r="J193" s="20">
        <v>3545</v>
      </c>
      <c r="K193" s="21">
        <f t="shared" si="104"/>
        <v>-2.0718232044198894E-2</v>
      </c>
      <c r="L193" s="22">
        <f>IF(ISNUMBER(J193), $B199 * K193, "")</f>
        <v>-3107.7348066298341</v>
      </c>
      <c r="M193" s="30">
        <v>3540</v>
      </c>
      <c r="N193" s="21">
        <f t="shared" si="105"/>
        <v>-2.2099447513812154E-2</v>
      </c>
      <c r="O193" s="22">
        <f>IF(ISNUMBER(M193), $B199 * N193, "")</f>
        <v>-3314.917127071823</v>
      </c>
      <c r="Q193" s="251"/>
      <c r="R193" s="251"/>
      <c r="S193" s="251"/>
    </row>
    <row r="194" spans="1:19" ht="17.25" thickBot="1">
      <c r="A194" s="125" t="s">
        <v>217</v>
      </c>
      <c r="B194" s="129">
        <v>190</v>
      </c>
      <c r="C194" s="80">
        <v>-1.5544041499999999E-2</v>
      </c>
      <c r="D194" s="106">
        <v>190</v>
      </c>
      <c r="E194" s="107">
        <f>IF(ISNUMBER(D194), (D194 - $B194) / $B194, "")</f>
        <v>0</v>
      </c>
      <c r="F194" s="108">
        <f>IF(ISNUMBER(D194), $B199 * E194, "")</f>
        <v>0</v>
      </c>
      <c r="G194" s="109">
        <v>189</v>
      </c>
      <c r="H194" s="107">
        <f>IF(ISNUMBER(G194), (G194 - $B194) / $B194, "")</f>
        <v>-5.263157894736842E-3</v>
      </c>
      <c r="I194" s="110">
        <f>IF(ISNUMBER(G194), $B199 * H194, "")</f>
        <v>-789.47368421052624</v>
      </c>
      <c r="J194" s="106">
        <v>191</v>
      </c>
      <c r="K194" s="107">
        <f>IF(ISNUMBER(J194), (J194 - $B194) / $B194, "")</f>
        <v>5.263157894736842E-3</v>
      </c>
      <c r="L194" s="108">
        <f>IF(ISNUMBER(J194), $B199 * K194, "")</f>
        <v>789.47368421052624</v>
      </c>
      <c r="M194" s="109">
        <v>191</v>
      </c>
      <c r="N194" s="107">
        <f>IF(ISNUMBER(M194), (M194 - $B194) / $B194, "")</f>
        <v>5.263157894736842E-3</v>
      </c>
      <c r="O194" s="108">
        <f>IF(ISNUMBER(M194), $B199 * N194, "")</f>
        <v>789.47368421052624</v>
      </c>
      <c r="Q194" s="256"/>
      <c r="R194" s="256"/>
      <c r="S194" s="256"/>
    </row>
    <row r="195" spans="1:19" ht="17.25" thickBot="1">
      <c r="A195" s="125" t="s">
        <v>219</v>
      </c>
      <c r="B195" s="126">
        <v>294</v>
      </c>
      <c r="C195" s="77">
        <v>-0.02</v>
      </c>
      <c r="D195" s="15">
        <v>300</v>
      </c>
      <c r="E195" s="32">
        <f t="shared" ref="E195:E198" si="106">IF(ISNUMBER(D195), (D195 - $B195) / $B195, "")</f>
        <v>2.0408163265306121E-2</v>
      </c>
      <c r="F195" s="18">
        <f>IF(ISNUMBER(D195), $B199 * E195, "")</f>
        <v>3061.2244897959181</v>
      </c>
      <c r="G195" s="31">
        <v>297</v>
      </c>
      <c r="H195" s="32">
        <f t="shared" ref="H195:H198" si="107">IF(ISNUMBER(G195), (G195 - $B195) / $B195, "")</f>
        <v>1.020408163265306E-2</v>
      </c>
      <c r="I195" s="101">
        <f>IF(ISNUMBER(G195), $B199 * H195, "")</f>
        <v>1530.612244897959</v>
      </c>
      <c r="J195" s="15">
        <v>300</v>
      </c>
      <c r="K195" s="32">
        <f t="shared" ref="K195:K198" si="108">IF(ISNUMBER(J195), (J195 - $B195) / $B195, "")</f>
        <v>2.0408163265306121E-2</v>
      </c>
      <c r="L195" s="18">
        <f>IF(ISNUMBER(J195), $B199 * K195, "")</f>
        <v>3061.2244897959181</v>
      </c>
      <c r="M195" s="31">
        <v>302</v>
      </c>
      <c r="N195" s="32">
        <f t="shared" ref="N195:N198" si="109">IF(ISNUMBER(M195), (M195 - $B195) / $B195, "")</f>
        <v>2.7210884353741496E-2</v>
      </c>
      <c r="O195" s="18">
        <f>IF(ISNUMBER(M195), $B199 * N195, "")</f>
        <v>4081.6326530612241</v>
      </c>
      <c r="Q195" s="256"/>
      <c r="R195" s="256"/>
      <c r="S195" s="256"/>
    </row>
    <row r="196" spans="1:19" ht="17.25" thickBot="1">
      <c r="A196" s="125" t="s">
        <v>329</v>
      </c>
      <c r="B196" s="126">
        <v>2610</v>
      </c>
      <c r="C196" s="77">
        <v>-2.2471910099999999E-2</v>
      </c>
      <c r="D196" s="15">
        <v>2560</v>
      </c>
      <c r="E196" s="32">
        <f t="shared" si="106"/>
        <v>-1.9157088122605363E-2</v>
      </c>
      <c r="F196" s="18">
        <f>IF(ISNUMBER(D196), $B199 * E196, "")</f>
        <v>-2873.5632183908042</v>
      </c>
      <c r="G196" s="31">
        <v>2550</v>
      </c>
      <c r="H196" s="32">
        <f t="shared" si="107"/>
        <v>-2.2988505747126436E-2</v>
      </c>
      <c r="I196" s="101">
        <f>IF(ISNUMBER(G196), $B199 * H196, "")</f>
        <v>-3448.2758620689656</v>
      </c>
      <c r="J196" s="15">
        <v>2575</v>
      </c>
      <c r="K196" s="32">
        <f t="shared" si="108"/>
        <v>-1.3409961685823755E-2</v>
      </c>
      <c r="L196" s="18">
        <f>IF(ISNUMBER(J196), $B199 * K196, "")</f>
        <v>-2011.4942528735633</v>
      </c>
      <c r="M196" s="31">
        <v>2570</v>
      </c>
      <c r="N196" s="32">
        <f t="shared" si="109"/>
        <v>-1.532567049808429E-2</v>
      </c>
      <c r="O196" s="18">
        <f>IF(ISNUMBER(M196), $B199 * N196, "")</f>
        <v>-2298.8505747126437</v>
      </c>
      <c r="Q196" s="256"/>
      <c r="R196" s="256"/>
      <c r="S196" s="256"/>
    </row>
    <row r="197" spans="1:19">
      <c r="A197" s="125" t="s">
        <v>171</v>
      </c>
      <c r="B197" s="126">
        <v>587</v>
      </c>
      <c r="C197" s="77">
        <v>-2.3294509200000001E-2</v>
      </c>
      <c r="D197" s="15">
        <v>577</v>
      </c>
      <c r="E197" s="32">
        <f t="shared" si="106"/>
        <v>-1.7035775127768313E-2</v>
      </c>
      <c r="F197" s="18">
        <f>IF(ISNUMBER(D197), $B199 * E197, "")</f>
        <v>-2555.3662691652471</v>
      </c>
      <c r="G197" s="31">
        <v>576</v>
      </c>
      <c r="H197" s="32">
        <f t="shared" si="107"/>
        <v>-1.8739352640545145E-2</v>
      </c>
      <c r="I197" s="101">
        <f>IF(ISNUMBER(G197), $B199 * H197, "")</f>
        <v>-2810.9028960817718</v>
      </c>
      <c r="J197" s="15">
        <v>577</v>
      </c>
      <c r="K197" s="32">
        <f t="shared" si="108"/>
        <v>-1.7035775127768313E-2</v>
      </c>
      <c r="L197" s="18">
        <f>IF(ISNUMBER(J197), $B199 * K197, "")</f>
        <v>-2555.3662691652471</v>
      </c>
      <c r="M197" s="31">
        <v>575</v>
      </c>
      <c r="N197" s="32">
        <f t="shared" si="109"/>
        <v>-2.0442930153321975E-2</v>
      </c>
      <c r="O197" s="18">
        <f>IF(ISNUMBER(M197), $B199 * N197, "")</f>
        <v>-3066.4395229982961</v>
      </c>
      <c r="Q197" s="278"/>
      <c r="R197" s="279"/>
      <c r="S197" s="280"/>
    </row>
    <row r="198" spans="1:19" ht="17.25" thickBot="1">
      <c r="A198" s="130" t="s">
        <v>223</v>
      </c>
      <c r="B198" s="131">
        <v>1395</v>
      </c>
      <c r="C198" s="79">
        <v>-4.7781570000000002E-2</v>
      </c>
      <c r="D198" s="24">
        <v>1365</v>
      </c>
      <c r="E198" s="25">
        <f t="shared" si="106"/>
        <v>-2.1505376344086023E-2</v>
      </c>
      <c r="F198" s="104">
        <f>IF(ISNUMBER(D198), $B199 * E198, "")</f>
        <v>-3225.8064516129034</v>
      </c>
      <c r="G198" s="102">
        <v>1345</v>
      </c>
      <c r="H198" s="25">
        <f t="shared" si="107"/>
        <v>-3.5842293906810034E-2</v>
      </c>
      <c r="I198" s="103">
        <f>IF(ISNUMBER(G198), $B199 * H198, "")</f>
        <v>-5376.3440860215051</v>
      </c>
      <c r="J198" s="24">
        <v>1360</v>
      </c>
      <c r="K198" s="25">
        <f t="shared" si="108"/>
        <v>-2.5089605734767026E-2</v>
      </c>
      <c r="L198" s="104">
        <f>IF(ISNUMBER(J198), $B199 * K198, "")</f>
        <v>-3763.4408602150538</v>
      </c>
      <c r="M198" s="102">
        <v>1365</v>
      </c>
      <c r="N198" s="25">
        <f t="shared" si="109"/>
        <v>-2.1505376344086023E-2</v>
      </c>
      <c r="O198" s="104">
        <f>IF(ISNUMBER(M198), $B199 * N198, "")</f>
        <v>-3225.8064516129034</v>
      </c>
      <c r="Q198" s="281"/>
      <c r="R198" s="282"/>
      <c r="S198" s="283"/>
    </row>
    <row r="199" spans="1:19" ht="17.25" thickBot="1">
      <c r="A199" s="132" t="s">
        <v>267</v>
      </c>
      <c r="B199" s="289">
        <f>$B$37</f>
        <v>150000</v>
      </c>
      <c r="C199" s="290"/>
      <c r="D199" s="26" t="s">
        <v>268</v>
      </c>
      <c r="E199" s="27">
        <f>IF(COUNT(E179:E198), SUM(E179:E198) / COUNT(E179:E198), 0)</f>
        <v>-4.7519714253181165E-3</v>
      </c>
      <c r="F199" s="28">
        <f>SUM(F179:F198)</f>
        <v>-14255.914275954348</v>
      </c>
      <c r="G199" s="26" t="s">
        <v>268</v>
      </c>
      <c r="H199" s="27">
        <f>IF(COUNT(H179:H198), SUM(H179:H198) / COUNT(H179:H198), 0)</f>
        <v>-1.3812997028286325E-2</v>
      </c>
      <c r="I199" s="28">
        <f>SUM(I179:I198)</f>
        <v>-41438.991084858979</v>
      </c>
      <c r="J199" s="26" t="s">
        <v>268</v>
      </c>
      <c r="K199" s="27">
        <f>IF(COUNT(K179:K198), SUM(K179:K198) / COUNT(K179:K198), 0)</f>
        <v>-6.2952083230600779E-3</v>
      </c>
      <c r="L199" s="28">
        <f>SUM(L179:L198)</f>
        <v>-18885.624969180233</v>
      </c>
      <c r="M199" s="26" t="s">
        <v>268</v>
      </c>
      <c r="N199" s="27">
        <f>IF(COUNT(N179:N198), SUM(N179:N198) / COUNT(N179:N198), 0)</f>
        <v>-6.6534590285936088E-3</v>
      </c>
      <c r="O199" s="28">
        <f>SUM(O179:O198)</f>
        <v>-19960.377085780819</v>
      </c>
      <c r="Q199" s="284"/>
      <c r="R199" s="285"/>
      <c r="S199" s="286"/>
    </row>
  </sheetData>
  <mergeCells count="266">
    <mergeCell ref="A1:F1"/>
    <mergeCell ref="G1:I1"/>
    <mergeCell ref="J1:O1"/>
    <mergeCell ref="Q1:R1"/>
    <mergeCell ref="B2:F2"/>
    <mergeCell ref="G2:I2"/>
    <mergeCell ref="K2:O2"/>
    <mergeCell ref="B5:F5"/>
    <mergeCell ref="G5:I5"/>
    <mergeCell ref="K5:O5"/>
    <mergeCell ref="B6:F6"/>
    <mergeCell ref="G6:I6"/>
    <mergeCell ref="K6:O6"/>
    <mergeCell ref="B3:F3"/>
    <mergeCell ref="G3:I3"/>
    <mergeCell ref="K3:O3"/>
    <mergeCell ref="B4:F4"/>
    <mergeCell ref="G4:I4"/>
    <mergeCell ref="K4:O4"/>
    <mergeCell ref="Q8:R8"/>
    <mergeCell ref="B9:F9"/>
    <mergeCell ref="G9:I9"/>
    <mergeCell ref="K9:O9"/>
    <mergeCell ref="B10:F10"/>
    <mergeCell ref="G10:I10"/>
    <mergeCell ref="K10:O10"/>
    <mergeCell ref="B7:F7"/>
    <mergeCell ref="G7:I7"/>
    <mergeCell ref="K7:O7"/>
    <mergeCell ref="B8:F8"/>
    <mergeCell ref="G8:I8"/>
    <mergeCell ref="K8:O8"/>
    <mergeCell ref="B11:F11"/>
    <mergeCell ref="G11:I11"/>
    <mergeCell ref="K11:O11"/>
    <mergeCell ref="A13:O13"/>
    <mergeCell ref="Q13:Q15"/>
    <mergeCell ref="R13:R15"/>
    <mergeCell ref="A15:A16"/>
    <mergeCell ref="M15:O15"/>
    <mergeCell ref="Q16:Q18"/>
    <mergeCell ref="R16:R18"/>
    <mergeCell ref="S13:S15"/>
    <mergeCell ref="B14:C14"/>
    <mergeCell ref="D14:F14"/>
    <mergeCell ref="G14:I14"/>
    <mergeCell ref="J14:L14"/>
    <mergeCell ref="M14:O14"/>
    <mergeCell ref="B15:C15"/>
    <mergeCell ref="D15:F15"/>
    <mergeCell ref="G15:I15"/>
    <mergeCell ref="J15:L15"/>
    <mergeCell ref="Q26:S28"/>
    <mergeCell ref="Q29:Q31"/>
    <mergeCell ref="R29:R31"/>
    <mergeCell ref="S29:S31"/>
    <mergeCell ref="Q32:Q34"/>
    <mergeCell ref="R32:R34"/>
    <mergeCell ref="S32:S34"/>
    <mergeCell ref="S16:S18"/>
    <mergeCell ref="Q19:Q21"/>
    <mergeCell ref="R19:R21"/>
    <mergeCell ref="S19:S21"/>
    <mergeCell ref="Q22:Q24"/>
    <mergeCell ref="R22:R24"/>
    <mergeCell ref="S22:S24"/>
    <mergeCell ref="M41:O41"/>
    <mergeCell ref="A42:A43"/>
    <mergeCell ref="B42:C42"/>
    <mergeCell ref="D42:F42"/>
    <mergeCell ref="G42:I42"/>
    <mergeCell ref="J42:L42"/>
    <mergeCell ref="M42:O42"/>
    <mergeCell ref="Q35:S37"/>
    <mergeCell ref="B37:C37"/>
    <mergeCell ref="A40:O40"/>
    <mergeCell ref="Q40:Q42"/>
    <mergeCell ref="R40:R42"/>
    <mergeCell ref="S40:S42"/>
    <mergeCell ref="B41:C41"/>
    <mergeCell ref="D41:F41"/>
    <mergeCell ref="G41:I41"/>
    <mergeCell ref="J41:L41"/>
    <mergeCell ref="Q49:Q51"/>
    <mergeCell ref="R49:R51"/>
    <mergeCell ref="S49:S51"/>
    <mergeCell ref="Q53:S55"/>
    <mergeCell ref="Q56:Q58"/>
    <mergeCell ref="R56:R58"/>
    <mergeCell ref="S56:S58"/>
    <mergeCell ref="Q43:Q45"/>
    <mergeCell ref="R43:R45"/>
    <mergeCell ref="S43:S45"/>
    <mergeCell ref="Q46:Q48"/>
    <mergeCell ref="R46:R48"/>
    <mergeCell ref="S46:S48"/>
    <mergeCell ref="Q59:Q61"/>
    <mergeCell ref="R59:R61"/>
    <mergeCell ref="S59:S61"/>
    <mergeCell ref="Q62:S64"/>
    <mergeCell ref="B64:C64"/>
    <mergeCell ref="A67:O67"/>
    <mergeCell ref="Q67:Q69"/>
    <mergeCell ref="R67:R69"/>
    <mergeCell ref="S67:S69"/>
    <mergeCell ref="B68:C68"/>
    <mergeCell ref="D68:F68"/>
    <mergeCell ref="G68:I68"/>
    <mergeCell ref="J68:L68"/>
    <mergeCell ref="M68:O68"/>
    <mergeCell ref="A69:A70"/>
    <mergeCell ref="B69:C69"/>
    <mergeCell ref="D69:F69"/>
    <mergeCell ref="G69:I69"/>
    <mergeCell ref="J69:L69"/>
    <mergeCell ref="M69:O69"/>
    <mergeCell ref="Q76:Q78"/>
    <mergeCell ref="R76:R78"/>
    <mergeCell ref="S76:S78"/>
    <mergeCell ref="Q80:S82"/>
    <mergeCell ref="Q83:Q85"/>
    <mergeCell ref="R83:R85"/>
    <mergeCell ref="S83:S85"/>
    <mergeCell ref="Q70:Q72"/>
    <mergeCell ref="R70:R72"/>
    <mergeCell ref="S70:S72"/>
    <mergeCell ref="Q73:Q75"/>
    <mergeCell ref="R73:R75"/>
    <mergeCell ref="S73:S75"/>
    <mergeCell ref="Q86:Q88"/>
    <mergeCell ref="R86:R88"/>
    <mergeCell ref="S86:S88"/>
    <mergeCell ref="Q89:S91"/>
    <mergeCell ref="B91:C91"/>
    <mergeCell ref="A94:O94"/>
    <mergeCell ref="Q94:Q96"/>
    <mergeCell ref="R94:R96"/>
    <mergeCell ref="S94:S96"/>
    <mergeCell ref="B95:C95"/>
    <mergeCell ref="D95:F95"/>
    <mergeCell ref="G95:I95"/>
    <mergeCell ref="J95:L95"/>
    <mergeCell ref="M95:O95"/>
    <mergeCell ref="A96:A97"/>
    <mergeCell ref="B96:C96"/>
    <mergeCell ref="D96:F96"/>
    <mergeCell ref="G96:I96"/>
    <mergeCell ref="J96:L96"/>
    <mergeCell ref="M96:O96"/>
    <mergeCell ref="Q103:Q105"/>
    <mergeCell ref="R103:R105"/>
    <mergeCell ref="S103:S105"/>
    <mergeCell ref="Q107:S109"/>
    <mergeCell ref="Q110:Q112"/>
    <mergeCell ref="R110:R112"/>
    <mergeCell ref="S110:S112"/>
    <mergeCell ref="Q97:Q99"/>
    <mergeCell ref="R97:R99"/>
    <mergeCell ref="S97:S99"/>
    <mergeCell ref="Q100:Q102"/>
    <mergeCell ref="R100:R102"/>
    <mergeCell ref="S100:S102"/>
    <mergeCell ref="Q113:Q115"/>
    <mergeCell ref="R113:R115"/>
    <mergeCell ref="S113:S115"/>
    <mergeCell ref="Q116:S118"/>
    <mergeCell ref="B118:C118"/>
    <mergeCell ref="A121:O121"/>
    <mergeCell ref="Q121:Q123"/>
    <mergeCell ref="R121:R123"/>
    <mergeCell ref="S121:S123"/>
    <mergeCell ref="B122:C122"/>
    <mergeCell ref="D122:F122"/>
    <mergeCell ref="G122:I122"/>
    <mergeCell ref="J122:L122"/>
    <mergeCell ref="M122:O122"/>
    <mergeCell ref="A123:A124"/>
    <mergeCell ref="B123:C123"/>
    <mergeCell ref="D123:F123"/>
    <mergeCell ref="G123:I123"/>
    <mergeCell ref="J123:L123"/>
    <mergeCell ref="M123:O123"/>
    <mergeCell ref="Q130:Q132"/>
    <mergeCell ref="R130:R132"/>
    <mergeCell ref="S130:S132"/>
    <mergeCell ref="Q134:S136"/>
    <mergeCell ref="Q137:Q139"/>
    <mergeCell ref="R137:R139"/>
    <mergeCell ref="S137:S139"/>
    <mergeCell ref="Q124:Q126"/>
    <mergeCell ref="R124:R126"/>
    <mergeCell ref="S124:S126"/>
    <mergeCell ref="Q127:Q129"/>
    <mergeCell ref="R127:R129"/>
    <mergeCell ref="S127:S129"/>
    <mergeCell ref="Q140:Q142"/>
    <mergeCell ref="R140:R142"/>
    <mergeCell ref="S140:S142"/>
    <mergeCell ref="Q143:S145"/>
    <mergeCell ref="B145:C145"/>
    <mergeCell ref="A148:O148"/>
    <mergeCell ref="Q148:Q150"/>
    <mergeCell ref="R148:R150"/>
    <mergeCell ref="S148:S150"/>
    <mergeCell ref="B149:C149"/>
    <mergeCell ref="D149:F149"/>
    <mergeCell ref="G149:I149"/>
    <mergeCell ref="J149:L149"/>
    <mergeCell ref="M149:O149"/>
    <mergeCell ref="A150:A151"/>
    <mergeCell ref="B150:C150"/>
    <mergeCell ref="D150:F150"/>
    <mergeCell ref="G150:I150"/>
    <mergeCell ref="J150:L150"/>
    <mergeCell ref="M150:O150"/>
    <mergeCell ref="Q157:Q159"/>
    <mergeCell ref="R157:R159"/>
    <mergeCell ref="S157:S159"/>
    <mergeCell ref="Q161:S163"/>
    <mergeCell ref="Q164:Q166"/>
    <mergeCell ref="R164:R166"/>
    <mergeCell ref="S164:S166"/>
    <mergeCell ref="Q151:Q153"/>
    <mergeCell ref="R151:R153"/>
    <mergeCell ref="S151:S153"/>
    <mergeCell ref="Q154:Q156"/>
    <mergeCell ref="R154:R156"/>
    <mergeCell ref="S154:S156"/>
    <mergeCell ref="A177:A178"/>
    <mergeCell ref="B177:C177"/>
    <mergeCell ref="D177:F177"/>
    <mergeCell ref="G177:I177"/>
    <mergeCell ref="J177:L177"/>
    <mergeCell ref="M177:O177"/>
    <mergeCell ref="Q167:Q169"/>
    <mergeCell ref="R167:R169"/>
    <mergeCell ref="S167:S169"/>
    <mergeCell ref="Q170:S172"/>
    <mergeCell ref="B172:C172"/>
    <mergeCell ref="A175:O175"/>
    <mergeCell ref="Q175:Q177"/>
    <mergeCell ref="R175:R177"/>
    <mergeCell ref="S175:S177"/>
    <mergeCell ref="B176:C176"/>
    <mergeCell ref="Q178:Q180"/>
    <mergeCell ref="R178:R180"/>
    <mergeCell ref="S178:S180"/>
    <mergeCell ref="Q181:Q183"/>
    <mergeCell ref="R181:R183"/>
    <mergeCell ref="S181:S183"/>
    <mergeCell ref="D176:F176"/>
    <mergeCell ref="G176:I176"/>
    <mergeCell ref="J176:L176"/>
    <mergeCell ref="M176:O176"/>
    <mergeCell ref="Q194:Q196"/>
    <mergeCell ref="R194:R196"/>
    <mergeCell ref="S194:S196"/>
    <mergeCell ref="Q197:S199"/>
    <mergeCell ref="B199:C199"/>
    <mergeCell ref="Q184:Q186"/>
    <mergeCell ref="R184:R186"/>
    <mergeCell ref="S184:S186"/>
    <mergeCell ref="Q188:S190"/>
    <mergeCell ref="Q191:Q193"/>
    <mergeCell ref="R191:R193"/>
    <mergeCell ref="S191:S193"/>
  </mergeCells>
  <phoneticPr fontId="1" type="noConversion"/>
  <conditionalFormatting sqref="G2:I3">
    <cfRule type="expression" dxfId="889" priority="177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CHOOSE(2,$E$118,$F$118,$H$118,$I$118,$K$118,$L$118,$N$118,$O$118))))&gt;0</formula>
    </cfRule>
    <cfRule type="expression" dxfId="888" priority="178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CHOOSE(2,$E$118,$F$118,$H$118,$I$118,$K$118,$L$118,$N$118,$O$118))))&lt;0</formula>
    </cfRule>
  </conditionalFormatting>
  <conditionalFormatting sqref="G4:I5">
    <cfRule type="expression" dxfId="887" priority="175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CHOOSE(2,$E$64,$F$64,$H$64,$I$64,$K$64,$L$64,$N$64,$O$64))))&gt;0</formula>
    </cfRule>
    <cfRule type="expression" dxfId="886" priority="176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CHOOSE(2,$E$64,$F$64,$H$64,$I$64,$K$64,$L$64,$N$64,$O$64))))&lt;0</formula>
    </cfRule>
  </conditionalFormatting>
  <conditionalFormatting sqref="G6:I7">
    <cfRule type="expression" dxfId="885" priority="173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CHOOSE(2,$E$91,$F$91,$H$91,$I$91,$K$91,$L$91,$N$91,$O$91))))&gt;0</formula>
    </cfRule>
    <cfRule type="expression" dxfId="884" priority="174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CHOOSE(2,$E$91,$F$91,$H$91,$I$91,$K$91,$L$91,$N$91,$O$91))))&lt;0</formula>
    </cfRule>
  </conditionalFormatting>
  <conditionalFormatting sqref="G8:I9">
    <cfRule type="expression" dxfId="883" priority="171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CHOOSE(2,$E$199,$F$199,$H$199,$I$199,$K$199,$L$199,$N$199,$O$199))))&gt;0</formula>
    </cfRule>
    <cfRule type="expression" dxfId="882" priority="172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CHOOSE(2,$E$199,$F$199,$H$199,$I$199,$K$199,$L$199,$N$199,$O$199))))&lt;0</formula>
    </cfRule>
  </conditionalFormatting>
  <conditionalFormatting sqref="G10:I11">
    <cfRule type="expression" dxfId="881" priority="169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CHOOSE(2,$E$37,$F$37,$H$37,$I$37,$K$37,$L$37,$N$37,$O$37))))&gt;0</formula>
    </cfRule>
    <cfRule type="expression" dxfId="880" priority="170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CHOOSE(2,$E$37,$F$37,$H$37,$I$37,$K$37,$L$37,$N$37,$O$37))))&lt;0</formula>
    </cfRule>
  </conditionalFormatting>
  <conditionalFormatting sqref="A17:C36 M17:O36">
    <cfRule type="expression" dxfId="879" priority="157">
      <formula>AND($N17 &gt; 0, ISNUMBER($N17))</formula>
    </cfRule>
    <cfRule type="expression" dxfId="878" priority="158">
      <formula>AND($N17 = 0 * ISNUMBER($N17))</formula>
    </cfRule>
    <cfRule type="expression" dxfId="877" priority="159">
      <formula>AND($N17 &lt; 0, ISNUMBER($N17))</formula>
    </cfRule>
  </conditionalFormatting>
  <conditionalFormatting sqref="A17:F36">
    <cfRule type="expression" dxfId="876" priority="166">
      <formula>AND($E17 &gt; 0, ISNUMBER($E17))</formula>
    </cfRule>
    <cfRule type="expression" dxfId="875" priority="167">
      <formula>AND($E17 = 0 * ISNUMBER($E17))</formula>
    </cfRule>
    <cfRule type="expression" dxfId="874" priority="168">
      <formula>AND($E17 &lt; 0, ISNUMBER($E17))</formula>
    </cfRule>
  </conditionalFormatting>
  <conditionalFormatting sqref="A17:C36 G17:I36">
    <cfRule type="expression" dxfId="873" priority="163">
      <formula>AND($H17 &gt; 0, ISNUMBER($H17))</formula>
    </cfRule>
    <cfRule type="expression" dxfId="872" priority="164">
      <formula>AND($H17 = 0 * ISNUMBER($H17))</formula>
    </cfRule>
    <cfRule type="expression" dxfId="871" priority="165">
      <formula>AND($H17 &lt; 0, ISNUMBER($H17))</formula>
    </cfRule>
  </conditionalFormatting>
  <conditionalFormatting sqref="A17:C36 J17:L36">
    <cfRule type="expression" dxfId="870" priority="160">
      <formula>AND($K17 &gt; 0, ISNUMBER($K17))</formula>
    </cfRule>
    <cfRule type="expression" dxfId="869" priority="161">
      <formula>AND($K17 = 0 * ISNUMBER($K17))</formula>
    </cfRule>
    <cfRule type="expression" dxfId="868" priority="162">
      <formula>AND($K17 &lt; 0, ISNUMBER($K17))</formula>
    </cfRule>
  </conditionalFormatting>
  <conditionalFormatting sqref="D15:F16 E37:F37">
    <cfRule type="expression" dxfId="867" priority="154">
      <formula>$E$37 &gt; 0</formula>
    </cfRule>
    <cfRule type="expression" dxfId="866" priority="155">
      <formula>$E$37 = 0</formula>
    </cfRule>
    <cfRule type="expression" dxfId="865" priority="156">
      <formula>$E$37 &lt; 0</formula>
    </cfRule>
  </conditionalFormatting>
  <conditionalFormatting sqref="G15:I16 H37:I37">
    <cfRule type="expression" dxfId="864" priority="151">
      <formula>$H$37 &gt; 0</formula>
    </cfRule>
    <cfRule type="expression" dxfId="863" priority="152">
      <formula>$H$37 = 0</formula>
    </cfRule>
    <cfRule type="expression" dxfId="862" priority="153">
      <formula>$H$37 &lt; 0</formula>
    </cfRule>
  </conditionalFormatting>
  <conditionalFormatting sqref="J15:L16 K37:L37">
    <cfRule type="expression" dxfId="861" priority="148">
      <formula>$K$37 &gt; 0</formula>
    </cfRule>
    <cfRule type="expression" dxfId="860" priority="149">
      <formula>$K$37 = 0</formula>
    </cfRule>
    <cfRule type="expression" dxfId="859" priority="150">
      <formula>$K$37 &lt; 0</formula>
    </cfRule>
  </conditionalFormatting>
  <conditionalFormatting sqref="M15:O16 N37:O37">
    <cfRule type="expression" dxfId="858" priority="145">
      <formula>$N$37 &gt; 0</formula>
    </cfRule>
    <cfRule type="expression" dxfId="857" priority="146">
      <formula>$N$37 = 0</formula>
    </cfRule>
    <cfRule type="expression" dxfId="856" priority="147">
      <formula>$N$37 &lt; 0</formula>
    </cfRule>
  </conditionalFormatting>
  <conditionalFormatting sqref="A44:C63 M44:O63">
    <cfRule type="expression" dxfId="855" priority="133">
      <formula>AND($N44 &gt; 0, ISNUMBER($N44))</formula>
    </cfRule>
    <cfRule type="expression" dxfId="854" priority="134">
      <formula>AND($N44 = 0 * ISNUMBER($N44))</formula>
    </cfRule>
    <cfRule type="expression" dxfId="853" priority="135">
      <formula>AND($N44 &lt; 0, ISNUMBER($N44))</formula>
    </cfRule>
  </conditionalFormatting>
  <conditionalFormatting sqref="A44:F63">
    <cfRule type="expression" dxfId="852" priority="142">
      <formula>AND($E44 &gt; 0, ISNUMBER($E44))</formula>
    </cfRule>
    <cfRule type="expression" dxfId="851" priority="143">
      <formula>AND($E44 = 0 * ISNUMBER($E44))</formula>
    </cfRule>
    <cfRule type="expression" dxfId="850" priority="144">
      <formula>AND($E44 &lt; 0, ISNUMBER($E44))</formula>
    </cfRule>
  </conditionalFormatting>
  <conditionalFormatting sqref="A44:C63 G44:I63">
    <cfRule type="expression" dxfId="849" priority="139">
      <formula>AND($H44 &gt; 0, ISNUMBER($H44))</formula>
    </cfRule>
    <cfRule type="expression" dxfId="848" priority="140">
      <formula>AND($H44 = 0 * ISNUMBER($H44))</formula>
    </cfRule>
    <cfRule type="expression" dxfId="847" priority="141">
      <formula>AND($H44 &lt; 0, ISNUMBER($H44))</formula>
    </cfRule>
  </conditionalFormatting>
  <conditionalFormatting sqref="A44:C63 J44:L63">
    <cfRule type="expression" dxfId="846" priority="136">
      <formula>AND($K44 &gt; 0, ISNUMBER($K44))</formula>
    </cfRule>
    <cfRule type="expression" dxfId="845" priority="137">
      <formula>AND($K44 = 0 * ISNUMBER($K44))</formula>
    </cfRule>
    <cfRule type="expression" dxfId="844" priority="138">
      <formula>AND($K44 &lt; 0, ISNUMBER($K44))</formula>
    </cfRule>
  </conditionalFormatting>
  <conditionalFormatting sqref="D42:F43 E64:F64">
    <cfRule type="expression" dxfId="843" priority="130">
      <formula>$E$64 &gt; 0</formula>
    </cfRule>
    <cfRule type="expression" dxfId="842" priority="131">
      <formula>$E$64 = 0</formula>
    </cfRule>
    <cfRule type="expression" dxfId="841" priority="132">
      <formula>$E$64 &lt; 0</formula>
    </cfRule>
  </conditionalFormatting>
  <conditionalFormatting sqref="G42:I43 H64:I64">
    <cfRule type="expression" dxfId="840" priority="127">
      <formula>$H$64 &gt; 0</formula>
    </cfRule>
    <cfRule type="expression" dxfId="839" priority="128">
      <formula>$H$64 = 0</formula>
    </cfRule>
    <cfRule type="expression" dxfId="838" priority="129">
      <formula>$H$64 &lt; 0</formula>
    </cfRule>
  </conditionalFormatting>
  <conditionalFormatting sqref="J42:L43 K64:L64">
    <cfRule type="expression" dxfId="837" priority="124">
      <formula>$K$64 &gt; 0</formula>
    </cfRule>
    <cfRule type="expression" dxfId="836" priority="125">
      <formula>$K$64 = 0</formula>
    </cfRule>
    <cfRule type="expression" dxfId="835" priority="126">
      <formula>$K$64 &lt; 0</formula>
    </cfRule>
  </conditionalFormatting>
  <conditionalFormatting sqref="M42:O43 N64:O64">
    <cfRule type="expression" dxfId="834" priority="121">
      <formula>$N$64 &gt; 0</formula>
    </cfRule>
    <cfRule type="expression" dxfId="833" priority="122">
      <formula>$N$64 = 0</formula>
    </cfRule>
    <cfRule type="expression" dxfId="832" priority="123">
      <formula>$N$64 &lt; 0</formula>
    </cfRule>
  </conditionalFormatting>
  <conditionalFormatting sqref="A71:C90 M71:O90">
    <cfRule type="expression" dxfId="831" priority="109">
      <formula>AND($N71 &gt; 0, ISNUMBER($N71))</formula>
    </cfRule>
    <cfRule type="expression" dxfId="830" priority="110">
      <formula>AND($N71 = 0 * ISNUMBER($N71))</formula>
    </cfRule>
    <cfRule type="expression" dxfId="829" priority="111">
      <formula>AND($N71 &lt; 0, ISNUMBER($N71))</formula>
    </cfRule>
  </conditionalFormatting>
  <conditionalFormatting sqref="A71:F90">
    <cfRule type="expression" dxfId="828" priority="118">
      <formula>AND($E71 &gt; 0, ISNUMBER($E71))</formula>
    </cfRule>
    <cfRule type="expression" dxfId="827" priority="119">
      <formula>AND($E71 = 0 * ISNUMBER($E71))</formula>
    </cfRule>
    <cfRule type="expression" dxfId="826" priority="120">
      <formula>AND($E71 &lt; 0, ISNUMBER($E71))</formula>
    </cfRule>
  </conditionalFormatting>
  <conditionalFormatting sqref="A71:C90 G71:I90">
    <cfRule type="expression" dxfId="825" priority="115">
      <formula>AND($H71 &gt; 0, ISNUMBER($H71))</formula>
    </cfRule>
    <cfRule type="expression" dxfId="824" priority="116">
      <formula>AND($H71 = 0 * ISNUMBER($H71))</formula>
    </cfRule>
    <cfRule type="expression" dxfId="823" priority="117">
      <formula>AND($H71 &lt; 0, ISNUMBER($H71))</formula>
    </cfRule>
  </conditionalFormatting>
  <conditionalFormatting sqref="A71:C90 J71:L90">
    <cfRule type="expression" dxfId="822" priority="112">
      <formula>AND($K71 &gt; 0, ISNUMBER($K71))</formula>
    </cfRule>
    <cfRule type="expression" dxfId="821" priority="113">
      <formula>AND($K71 = 0 * ISNUMBER($K71))</formula>
    </cfRule>
    <cfRule type="expression" dxfId="820" priority="114">
      <formula>AND($K71 &lt; 0, ISNUMBER($K71))</formula>
    </cfRule>
  </conditionalFormatting>
  <conditionalFormatting sqref="D69:F70 E91:F91">
    <cfRule type="expression" dxfId="819" priority="106">
      <formula>$E$91 &gt; 0</formula>
    </cfRule>
    <cfRule type="expression" dxfId="818" priority="107">
      <formula>$E$91 = 0</formula>
    </cfRule>
    <cfRule type="expression" dxfId="817" priority="108">
      <formula>$E$91 &lt; 0</formula>
    </cfRule>
  </conditionalFormatting>
  <conditionalFormatting sqref="G69:I70 H91:I91">
    <cfRule type="expression" dxfId="816" priority="103">
      <formula>$H$91 &gt; 0</formula>
    </cfRule>
    <cfRule type="expression" dxfId="815" priority="104">
      <formula>$H$91 = 0</formula>
    </cfRule>
    <cfRule type="expression" dxfId="814" priority="105">
      <formula>$H$91 &lt; 0</formula>
    </cfRule>
  </conditionalFormatting>
  <conditionalFormatting sqref="J69:L70 K91:L91">
    <cfRule type="expression" dxfId="813" priority="100">
      <formula>$K$91 &gt; 0</formula>
    </cfRule>
    <cfRule type="expression" dxfId="812" priority="101">
      <formula>$K$91 = 0</formula>
    </cfRule>
    <cfRule type="expression" dxfId="811" priority="102">
      <formula>$K$91 &lt; 0</formula>
    </cfRule>
  </conditionalFormatting>
  <conditionalFormatting sqref="M69:O70 N91:O91">
    <cfRule type="expression" dxfId="810" priority="97">
      <formula>$N$91 &gt; 0</formula>
    </cfRule>
    <cfRule type="expression" dxfId="809" priority="98">
      <formula>$N$91 = 0</formula>
    </cfRule>
    <cfRule type="expression" dxfId="808" priority="99">
      <formula>$N$91 &lt; 0</formula>
    </cfRule>
  </conditionalFormatting>
  <conditionalFormatting sqref="A98:C117 M98:O117">
    <cfRule type="expression" dxfId="807" priority="85">
      <formula>AND($N98 &gt; 0, ISNUMBER($N98))</formula>
    </cfRule>
    <cfRule type="expression" dxfId="806" priority="86">
      <formula>AND($N98 = 0 * ISNUMBER($N98))</formula>
    </cfRule>
    <cfRule type="expression" dxfId="805" priority="87">
      <formula>AND($N98 &lt; 0, ISNUMBER($N98))</formula>
    </cfRule>
  </conditionalFormatting>
  <conditionalFormatting sqref="A98:F117">
    <cfRule type="expression" dxfId="804" priority="94">
      <formula>AND($E98 &gt; 0, ISNUMBER($E98))</formula>
    </cfRule>
    <cfRule type="expression" dxfId="803" priority="95">
      <formula>AND($E98 = 0 * ISNUMBER($E98))</formula>
    </cfRule>
    <cfRule type="expression" dxfId="802" priority="96">
      <formula>AND($E98 &lt; 0, ISNUMBER($E98))</formula>
    </cfRule>
  </conditionalFormatting>
  <conditionalFormatting sqref="A98:C117 G98:I117">
    <cfRule type="expression" dxfId="801" priority="91">
      <formula>AND($H98 &gt; 0, ISNUMBER($H98))</formula>
    </cfRule>
    <cfRule type="expression" dxfId="800" priority="92">
      <formula>AND($H98 = 0 * ISNUMBER($H98))</formula>
    </cfRule>
    <cfRule type="expression" dxfId="799" priority="93">
      <formula>AND($H98 &lt; 0, ISNUMBER($H98))</formula>
    </cfRule>
  </conditionalFormatting>
  <conditionalFormatting sqref="A98:C117 J98:L117">
    <cfRule type="expression" dxfId="798" priority="88">
      <formula>AND($K98 &gt; 0, ISNUMBER($K98))</formula>
    </cfRule>
    <cfRule type="expression" dxfId="797" priority="89">
      <formula>AND($K98 = 0 * ISNUMBER($K98))</formula>
    </cfRule>
    <cfRule type="expression" dxfId="796" priority="90">
      <formula>AND($K98 &lt; 0, ISNUMBER($K98))</formula>
    </cfRule>
  </conditionalFormatting>
  <conditionalFormatting sqref="D96:F97 E118:F118">
    <cfRule type="expression" dxfId="795" priority="82">
      <formula>$E$118 &gt; 0</formula>
    </cfRule>
    <cfRule type="expression" dxfId="794" priority="83">
      <formula>$E$118 = 0</formula>
    </cfRule>
    <cfRule type="expression" dxfId="793" priority="84">
      <formula>$E$118 &lt; 0</formula>
    </cfRule>
  </conditionalFormatting>
  <conditionalFormatting sqref="G96:I97 H118:I118">
    <cfRule type="expression" dxfId="792" priority="79">
      <formula>$H$118 &gt; 0</formula>
    </cfRule>
    <cfRule type="expression" dxfId="791" priority="80">
      <formula>$H$118 = 0</formula>
    </cfRule>
    <cfRule type="expression" dxfId="790" priority="81">
      <formula>$H$118 &lt; 0</formula>
    </cfRule>
  </conditionalFormatting>
  <conditionalFormatting sqref="J96:L97 K118:L118">
    <cfRule type="expression" dxfId="789" priority="76">
      <formula>$K$118 &gt; 0</formula>
    </cfRule>
    <cfRule type="expression" dxfId="788" priority="77">
      <formula>$K$118 = 0</formula>
    </cfRule>
    <cfRule type="expression" dxfId="787" priority="78">
      <formula>$K$118 &lt; 0</formula>
    </cfRule>
  </conditionalFormatting>
  <conditionalFormatting sqref="M96:O97 N118:O118">
    <cfRule type="expression" dxfId="786" priority="73">
      <formula>$N$118 &gt; 0</formula>
    </cfRule>
    <cfRule type="expression" dxfId="785" priority="74">
      <formula>$N$118 = 0</formula>
    </cfRule>
    <cfRule type="expression" dxfId="784" priority="75">
      <formula>$N$118 &lt; 0</formula>
    </cfRule>
  </conditionalFormatting>
  <conditionalFormatting sqref="A125:C144 M125:O144">
    <cfRule type="expression" dxfId="783" priority="61">
      <formula>AND($N125 &gt; 0, ISNUMBER($N125))</formula>
    </cfRule>
    <cfRule type="expression" dxfId="782" priority="62">
      <formula>AND($N125 = 0 * ISNUMBER($N125))</formula>
    </cfRule>
    <cfRule type="expression" dxfId="781" priority="63">
      <formula>AND($N125 &lt; 0, ISNUMBER($N125))</formula>
    </cfRule>
  </conditionalFormatting>
  <conditionalFormatting sqref="A125:F144">
    <cfRule type="expression" dxfId="780" priority="70">
      <formula>AND($E125 &gt; 0, ISNUMBER($E125))</formula>
    </cfRule>
    <cfRule type="expression" dxfId="779" priority="71">
      <formula>AND($E125 = 0 * ISNUMBER($E125))</formula>
    </cfRule>
    <cfRule type="expression" dxfId="778" priority="72">
      <formula>AND($E125 &lt; 0, ISNUMBER($E125))</formula>
    </cfRule>
  </conditionalFormatting>
  <conditionalFormatting sqref="A125:C144 G125:I144">
    <cfRule type="expression" dxfId="777" priority="67">
      <formula>AND($H125 &gt; 0, ISNUMBER($H125))</formula>
    </cfRule>
    <cfRule type="expression" dxfId="776" priority="68">
      <formula>AND($H125 = 0 * ISNUMBER($H125))</formula>
    </cfRule>
    <cfRule type="expression" dxfId="775" priority="69">
      <formula>AND($H125 &lt; 0, ISNUMBER($H125))</formula>
    </cfRule>
  </conditionalFormatting>
  <conditionalFormatting sqref="A125:C144 J125:L144">
    <cfRule type="expression" dxfId="774" priority="64">
      <formula>AND($K125 &gt; 0, ISNUMBER($K125))</formula>
    </cfRule>
    <cfRule type="expression" dxfId="773" priority="65">
      <formula>AND($K125 = 0 * ISNUMBER($K125))</formula>
    </cfRule>
    <cfRule type="expression" dxfId="772" priority="66">
      <formula>AND($K125 &lt; 0, ISNUMBER($K125))</formula>
    </cfRule>
  </conditionalFormatting>
  <conditionalFormatting sqref="D123:F124 E145:F145">
    <cfRule type="expression" dxfId="771" priority="58">
      <formula>$E$145 &gt; 0</formula>
    </cfRule>
    <cfRule type="expression" dxfId="770" priority="59">
      <formula>$E$145 = 0</formula>
    </cfRule>
    <cfRule type="expression" dxfId="769" priority="60">
      <formula>$E$145 &lt; 0</formula>
    </cfRule>
  </conditionalFormatting>
  <conditionalFormatting sqref="G123:I124 H145:I145">
    <cfRule type="expression" dxfId="768" priority="55">
      <formula>$H$145 &gt; 0</formula>
    </cfRule>
    <cfRule type="expression" dxfId="767" priority="56">
      <formula>$H$145 = 0</formula>
    </cfRule>
    <cfRule type="expression" dxfId="766" priority="57">
      <formula>$H$145 &lt; 0</formula>
    </cfRule>
  </conditionalFormatting>
  <conditionalFormatting sqref="J123:L124 K145:L145">
    <cfRule type="expression" dxfId="765" priority="52">
      <formula>$K$145 &gt; 0</formula>
    </cfRule>
    <cfRule type="expression" dxfId="764" priority="53">
      <formula>$K$145 = 0</formula>
    </cfRule>
    <cfRule type="expression" dxfId="763" priority="54">
      <formula>$K$145 &lt; 0</formula>
    </cfRule>
  </conditionalFormatting>
  <conditionalFormatting sqref="M123:O124 N145:O145">
    <cfRule type="expression" dxfId="762" priority="49">
      <formula>$N$145 &gt; 0</formula>
    </cfRule>
    <cfRule type="expression" dxfId="761" priority="50">
      <formula>$N$145 = 0</formula>
    </cfRule>
    <cfRule type="expression" dxfId="760" priority="51">
      <formula>$N$145 &lt; 0</formula>
    </cfRule>
  </conditionalFormatting>
  <conditionalFormatting sqref="A152:C171 M152:O171">
    <cfRule type="expression" dxfId="759" priority="37">
      <formula>AND($N152 &gt; 0, ISNUMBER($N152))</formula>
    </cfRule>
    <cfRule type="expression" dxfId="758" priority="38">
      <formula>AND($N152 = 0 * ISNUMBER($N152))</formula>
    </cfRule>
    <cfRule type="expression" dxfId="757" priority="39">
      <formula>AND($N152 &lt; 0, ISNUMBER($N152))</formula>
    </cfRule>
  </conditionalFormatting>
  <conditionalFormatting sqref="A152:F171">
    <cfRule type="expression" dxfId="756" priority="46">
      <formula>AND($E152 &gt; 0, ISNUMBER($E152))</formula>
    </cfRule>
    <cfRule type="expression" dxfId="755" priority="47">
      <formula>AND($E152 = 0 * ISNUMBER($E152))</formula>
    </cfRule>
    <cfRule type="expression" dxfId="754" priority="48">
      <formula>AND($E152 &lt; 0, ISNUMBER($E152))</formula>
    </cfRule>
  </conditionalFormatting>
  <conditionalFormatting sqref="A152:C171 G152:I171">
    <cfRule type="expression" dxfId="753" priority="43">
      <formula>AND($H152 &gt; 0, ISNUMBER($H152))</formula>
    </cfRule>
    <cfRule type="expression" dxfId="752" priority="44">
      <formula>AND($H152 = 0 * ISNUMBER($H152))</formula>
    </cfRule>
    <cfRule type="expression" dxfId="751" priority="45">
      <formula>AND($H152 &lt; 0, ISNUMBER($H152))</formula>
    </cfRule>
  </conditionalFormatting>
  <conditionalFormatting sqref="A152:C171 J152:L171">
    <cfRule type="expression" dxfId="750" priority="40">
      <formula>AND($K152 &gt; 0, ISNUMBER($K152))</formula>
    </cfRule>
    <cfRule type="expression" dxfId="749" priority="41">
      <formula>AND($K152 = 0 * ISNUMBER($K152))</formula>
    </cfRule>
    <cfRule type="expression" dxfId="748" priority="42">
      <formula>AND($K152 &lt; 0, ISNUMBER($K152))</formula>
    </cfRule>
  </conditionalFormatting>
  <conditionalFormatting sqref="D150:F151 E172:F172">
    <cfRule type="expression" dxfId="747" priority="34">
      <formula>$E$172 &gt; 0</formula>
    </cfRule>
    <cfRule type="expression" dxfId="746" priority="35">
      <formula>$E$172 = 0</formula>
    </cfRule>
    <cfRule type="expression" dxfId="745" priority="36">
      <formula>$E$172 &lt; 0</formula>
    </cfRule>
  </conditionalFormatting>
  <conditionalFormatting sqref="G150:I151 H172:I172">
    <cfRule type="expression" dxfId="744" priority="31">
      <formula>$H$172 &gt; 0</formula>
    </cfRule>
    <cfRule type="expression" dxfId="743" priority="32">
      <formula>$H$172 = 0</formula>
    </cfRule>
    <cfRule type="expression" dxfId="742" priority="33">
      <formula>$H$172 &lt; 0</formula>
    </cfRule>
  </conditionalFormatting>
  <conditionalFormatting sqref="J150:L151 K172:L172">
    <cfRule type="expression" dxfId="741" priority="28">
      <formula>$K$172 &gt; 0</formula>
    </cfRule>
    <cfRule type="expression" dxfId="740" priority="29">
      <formula>$K$172 = 0</formula>
    </cfRule>
    <cfRule type="expression" dxfId="739" priority="30">
      <formula>$K$172 &lt; 0</formula>
    </cfRule>
  </conditionalFormatting>
  <conditionalFormatting sqref="M150:O151 N172:O172">
    <cfRule type="expression" dxfId="738" priority="25">
      <formula>$N$172 &gt; 0</formula>
    </cfRule>
    <cfRule type="expression" dxfId="737" priority="26">
      <formula>$N$172 = 0</formula>
    </cfRule>
    <cfRule type="expression" dxfId="736" priority="27">
      <formula>$N$172 &lt; 0</formula>
    </cfRule>
  </conditionalFormatting>
  <conditionalFormatting sqref="A179:C198 M179:O198">
    <cfRule type="expression" dxfId="735" priority="13">
      <formula>AND($N179 &gt; 0, ISNUMBER($N179))</formula>
    </cfRule>
    <cfRule type="expression" dxfId="734" priority="14">
      <formula>AND($N179 = 0 * ISNUMBER($N179))</formula>
    </cfRule>
    <cfRule type="expression" dxfId="733" priority="15">
      <formula>AND($N179 &lt; 0, ISNUMBER($N179))</formula>
    </cfRule>
  </conditionalFormatting>
  <conditionalFormatting sqref="A179:F198">
    <cfRule type="expression" dxfId="732" priority="22">
      <formula>AND($E179 &gt; 0, ISNUMBER($E179))</formula>
    </cfRule>
    <cfRule type="expression" dxfId="731" priority="23">
      <formula>AND($E179 = 0 * ISNUMBER($E179))</formula>
    </cfRule>
    <cfRule type="expression" dxfId="730" priority="24">
      <formula>AND($E179 &lt; 0, ISNUMBER($E179))</formula>
    </cfRule>
  </conditionalFormatting>
  <conditionalFormatting sqref="A179:C198 G179:I198">
    <cfRule type="expression" dxfId="729" priority="19">
      <formula>AND($H179 &gt; 0, ISNUMBER($H179))</formula>
    </cfRule>
    <cfRule type="expression" dxfId="728" priority="20">
      <formula>AND($H179 = 0 * ISNUMBER($H179))</formula>
    </cfRule>
    <cfRule type="expression" dxfId="727" priority="21">
      <formula>AND($H179 &lt; 0, ISNUMBER($H179))</formula>
    </cfRule>
  </conditionalFormatting>
  <conditionalFormatting sqref="A179:C198 J179:L198">
    <cfRule type="expression" dxfId="726" priority="16">
      <formula>AND($K179 &gt; 0, ISNUMBER($K179))</formula>
    </cfRule>
    <cfRule type="expression" dxfId="725" priority="17">
      <formula>AND($K179 = 0 * ISNUMBER($K179))</formula>
    </cfRule>
    <cfRule type="expression" dxfId="724" priority="18">
      <formula>AND($K179 &lt; 0, ISNUMBER($K179))</formula>
    </cfRule>
  </conditionalFormatting>
  <conditionalFormatting sqref="D177:F178 E199:F199">
    <cfRule type="expression" dxfId="723" priority="10">
      <formula>$E$199 &gt; 0</formula>
    </cfRule>
    <cfRule type="expression" dxfId="722" priority="11">
      <formula>$E$199 = 0</formula>
    </cfRule>
    <cfRule type="expression" dxfId="721" priority="12">
      <formula>$E$199 &lt; 0</formula>
    </cfRule>
  </conditionalFormatting>
  <conditionalFormatting sqref="G177:I178 H199:I199">
    <cfRule type="expression" dxfId="720" priority="7">
      <formula>$H$199 &gt; 0</formula>
    </cfRule>
    <cfRule type="expression" dxfId="719" priority="8">
      <formula>$H$199 = 0</formula>
    </cfRule>
    <cfRule type="expression" dxfId="718" priority="9">
      <formula>$H$199 &lt; 0</formula>
    </cfRule>
  </conditionalFormatting>
  <conditionalFormatting sqref="J177:L178 K199:L199">
    <cfRule type="expression" dxfId="717" priority="4">
      <formula>$K$199 &gt; 0</formula>
    </cfRule>
    <cfRule type="expression" dxfId="716" priority="5">
      <formula>$K$199 = 0</formula>
    </cfRule>
    <cfRule type="expression" dxfId="715" priority="6">
      <formula>$K$199 &lt; 0</formula>
    </cfRule>
  </conditionalFormatting>
  <conditionalFormatting sqref="M177:O178 N199:O199">
    <cfRule type="expression" dxfId="714" priority="1">
      <formula>$N$199 &gt; 0</formula>
    </cfRule>
    <cfRule type="expression" dxfId="713" priority="2">
      <formula>$N$199 = 0</formula>
    </cfRule>
    <cfRule type="expression" dxfId="712" priority="3">
      <formula>$N$199 &lt; 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8129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25</xdr:row>
                    <xdr:rowOff>0</xdr:rowOff>
                  </from>
                  <to>
                    <xdr:col>19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30" r:id="rId5" name="Button 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17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31" r:id="rId6" name="Button 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28</xdr:row>
                    <xdr:rowOff>0</xdr:rowOff>
                  </from>
                  <to>
                    <xdr:col>18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32" r:id="rId7" name="Button 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17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33" r:id="rId8" name="Button 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31</xdr:row>
                    <xdr:rowOff>0</xdr:rowOff>
                  </from>
                  <to>
                    <xdr:col>18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34" r:id="rId9" name="Button 6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28</xdr:row>
                    <xdr:rowOff>0</xdr:rowOff>
                  </from>
                  <to>
                    <xdr:col>19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35" r:id="rId10" name="Button 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31</xdr:row>
                    <xdr:rowOff>0</xdr:rowOff>
                  </from>
                  <to>
                    <xdr:col>19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36" r:id="rId11" name="Button 8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19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37" r:id="rId12" name="Button 9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17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38" r:id="rId13" name="Button 10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39" r:id="rId14" name="Button 11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</xdr:row>
                    <xdr:rowOff>0</xdr:rowOff>
                  </from>
                  <to>
                    <xdr:col>19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40" r:id="rId15" name="Button 12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</xdr:row>
                    <xdr:rowOff>0</xdr:rowOff>
                  </from>
                  <to>
                    <xdr:col>17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41" r:id="rId16" name="Button 13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</xdr:row>
                    <xdr:rowOff>0</xdr:rowOff>
                  </from>
                  <to>
                    <xdr:col>18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42" r:id="rId17" name="Button 14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</xdr:row>
                    <xdr:rowOff>0</xdr:rowOff>
                  </from>
                  <to>
                    <xdr:col>19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43" r:id="rId18" name="Button 15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</xdr:row>
                    <xdr:rowOff>0</xdr:rowOff>
                  </from>
                  <to>
                    <xdr:col>17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44" r:id="rId19" name="Button 16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</xdr:row>
                    <xdr:rowOff>0</xdr:rowOff>
                  </from>
                  <to>
                    <xdr:col>18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45" r:id="rId20" name="Button 17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</xdr:row>
                    <xdr:rowOff>0</xdr:rowOff>
                  </from>
                  <to>
                    <xdr:col>19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46" r:id="rId21" name="Button 18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21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47" r:id="rId22" name="Button 19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21</xdr:row>
                    <xdr:rowOff>0</xdr:rowOff>
                  </from>
                  <to>
                    <xdr:col>18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48" r:id="rId23" name="Button 20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21</xdr:row>
                    <xdr:rowOff>0</xdr:rowOff>
                  </from>
                  <to>
                    <xdr:col>19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49" r:id="rId24" name="Button 2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52</xdr:row>
                    <xdr:rowOff>0</xdr:rowOff>
                  </from>
                  <to>
                    <xdr:col>19</xdr:col>
                    <xdr:colOff>0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50" r:id="rId25" name="Button 2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55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51" r:id="rId26" name="Button 2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55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52" r:id="rId27" name="Button 2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17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53" r:id="rId28" name="Button 2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54" r:id="rId29" name="Button 26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79</xdr:row>
                    <xdr:rowOff>0</xdr:rowOff>
                  </from>
                  <to>
                    <xdr:col>19</xdr:col>
                    <xdr:colOff>0</xdr:colOff>
                    <xdr:row>82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55" r:id="rId30" name="Button 27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82</xdr:row>
                    <xdr:rowOff>9525</xdr:rowOff>
                  </from>
                  <to>
                    <xdr:col>17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56" r:id="rId31" name="Button 28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82</xdr:row>
                    <xdr:rowOff>9525</xdr:rowOff>
                  </from>
                  <to>
                    <xdr:col>18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57" r:id="rId32" name="Button 29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85</xdr:row>
                    <xdr:rowOff>9525</xdr:rowOff>
                  </from>
                  <to>
                    <xdr:col>17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58" r:id="rId33" name="Button 30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85</xdr:row>
                    <xdr:rowOff>9525</xdr:rowOff>
                  </from>
                  <to>
                    <xdr:col>18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59" r:id="rId34" name="Button 3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106</xdr:row>
                    <xdr:rowOff>0</xdr:rowOff>
                  </from>
                  <to>
                    <xdr:col>19</xdr:col>
                    <xdr:colOff>0</xdr:colOff>
                    <xdr:row>109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60" r:id="rId35" name="Button 3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109</xdr:row>
                    <xdr:rowOff>9525</xdr:rowOff>
                  </from>
                  <to>
                    <xdr:col>17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61" r:id="rId36" name="Button 3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109</xdr:row>
                    <xdr:rowOff>9525</xdr:rowOff>
                  </from>
                  <to>
                    <xdr:col>18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62" r:id="rId37" name="Button 3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112</xdr:row>
                    <xdr:rowOff>9525</xdr:rowOff>
                  </from>
                  <to>
                    <xdr:col>17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63" r:id="rId38" name="Button 3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112</xdr:row>
                    <xdr:rowOff>9525</xdr:rowOff>
                  </from>
                  <to>
                    <xdr:col>18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64" r:id="rId39" name="Button 3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93</xdr:row>
                    <xdr:rowOff>0</xdr:rowOff>
                  </from>
                  <to>
                    <xdr:col>17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65" r:id="rId40" name="Button 3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133</xdr:row>
                    <xdr:rowOff>0</xdr:rowOff>
                  </from>
                  <to>
                    <xdr:col>19</xdr:col>
                    <xdr:colOff>0</xdr:colOff>
                    <xdr:row>136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66" r:id="rId41" name="Button 3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136</xdr:row>
                    <xdr:rowOff>9525</xdr:rowOff>
                  </from>
                  <to>
                    <xdr:col>17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67" r:id="rId42" name="Button 3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136</xdr:row>
                    <xdr:rowOff>9525</xdr:rowOff>
                  </from>
                  <to>
                    <xdr:col>18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68" r:id="rId43" name="Button 4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139</xdr:row>
                    <xdr:rowOff>9525</xdr:rowOff>
                  </from>
                  <to>
                    <xdr:col>17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69" r:id="rId44" name="Button 4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139</xdr:row>
                    <xdr:rowOff>9525</xdr:rowOff>
                  </from>
                  <to>
                    <xdr:col>18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70" r:id="rId45" name="Button 42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160</xdr:row>
                    <xdr:rowOff>0</xdr:rowOff>
                  </from>
                  <to>
                    <xdr:col>19</xdr:col>
                    <xdr:colOff>0</xdr:colOff>
                    <xdr:row>163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71" r:id="rId46" name="Button 43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163</xdr:row>
                    <xdr:rowOff>9525</xdr:rowOff>
                  </from>
                  <to>
                    <xdr:col>17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72" r:id="rId47" name="Button 44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163</xdr:row>
                    <xdr:rowOff>9525</xdr:rowOff>
                  </from>
                  <to>
                    <xdr:col>18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73" r:id="rId48" name="Button 45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166</xdr:row>
                    <xdr:rowOff>9525</xdr:rowOff>
                  </from>
                  <to>
                    <xdr:col>17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74" r:id="rId49" name="Button 46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166</xdr:row>
                    <xdr:rowOff>9525</xdr:rowOff>
                  </from>
                  <to>
                    <xdr:col>18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75" r:id="rId50" name="Button 4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187</xdr:row>
                    <xdr:rowOff>0</xdr:rowOff>
                  </from>
                  <to>
                    <xdr:col>19</xdr:col>
                    <xdr:colOff>0</xdr:colOff>
                    <xdr:row>190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76" r:id="rId51" name="Button 4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190</xdr:row>
                    <xdr:rowOff>9525</xdr:rowOff>
                  </from>
                  <to>
                    <xdr:col>17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77" r:id="rId52" name="Button 4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190</xdr:row>
                    <xdr:rowOff>9525</xdr:rowOff>
                  </from>
                  <to>
                    <xdr:col>18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78" r:id="rId53" name="Button 5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193</xdr:row>
                    <xdr:rowOff>9525</xdr:rowOff>
                  </from>
                  <to>
                    <xdr:col>17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79" r:id="rId54" name="Button 5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193</xdr:row>
                    <xdr:rowOff>9525</xdr:rowOff>
                  </from>
                  <to>
                    <xdr:col>18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80" r:id="rId55" name="Button 52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39</xdr:row>
                    <xdr:rowOff>0</xdr:rowOff>
                  </from>
                  <to>
                    <xdr:col>17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81" r:id="rId56" name="Button 53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39</xdr:row>
                    <xdr:rowOff>0</xdr:rowOff>
                  </from>
                  <to>
                    <xdr:col>18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82" r:id="rId57" name="Button 54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39</xdr:row>
                    <xdr:rowOff>0</xdr:rowOff>
                  </from>
                  <to>
                    <xdr:col>19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83" r:id="rId58" name="Button 55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42</xdr:row>
                    <xdr:rowOff>0</xdr:rowOff>
                  </from>
                  <to>
                    <xdr:col>17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84" r:id="rId59" name="Button 56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42</xdr:row>
                    <xdr:rowOff>0</xdr:rowOff>
                  </from>
                  <to>
                    <xdr:col>18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85" r:id="rId60" name="Button 57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42</xdr:row>
                    <xdr:rowOff>0</xdr:rowOff>
                  </from>
                  <to>
                    <xdr:col>19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86" r:id="rId61" name="Button 5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45</xdr:row>
                    <xdr:rowOff>0</xdr:rowOff>
                  </from>
                  <to>
                    <xdr:col>17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87" r:id="rId62" name="Button 5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45</xdr:row>
                    <xdr:rowOff>0</xdr:rowOff>
                  </from>
                  <to>
                    <xdr:col>18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88" r:id="rId63" name="Button 6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45</xdr:row>
                    <xdr:rowOff>0</xdr:rowOff>
                  </from>
                  <to>
                    <xdr:col>19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89" r:id="rId64" name="Button 61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48</xdr:row>
                    <xdr:rowOff>0</xdr:rowOff>
                  </from>
                  <to>
                    <xdr:col>17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90" r:id="rId65" name="Button 62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48</xdr:row>
                    <xdr:rowOff>0</xdr:rowOff>
                  </from>
                  <to>
                    <xdr:col>18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91" r:id="rId66" name="Button 63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48</xdr:row>
                    <xdr:rowOff>0</xdr:rowOff>
                  </from>
                  <to>
                    <xdr:col>19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92" r:id="rId67" name="Button 6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55</xdr:row>
                    <xdr:rowOff>0</xdr:rowOff>
                  </from>
                  <to>
                    <xdr:col>19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93" r:id="rId68" name="Button 65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58</xdr:row>
                    <xdr:rowOff>0</xdr:rowOff>
                  </from>
                  <to>
                    <xdr:col>19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94" r:id="rId69" name="Button 6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61</xdr:row>
                    <xdr:rowOff>0</xdr:rowOff>
                  </from>
                  <to>
                    <xdr:col>19</xdr:col>
                    <xdr:colOff>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95" r:id="rId70" name="Button 67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66</xdr:row>
                    <xdr:rowOff>0</xdr:rowOff>
                  </from>
                  <to>
                    <xdr:col>17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96" r:id="rId71" name="Button 68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66</xdr:row>
                    <xdr:rowOff>0</xdr:rowOff>
                  </from>
                  <to>
                    <xdr:col>18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97" r:id="rId72" name="Button 69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66</xdr:row>
                    <xdr:rowOff>0</xdr:rowOff>
                  </from>
                  <to>
                    <xdr:col>19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98" r:id="rId73" name="Button 70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69</xdr:row>
                    <xdr:rowOff>0</xdr:rowOff>
                  </from>
                  <to>
                    <xdr:col>17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99" r:id="rId74" name="Button 71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69</xdr:row>
                    <xdr:rowOff>0</xdr:rowOff>
                  </from>
                  <to>
                    <xdr:col>18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00" r:id="rId75" name="Button 72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69</xdr:row>
                    <xdr:rowOff>0</xdr:rowOff>
                  </from>
                  <to>
                    <xdr:col>19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01" r:id="rId76" name="Button 73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72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02" r:id="rId77" name="Button 74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72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03" r:id="rId78" name="Button 75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72</xdr:row>
                    <xdr:rowOff>0</xdr:rowOff>
                  </from>
                  <to>
                    <xdr:col>19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04" r:id="rId79" name="Button 76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17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05" r:id="rId80" name="Button 77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06" r:id="rId81" name="Button 78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75</xdr:row>
                    <xdr:rowOff>0</xdr:rowOff>
                  </from>
                  <to>
                    <xdr:col>19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07" r:id="rId82" name="Button 79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82</xdr:row>
                    <xdr:rowOff>9525</xdr:rowOff>
                  </from>
                  <to>
                    <xdr:col>19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08" r:id="rId83" name="Button 80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85</xdr:row>
                    <xdr:rowOff>9525</xdr:rowOff>
                  </from>
                  <to>
                    <xdr:col>19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09" r:id="rId84" name="Button 81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88</xdr:row>
                    <xdr:rowOff>9525</xdr:rowOff>
                  </from>
                  <to>
                    <xdr:col>19</xdr:col>
                    <xdr:colOff>0</xdr:colOff>
                    <xdr:row>91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10" r:id="rId85" name="Button 8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93</xdr:row>
                    <xdr:rowOff>0</xdr:rowOff>
                  </from>
                  <to>
                    <xdr:col>18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11" r:id="rId86" name="Button 8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93</xdr:row>
                    <xdr:rowOff>0</xdr:rowOff>
                  </from>
                  <to>
                    <xdr:col>19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12" r:id="rId87" name="Button 8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96</xdr:row>
                    <xdr:rowOff>0</xdr:rowOff>
                  </from>
                  <to>
                    <xdr:col>17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13" r:id="rId88" name="Button 8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96</xdr:row>
                    <xdr:rowOff>0</xdr:rowOff>
                  </from>
                  <to>
                    <xdr:col>18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14" r:id="rId89" name="Button 8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96</xdr:row>
                    <xdr:rowOff>0</xdr:rowOff>
                  </from>
                  <to>
                    <xdr:col>19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15" r:id="rId90" name="Button 8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99</xdr:row>
                    <xdr:rowOff>0</xdr:rowOff>
                  </from>
                  <to>
                    <xdr:col>17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16" r:id="rId91" name="Button 8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99</xdr:row>
                    <xdr:rowOff>0</xdr:rowOff>
                  </from>
                  <to>
                    <xdr:col>18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17" r:id="rId92" name="Button 8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99</xdr:row>
                    <xdr:rowOff>0</xdr:rowOff>
                  </from>
                  <to>
                    <xdr:col>19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18" r:id="rId93" name="Button 9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102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19" r:id="rId94" name="Button 9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102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20" r:id="rId95" name="Button 9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102</xdr:row>
                    <xdr:rowOff>0</xdr:rowOff>
                  </from>
                  <to>
                    <xdr:col>19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21" r:id="rId96" name="Button 9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109</xdr:row>
                    <xdr:rowOff>9525</xdr:rowOff>
                  </from>
                  <to>
                    <xdr:col>19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22" r:id="rId97" name="Button 9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112</xdr:row>
                    <xdr:rowOff>9525</xdr:rowOff>
                  </from>
                  <to>
                    <xdr:col>19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23" r:id="rId98" name="Button 9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115</xdr:row>
                    <xdr:rowOff>9525</xdr:rowOff>
                  </from>
                  <to>
                    <xdr:col>19</xdr:col>
                    <xdr:colOff>0</xdr:colOff>
                    <xdr:row>118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24" r:id="rId99" name="Button 9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120</xdr:row>
                    <xdr:rowOff>0</xdr:rowOff>
                  </from>
                  <to>
                    <xdr:col>17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25" r:id="rId100" name="Button 9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120</xdr:row>
                    <xdr:rowOff>0</xdr:rowOff>
                  </from>
                  <to>
                    <xdr:col>18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26" r:id="rId101" name="Button 9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120</xdr:row>
                    <xdr:rowOff>0</xdr:rowOff>
                  </from>
                  <to>
                    <xdr:col>19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27" r:id="rId102" name="Button 9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123</xdr:row>
                    <xdr:rowOff>0</xdr:rowOff>
                  </from>
                  <to>
                    <xdr:col>17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28" r:id="rId103" name="Button 10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123</xdr:row>
                    <xdr:rowOff>0</xdr:rowOff>
                  </from>
                  <to>
                    <xdr:col>18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29" r:id="rId104" name="Button 10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123</xdr:row>
                    <xdr:rowOff>0</xdr:rowOff>
                  </from>
                  <to>
                    <xdr:col>19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30" r:id="rId105" name="Button 10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126</xdr:row>
                    <xdr:rowOff>0</xdr:rowOff>
                  </from>
                  <to>
                    <xdr:col>17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31" r:id="rId106" name="Button 10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126</xdr:row>
                    <xdr:rowOff>0</xdr:rowOff>
                  </from>
                  <to>
                    <xdr:col>18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32" r:id="rId107" name="Button 10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126</xdr:row>
                    <xdr:rowOff>0</xdr:rowOff>
                  </from>
                  <to>
                    <xdr:col>19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33" r:id="rId108" name="Button 10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129</xdr:row>
                    <xdr:rowOff>0</xdr:rowOff>
                  </from>
                  <to>
                    <xdr:col>17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34" r:id="rId109" name="Button 10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129</xdr:row>
                    <xdr:rowOff>0</xdr:rowOff>
                  </from>
                  <to>
                    <xdr:col>18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35" r:id="rId110" name="Button 10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129</xdr:row>
                    <xdr:rowOff>0</xdr:rowOff>
                  </from>
                  <to>
                    <xdr:col>19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36" r:id="rId111" name="Button 10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136</xdr:row>
                    <xdr:rowOff>9525</xdr:rowOff>
                  </from>
                  <to>
                    <xdr:col>19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37" r:id="rId112" name="Button 10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139</xdr:row>
                    <xdr:rowOff>9525</xdr:rowOff>
                  </from>
                  <to>
                    <xdr:col>19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38" r:id="rId113" name="Button 11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142</xdr:row>
                    <xdr:rowOff>9525</xdr:rowOff>
                  </from>
                  <to>
                    <xdr:col>19</xdr:col>
                    <xdr:colOff>0</xdr:colOff>
                    <xdr:row>145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39" r:id="rId114" name="Button 111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147</xdr:row>
                    <xdr:rowOff>0</xdr:rowOff>
                  </from>
                  <to>
                    <xdr:col>17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40" r:id="rId115" name="Button 11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147</xdr:row>
                    <xdr:rowOff>0</xdr:rowOff>
                  </from>
                  <to>
                    <xdr:col>18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41" r:id="rId116" name="Button 11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147</xdr:row>
                    <xdr:rowOff>0</xdr:rowOff>
                  </from>
                  <to>
                    <xdr:col>19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42" r:id="rId117" name="Button 11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150</xdr:row>
                    <xdr:rowOff>0</xdr:rowOff>
                  </from>
                  <to>
                    <xdr:col>17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43" r:id="rId118" name="Button 11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150</xdr:row>
                    <xdr:rowOff>0</xdr:rowOff>
                  </from>
                  <to>
                    <xdr:col>18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44" r:id="rId119" name="Button 11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150</xdr:row>
                    <xdr:rowOff>0</xdr:rowOff>
                  </from>
                  <to>
                    <xdr:col>19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45" r:id="rId120" name="Button 11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153</xdr:row>
                    <xdr:rowOff>0</xdr:rowOff>
                  </from>
                  <to>
                    <xdr:col>17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46" r:id="rId121" name="Button 11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153</xdr:row>
                    <xdr:rowOff>0</xdr:rowOff>
                  </from>
                  <to>
                    <xdr:col>18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47" r:id="rId122" name="Button 11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153</xdr:row>
                    <xdr:rowOff>0</xdr:rowOff>
                  </from>
                  <to>
                    <xdr:col>19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48" r:id="rId123" name="Button 12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156</xdr:row>
                    <xdr:rowOff>0</xdr:rowOff>
                  </from>
                  <to>
                    <xdr:col>17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49" r:id="rId124" name="Button 12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156</xdr:row>
                    <xdr:rowOff>0</xdr:rowOff>
                  </from>
                  <to>
                    <xdr:col>18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50" r:id="rId125" name="Button 12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156</xdr:row>
                    <xdr:rowOff>0</xdr:rowOff>
                  </from>
                  <to>
                    <xdr:col>19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51" r:id="rId126" name="Button 12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163</xdr:row>
                    <xdr:rowOff>9525</xdr:rowOff>
                  </from>
                  <to>
                    <xdr:col>19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52" r:id="rId127" name="Button 12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166</xdr:row>
                    <xdr:rowOff>9525</xdr:rowOff>
                  </from>
                  <to>
                    <xdr:col>19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53" r:id="rId128" name="Button 12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169</xdr:row>
                    <xdr:rowOff>9525</xdr:rowOff>
                  </from>
                  <to>
                    <xdr:col>19</xdr:col>
                    <xdr:colOff>0</xdr:colOff>
                    <xdr:row>172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54" r:id="rId129" name="Button 12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174</xdr:row>
                    <xdr:rowOff>0</xdr:rowOff>
                  </from>
                  <to>
                    <xdr:col>17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55" r:id="rId130" name="Button 12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174</xdr:row>
                    <xdr:rowOff>0</xdr:rowOff>
                  </from>
                  <to>
                    <xdr:col>18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56" r:id="rId131" name="Button 12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174</xdr:row>
                    <xdr:rowOff>0</xdr:rowOff>
                  </from>
                  <to>
                    <xdr:col>19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57" r:id="rId132" name="Button 12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177</xdr:row>
                    <xdr:rowOff>0</xdr:rowOff>
                  </from>
                  <to>
                    <xdr:col>17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58" r:id="rId133" name="Button 13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177</xdr:row>
                    <xdr:rowOff>0</xdr:rowOff>
                  </from>
                  <to>
                    <xdr:col>18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59" r:id="rId134" name="Button 13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177</xdr:row>
                    <xdr:rowOff>0</xdr:rowOff>
                  </from>
                  <to>
                    <xdr:col>19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60" r:id="rId135" name="Button 13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180</xdr:row>
                    <xdr:rowOff>0</xdr:rowOff>
                  </from>
                  <to>
                    <xdr:col>17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61" r:id="rId136" name="Button 13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180</xdr:row>
                    <xdr:rowOff>0</xdr:rowOff>
                  </from>
                  <to>
                    <xdr:col>18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62" r:id="rId137" name="Button 13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180</xdr:row>
                    <xdr:rowOff>0</xdr:rowOff>
                  </from>
                  <to>
                    <xdr:col>19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63" r:id="rId138" name="Button 13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183</xdr:row>
                    <xdr:rowOff>0</xdr:rowOff>
                  </from>
                  <to>
                    <xdr:col>17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64" r:id="rId139" name="Button 13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183</xdr:row>
                    <xdr:rowOff>0</xdr:rowOff>
                  </from>
                  <to>
                    <xdr:col>18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65" r:id="rId140" name="Button 13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183</xdr:row>
                    <xdr:rowOff>0</xdr:rowOff>
                  </from>
                  <to>
                    <xdr:col>19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66" r:id="rId141" name="Button 13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190</xdr:row>
                    <xdr:rowOff>9525</xdr:rowOff>
                  </from>
                  <to>
                    <xdr:col>19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67" r:id="rId142" name="Button 13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193</xdr:row>
                    <xdr:rowOff>9525</xdr:rowOff>
                  </from>
                  <to>
                    <xdr:col>19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68" r:id="rId143" name="Button 14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196</xdr:row>
                    <xdr:rowOff>9525</xdr:rowOff>
                  </from>
                  <to>
                    <xdr:col>19</xdr:col>
                    <xdr:colOff>0</xdr:colOff>
                    <xdr:row>199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1DE65B6-0963-4812-9694-46787C66DB00}">
  <sheetPr codeName="Sheet19"/>
  <dimension ref="A1:S199"/>
  <sheetViews>
    <sheetView topLeftCell="A30" zoomScaleNormal="100" workbookViewId="0">
      <selection activeCell="A13" sqref="A13:O37"/>
    </sheetView>
  </sheetViews>
  <sheetFormatPr defaultRowHeight="16.5"/>
  <cols>
    <col min="1" max="1" width="13" style="120" bestFit="1" customWidth="1"/>
    <col min="2" max="2" width="14.25" style="120" bestFit="1" customWidth="1"/>
    <col min="3" max="3" width="9.25" style="120" bestFit="1" customWidth="1"/>
    <col min="4" max="4" width="14.25" bestFit="1" customWidth="1"/>
    <col min="5" max="5" width="8.875" bestFit="1" customWidth="1"/>
    <col min="6" max="6" width="14.375" bestFit="1" customWidth="1"/>
    <col min="7" max="7" width="14.25" bestFit="1" customWidth="1"/>
    <col min="8" max="8" width="8.875" customWidth="1"/>
    <col min="9" max="9" width="11.625" customWidth="1"/>
    <col min="10" max="10" width="14.25" bestFit="1" customWidth="1"/>
    <col min="11" max="11" width="9.25" bestFit="1" customWidth="1"/>
    <col min="12" max="12" width="11.625" bestFit="1" customWidth="1"/>
    <col min="13" max="13" width="14.25" bestFit="1" customWidth="1"/>
    <col min="14" max="14" width="8.5" bestFit="1" customWidth="1"/>
    <col min="15" max="15" width="11.625" bestFit="1" customWidth="1"/>
    <col min="17" max="17" width="12.125" customWidth="1"/>
    <col min="18" max="18" width="12.125" bestFit="1" customWidth="1"/>
    <col min="19" max="19" width="12.125" customWidth="1"/>
  </cols>
  <sheetData>
    <row r="1" spans="1:19" ht="17.25" customHeight="1" thickBot="1">
      <c r="A1" s="230" t="s">
        <v>0</v>
      </c>
      <c r="B1" s="231"/>
      <c r="C1" s="231"/>
      <c r="D1" s="231"/>
      <c r="E1" s="231"/>
      <c r="F1" s="232"/>
      <c r="G1" s="233">
        <v>44543</v>
      </c>
      <c r="H1" s="234"/>
      <c r="I1" s="235"/>
      <c r="J1" s="230" t="s">
        <v>1</v>
      </c>
      <c r="K1" s="231"/>
      <c r="L1" s="231"/>
      <c r="M1" s="231"/>
      <c r="N1" s="231"/>
      <c r="O1" s="232"/>
      <c r="Q1" s="230" t="s">
        <v>2</v>
      </c>
      <c r="R1" s="232"/>
    </row>
    <row r="2" spans="1:19" ht="17.25" customHeight="1">
      <c r="A2" s="117" t="s">
        <v>3</v>
      </c>
      <c r="B2" s="236" t="s">
        <v>8</v>
      </c>
      <c r="C2" s="237"/>
      <c r="D2" s="237"/>
      <c r="E2" s="237"/>
      <c r="F2" s="238"/>
      <c r="G2" s="239" t="s">
        <v>46</v>
      </c>
      <c r="H2" s="240"/>
      <c r="I2" s="241"/>
      <c r="J2" s="1" t="s">
        <v>3</v>
      </c>
      <c r="K2" s="236" t="s">
        <v>317</v>
      </c>
      <c r="L2" s="237"/>
      <c r="M2" s="237"/>
      <c r="N2" s="237"/>
      <c r="O2" s="238"/>
      <c r="Q2" s="2" t="s">
        <v>6</v>
      </c>
      <c r="R2" s="3">
        <v>0.375</v>
      </c>
    </row>
    <row r="3" spans="1:19" ht="17.25" customHeight="1" thickBot="1">
      <c r="A3" s="118" t="s">
        <v>7</v>
      </c>
      <c r="B3" s="242" t="s">
        <v>325</v>
      </c>
      <c r="C3" s="243"/>
      <c r="D3" s="243"/>
      <c r="E3" s="243"/>
      <c r="F3" s="244"/>
      <c r="G3" s="245" t="str">
        <f>TEXT(IF(CHOOSE(8,$E$118,$F$118,$H$118,$I$118,$K$118,$L$118,$N$118,$O$118)&lt;&gt;0,CHOOSE(8,$E$118,$F$118,$H$118,$I$118,$K$118,$L$118,$N$118,$O$118),
IF(CHOOSE(6,$E$118,$F$118,$H$118,$I$118,$K$118,$L$118,$N$118,$O$118)&lt;&gt;0,CHOOSE(6,$E$118,$F$118,$H$118,$I$118,$K$118,$L$118,$N$118,$O$118),
IF(CHOOSE(4,$E$118,$F$118,$H$118,$I$118,$K$118,$L$118,$N$118,$O$118)&lt;&gt;0,CHOOSE(4,$E$118,$F$118,$H$118,$I$118,$K$118,$L$118,$N$118,$O$118),
CHOOSE(2,$E$118,$F$118,$H$118,$I$118,$K$118,$L$118,$N$118,$O$118)))), "#,##0") &amp; " KRW (" &amp;
TEXT(IF(CHOOSE(7,$E$118,$F$118,$H$118,$I$118,$K$118,$L$118,$N$118,$O$118)&lt;&gt;0,CHOOSE(7,$E$118,$F$118,$H$118,$I$118,$K$118,$L$118,$N$118,$O$118),
IF(CHOOSE(5,$E$118,$F$118,$H$118,$I$118,$K$118,$L$118,$N$118,$O$118)&lt;&gt;0,CHOOSE(5,$E$118,$F$118,$H$118,$I$118,$K$118,$L$118,$N$118,$O$118),
IF(CHOOSE(3,$E$118,$F$118,$H$118,$I$118,$K$118,$L$118,$N$118,$O$118)&lt;&gt;0,CHOOSE(3,$E$118,$F$118,$H$118,$I$118,$K$118,$L$118,$N$118,$O$118),
CHOOSE(1,$E$118,$F$118,$H$118,$I$118,$K$118,$L$118,$N$118,$O$118)))), "0.00%") &amp; ")"</f>
        <v>-309,298 KRW (-10.31%)</v>
      </c>
      <c r="H3" s="246"/>
      <c r="I3" s="247"/>
      <c r="J3" s="4" t="s">
        <v>7</v>
      </c>
      <c r="K3" s="242" t="s">
        <v>318</v>
      </c>
      <c r="L3" s="243"/>
      <c r="M3" s="243"/>
      <c r="N3" s="243"/>
      <c r="O3" s="244"/>
      <c r="Q3" s="2" t="s">
        <v>10</v>
      </c>
      <c r="R3" s="3">
        <v>0.79166666666666663</v>
      </c>
    </row>
    <row r="4" spans="1:19" ht="17.25" customHeight="1" thickBot="1">
      <c r="A4" s="118" t="s">
        <v>11</v>
      </c>
      <c r="B4" s="242" t="s">
        <v>16</v>
      </c>
      <c r="C4" s="243"/>
      <c r="D4" s="243"/>
      <c r="E4" s="243"/>
      <c r="F4" s="244"/>
      <c r="G4" s="239" t="s">
        <v>44</v>
      </c>
      <c r="H4" s="240"/>
      <c r="I4" s="241"/>
      <c r="J4" s="4" t="s">
        <v>11</v>
      </c>
      <c r="K4" s="242" t="s">
        <v>319</v>
      </c>
      <c r="L4" s="243"/>
      <c r="M4" s="243"/>
      <c r="N4" s="243"/>
      <c r="O4" s="244"/>
      <c r="Q4" s="65" t="s">
        <v>14</v>
      </c>
      <c r="R4" s="5">
        <v>0.95833333333333337</v>
      </c>
    </row>
    <row r="5" spans="1:19" ht="17.25" customHeight="1" thickBot="1">
      <c r="A5" s="118" t="s">
        <v>15</v>
      </c>
      <c r="B5" s="242" t="s">
        <v>316</v>
      </c>
      <c r="C5" s="243"/>
      <c r="D5" s="243"/>
      <c r="E5" s="243"/>
      <c r="F5" s="244"/>
      <c r="G5" s="245" t="str">
        <f>TEXT(IF(CHOOSE(8,$E$64,$F$64,$H$64,$I$64,$K$64,$L$64,$N$64,$O$64)&lt;&gt;0,CHOOSE(8,$E$64,$F$64,$H$64,$I$64,$K$64,$L$64,$N$64,$O$64),
IF(CHOOSE(6,$E$64,$F$64,$H$64,$I$64,$K$64,$L$64,$N$64,$O$64)&lt;&gt;0,CHOOSE(6,$E$64,$F$64,$H$64,$I$64,$K$64,$L$64,$N$64,$O$64),
IF(CHOOSE(4,$E$64,$F$64,$H$64,$I$64,$K$64,$L$64,$N$64,$O$64)&lt;&gt;0,CHOOSE(4,$E$64,$F$64,$H$64,$I$64,$K$64,$L$64,$N$64,$O$64),
CHOOSE(2,$E$64,$F$64,$H$64,$I$64,$K$64,$L$64,$N$64,$O$64)))), "#,##0") &amp; " KRW (" &amp;
TEXT(IF(CHOOSE(7,$E$64,$F$64,$H$64,$I$64,$K$64,$L$64,$N$64,$O$64)&lt;&gt;0,CHOOSE(7,$E$64,$F$64,$H$64,$I$64,$K$64,$L$64,$N$64,$O$64),
IF(CHOOSE(5,$E$64,$F$64,$H$64,$I$64,$K$64,$L$64,$N$64,$O$64)&lt;&gt;0,CHOOSE(5,$E$64,$F$64,$H$64,$I$64,$K$64,$L$64,$N$64,$O$64),
IF(CHOOSE(3,$E$64,$F$64,$H$64,$I$64,$K$64,$L$64,$N$64,$O$64)&lt;&gt;0,CHOOSE(3,$E$64,$F$64,$H$64,$I$64,$K$64,$L$64,$N$64,$O$64),
CHOOSE(1,$E$64,$F$64,$H$64,$I$64,$K$64,$L$64,$N$64,$O$64)))), "0.00%") &amp; ")"</f>
        <v>-292,162 KRW (-10.25%)</v>
      </c>
      <c r="H5" s="246"/>
      <c r="I5" s="247"/>
      <c r="J5" s="4" t="s">
        <v>15</v>
      </c>
      <c r="K5" s="242" t="s">
        <v>320</v>
      </c>
      <c r="L5" s="243"/>
      <c r="M5" s="243"/>
      <c r="N5" s="243"/>
      <c r="O5" s="244"/>
    </row>
    <row r="6" spans="1:19">
      <c r="A6" s="118" t="s">
        <v>18</v>
      </c>
      <c r="B6" s="242"/>
      <c r="C6" s="243"/>
      <c r="D6" s="243"/>
      <c r="E6" s="243"/>
      <c r="F6" s="244"/>
      <c r="G6" s="239" t="s">
        <v>45</v>
      </c>
      <c r="H6" s="240"/>
      <c r="I6" s="241"/>
      <c r="J6" s="4" t="s">
        <v>18</v>
      </c>
      <c r="K6" s="242" t="s">
        <v>321</v>
      </c>
      <c r="L6" s="243"/>
      <c r="M6" s="243"/>
      <c r="N6" s="243"/>
      <c r="O6" s="244"/>
    </row>
    <row r="7" spans="1:19" ht="17.25" thickBot="1">
      <c r="A7" s="118" t="s">
        <v>21</v>
      </c>
      <c r="B7" s="242"/>
      <c r="C7" s="243"/>
      <c r="D7" s="243"/>
      <c r="E7" s="243"/>
      <c r="F7" s="244"/>
      <c r="G7" s="245" t="str">
        <f>TEXT(IF(CHOOSE(8,$E$91,$F$91,$H$91,$I$91,$K$91,$L$91,$N$91,$O$91)&lt;&gt;0,CHOOSE(8,$E$91,$F$91,$H$91,$I$91,$K$91,$L$91,$N$91,$O$91),
IF(CHOOSE(6,$E$91,$F$91,$H$91,$I$91,$K$91,$L$91,$N$91,$O$91)&lt;&gt;0,CHOOSE(6,$E$91,$F$91,$H$91,$I$91,$K$91,$L$91,$N$91,$O$91),
IF(CHOOSE(4,$E$91,$F$91,$H$91,$I$91,$K$91,$L$91,$N$91,$O$91)&lt;&gt;0,CHOOSE(4,$E$91,$F$91,$H$91,$I$91,$K$91,$L$91,$N$91,$O$91),
CHOOSE(2,$E$91,$F$91,$H$91,$I$91,$K$91,$L$91,$N$91,$O$91)))), "#,##0") &amp; " KRW (" &amp;
TEXT(IF(CHOOSE(7,$E$91,$F$91,$H$91,$I$91,$K$91,$L$91,$N$91,$O$91)&lt;&gt;0,CHOOSE(7,$E$91,$F$91,$H$91,$I$91,$K$91,$L$91,$N$91,$O$91),
IF(CHOOSE(5,$E$91,$F$91,$H$91,$I$91,$K$91,$L$91,$N$91,$O$91)&lt;&gt;0,CHOOSE(5,$E$91,$F$91,$H$91,$I$91,$K$91,$L$91,$N$91,$O$91),
IF(CHOOSE(3,$E$91,$F$91,$H$91,$I$91,$K$91,$L$91,$N$91,$O$91)&lt;&gt;0,CHOOSE(3,$E$91,$F$91,$H$91,$I$91,$K$91,$L$91,$N$91,$O$91),
CHOOSE(1,$E$91,$F$91,$H$91,$I$91,$K$91,$L$91,$N$91,$O$91)))), "0.00%") &amp; ")"</f>
        <v>-323,502 KRW (-10.78%)</v>
      </c>
      <c r="H7" s="246"/>
      <c r="I7" s="247"/>
      <c r="J7" s="4" t="s">
        <v>21</v>
      </c>
      <c r="K7" s="242" t="s">
        <v>322</v>
      </c>
      <c r="L7" s="243"/>
      <c r="M7" s="243"/>
      <c r="N7" s="243"/>
      <c r="O7" s="244"/>
    </row>
    <row r="8" spans="1:19" ht="17.25" thickBot="1">
      <c r="A8" s="118" t="s">
        <v>24</v>
      </c>
      <c r="B8" s="242"/>
      <c r="C8" s="243"/>
      <c r="D8" s="243"/>
      <c r="E8" s="243"/>
      <c r="F8" s="244"/>
      <c r="G8" s="239" t="s">
        <v>252</v>
      </c>
      <c r="H8" s="240"/>
      <c r="I8" s="241"/>
      <c r="J8" s="4" t="s">
        <v>24</v>
      </c>
      <c r="K8" s="242"/>
      <c r="L8" s="243"/>
      <c r="M8" s="243"/>
      <c r="N8" s="243"/>
      <c r="O8" s="244"/>
      <c r="Q8" s="230" t="s">
        <v>27</v>
      </c>
      <c r="R8" s="232"/>
    </row>
    <row r="9" spans="1:19" ht="17.25" thickBot="1">
      <c r="A9" s="118" t="s">
        <v>28</v>
      </c>
      <c r="B9" s="242"/>
      <c r="C9" s="243"/>
      <c r="D9" s="243"/>
      <c r="E9" s="243"/>
      <c r="F9" s="244"/>
      <c r="G9" s="245" t="str">
        <f>TEXT(IF(CHOOSE(8,$E$199,$F$199,$H$199,$I$199,$K$199,$L$199,$N$199,$O$199)&lt;&gt;0,CHOOSE(8,$E$199,$F$199,$H$199,$I$199,$K$199,$L$199,$N$199,$O$199),
IF(CHOOSE(6,$E$199,$F$199,$H$199,$I$199,$K$199,$L$199,$N$199,$O$199)&lt;&gt;0,CHOOSE(6,$E$199,$F$199,$H$199,$I$199,$K$199,$L$199,$N$199,$O$199),
IF(CHOOSE(4,$E$199,$F$199,$H$199,$I$199,$K$199,$L$199,$N$199,$O$199)&lt;&gt;0,CHOOSE(4,$E$199,$F$199,$H$199,$I$199,$K$199,$L$199,$N$199,$O$199),
CHOOSE(2,$E$199,$F$199,$H$199,$I$199,$K$199,$L$199,$N$199,$O$199)))), "#,##0") &amp; " KRW (" &amp;
TEXT(IF(CHOOSE(7,$E$199,$F$199,$H$199,$I$199,$K$199,$L$199,$N$199,$O$199)&lt;&gt;0,CHOOSE(7,$E$199,$F$199,$H$199,$I$199,$K$199,$L$199,$N$199,$O$199),
IF(CHOOSE(5,$E$199,$F$199,$H$199,$I$199,$K$199,$L$199,$N$199,$O$199)&lt;&gt;0,CHOOSE(5,$E$199,$F$199,$H$199,$I$199,$K$199,$L$199,$N$199,$O$199),
IF(CHOOSE(3,$E$199,$F$199,$H$199,$I$199,$K$199,$L$199,$N$199,$O$199)&lt;&gt;0,CHOOSE(3,$E$199,$F$199,$H$199,$I$199,$K$199,$L$199,$N$199,$O$199),
CHOOSE(1,$E$199,$F$199,$H$199,$I$199,$K$199,$L$199,$N$199,$O$199)))), "0.00%") &amp; ")"</f>
        <v>-327,738 KRW (-10.92%)</v>
      </c>
      <c r="H9" s="246"/>
      <c r="I9" s="247"/>
      <c r="J9" s="4" t="s">
        <v>28</v>
      </c>
      <c r="K9" s="242"/>
      <c r="L9" s="243"/>
      <c r="M9" s="243"/>
      <c r="N9" s="243"/>
      <c r="O9" s="244"/>
      <c r="Q9" s="2" t="s">
        <v>29</v>
      </c>
      <c r="R9" s="6">
        <v>10</v>
      </c>
    </row>
    <row r="10" spans="1:19">
      <c r="A10" s="118" t="s">
        <v>30</v>
      </c>
      <c r="B10" s="242"/>
      <c r="C10" s="243"/>
      <c r="D10" s="243"/>
      <c r="E10" s="243"/>
      <c r="F10" s="244"/>
      <c r="G10" s="239" t="s">
        <v>47</v>
      </c>
      <c r="H10" s="240"/>
      <c r="I10" s="241"/>
      <c r="J10" s="4" t="s">
        <v>30</v>
      </c>
      <c r="K10" s="242" t="s">
        <v>323</v>
      </c>
      <c r="L10" s="243"/>
      <c r="M10" s="243"/>
      <c r="N10" s="243"/>
      <c r="O10" s="244"/>
      <c r="Q10" s="2" t="s">
        <v>31</v>
      </c>
      <c r="R10" s="6">
        <v>100</v>
      </c>
    </row>
    <row r="11" spans="1:19" ht="17.25" thickBot="1">
      <c r="A11" s="119" t="s">
        <v>32</v>
      </c>
      <c r="B11" s="248" t="s">
        <v>324</v>
      </c>
      <c r="C11" s="249"/>
      <c r="D11" s="249"/>
      <c r="E11" s="249"/>
      <c r="F11" s="250"/>
      <c r="G11" s="245" t="str">
        <f>TEXT(IF(CHOOSE(8,$E$37,$F$37,$H$37,$I$37,$K$37,$L$37,$N$37,$O$37)&lt;&gt;0,CHOOSE(8,$E$37,$F$37,$H$37,$I$37,$K$37,$L$37,$N$37,$O$37),
IF(CHOOSE(6,$E$37,$F$37,$H$37,$I$37,$K$37,$L$37,$N$37,$O$37)&lt;&gt;0,CHOOSE(6,$E$37,$F$37,$H$37,$I$37,$K$37,$L$37,$N$37,$O$37),
IF(CHOOSE(4,$E$37,$F$37,$H$37,$I$37,$K$37,$L$37,$N$37,$O$37)&lt;&gt;0,CHOOSE(4,$E$37,$F$37,$H$37,$I$37,$K$37,$L$37,$N$37,$O$37),
CHOOSE(2,$E$37,$F$37,$H$37,$I$37,$K$37,$L$37,$N$37,$O$37)))), "#,##0") &amp; " KRW (" &amp;
TEXT(IF(CHOOSE(7,$E$37,$F$37,$H$37,$I$37,$K$37,$L$37,$N$37,$O$37)&lt;&gt;0,CHOOSE(7,$E$37,$F$37,$H$37,$I$37,$K$37,$L$37,$N$37,$O$37),
IF(CHOOSE(5,$E$37,$F$37,$H$37,$I$37,$K$37,$L$37,$N$37,$O$37)&lt;&gt;0,CHOOSE(5,$E$37,$F$37,$H$37,$I$37,$K$37,$L$37,$N$37,$O$37),
IF(CHOOSE(3,$E$37,$F$37,$H$37,$I$37,$K$37,$L$37,$N$37,$O$37)&lt;&gt;0,CHOOSE(3,$E$37,$F$37,$H$37,$I$37,$K$37,$L$37,$N$37,$O$37),
CHOOSE(1,$E$37,$F$37,$H$37,$I$37,$K$37,$L$37,$N$37,$O$37)))), "0.00%") &amp; ")"</f>
        <v>0 KRW (0.00%)</v>
      </c>
      <c r="H11" s="246"/>
      <c r="I11" s="247"/>
      <c r="J11" s="7" t="s">
        <v>32</v>
      </c>
      <c r="K11" s="248" t="s">
        <v>315</v>
      </c>
      <c r="L11" s="249"/>
      <c r="M11" s="249"/>
      <c r="N11" s="249"/>
      <c r="O11" s="250"/>
      <c r="Q11" s="65" t="s">
        <v>33</v>
      </c>
      <c r="R11" s="8">
        <v>1000</v>
      </c>
    </row>
    <row r="12" spans="1:19" ht="17.25" thickBot="1"/>
    <row r="13" spans="1:19" ht="17.25" customHeight="1" thickBot="1">
      <c r="A13" s="230" t="s">
        <v>34</v>
      </c>
      <c r="B13" s="231"/>
      <c r="C13" s="231"/>
      <c r="D13" s="231"/>
      <c r="E13" s="231"/>
      <c r="F13" s="231"/>
      <c r="G13" s="231"/>
      <c r="H13" s="231"/>
      <c r="I13" s="231"/>
      <c r="J13" s="231"/>
      <c r="K13" s="231"/>
      <c r="L13" s="231"/>
      <c r="M13" s="231"/>
      <c r="N13" s="231"/>
      <c r="O13" s="232"/>
      <c r="Q13" s="251"/>
      <c r="R13" s="251"/>
      <c r="S13" s="251"/>
    </row>
    <row r="14" spans="1:19" ht="17.25" customHeight="1" thickBot="1">
      <c r="A14" s="214" t="s">
        <v>35</v>
      </c>
      <c r="B14" s="230" t="s">
        <v>36</v>
      </c>
      <c r="C14" s="232"/>
      <c r="D14" s="230" t="s">
        <v>37</v>
      </c>
      <c r="E14" s="231"/>
      <c r="F14" s="232"/>
      <c r="G14" s="257">
        <f>_xlfn.IFNA(VLOOKUP(B14, 현재가테이블!$B$2:$D$200, 2, FALSE), "-")</f>
        <v>60715000</v>
      </c>
      <c r="H14" s="258"/>
      <c r="I14" s="259"/>
      <c r="J14" s="230" t="s">
        <v>38</v>
      </c>
      <c r="K14" s="231"/>
      <c r="L14" s="232"/>
      <c r="M14" s="260">
        <f>_xlfn.IFNA(VLOOKUP(B14, 현재가테이블!$B$2:$D$200, 3, FALSE), "-")</f>
        <v>-7.8924148000000006E-3</v>
      </c>
      <c r="N14" s="261"/>
      <c r="O14" s="262"/>
      <c r="Q14" s="251"/>
      <c r="R14" s="251"/>
      <c r="S14" s="251"/>
    </row>
    <row r="15" spans="1:19" ht="17.25" customHeight="1" thickBot="1">
      <c r="A15" s="295" t="s">
        <v>39</v>
      </c>
      <c r="B15" s="296" t="str">
        <f>TEXT($G$1, "[$-ko-KR]yyyy-mm-dd(ddd) ") &amp; "오전 00:00"</f>
        <v>2021-12-13(월) 오전 00:00</v>
      </c>
      <c r="C15" s="297"/>
      <c r="D15" s="253" t="str">
        <f>TEXT($G$1, "[$-ko-KR]yyyy-mm-dd(ddd) ") &amp; "오후 14:00"</f>
        <v>2021-12-13(월) 오후 14:00</v>
      </c>
      <c r="E15" s="254"/>
      <c r="F15" s="255"/>
      <c r="G15" s="253" t="str">
        <f>TEXT($G$1, "[$-ko-KR]yyyy-mm-dd(ddd) ") &amp; "오후 19:00"</f>
        <v>2021-12-13(월) 오후 19:00</v>
      </c>
      <c r="H15" s="254"/>
      <c r="I15" s="255"/>
      <c r="J15" s="253" t="str">
        <f>TEXT($G$1, "[$-ko-KR]yyyy-mm-dd(ddd) ") &amp; "오후 21:00"</f>
        <v>2021-12-13(월) 오후 21:00</v>
      </c>
      <c r="K15" s="254"/>
      <c r="L15" s="255"/>
      <c r="M15" s="253" t="str">
        <f>TEXT($G$1+1, "[$-ko-KR]yyyy-mm-dd(ddd) ") &amp; "오전 00:00"</f>
        <v>2021-12-14(화) 오전 00:00</v>
      </c>
      <c r="N15" s="254"/>
      <c r="O15" s="255"/>
      <c r="Q15" s="251"/>
      <c r="R15" s="251"/>
      <c r="S15" s="251"/>
    </row>
    <row r="16" spans="1:19" ht="17.25" customHeight="1" thickBot="1">
      <c r="A16" s="295"/>
      <c r="B16" s="121" t="s">
        <v>37</v>
      </c>
      <c r="C16" s="122" t="s">
        <v>38</v>
      </c>
      <c r="D16" s="2" t="s">
        <v>37</v>
      </c>
      <c r="E16" s="10" t="s">
        <v>40</v>
      </c>
      <c r="F16" s="11" t="s">
        <v>41</v>
      </c>
      <c r="G16" s="215" t="s">
        <v>37</v>
      </c>
      <c r="H16" s="216" t="s">
        <v>40</v>
      </c>
      <c r="I16" s="217" t="s">
        <v>41</v>
      </c>
      <c r="J16" s="10" t="s">
        <v>37</v>
      </c>
      <c r="K16" s="10" t="s">
        <v>40</v>
      </c>
      <c r="L16" s="115" t="s">
        <v>41</v>
      </c>
      <c r="M16" s="2" t="s">
        <v>37</v>
      </c>
      <c r="N16" s="10" t="s">
        <v>40</v>
      </c>
      <c r="O16" s="66" t="s">
        <v>41</v>
      </c>
      <c r="Q16" s="256"/>
      <c r="R16" s="256"/>
      <c r="S16" s="256"/>
    </row>
    <row r="17" spans="1:19" ht="17.25" customHeight="1" thickBot="1">
      <c r="A17" s="123"/>
      <c r="B17" s="124" t="str">
        <f>IF(NOT(ISBLANK(_xlfn.IFNA(VLOOKUP($A17, $A$40:$O$199, 2, FALSE), ))), _xlfn.IFNA(VLOOKUP($A17, $A$40:$O$199, 2, FALSE), ), "")</f>
        <v/>
      </c>
      <c r="C17" s="76" t="str">
        <f>IF(NOT(ISBLANK(_xlfn.IFNA(VLOOKUP($A17, $A$40:$O$199, 3, FALSE), ))), _xlfn.IFNA(VLOOKUP($A17, $A$40:$O$199, 3, FALSE), ), "")</f>
        <v/>
      </c>
      <c r="D17" s="13" t="str">
        <f>IF(NOT(ISBLANK(_xlfn.IFNA(VLOOKUP($A17, $A$40:$O$199, 4, FALSE), ))), _xlfn.IFNA(VLOOKUP($A17, $A$40:$O$199, 4, FALSE), ), "")</f>
        <v/>
      </c>
      <c r="E17" s="14" t="str">
        <f>IF(NOT(ISBLANK(_xlfn.IFNA(VLOOKUP($A17, $A$40:$O$199, 5, FALSE), ))), _xlfn.IFNA(VLOOKUP($A17, $A$40:$O$199, 5, FALSE), ), "")</f>
        <v/>
      </c>
      <c r="F17" s="16" t="str">
        <f>IF(NOT(ISBLANK(_xlfn.IFNA(VLOOKUP($A17, $A$40:$O$199, 6, FALSE), ))), _xlfn.IFNA(VLOOKUP($A17, $A$40:$O$199, 6, FALSE), ), "")</f>
        <v/>
      </c>
      <c r="G17" s="29" t="str">
        <f>IF(NOT(ISBLANK(_xlfn.IFNA(VLOOKUP($A17, $A$40:$O$199, 7, FALSE), ))), _xlfn.IFNA(VLOOKUP($A17, $A$40:$O$199, 7, FALSE), ), "")</f>
        <v/>
      </c>
      <c r="H17" s="14" t="str">
        <f>IF(NOT(ISBLANK(_xlfn.IFNA(VLOOKUP($A17, $A$40:$O$199, 8, FALSE), ))), _xlfn.IFNA(VLOOKUP($A17, $A$40:$O$199, 8, FALSE), ), "")</f>
        <v/>
      </c>
      <c r="I17" s="100" t="str">
        <f>IF(NOT(ISBLANK(_xlfn.IFNA(VLOOKUP($A17, $A$40:$O$199, 9, FALSE), ))), _xlfn.IFNA(VLOOKUP($A17, $A$40:$O$199, 9, FALSE), ), "")</f>
        <v/>
      </c>
      <c r="J17" s="13" t="str">
        <f>IF(NOT(ISBLANK(_xlfn.IFNA(VLOOKUP($A17, $A$40:$O$199, 10, FALSE), ))), _xlfn.IFNA(VLOOKUP($A17, $A$40:$O$199, 10, FALSE), ), "")</f>
        <v/>
      </c>
      <c r="K17" s="14" t="str">
        <f>IF(NOT(ISBLANK(_xlfn.IFNA(VLOOKUP($A17, $A$40:$O$199, 11, FALSE), ))), _xlfn.IFNA(VLOOKUP($A17, $A$40:$O$199, 11, FALSE), ), "")</f>
        <v/>
      </c>
      <c r="L17" s="16" t="str">
        <f>IF(NOT(ISBLANK(_xlfn.IFNA(VLOOKUP($A17, $A$40:$O$199, 12, FALSE), ))), _xlfn.IFNA(VLOOKUP($A17, $A$40:$O$199, 12, FALSE), ), "")</f>
        <v/>
      </c>
      <c r="M17" s="29" t="str">
        <f>IF(NOT(ISBLANK(_xlfn.IFNA(VLOOKUP($A17, $A$40:$O$199, 13, FALSE), ))), _xlfn.IFNA(VLOOKUP($A17, $A$40:$O$199, 13, FALSE), ), "")</f>
        <v/>
      </c>
      <c r="N17" s="14" t="str">
        <f>IF(NOT(ISBLANK(_xlfn.IFNA(VLOOKUP($A17, $A$40:$O$199, 14, FALSE), ))), _xlfn.IFNA(VLOOKUP($A17, $A$40:$O$199, 14, FALSE), ), "")</f>
        <v/>
      </c>
      <c r="O17" s="16" t="str">
        <f>IF(NOT(ISBLANK(_xlfn.IFNA(VLOOKUP($A17, $A$40:$O$199, 15, FALSE), ))), _xlfn.IFNA(VLOOKUP($A17, $A$40:$O$199, 15, FALSE), ), "")</f>
        <v/>
      </c>
      <c r="Q17" s="251"/>
      <c r="R17" s="251"/>
      <c r="S17" s="251"/>
    </row>
    <row r="18" spans="1:19" ht="17.25" customHeight="1" thickBot="1">
      <c r="A18" s="125"/>
      <c r="B18" s="126" t="str">
        <f t="shared" ref="B18:B36" si="0">IF(NOT(ISBLANK(_xlfn.IFNA(VLOOKUP($A18, $A$40:$O$199, 2, FALSE), ))), _xlfn.IFNA(VLOOKUP($A18, $A$40:$O$199, 2, FALSE), ), "")</f>
        <v/>
      </c>
      <c r="C18" s="77" t="str">
        <f t="shared" ref="C18:C36" si="1">IF(NOT(ISBLANK(_xlfn.IFNA(VLOOKUP($A18, $A$40:$O$199, 3, FALSE), ))), _xlfn.IFNA(VLOOKUP($A18, $A$40:$O$199, 3, FALSE), ), "")</f>
        <v/>
      </c>
      <c r="D18" s="15" t="str">
        <f t="shared" ref="D18:D36" si="2">IF(NOT(ISBLANK(_xlfn.IFNA(VLOOKUP($A18, $A$40:$O$199, 4, FALSE), ))), _xlfn.IFNA(VLOOKUP($A18, $A$40:$O$199, 4, FALSE), ), "")</f>
        <v/>
      </c>
      <c r="E18" s="32" t="str">
        <f t="shared" ref="E18:E36" si="3">IF(NOT(ISBLANK(_xlfn.IFNA(VLOOKUP($A18, $A$40:$O$199, 5, FALSE), ))), _xlfn.IFNA(VLOOKUP($A18, $A$40:$O$199, 5, FALSE), ), "")</f>
        <v/>
      </c>
      <c r="F18" s="18" t="str">
        <f t="shared" ref="F18:F36" si="4">IF(NOT(ISBLANK(_xlfn.IFNA(VLOOKUP($A18, $A$40:$O$199, 6, FALSE), ))), _xlfn.IFNA(VLOOKUP($A18, $A$40:$O$199, 6, FALSE), ), "")</f>
        <v/>
      </c>
      <c r="G18" s="31" t="str">
        <f t="shared" ref="G18:G36" si="5">IF(NOT(ISBLANK(_xlfn.IFNA(VLOOKUP($A18, $A$40:$O$199, 7, FALSE), ))), _xlfn.IFNA(VLOOKUP($A18, $A$40:$O$199, 7, FALSE), ), "")</f>
        <v/>
      </c>
      <c r="H18" s="32" t="str">
        <f t="shared" ref="H18:H36" si="6">IF(NOT(ISBLANK(_xlfn.IFNA(VLOOKUP($A18, $A$40:$O$199, 8, FALSE), ))), _xlfn.IFNA(VLOOKUP($A18, $A$40:$O$199, 8, FALSE), ), "")</f>
        <v/>
      </c>
      <c r="I18" s="101" t="str">
        <f t="shared" ref="I18:I36" si="7">IF(NOT(ISBLANK(_xlfn.IFNA(VLOOKUP($A18, $A$40:$O$199, 9, FALSE), ))), _xlfn.IFNA(VLOOKUP($A18, $A$40:$O$199, 9, FALSE), ), "")</f>
        <v/>
      </c>
      <c r="J18" s="15" t="str">
        <f t="shared" ref="J18:J36" si="8">IF(NOT(ISBLANK(_xlfn.IFNA(VLOOKUP($A18, $A$40:$O$199, 10, FALSE), ))), _xlfn.IFNA(VLOOKUP($A18, $A$40:$O$199, 10, FALSE), ), "")</f>
        <v/>
      </c>
      <c r="K18" s="32" t="str">
        <f t="shared" ref="K18:K36" si="9">IF(NOT(ISBLANK(_xlfn.IFNA(VLOOKUP($A18, $A$40:$O$199, 11, FALSE), ))), _xlfn.IFNA(VLOOKUP($A18, $A$40:$O$199, 11, FALSE), ), "")</f>
        <v/>
      </c>
      <c r="L18" s="18" t="str">
        <f t="shared" ref="L18:L36" si="10">IF(NOT(ISBLANK(_xlfn.IFNA(VLOOKUP($A18, $A$40:$O$199, 12, FALSE), ))), _xlfn.IFNA(VLOOKUP($A18, $A$40:$O$199, 12, FALSE), ), "")</f>
        <v/>
      </c>
      <c r="M18" s="31" t="str">
        <f t="shared" ref="M18:M36" si="11">IF(NOT(ISBLANK(_xlfn.IFNA(VLOOKUP($A18, $A$40:$O$199, 13, FALSE), ))), _xlfn.IFNA(VLOOKUP($A18, $A$40:$O$199, 13, FALSE), ), "")</f>
        <v/>
      </c>
      <c r="N18" s="32" t="str">
        <f t="shared" ref="N18:N36" si="12">IF(NOT(ISBLANK(_xlfn.IFNA(VLOOKUP($A18, $A$40:$O$199, 14, FALSE), ))), _xlfn.IFNA(VLOOKUP($A18, $A$40:$O$199, 14, FALSE), ), "")</f>
        <v/>
      </c>
      <c r="O18" s="18" t="str">
        <f t="shared" ref="O18:O36" si="13">IF(NOT(ISBLANK(_xlfn.IFNA(VLOOKUP($A18, $A$40:$O$199, 15, FALSE), ))), _xlfn.IFNA(VLOOKUP($A18, $A$40:$O$199, 15, FALSE), ), "")</f>
        <v/>
      </c>
      <c r="Q18" s="251"/>
      <c r="R18" s="251"/>
      <c r="S18" s="251"/>
    </row>
    <row r="19" spans="1:19" ht="17.25" customHeight="1" thickBot="1">
      <c r="A19" s="125"/>
      <c r="B19" s="126" t="str">
        <f t="shared" si="0"/>
        <v/>
      </c>
      <c r="C19" s="77" t="str">
        <f t="shared" si="1"/>
        <v/>
      </c>
      <c r="D19" s="15" t="str">
        <f t="shared" si="2"/>
        <v/>
      </c>
      <c r="E19" s="32" t="str">
        <f t="shared" si="3"/>
        <v/>
      </c>
      <c r="F19" s="18" t="str">
        <f t="shared" si="4"/>
        <v/>
      </c>
      <c r="G19" s="31" t="str">
        <f t="shared" si="5"/>
        <v/>
      </c>
      <c r="H19" s="32" t="str">
        <f t="shared" si="6"/>
        <v/>
      </c>
      <c r="I19" s="101" t="str">
        <f t="shared" si="7"/>
        <v/>
      </c>
      <c r="J19" s="15" t="str">
        <f t="shared" si="8"/>
        <v/>
      </c>
      <c r="K19" s="32" t="str">
        <f t="shared" si="9"/>
        <v/>
      </c>
      <c r="L19" s="18" t="str">
        <f t="shared" si="10"/>
        <v/>
      </c>
      <c r="M19" s="31" t="str">
        <f t="shared" si="11"/>
        <v/>
      </c>
      <c r="N19" s="32" t="str">
        <f t="shared" si="12"/>
        <v/>
      </c>
      <c r="O19" s="18" t="str">
        <f t="shared" si="13"/>
        <v/>
      </c>
      <c r="Q19" s="256"/>
      <c r="R19" s="256"/>
      <c r="S19" s="256"/>
    </row>
    <row r="20" spans="1:19" ht="17.25" customHeight="1" thickBot="1">
      <c r="A20" s="125"/>
      <c r="B20" s="126" t="str">
        <f t="shared" si="0"/>
        <v/>
      </c>
      <c r="C20" s="77" t="str">
        <f t="shared" si="1"/>
        <v/>
      </c>
      <c r="D20" s="15" t="str">
        <f t="shared" si="2"/>
        <v/>
      </c>
      <c r="E20" s="32" t="str">
        <f t="shared" si="3"/>
        <v/>
      </c>
      <c r="F20" s="18" t="str">
        <f t="shared" si="4"/>
        <v/>
      </c>
      <c r="G20" s="31" t="str">
        <f t="shared" si="5"/>
        <v/>
      </c>
      <c r="H20" s="32" t="str">
        <f t="shared" si="6"/>
        <v/>
      </c>
      <c r="I20" s="101" t="str">
        <f t="shared" si="7"/>
        <v/>
      </c>
      <c r="J20" s="15" t="str">
        <f t="shared" si="8"/>
        <v/>
      </c>
      <c r="K20" s="32" t="str">
        <f t="shared" si="9"/>
        <v/>
      </c>
      <c r="L20" s="18" t="str">
        <f t="shared" si="10"/>
        <v/>
      </c>
      <c r="M20" s="31" t="str">
        <f t="shared" si="11"/>
        <v/>
      </c>
      <c r="N20" s="32" t="str">
        <f t="shared" si="12"/>
        <v/>
      </c>
      <c r="O20" s="18" t="str">
        <f t="shared" si="13"/>
        <v/>
      </c>
      <c r="Q20" s="256"/>
      <c r="R20" s="256"/>
      <c r="S20" s="256"/>
    </row>
    <row r="21" spans="1:19" ht="17.25" customHeight="1" thickBot="1">
      <c r="A21" s="127"/>
      <c r="B21" s="128" t="str">
        <f t="shared" si="0"/>
        <v/>
      </c>
      <c r="C21" s="78" t="str">
        <f t="shared" si="1"/>
        <v/>
      </c>
      <c r="D21" s="20" t="str">
        <f t="shared" si="2"/>
        <v/>
      </c>
      <c r="E21" s="21" t="str">
        <f t="shared" si="3"/>
        <v/>
      </c>
      <c r="F21" s="22" t="str">
        <f t="shared" si="4"/>
        <v/>
      </c>
      <c r="G21" s="30" t="str">
        <f t="shared" si="5"/>
        <v/>
      </c>
      <c r="H21" s="21" t="str">
        <f t="shared" si="6"/>
        <v/>
      </c>
      <c r="I21" s="105" t="str">
        <f t="shared" si="7"/>
        <v/>
      </c>
      <c r="J21" s="20" t="str">
        <f t="shared" si="8"/>
        <v/>
      </c>
      <c r="K21" s="21" t="str">
        <f t="shared" si="9"/>
        <v/>
      </c>
      <c r="L21" s="22" t="str">
        <f t="shared" si="10"/>
        <v/>
      </c>
      <c r="M21" s="30" t="str">
        <f t="shared" si="11"/>
        <v/>
      </c>
      <c r="N21" s="21" t="str">
        <f t="shared" si="12"/>
        <v/>
      </c>
      <c r="O21" s="22" t="str">
        <f t="shared" si="13"/>
        <v/>
      </c>
      <c r="Q21" s="256"/>
      <c r="R21" s="256"/>
      <c r="S21" s="256"/>
    </row>
    <row r="22" spans="1:19" ht="17.25" customHeight="1" thickBot="1">
      <c r="A22" s="125"/>
      <c r="B22" s="129" t="str">
        <f t="shared" si="0"/>
        <v/>
      </c>
      <c r="C22" s="80" t="str">
        <f t="shared" si="1"/>
        <v/>
      </c>
      <c r="D22" s="106" t="str">
        <f t="shared" si="2"/>
        <v/>
      </c>
      <c r="E22" s="107" t="str">
        <f t="shared" si="3"/>
        <v/>
      </c>
      <c r="F22" s="108" t="str">
        <f t="shared" si="4"/>
        <v/>
      </c>
      <c r="G22" s="109" t="str">
        <f t="shared" si="5"/>
        <v/>
      </c>
      <c r="H22" s="107" t="str">
        <f t="shared" si="6"/>
        <v/>
      </c>
      <c r="I22" s="110" t="str">
        <f t="shared" si="7"/>
        <v/>
      </c>
      <c r="J22" s="106" t="str">
        <f t="shared" si="8"/>
        <v/>
      </c>
      <c r="K22" s="107" t="str">
        <f t="shared" si="9"/>
        <v/>
      </c>
      <c r="L22" s="108" t="str">
        <f t="shared" si="10"/>
        <v/>
      </c>
      <c r="M22" s="109" t="str">
        <f t="shared" si="11"/>
        <v/>
      </c>
      <c r="N22" s="107" t="str">
        <f t="shared" si="12"/>
        <v/>
      </c>
      <c r="O22" s="108" t="str">
        <f t="shared" si="13"/>
        <v/>
      </c>
      <c r="Q22" s="256"/>
      <c r="R22" s="256"/>
      <c r="S22" s="256"/>
    </row>
    <row r="23" spans="1:19" ht="17.25" customHeight="1" thickBot="1">
      <c r="A23" s="125"/>
      <c r="B23" s="126" t="str">
        <f t="shared" si="0"/>
        <v/>
      </c>
      <c r="C23" s="77" t="str">
        <f t="shared" si="1"/>
        <v/>
      </c>
      <c r="D23" s="15" t="str">
        <f t="shared" si="2"/>
        <v/>
      </c>
      <c r="E23" s="32" t="str">
        <f t="shared" si="3"/>
        <v/>
      </c>
      <c r="F23" s="18" t="str">
        <f t="shared" si="4"/>
        <v/>
      </c>
      <c r="G23" s="31" t="str">
        <f t="shared" si="5"/>
        <v/>
      </c>
      <c r="H23" s="32" t="str">
        <f t="shared" si="6"/>
        <v/>
      </c>
      <c r="I23" s="101" t="str">
        <f t="shared" si="7"/>
        <v/>
      </c>
      <c r="J23" s="15" t="str">
        <f t="shared" si="8"/>
        <v/>
      </c>
      <c r="K23" s="32" t="str">
        <f t="shared" si="9"/>
        <v/>
      </c>
      <c r="L23" s="18" t="str">
        <f t="shared" si="10"/>
        <v/>
      </c>
      <c r="M23" s="31" t="str">
        <f t="shared" si="11"/>
        <v/>
      </c>
      <c r="N23" s="32" t="str">
        <f t="shared" si="12"/>
        <v/>
      </c>
      <c r="O23" s="18" t="str">
        <f t="shared" si="13"/>
        <v/>
      </c>
      <c r="Q23" s="256"/>
      <c r="R23" s="256"/>
      <c r="S23" s="256"/>
    </row>
    <row r="24" spans="1:19" ht="17.25" customHeight="1" thickBot="1">
      <c r="A24" s="125"/>
      <c r="B24" s="126" t="str">
        <f t="shared" si="0"/>
        <v/>
      </c>
      <c r="C24" s="77" t="str">
        <f t="shared" si="1"/>
        <v/>
      </c>
      <c r="D24" s="15" t="str">
        <f t="shared" si="2"/>
        <v/>
      </c>
      <c r="E24" s="32" t="str">
        <f t="shared" si="3"/>
        <v/>
      </c>
      <c r="F24" s="18" t="str">
        <f t="shared" si="4"/>
        <v/>
      </c>
      <c r="G24" s="31" t="str">
        <f t="shared" si="5"/>
        <v/>
      </c>
      <c r="H24" s="32" t="str">
        <f t="shared" si="6"/>
        <v/>
      </c>
      <c r="I24" s="101" t="str">
        <f t="shared" si="7"/>
        <v/>
      </c>
      <c r="J24" s="15" t="str">
        <f t="shared" si="8"/>
        <v/>
      </c>
      <c r="K24" s="32" t="str">
        <f t="shared" si="9"/>
        <v/>
      </c>
      <c r="L24" s="18" t="str">
        <f t="shared" si="10"/>
        <v/>
      </c>
      <c r="M24" s="31" t="str">
        <f t="shared" si="11"/>
        <v/>
      </c>
      <c r="N24" s="32" t="str">
        <f t="shared" si="12"/>
        <v/>
      </c>
      <c r="O24" s="18" t="str">
        <f t="shared" si="13"/>
        <v/>
      </c>
      <c r="Q24" s="256"/>
      <c r="R24" s="256"/>
      <c r="S24" s="256"/>
    </row>
    <row r="25" spans="1:19" ht="17.25" customHeight="1" thickBot="1">
      <c r="A25" s="125"/>
      <c r="B25" s="126" t="str">
        <f t="shared" si="0"/>
        <v/>
      </c>
      <c r="C25" s="77" t="str">
        <f t="shared" si="1"/>
        <v/>
      </c>
      <c r="D25" s="15" t="str">
        <f t="shared" si="2"/>
        <v/>
      </c>
      <c r="E25" s="32" t="str">
        <f t="shared" si="3"/>
        <v/>
      </c>
      <c r="F25" s="18" t="str">
        <f t="shared" si="4"/>
        <v/>
      </c>
      <c r="G25" s="31" t="str">
        <f t="shared" si="5"/>
        <v/>
      </c>
      <c r="H25" s="32" t="str">
        <f t="shared" si="6"/>
        <v/>
      </c>
      <c r="I25" s="101" t="str">
        <f t="shared" si="7"/>
        <v/>
      </c>
      <c r="J25" s="15" t="str">
        <f t="shared" si="8"/>
        <v/>
      </c>
      <c r="K25" s="32" t="str">
        <f t="shared" si="9"/>
        <v/>
      </c>
      <c r="L25" s="18" t="str">
        <f t="shared" si="10"/>
        <v/>
      </c>
      <c r="M25" s="31" t="str">
        <f t="shared" si="11"/>
        <v/>
      </c>
      <c r="N25" s="32" t="str">
        <f t="shared" si="12"/>
        <v/>
      </c>
      <c r="O25" s="18" t="str">
        <f t="shared" si="13"/>
        <v/>
      </c>
      <c r="Q25" s="33"/>
      <c r="R25" s="33"/>
    </row>
    <row r="26" spans="1:19" ht="17.25" customHeight="1" thickBot="1">
      <c r="A26" s="130"/>
      <c r="B26" s="131" t="str">
        <f t="shared" si="0"/>
        <v/>
      </c>
      <c r="C26" s="79" t="str">
        <f t="shared" si="1"/>
        <v/>
      </c>
      <c r="D26" s="24" t="str">
        <f t="shared" si="2"/>
        <v/>
      </c>
      <c r="E26" s="25" t="str">
        <f t="shared" si="3"/>
        <v/>
      </c>
      <c r="F26" s="104" t="str">
        <f t="shared" si="4"/>
        <v/>
      </c>
      <c r="G26" s="102" t="str">
        <f t="shared" si="5"/>
        <v/>
      </c>
      <c r="H26" s="25" t="str">
        <f t="shared" si="6"/>
        <v/>
      </c>
      <c r="I26" s="103" t="str">
        <f t="shared" si="7"/>
        <v/>
      </c>
      <c r="J26" s="24" t="str">
        <f t="shared" si="8"/>
        <v/>
      </c>
      <c r="K26" s="25" t="str">
        <f t="shared" si="9"/>
        <v/>
      </c>
      <c r="L26" s="104" t="str">
        <f t="shared" si="10"/>
        <v/>
      </c>
      <c r="M26" s="102" t="str">
        <f t="shared" si="11"/>
        <v/>
      </c>
      <c r="N26" s="25" t="str">
        <f t="shared" si="12"/>
        <v/>
      </c>
      <c r="O26" s="104" t="str">
        <f t="shared" si="13"/>
        <v/>
      </c>
      <c r="Q26" s="265"/>
      <c r="R26" s="266"/>
      <c r="S26" s="267"/>
    </row>
    <row r="27" spans="1:19" ht="17.25" customHeight="1">
      <c r="A27" s="123"/>
      <c r="B27" s="124" t="str">
        <f t="shared" si="0"/>
        <v/>
      </c>
      <c r="C27" s="76" t="str">
        <f t="shared" si="1"/>
        <v/>
      </c>
      <c r="D27" s="13" t="str">
        <f t="shared" si="2"/>
        <v/>
      </c>
      <c r="E27" s="14" t="str">
        <f t="shared" si="3"/>
        <v/>
      </c>
      <c r="F27" s="16" t="str">
        <f t="shared" si="4"/>
        <v/>
      </c>
      <c r="G27" s="29" t="str">
        <f t="shared" si="5"/>
        <v/>
      </c>
      <c r="H27" s="14" t="str">
        <f t="shared" si="6"/>
        <v/>
      </c>
      <c r="I27" s="100" t="str">
        <f t="shared" si="7"/>
        <v/>
      </c>
      <c r="J27" s="13" t="str">
        <f t="shared" si="8"/>
        <v/>
      </c>
      <c r="K27" s="14" t="str">
        <f t="shared" si="9"/>
        <v/>
      </c>
      <c r="L27" s="16" t="str">
        <f t="shared" si="10"/>
        <v/>
      </c>
      <c r="M27" s="29" t="str">
        <f t="shared" si="11"/>
        <v/>
      </c>
      <c r="N27" s="14" t="str">
        <f t="shared" si="12"/>
        <v/>
      </c>
      <c r="O27" s="16" t="str">
        <f t="shared" si="13"/>
        <v/>
      </c>
      <c r="Q27" s="268"/>
      <c r="R27" s="269"/>
      <c r="S27" s="270"/>
    </row>
    <row r="28" spans="1:19" ht="17.25" customHeight="1" thickBot="1">
      <c r="A28" s="125"/>
      <c r="B28" s="126" t="str">
        <f t="shared" si="0"/>
        <v/>
      </c>
      <c r="C28" s="77" t="str">
        <f t="shared" si="1"/>
        <v/>
      </c>
      <c r="D28" s="15" t="str">
        <f t="shared" si="2"/>
        <v/>
      </c>
      <c r="E28" s="32" t="str">
        <f t="shared" si="3"/>
        <v/>
      </c>
      <c r="F28" s="18" t="str">
        <f t="shared" si="4"/>
        <v/>
      </c>
      <c r="G28" s="31" t="str">
        <f t="shared" si="5"/>
        <v/>
      </c>
      <c r="H28" s="32" t="str">
        <f t="shared" si="6"/>
        <v/>
      </c>
      <c r="I28" s="101" t="str">
        <f t="shared" si="7"/>
        <v/>
      </c>
      <c r="J28" s="15" t="str">
        <f t="shared" si="8"/>
        <v/>
      </c>
      <c r="K28" s="32" t="str">
        <f t="shared" si="9"/>
        <v/>
      </c>
      <c r="L28" s="18" t="str">
        <f t="shared" si="10"/>
        <v/>
      </c>
      <c r="M28" s="31" t="str">
        <f t="shared" si="11"/>
        <v/>
      </c>
      <c r="N28" s="32" t="str">
        <f t="shared" si="12"/>
        <v/>
      </c>
      <c r="O28" s="18" t="str">
        <f t="shared" si="13"/>
        <v/>
      </c>
      <c r="Q28" s="271"/>
      <c r="R28" s="272"/>
      <c r="S28" s="273"/>
    </row>
    <row r="29" spans="1:19" ht="17.25" customHeight="1" thickBot="1">
      <c r="A29" s="125"/>
      <c r="B29" s="126" t="str">
        <f t="shared" si="0"/>
        <v/>
      </c>
      <c r="C29" s="77" t="str">
        <f t="shared" si="1"/>
        <v/>
      </c>
      <c r="D29" s="15" t="str">
        <f t="shared" si="2"/>
        <v/>
      </c>
      <c r="E29" s="32" t="str">
        <f t="shared" si="3"/>
        <v/>
      </c>
      <c r="F29" s="18" t="str">
        <f t="shared" si="4"/>
        <v/>
      </c>
      <c r="G29" s="31" t="str">
        <f t="shared" si="5"/>
        <v/>
      </c>
      <c r="H29" s="32" t="str">
        <f t="shared" si="6"/>
        <v/>
      </c>
      <c r="I29" s="101" t="str">
        <f t="shared" si="7"/>
        <v/>
      </c>
      <c r="J29" s="15" t="str">
        <f t="shared" si="8"/>
        <v/>
      </c>
      <c r="K29" s="32" t="str">
        <f t="shared" si="9"/>
        <v/>
      </c>
      <c r="L29" s="18" t="str">
        <f t="shared" si="10"/>
        <v/>
      </c>
      <c r="M29" s="31" t="str">
        <f t="shared" si="11"/>
        <v/>
      </c>
      <c r="N29" s="32" t="str">
        <f t="shared" si="12"/>
        <v/>
      </c>
      <c r="O29" s="18" t="str">
        <f t="shared" si="13"/>
        <v/>
      </c>
      <c r="Q29" s="256"/>
      <c r="R29" s="256"/>
      <c r="S29" s="256"/>
    </row>
    <row r="30" spans="1:19" ht="17.25" customHeight="1" thickBot="1">
      <c r="A30" s="125"/>
      <c r="B30" s="126" t="str">
        <f t="shared" si="0"/>
        <v/>
      </c>
      <c r="C30" s="77" t="str">
        <f t="shared" si="1"/>
        <v/>
      </c>
      <c r="D30" s="15" t="str">
        <f t="shared" si="2"/>
        <v/>
      </c>
      <c r="E30" s="32" t="str">
        <f t="shared" si="3"/>
        <v/>
      </c>
      <c r="F30" s="18" t="str">
        <f t="shared" si="4"/>
        <v/>
      </c>
      <c r="G30" s="31" t="str">
        <f t="shared" si="5"/>
        <v/>
      </c>
      <c r="H30" s="32" t="str">
        <f t="shared" si="6"/>
        <v/>
      </c>
      <c r="I30" s="101" t="str">
        <f t="shared" si="7"/>
        <v/>
      </c>
      <c r="J30" s="15" t="str">
        <f t="shared" si="8"/>
        <v/>
      </c>
      <c r="K30" s="32" t="str">
        <f t="shared" si="9"/>
        <v/>
      </c>
      <c r="L30" s="18" t="str">
        <f t="shared" si="10"/>
        <v/>
      </c>
      <c r="M30" s="31" t="str">
        <f t="shared" si="11"/>
        <v/>
      </c>
      <c r="N30" s="32" t="str">
        <f t="shared" si="12"/>
        <v/>
      </c>
      <c r="O30" s="18" t="str">
        <f t="shared" si="13"/>
        <v/>
      </c>
      <c r="Q30" s="251"/>
      <c r="R30" s="251"/>
      <c r="S30" s="251"/>
    </row>
    <row r="31" spans="1:19" ht="17.25" customHeight="1" thickBot="1">
      <c r="A31" s="127"/>
      <c r="B31" s="128" t="str">
        <f t="shared" si="0"/>
        <v/>
      </c>
      <c r="C31" s="78" t="str">
        <f t="shared" si="1"/>
        <v/>
      </c>
      <c r="D31" s="20" t="str">
        <f t="shared" si="2"/>
        <v/>
      </c>
      <c r="E31" s="21" t="str">
        <f t="shared" si="3"/>
        <v/>
      </c>
      <c r="F31" s="22" t="str">
        <f t="shared" si="4"/>
        <v/>
      </c>
      <c r="G31" s="30" t="str">
        <f t="shared" si="5"/>
        <v/>
      </c>
      <c r="H31" s="21" t="str">
        <f t="shared" si="6"/>
        <v/>
      </c>
      <c r="I31" s="105" t="str">
        <f t="shared" si="7"/>
        <v/>
      </c>
      <c r="J31" s="20" t="str">
        <f t="shared" si="8"/>
        <v/>
      </c>
      <c r="K31" s="21" t="str">
        <f t="shared" si="9"/>
        <v/>
      </c>
      <c r="L31" s="22" t="str">
        <f t="shared" si="10"/>
        <v/>
      </c>
      <c r="M31" s="30" t="str">
        <f t="shared" si="11"/>
        <v/>
      </c>
      <c r="N31" s="21" t="str">
        <f t="shared" si="12"/>
        <v/>
      </c>
      <c r="O31" s="22" t="str">
        <f t="shared" si="13"/>
        <v/>
      </c>
      <c r="Q31" s="251"/>
      <c r="R31" s="251"/>
      <c r="S31" s="251"/>
    </row>
    <row r="32" spans="1:19" ht="17.25" customHeight="1" thickBot="1">
      <c r="A32" s="125"/>
      <c r="B32" s="129" t="str">
        <f t="shared" si="0"/>
        <v/>
      </c>
      <c r="C32" s="80" t="str">
        <f t="shared" si="1"/>
        <v/>
      </c>
      <c r="D32" s="106" t="str">
        <f t="shared" si="2"/>
        <v/>
      </c>
      <c r="E32" s="107" t="str">
        <f t="shared" si="3"/>
        <v/>
      </c>
      <c r="F32" s="108" t="str">
        <f t="shared" si="4"/>
        <v/>
      </c>
      <c r="G32" s="109" t="str">
        <f t="shared" si="5"/>
        <v/>
      </c>
      <c r="H32" s="107" t="str">
        <f t="shared" si="6"/>
        <v/>
      </c>
      <c r="I32" s="110" t="str">
        <f t="shared" si="7"/>
        <v/>
      </c>
      <c r="J32" s="106" t="str">
        <f t="shared" si="8"/>
        <v/>
      </c>
      <c r="K32" s="107" t="str">
        <f t="shared" si="9"/>
        <v/>
      </c>
      <c r="L32" s="108" t="str">
        <f t="shared" si="10"/>
        <v/>
      </c>
      <c r="M32" s="109" t="str">
        <f t="shared" si="11"/>
        <v/>
      </c>
      <c r="N32" s="107" t="str">
        <f t="shared" si="12"/>
        <v/>
      </c>
      <c r="O32" s="108" t="str">
        <f t="shared" si="13"/>
        <v/>
      </c>
      <c r="Q32" s="256"/>
      <c r="R32" s="256"/>
      <c r="S32" s="256"/>
    </row>
    <row r="33" spans="1:19" ht="17.25" customHeight="1" thickBot="1">
      <c r="A33" s="125"/>
      <c r="B33" s="126" t="str">
        <f t="shared" si="0"/>
        <v/>
      </c>
      <c r="C33" s="77" t="str">
        <f t="shared" si="1"/>
        <v/>
      </c>
      <c r="D33" s="15" t="str">
        <f t="shared" si="2"/>
        <v/>
      </c>
      <c r="E33" s="32" t="str">
        <f t="shared" si="3"/>
        <v/>
      </c>
      <c r="F33" s="18" t="str">
        <f t="shared" si="4"/>
        <v/>
      </c>
      <c r="G33" s="31" t="str">
        <f t="shared" si="5"/>
        <v/>
      </c>
      <c r="H33" s="32" t="str">
        <f t="shared" si="6"/>
        <v/>
      </c>
      <c r="I33" s="101" t="str">
        <f t="shared" si="7"/>
        <v/>
      </c>
      <c r="J33" s="15" t="str">
        <f t="shared" si="8"/>
        <v/>
      </c>
      <c r="K33" s="32" t="str">
        <f t="shared" si="9"/>
        <v/>
      </c>
      <c r="L33" s="18" t="str">
        <f t="shared" si="10"/>
        <v/>
      </c>
      <c r="M33" s="31" t="str">
        <f t="shared" si="11"/>
        <v/>
      </c>
      <c r="N33" s="32" t="str">
        <f t="shared" si="12"/>
        <v/>
      </c>
      <c r="O33" s="18" t="str">
        <f t="shared" si="13"/>
        <v/>
      </c>
      <c r="Q33" s="256"/>
      <c r="R33" s="256"/>
      <c r="S33" s="256"/>
    </row>
    <row r="34" spans="1:19" ht="17.25" customHeight="1" thickBot="1">
      <c r="A34" s="125"/>
      <c r="B34" s="126" t="str">
        <f t="shared" si="0"/>
        <v/>
      </c>
      <c r="C34" s="77" t="str">
        <f t="shared" si="1"/>
        <v/>
      </c>
      <c r="D34" s="15" t="str">
        <f t="shared" si="2"/>
        <v/>
      </c>
      <c r="E34" s="32" t="str">
        <f t="shared" si="3"/>
        <v/>
      </c>
      <c r="F34" s="18" t="str">
        <f t="shared" si="4"/>
        <v/>
      </c>
      <c r="G34" s="31" t="str">
        <f t="shared" si="5"/>
        <v/>
      </c>
      <c r="H34" s="32" t="str">
        <f t="shared" si="6"/>
        <v/>
      </c>
      <c r="I34" s="101" t="str">
        <f t="shared" si="7"/>
        <v/>
      </c>
      <c r="J34" s="15" t="str">
        <f t="shared" si="8"/>
        <v/>
      </c>
      <c r="K34" s="32" t="str">
        <f t="shared" si="9"/>
        <v/>
      </c>
      <c r="L34" s="18" t="str">
        <f t="shared" si="10"/>
        <v/>
      </c>
      <c r="M34" s="31" t="str">
        <f t="shared" si="11"/>
        <v/>
      </c>
      <c r="N34" s="32" t="str">
        <f t="shared" si="12"/>
        <v/>
      </c>
      <c r="O34" s="18" t="str">
        <f t="shared" si="13"/>
        <v/>
      </c>
      <c r="Q34" s="256"/>
      <c r="R34" s="256"/>
      <c r="S34" s="256"/>
    </row>
    <row r="35" spans="1:19" ht="17.25" customHeight="1">
      <c r="A35" s="125"/>
      <c r="B35" s="126" t="str">
        <f t="shared" si="0"/>
        <v/>
      </c>
      <c r="C35" s="77" t="str">
        <f t="shared" si="1"/>
        <v/>
      </c>
      <c r="D35" s="15" t="str">
        <f t="shared" si="2"/>
        <v/>
      </c>
      <c r="E35" s="32" t="str">
        <f t="shared" si="3"/>
        <v/>
      </c>
      <c r="F35" s="18" t="str">
        <f t="shared" si="4"/>
        <v/>
      </c>
      <c r="G35" s="31" t="str">
        <f t="shared" si="5"/>
        <v/>
      </c>
      <c r="H35" s="32" t="str">
        <f t="shared" si="6"/>
        <v/>
      </c>
      <c r="I35" s="101" t="str">
        <f t="shared" si="7"/>
        <v/>
      </c>
      <c r="J35" s="15" t="str">
        <f t="shared" si="8"/>
        <v/>
      </c>
      <c r="K35" s="32" t="str">
        <f t="shared" si="9"/>
        <v/>
      </c>
      <c r="L35" s="18" t="str">
        <f t="shared" si="10"/>
        <v/>
      </c>
      <c r="M35" s="31" t="str">
        <f t="shared" si="11"/>
        <v/>
      </c>
      <c r="N35" s="32" t="str">
        <f t="shared" si="12"/>
        <v/>
      </c>
      <c r="O35" s="18" t="str">
        <f t="shared" si="13"/>
        <v/>
      </c>
      <c r="Q35" s="278"/>
      <c r="R35" s="279"/>
      <c r="S35" s="280"/>
    </row>
    <row r="36" spans="1:19" ht="17.25" customHeight="1" thickBot="1">
      <c r="A36" s="130"/>
      <c r="B36" s="131" t="str">
        <f t="shared" si="0"/>
        <v/>
      </c>
      <c r="C36" s="79" t="str">
        <f t="shared" si="1"/>
        <v/>
      </c>
      <c r="D36" s="24" t="str">
        <f t="shared" si="2"/>
        <v/>
      </c>
      <c r="E36" s="25" t="str">
        <f t="shared" si="3"/>
        <v/>
      </c>
      <c r="F36" s="104" t="str">
        <f t="shared" si="4"/>
        <v/>
      </c>
      <c r="G36" s="102" t="str">
        <f t="shared" si="5"/>
        <v/>
      </c>
      <c r="H36" s="25" t="str">
        <f t="shared" si="6"/>
        <v/>
      </c>
      <c r="I36" s="103" t="str">
        <f t="shared" si="7"/>
        <v/>
      </c>
      <c r="J36" s="24" t="str">
        <f t="shared" si="8"/>
        <v/>
      </c>
      <c r="K36" s="25" t="str">
        <f t="shared" si="9"/>
        <v/>
      </c>
      <c r="L36" s="104" t="str">
        <f t="shared" si="10"/>
        <v/>
      </c>
      <c r="M36" s="102" t="str">
        <f t="shared" si="11"/>
        <v/>
      </c>
      <c r="N36" s="25" t="str">
        <f t="shared" si="12"/>
        <v/>
      </c>
      <c r="O36" s="104" t="str">
        <f t="shared" si="13"/>
        <v/>
      </c>
      <c r="Q36" s="281"/>
      <c r="R36" s="282"/>
      <c r="S36" s="283"/>
    </row>
    <row r="37" spans="1:19" ht="17.25" customHeight="1" thickBot="1">
      <c r="A37" s="132" t="s">
        <v>42</v>
      </c>
      <c r="B37" s="289">
        <v>150000</v>
      </c>
      <c r="C37" s="290"/>
      <c r="D37" s="26" t="s">
        <v>43</v>
      </c>
      <c r="E37" s="27">
        <f>IF(COUNT(E17:E36), SUM(E17:E36) / COUNT(E17:E36), 0)</f>
        <v>0</v>
      </c>
      <c r="F37" s="28">
        <f>SUM(F17:F36)</f>
        <v>0</v>
      </c>
      <c r="G37" s="26" t="s">
        <v>43</v>
      </c>
      <c r="H37" s="27">
        <f>IF(COUNT(H17:H36), SUM(H17:H36) / COUNT(H17:H36), 0)</f>
        <v>0</v>
      </c>
      <c r="I37" s="28">
        <f>SUM(I17:I36)</f>
        <v>0</v>
      </c>
      <c r="J37" s="26" t="s">
        <v>43</v>
      </c>
      <c r="K37" s="27">
        <f>IF(COUNT(K17:K36), SUM(K17:K36) / COUNT(K17:K36), 0)</f>
        <v>0</v>
      </c>
      <c r="L37" s="28">
        <f>SUM(L17:L36)</f>
        <v>0</v>
      </c>
      <c r="M37" s="26" t="s">
        <v>43</v>
      </c>
      <c r="N37" s="27">
        <f>IF(COUNT(N17:N36), SUM(N17:N36) / COUNT(N17:N36), 0)</f>
        <v>0</v>
      </c>
      <c r="O37" s="28">
        <f>SUM(O17:O36)</f>
        <v>0</v>
      </c>
      <c r="Q37" s="284"/>
      <c r="R37" s="285"/>
      <c r="S37" s="286"/>
    </row>
    <row r="38" spans="1:19" ht="17.25" customHeight="1"/>
    <row r="39" spans="1:19" ht="17.25" customHeight="1" thickBot="1"/>
    <row r="40" spans="1:19" ht="17.25" customHeight="1" thickBot="1">
      <c r="A40" s="230" t="s">
        <v>44</v>
      </c>
      <c r="B40" s="231"/>
      <c r="C40" s="231"/>
      <c r="D40" s="231"/>
      <c r="E40" s="231"/>
      <c r="F40" s="231"/>
      <c r="G40" s="231"/>
      <c r="H40" s="231"/>
      <c r="I40" s="231"/>
      <c r="J40" s="231"/>
      <c r="K40" s="231"/>
      <c r="L40" s="231"/>
      <c r="M40" s="231"/>
      <c r="N40" s="231"/>
      <c r="O40" s="232"/>
      <c r="Q40" s="251"/>
      <c r="R40" s="251"/>
      <c r="S40" s="251"/>
    </row>
    <row r="41" spans="1:19" ht="17.25" customHeight="1" thickBot="1">
      <c r="A41" s="214" t="s">
        <v>264</v>
      </c>
      <c r="B41" s="230" t="s">
        <v>49</v>
      </c>
      <c r="C41" s="232"/>
      <c r="D41" s="230" t="s">
        <v>57</v>
      </c>
      <c r="E41" s="231"/>
      <c r="F41" s="232"/>
      <c r="G41" s="257">
        <f>_xlfn.IFNA(VLOOKUP(B41, 현재가테이블!$B$2:$D$200, 2, FALSE), "-")</f>
        <v>60715000</v>
      </c>
      <c r="H41" s="258"/>
      <c r="I41" s="259"/>
      <c r="J41" s="230" t="s">
        <v>58</v>
      </c>
      <c r="K41" s="231"/>
      <c r="L41" s="232"/>
      <c r="M41" s="260">
        <f>_xlfn.IFNA(VLOOKUP(B41, 현재가테이블!$B$2:$D$200, 3, FALSE), "-")</f>
        <v>-7.8924148000000006E-3</v>
      </c>
      <c r="N41" s="261"/>
      <c r="O41" s="262"/>
      <c r="Q41" s="251"/>
      <c r="R41" s="251"/>
      <c r="S41" s="251"/>
    </row>
    <row r="42" spans="1:19" ht="17.25" customHeight="1" thickBot="1">
      <c r="A42" s="291" t="s">
        <v>54</v>
      </c>
      <c r="B42" s="293" t="str">
        <f>TEXT($G$1, "[$-ko-KR]yyyy-mm-dd(ddd) ") &amp; "오전 00:00"</f>
        <v>2021-12-13(월) 오전 00:00</v>
      </c>
      <c r="C42" s="294"/>
      <c r="D42" s="253" t="str">
        <f>TEXT($G$1, "[$-ko-KR]yyyy-mm-dd(ddd) ") &amp; "오후 14:00"</f>
        <v>2021-12-13(월) 오후 14:00</v>
      </c>
      <c r="E42" s="254"/>
      <c r="F42" s="255"/>
      <c r="G42" s="253" t="str">
        <f>TEXT($G$1, "[$-ko-KR]yyyy-mm-dd(ddd) ") &amp; "오후 19:00"</f>
        <v>2021-12-13(월) 오후 19:00</v>
      </c>
      <c r="H42" s="254"/>
      <c r="I42" s="255"/>
      <c r="J42" s="253" t="str">
        <f>TEXT($G$1, "[$-ko-KR]yyyy-mm-dd(ddd) ") &amp; "오후 21:00"</f>
        <v>2021-12-13(월) 오후 21:00</v>
      </c>
      <c r="K42" s="254"/>
      <c r="L42" s="255"/>
      <c r="M42" s="253" t="str">
        <f>TEXT($G$1+1, "[$-ko-KR]yyyy-mm-dd(ddd) ") &amp; "오전 00:00"</f>
        <v>2021-12-14(화) 오전 00:00</v>
      </c>
      <c r="N42" s="254"/>
      <c r="O42" s="255"/>
      <c r="Q42" s="251"/>
      <c r="R42" s="251"/>
      <c r="S42" s="251"/>
    </row>
    <row r="43" spans="1:19" ht="17.25" customHeight="1" thickBot="1">
      <c r="A43" s="292"/>
      <c r="B43" s="121" t="s">
        <v>57</v>
      </c>
      <c r="C43" s="122" t="s">
        <v>58</v>
      </c>
      <c r="D43" s="2" t="s">
        <v>57</v>
      </c>
      <c r="E43" s="10" t="s">
        <v>265</v>
      </c>
      <c r="F43" s="11" t="s">
        <v>266</v>
      </c>
      <c r="G43" s="215" t="s">
        <v>57</v>
      </c>
      <c r="H43" s="216" t="s">
        <v>265</v>
      </c>
      <c r="I43" s="217" t="s">
        <v>266</v>
      </c>
      <c r="J43" s="10" t="s">
        <v>57</v>
      </c>
      <c r="K43" s="10" t="s">
        <v>265</v>
      </c>
      <c r="L43" s="115" t="s">
        <v>266</v>
      </c>
      <c r="M43" s="2" t="s">
        <v>57</v>
      </c>
      <c r="N43" s="10" t="s">
        <v>265</v>
      </c>
      <c r="O43" s="66" t="s">
        <v>266</v>
      </c>
      <c r="Q43" s="256"/>
      <c r="R43" s="256"/>
      <c r="S43" s="256"/>
    </row>
    <row r="44" spans="1:19" ht="17.25" customHeight="1" thickBot="1">
      <c r="A44" s="123" t="s">
        <v>247</v>
      </c>
      <c r="B44" s="124">
        <v>81.3</v>
      </c>
      <c r="C44" s="76">
        <v>1.8796992500000002E-2</v>
      </c>
      <c r="D44" s="13">
        <v>79</v>
      </c>
      <c r="E44" s="14">
        <f>IF(ISNUMBER(D44), (D44 - $B44) / $B44, "")</f>
        <v>-2.8290282902828996E-2</v>
      </c>
      <c r="F44" s="16">
        <f>IF(ISNUMBER(D44), $B64 * E44, "")</f>
        <v>-4243.5424354243496</v>
      </c>
      <c r="G44" s="29">
        <v>77</v>
      </c>
      <c r="H44" s="14">
        <f>IF(ISNUMBER(G44), (G44 - $B44) / $B44, "")</f>
        <v>-5.2890528905289017E-2</v>
      </c>
      <c r="I44" s="100">
        <f>IF(ISNUMBER(G44), $B64 * H44, "")</f>
        <v>-7933.5793357933526</v>
      </c>
      <c r="J44" s="13">
        <v>77.400000000000006</v>
      </c>
      <c r="K44" s="14">
        <f>IF(ISNUMBER(J44), (J44 - $B44) / $B44, "")</f>
        <v>-4.7970479704796946E-2</v>
      </c>
      <c r="L44" s="16">
        <f>IF(ISNUMBER(J44), $B64 * K44, "")</f>
        <v>-7195.5719557195416</v>
      </c>
      <c r="M44" s="29">
        <v>71.7</v>
      </c>
      <c r="N44" s="14">
        <f>IF(ISNUMBER(M44), (M44 - $B44) / $B44, "")</f>
        <v>-0.11808118081180806</v>
      </c>
      <c r="O44" s="16">
        <f>IF(ISNUMBER(M44), $B64 * N44, "")</f>
        <v>-17712.177121771208</v>
      </c>
      <c r="Q44" s="251"/>
      <c r="R44" s="251"/>
      <c r="S44" s="251"/>
    </row>
    <row r="45" spans="1:19" ht="17.25" customHeight="1" thickBot="1">
      <c r="A45" s="125" t="s">
        <v>175</v>
      </c>
      <c r="B45" s="126">
        <v>15.7</v>
      </c>
      <c r="C45" s="77">
        <v>0</v>
      </c>
      <c r="D45" s="15">
        <v>15.1</v>
      </c>
      <c r="E45" s="32">
        <f t="shared" ref="E45:E48" si="14">IF(ISNUMBER(D45), (D45 - $B45) / $B45, "")</f>
        <v>-3.8216560509554118E-2</v>
      </c>
      <c r="F45" s="18">
        <f>IF(ISNUMBER(D45), $B64 * E45, "")</f>
        <v>-5732.4840764331175</v>
      </c>
      <c r="G45" s="31">
        <v>14.9</v>
      </c>
      <c r="H45" s="32">
        <f t="shared" ref="H45:H48" si="15">IF(ISNUMBER(G45), (G45 - $B45) / $B45, "")</f>
        <v>-5.0955414012738787E-2</v>
      </c>
      <c r="I45" s="101">
        <f>IF(ISNUMBER(G45), $B64 * H45, "")</f>
        <v>-7643.3121019108185</v>
      </c>
      <c r="J45" s="15">
        <v>15</v>
      </c>
      <c r="K45" s="32">
        <f t="shared" ref="K45:K48" si="16">IF(ISNUMBER(J45), (J45 - $B45) / $B45, "")</f>
        <v>-4.4585987261146452E-2</v>
      </c>
      <c r="L45" s="18">
        <f>IF(ISNUMBER(J45), $B64 * K45, "")</f>
        <v>-6687.8980891719675</v>
      </c>
      <c r="M45" s="31">
        <v>14.7</v>
      </c>
      <c r="N45" s="32">
        <f t="shared" ref="N45:N48" si="17">IF(ISNUMBER(M45), (M45 - $B45) / $B45, "")</f>
        <v>-6.3694267515923567E-2</v>
      </c>
      <c r="O45" s="18">
        <f>IF(ISNUMBER(M45), $B64 * N45, "")</f>
        <v>-9554.1401273885349</v>
      </c>
      <c r="Q45" s="251"/>
      <c r="R45" s="251"/>
      <c r="S45" s="251"/>
    </row>
    <row r="46" spans="1:19" ht="17.25" customHeight="1" thickBot="1">
      <c r="A46" s="125" t="s">
        <v>205</v>
      </c>
      <c r="B46" s="126">
        <v>11.6</v>
      </c>
      <c r="C46" s="77">
        <v>0</v>
      </c>
      <c r="D46" s="15">
        <v>11.3</v>
      </c>
      <c r="E46" s="32">
        <f t="shared" si="14"/>
        <v>-2.5862068965517151E-2</v>
      </c>
      <c r="F46" s="18">
        <f>IF(ISNUMBER(D46), $B64 * E46, "")</f>
        <v>-3879.3103448275724</v>
      </c>
      <c r="G46" s="31">
        <v>11.2</v>
      </c>
      <c r="H46" s="32">
        <f t="shared" si="15"/>
        <v>-3.4482758620689689E-2</v>
      </c>
      <c r="I46" s="101">
        <f>IF(ISNUMBER(G46), $B64 * H46, "")</f>
        <v>-5172.4137931034538</v>
      </c>
      <c r="J46" s="15">
        <v>11.1</v>
      </c>
      <c r="K46" s="32">
        <f t="shared" si="16"/>
        <v>-4.3103448275862072E-2</v>
      </c>
      <c r="L46" s="18">
        <f>IF(ISNUMBER(J46), $B64 * K46, "")</f>
        <v>-6465.5172413793107</v>
      </c>
      <c r="M46" s="31">
        <v>10.199999999999999</v>
      </c>
      <c r="N46" s="32">
        <f t="shared" si="17"/>
        <v>-0.12068965517241383</v>
      </c>
      <c r="O46" s="18">
        <f>IF(ISNUMBER(M46), $B64 * N46, "")</f>
        <v>-18103.448275862072</v>
      </c>
      <c r="Q46" s="256"/>
      <c r="R46" s="256"/>
      <c r="S46" s="256"/>
    </row>
    <row r="47" spans="1:19" ht="17.25" customHeight="1" thickBot="1">
      <c r="A47" s="125" t="s">
        <v>145</v>
      </c>
      <c r="B47" s="126">
        <v>20.5</v>
      </c>
      <c r="C47" s="77">
        <v>-9.6618356999999995E-3</v>
      </c>
      <c r="D47" s="15">
        <v>20.100000000000001</v>
      </c>
      <c r="E47" s="32">
        <f t="shared" si="14"/>
        <v>-1.951219512195115E-2</v>
      </c>
      <c r="F47" s="18">
        <f>IF(ISNUMBER(D47), $B64 * E47, "")</f>
        <v>-2926.8292682926726</v>
      </c>
      <c r="G47" s="31">
        <v>19.600000000000001</v>
      </c>
      <c r="H47" s="32">
        <f t="shared" si="15"/>
        <v>-4.3902439024390172E-2</v>
      </c>
      <c r="I47" s="101">
        <f>IF(ISNUMBER(G47), $B64 * H47, "")</f>
        <v>-6585.3658536585253</v>
      </c>
      <c r="J47" s="15">
        <v>19.600000000000001</v>
      </c>
      <c r="K47" s="32">
        <f t="shared" si="16"/>
        <v>-4.3902439024390172E-2</v>
      </c>
      <c r="L47" s="18">
        <f>IF(ISNUMBER(J47), $B64 * K47, "")</f>
        <v>-6585.3658536585253</v>
      </c>
      <c r="M47" s="31">
        <v>18.3</v>
      </c>
      <c r="N47" s="32">
        <f t="shared" si="17"/>
        <v>-0.10731707317073168</v>
      </c>
      <c r="O47" s="18">
        <f>IF(ISNUMBER(M47), $B64 * N47, "")</f>
        <v>-16097.560975609751</v>
      </c>
      <c r="Q47" s="256"/>
      <c r="R47" s="256"/>
      <c r="S47" s="256"/>
    </row>
    <row r="48" spans="1:19" ht="17.25" customHeight="1" thickBot="1">
      <c r="A48" s="127" t="s">
        <v>159</v>
      </c>
      <c r="B48" s="128">
        <v>90.6</v>
      </c>
      <c r="C48" s="78">
        <v>-1.19956379E-2</v>
      </c>
      <c r="D48" s="20">
        <v>88.9</v>
      </c>
      <c r="E48" s="21">
        <f t="shared" si="14"/>
        <v>-1.8763796909492151E-2</v>
      </c>
      <c r="F48" s="22">
        <f>IF(ISNUMBER(D48), $B64 * E48, "")</f>
        <v>-2814.5695364238227</v>
      </c>
      <c r="G48" s="30">
        <v>87.3</v>
      </c>
      <c r="H48" s="21">
        <f t="shared" si="15"/>
        <v>-3.642384105960262E-2</v>
      </c>
      <c r="I48" s="105">
        <f>IF(ISNUMBER(G48), $B64 * H48, "")</f>
        <v>-5463.5761589403928</v>
      </c>
      <c r="J48" s="20">
        <v>87.5</v>
      </c>
      <c r="K48" s="21">
        <f t="shared" si="16"/>
        <v>-3.4216335540838791E-2</v>
      </c>
      <c r="L48" s="22">
        <f>IF(ISNUMBER(J48), $B64 * K48, "")</f>
        <v>-5132.4503311258186</v>
      </c>
      <c r="M48" s="30">
        <v>88.7</v>
      </c>
      <c r="N48" s="21">
        <f t="shared" si="17"/>
        <v>-2.0971302428255977E-2</v>
      </c>
      <c r="O48" s="22">
        <f>IF(ISNUMBER(M48), $B64 * N48, "")</f>
        <v>-3145.6953642383965</v>
      </c>
      <c r="Q48" s="256"/>
      <c r="R48" s="256"/>
      <c r="S48" s="256"/>
    </row>
    <row r="49" spans="1:19" ht="17.25" customHeight="1" thickBot="1">
      <c r="A49" s="125" t="s">
        <v>129</v>
      </c>
      <c r="B49" s="129">
        <v>80.400000000000006</v>
      </c>
      <c r="C49" s="80">
        <v>-1.22850123E-2</v>
      </c>
      <c r="D49" s="106">
        <v>78.599999999999994</v>
      </c>
      <c r="E49" s="107">
        <f>IF(ISNUMBER(D49), (D49 - $B49) / $B49, "")</f>
        <v>-2.2388059701492678E-2</v>
      </c>
      <c r="F49" s="108">
        <f>IF(ISNUMBER(D49), $B64 * E49, "")</f>
        <v>-3358.2089552239017</v>
      </c>
      <c r="G49" s="109">
        <v>77.2</v>
      </c>
      <c r="H49" s="107">
        <f>IF(ISNUMBER(G49), (G49 - $B49) / $B49, "")</f>
        <v>-3.9800995024875656E-2</v>
      </c>
      <c r="I49" s="110">
        <f>IF(ISNUMBER(G49), $B64 * H49, "")</f>
        <v>-5970.1492537313479</v>
      </c>
      <c r="J49" s="106">
        <v>77.3</v>
      </c>
      <c r="K49" s="107">
        <f>IF(ISNUMBER(J49), (J49 - $B49) / $B49, "")</f>
        <v>-3.8557213930348361E-2</v>
      </c>
      <c r="L49" s="108">
        <f>IF(ISNUMBER(J49), $B64 * K49, "")</f>
        <v>-5783.5820895522538</v>
      </c>
      <c r="M49" s="109">
        <v>72.3</v>
      </c>
      <c r="N49" s="107">
        <f>IF(ISNUMBER(M49), (M49 - $B49) / $B49, "")</f>
        <v>-0.10074626865671651</v>
      </c>
      <c r="O49" s="108">
        <f>IF(ISNUMBER(M49), $B64 * N49, "")</f>
        <v>-15111.940298507478</v>
      </c>
      <c r="Q49" s="256"/>
      <c r="R49" s="256"/>
      <c r="S49" s="256"/>
    </row>
    <row r="50" spans="1:19" ht="17.25" customHeight="1" thickBot="1">
      <c r="A50" s="125" t="s">
        <v>185</v>
      </c>
      <c r="B50" s="126">
        <v>13.9</v>
      </c>
      <c r="C50" s="77">
        <v>-1.4184397200000001E-2</v>
      </c>
      <c r="D50" s="15">
        <v>13.9</v>
      </c>
      <c r="E50" s="32">
        <f t="shared" ref="E50:E53" si="18">IF(ISNUMBER(D50), (D50 - $B50) / $B50, "")</f>
        <v>0</v>
      </c>
      <c r="F50" s="18">
        <f>IF(ISNUMBER(D50), $B64 * E50, "")</f>
        <v>0</v>
      </c>
      <c r="G50" s="31">
        <v>13.4</v>
      </c>
      <c r="H50" s="32">
        <f t="shared" ref="H50:H53" si="19">IF(ISNUMBER(G50), (G50 - $B50) / $B50, "")</f>
        <v>-3.5971223021582732E-2</v>
      </c>
      <c r="I50" s="101">
        <f>IF(ISNUMBER(G50), $B64 * H50, "")</f>
        <v>-5395.6834532374096</v>
      </c>
      <c r="J50" s="15">
        <v>13.4</v>
      </c>
      <c r="K50" s="32">
        <f t="shared" ref="K50:K53" si="20">IF(ISNUMBER(J50), (J50 - $B50) / $B50, "")</f>
        <v>-3.5971223021582732E-2</v>
      </c>
      <c r="L50" s="18">
        <f>IF(ISNUMBER(J50), $B64 * K50, "")</f>
        <v>-5395.6834532374096</v>
      </c>
      <c r="M50" s="31">
        <v>12.5</v>
      </c>
      <c r="N50" s="32">
        <f t="shared" ref="N50:N53" si="21">IF(ISNUMBER(M50), (M50 - $B50) / $B50, "")</f>
        <v>-0.10071942446043168</v>
      </c>
      <c r="O50" s="18">
        <f>IF(ISNUMBER(M50), $B64 * N50, "")</f>
        <v>-15107.913669064752</v>
      </c>
      <c r="Q50" s="256"/>
      <c r="R50" s="256"/>
      <c r="S50" s="256"/>
    </row>
    <row r="51" spans="1:19" ht="17.25" customHeight="1" thickBot="1">
      <c r="A51" s="125" t="s">
        <v>199</v>
      </c>
      <c r="B51" s="126">
        <v>69.5</v>
      </c>
      <c r="C51" s="77">
        <v>-1.5580736499999999E-2</v>
      </c>
      <c r="D51" s="15">
        <v>68.5</v>
      </c>
      <c r="E51" s="32">
        <f t="shared" si="18"/>
        <v>-1.4388489208633094E-2</v>
      </c>
      <c r="F51" s="18">
        <f>IF(ISNUMBER(D51), $B64 * E51, "")</f>
        <v>-2158.2733812949641</v>
      </c>
      <c r="G51" s="31">
        <v>67.099999999999994</v>
      </c>
      <c r="H51" s="32">
        <f t="shared" si="19"/>
        <v>-3.4532374100719507E-2</v>
      </c>
      <c r="I51" s="101">
        <f>IF(ISNUMBER(G51), $B64 * H51, "")</f>
        <v>-5179.8561151079257</v>
      </c>
      <c r="J51" s="15">
        <v>67.2</v>
      </c>
      <c r="K51" s="32">
        <f t="shared" si="20"/>
        <v>-3.3093525179856073E-2</v>
      </c>
      <c r="L51" s="18">
        <f>IF(ISNUMBER(J51), $B64 * K51, "")</f>
        <v>-4964.0287769784109</v>
      </c>
      <c r="M51" s="31">
        <v>61.9</v>
      </c>
      <c r="N51" s="32">
        <f t="shared" si="21"/>
        <v>-0.10935251798561153</v>
      </c>
      <c r="O51" s="18">
        <f>IF(ISNUMBER(M51), $B64 * N51, "")</f>
        <v>-16402.87769784173</v>
      </c>
      <c r="Q51" s="256"/>
      <c r="R51" s="256"/>
      <c r="S51" s="256"/>
    </row>
    <row r="52" spans="1:19" ht="17.25" customHeight="1" thickBot="1">
      <c r="A52" s="125" t="s">
        <v>147</v>
      </c>
      <c r="B52" s="126">
        <v>12.3</v>
      </c>
      <c r="C52" s="77">
        <v>-1.6E-2</v>
      </c>
      <c r="D52" s="15">
        <v>11.9</v>
      </c>
      <c r="E52" s="32">
        <f t="shared" si="18"/>
        <v>-3.2520325203252057E-2</v>
      </c>
      <c r="F52" s="18">
        <f>IF(ISNUMBER(D52), $B64 * E52, "")</f>
        <v>-4878.0487804878085</v>
      </c>
      <c r="G52" s="31">
        <v>11.7</v>
      </c>
      <c r="H52" s="32">
        <f t="shared" si="19"/>
        <v>-4.8780487804878161E-2</v>
      </c>
      <c r="I52" s="101">
        <f>IF(ISNUMBER(G52), $B64 * H52, "")</f>
        <v>-7317.0731707317245</v>
      </c>
      <c r="J52" s="15">
        <v>11.8</v>
      </c>
      <c r="K52" s="32">
        <f t="shared" si="20"/>
        <v>-4.065040650406504E-2</v>
      </c>
      <c r="L52" s="18">
        <f>IF(ISNUMBER(J52), $B64 * K52, "")</f>
        <v>-6097.5609756097556</v>
      </c>
      <c r="M52" s="31">
        <v>10.7</v>
      </c>
      <c r="N52" s="32">
        <f t="shared" si="21"/>
        <v>-0.13008130081300823</v>
      </c>
      <c r="O52" s="18">
        <f>IF(ISNUMBER(M52), $B64 * N52, "")</f>
        <v>-19512.195121951234</v>
      </c>
      <c r="Q52" s="33"/>
      <c r="R52" s="33"/>
    </row>
    <row r="53" spans="1:19" ht="17.25" customHeight="1" thickBot="1">
      <c r="A53" s="130" t="s">
        <v>71</v>
      </c>
      <c r="B53" s="131">
        <v>27.5</v>
      </c>
      <c r="C53" s="79">
        <v>-1.7857142900000001E-2</v>
      </c>
      <c r="D53" s="24">
        <v>26.8</v>
      </c>
      <c r="E53" s="25">
        <f t="shared" si="18"/>
        <v>-2.5454545454545428E-2</v>
      </c>
      <c r="F53" s="104">
        <f>IF(ISNUMBER(D53), $B64 * E53, "")</f>
        <v>-3818.1818181818139</v>
      </c>
      <c r="G53" s="102">
        <v>26.2</v>
      </c>
      <c r="H53" s="25">
        <f t="shared" si="19"/>
        <v>-4.72727272727273E-2</v>
      </c>
      <c r="I53" s="103">
        <f>IF(ISNUMBER(G53), $B64 * H53, "")</f>
        <v>-7090.9090909090946</v>
      </c>
      <c r="J53" s="24">
        <v>26.4</v>
      </c>
      <c r="K53" s="25">
        <f t="shared" si="20"/>
        <v>-4.0000000000000049E-2</v>
      </c>
      <c r="L53" s="104">
        <f>IF(ISNUMBER(J53), $B64 * K53, "")</f>
        <v>-6000.0000000000073</v>
      </c>
      <c r="M53" s="102">
        <v>23.9</v>
      </c>
      <c r="N53" s="25">
        <f t="shared" si="21"/>
        <v>-0.13090909090909095</v>
      </c>
      <c r="O53" s="104">
        <f>IF(ISNUMBER(M53), $B64 * N53, "")</f>
        <v>-19636.363636363643</v>
      </c>
      <c r="Q53" s="265"/>
      <c r="R53" s="266"/>
      <c r="S53" s="267"/>
    </row>
    <row r="54" spans="1:19" ht="17.25" customHeight="1">
      <c r="A54" s="123" t="s">
        <v>213</v>
      </c>
      <c r="B54" s="124">
        <v>11</v>
      </c>
      <c r="C54" s="76">
        <v>-1.7857142900000001E-2</v>
      </c>
      <c r="D54" s="13">
        <v>10.8</v>
      </c>
      <c r="E54" s="14">
        <f>IF(ISNUMBER(D54), (D54 - $B54) / $B54, "")</f>
        <v>-1.8181818181818118E-2</v>
      </c>
      <c r="F54" s="16">
        <f>IF(ISNUMBER(D54), $B64 * E54, "")</f>
        <v>-2727.2727272727179</v>
      </c>
      <c r="G54" s="29">
        <v>10.8</v>
      </c>
      <c r="H54" s="14">
        <f>IF(ISNUMBER(G54), (G54 - $B54) / $B54, "")</f>
        <v>-1.8181818181818118E-2</v>
      </c>
      <c r="I54" s="100">
        <f>IF(ISNUMBER(G54), $B64 * H54, "")</f>
        <v>-2727.2727272727179</v>
      </c>
      <c r="J54" s="13">
        <v>10.8</v>
      </c>
      <c r="K54" s="14">
        <f>IF(ISNUMBER(J54), (J54 - $B54) / $B54, "")</f>
        <v>-1.8181818181818118E-2</v>
      </c>
      <c r="L54" s="16">
        <f>IF(ISNUMBER(J54), $B64 * K54, "")</f>
        <v>-2727.2727272727179</v>
      </c>
      <c r="M54" s="29">
        <v>10.1</v>
      </c>
      <c r="N54" s="14">
        <f>IF(ISNUMBER(M54), (M54 - $B54) / $B54, "")</f>
        <v>-8.1818181818181845E-2</v>
      </c>
      <c r="O54" s="16">
        <f>IF(ISNUMBER(M54), $B64 * N54, "")</f>
        <v>-12272.727272727278</v>
      </c>
      <c r="Q54" s="268"/>
      <c r="R54" s="269"/>
      <c r="S54" s="270"/>
    </row>
    <row r="55" spans="1:19" ht="17.25" customHeight="1" thickBot="1">
      <c r="A55" s="125" t="s">
        <v>64</v>
      </c>
      <c r="B55" s="126">
        <v>39.200000000000003</v>
      </c>
      <c r="C55" s="77">
        <v>-0.02</v>
      </c>
      <c r="D55" s="15">
        <v>38.700000000000003</v>
      </c>
      <c r="E55" s="32">
        <f t="shared" ref="E55:E58" si="22">IF(ISNUMBER(D55), (D55 - $B55) / $B55, "")</f>
        <v>-1.2755102040816325E-2</v>
      </c>
      <c r="F55" s="18">
        <f>IF(ISNUMBER(D55), $B64 * E55, "")</f>
        <v>-1913.2653061224487</v>
      </c>
      <c r="G55" s="31">
        <v>38.299999999999997</v>
      </c>
      <c r="H55" s="32">
        <f t="shared" ref="H55:H58" si="23">IF(ISNUMBER(G55), (G55 - $B55) / $B55, "")</f>
        <v>-2.2959183673469531E-2</v>
      </c>
      <c r="I55" s="101">
        <f>IF(ISNUMBER(G55), $B64 * H55, "")</f>
        <v>-3443.8775510204296</v>
      </c>
      <c r="J55" s="15">
        <v>38.4</v>
      </c>
      <c r="K55" s="32">
        <f t="shared" ref="K55:K58" si="24">IF(ISNUMBER(J55), (J55 - $B55) / $B55, "")</f>
        <v>-2.0408163265306228E-2</v>
      </c>
      <c r="L55" s="18">
        <f>IF(ISNUMBER(J55), $B64 * K55, "")</f>
        <v>-3061.2244897959345</v>
      </c>
      <c r="M55" s="31">
        <v>35.9</v>
      </c>
      <c r="N55" s="32">
        <f t="shared" ref="N55:N58" si="25">IF(ISNUMBER(M55), (M55 - $B55) / $B55, "")</f>
        <v>-8.4183673469387862E-2</v>
      </c>
      <c r="O55" s="18">
        <f>IF(ISNUMBER(M55), $B64 * N55, "")</f>
        <v>-12627.55102040818</v>
      </c>
      <c r="Q55" s="271"/>
      <c r="R55" s="272"/>
      <c r="S55" s="273"/>
    </row>
    <row r="56" spans="1:19" ht="17.25" customHeight="1" thickBot="1">
      <c r="A56" s="125" t="s">
        <v>201</v>
      </c>
      <c r="B56" s="126">
        <v>16.100000000000001</v>
      </c>
      <c r="C56" s="77">
        <v>-2.4242424200000001E-2</v>
      </c>
      <c r="D56" s="15">
        <v>16.100000000000001</v>
      </c>
      <c r="E56" s="32">
        <f t="shared" si="22"/>
        <v>0</v>
      </c>
      <c r="F56" s="18">
        <f>IF(ISNUMBER(D56), $B64 * E56, "")</f>
        <v>0</v>
      </c>
      <c r="G56" s="31">
        <v>15.8</v>
      </c>
      <c r="H56" s="32">
        <f t="shared" si="23"/>
        <v>-1.863354037267085E-2</v>
      </c>
      <c r="I56" s="101">
        <f>IF(ISNUMBER(G56), $B64 * H56, "")</f>
        <v>-2795.0310559006275</v>
      </c>
      <c r="J56" s="15">
        <v>15.6</v>
      </c>
      <c r="K56" s="32">
        <f t="shared" si="24"/>
        <v>-3.105590062111812E-2</v>
      </c>
      <c r="L56" s="18">
        <f>IF(ISNUMBER(J56), $B64 * K56, "")</f>
        <v>-4658.385093167718</v>
      </c>
      <c r="M56" s="31">
        <v>14.6</v>
      </c>
      <c r="N56" s="32">
        <f t="shared" si="25"/>
        <v>-9.3167701863354144E-2</v>
      </c>
      <c r="O56" s="18">
        <f>IF(ISNUMBER(M56), $B64 * N56, "")</f>
        <v>-13975.155279503122</v>
      </c>
      <c r="Q56" s="256"/>
      <c r="R56" s="256"/>
      <c r="S56" s="256"/>
    </row>
    <row r="57" spans="1:19" ht="17.25" customHeight="1" thickBot="1">
      <c r="A57" s="125" t="s">
        <v>338</v>
      </c>
      <c r="B57" s="126">
        <v>0.14399999999999999</v>
      </c>
      <c r="C57" s="77">
        <v>-2.7027026999999999E-2</v>
      </c>
      <c r="D57" s="15">
        <v>0.14099999999999999</v>
      </c>
      <c r="E57" s="32">
        <f t="shared" si="22"/>
        <v>-2.0833333333333353E-2</v>
      </c>
      <c r="F57" s="18">
        <f>IF(ISNUMBER(D57), $B64 * E57, "")</f>
        <v>-3125.0000000000027</v>
      </c>
      <c r="G57" s="31">
        <v>0.13900000000000001</v>
      </c>
      <c r="H57" s="32">
        <f t="shared" si="23"/>
        <v>-3.4722222222222064E-2</v>
      </c>
      <c r="I57" s="101">
        <f>IF(ISNUMBER(G57), $B64 * H57, "")</f>
        <v>-5208.3333333333094</v>
      </c>
      <c r="J57" s="15">
        <v>0.14000000000000001</v>
      </c>
      <c r="K57" s="32">
        <f t="shared" si="24"/>
        <v>-2.7777777777777613E-2</v>
      </c>
      <c r="L57" s="18">
        <f>IF(ISNUMBER(J57), $B64 * K57, "")</f>
        <v>-4166.6666666666424</v>
      </c>
      <c r="M57" s="31">
        <v>0.14099999999999999</v>
      </c>
      <c r="N57" s="32">
        <f t="shared" si="25"/>
        <v>-2.0833333333333353E-2</v>
      </c>
      <c r="O57" s="18">
        <f>IF(ISNUMBER(M57), $B64 * N57, "")</f>
        <v>-3125.0000000000027</v>
      </c>
      <c r="Q57" s="251"/>
      <c r="R57" s="251"/>
      <c r="S57" s="251"/>
    </row>
    <row r="58" spans="1:19" ht="17.25" customHeight="1" thickBot="1">
      <c r="A58" s="127" t="s">
        <v>231</v>
      </c>
      <c r="B58" s="128">
        <v>80.400000000000006</v>
      </c>
      <c r="C58" s="78">
        <v>-2.89855072E-2</v>
      </c>
      <c r="D58" s="20">
        <v>78.900000000000006</v>
      </c>
      <c r="E58" s="21">
        <f t="shared" si="22"/>
        <v>-1.8656716417910446E-2</v>
      </c>
      <c r="F58" s="22">
        <f>IF(ISNUMBER(D58), $B64 * E58, "")</f>
        <v>-2798.5074626865671</v>
      </c>
      <c r="G58" s="30">
        <v>77.900000000000006</v>
      </c>
      <c r="H58" s="21">
        <f t="shared" si="23"/>
        <v>-3.1094527363184077E-2</v>
      </c>
      <c r="I58" s="105">
        <f>IF(ISNUMBER(G58), $B64 * H58, "")</f>
        <v>-4664.1791044776119</v>
      </c>
      <c r="J58" s="20">
        <v>77.8</v>
      </c>
      <c r="K58" s="21">
        <f t="shared" si="24"/>
        <v>-3.2338308457711545E-2</v>
      </c>
      <c r="L58" s="22">
        <f>IF(ISNUMBER(J58), $B64 * K58, "")</f>
        <v>-4850.7462686567314</v>
      </c>
      <c r="M58" s="30">
        <v>70</v>
      </c>
      <c r="N58" s="21">
        <f t="shared" si="25"/>
        <v>-0.12935323383084582</v>
      </c>
      <c r="O58" s="22">
        <f>IF(ISNUMBER(M58), $B64 * N58, "")</f>
        <v>-19402.985074626875</v>
      </c>
      <c r="Q58" s="251"/>
      <c r="R58" s="251"/>
      <c r="S58" s="251"/>
    </row>
    <row r="59" spans="1:19" ht="17.25" customHeight="1" thickBot="1">
      <c r="A59" s="125" t="s">
        <v>119</v>
      </c>
      <c r="B59" s="129">
        <v>29.9</v>
      </c>
      <c r="C59" s="80">
        <v>-2.9220779200000001E-2</v>
      </c>
      <c r="D59" s="106">
        <v>28.8</v>
      </c>
      <c r="E59" s="107">
        <f>IF(ISNUMBER(D59), (D59 - $B59) / $B59, "")</f>
        <v>-3.678929765886281E-2</v>
      </c>
      <c r="F59" s="108">
        <f>IF(ISNUMBER(D59), $B64 * E59, "")</f>
        <v>-5518.3946488294214</v>
      </c>
      <c r="G59" s="109">
        <v>28.1</v>
      </c>
      <c r="H59" s="107">
        <f>IF(ISNUMBER(G59), (G59 - $B59) / $B59, "")</f>
        <v>-6.0200668896320975E-2</v>
      </c>
      <c r="I59" s="110">
        <f>IF(ISNUMBER(G59), $B64 * H59, "")</f>
        <v>-9030.1003344481469</v>
      </c>
      <c r="J59" s="106">
        <v>28.3</v>
      </c>
      <c r="K59" s="107">
        <f>IF(ISNUMBER(J59), (J59 - $B59) / $B59, "")</f>
        <v>-5.3511705685618659E-2</v>
      </c>
      <c r="L59" s="108">
        <f>IF(ISNUMBER(J59), $B64 * K59, "")</f>
        <v>-8026.755852842799</v>
      </c>
      <c r="M59" s="109">
        <v>26</v>
      </c>
      <c r="N59" s="107">
        <f>IF(ISNUMBER(M59), (M59 - $B59) / $B59, "")</f>
        <v>-0.13043478260869562</v>
      </c>
      <c r="O59" s="108">
        <f>IF(ISNUMBER(M59), $B64 * N59, "")</f>
        <v>-19565.217391304344</v>
      </c>
      <c r="Q59" s="256"/>
      <c r="R59" s="256"/>
      <c r="S59" s="256"/>
    </row>
    <row r="60" spans="1:19" ht="17.25" customHeight="1" thickBot="1">
      <c r="A60" s="125" t="s">
        <v>207</v>
      </c>
      <c r="B60" s="126">
        <v>15.7</v>
      </c>
      <c r="C60" s="77">
        <v>-3.0864197499999999E-2</v>
      </c>
      <c r="D60" s="15">
        <v>15.2</v>
      </c>
      <c r="E60" s="32">
        <f t="shared" ref="E60:E63" si="26">IF(ISNUMBER(D60), (D60 - $B60) / $B60, "")</f>
        <v>-3.1847133757961783E-2</v>
      </c>
      <c r="F60" s="18">
        <f>IF(ISNUMBER(D60), $B64 * E60, "")</f>
        <v>-4777.0700636942674</v>
      </c>
      <c r="G60" s="31">
        <v>15</v>
      </c>
      <c r="H60" s="32">
        <f t="shared" ref="H60:H63" si="27">IF(ISNUMBER(G60), (G60 - $B60) / $B60, "")</f>
        <v>-4.4585987261146452E-2</v>
      </c>
      <c r="I60" s="101">
        <f>IF(ISNUMBER(G60), $B64 * H60, "")</f>
        <v>-6687.8980891719675</v>
      </c>
      <c r="J60" s="15">
        <v>14.9</v>
      </c>
      <c r="K60" s="32">
        <f t="shared" ref="K60:K63" si="28">IF(ISNUMBER(J60), (J60 - $B60) / $B60, "")</f>
        <v>-5.0955414012738787E-2</v>
      </c>
      <c r="L60" s="18">
        <f>IF(ISNUMBER(J60), $B64 * K60, "")</f>
        <v>-7643.3121019108185</v>
      </c>
      <c r="M60" s="31">
        <v>13.7</v>
      </c>
      <c r="N60" s="32">
        <f t="shared" ref="N60:N63" si="29">IF(ISNUMBER(M60), (M60 - $B60) / $B60, "")</f>
        <v>-0.12738853503184713</v>
      </c>
      <c r="O60" s="18">
        <f>IF(ISNUMBER(M60), $B64 * N60, "")</f>
        <v>-19108.28025477707</v>
      </c>
      <c r="Q60" s="256"/>
      <c r="R60" s="256"/>
      <c r="S60" s="256"/>
    </row>
    <row r="61" spans="1:19" ht="17.25" customHeight="1" thickBot="1">
      <c r="A61" s="125" t="s">
        <v>187</v>
      </c>
      <c r="B61" s="126">
        <v>15.6</v>
      </c>
      <c r="C61" s="77">
        <v>-3.1055900599999998E-2</v>
      </c>
      <c r="D61" s="15">
        <v>15.2</v>
      </c>
      <c r="E61" s="32">
        <f t="shared" si="26"/>
        <v>-2.5641025641025664E-2</v>
      </c>
      <c r="F61" s="18">
        <f>IF(ISNUMBER(D61), $B64 * E61, "")</f>
        <v>-3846.1538461538498</v>
      </c>
      <c r="G61" s="31">
        <v>15.1</v>
      </c>
      <c r="H61" s="32">
        <f t="shared" si="27"/>
        <v>-3.2051282051282055E-2</v>
      </c>
      <c r="I61" s="101">
        <f>IF(ISNUMBER(G61), $B64 * H61, "")</f>
        <v>-4807.6923076923085</v>
      </c>
      <c r="J61" s="15">
        <v>15</v>
      </c>
      <c r="K61" s="32">
        <f t="shared" si="28"/>
        <v>-3.8461538461538443E-2</v>
      </c>
      <c r="L61" s="18">
        <f>IF(ISNUMBER(J61), $B64 * K61, "")</f>
        <v>-5769.2307692307668</v>
      </c>
      <c r="M61" s="31">
        <v>13.8</v>
      </c>
      <c r="N61" s="32">
        <f t="shared" si="29"/>
        <v>-0.11538461538461532</v>
      </c>
      <c r="O61" s="18">
        <f>IF(ISNUMBER(M61), $B64 * N61, "")</f>
        <v>-17307.692307692298</v>
      </c>
      <c r="Q61" s="256"/>
      <c r="R61" s="256"/>
      <c r="S61" s="256"/>
    </row>
    <row r="62" spans="1:19" ht="17.25" customHeight="1">
      <c r="A62" s="125" t="s">
        <v>342</v>
      </c>
      <c r="B62" s="126">
        <v>4.12</v>
      </c>
      <c r="C62" s="77">
        <v>-3.7383177599999998E-2</v>
      </c>
      <c r="D62" s="15">
        <v>3.91</v>
      </c>
      <c r="E62" s="32">
        <f t="shared" si="26"/>
        <v>-5.0970873786407758E-2</v>
      </c>
      <c r="F62" s="18">
        <f>IF(ISNUMBER(D62), $B64 * E62, "")</f>
        <v>-7645.6310679611634</v>
      </c>
      <c r="G62" s="31">
        <v>3.78</v>
      </c>
      <c r="H62" s="32">
        <f t="shared" si="27"/>
        <v>-8.2524271844660269E-2</v>
      </c>
      <c r="I62" s="101">
        <f>IF(ISNUMBER(G62), $B64 * H62, "")</f>
        <v>-12378.64077669904</v>
      </c>
      <c r="J62" s="15">
        <v>3.77</v>
      </c>
      <c r="K62" s="32">
        <f t="shared" si="28"/>
        <v>-8.4951456310679629E-2</v>
      </c>
      <c r="L62" s="18">
        <f>IF(ISNUMBER(J62), $B64 * K62, "")</f>
        <v>-12742.718446601944</v>
      </c>
      <c r="M62" s="31">
        <v>3.45</v>
      </c>
      <c r="N62" s="32">
        <f t="shared" si="29"/>
        <v>-0.16262135922330095</v>
      </c>
      <c r="O62" s="18">
        <f>IF(ISNUMBER(M62), $B64 * N62, "")</f>
        <v>-24393.203883495142</v>
      </c>
      <c r="Q62" s="278"/>
      <c r="R62" s="279"/>
      <c r="S62" s="280"/>
    </row>
    <row r="63" spans="1:19" ht="17.25" customHeight="1" thickBot="1">
      <c r="A63" s="130"/>
      <c r="B63" s="131"/>
      <c r="C63" s="79"/>
      <c r="D63" s="24" t="s">
        <v>341</v>
      </c>
      <c r="E63" s="25" t="str">
        <f t="shared" si="26"/>
        <v/>
      </c>
      <c r="F63" s="104" t="str">
        <f>IF(ISNUMBER(D63), $B64 * E63, "")</f>
        <v/>
      </c>
      <c r="G63" s="102" t="s">
        <v>341</v>
      </c>
      <c r="H63" s="25" t="str">
        <f t="shared" si="27"/>
        <v/>
      </c>
      <c r="I63" s="103" t="str">
        <f>IF(ISNUMBER(G63), $B64 * H63, "")</f>
        <v/>
      </c>
      <c r="J63" s="24" t="s">
        <v>341</v>
      </c>
      <c r="K63" s="25" t="str">
        <f t="shared" si="28"/>
        <v/>
      </c>
      <c r="L63" s="104" t="str">
        <f>IF(ISNUMBER(J63), $B64 * K63, "")</f>
        <v/>
      </c>
      <c r="M63" s="102" t="s">
        <v>341</v>
      </c>
      <c r="N63" s="25" t="str">
        <f t="shared" si="29"/>
        <v/>
      </c>
      <c r="O63" s="104" t="str">
        <f>IF(ISNUMBER(M63), $B64 * N63, "")</f>
        <v/>
      </c>
      <c r="Q63" s="281"/>
      <c r="R63" s="282"/>
      <c r="S63" s="283"/>
    </row>
    <row r="64" spans="1:19" ht="17.25" customHeight="1" thickBot="1">
      <c r="A64" s="132" t="s">
        <v>267</v>
      </c>
      <c r="B64" s="289">
        <f>$B$37</f>
        <v>150000</v>
      </c>
      <c r="C64" s="290"/>
      <c r="D64" s="26" t="s">
        <v>268</v>
      </c>
      <c r="E64" s="27">
        <f>IF(COUNT(E44:E63), SUM(E44:E63) / COUNT(E44:E63), 0)</f>
        <v>-2.3214296041863317E-2</v>
      </c>
      <c r="F64" s="28">
        <f>SUM(F44:F63)</f>
        <v>-66160.743719310471</v>
      </c>
      <c r="G64" s="26" t="s">
        <v>268</v>
      </c>
      <c r="H64" s="27">
        <f>IF(COUNT(H44:H63), SUM(H44:H63) / COUNT(H44:H63), 0)</f>
        <v>-4.0524541616540427E-2</v>
      </c>
      <c r="I64" s="28">
        <f>SUM(I44:I63)</f>
        <v>-115494.94360714023</v>
      </c>
      <c r="J64" s="26" t="s">
        <v>268</v>
      </c>
      <c r="K64" s="27">
        <f>IF(COUNT(K44:K63), SUM(K44:K63) / COUNT(K44:K63), 0)</f>
        <v>-3.998384953774705E-2</v>
      </c>
      <c r="L64" s="28">
        <f>SUM(L44:L63)</f>
        <v>-113953.97118257909</v>
      </c>
      <c r="M64" s="26" t="s">
        <v>268</v>
      </c>
      <c r="N64" s="27">
        <f>IF(COUNT(N44:N63), SUM(N44:N63) / COUNT(N44:N63), 0)</f>
        <v>-0.10251302623618705</v>
      </c>
      <c r="O64" s="28">
        <f>SUM(O44:O63)</f>
        <v>-292162.12477313308</v>
      </c>
      <c r="Q64" s="284"/>
      <c r="R64" s="285"/>
      <c r="S64" s="286"/>
    </row>
    <row r="65" spans="1:19" ht="17.25" customHeight="1"/>
    <row r="66" spans="1:19" ht="17.25" customHeight="1" thickBot="1"/>
    <row r="67" spans="1:19" ht="17.25" thickBot="1">
      <c r="A67" s="230" t="s">
        <v>45</v>
      </c>
      <c r="B67" s="231"/>
      <c r="C67" s="231"/>
      <c r="D67" s="231"/>
      <c r="E67" s="231"/>
      <c r="F67" s="231"/>
      <c r="G67" s="231"/>
      <c r="H67" s="231"/>
      <c r="I67" s="231"/>
      <c r="J67" s="231"/>
      <c r="K67" s="231"/>
      <c r="L67" s="231"/>
      <c r="M67" s="231"/>
      <c r="N67" s="231"/>
      <c r="O67" s="232"/>
      <c r="Q67" s="251"/>
      <c r="R67" s="251"/>
      <c r="S67" s="251"/>
    </row>
    <row r="68" spans="1:19" ht="17.25" thickBot="1">
      <c r="A68" s="214" t="s">
        <v>264</v>
      </c>
      <c r="B68" s="230" t="s">
        <v>49</v>
      </c>
      <c r="C68" s="232"/>
      <c r="D68" s="230" t="s">
        <v>57</v>
      </c>
      <c r="E68" s="231"/>
      <c r="F68" s="232"/>
      <c r="G68" s="257">
        <f>_xlfn.IFNA(VLOOKUP(B68, 현재가테이블!$B$2:$D$200, 2, FALSE), "-")</f>
        <v>60715000</v>
      </c>
      <c r="H68" s="258"/>
      <c r="I68" s="259"/>
      <c r="J68" s="230" t="s">
        <v>58</v>
      </c>
      <c r="K68" s="231"/>
      <c r="L68" s="232"/>
      <c r="M68" s="260">
        <f>_xlfn.IFNA(VLOOKUP(B68, 현재가테이블!$B$2:$D$200, 3, FALSE), "-")</f>
        <v>-7.8924148000000006E-3</v>
      </c>
      <c r="N68" s="261"/>
      <c r="O68" s="262"/>
      <c r="Q68" s="251"/>
      <c r="R68" s="251"/>
      <c r="S68" s="251"/>
    </row>
    <row r="69" spans="1:19" ht="17.25" thickBot="1">
      <c r="A69" s="291" t="s">
        <v>54</v>
      </c>
      <c r="B69" s="293" t="str">
        <f>TEXT($G$1, "[$-ko-KR]yyyy-mm-dd(ddd) ") &amp; "오전 00:00"</f>
        <v>2021-12-13(월) 오전 00:00</v>
      </c>
      <c r="C69" s="294"/>
      <c r="D69" s="253" t="str">
        <f>TEXT($G$1, "[$-ko-KR]yyyy-mm-dd(ddd) ") &amp; "오후 14:00"</f>
        <v>2021-12-13(월) 오후 14:00</v>
      </c>
      <c r="E69" s="254"/>
      <c r="F69" s="255"/>
      <c r="G69" s="253" t="str">
        <f>TEXT($G$1, "[$-ko-KR]yyyy-mm-dd(ddd) ") &amp; "오후 19:00"</f>
        <v>2021-12-13(월) 오후 19:00</v>
      </c>
      <c r="H69" s="254"/>
      <c r="I69" s="255"/>
      <c r="J69" s="253" t="str">
        <f>TEXT($G$1, "[$-ko-KR]yyyy-mm-dd(ddd) ") &amp; "오후 21:00"</f>
        <v>2021-12-13(월) 오후 21:00</v>
      </c>
      <c r="K69" s="254"/>
      <c r="L69" s="255"/>
      <c r="M69" s="253" t="str">
        <f>TEXT($G$1+1, "[$-ko-KR]yyyy-mm-dd(ddd) ") &amp; "오전 00:00"</f>
        <v>2021-12-14(화) 오전 00:00</v>
      </c>
      <c r="N69" s="254"/>
      <c r="O69" s="255"/>
      <c r="Q69" s="251"/>
      <c r="R69" s="251"/>
      <c r="S69" s="251"/>
    </row>
    <row r="70" spans="1:19" ht="17.25" thickBot="1">
      <c r="A70" s="292"/>
      <c r="B70" s="121" t="s">
        <v>57</v>
      </c>
      <c r="C70" s="122" t="s">
        <v>58</v>
      </c>
      <c r="D70" s="2" t="s">
        <v>57</v>
      </c>
      <c r="E70" s="10" t="s">
        <v>265</v>
      </c>
      <c r="F70" s="11" t="s">
        <v>266</v>
      </c>
      <c r="G70" s="215" t="s">
        <v>57</v>
      </c>
      <c r="H70" s="216" t="s">
        <v>265</v>
      </c>
      <c r="I70" s="217" t="s">
        <v>266</v>
      </c>
      <c r="J70" s="10" t="s">
        <v>57</v>
      </c>
      <c r="K70" s="10" t="s">
        <v>265</v>
      </c>
      <c r="L70" s="115" t="s">
        <v>266</v>
      </c>
      <c r="M70" s="2" t="s">
        <v>57</v>
      </c>
      <c r="N70" s="10" t="s">
        <v>265</v>
      </c>
      <c r="O70" s="66" t="s">
        <v>266</v>
      </c>
      <c r="Q70" s="256"/>
      <c r="R70" s="256"/>
      <c r="S70" s="256"/>
    </row>
    <row r="71" spans="1:19" ht="17.25" thickBot="1">
      <c r="A71" s="123" t="s">
        <v>115</v>
      </c>
      <c r="B71" s="124">
        <v>739</v>
      </c>
      <c r="C71" s="76">
        <v>3.2122905E-2</v>
      </c>
      <c r="D71" s="13">
        <v>719</v>
      </c>
      <c r="E71" s="14">
        <f>IF(ISNUMBER(D71), (D71 - $B71) / $B71, "")</f>
        <v>-2.7063599458728011E-2</v>
      </c>
      <c r="F71" s="16">
        <f>IF(ISNUMBER(D71), $B91 * E71, "")</f>
        <v>-4059.5399188092015</v>
      </c>
      <c r="G71" s="29">
        <v>712</v>
      </c>
      <c r="H71" s="14">
        <f>IF(ISNUMBER(G71), (G71 - $B71) / $B71, "")</f>
        <v>-3.6535859269282815E-2</v>
      </c>
      <c r="I71" s="100">
        <f>IF(ISNUMBER(G71), $B91 * H71, "")</f>
        <v>-5480.3788903924224</v>
      </c>
      <c r="J71" s="13">
        <v>711</v>
      </c>
      <c r="K71" s="14">
        <f>IF(ISNUMBER(J71), (J71 - $B71) / $B71, "")</f>
        <v>-3.7889039242219216E-2</v>
      </c>
      <c r="L71" s="16">
        <f>IF(ISNUMBER(J71), $B91 * K71, "")</f>
        <v>-5683.3558863328826</v>
      </c>
      <c r="M71" s="29">
        <v>666</v>
      </c>
      <c r="N71" s="14">
        <f>IF(ISNUMBER(M71), (M71 - $B71) / $B71, "")</f>
        <v>-9.8782138024357244E-2</v>
      </c>
      <c r="O71" s="16">
        <f>IF(ISNUMBER(M71), $B91 * N71, "")</f>
        <v>-14817.320703653586</v>
      </c>
      <c r="Q71" s="251"/>
      <c r="R71" s="251"/>
      <c r="S71" s="251"/>
    </row>
    <row r="72" spans="1:19" ht="17.25" thickBot="1">
      <c r="A72" s="125" t="s">
        <v>191</v>
      </c>
      <c r="B72" s="126">
        <v>141</v>
      </c>
      <c r="C72" s="77">
        <v>2.9197080300000001E-2</v>
      </c>
      <c r="D72" s="15">
        <v>138</v>
      </c>
      <c r="E72" s="32">
        <f t="shared" ref="E72:E75" si="30">IF(ISNUMBER(D72), (D72 - $B72) / $B72, "")</f>
        <v>-2.1276595744680851E-2</v>
      </c>
      <c r="F72" s="18">
        <f>IF(ISNUMBER(D72), $B91 * E72, "")</f>
        <v>-3191.4893617021276</v>
      </c>
      <c r="G72" s="31">
        <v>135</v>
      </c>
      <c r="H72" s="32">
        <f t="shared" ref="H72:H75" si="31">IF(ISNUMBER(G72), (G72 - $B72) / $B72, "")</f>
        <v>-4.2553191489361701E-2</v>
      </c>
      <c r="I72" s="101">
        <f>IF(ISNUMBER(G72), $B91 * H72, "")</f>
        <v>-6382.9787234042551</v>
      </c>
      <c r="J72" s="15">
        <v>136</v>
      </c>
      <c r="K72" s="32">
        <f t="shared" ref="K72:K75" si="32">IF(ISNUMBER(J72), (J72 - $B72) / $B72, "")</f>
        <v>-3.5460992907801421E-2</v>
      </c>
      <c r="L72" s="18">
        <f>IF(ISNUMBER(J72), $B91 * K72, "")</f>
        <v>-5319.1489361702133</v>
      </c>
      <c r="M72" s="31">
        <v>124</v>
      </c>
      <c r="N72" s="32">
        <f t="shared" ref="N72:N75" si="33">IF(ISNUMBER(M72), (M72 - $B72) / $B72, "")</f>
        <v>-0.12056737588652482</v>
      </c>
      <c r="O72" s="18">
        <f>IF(ISNUMBER(M72), $B91 * N72, "")</f>
        <v>-18085.106382978724</v>
      </c>
      <c r="Q72" s="251"/>
      <c r="R72" s="251"/>
      <c r="S72" s="251"/>
    </row>
    <row r="73" spans="1:19" ht="17.25" thickBot="1">
      <c r="A73" s="125" t="s">
        <v>107</v>
      </c>
      <c r="B73" s="126">
        <v>145</v>
      </c>
      <c r="C73" s="77">
        <v>2.83687943E-2</v>
      </c>
      <c r="D73" s="15">
        <v>140</v>
      </c>
      <c r="E73" s="32">
        <f t="shared" si="30"/>
        <v>-3.4482758620689655E-2</v>
      </c>
      <c r="F73" s="18">
        <f>IF(ISNUMBER(D73), $B91 * E73, "")</f>
        <v>-5172.4137931034484</v>
      </c>
      <c r="G73" s="31">
        <v>139</v>
      </c>
      <c r="H73" s="32">
        <f t="shared" si="31"/>
        <v>-4.1379310344827586E-2</v>
      </c>
      <c r="I73" s="101">
        <f>IF(ISNUMBER(G73), $B91 * H73, "")</f>
        <v>-6206.8965517241377</v>
      </c>
      <c r="J73" s="15">
        <v>139</v>
      </c>
      <c r="K73" s="32">
        <f t="shared" si="32"/>
        <v>-4.1379310344827586E-2</v>
      </c>
      <c r="L73" s="18">
        <f>IF(ISNUMBER(J73), $B91 * K73, "")</f>
        <v>-6206.8965517241377</v>
      </c>
      <c r="M73" s="31">
        <v>128</v>
      </c>
      <c r="N73" s="32">
        <f t="shared" si="33"/>
        <v>-0.11724137931034483</v>
      </c>
      <c r="O73" s="18">
        <f>IF(ISNUMBER(M73), $B91 * N73, "")</f>
        <v>-17586.206896551725</v>
      </c>
      <c r="Q73" s="256"/>
      <c r="R73" s="256"/>
      <c r="S73" s="256"/>
    </row>
    <row r="74" spans="1:19" ht="17.25" thickBot="1">
      <c r="A74" s="125" t="s">
        <v>263</v>
      </c>
      <c r="B74" s="126">
        <v>212</v>
      </c>
      <c r="C74" s="77">
        <v>9.5238094999999991E-3</v>
      </c>
      <c r="D74" s="15">
        <v>205</v>
      </c>
      <c r="E74" s="32">
        <f t="shared" si="30"/>
        <v>-3.3018867924528301E-2</v>
      </c>
      <c r="F74" s="18">
        <f>IF(ISNUMBER(D74), $B91 * E74, "")</f>
        <v>-4952.8301886792451</v>
      </c>
      <c r="G74" s="31">
        <v>204</v>
      </c>
      <c r="H74" s="32">
        <f t="shared" si="31"/>
        <v>-3.7735849056603772E-2</v>
      </c>
      <c r="I74" s="101">
        <f>IF(ISNUMBER(G74), $B91 * H74, "")</f>
        <v>-5660.3773584905657</v>
      </c>
      <c r="J74" s="15">
        <v>205</v>
      </c>
      <c r="K74" s="32">
        <f t="shared" si="32"/>
        <v>-3.3018867924528301E-2</v>
      </c>
      <c r="L74" s="18">
        <f>IF(ISNUMBER(J74), $B91 * K74, "")</f>
        <v>-4952.8301886792451</v>
      </c>
      <c r="M74" s="31">
        <v>197</v>
      </c>
      <c r="N74" s="32">
        <f t="shared" si="33"/>
        <v>-7.0754716981132074E-2</v>
      </c>
      <c r="O74" s="18">
        <f>IF(ISNUMBER(M74), $B91 * N74, "")</f>
        <v>-10613.207547169812</v>
      </c>
      <c r="Q74" s="256"/>
      <c r="R74" s="256"/>
      <c r="S74" s="256"/>
    </row>
    <row r="75" spans="1:19" ht="17.25" thickBot="1">
      <c r="A75" s="127" t="s">
        <v>127</v>
      </c>
      <c r="B75" s="128">
        <v>111</v>
      </c>
      <c r="C75" s="78">
        <v>9.0909091000000008E-3</v>
      </c>
      <c r="D75" s="20">
        <v>108</v>
      </c>
      <c r="E75" s="21">
        <f t="shared" si="30"/>
        <v>-2.7027027027027029E-2</v>
      </c>
      <c r="F75" s="22">
        <f>IF(ISNUMBER(D75), $B91 * E75, "")</f>
        <v>-4054.0540540540542</v>
      </c>
      <c r="G75" s="30">
        <v>106</v>
      </c>
      <c r="H75" s="21">
        <f t="shared" si="31"/>
        <v>-4.5045045045045043E-2</v>
      </c>
      <c r="I75" s="105">
        <f>IF(ISNUMBER(G75), $B91 * H75, "")</f>
        <v>-6756.7567567567567</v>
      </c>
      <c r="J75" s="20">
        <v>106</v>
      </c>
      <c r="K75" s="21">
        <f t="shared" si="32"/>
        <v>-4.5045045045045043E-2</v>
      </c>
      <c r="L75" s="22">
        <f>IF(ISNUMBER(J75), $B91 * K75, "")</f>
        <v>-6756.7567567567567</v>
      </c>
      <c r="M75" s="30">
        <v>101</v>
      </c>
      <c r="N75" s="21">
        <f t="shared" si="33"/>
        <v>-9.0090090090090086E-2</v>
      </c>
      <c r="O75" s="22">
        <f>IF(ISNUMBER(M75), $B91 * N75, "")</f>
        <v>-13513.513513513513</v>
      </c>
      <c r="Q75" s="256"/>
      <c r="R75" s="256"/>
      <c r="S75" s="256"/>
    </row>
    <row r="76" spans="1:19" ht="17.25" thickBot="1">
      <c r="A76" s="125" t="s">
        <v>149</v>
      </c>
      <c r="B76" s="129">
        <v>114</v>
      </c>
      <c r="C76" s="80">
        <v>8.8495575000000007E-3</v>
      </c>
      <c r="D76" s="106">
        <v>112</v>
      </c>
      <c r="E76" s="107">
        <f>IF(ISNUMBER(D76), (D76 - $B76) / $B76, "")</f>
        <v>-1.7543859649122806E-2</v>
      </c>
      <c r="F76" s="108">
        <f>IF(ISNUMBER(D76), $B91 * E76, "")</f>
        <v>-2631.5789473684208</v>
      </c>
      <c r="G76" s="109">
        <v>111</v>
      </c>
      <c r="H76" s="107">
        <f>IF(ISNUMBER(G76), (G76 - $B76) / $B76, "")</f>
        <v>-2.6315789473684209E-2</v>
      </c>
      <c r="I76" s="110">
        <f>IF(ISNUMBER(G76), $B91 * H76, "")</f>
        <v>-3947.3684210526312</v>
      </c>
      <c r="J76" s="106">
        <v>111</v>
      </c>
      <c r="K76" s="107">
        <f>IF(ISNUMBER(J76), (J76 - $B76) / $B76, "")</f>
        <v>-2.6315789473684209E-2</v>
      </c>
      <c r="L76" s="108">
        <f>IF(ISNUMBER(J76), $B91 * K76, "")</f>
        <v>-3947.3684210526312</v>
      </c>
      <c r="M76" s="109">
        <v>106</v>
      </c>
      <c r="N76" s="107">
        <f>IF(ISNUMBER(M76), (M76 - $B76) / $B76, "")</f>
        <v>-7.0175438596491224E-2</v>
      </c>
      <c r="O76" s="108">
        <f>IF(ISNUMBER(M76), $B91 * N76, "")</f>
        <v>-10526.315789473683</v>
      </c>
      <c r="Q76" s="256"/>
      <c r="R76" s="256"/>
      <c r="S76" s="256"/>
    </row>
    <row r="77" spans="1:19" ht="17.25" thickBot="1">
      <c r="A77" s="125" t="s">
        <v>225</v>
      </c>
      <c r="B77" s="126">
        <v>967</v>
      </c>
      <c r="C77" s="77">
        <v>7.2916667000000003E-3</v>
      </c>
      <c r="D77" s="15">
        <v>960</v>
      </c>
      <c r="E77" s="32">
        <f t="shared" ref="E77:E80" si="34">IF(ISNUMBER(D77), (D77 - $B77) / $B77, "")</f>
        <v>-7.2388831437435368E-3</v>
      </c>
      <c r="F77" s="18">
        <f>IF(ISNUMBER(D77), $B91 * E77, "")</f>
        <v>-1085.8324715615306</v>
      </c>
      <c r="G77" s="31">
        <v>947</v>
      </c>
      <c r="H77" s="32">
        <f t="shared" ref="H77:H80" si="35">IF(ISNUMBER(G77), (G77 - $B77) / $B77, "")</f>
        <v>-2.0682523267838676E-2</v>
      </c>
      <c r="I77" s="101">
        <f>IF(ISNUMBER(G77), $B91 * H77, "")</f>
        <v>-3102.3784901758013</v>
      </c>
      <c r="J77" s="15">
        <v>944</v>
      </c>
      <c r="K77" s="32">
        <f t="shared" ref="K77:K80" si="36">IF(ISNUMBER(J77), (J77 - $B77) / $B77, "")</f>
        <v>-2.3784901758014478E-2</v>
      </c>
      <c r="L77" s="18">
        <f>IF(ISNUMBER(J77), $B91 * K77, "")</f>
        <v>-3567.7352637021718</v>
      </c>
      <c r="M77" s="31">
        <v>899</v>
      </c>
      <c r="N77" s="32">
        <f t="shared" ref="N77:N80" si="37">IF(ISNUMBER(M77), (M77 - $B77) / $B77, "")</f>
        <v>-7.0320579110651496E-2</v>
      </c>
      <c r="O77" s="18">
        <f>IF(ISNUMBER(M77), $B91 * N77, "")</f>
        <v>-10548.086866597725</v>
      </c>
      <c r="Q77" s="256"/>
      <c r="R77" s="256"/>
      <c r="S77" s="256"/>
    </row>
    <row r="78" spans="1:19" ht="17.25" thickBot="1">
      <c r="A78" s="125" t="s">
        <v>85</v>
      </c>
      <c r="B78" s="126">
        <v>373</v>
      </c>
      <c r="C78" s="77">
        <v>5.3908356000000003E-3</v>
      </c>
      <c r="D78" s="15">
        <v>370</v>
      </c>
      <c r="E78" s="32">
        <f t="shared" si="34"/>
        <v>-8.0428954423592495E-3</v>
      </c>
      <c r="F78" s="18">
        <f>IF(ISNUMBER(D78), $B91 * E78, "")</f>
        <v>-1206.4343163538874</v>
      </c>
      <c r="G78" s="31">
        <v>358</v>
      </c>
      <c r="H78" s="32">
        <f t="shared" si="35"/>
        <v>-4.0214477211796246E-2</v>
      </c>
      <c r="I78" s="101">
        <f>IF(ISNUMBER(G78), $B91 * H78, "")</f>
        <v>-6032.1715817694367</v>
      </c>
      <c r="J78" s="15">
        <v>360</v>
      </c>
      <c r="K78" s="32">
        <f t="shared" si="36"/>
        <v>-3.4852546916890083E-2</v>
      </c>
      <c r="L78" s="18">
        <f>IF(ISNUMBER(J78), $B91 * K78, "")</f>
        <v>-5227.8820375335126</v>
      </c>
      <c r="M78" s="31">
        <v>332</v>
      </c>
      <c r="N78" s="32">
        <f t="shared" si="37"/>
        <v>-0.10991957104557641</v>
      </c>
      <c r="O78" s="18">
        <f>IF(ISNUMBER(M78), $B91 * N78, "")</f>
        <v>-16487.93565683646</v>
      </c>
      <c r="Q78" s="256"/>
      <c r="R78" s="256"/>
      <c r="S78" s="256"/>
    </row>
    <row r="79" spans="1:19" ht="17.25" thickBot="1">
      <c r="A79" s="125" t="s">
        <v>219</v>
      </c>
      <c r="B79" s="126">
        <v>302</v>
      </c>
      <c r="C79" s="77">
        <v>3.3222591000000002E-3</v>
      </c>
      <c r="D79" s="15">
        <v>289</v>
      </c>
      <c r="E79" s="32">
        <f t="shared" si="34"/>
        <v>-4.3046357615894038E-2</v>
      </c>
      <c r="F79" s="18">
        <f>IF(ISNUMBER(D79), $B91 * E79, "")</f>
        <v>-6456.9536423841055</v>
      </c>
      <c r="G79" s="31">
        <v>284</v>
      </c>
      <c r="H79" s="32">
        <f t="shared" si="35"/>
        <v>-5.9602649006622516E-2</v>
      </c>
      <c r="I79" s="101">
        <f>IF(ISNUMBER(G79), $B91 * H79, "")</f>
        <v>-8940.3973509933767</v>
      </c>
      <c r="J79" s="15">
        <v>285</v>
      </c>
      <c r="K79" s="32">
        <f t="shared" si="36"/>
        <v>-5.6291390728476824E-2</v>
      </c>
      <c r="L79" s="18">
        <f>IF(ISNUMBER(J79), $B91 * K79, "")</f>
        <v>-8443.7086092715235</v>
      </c>
      <c r="M79" s="31">
        <v>254</v>
      </c>
      <c r="N79" s="32">
        <f t="shared" si="37"/>
        <v>-0.15894039735099338</v>
      </c>
      <c r="O79" s="18">
        <f>IF(ISNUMBER(M79), $B91 * N79, "")</f>
        <v>-23841.059602649009</v>
      </c>
      <c r="Q79" s="33"/>
      <c r="R79" s="33"/>
    </row>
    <row r="80" spans="1:19" ht="17.25" thickBot="1">
      <c r="A80" s="130" t="s">
        <v>51</v>
      </c>
      <c r="B80" s="131">
        <v>342</v>
      </c>
      <c r="C80" s="79">
        <v>2.9325512999999999E-3</v>
      </c>
      <c r="D80" s="24">
        <v>332</v>
      </c>
      <c r="E80" s="25">
        <f t="shared" si="34"/>
        <v>-2.9239766081871343E-2</v>
      </c>
      <c r="F80" s="104">
        <f>IF(ISNUMBER(D80), $B91 * E80, "")</f>
        <v>-4385.9649122807014</v>
      </c>
      <c r="G80" s="102">
        <v>327</v>
      </c>
      <c r="H80" s="25">
        <f t="shared" si="35"/>
        <v>-4.3859649122807015E-2</v>
      </c>
      <c r="I80" s="103">
        <f>IF(ISNUMBER(G80), $B91 * H80, "")</f>
        <v>-6578.9473684210525</v>
      </c>
      <c r="J80" s="24">
        <v>328</v>
      </c>
      <c r="K80" s="25">
        <f t="shared" si="36"/>
        <v>-4.0935672514619881E-2</v>
      </c>
      <c r="L80" s="104">
        <f>IF(ISNUMBER(J80), $B91 * K80, "")</f>
        <v>-6140.3508771929819</v>
      </c>
      <c r="M80" s="102">
        <v>314</v>
      </c>
      <c r="N80" s="25">
        <f t="shared" si="37"/>
        <v>-8.1871345029239762E-2</v>
      </c>
      <c r="O80" s="104">
        <f>IF(ISNUMBER(M80), $B91 * N80, "")</f>
        <v>-12280.701754385964</v>
      </c>
      <c r="Q80" s="265"/>
      <c r="R80" s="266"/>
      <c r="S80" s="267"/>
    </row>
    <row r="81" spans="1:19">
      <c r="A81" s="123" t="s">
        <v>203</v>
      </c>
      <c r="B81" s="124">
        <v>674</v>
      </c>
      <c r="C81" s="76">
        <v>1.4858841000000001E-3</v>
      </c>
      <c r="D81" s="13">
        <v>691</v>
      </c>
      <c r="E81" s="14">
        <f>IF(ISNUMBER(D81), (D81 - $B81) / $B81, "")</f>
        <v>2.5222551928783383E-2</v>
      </c>
      <c r="F81" s="16">
        <f>IF(ISNUMBER(D81), $B91 * E81, "")</f>
        <v>3783.3827893175076</v>
      </c>
      <c r="G81" s="29">
        <v>678</v>
      </c>
      <c r="H81" s="14">
        <f>IF(ISNUMBER(G81), (G81 - $B81) / $B81, "")</f>
        <v>5.9347181008902079E-3</v>
      </c>
      <c r="I81" s="100">
        <f>IF(ISNUMBER(G81), $B91 * H81, "")</f>
        <v>890.20771513353122</v>
      </c>
      <c r="J81" s="13">
        <v>678</v>
      </c>
      <c r="K81" s="14">
        <f>IF(ISNUMBER(J81), (J81 - $B81) / $B81, "")</f>
        <v>5.9347181008902079E-3</v>
      </c>
      <c r="L81" s="16">
        <f>IF(ISNUMBER(J81), $B91 * K81, "")</f>
        <v>890.20771513353122</v>
      </c>
      <c r="M81" s="29">
        <v>600</v>
      </c>
      <c r="N81" s="14">
        <f>IF(ISNUMBER(M81), (M81 - $B81) / $B81, "")</f>
        <v>-0.10979228486646884</v>
      </c>
      <c r="O81" s="16">
        <f>IF(ISNUMBER(M81), $B91 * N81, "")</f>
        <v>-16468.842729970325</v>
      </c>
      <c r="Q81" s="268"/>
      <c r="R81" s="269"/>
      <c r="S81" s="270"/>
    </row>
    <row r="82" spans="1:19" ht="17.25" thickBot="1">
      <c r="A82" s="125" t="s">
        <v>56</v>
      </c>
      <c r="B82" s="126">
        <v>168</v>
      </c>
      <c r="C82" s="77">
        <v>0</v>
      </c>
      <c r="D82" s="15">
        <v>163</v>
      </c>
      <c r="E82" s="32">
        <f t="shared" ref="E82:E85" si="38">IF(ISNUMBER(D82), (D82 - $B82) / $B82, "")</f>
        <v>-2.976190476190476E-2</v>
      </c>
      <c r="F82" s="18">
        <f>IF(ISNUMBER(D82), $B91 * E82, "")</f>
        <v>-4464.2857142857138</v>
      </c>
      <c r="G82" s="31">
        <v>160</v>
      </c>
      <c r="H82" s="32">
        <f t="shared" ref="H82:H85" si="39">IF(ISNUMBER(G82), (G82 - $B82) / $B82, "")</f>
        <v>-4.7619047619047616E-2</v>
      </c>
      <c r="I82" s="101">
        <f>IF(ISNUMBER(G82), $B91 * H82, "")</f>
        <v>-7142.8571428571422</v>
      </c>
      <c r="J82" s="15">
        <v>161</v>
      </c>
      <c r="K82" s="32">
        <f t="shared" ref="K82:K85" si="40">IF(ISNUMBER(J82), (J82 - $B82) / $B82, "")</f>
        <v>-4.1666666666666664E-2</v>
      </c>
      <c r="L82" s="18">
        <f>IF(ISNUMBER(J82), $B91 * K82, "")</f>
        <v>-6250</v>
      </c>
      <c r="M82" s="31">
        <v>151</v>
      </c>
      <c r="N82" s="32">
        <f t="shared" ref="N82:N85" si="41">IF(ISNUMBER(M82), (M82 - $B82) / $B82, "")</f>
        <v>-0.10119047619047619</v>
      </c>
      <c r="O82" s="18">
        <f>IF(ISNUMBER(M82), $B91 * N82, "")</f>
        <v>-15178.571428571429</v>
      </c>
      <c r="Q82" s="271"/>
      <c r="R82" s="272"/>
      <c r="S82" s="273"/>
    </row>
    <row r="83" spans="1:19" ht="17.25" thickBot="1">
      <c r="A83" s="125" t="s">
        <v>197</v>
      </c>
      <c r="B83" s="126">
        <v>169</v>
      </c>
      <c r="C83" s="77">
        <v>0</v>
      </c>
      <c r="D83" s="15">
        <v>164</v>
      </c>
      <c r="E83" s="32">
        <f t="shared" si="38"/>
        <v>-2.9585798816568046E-2</v>
      </c>
      <c r="F83" s="18">
        <f>IF(ISNUMBER(D83), $B91 * E83, "")</f>
        <v>-4437.8698224852069</v>
      </c>
      <c r="G83" s="31">
        <v>159</v>
      </c>
      <c r="H83" s="32">
        <f t="shared" si="39"/>
        <v>-5.9171597633136092E-2</v>
      </c>
      <c r="I83" s="101">
        <f>IF(ISNUMBER(G83), $B91 * H83, "")</f>
        <v>-8875.7396449704138</v>
      </c>
      <c r="J83" s="15">
        <v>161</v>
      </c>
      <c r="K83" s="32">
        <f t="shared" si="40"/>
        <v>-4.7337278106508875E-2</v>
      </c>
      <c r="L83" s="18">
        <f>IF(ISNUMBER(J83), $B91 * K83, "")</f>
        <v>-7100.5917159763312</v>
      </c>
      <c r="M83" s="31">
        <v>148</v>
      </c>
      <c r="N83" s="32">
        <f t="shared" si="41"/>
        <v>-0.1242603550295858</v>
      </c>
      <c r="O83" s="18">
        <f>IF(ISNUMBER(M83), $B91 * N83, "")</f>
        <v>-18639.053254437869</v>
      </c>
      <c r="Q83" s="256"/>
      <c r="R83" s="256"/>
      <c r="S83" s="256"/>
    </row>
    <row r="84" spans="1:19" ht="17.25" thickBot="1">
      <c r="A84" s="125" t="s">
        <v>189</v>
      </c>
      <c r="B84" s="126">
        <v>327</v>
      </c>
      <c r="C84" s="77">
        <v>-6.0790274E-3</v>
      </c>
      <c r="D84" s="15">
        <v>318</v>
      </c>
      <c r="E84" s="32">
        <f t="shared" si="38"/>
        <v>-2.7522935779816515E-2</v>
      </c>
      <c r="F84" s="18">
        <f>IF(ISNUMBER(D84), $B91 * E84, "")</f>
        <v>-4128.440366972477</v>
      </c>
      <c r="G84" s="31">
        <v>310</v>
      </c>
      <c r="H84" s="32">
        <f t="shared" si="39"/>
        <v>-5.1987767584097858E-2</v>
      </c>
      <c r="I84" s="101">
        <f>IF(ISNUMBER(G84), $B91 * H84, "")</f>
        <v>-7798.1651376146783</v>
      </c>
      <c r="J84" s="15">
        <v>311</v>
      </c>
      <c r="K84" s="32">
        <f t="shared" si="40"/>
        <v>-4.8929663608562692E-2</v>
      </c>
      <c r="L84" s="18">
        <f>IF(ISNUMBER(J84), $B91 * K84, "")</f>
        <v>-7339.4495412844035</v>
      </c>
      <c r="M84" s="31">
        <v>283</v>
      </c>
      <c r="N84" s="32">
        <f t="shared" si="41"/>
        <v>-0.13455657492354739</v>
      </c>
      <c r="O84" s="18">
        <f>IF(ISNUMBER(M84), $B91 * N84, "")</f>
        <v>-20183.486238532107</v>
      </c>
      <c r="Q84" s="251"/>
      <c r="R84" s="251"/>
      <c r="S84" s="251"/>
    </row>
    <row r="85" spans="1:19" ht="17.25" thickBot="1">
      <c r="A85" s="127" t="s">
        <v>121</v>
      </c>
      <c r="B85" s="128">
        <v>441</v>
      </c>
      <c r="C85" s="78">
        <v>-6.7567568000000003E-3</v>
      </c>
      <c r="D85" s="20">
        <v>431</v>
      </c>
      <c r="E85" s="21">
        <f t="shared" si="38"/>
        <v>-2.2675736961451247E-2</v>
      </c>
      <c r="F85" s="22">
        <f>IF(ISNUMBER(D85), $B91 * E85, "")</f>
        <v>-3401.3605442176872</v>
      </c>
      <c r="G85" s="30">
        <v>421</v>
      </c>
      <c r="H85" s="21">
        <f t="shared" si="39"/>
        <v>-4.5351473922902494E-2</v>
      </c>
      <c r="I85" s="105">
        <f>IF(ISNUMBER(G85), $B91 * H85, "")</f>
        <v>-6802.7210884353744</v>
      </c>
      <c r="J85" s="20">
        <v>422</v>
      </c>
      <c r="K85" s="21">
        <f t="shared" si="40"/>
        <v>-4.3083900226757371E-2</v>
      </c>
      <c r="L85" s="22">
        <f>IF(ISNUMBER(J85), $B91 * K85, "")</f>
        <v>-6462.5850340136058</v>
      </c>
      <c r="M85" s="30">
        <v>392</v>
      </c>
      <c r="N85" s="21">
        <f t="shared" si="41"/>
        <v>-0.1111111111111111</v>
      </c>
      <c r="O85" s="22">
        <f>IF(ISNUMBER(M85), $B91 * N85, "")</f>
        <v>-16666.666666666664</v>
      </c>
      <c r="Q85" s="251"/>
      <c r="R85" s="251"/>
      <c r="S85" s="251"/>
    </row>
    <row r="86" spans="1:19" ht="17.25" thickBot="1">
      <c r="A86" s="125" t="s">
        <v>235</v>
      </c>
      <c r="B86" s="129">
        <v>107</v>
      </c>
      <c r="C86" s="80">
        <v>-9.2592592999999994E-3</v>
      </c>
      <c r="D86" s="106">
        <v>104</v>
      </c>
      <c r="E86" s="107">
        <f>IF(ISNUMBER(D86), (D86 - $B86) / $B86, "")</f>
        <v>-2.8037383177570093E-2</v>
      </c>
      <c r="F86" s="108">
        <f>IF(ISNUMBER(D86), $B91 * E86, "")</f>
        <v>-4205.6074766355141</v>
      </c>
      <c r="G86" s="109">
        <v>103</v>
      </c>
      <c r="H86" s="107">
        <f>IF(ISNUMBER(G86), (G86 - $B86) / $B86, "")</f>
        <v>-3.7383177570093455E-2</v>
      </c>
      <c r="I86" s="110">
        <f>IF(ISNUMBER(G86), $B91 * H86, "")</f>
        <v>-5607.4766355140182</v>
      </c>
      <c r="J86" s="106">
        <v>103</v>
      </c>
      <c r="K86" s="107">
        <f>IF(ISNUMBER(J86), (J86 - $B86) / $B86, "")</f>
        <v>-3.7383177570093455E-2</v>
      </c>
      <c r="L86" s="108">
        <f>IF(ISNUMBER(J86), $B91 * K86, "")</f>
        <v>-5607.4766355140182</v>
      </c>
      <c r="M86" s="109">
        <v>93.4</v>
      </c>
      <c r="N86" s="107">
        <f>IF(ISNUMBER(M86), (M86 - $B86) / $B86, "")</f>
        <v>-0.1271028037383177</v>
      </c>
      <c r="O86" s="108">
        <f>IF(ISNUMBER(M86), $B91 * N86, "")</f>
        <v>-19065.420560747654</v>
      </c>
      <c r="Q86" s="256"/>
      <c r="R86" s="256"/>
      <c r="S86" s="256"/>
    </row>
    <row r="87" spans="1:19" ht="17.25" thickBot="1">
      <c r="A87" s="125" t="s">
        <v>125</v>
      </c>
      <c r="B87" s="126">
        <v>106</v>
      </c>
      <c r="C87" s="77">
        <v>-9.3457943999999994E-3</v>
      </c>
      <c r="D87" s="15">
        <v>104</v>
      </c>
      <c r="E87" s="32">
        <f t="shared" ref="E87:E90" si="42">IF(ISNUMBER(D87), (D87 - $B87) / $B87, "")</f>
        <v>-1.8867924528301886E-2</v>
      </c>
      <c r="F87" s="18">
        <f>IF(ISNUMBER(D87), $B91 * E87, "")</f>
        <v>-2830.1886792452829</v>
      </c>
      <c r="G87" s="31">
        <v>103</v>
      </c>
      <c r="H87" s="32">
        <f t="shared" ref="H87:H90" si="43">IF(ISNUMBER(G87), (G87 - $B87) / $B87, "")</f>
        <v>-2.8301886792452831E-2</v>
      </c>
      <c r="I87" s="101">
        <f>IF(ISNUMBER(G87), $B91 * H87, "")</f>
        <v>-4245.2830188679245</v>
      </c>
      <c r="J87" s="15">
        <v>104</v>
      </c>
      <c r="K87" s="32">
        <f t="shared" ref="K87:K90" si="44">IF(ISNUMBER(J87), (J87 - $B87) / $B87, "")</f>
        <v>-1.8867924528301886E-2</v>
      </c>
      <c r="L87" s="18">
        <f>IF(ISNUMBER(J87), $B91 * K87, "")</f>
        <v>-2830.1886792452829</v>
      </c>
      <c r="M87" s="31">
        <v>95.1</v>
      </c>
      <c r="N87" s="32">
        <f t="shared" ref="N87:N90" si="45">IF(ISNUMBER(M87), (M87 - $B87) / $B87, "")</f>
        <v>-0.10283018867924534</v>
      </c>
      <c r="O87" s="18">
        <f>IF(ISNUMBER(M87), $B91 * N87, "")</f>
        <v>-15424.528301886801</v>
      </c>
      <c r="Q87" s="256"/>
      <c r="R87" s="256"/>
      <c r="S87" s="256"/>
    </row>
    <row r="88" spans="1:19" ht="17.25" thickBot="1">
      <c r="A88" s="125" t="s">
        <v>215</v>
      </c>
      <c r="B88" s="126">
        <v>383</v>
      </c>
      <c r="C88" s="77">
        <v>-1.0335917300000001E-2</v>
      </c>
      <c r="D88" s="15">
        <v>379</v>
      </c>
      <c r="E88" s="32">
        <f t="shared" si="42"/>
        <v>-1.0443864229765013E-2</v>
      </c>
      <c r="F88" s="18">
        <f>IF(ISNUMBER(D88), $B91 * E88, "")</f>
        <v>-1566.579634464752</v>
      </c>
      <c r="G88" s="31">
        <v>373</v>
      </c>
      <c r="H88" s="32">
        <f t="shared" si="43"/>
        <v>-2.6109660574412531E-2</v>
      </c>
      <c r="I88" s="101">
        <f>IF(ISNUMBER(G88), $B91 * H88, "")</f>
        <v>-3916.4490861618797</v>
      </c>
      <c r="J88" s="15">
        <v>371</v>
      </c>
      <c r="K88" s="32">
        <f t="shared" si="44"/>
        <v>-3.1331592689295036E-2</v>
      </c>
      <c r="L88" s="18">
        <f>IF(ISNUMBER(J88), $B91 * K88, "")</f>
        <v>-4699.7389033942554</v>
      </c>
      <c r="M88" s="31">
        <v>328</v>
      </c>
      <c r="N88" s="32">
        <f t="shared" si="45"/>
        <v>-0.14360313315926893</v>
      </c>
      <c r="O88" s="18">
        <f>IF(ISNUMBER(M88), $B91 * N88, "")</f>
        <v>-21540.46997389034</v>
      </c>
      <c r="Q88" s="256"/>
      <c r="R88" s="256"/>
      <c r="S88" s="256"/>
    </row>
    <row r="89" spans="1:19">
      <c r="A89" s="125" t="s">
        <v>217</v>
      </c>
      <c r="B89" s="126">
        <v>191</v>
      </c>
      <c r="C89" s="77">
        <v>-1.0362694299999999E-2</v>
      </c>
      <c r="D89" s="15">
        <v>183</v>
      </c>
      <c r="E89" s="32">
        <f t="shared" si="42"/>
        <v>-4.1884816753926704E-2</v>
      </c>
      <c r="F89" s="18">
        <f>IF(ISNUMBER(D89), $B91 * E89, "")</f>
        <v>-6282.7225130890056</v>
      </c>
      <c r="G89" s="31">
        <v>182</v>
      </c>
      <c r="H89" s="32">
        <f t="shared" si="43"/>
        <v>-4.712041884816754E-2</v>
      </c>
      <c r="I89" s="101">
        <f>IF(ISNUMBER(G89), $B91 * H89, "")</f>
        <v>-7068.0628272251306</v>
      </c>
      <c r="J89" s="15">
        <v>181</v>
      </c>
      <c r="K89" s="32">
        <f t="shared" si="44"/>
        <v>-5.2356020942408377E-2</v>
      </c>
      <c r="L89" s="18">
        <f>IF(ISNUMBER(J89), $B91 * K89, "")</f>
        <v>-7853.4031413612565</v>
      </c>
      <c r="M89" s="31">
        <v>166</v>
      </c>
      <c r="N89" s="32">
        <f t="shared" si="45"/>
        <v>-0.13089005235602094</v>
      </c>
      <c r="O89" s="18">
        <f>IF(ISNUMBER(M89), $B91 * N89, "")</f>
        <v>-19633.507853403142</v>
      </c>
      <c r="Q89" s="278"/>
      <c r="R89" s="279"/>
      <c r="S89" s="280"/>
    </row>
    <row r="90" spans="1:19" ht="17.25" thickBot="1">
      <c r="A90" s="130" t="s">
        <v>249</v>
      </c>
      <c r="B90" s="131">
        <v>895</v>
      </c>
      <c r="C90" s="79">
        <v>-1.2141280399999999E-2</v>
      </c>
      <c r="D90" s="24">
        <v>870</v>
      </c>
      <c r="E90" s="25">
        <f t="shared" si="42"/>
        <v>-2.7932960893854747E-2</v>
      </c>
      <c r="F90" s="104">
        <f>IF(ISNUMBER(D90), $B91 * E90, "")</f>
        <v>-4189.9441340782123</v>
      </c>
      <c r="G90" s="102">
        <v>857</v>
      </c>
      <c r="H90" s="25">
        <f t="shared" si="43"/>
        <v>-4.2458100558659215E-2</v>
      </c>
      <c r="I90" s="103">
        <f>IF(ISNUMBER(G90), $B91 * H90, "")</f>
        <v>-6368.715083798882</v>
      </c>
      <c r="J90" s="24">
        <v>856</v>
      </c>
      <c r="K90" s="25">
        <f t="shared" si="44"/>
        <v>-4.357541899441341E-2</v>
      </c>
      <c r="L90" s="104">
        <f>IF(ISNUMBER(J90), $B91 * K90, "")</f>
        <v>-6536.3128491620118</v>
      </c>
      <c r="M90" s="102">
        <v>821</v>
      </c>
      <c r="N90" s="25">
        <f t="shared" si="45"/>
        <v>-8.2681564245810052E-2</v>
      </c>
      <c r="O90" s="104">
        <f>IF(ISNUMBER(M90), $B91 * N90, "")</f>
        <v>-12402.234636871508</v>
      </c>
      <c r="Q90" s="281"/>
      <c r="R90" s="282"/>
      <c r="S90" s="283"/>
    </row>
    <row r="91" spans="1:19" ht="17.25" thickBot="1">
      <c r="A91" s="132" t="s">
        <v>267</v>
      </c>
      <c r="B91" s="289">
        <f>$B$37</f>
        <v>150000</v>
      </c>
      <c r="C91" s="290"/>
      <c r="D91" s="26" t="s">
        <v>268</v>
      </c>
      <c r="E91" s="27">
        <f>IF(COUNT(E71:E90), SUM(E71:E90) / COUNT(E71:E90), 0)</f>
        <v>-2.2973569234151021E-2</v>
      </c>
      <c r="F91" s="28">
        <f>SUM(F71:F90)</f>
        <v>-68920.707702453059</v>
      </c>
      <c r="G91" s="26" t="s">
        <v>268</v>
      </c>
      <c r="H91" s="27">
        <f>IF(COUNT(H71:H90), SUM(H71:H90) / COUNT(H71:H90), 0)</f>
        <v>-3.8674637814497453E-2</v>
      </c>
      <c r="I91" s="28">
        <f>SUM(I71:I90)</f>
        <v>-116023.91344349236</v>
      </c>
      <c r="J91" s="26" t="s">
        <v>268</v>
      </c>
      <c r="K91" s="27">
        <f>IF(COUNT(K71:K90), SUM(K71:K90) / COUNT(K71:K90), 0)</f>
        <v>-3.6678524104411234E-2</v>
      </c>
      <c r="L91" s="28">
        <f>SUM(L71:L90)</f>
        <v>-110035.57231323369</v>
      </c>
      <c r="M91" s="26" t="s">
        <v>268</v>
      </c>
      <c r="N91" s="27">
        <f>IF(COUNT(N71:N90), SUM(N71:N90) / COUNT(N71:N90), 0)</f>
        <v>-0.10783407878626268</v>
      </c>
      <c r="O91" s="28">
        <f>SUM(O71:O90)</f>
        <v>-323502.23635878798</v>
      </c>
      <c r="Q91" s="284"/>
      <c r="R91" s="285"/>
      <c r="S91" s="286"/>
    </row>
    <row r="93" spans="1:19" ht="17.25" thickBot="1"/>
    <row r="94" spans="1:19" ht="17.25" thickBot="1">
      <c r="A94" s="230" t="s">
        <v>46</v>
      </c>
      <c r="B94" s="231"/>
      <c r="C94" s="231"/>
      <c r="D94" s="231"/>
      <c r="E94" s="231"/>
      <c r="F94" s="231"/>
      <c r="G94" s="231"/>
      <c r="H94" s="231"/>
      <c r="I94" s="231"/>
      <c r="J94" s="231"/>
      <c r="K94" s="231"/>
      <c r="L94" s="231"/>
      <c r="M94" s="231"/>
      <c r="N94" s="231"/>
      <c r="O94" s="232"/>
      <c r="Q94" s="251"/>
      <c r="R94" s="251"/>
      <c r="S94" s="251"/>
    </row>
    <row r="95" spans="1:19" ht="17.25" thickBot="1">
      <c r="A95" s="214" t="s">
        <v>264</v>
      </c>
      <c r="B95" s="230" t="s">
        <v>49</v>
      </c>
      <c r="C95" s="232"/>
      <c r="D95" s="230" t="s">
        <v>57</v>
      </c>
      <c r="E95" s="231"/>
      <c r="F95" s="232"/>
      <c r="G95" s="257">
        <f>_xlfn.IFNA(VLOOKUP(B95, 현재가테이블!$B$2:$D$200, 2, FALSE), "-")</f>
        <v>60715000</v>
      </c>
      <c r="H95" s="258"/>
      <c r="I95" s="259"/>
      <c r="J95" s="230" t="s">
        <v>58</v>
      </c>
      <c r="K95" s="231"/>
      <c r="L95" s="232"/>
      <c r="M95" s="260">
        <f>_xlfn.IFNA(VLOOKUP(B95, 현재가테이블!$B$2:$D$200, 3, FALSE), "-")</f>
        <v>-7.8924148000000006E-3</v>
      </c>
      <c r="N95" s="261"/>
      <c r="O95" s="262"/>
      <c r="Q95" s="251"/>
      <c r="R95" s="251"/>
      <c r="S95" s="251"/>
    </row>
    <row r="96" spans="1:19" ht="17.25" thickBot="1">
      <c r="A96" s="291" t="s">
        <v>54</v>
      </c>
      <c r="B96" s="293" t="str">
        <f>TEXT($G$1, "[$-ko-KR]yyyy-mm-dd(ddd) ") &amp; "오전 00:00"</f>
        <v>2021-12-13(월) 오전 00:00</v>
      </c>
      <c r="C96" s="294"/>
      <c r="D96" s="253" t="str">
        <f>TEXT($G$1, "[$-ko-KR]yyyy-mm-dd(ddd) ") &amp; "오후 14:00"</f>
        <v>2021-12-13(월) 오후 14:00</v>
      </c>
      <c r="E96" s="254"/>
      <c r="F96" s="255"/>
      <c r="G96" s="253" t="str">
        <f>TEXT($G$1, "[$-ko-KR]yyyy-mm-dd(ddd) ") &amp; "오후 19:00"</f>
        <v>2021-12-13(월) 오후 19:00</v>
      </c>
      <c r="H96" s="254"/>
      <c r="I96" s="255"/>
      <c r="J96" s="253" t="str">
        <f>TEXT($G$1, "[$-ko-KR]yyyy-mm-dd(ddd) ") &amp; "오후 21:00"</f>
        <v>2021-12-13(월) 오후 21:00</v>
      </c>
      <c r="K96" s="254"/>
      <c r="L96" s="255"/>
      <c r="M96" s="253" t="str">
        <f>TEXT($G$1+1, "[$-ko-KR]yyyy-mm-dd(ddd) ") &amp; "오전 00:00"</f>
        <v>2021-12-14(화) 오전 00:00</v>
      </c>
      <c r="N96" s="254"/>
      <c r="O96" s="255"/>
      <c r="Q96" s="251"/>
      <c r="R96" s="251"/>
      <c r="S96" s="251"/>
    </row>
    <row r="97" spans="1:19" ht="17.25" thickBot="1">
      <c r="A97" s="292"/>
      <c r="B97" s="121" t="s">
        <v>57</v>
      </c>
      <c r="C97" s="122" t="s">
        <v>58</v>
      </c>
      <c r="D97" s="2" t="s">
        <v>57</v>
      </c>
      <c r="E97" s="10" t="s">
        <v>265</v>
      </c>
      <c r="F97" s="11" t="s">
        <v>266</v>
      </c>
      <c r="G97" s="215" t="s">
        <v>57</v>
      </c>
      <c r="H97" s="216" t="s">
        <v>265</v>
      </c>
      <c r="I97" s="217" t="s">
        <v>266</v>
      </c>
      <c r="J97" s="10" t="s">
        <v>57</v>
      </c>
      <c r="K97" s="10" t="s">
        <v>265</v>
      </c>
      <c r="L97" s="115" t="s">
        <v>266</v>
      </c>
      <c r="M97" s="2" t="s">
        <v>57</v>
      </c>
      <c r="N97" s="10" t="s">
        <v>265</v>
      </c>
      <c r="O97" s="66" t="s">
        <v>266</v>
      </c>
      <c r="Q97" s="256"/>
      <c r="R97" s="256"/>
      <c r="S97" s="256"/>
    </row>
    <row r="98" spans="1:19" ht="17.25" thickBot="1">
      <c r="A98" s="123" t="s">
        <v>117</v>
      </c>
      <c r="B98" s="124">
        <v>4740</v>
      </c>
      <c r="C98" s="76">
        <v>4.06147091E-2</v>
      </c>
      <c r="D98" s="13">
        <v>4510</v>
      </c>
      <c r="E98" s="14">
        <f>IF(ISNUMBER(D98), (D98 - $B98) / $B98, "")</f>
        <v>-4.852320675105485E-2</v>
      </c>
      <c r="F98" s="16">
        <f>IF(ISNUMBER(D98), $B118 * E98, "")</f>
        <v>-7278.4810126582279</v>
      </c>
      <c r="G98" s="29">
        <v>4480</v>
      </c>
      <c r="H98" s="14">
        <f>IF(ISNUMBER(G98), (G98 - $B98) / $B98, "")</f>
        <v>-5.4852320675105488E-2</v>
      </c>
      <c r="I98" s="100">
        <f>IF(ISNUMBER(G98), $B118 * H98, "")</f>
        <v>-8227.8481012658231</v>
      </c>
      <c r="J98" s="13">
        <v>4490</v>
      </c>
      <c r="K98" s="14">
        <f>IF(ISNUMBER(J98), (J98 - $B98) / $B98, "")</f>
        <v>-5.2742616033755275E-2</v>
      </c>
      <c r="L98" s="16">
        <f>IF(ISNUMBER(J98), $B118 * K98, "")</f>
        <v>-7911.3924050632913</v>
      </c>
      <c r="M98" s="29">
        <v>4290</v>
      </c>
      <c r="N98" s="14">
        <f>IF(ISNUMBER(M98), (M98 - $B98) / $B98, "")</f>
        <v>-9.49367088607595E-2</v>
      </c>
      <c r="O98" s="16">
        <f>IF(ISNUMBER(M98), $B118 * N98, "")</f>
        <v>-14240.506329113925</v>
      </c>
      <c r="Q98" s="251"/>
      <c r="R98" s="251"/>
      <c r="S98" s="251"/>
    </row>
    <row r="99" spans="1:19" ht="17.25" thickBot="1">
      <c r="A99" s="125" t="s">
        <v>111</v>
      </c>
      <c r="B99" s="126">
        <v>6540</v>
      </c>
      <c r="C99" s="77">
        <v>3.9745627999999998E-2</v>
      </c>
      <c r="D99" s="15">
        <v>6570</v>
      </c>
      <c r="E99" s="32">
        <f t="shared" ref="E99:E102" si="46">IF(ISNUMBER(D99), (D99 - $B99) / $B99, "")</f>
        <v>4.5871559633027525E-3</v>
      </c>
      <c r="F99" s="18">
        <f>IF(ISNUMBER(D99), $B118 * E99, "")</f>
        <v>688.07339449541291</v>
      </c>
      <c r="G99" s="31">
        <v>6410</v>
      </c>
      <c r="H99" s="32">
        <f t="shared" ref="H99:H102" si="47">IF(ISNUMBER(G99), (G99 - $B99) / $B99, "")</f>
        <v>-1.9877675840978593E-2</v>
      </c>
      <c r="I99" s="101">
        <f>IF(ISNUMBER(G99), $B118 * H99, "")</f>
        <v>-2981.6513761467891</v>
      </c>
      <c r="J99" s="15">
        <v>6415</v>
      </c>
      <c r="K99" s="32">
        <f t="shared" ref="K99:K102" si="48">IF(ISNUMBER(J99), (J99 - $B99) / $B99, "")</f>
        <v>-1.91131498470948E-2</v>
      </c>
      <c r="L99" s="18">
        <f>IF(ISNUMBER(J99), $B118 * K99, "")</f>
        <v>-2866.9724770642201</v>
      </c>
      <c r="M99" s="31">
        <v>5915</v>
      </c>
      <c r="N99" s="32">
        <f t="shared" ref="N99:N102" si="49">IF(ISNUMBER(M99), (M99 - $B99) / $B99, "")</f>
        <v>-9.5565749235474007E-2</v>
      </c>
      <c r="O99" s="18">
        <f>IF(ISNUMBER(M99), $B118 * N99, "")</f>
        <v>-14334.862385321101</v>
      </c>
      <c r="Q99" s="251"/>
      <c r="R99" s="251"/>
      <c r="S99" s="251"/>
    </row>
    <row r="100" spans="1:19" ht="17.25" thickBot="1">
      <c r="A100" s="125" t="s">
        <v>131</v>
      </c>
      <c r="B100" s="126">
        <v>35710</v>
      </c>
      <c r="C100" s="77">
        <v>3.5072463800000002E-2</v>
      </c>
      <c r="D100" s="15">
        <v>35970</v>
      </c>
      <c r="E100" s="32">
        <f t="shared" si="46"/>
        <v>7.2808737048445813E-3</v>
      </c>
      <c r="F100" s="18">
        <f>IF(ISNUMBER(D100), $B118 * E100, "")</f>
        <v>1092.1310557266872</v>
      </c>
      <c r="G100" s="31">
        <v>34750</v>
      </c>
      <c r="H100" s="32">
        <f t="shared" si="47"/>
        <v>-2.6883225987118453E-2</v>
      </c>
      <c r="I100" s="101">
        <f>IF(ISNUMBER(G100), $B118 * H100, "")</f>
        <v>-4032.4838980677678</v>
      </c>
      <c r="J100" s="15">
        <v>34910</v>
      </c>
      <c r="K100" s="32">
        <f t="shared" si="48"/>
        <v>-2.2402688322598712E-2</v>
      </c>
      <c r="L100" s="18">
        <f>IF(ISNUMBER(J100), $B118 * K100, "")</f>
        <v>-3360.4032483898068</v>
      </c>
      <c r="M100" s="31">
        <v>32470</v>
      </c>
      <c r="N100" s="32">
        <f t="shared" si="49"/>
        <v>-9.0730887706524779E-2</v>
      </c>
      <c r="O100" s="18">
        <f>IF(ISNUMBER(M100), $B118 * N100, "")</f>
        <v>-13609.633155978718</v>
      </c>
      <c r="Q100" s="256"/>
      <c r="R100" s="256"/>
      <c r="S100" s="256"/>
    </row>
    <row r="101" spans="1:19" ht="17.25" thickBot="1">
      <c r="A101" s="125" t="s">
        <v>115</v>
      </c>
      <c r="B101" s="126">
        <v>739</v>
      </c>
      <c r="C101" s="77">
        <v>3.2122905E-2</v>
      </c>
      <c r="D101" s="15">
        <v>719</v>
      </c>
      <c r="E101" s="32">
        <f t="shared" si="46"/>
        <v>-2.7063599458728011E-2</v>
      </c>
      <c r="F101" s="18">
        <f>IF(ISNUMBER(D101), $B118 * E101, "")</f>
        <v>-4059.5399188092015</v>
      </c>
      <c r="G101" s="31">
        <v>712</v>
      </c>
      <c r="H101" s="32">
        <f t="shared" si="47"/>
        <v>-3.6535859269282815E-2</v>
      </c>
      <c r="I101" s="101">
        <f>IF(ISNUMBER(G101), $B118 * H101, "")</f>
        <v>-5480.3788903924224</v>
      </c>
      <c r="J101" s="15">
        <v>711</v>
      </c>
      <c r="K101" s="32">
        <f t="shared" si="48"/>
        <v>-3.7889039242219216E-2</v>
      </c>
      <c r="L101" s="18">
        <f>IF(ISNUMBER(J101), $B118 * K101, "")</f>
        <v>-5683.3558863328826</v>
      </c>
      <c r="M101" s="31">
        <v>666</v>
      </c>
      <c r="N101" s="32">
        <f t="shared" si="49"/>
        <v>-9.8782138024357244E-2</v>
      </c>
      <c r="O101" s="18">
        <f>IF(ISNUMBER(M101), $B118 * N101, "")</f>
        <v>-14817.320703653586</v>
      </c>
      <c r="Q101" s="256"/>
      <c r="R101" s="256"/>
      <c r="S101" s="256"/>
    </row>
    <row r="102" spans="1:19" ht="17.25" thickBot="1">
      <c r="A102" s="127" t="s">
        <v>191</v>
      </c>
      <c r="B102" s="128">
        <v>141</v>
      </c>
      <c r="C102" s="78">
        <v>2.9197080300000001E-2</v>
      </c>
      <c r="D102" s="20">
        <v>138</v>
      </c>
      <c r="E102" s="21">
        <f t="shared" si="46"/>
        <v>-2.1276595744680851E-2</v>
      </c>
      <c r="F102" s="22">
        <f>IF(ISNUMBER(D102), $B118 * E102, "")</f>
        <v>-3191.4893617021276</v>
      </c>
      <c r="G102" s="30">
        <v>135</v>
      </c>
      <c r="H102" s="21">
        <f t="shared" si="47"/>
        <v>-4.2553191489361701E-2</v>
      </c>
      <c r="I102" s="105">
        <f>IF(ISNUMBER(G102), $B118 * H102, "")</f>
        <v>-6382.9787234042551</v>
      </c>
      <c r="J102" s="20">
        <v>136</v>
      </c>
      <c r="K102" s="21">
        <f t="shared" si="48"/>
        <v>-3.5460992907801421E-2</v>
      </c>
      <c r="L102" s="22">
        <f>IF(ISNUMBER(J102), $B118 * K102, "")</f>
        <v>-5319.1489361702133</v>
      </c>
      <c r="M102" s="30">
        <v>124</v>
      </c>
      <c r="N102" s="21">
        <f t="shared" si="49"/>
        <v>-0.12056737588652482</v>
      </c>
      <c r="O102" s="22">
        <f>IF(ISNUMBER(M102), $B118 * N102, "")</f>
        <v>-18085.106382978724</v>
      </c>
      <c r="Q102" s="256"/>
      <c r="R102" s="256"/>
      <c r="S102" s="256"/>
    </row>
    <row r="103" spans="1:19" ht="17.25" thickBot="1">
      <c r="A103" s="125" t="s">
        <v>107</v>
      </c>
      <c r="B103" s="129">
        <v>145</v>
      </c>
      <c r="C103" s="80">
        <v>2.83687943E-2</v>
      </c>
      <c r="D103" s="106">
        <v>140</v>
      </c>
      <c r="E103" s="107">
        <f>IF(ISNUMBER(D103), (D103 - $B103) / $B103, "")</f>
        <v>-3.4482758620689655E-2</v>
      </c>
      <c r="F103" s="108">
        <f>IF(ISNUMBER(D103), $B118 * E103, "")</f>
        <v>-5172.4137931034484</v>
      </c>
      <c r="G103" s="109">
        <v>139</v>
      </c>
      <c r="H103" s="107">
        <f>IF(ISNUMBER(G103), (G103 - $B103) / $B103, "")</f>
        <v>-4.1379310344827586E-2</v>
      </c>
      <c r="I103" s="110">
        <f>IF(ISNUMBER(G103), $B118 * H103, "")</f>
        <v>-6206.8965517241377</v>
      </c>
      <c r="J103" s="106">
        <v>139</v>
      </c>
      <c r="K103" s="107">
        <f>IF(ISNUMBER(J103), (J103 - $B103) / $B103, "")</f>
        <v>-4.1379310344827586E-2</v>
      </c>
      <c r="L103" s="108">
        <f>IF(ISNUMBER(J103), $B118 * K103, "")</f>
        <v>-6206.8965517241377</v>
      </c>
      <c r="M103" s="109">
        <v>128</v>
      </c>
      <c r="N103" s="107">
        <f>IF(ISNUMBER(M103), (M103 - $B103) / $B103, "")</f>
        <v>-0.11724137931034483</v>
      </c>
      <c r="O103" s="108">
        <f>IF(ISNUMBER(M103), $B118 * N103, "")</f>
        <v>-17586.206896551725</v>
      </c>
      <c r="Q103" s="256"/>
      <c r="R103" s="256"/>
      <c r="S103" s="256"/>
    </row>
    <row r="104" spans="1:19" ht="17.25" thickBot="1">
      <c r="A104" s="125" t="s">
        <v>105</v>
      </c>
      <c r="B104" s="126">
        <v>1525</v>
      </c>
      <c r="C104" s="77">
        <v>2.34899329E-2</v>
      </c>
      <c r="D104" s="15">
        <v>1485</v>
      </c>
      <c r="E104" s="32">
        <f t="shared" ref="E104:E107" si="50">IF(ISNUMBER(D104), (D104 - $B104) / $B104, "")</f>
        <v>-2.6229508196721311E-2</v>
      </c>
      <c r="F104" s="18">
        <f>IF(ISNUMBER(D104), $B118 * E104, "")</f>
        <v>-3934.4262295081967</v>
      </c>
      <c r="G104" s="31">
        <v>1465</v>
      </c>
      <c r="H104" s="32">
        <f t="shared" ref="H104:H107" si="51">IF(ISNUMBER(G104), (G104 - $B104) / $B104, "")</f>
        <v>-3.9344262295081971E-2</v>
      </c>
      <c r="I104" s="101">
        <f>IF(ISNUMBER(G104), $B118 * H104, "")</f>
        <v>-5901.6393442622957</v>
      </c>
      <c r="J104" s="15">
        <v>1470</v>
      </c>
      <c r="K104" s="32">
        <f t="shared" ref="K104:K107" si="52">IF(ISNUMBER(J104), (J104 - $B104) / $B104, "")</f>
        <v>-3.6065573770491806E-2</v>
      </c>
      <c r="L104" s="18">
        <f>IF(ISNUMBER(J104), $B118 * K104, "")</f>
        <v>-5409.8360655737706</v>
      </c>
      <c r="M104" s="31">
        <v>1350</v>
      </c>
      <c r="N104" s="32">
        <f t="shared" ref="N104:N107" si="53">IF(ISNUMBER(M104), (M104 - $B104) / $B104, "")</f>
        <v>-0.11475409836065574</v>
      </c>
      <c r="O104" s="18">
        <f>IF(ISNUMBER(M104), $B118 * N104, "")</f>
        <v>-17213.114754098362</v>
      </c>
      <c r="Q104" s="256"/>
      <c r="R104" s="256"/>
      <c r="S104" s="256"/>
    </row>
    <row r="105" spans="1:19" ht="17.25" thickBot="1">
      <c r="A105" s="125" t="s">
        <v>247</v>
      </c>
      <c r="B105" s="126">
        <v>81.3</v>
      </c>
      <c r="C105" s="77">
        <v>1.8796992500000002E-2</v>
      </c>
      <c r="D105" s="15">
        <v>79</v>
      </c>
      <c r="E105" s="32">
        <f t="shared" si="50"/>
        <v>-2.8290282902828996E-2</v>
      </c>
      <c r="F105" s="18">
        <f>IF(ISNUMBER(D105), $B118 * E105, "")</f>
        <v>-4243.5424354243496</v>
      </c>
      <c r="G105" s="31">
        <v>77</v>
      </c>
      <c r="H105" s="32">
        <f t="shared" si="51"/>
        <v>-5.2890528905289017E-2</v>
      </c>
      <c r="I105" s="101">
        <f>IF(ISNUMBER(G105), $B118 * H105, "")</f>
        <v>-7933.5793357933526</v>
      </c>
      <c r="J105" s="15">
        <v>77.400000000000006</v>
      </c>
      <c r="K105" s="32">
        <f t="shared" si="52"/>
        <v>-4.7970479704796946E-2</v>
      </c>
      <c r="L105" s="18">
        <f>IF(ISNUMBER(J105), $B118 * K105, "")</f>
        <v>-7195.5719557195416</v>
      </c>
      <c r="M105" s="31">
        <v>71.7</v>
      </c>
      <c r="N105" s="32">
        <f t="shared" si="53"/>
        <v>-0.11808118081180806</v>
      </c>
      <c r="O105" s="18">
        <f>IF(ISNUMBER(M105), $B118 * N105, "")</f>
        <v>-17712.177121771208</v>
      </c>
      <c r="Q105" s="256"/>
      <c r="R105" s="256"/>
      <c r="S105" s="256"/>
    </row>
    <row r="106" spans="1:19" ht="17.25" thickBot="1">
      <c r="A106" s="125" t="s">
        <v>153</v>
      </c>
      <c r="B106" s="126">
        <v>3215</v>
      </c>
      <c r="C106" s="77">
        <v>1.5797788300000001E-2</v>
      </c>
      <c r="D106" s="15">
        <v>3250</v>
      </c>
      <c r="E106" s="32">
        <f t="shared" si="50"/>
        <v>1.088646967340591E-2</v>
      </c>
      <c r="F106" s="18">
        <f>IF(ISNUMBER(D106), $B118 * E106, "")</f>
        <v>1632.9704510108866</v>
      </c>
      <c r="G106" s="31">
        <v>3125</v>
      </c>
      <c r="H106" s="32">
        <f t="shared" si="51"/>
        <v>-2.7993779160186624E-2</v>
      </c>
      <c r="I106" s="101">
        <f>IF(ISNUMBER(G106), $B118 * H106, "")</f>
        <v>-4199.0668740279934</v>
      </c>
      <c r="J106" s="15">
        <v>3120</v>
      </c>
      <c r="K106" s="32">
        <f t="shared" si="52"/>
        <v>-2.9548989113530325E-2</v>
      </c>
      <c r="L106" s="18">
        <f>IF(ISNUMBER(J106), $B118 * K106, "")</f>
        <v>-4432.3483670295491</v>
      </c>
      <c r="M106" s="31">
        <v>2865</v>
      </c>
      <c r="N106" s="32">
        <f t="shared" si="53"/>
        <v>-0.1088646967340591</v>
      </c>
      <c r="O106" s="18">
        <f>IF(ISNUMBER(M106), $B118 * N106, "")</f>
        <v>-16329.704510108866</v>
      </c>
      <c r="Q106" s="33"/>
      <c r="R106" s="33"/>
    </row>
    <row r="107" spans="1:19" ht="17.25" thickBot="1">
      <c r="A107" s="130" t="s">
        <v>155</v>
      </c>
      <c r="B107" s="131">
        <v>20260</v>
      </c>
      <c r="C107" s="79">
        <v>1.5538847099999999E-2</v>
      </c>
      <c r="D107" s="24">
        <v>19630</v>
      </c>
      <c r="E107" s="25">
        <f t="shared" si="50"/>
        <v>-3.1095755182625865E-2</v>
      </c>
      <c r="F107" s="104">
        <f>IF(ISNUMBER(D107), $B118 * E107, "")</f>
        <v>-4664.3632773938798</v>
      </c>
      <c r="G107" s="102">
        <v>19610</v>
      </c>
      <c r="H107" s="25">
        <f t="shared" si="51"/>
        <v>-3.2082922013820334E-2</v>
      </c>
      <c r="I107" s="103">
        <f>IF(ISNUMBER(G107), $B118 * H107, "")</f>
        <v>-4812.4383020730502</v>
      </c>
      <c r="J107" s="24">
        <v>19700</v>
      </c>
      <c r="K107" s="25">
        <f t="shared" si="52"/>
        <v>-2.7640671273445213E-2</v>
      </c>
      <c r="L107" s="104">
        <f>IF(ISNUMBER(J107), $B118 * K107, "")</f>
        <v>-4146.1006910167816</v>
      </c>
      <c r="M107" s="102">
        <v>17620</v>
      </c>
      <c r="N107" s="25">
        <f t="shared" si="53"/>
        <v>-0.13030602171767028</v>
      </c>
      <c r="O107" s="104">
        <f>IF(ISNUMBER(M107), $B118 * N107, "")</f>
        <v>-19545.903257650541</v>
      </c>
      <c r="Q107" s="265"/>
      <c r="R107" s="266"/>
      <c r="S107" s="267"/>
    </row>
    <row r="108" spans="1:19">
      <c r="A108" s="123" t="s">
        <v>60</v>
      </c>
      <c r="B108" s="124">
        <v>4380</v>
      </c>
      <c r="C108" s="76">
        <v>1.1547344100000001E-2</v>
      </c>
      <c r="D108" s="13">
        <v>4315</v>
      </c>
      <c r="E108" s="14">
        <f>IF(ISNUMBER(D108), (D108 - $B108) / $B108, "")</f>
        <v>-1.4840182648401826E-2</v>
      </c>
      <c r="F108" s="16">
        <f>IF(ISNUMBER(D108), $B118 * E108, "")</f>
        <v>-2226.027397260274</v>
      </c>
      <c r="G108" s="29">
        <v>4230</v>
      </c>
      <c r="H108" s="14">
        <f>IF(ISNUMBER(G108), (G108 - $B108) / $B108, "")</f>
        <v>-3.4246575342465752E-2</v>
      </c>
      <c r="I108" s="100">
        <f>IF(ISNUMBER(G108), $B118 * H108, "")</f>
        <v>-5136.9863013698623</v>
      </c>
      <c r="J108" s="13">
        <v>4240</v>
      </c>
      <c r="K108" s="14">
        <f>IF(ISNUMBER(J108), (J108 - $B108) / $B108, "")</f>
        <v>-3.1963470319634701E-2</v>
      </c>
      <c r="L108" s="16">
        <f>IF(ISNUMBER(J108), $B118 * K108, "")</f>
        <v>-4794.5205479452052</v>
      </c>
      <c r="M108" s="29">
        <v>3905</v>
      </c>
      <c r="N108" s="14">
        <f>IF(ISNUMBER(M108), (M108 - $B108) / $B108, "")</f>
        <v>-0.10844748858447488</v>
      </c>
      <c r="O108" s="16">
        <f>IF(ISNUMBER(M108), $B118 * N108, "")</f>
        <v>-16267.123287671231</v>
      </c>
      <c r="Q108" s="268"/>
      <c r="R108" s="269"/>
      <c r="S108" s="270"/>
    </row>
    <row r="109" spans="1:19" ht="17.25" thickBot="1">
      <c r="A109" s="125" t="s">
        <v>263</v>
      </c>
      <c r="B109" s="126">
        <v>212</v>
      </c>
      <c r="C109" s="77">
        <v>9.5238094999999991E-3</v>
      </c>
      <c r="D109" s="15">
        <v>205</v>
      </c>
      <c r="E109" s="32">
        <f t="shared" ref="E109:E112" si="54">IF(ISNUMBER(D109), (D109 - $B109) / $B109, "")</f>
        <v>-3.3018867924528301E-2</v>
      </c>
      <c r="F109" s="18">
        <f>IF(ISNUMBER(D109), $B118 * E109, "")</f>
        <v>-4952.8301886792451</v>
      </c>
      <c r="G109" s="31">
        <v>204</v>
      </c>
      <c r="H109" s="32">
        <f t="shared" ref="H109:H112" si="55">IF(ISNUMBER(G109), (G109 - $B109) / $B109, "")</f>
        <v>-3.7735849056603772E-2</v>
      </c>
      <c r="I109" s="101">
        <f>IF(ISNUMBER(G109), $B118 * H109, "")</f>
        <v>-5660.3773584905657</v>
      </c>
      <c r="J109" s="15">
        <v>205</v>
      </c>
      <c r="K109" s="32">
        <f t="shared" ref="K109:K112" si="56">IF(ISNUMBER(J109), (J109 - $B109) / $B109, "")</f>
        <v>-3.3018867924528301E-2</v>
      </c>
      <c r="L109" s="18">
        <f>IF(ISNUMBER(J109), $B118 * K109, "")</f>
        <v>-4952.8301886792451</v>
      </c>
      <c r="M109" s="31">
        <v>197</v>
      </c>
      <c r="N109" s="32">
        <f t="shared" ref="N109:N112" si="57">IF(ISNUMBER(M109), (M109 - $B109) / $B109, "")</f>
        <v>-7.0754716981132074E-2</v>
      </c>
      <c r="O109" s="18">
        <f>IF(ISNUMBER(M109), $B118 * N109, "")</f>
        <v>-10613.207547169812</v>
      </c>
      <c r="Q109" s="271"/>
      <c r="R109" s="272"/>
      <c r="S109" s="273"/>
    </row>
    <row r="110" spans="1:19" ht="17.25" thickBot="1">
      <c r="A110" s="125" t="s">
        <v>127</v>
      </c>
      <c r="B110" s="126">
        <v>111</v>
      </c>
      <c r="C110" s="77">
        <v>9.0909091000000008E-3</v>
      </c>
      <c r="D110" s="15">
        <v>108</v>
      </c>
      <c r="E110" s="32">
        <f t="shared" si="54"/>
        <v>-2.7027027027027029E-2</v>
      </c>
      <c r="F110" s="18">
        <f>IF(ISNUMBER(D110), $B118 * E110, "")</f>
        <v>-4054.0540540540542</v>
      </c>
      <c r="G110" s="31">
        <v>106</v>
      </c>
      <c r="H110" s="32">
        <f t="shared" si="55"/>
        <v>-4.5045045045045043E-2</v>
      </c>
      <c r="I110" s="101">
        <f>IF(ISNUMBER(G110), $B118 * H110, "")</f>
        <v>-6756.7567567567567</v>
      </c>
      <c r="J110" s="15">
        <v>106</v>
      </c>
      <c r="K110" s="32">
        <f t="shared" si="56"/>
        <v>-4.5045045045045043E-2</v>
      </c>
      <c r="L110" s="18">
        <f>IF(ISNUMBER(J110), $B118 * K110, "")</f>
        <v>-6756.7567567567567</v>
      </c>
      <c r="M110" s="31">
        <v>101</v>
      </c>
      <c r="N110" s="32">
        <f t="shared" si="57"/>
        <v>-9.0090090090090086E-2</v>
      </c>
      <c r="O110" s="18">
        <f>IF(ISNUMBER(M110), $B118 * N110, "")</f>
        <v>-13513.513513513513</v>
      </c>
      <c r="Q110" s="256"/>
      <c r="R110" s="256"/>
      <c r="S110" s="256"/>
    </row>
    <row r="111" spans="1:19" ht="17.25" thickBot="1">
      <c r="A111" s="125" t="s">
        <v>149</v>
      </c>
      <c r="B111" s="126">
        <v>114</v>
      </c>
      <c r="C111" s="77">
        <v>8.8495575000000007E-3</v>
      </c>
      <c r="D111" s="15">
        <v>112</v>
      </c>
      <c r="E111" s="32">
        <f t="shared" si="54"/>
        <v>-1.7543859649122806E-2</v>
      </c>
      <c r="F111" s="18">
        <f>IF(ISNUMBER(D111), $B118 * E111, "")</f>
        <v>-2631.5789473684208</v>
      </c>
      <c r="G111" s="31">
        <v>111</v>
      </c>
      <c r="H111" s="32">
        <f t="shared" si="55"/>
        <v>-2.6315789473684209E-2</v>
      </c>
      <c r="I111" s="101">
        <f>IF(ISNUMBER(G111), $B118 * H111, "")</f>
        <v>-3947.3684210526312</v>
      </c>
      <c r="J111" s="15">
        <v>111</v>
      </c>
      <c r="K111" s="32">
        <f t="shared" si="56"/>
        <v>-2.6315789473684209E-2</v>
      </c>
      <c r="L111" s="18">
        <f>IF(ISNUMBER(J111), $B118 * K111, "")</f>
        <v>-3947.3684210526312</v>
      </c>
      <c r="M111" s="31">
        <v>106</v>
      </c>
      <c r="N111" s="32">
        <f t="shared" si="57"/>
        <v>-7.0175438596491224E-2</v>
      </c>
      <c r="O111" s="18">
        <f>IF(ISNUMBER(M111), $B118 * N111, "")</f>
        <v>-10526.315789473683</v>
      </c>
      <c r="Q111" s="251"/>
      <c r="R111" s="251"/>
      <c r="S111" s="251"/>
    </row>
    <row r="112" spans="1:19" ht="17.25" thickBot="1">
      <c r="A112" s="127" t="s">
        <v>49</v>
      </c>
      <c r="B112" s="128">
        <v>61950000</v>
      </c>
      <c r="C112" s="78">
        <v>8.5141712999999997E-3</v>
      </c>
      <c r="D112" s="20">
        <v>60840000</v>
      </c>
      <c r="E112" s="21">
        <f t="shared" si="54"/>
        <v>-1.791767554479419E-2</v>
      </c>
      <c r="F112" s="22">
        <f>IF(ISNUMBER(D112), $B118 * E112, "")</f>
        <v>-2687.6513317191284</v>
      </c>
      <c r="G112" s="30">
        <v>60520000</v>
      </c>
      <c r="H112" s="21">
        <f t="shared" si="55"/>
        <v>-2.3083131557707828E-2</v>
      </c>
      <c r="I112" s="105">
        <f>IF(ISNUMBER(G112), $B118 * H112, "")</f>
        <v>-3462.469733656174</v>
      </c>
      <c r="J112" s="20">
        <v>60548000</v>
      </c>
      <c r="K112" s="21">
        <f t="shared" si="56"/>
        <v>-2.2631154156577887E-2</v>
      </c>
      <c r="L112" s="22">
        <f>IF(ISNUMBER(J112), $B118 * K112, "")</f>
        <v>-3394.6731234866829</v>
      </c>
      <c r="M112" s="30">
        <v>58346000</v>
      </c>
      <c r="N112" s="21">
        <f t="shared" si="57"/>
        <v>-5.8175948345439869E-2</v>
      </c>
      <c r="O112" s="22">
        <f>IF(ISNUMBER(M112), $B118 * N112, "")</f>
        <v>-8726.3922518159798</v>
      </c>
      <c r="Q112" s="251"/>
      <c r="R112" s="251"/>
      <c r="S112" s="251"/>
    </row>
    <row r="113" spans="1:19" ht="17.25" thickBot="1">
      <c r="A113" s="125" t="s">
        <v>225</v>
      </c>
      <c r="B113" s="129">
        <v>967</v>
      </c>
      <c r="C113" s="80">
        <v>7.2916667000000003E-3</v>
      </c>
      <c r="D113" s="106">
        <v>960</v>
      </c>
      <c r="E113" s="107">
        <f>IF(ISNUMBER(D113), (D113 - $B113) / $B113, "")</f>
        <v>-7.2388831437435368E-3</v>
      </c>
      <c r="F113" s="108">
        <f>IF(ISNUMBER(D113), $B118 * E113, "")</f>
        <v>-1085.8324715615306</v>
      </c>
      <c r="G113" s="109">
        <v>947</v>
      </c>
      <c r="H113" s="107">
        <f>IF(ISNUMBER(G113), (G113 - $B113) / $B113, "")</f>
        <v>-2.0682523267838676E-2</v>
      </c>
      <c r="I113" s="110">
        <f>IF(ISNUMBER(G113), $B118 * H113, "")</f>
        <v>-3102.3784901758013</v>
      </c>
      <c r="J113" s="106">
        <v>944</v>
      </c>
      <c r="K113" s="107">
        <f>IF(ISNUMBER(J113), (J113 - $B113) / $B113, "")</f>
        <v>-2.3784901758014478E-2</v>
      </c>
      <c r="L113" s="108">
        <f>IF(ISNUMBER(J113), $B118 * K113, "")</f>
        <v>-3567.7352637021718</v>
      </c>
      <c r="M113" s="109">
        <v>899</v>
      </c>
      <c r="N113" s="107">
        <f>IF(ISNUMBER(M113), (M113 - $B113) / $B113, "")</f>
        <v>-7.0320579110651496E-2</v>
      </c>
      <c r="O113" s="108">
        <f>IF(ISNUMBER(M113), $B118 * N113, "")</f>
        <v>-10548.086866597725</v>
      </c>
      <c r="Q113" s="256"/>
      <c r="R113" s="256"/>
      <c r="S113" s="256"/>
    </row>
    <row r="114" spans="1:19" ht="17.25" thickBot="1">
      <c r="A114" s="125" t="s">
        <v>85</v>
      </c>
      <c r="B114" s="126">
        <v>373</v>
      </c>
      <c r="C114" s="77">
        <v>5.3908356000000003E-3</v>
      </c>
      <c r="D114" s="15">
        <v>370</v>
      </c>
      <c r="E114" s="32">
        <f t="shared" ref="E114:E117" si="58">IF(ISNUMBER(D114), (D114 - $B114) / $B114, "")</f>
        <v>-8.0428954423592495E-3</v>
      </c>
      <c r="F114" s="18">
        <f>IF(ISNUMBER(D114), $B118 * E114, "")</f>
        <v>-1206.4343163538874</v>
      </c>
      <c r="G114" s="31">
        <v>358</v>
      </c>
      <c r="H114" s="32">
        <f t="shared" ref="H114:H117" si="59">IF(ISNUMBER(G114), (G114 - $B114) / $B114, "")</f>
        <v>-4.0214477211796246E-2</v>
      </c>
      <c r="I114" s="101">
        <f>IF(ISNUMBER(G114), $B118 * H114, "")</f>
        <v>-6032.1715817694367</v>
      </c>
      <c r="J114" s="15">
        <v>360</v>
      </c>
      <c r="K114" s="32">
        <f t="shared" ref="K114:K117" si="60">IF(ISNUMBER(J114), (J114 - $B114) / $B114, "")</f>
        <v>-3.4852546916890083E-2</v>
      </c>
      <c r="L114" s="18">
        <f>IF(ISNUMBER(J114), $B118 * K114, "")</f>
        <v>-5227.8820375335126</v>
      </c>
      <c r="M114" s="31">
        <v>332</v>
      </c>
      <c r="N114" s="32">
        <f t="shared" ref="N114:N117" si="61">IF(ISNUMBER(M114), (M114 - $B114) / $B114, "")</f>
        <v>-0.10991957104557641</v>
      </c>
      <c r="O114" s="18">
        <f>IF(ISNUMBER(M114), $B118 * N114, "")</f>
        <v>-16487.93565683646</v>
      </c>
      <c r="Q114" s="256"/>
      <c r="R114" s="256"/>
      <c r="S114" s="256"/>
    </row>
    <row r="115" spans="1:19" ht="17.25" thickBot="1">
      <c r="A115" s="125" t="s">
        <v>183</v>
      </c>
      <c r="B115" s="126">
        <v>7510</v>
      </c>
      <c r="C115" s="77">
        <v>4.0106952E-3</v>
      </c>
      <c r="D115" s="15">
        <v>7315</v>
      </c>
      <c r="E115" s="32">
        <f t="shared" si="58"/>
        <v>-2.5965379494007991E-2</v>
      </c>
      <c r="F115" s="18">
        <f>IF(ISNUMBER(D115), $B118 * E115, "")</f>
        <v>-3894.8069241011985</v>
      </c>
      <c r="G115" s="31">
        <v>7145</v>
      </c>
      <c r="H115" s="32">
        <f t="shared" si="59"/>
        <v>-4.8601864181091879E-2</v>
      </c>
      <c r="I115" s="101">
        <f>IF(ISNUMBER(G115), $B118 * H115, "")</f>
        <v>-7290.2796271637817</v>
      </c>
      <c r="J115" s="15">
        <v>7240</v>
      </c>
      <c r="K115" s="32">
        <f t="shared" si="60"/>
        <v>-3.5952063914780293E-2</v>
      </c>
      <c r="L115" s="18">
        <f>IF(ISNUMBER(J115), $B118 * K115, "")</f>
        <v>-5392.8095872170443</v>
      </c>
      <c r="M115" s="31">
        <v>6580</v>
      </c>
      <c r="N115" s="32">
        <f t="shared" si="61"/>
        <v>-0.12383488681757657</v>
      </c>
      <c r="O115" s="18">
        <f>IF(ISNUMBER(M115), $B118 * N115, "")</f>
        <v>-18575.233022636487</v>
      </c>
      <c r="Q115" s="256"/>
      <c r="R115" s="256"/>
      <c r="S115" s="256"/>
    </row>
    <row r="116" spans="1:19">
      <c r="A116" s="125" t="s">
        <v>79</v>
      </c>
      <c r="B116" s="126">
        <v>1435</v>
      </c>
      <c r="C116" s="77">
        <v>3.4965034999999999E-3</v>
      </c>
      <c r="D116" s="15">
        <v>1420</v>
      </c>
      <c r="E116" s="32">
        <f t="shared" si="58"/>
        <v>-1.0452961672473868E-2</v>
      </c>
      <c r="F116" s="18">
        <f>IF(ISNUMBER(D116), $B118 * E116, "")</f>
        <v>-1567.9442508710802</v>
      </c>
      <c r="G116" s="31">
        <v>1390</v>
      </c>
      <c r="H116" s="32">
        <f t="shared" si="59"/>
        <v>-3.1358885017421602E-2</v>
      </c>
      <c r="I116" s="101">
        <f>IF(ISNUMBER(G116), $B118 * H116, "")</f>
        <v>-4703.8327526132407</v>
      </c>
      <c r="J116" s="15">
        <v>1390</v>
      </c>
      <c r="K116" s="32">
        <f t="shared" si="60"/>
        <v>-3.1358885017421602E-2</v>
      </c>
      <c r="L116" s="18">
        <f>IF(ISNUMBER(J116), $B118 * K116, "")</f>
        <v>-4703.8327526132407</v>
      </c>
      <c r="M116" s="31">
        <v>1275</v>
      </c>
      <c r="N116" s="32">
        <f t="shared" si="61"/>
        <v>-0.11149825783972125</v>
      </c>
      <c r="O116" s="18">
        <f>IF(ISNUMBER(M116), $B118 * N116, "")</f>
        <v>-16724.73867595819</v>
      </c>
      <c r="Q116" s="278"/>
      <c r="R116" s="279"/>
      <c r="S116" s="280"/>
    </row>
    <row r="117" spans="1:19" ht="17.25" thickBot="1">
      <c r="A117" s="130" t="s">
        <v>219</v>
      </c>
      <c r="B117" s="131">
        <v>302</v>
      </c>
      <c r="C117" s="79">
        <v>3.3222591000000002E-3</v>
      </c>
      <c r="D117" s="24">
        <v>289</v>
      </c>
      <c r="E117" s="25">
        <f t="shared" si="58"/>
        <v>-4.3046357615894038E-2</v>
      </c>
      <c r="F117" s="104">
        <f>IF(ISNUMBER(D117), $B118 * E117, "")</f>
        <v>-6456.9536423841055</v>
      </c>
      <c r="G117" s="102">
        <v>284</v>
      </c>
      <c r="H117" s="25">
        <f t="shared" si="59"/>
        <v>-5.9602649006622516E-2</v>
      </c>
      <c r="I117" s="103">
        <f>IF(ISNUMBER(G117), $B118 * H117, "")</f>
        <v>-8940.3973509933767</v>
      </c>
      <c r="J117" s="24">
        <v>285</v>
      </c>
      <c r="K117" s="25">
        <f t="shared" si="60"/>
        <v>-5.6291390728476824E-2</v>
      </c>
      <c r="L117" s="104">
        <f>IF(ISNUMBER(J117), $B118 * K117, "")</f>
        <v>-8443.7086092715235</v>
      </c>
      <c r="M117" s="102">
        <v>254</v>
      </c>
      <c r="N117" s="25">
        <f t="shared" si="61"/>
        <v>-0.15894039735099338</v>
      </c>
      <c r="O117" s="104">
        <f>IF(ISNUMBER(M117), $B118 * N117, "")</f>
        <v>-23841.059602649009</v>
      </c>
      <c r="Q117" s="281"/>
      <c r="R117" s="282"/>
      <c r="S117" s="283"/>
    </row>
    <row r="118" spans="1:19" ht="17.25" thickBot="1">
      <c r="A118" s="132" t="s">
        <v>267</v>
      </c>
      <c r="B118" s="289">
        <f>$B$37</f>
        <v>150000</v>
      </c>
      <c r="C118" s="290"/>
      <c r="D118" s="26" t="s">
        <v>268</v>
      </c>
      <c r="E118" s="27">
        <f>IF(COUNT(E98:E117), SUM(E98:E117) / COUNT(E98:E117), 0)</f>
        <v>-1.996506488390646E-2</v>
      </c>
      <c r="F118" s="28">
        <f>SUM(F98:F117)</f>
        <v>-59895.194651719365</v>
      </c>
      <c r="G118" s="26" t="s">
        <v>268</v>
      </c>
      <c r="H118" s="27">
        <f>IF(COUNT(H98:H117), SUM(H98:H117) / COUNT(H98:H117), 0)</f>
        <v>-3.7063993257066503E-2</v>
      </c>
      <c r="I118" s="28">
        <f>SUM(I98:I117)</f>
        <v>-111191.97977119951</v>
      </c>
      <c r="J118" s="26" t="s">
        <v>268</v>
      </c>
      <c r="K118" s="27">
        <f>IF(COUNT(K98:K117), SUM(K98:K117) / COUNT(K98:K117), 0)</f>
        <v>-3.4571381290780731E-2</v>
      </c>
      <c r="L118" s="28">
        <f>SUM(L98:L117)</f>
        <v>-103714.14387234219</v>
      </c>
      <c r="M118" s="26" t="s">
        <v>268</v>
      </c>
      <c r="N118" s="27">
        <f>IF(COUNT(N98:N117), SUM(N98:N117) / COUNT(N98:N117), 0)</f>
        <v>-0.10309938057051629</v>
      </c>
      <c r="O118" s="28">
        <f>SUM(O98:O117)</f>
        <v>-309298.14171154884</v>
      </c>
      <c r="Q118" s="284"/>
      <c r="R118" s="285"/>
      <c r="S118" s="286"/>
    </row>
    <row r="120" spans="1:19" ht="17.25" thickBot="1"/>
    <row r="121" spans="1:19" ht="17.25" thickBot="1">
      <c r="A121" s="230" t="s">
        <v>255</v>
      </c>
      <c r="B121" s="231"/>
      <c r="C121" s="231"/>
      <c r="D121" s="231"/>
      <c r="E121" s="231"/>
      <c r="F121" s="231"/>
      <c r="G121" s="231"/>
      <c r="H121" s="231"/>
      <c r="I121" s="231"/>
      <c r="J121" s="231"/>
      <c r="K121" s="231"/>
      <c r="L121" s="231"/>
      <c r="M121" s="231"/>
      <c r="N121" s="231"/>
      <c r="O121" s="232"/>
      <c r="Q121" s="251"/>
      <c r="R121" s="251"/>
      <c r="S121" s="251"/>
    </row>
    <row r="122" spans="1:19" ht="17.25" thickBot="1">
      <c r="A122" s="214" t="s">
        <v>264</v>
      </c>
      <c r="B122" s="230" t="s">
        <v>49</v>
      </c>
      <c r="C122" s="232"/>
      <c r="D122" s="230" t="s">
        <v>57</v>
      </c>
      <c r="E122" s="231"/>
      <c r="F122" s="232"/>
      <c r="G122" s="257">
        <f>_xlfn.IFNA(VLOOKUP(B122, 현재가테이블!$B$2:$D$200, 2, FALSE), "-")</f>
        <v>60715000</v>
      </c>
      <c r="H122" s="258"/>
      <c r="I122" s="259"/>
      <c r="J122" s="230" t="s">
        <v>58</v>
      </c>
      <c r="K122" s="231"/>
      <c r="L122" s="232"/>
      <c r="M122" s="260">
        <f>_xlfn.IFNA(VLOOKUP(B122, 현재가테이블!$B$2:$D$200, 3, FALSE), "-")</f>
        <v>-7.8924148000000006E-3</v>
      </c>
      <c r="N122" s="261"/>
      <c r="O122" s="262"/>
      <c r="Q122" s="251"/>
      <c r="R122" s="251"/>
      <c r="S122" s="251"/>
    </row>
    <row r="123" spans="1:19" ht="17.25" thickBot="1">
      <c r="A123" s="291" t="s">
        <v>54</v>
      </c>
      <c r="B123" s="293" t="str">
        <f>TEXT($G$1, "[$-ko-KR]yyyy-mm-dd(ddd) ") &amp; "오전 00:00"</f>
        <v>2021-12-13(월) 오전 00:00</v>
      </c>
      <c r="C123" s="294"/>
      <c r="D123" s="253" t="str">
        <f>TEXT($G$1, "[$-ko-KR]yyyy-mm-dd(ddd) ") &amp; "오후 14:00"</f>
        <v>2021-12-13(월) 오후 14:00</v>
      </c>
      <c r="E123" s="254"/>
      <c r="F123" s="255"/>
      <c r="G123" s="253" t="str">
        <f>TEXT($G$1, "[$-ko-KR]yyyy-mm-dd(ddd) ") &amp; "오후 19:00"</f>
        <v>2021-12-13(월) 오후 19:00</v>
      </c>
      <c r="H123" s="254"/>
      <c r="I123" s="255"/>
      <c r="J123" s="253" t="str">
        <f>TEXT($G$1, "[$-ko-KR]yyyy-mm-dd(ddd) ") &amp; "오후 21:00"</f>
        <v>2021-12-13(월) 오후 21:00</v>
      </c>
      <c r="K123" s="254"/>
      <c r="L123" s="255"/>
      <c r="M123" s="253" t="str">
        <f>TEXT($G$1+1, "[$-ko-KR]yyyy-mm-dd(ddd) ") &amp; "오전 00:00"</f>
        <v>2021-12-14(화) 오전 00:00</v>
      </c>
      <c r="N123" s="254"/>
      <c r="O123" s="255"/>
      <c r="Q123" s="251"/>
      <c r="R123" s="251"/>
      <c r="S123" s="251"/>
    </row>
    <row r="124" spans="1:19" ht="17.25" thickBot="1">
      <c r="A124" s="292"/>
      <c r="B124" s="121" t="s">
        <v>57</v>
      </c>
      <c r="C124" s="122" t="s">
        <v>58</v>
      </c>
      <c r="D124" s="2" t="s">
        <v>57</v>
      </c>
      <c r="E124" s="10" t="s">
        <v>265</v>
      </c>
      <c r="F124" s="11" t="s">
        <v>266</v>
      </c>
      <c r="G124" s="215" t="s">
        <v>57</v>
      </c>
      <c r="H124" s="216" t="s">
        <v>265</v>
      </c>
      <c r="I124" s="217" t="s">
        <v>266</v>
      </c>
      <c r="J124" s="10" t="s">
        <v>57</v>
      </c>
      <c r="K124" s="10" t="s">
        <v>265</v>
      </c>
      <c r="L124" s="115" t="s">
        <v>266</v>
      </c>
      <c r="M124" s="2" t="s">
        <v>57</v>
      </c>
      <c r="N124" s="10" t="s">
        <v>265</v>
      </c>
      <c r="O124" s="66" t="s">
        <v>266</v>
      </c>
      <c r="Q124" s="256"/>
      <c r="R124" s="256"/>
      <c r="S124" s="256"/>
    </row>
    <row r="125" spans="1:19" ht="17.25" thickBot="1">
      <c r="A125" s="123" t="s">
        <v>247</v>
      </c>
      <c r="B125" s="124">
        <v>81.3</v>
      </c>
      <c r="C125" s="76">
        <v>1.8796992500000002E-2</v>
      </c>
      <c r="D125" s="13">
        <v>79</v>
      </c>
      <c r="E125" s="14">
        <f>IF(ISNUMBER(D125), (D125 - $B125) / $B125, "")</f>
        <v>-2.8290282902828996E-2</v>
      </c>
      <c r="F125" s="16">
        <f>IF(ISNUMBER(D125), $B145 * E125, "")</f>
        <v>-4243.5424354243496</v>
      </c>
      <c r="G125" s="29">
        <v>77</v>
      </c>
      <c r="H125" s="14">
        <f>IF(ISNUMBER(G125), (G125 - $B125) / $B125, "")</f>
        <v>-5.2890528905289017E-2</v>
      </c>
      <c r="I125" s="100">
        <f>IF(ISNUMBER(G125), $B145 * H125, "")</f>
        <v>-7933.5793357933526</v>
      </c>
      <c r="J125" s="13">
        <v>77.400000000000006</v>
      </c>
      <c r="K125" s="14">
        <f>IF(ISNUMBER(J125), (J125 - $B125) / $B125, "")</f>
        <v>-4.7970479704796946E-2</v>
      </c>
      <c r="L125" s="16">
        <f>IF(ISNUMBER(J125), $B145 * K125, "")</f>
        <v>-7195.5719557195416</v>
      </c>
      <c r="M125" s="29">
        <v>71.7</v>
      </c>
      <c r="N125" s="14">
        <f>IF(ISNUMBER(M125), (M125 - $B125) / $B125, "")</f>
        <v>-0.11808118081180806</v>
      </c>
      <c r="O125" s="16">
        <f>IF(ISNUMBER(M125), $B145 * N125, "")</f>
        <v>-17712.177121771208</v>
      </c>
      <c r="Q125" s="251"/>
      <c r="R125" s="251"/>
      <c r="S125" s="251"/>
    </row>
    <row r="126" spans="1:19" ht="17.25" thickBot="1">
      <c r="A126" s="125" t="s">
        <v>175</v>
      </c>
      <c r="B126" s="126">
        <v>15.7</v>
      </c>
      <c r="C126" s="77">
        <v>0</v>
      </c>
      <c r="D126" s="15">
        <v>15.1</v>
      </c>
      <c r="E126" s="32">
        <f t="shared" ref="E126:E129" si="62">IF(ISNUMBER(D126), (D126 - $B126) / $B126, "")</f>
        <v>-3.8216560509554118E-2</v>
      </c>
      <c r="F126" s="18">
        <f>IF(ISNUMBER(D126), $B145 * E126, "")</f>
        <v>-5732.4840764331175</v>
      </c>
      <c r="G126" s="31">
        <v>14.9</v>
      </c>
      <c r="H126" s="32">
        <f t="shared" ref="H126:H129" si="63">IF(ISNUMBER(G126), (G126 - $B126) / $B126, "")</f>
        <v>-5.0955414012738787E-2</v>
      </c>
      <c r="I126" s="101">
        <f>IF(ISNUMBER(G126), $B145 * H126, "")</f>
        <v>-7643.3121019108185</v>
      </c>
      <c r="J126" s="15">
        <v>15</v>
      </c>
      <c r="K126" s="32">
        <f t="shared" ref="K126:K129" si="64">IF(ISNUMBER(J126), (J126 - $B126) / $B126, "")</f>
        <v>-4.4585987261146452E-2</v>
      </c>
      <c r="L126" s="18">
        <f>IF(ISNUMBER(J126), $B145 * K126, "")</f>
        <v>-6687.8980891719675</v>
      </c>
      <c r="M126" s="31">
        <v>14.7</v>
      </c>
      <c r="N126" s="32">
        <f t="shared" ref="N126:N129" si="65">IF(ISNUMBER(M126), (M126 - $B126) / $B126, "")</f>
        <v>-6.3694267515923567E-2</v>
      </c>
      <c r="O126" s="18">
        <f>IF(ISNUMBER(M126), $B145 * N126, "")</f>
        <v>-9554.1401273885349</v>
      </c>
      <c r="Q126" s="251"/>
      <c r="R126" s="251"/>
      <c r="S126" s="251"/>
    </row>
    <row r="127" spans="1:19" ht="17.25" thickBot="1">
      <c r="A127" s="125" t="s">
        <v>205</v>
      </c>
      <c r="B127" s="126">
        <v>11.6</v>
      </c>
      <c r="C127" s="77">
        <v>0</v>
      </c>
      <c r="D127" s="15">
        <v>11.3</v>
      </c>
      <c r="E127" s="32">
        <f t="shared" si="62"/>
        <v>-2.5862068965517151E-2</v>
      </c>
      <c r="F127" s="18">
        <f>IF(ISNUMBER(D127), $B145 * E127, "")</f>
        <v>-3879.3103448275724</v>
      </c>
      <c r="G127" s="31">
        <v>11.2</v>
      </c>
      <c r="H127" s="32">
        <f t="shared" si="63"/>
        <v>-3.4482758620689689E-2</v>
      </c>
      <c r="I127" s="101">
        <f>IF(ISNUMBER(G127), $B145 * H127, "")</f>
        <v>-5172.4137931034538</v>
      </c>
      <c r="J127" s="15">
        <v>11.1</v>
      </c>
      <c r="K127" s="32">
        <f t="shared" si="64"/>
        <v>-4.3103448275862072E-2</v>
      </c>
      <c r="L127" s="18">
        <f>IF(ISNUMBER(J127), $B145 * K127, "")</f>
        <v>-6465.5172413793107</v>
      </c>
      <c r="M127" s="31">
        <v>10.199999999999999</v>
      </c>
      <c r="N127" s="32">
        <f t="shared" si="65"/>
        <v>-0.12068965517241383</v>
      </c>
      <c r="O127" s="18">
        <f>IF(ISNUMBER(M127), $B145 * N127, "")</f>
        <v>-18103.448275862072</v>
      </c>
      <c r="Q127" s="256"/>
      <c r="R127" s="256"/>
      <c r="S127" s="256"/>
    </row>
    <row r="128" spans="1:19" ht="17.25" thickBot="1">
      <c r="A128" s="125" t="s">
        <v>145</v>
      </c>
      <c r="B128" s="126">
        <v>20.5</v>
      </c>
      <c r="C128" s="77">
        <v>-9.6618356999999995E-3</v>
      </c>
      <c r="D128" s="15">
        <v>20.100000000000001</v>
      </c>
      <c r="E128" s="32">
        <f t="shared" si="62"/>
        <v>-1.951219512195115E-2</v>
      </c>
      <c r="F128" s="18">
        <f>IF(ISNUMBER(D128), $B145 * E128, "")</f>
        <v>-2926.8292682926726</v>
      </c>
      <c r="G128" s="31">
        <v>19.600000000000001</v>
      </c>
      <c r="H128" s="32">
        <f t="shared" si="63"/>
        <v>-4.3902439024390172E-2</v>
      </c>
      <c r="I128" s="101">
        <f>IF(ISNUMBER(G128), $B145 * H128, "")</f>
        <v>-6585.3658536585253</v>
      </c>
      <c r="J128" s="15">
        <v>19.600000000000001</v>
      </c>
      <c r="K128" s="32">
        <f t="shared" si="64"/>
        <v>-4.3902439024390172E-2</v>
      </c>
      <c r="L128" s="18">
        <f>IF(ISNUMBER(J128), $B145 * K128, "")</f>
        <v>-6585.3658536585253</v>
      </c>
      <c r="M128" s="31">
        <v>18.3</v>
      </c>
      <c r="N128" s="32">
        <f t="shared" si="65"/>
        <v>-0.10731707317073168</v>
      </c>
      <c r="O128" s="18">
        <f>IF(ISNUMBER(M128), $B145 * N128, "")</f>
        <v>-16097.560975609751</v>
      </c>
      <c r="Q128" s="256"/>
      <c r="R128" s="256"/>
      <c r="S128" s="256"/>
    </row>
    <row r="129" spans="1:19" ht="17.25" thickBot="1">
      <c r="A129" s="127" t="s">
        <v>159</v>
      </c>
      <c r="B129" s="128">
        <v>90.6</v>
      </c>
      <c r="C129" s="78">
        <v>-1.19956379E-2</v>
      </c>
      <c r="D129" s="20">
        <v>88.9</v>
      </c>
      <c r="E129" s="21">
        <f t="shared" si="62"/>
        <v>-1.8763796909492151E-2</v>
      </c>
      <c r="F129" s="22">
        <f>IF(ISNUMBER(D129), $B145 * E129, "")</f>
        <v>-2814.5695364238227</v>
      </c>
      <c r="G129" s="30">
        <v>87.3</v>
      </c>
      <c r="H129" s="21">
        <f t="shared" si="63"/>
        <v>-3.642384105960262E-2</v>
      </c>
      <c r="I129" s="105">
        <f>IF(ISNUMBER(G129), $B145 * H129, "")</f>
        <v>-5463.5761589403928</v>
      </c>
      <c r="J129" s="20">
        <v>87.5</v>
      </c>
      <c r="K129" s="21">
        <f t="shared" si="64"/>
        <v>-3.4216335540838791E-2</v>
      </c>
      <c r="L129" s="22">
        <f>IF(ISNUMBER(J129), $B145 * K129, "")</f>
        <v>-5132.4503311258186</v>
      </c>
      <c r="M129" s="30">
        <v>88.7</v>
      </c>
      <c r="N129" s="21">
        <f t="shared" si="65"/>
        <v>-2.0971302428255977E-2</v>
      </c>
      <c r="O129" s="22">
        <f>IF(ISNUMBER(M129), $B145 * N129, "")</f>
        <v>-3145.6953642383965</v>
      </c>
      <c r="Q129" s="256"/>
      <c r="R129" s="256"/>
      <c r="S129" s="256"/>
    </row>
    <row r="130" spans="1:19" ht="17.25" thickBot="1">
      <c r="A130" s="125" t="s">
        <v>129</v>
      </c>
      <c r="B130" s="129">
        <v>80.400000000000006</v>
      </c>
      <c r="C130" s="80">
        <v>-1.22850123E-2</v>
      </c>
      <c r="D130" s="106">
        <v>78.599999999999994</v>
      </c>
      <c r="E130" s="107">
        <f>IF(ISNUMBER(D130), (D130 - $B130) / $B130, "")</f>
        <v>-2.2388059701492678E-2</v>
      </c>
      <c r="F130" s="108">
        <f>IF(ISNUMBER(D130), $B145 * E130, "")</f>
        <v>-3358.2089552239017</v>
      </c>
      <c r="G130" s="109">
        <v>77.2</v>
      </c>
      <c r="H130" s="107">
        <f>IF(ISNUMBER(G130), (G130 - $B130) / $B130, "")</f>
        <v>-3.9800995024875656E-2</v>
      </c>
      <c r="I130" s="110">
        <f>IF(ISNUMBER(G130), $B145 * H130, "")</f>
        <v>-5970.1492537313479</v>
      </c>
      <c r="J130" s="106">
        <v>77.3</v>
      </c>
      <c r="K130" s="107">
        <f>IF(ISNUMBER(J130), (J130 - $B130) / $B130, "")</f>
        <v>-3.8557213930348361E-2</v>
      </c>
      <c r="L130" s="108">
        <f>IF(ISNUMBER(J130), $B145 * K130, "")</f>
        <v>-5783.5820895522538</v>
      </c>
      <c r="M130" s="109">
        <v>72.3</v>
      </c>
      <c r="N130" s="107">
        <f>IF(ISNUMBER(M130), (M130 - $B130) / $B130, "")</f>
        <v>-0.10074626865671651</v>
      </c>
      <c r="O130" s="108">
        <f>IF(ISNUMBER(M130), $B145 * N130, "")</f>
        <v>-15111.940298507478</v>
      </c>
      <c r="Q130" s="256"/>
      <c r="R130" s="256"/>
      <c r="S130" s="256"/>
    </row>
    <row r="131" spans="1:19" ht="17.25" thickBot="1">
      <c r="A131" s="125" t="s">
        <v>185</v>
      </c>
      <c r="B131" s="126">
        <v>13.9</v>
      </c>
      <c r="C131" s="77">
        <v>-1.4184397200000001E-2</v>
      </c>
      <c r="D131" s="15">
        <v>13.9</v>
      </c>
      <c r="E131" s="32">
        <f t="shared" ref="E131:E134" si="66">IF(ISNUMBER(D131), (D131 - $B131) / $B131, "")</f>
        <v>0</v>
      </c>
      <c r="F131" s="18">
        <f>IF(ISNUMBER(D131), $B145 * E131, "")</f>
        <v>0</v>
      </c>
      <c r="G131" s="31">
        <v>13.4</v>
      </c>
      <c r="H131" s="32">
        <f t="shared" ref="H131:H134" si="67">IF(ISNUMBER(G131), (G131 - $B131) / $B131, "")</f>
        <v>-3.5971223021582732E-2</v>
      </c>
      <c r="I131" s="101">
        <f>IF(ISNUMBER(G131), $B145 * H131, "")</f>
        <v>-5395.6834532374096</v>
      </c>
      <c r="J131" s="15">
        <v>13.4</v>
      </c>
      <c r="K131" s="32">
        <f t="shared" ref="K131:K134" si="68">IF(ISNUMBER(J131), (J131 - $B131) / $B131, "")</f>
        <v>-3.5971223021582732E-2</v>
      </c>
      <c r="L131" s="18">
        <f>IF(ISNUMBER(J131), $B145 * K131, "")</f>
        <v>-5395.6834532374096</v>
      </c>
      <c r="M131" s="31">
        <v>12.5</v>
      </c>
      <c r="N131" s="32">
        <f t="shared" ref="N131:N134" si="69">IF(ISNUMBER(M131), (M131 - $B131) / $B131, "")</f>
        <v>-0.10071942446043168</v>
      </c>
      <c r="O131" s="18">
        <f>IF(ISNUMBER(M131), $B145 * N131, "")</f>
        <v>-15107.913669064752</v>
      </c>
      <c r="Q131" s="256"/>
      <c r="R131" s="256"/>
      <c r="S131" s="256"/>
    </row>
    <row r="132" spans="1:19" ht="17.25" thickBot="1">
      <c r="A132" s="125" t="s">
        <v>199</v>
      </c>
      <c r="B132" s="126">
        <v>69.5</v>
      </c>
      <c r="C132" s="77">
        <v>-1.5580736499999999E-2</v>
      </c>
      <c r="D132" s="15">
        <v>68.5</v>
      </c>
      <c r="E132" s="32">
        <f t="shared" si="66"/>
        <v>-1.4388489208633094E-2</v>
      </c>
      <c r="F132" s="18">
        <f>IF(ISNUMBER(D132), $B145 * E132, "")</f>
        <v>-2158.2733812949641</v>
      </c>
      <c r="G132" s="31">
        <v>67.099999999999994</v>
      </c>
      <c r="H132" s="32">
        <f t="shared" si="67"/>
        <v>-3.4532374100719507E-2</v>
      </c>
      <c r="I132" s="101">
        <f>IF(ISNUMBER(G132), $B145 * H132, "")</f>
        <v>-5179.8561151079257</v>
      </c>
      <c r="J132" s="15">
        <v>67.2</v>
      </c>
      <c r="K132" s="32">
        <f t="shared" si="68"/>
        <v>-3.3093525179856073E-2</v>
      </c>
      <c r="L132" s="18">
        <f>IF(ISNUMBER(J132), $B145 * K132, "")</f>
        <v>-4964.0287769784109</v>
      </c>
      <c r="M132" s="31">
        <v>61.9</v>
      </c>
      <c r="N132" s="32">
        <f t="shared" si="69"/>
        <v>-0.10935251798561153</v>
      </c>
      <c r="O132" s="18">
        <f>IF(ISNUMBER(M132), $B145 * N132, "")</f>
        <v>-16402.87769784173</v>
      </c>
      <c r="Q132" s="256"/>
      <c r="R132" s="256"/>
      <c r="S132" s="256"/>
    </row>
    <row r="133" spans="1:19" ht="17.25" thickBot="1">
      <c r="A133" s="125" t="s">
        <v>147</v>
      </c>
      <c r="B133" s="126">
        <v>12.3</v>
      </c>
      <c r="C133" s="77">
        <v>-1.6E-2</v>
      </c>
      <c r="D133" s="15">
        <v>11.9</v>
      </c>
      <c r="E133" s="32">
        <f t="shared" si="66"/>
        <v>-3.2520325203252057E-2</v>
      </c>
      <c r="F133" s="18">
        <f>IF(ISNUMBER(D133), $B145 * E133, "")</f>
        <v>-4878.0487804878085</v>
      </c>
      <c r="G133" s="31">
        <v>11.7</v>
      </c>
      <c r="H133" s="32">
        <f t="shared" si="67"/>
        <v>-4.8780487804878161E-2</v>
      </c>
      <c r="I133" s="101">
        <f>IF(ISNUMBER(G133), $B145 * H133, "")</f>
        <v>-7317.0731707317245</v>
      </c>
      <c r="J133" s="15">
        <v>11.8</v>
      </c>
      <c r="K133" s="32">
        <f t="shared" si="68"/>
        <v>-4.065040650406504E-2</v>
      </c>
      <c r="L133" s="18">
        <f>IF(ISNUMBER(J133), $B145 * K133, "")</f>
        <v>-6097.5609756097556</v>
      </c>
      <c r="M133" s="31">
        <v>10.7</v>
      </c>
      <c r="N133" s="32">
        <f t="shared" si="69"/>
        <v>-0.13008130081300823</v>
      </c>
      <c r="O133" s="18">
        <f>IF(ISNUMBER(M133), $B145 * N133, "")</f>
        <v>-19512.195121951234</v>
      </c>
      <c r="Q133" s="33"/>
      <c r="R133" s="33"/>
    </row>
    <row r="134" spans="1:19" ht="17.25" thickBot="1">
      <c r="A134" s="130" t="s">
        <v>71</v>
      </c>
      <c r="B134" s="131">
        <v>27.5</v>
      </c>
      <c r="C134" s="79">
        <v>-1.7857142900000001E-2</v>
      </c>
      <c r="D134" s="24">
        <v>26.8</v>
      </c>
      <c r="E134" s="25">
        <f t="shared" si="66"/>
        <v>-2.5454545454545428E-2</v>
      </c>
      <c r="F134" s="104">
        <f>IF(ISNUMBER(D134), $B145 * E134, "")</f>
        <v>-3818.1818181818139</v>
      </c>
      <c r="G134" s="102">
        <v>26.2</v>
      </c>
      <c r="H134" s="25">
        <f t="shared" si="67"/>
        <v>-4.72727272727273E-2</v>
      </c>
      <c r="I134" s="103">
        <f>IF(ISNUMBER(G134), $B145 * H134, "")</f>
        <v>-7090.9090909090946</v>
      </c>
      <c r="J134" s="24">
        <v>26.4</v>
      </c>
      <c r="K134" s="25">
        <f t="shared" si="68"/>
        <v>-4.0000000000000049E-2</v>
      </c>
      <c r="L134" s="104">
        <f>IF(ISNUMBER(J134), $B145 * K134, "")</f>
        <v>-6000.0000000000073</v>
      </c>
      <c r="M134" s="102">
        <v>23.9</v>
      </c>
      <c r="N134" s="25">
        <f t="shared" si="69"/>
        <v>-0.13090909090909095</v>
      </c>
      <c r="O134" s="104">
        <f>IF(ISNUMBER(M134), $B145 * N134, "")</f>
        <v>-19636.363636363643</v>
      </c>
      <c r="Q134" s="265"/>
      <c r="R134" s="266"/>
      <c r="S134" s="267"/>
    </row>
    <row r="135" spans="1:19">
      <c r="A135" s="123" t="s">
        <v>213</v>
      </c>
      <c r="B135" s="124">
        <v>11</v>
      </c>
      <c r="C135" s="76">
        <v>-1.7857142900000001E-2</v>
      </c>
      <c r="D135" s="13">
        <v>10.8</v>
      </c>
      <c r="E135" s="14">
        <f>IF(ISNUMBER(D135), (D135 - $B135) / $B135, "")</f>
        <v>-1.8181818181818118E-2</v>
      </c>
      <c r="F135" s="16">
        <f>IF(ISNUMBER(D135), $B145 * E135, "")</f>
        <v>-2727.2727272727179</v>
      </c>
      <c r="G135" s="29">
        <v>10.8</v>
      </c>
      <c r="H135" s="14">
        <f>IF(ISNUMBER(G135), (G135 - $B135) / $B135, "")</f>
        <v>-1.8181818181818118E-2</v>
      </c>
      <c r="I135" s="100">
        <f>IF(ISNUMBER(G135), $B145 * H135, "")</f>
        <v>-2727.2727272727179</v>
      </c>
      <c r="J135" s="13">
        <v>10.8</v>
      </c>
      <c r="K135" s="14">
        <f>IF(ISNUMBER(J135), (J135 - $B135) / $B135, "")</f>
        <v>-1.8181818181818118E-2</v>
      </c>
      <c r="L135" s="16">
        <f>IF(ISNUMBER(J135), $B145 * K135, "")</f>
        <v>-2727.2727272727179</v>
      </c>
      <c r="M135" s="29">
        <v>10.1</v>
      </c>
      <c r="N135" s="14">
        <f>IF(ISNUMBER(M135), (M135 - $B135) / $B135, "")</f>
        <v>-8.1818181818181845E-2</v>
      </c>
      <c r="O135" s="16">
        <f>IF(ISNUMBER(M135), $B145 * N135, "")</f>
        <v>-12272.727272727278</v>
      </c>
      <c r="Q135" s="268"/>
      <c r="R135" s="269"/>
      <c r="S135" s="270"/>
    </row>
    <row r="136" spans="1:19" ht="17.25" thickBot="1">
      <c r="A136" s="125" t="s">
        <v>64</v>
      </c>
      <c r="B136" s="126">
        <v>39.200000000000003</v>
      </c>
      <c r="C136" s="77">
        <v>-0.02</v>
      </c>
      <c r="D136" s="15">
        <v>38.700000000000003</v>
      </c>
      <c r="E136" s="32">
        <f t="shared" ref="E136:E139" si="70">IF(ISNUMBER(D136), (D136 - $B136) / $B136, "")</f>
        <v>-1.2755102040816325E-2</v>
      </c>
      <c r="F136" s="18">
        <f>IF(ISNUMBER(D136), $B145 * E136, "")</f>
        <v>-1913.2653061224487</v>
      </c>
      <c r="G136" s="31">
        <v>38.299999999999997</v>
      </c>
      <c r="H136" s="32">
        <f t="shared" ref="H136:H139" si="71">IF(ISNUMBER(G136), (G136 - $B136) / $B136, "")</f>
        <v>-2.2959183673469531E-2</v>
      </c>
      <c r="I136" s="101">
        <f>IF(ISNUMBER(G136), $B145 * H136, "")</f>
        <v>-3443.8775510204296</v>
      </c>
      <c r="J136" s="15">
        <v>38.4</v>
      </c>
      <c r="K136" s="32">
        <f t="shared" ref="K136:K139" si="72">IF(ISNUMBER(J136), (J136 - $B136) / $B136, "")</f>
        <v>-2.0408163265306228E-2</v>
      </c>
      <c r="L136" s="18">
        <f>IF(ISNUMBER(J136), $B145 * K136, "")</f>
        <v>-3061.2244897959345</v>
      </c>
      <c r="M136" s="31">
        <v>35.9</v>
      </c>
      <c r="N136" s="32">
        <f t="shared" ref="N136:N139" si="73">IF(ISNUMBER(M136), (M136 - $B136) / $B136, "")</f>
        <v>-8.4183673469387862E-2</v>
      </c>
      <c r="O136" s="18">
        <f>IF(ISNUMBER(M136), $B145 * N136, "")</f>
        <v>-12627.55102040818</v>
      </c>
      <c r="Q136" s="271"/>
      <c r="R136" s="272"/>
      <c r="S136" s="273"/>
    </row>
    <row r="137" spans="1:19" ht="17.25" thickBot="1">
      <c r="A137" s="125" t="s">
        <v>201</v>
      </c>
      <c r="B137" s="126">
        <v>16.100000000000001</v>
      </c>
      <c r="C137" s="77">
        <v>-2.4242424200000001E-2</v>
      </c>
      <c r="D137" s="15">
        <v>16.100000000000001</v>
      </c>
      <c r="E137" s="32">
        <f t="shared" si="70"/>
        <v>0</v>
      </c>
      <c r="F137" s="18">
        <f>IF(ISNUMBER(D137), $B145 * E137, "")</f>
        <v>0</v>
      </c>
      <c r="G137" s="31">
        <v>15.8</v>
      </c>
      <c r="H137" s="32">
        <f t="shared" si="71"/>
        <v>-1.863354037267085E-2</v>
      </c>
      <c r="I137" s="101">
        <f>IF(ISNUMBER(G137), $B145 * H137, "")</f>
        <v>-2795.0310559006275</v>
      </c>
      <c r="J137" s="15">
        <v>15.6</v>
      </c>
      <c r="K137" s="32">
        <f t="shared" si="72"/>
        <v>-3.105590062111812E-2</v>
      </c>
      <c r="L137" s="18">
        <f>IF(ISNUMBER(J137), $B145 * K137, "")</f>
        <v>-4658.385093167718</v>
      </c>
      <c r="M137" s="31">
        <v>14.6</v>
      </c>
      <c r="N137" s="32">
        <f t="shared" si="73"/>
        <v>-9.3167701863354144E-2</v>
      </c>
      <c r="O137" s="18">
        <f>IF(ISNUMBER(M137), $B145 * N137, "")</f>
        <v>-13975.155279503122</v>
      </c>
      <c r="Q137" s="256"/>
      <c r="R137" s="256"/>
      <c r="S137" s="256"/>
    </row>
    <row r="138" spans="1:19" ht="17.25" thickBot="1">
      <c r="A138" s="125" t="s">
        <v>338</v>
      </c>
      <c r="B138" s="126">
        <v>0.14399999999999999</v>
      </c>
      <c r="C138" s="77">
        <v>-2.7027026999999999E-2</v>
      </c>
      <c r="D138" s="15">
        <v>0.14099999999999999</v>
      </c>
      <c r="E138" s="32">
        <f t="shared" si="70"/>
        <v>-2.0833333333333353E-2</v>
      </c>
      <c r="F138" s="18">
        <f>IF(ISNUMBER(D138), $B145 * E138, "")</f>
        <v>-3125.0000000000027</v>
      </c>
      <c r="G138" s="31">
        <v>0.13900000000000001</v>
      </c>
      <c r="H138" s="32">
        <f t="shared" si="71"/>
        <v>-3.4722222222222064E-2</v>
      </c>
      <c r="I138" s="101">
        <f>IF(ISNUMBER(G138), $B145 * H138, "")</f>
        <v>-5208.3333333333094</v>
      </c>
      <c r="J138" s="15">
        <v>0.14000000000000001</v>
      </c>
      <c r="K138" s="32">
        <f t="shared" si="72"/>
        <v>-2.7777777777777613E-2</v>
      </c>
      <c r="L138" s="18">
        <f>IF(ISNUMBER(J138), $B145 * K138, "")</f>
        <v>-4166.6666666666424</v>
      </c>
      <c r="M138" s="31">
        <v>0.14099999999999999</v>
      </c>
      <c r="N138" s="32">
        <f t="shared" si="73"/>
        <v>-2.0833333333333353E-2</v>
      </c>
      <c r="O138" s="18">
        <f>IF(ISNUMBER(M138), $B145 * N138, "")</f>
        <v>-3125.0000000000027</v>
      </c>
      <c r="Q138" s="251"/>
      <c r="R138" s="251"/>
      <c r="S138" s="251"/>
    </row>
    <row r="139" spans="1:19" ht="17.25" thickBot="1">
      <c r="A139" s="127" t="s">
        <v>231</v>
      </c>
      <c r="B139" s="128">
        <v>80.400000000000006</v>
      </c>
      <c r="C139" s="78">
        <v>-2.89855072E-2</v>
      </c>
      <c r="D139" s="20">
        <v>78.900000000000006</v>
      </c>
      <c r="E139" s="21">
        <f t="shared" si="70"/>
        <v>-1.8656716417910446E-2</v>
      </c>
      <c r="F139" s="22">
        <f>IF(ISNUMBER(D139), $B145 * E139, "")</f>
        <v>-2798.5074626865671</v>
      </c>
      <c r="G139" s="30">
        <v>77.900000000000006</v>
      </c>
      <c r="H139" s="21">
        <f t="shared" si="71"/>
        <v>-3.1094527363184077E-2</v>
      </c>
      <c r="I139" s="105">
        <f>IF(ISNUMBER(G139), $B145 * H139, "")</f>
        <v>-4664.1791044776119</v>
      </c>
      <c r="J139" s="20">
        <v>77.8</v>
      </c>
      <c r="K139" s="21">
        <f t="shared" si="72"/>
        <v>-3.2338308457711545E-2</v>
      </c>
      <c r="L139" s="22">
        <f>IF(ISNUMBER(J139), $B145 * K139, "")</f>
        <v>-4850.7462686567314</v>
      </c>
      <c r="M139" s="30">
        <v>70</v>
      </c>
      <c r="N139" s="21">
        <f t="shared" si="73"/>
        <v>-0.12935323383084582</v>
      </c>
      <c r="O139" s="22">
        <f>IF(ISNUMBER(M139), $B145 * N139, "")</f>
        <v>-19402.985074626875</v>
      </c>
      <c r="Q139" s="251"/>
      <c r="R139" s="251"/>
      <c r="S139" s="251"/>
    </row>
    <row r="140" spans="1:19" ht="17.25" thickBot="1">
      <c r="A140" s="125" t="s">
        <v>119</v>
      </c>
      <c r="B140" s="129">
        <v>29.9</v>
      </c>
      <c r="C140" s="80">
        <v>-2.9220779200000001E-2</v>
      </c>
      <c r="D140" s="106">
        <v>28.8</v>
      </c>
      <c r="E140" s="107">
        <f>IF(ISNUMBER(D140), (D140 - $B140) / $B140, "")</f>
        <v>-3.678929765886281E-2</v>
      </c>
      <c r="F140" s="108">
        <f>IF(ISNUMBER(D140), $B145 * E140, "")</f>
        <v>-5518.3946488294214</v>
      </c>
      <c r="G140" s="109">
        <v>28.1</v>
      </c>
      <c r="H140" s="107">
        <f>IF(ISNUMBER(G140), (G140 - $B140) / $B140, "")</f>
        <v>-6.0200668896320975E-2</v>
      </c>
      <c r="I140" s="110">
        <f>IF(ISNUMBER(G140), $B145 * H140, "")</f>
        <v>-9030.1003344481469</v>
      </c>
      <c r="J140" s="106">
        <v>28.3</v>
      </c>
      <c r="K140" s="107">
        <f>IF(ISNUMBER(J140), (J140 - $B140) / $B140, "")</f>
        <v>-5.3511705685618659E-2</v>
      </c>
      <c r="L140" s="108">
        <f>IF(ISNUMBER(J140), $B145 * K140, "")</f>
        <v>-8026.755852842799</v>
      </c>
      <c r="M140" s="109">
        <v>26</v>
      </c>
      <c r="N140" s="107">
        <f>IF(ISNUMBER(M140), (M140 - $B140) / $B140, "")</f>
        <v>-0.13043478260869562</v>
      </c>
      <c r="O140" s="108">
        <f>IF(ISNUMBER(M140), $B145 * N140, "")</f>
        <v>-19565.217391304344</v>
      </c>
      <c r="Q140" s="256"/>
      <c r="R140" s="256"/>
      <c r="S140" s="256"/>
    </row>
    <row r="141" spans="1:19" ht="17.25" thickBot="1">
      <c r="A141" s="125" t="s">
        <v>207</v>
      </c>
      <c r="B141" s="126">
        <v>15.7</v>
      </c>
      <c r="C141" s="77">
        <v>-3.0864197499999999E-2</v>
      </c>
      <c r="D141" s="15">
        <v>15.2</v>
      </c>
      <c r="E141" s="32">
        <f t="shared" ref="E141:E144" si="74">IF(ISNUMBER(D141), (D141 - $B141) / $B141, "")</f>
        <v>-3.1847133757961783E-2</v>
      </c>
      <c r="F141" s="18">
        <f>IF(ISNUMBER(D141), $B145 * E141, "")</f>
        <v>-4777.0700636942674</v>
      </c>
      <c r="G141" s="31">
        <v>15</v>
      </c>
      <c r="H141" s="32">
        <f t="shared" ref="H141:H144" si="75">IF(ISNUMBER(G141), (G141 - $B141) / $B141, "")</f>
        <v>-4.4585987261146452E-2</v>
      </c>
      <c r="I141" s="101">
        <f>IF(ISNUMBER(G141), $B145 * H141, "")</f>
        <v>-6687.8980891719675</v>
      </c>
      <c r="J141" s="15">
        <v>14.9</v>
      </c>
      <c r="K141" s="32">
        <f t="shared" ref="K141:K144" si="76">IF(ISNUMBER(J141), (J141 - $B141) / $B141, "")</f>
        <v>-5.0955414012738787E-2</v>
      </c>
      <c r="L141" s="18">
        <f>IF(ISNUMBER(J141), $B145 * K141, "")</f>
        <v>-7643.3121019108185</v>
      </c>
      <c r="M141" s="31">
        <v>13.7</v>
      </c>
      <c r="N141" s="32">
        <f t="shared" ref="N141:N144" si="77">IF(ISNUMBER(M141), (M141 - $B141) / $B141, "")</f>
        <v>-0.12738853503184713</v>
      </c>
      <c r="O141" s="18">
        <f>IF(ISNUMBER(M141), $B145 * N141, "")</f>
        <v>-19108.28025477707</v>
      </c>
      <c r="Q141" s="256"/>
      <c r="R141" s="256"/>
      <c r="S141" s="256"/>
    </row>
    <row r="142" spans="1:19" ht="17.25" thickBot="1">
      <c r="A142" s="125" t="s">
        <v>187</v>
      </c>
      <c r="B142" s="126">
        <v>15.6</v>
      </c>
      <c r="C142" s="77">
        <v>-3.1055900599999998E-2</v>
      </c>
      <c r="D142" s="15">
        <v>15.2</v>
      </c>
      <c r="E142" s="32">
        <f t="shared" si="74"/>
        <v>-2.5641025641025664E-2</v>
      </c>
      <c r="F142" s="18">
        <f>IF(ISNUMBER(D142), $B145 * E142, "")</f>
        <v>-3846.1538461538498</v>
      </c>
      <c r="G142" s="31">
        <v>15.1</v>
      </c>
      <c r="H142" s="32">
        <f t="shared" si="75"/>
        <v>-3.2051282051282055E-2</v>
      </c>
      <c r="I142" s="101">
        <f>IF(ISNUMBER(G142), $B145 * H142, "")</f>
        <v>-4807.6923076923085</v>
      </c>
      <c r="J142" s="15">
        <v>15</v>
      </c>
      <c r="K142" s="32">
        <f t="shared" si="76"/>
        <v>-3.8461538461538443E-2</v>
      </c>
      <c r="L142" s="18">
        <f>IF(ISNUMBER(J142), $B145 * K142, "")</f>
        <v>-5769.2307692307668</v>
      </c>
      <c r="M142" s="31">
        <v>13.8</v>
      </c>
      <c r="N142" s="32">
        <f t="shared" si="77"/>
        <v>-0.11538461538461532</v>
      </c>
      <c r="O142" s="18">
        <f>IF(ISNUMBER(M142), $B145 * N142, "")</f>
        <v>-17307.692307692298</v>
      </c>
      <c r="Q142" s="256"/>
      <c r="R142" s="256"/>
      <c r="S142" s="256"/>
    </row>
    <row r="143" spans="1:19">
      <c r="A143" s="125" t="s">
        <v>342</v>
      </c>
      <c r="B143" s="126">
        <v>4.12</v>
      </c>
      <c r="C143" s="77">
        <v>-3.7383177599999998E-2</v>
      </c>
      <c r="D143" s="15">
        <v>3.91</v>
      </c>
      <c r="E143" s="32">
        <f t="shared" si="74"/>
        <v>-5.0970873786407758E-2</v>
      </c>
      <c r="F143" s="18">
        <f>IF(ISNUMBER(D143), $B145 * E143, "")</f>
        <v>-7645.6310679611634</v>
      </c>
      <c r="G143" s="31">
        <v>3.78</v>
      </c>
      <c r="H143" s="32">
        <f t="shared" si="75"/>
        <v>-8.2524271844660269E-2</v>
      </c>
      <c r="I143" s="101">
        <f>IF(ISNUMBER(G143), $B145 * H143, "")</f>
        <v>-12378.64077669904</v>
      </c>
      <c r="J143" s="15">
        <v>3.77</v>
      </c>
      <c r="K143" s="32">
        <f t="shared" si="76"/>
        <v>-8.4951456310679629E-2</v>
      </c>
      <c r="L143" s="18">
        <f>IF(ISNUMBER(J143), $B145 * K143, "")</f>
        <v>-12742.718446601944</v>
      </c>
      <c r="M143" s="31">
        <v>3.45</v>
      </c>
      <c r="N143" s="32">
        <f t="shared" si="77"/>
        <v>-0.16262135922330095</v>
      </c>
      <c r="O143" s="18">
        <f>IF(ISNUMBER(M143), $B145 * N143, "")</f>
        <v>-24393.203883495142</v>
      </c>
      <c r="Q143" s="278"/>
      <c r="R143" s="279"/>
      <c r="S143" s="280"/>
    </row>
    <row r="144" spans="1:19" ht="17.25" thickBot="1">
      <c r="A144" s="130"/>
      <c r="B144" s="131"/>
      <c r="C144" s="79"/>
      <c r="D144" s="24" t="s">
        <v>341</v>
      </c>
      <c r="E144" s="25" t="str">
        <f t="shared" si="74"/>
        <v/>
      </c>
      <c r="F144" s="104" t="str">
        <f>IF(ISNUMBER(D144), $B145 * E144, "")</f>
        <v/>
      </c>
      <c r="G144" s="102" t="s">
        <v>341</v>
      </c>
      <c r="H144" s="25" t="str">
        <f t="shared" si="75"/>
        <v/>
      </c>
      <c r="I144" s="103" t="str">
        <f>IF(ISNUMBER(G144), $B145 * H144, "")</f>
        <v/>
      </c>
      <c r="J144" s="24" t="s">
        <v>341</v>
      </c>
      <c r="K144" s="25" t="str">
        <f t="shared" si="76"/>
        <v/>
      </c>
      <c r="L144" s="104" t="str">
        <f>IF(ISNUMBER(J144), $B145 * K144, "")</f>
        <v/>
      </c>
      <c r="M144" s="102" t="s">
        <v>341</v>
      </c>
      <c r="N144" s="25" t="str">
        <f t="shared" si="77"/>
        <v/>
      </c>
      <c r="O144" s="104" t="str">
        <f>IF(ISNUMBER(M144), $B145 * N144, "")</f>
        <v/>
      </c>
      <c r="Q144" s="281"/>
      <c r="R144" s="282"/>
      <c r="S144" s="283"/>
    </row>
    <row r="145" spans="1:19" ht="17.25" thickBot="1">
      <c r="A145" s="132" t="s">
        <v>267</v>
      </c>
      <c r="B145" s="289">
        <f>$B$37</f>
        <v>150000</v>
      </c>
      <c r="C145" s="290"/>
      <c r="D145" s="26" t="s">
        <v>268</v>
      </c>
      <c r="E145" s="27">
        <f>IF(COUNT(E125:E144), SUM(E125:E144) / COUNT(E125:E144), 0)</f>
        <v>-2.3214296041863317E-2</v>
      </c>
      <c r="F145" s="28">
        <f>SUM(F125:F144)</f>
        <v>-66160.743719310471</v>
      </c>
      <c r="G145" s="26" t="s">
        <v>268</v>
      </c>
      <c r="H145" s="27">
        <f>IF(COUNT(H125:H144), SUM(H125:H144) / COUNT(H125:H144), 0)</f>
        <v>-4.0524541616540427E-2</v>
      </c>
      <c r="I145" s="28">
        <f>SUM(I125:I144)</f>
        <v>-115494.94360714023</v>
      </c>
      <c r="J145" s="26" t="s">
        <v>268</v>
      </c>
      <c r="K145" s="27">
        <f>IF(COUNT(K125:K144), SUM(K125:K144) / COUNT(K125:K144), 0)</f>
        <v>-3.998384953774705E-2</v>
      </c>
      <c r="L145" s="28">
        <f>SUM(L125:L144)</f>
        <v>-113953.97118257909</v>
      </c>
      <c r="M145" s="26" t="s">
        <v>268</v>
      </c>
      <c r="N145" s="27">
        <f>IF(COUNT(N125:N144), SUM(N125:N144) / COUNT(N125:N144), 0)</f>
        <v>-0.10251302623618705</v>
      </c>
      <c r="O145" s="28">
        <f>SUM(O125:O144)</f>
        <v>-292162.12477313308</v>
      </c>
      <c r="Q145" s="284"/>
      <c r="R145" s="285"/>
      <c r="S145" s="286"/>
    </row>
    <row r="147" spans="1:19" ht="17.25" thickBot="1"/>
    <row r="148" spans="1:19" ht="17.25" thickBot="1">
      <c r="A148" s="230" t="s">
        <v>256</v>
      </c>
      <c r="B148" s="231"/>
      <c r="C148" s="231"/>
      <c r="D148" s="231"/>
      <c r="E148" s="231"/>
      <c r="F148" s="231"/>
      <c r="G148" s="231"/>
      <c r="H148" s="231"/>
      <c r="I148" s="231"/>
      <c r="J148" s="231"/>
      <c r="K148" s="231"/>
      <c r="L148" s="231"/>
      <c r="M148" s="231"/>
      <c r="N148" s="231"/>
      <c r="O148" s="232"/>
      <c r="Q148" s="251"/>
      <c r="R148" s="251"/>
      <c r="S148" s="251"/>
    </row>
    <row r="149" spans="1:19" ht="17.25" thickBot="1">
      <c r="A149" s="214" t="s">
        <v>264</v>
      </c>
      <c r="B149" s="230" t="s">
        <v>49</v>
      </c>
      <c r="C149" s="232"/>
      <c r="D149" s="230" t="s">
        <v>57</v>
      </c>
      <c r="E149" s="231"/>
      <c r="F149" s="232"/>
      <c r="G149" s="257">
        <f>_xlfn.IFNA(VLOOKUP(B149, 현재가테이블!$B$2:$D$200, 2, FALSE), "-")</f>
        <v>60715000</v>
      </c>
      <c r="H149" s="258"/>
      <c r="I149" s="259"/>
      <c r="J149" s="230" t="s">
        <v>58</v>
      </c>
      <c r="K149" s="231"/>
      <c r="L149" s="232"/>
      <c r="M149" s="260">
        <f>_xlfn.IFNA(VLOOKUP(B149, 현재가테이블!$B$2:$D$200, 3, FALSE), "-")</f>
        <v>-7.8924148000000006E-3</v>
      </c>
      <c r="N149" s="261"/>
      <c r="O149" s="262"/>
      <c r="Q149" s="251"/>
      <c r="R149" s="251"/>
      <c r="S149" s="251"/>
    </row>
    <row r="150" spans="1:19" ht="17.25" thickBot="1">
      <c r="A150" s="291" t="s">
        <v>54</v>
      </c>
      <c r="B150" s="293" t="str">
        <f>TEXT($G$1, "[$-ko-KR]yyyy-mm-dd(ddd) ") &amp; "오전 00:00"</f>
        <v>2021-12-13(월) 오전 00:00</v>
      </c>
      <c r="C150" s="294"/>
      <c r="D150" s="253" t="str">
        <f>TEXT($G$1, "[$-ko-KR]yyyy-mm-dd(ddd) ") &amp; "오후 14:00"</f>
        <v>2021-12-13(월) 오후 14:00</v>
      </c>
      <c r="E150" s="254"/>
      <c r="F150" s="255"/>
      <c r="G150" s="253" t="str">
        <f>TEXT($G$1, "[$-ko-KR]yyyy-mm-dd(ddd) ") &amp; "오후 19:00"</f>
        <v>2021-12-13(월) 오후 19:00</v>
      </c>
      <c r="H150" s="254"/>
      <c r="I150" s="255"/>
      <c r="J150" s="253" t="str">
        <f>TEXT($G$1, "[$-ko-KR]yyyy-mm-dd(ddd) ") &amp; "오후 21:00"</f>
        <v>2021-12-13(월) 오후 21:00</v>
      </c>
      <c r="K150" s="254"/>
      <c r="L150" s="255"/>
      <c r="M150" s="253" t="str">
        <f>TEXT($G$1+1, "[$-ko-KR]yyyy-mm-dd(ddd) ") &amp; "오전 00:00"</f>
        <v>2021-12-14(화) 오전 00:00</v>
      </c>
      <c r="N150" s="254"/>
      <c r="O150" s="255"/>
      <c r="Q150" s="251"/>
      <c r="R150" s="251"/>
      <c r="S150" s="251"/>
    </row>
    <row r="151" spans="1:19" ht="17.25" thickBot="1">
      <c r="A151" s="292"/>
      <c r="B151" s="121" t="s">
        <v>57</v>
      </c>
      <c r="C151" s="122" t="s">
        <v>58</v>
      </c>
      <c r="D151" s="2" t="s">
        <v>57</v>
      </c>
      <c r="E151" s="10" t="s">
        <v>265</v>
      </c>
      <c r="F151" s="11" t="s">
        <v>266</v>
      </c>
      <c r="G151" s="215" t="s">
        <v>57</v>
      </c>
      <c r="H151" s="216" t="s">
        <v>265</v>
      </c>
      <c r="I151" s="217" t="s">
        <v>266</v>
      </c>
      <c r="J151" s="10" t="s">
        <v>57</v>
      </c>
      <c r="K151" s="10" t="s">
        <v>265</v>
      </c>
      <c r="L151" s="115" t="s">
        <v>266</v>
      </c>
      <c r="M151" s="2" t="s">
        <v>57</v>
      </c>
      <c r="N151" s="10" t="s">
        <v>265</v>
      </c>
      <c r="O151" s="66" t="s">
        <v>266</v>
      </c>
      <c r="Q151" s="256"/>
      <c r="R151" s="256"/>
      <c r="S151" s="256"/>
    </row>
    <row r="152" spans="1:19" ht="17.25" thickBot="1">
      <c r="A152" s="123" t="s">
        <v>197</v>
      </c>
      <c r="B152" s="124">
        <v>169</v>
      </c>
      <c r="C152" s="76">
        <v>0</v>
      </c>
      <c r="D152" s="13">
        <v>164</v>
      </c>
      <c r="E152" s="14">
        <f>IF(ISNUMBER(D152), (D152 - $B152) / $B152, "")</f>
        <v>-2.9585798816568046E-2</v>
      </c>
      <c r="F152" s="16">
        <f>IF(ISNUMBER(D152), $B172 * E152, "")</f>
        <v>-4437.8698224852069</v>
      </c>
      <c r="G152" s="29">
        <v>159</v>
      </c>
      <c r="H152" s="14">
        <f>IF(ISNUMBER(G152), (G152 - $B152) / $B152, "")</f>
        <v>-5.9171597633136092E-2</v>
      </c>
      <c r="I152" s="100">
        <f>IF(ISNUMBER(G152), $B172 * H152, "")</f>
        <v>-8875.7396449704138</v>
      </c>
      <c r="J152" s="13">
        <v>161</v>
      </c>
      <c r="K152" s="14">
        <f>IF(ISNUMBER(J152), (J152 - $B152) / $B152, "")</f>
        <v>-4.7337278106508875E-2</v>
      </c>
      <c r="L152" s="16">
        <f>IF(ISNUMBER(J152), $B172 * K152, "")</f>
        <v>-7100.5917159763312</v>
      </c>
      <c r="M152" s="29">
        <v>148</v>
      </c>
      <c r="N152" s="14">
        <f>IF(ISNUMBER(M152), (M152 - $B152) / $B152, "")</f>
        <v>-0.1242603550295858</v>
      </c>
      <c r="O152" s="16">
        <f>IF(ISNUMBER(M152), $B172 * N152, "")</f>
        <v>-18639.053254437869</v>
      </c>
      <c r="Q152" s="251"/>
      <c r="R152" s="251"/>
      <c r="S152" s="251"/>
    </row>
    <row r="153" spans="1:19" ht="17.25" thickBot="1">
      <c r="A153" s="125" t="s">
        <v>189</v>
      </c>
      <c r="B153" s="126">
        <v>327</v>
      </c>
      <c r="C153" s="77">
        <v>-6.0790274E-3</v>
      </c>
      <c r="D153" s="15">
        <v>318</v>
      </c>
      <c r="E153" s="32">
        <f t="shared" ref="E153:E156" si="78">IF(ISNUMBER(D153), (D153 - $B153) / $B153, "")</f>
        <v>-2.7522935779816515E-2</v>
      </c>
      <c r="F153" s="18">
        <f>IF(ISNUMBER(D153), $B172 * E153, "")</f>
        <v>-4128.440366972477</v>
      </c>
      <c r="G153" s="31">
        <v>310</v>
      </c>
      <c r="H153" s="32">
        <f t="shared" ref="H153:H156" si="79">IF(ISNUMBER(G153), (G153 - $B153) / $B153, "")</f>
        <v>-5.1987767584097858E-2</v>
      </c>
      <c r="I153" s="101">
        <f>IF(ISNUMBER(G153), $B172 * H153, "")</f>
        <v>-7798.1651376146783</v>
      </c>
      <c r="J153" s="15">
        <v>311</v>
      </c>
      <c r="K153" s="32">
        <f t="shared" ref="K153:K156" si="80">IF(ISNUMBER(J153), (J153 - $B153) / $B153, "")</f>
        <v>-4.8929663608562692E-2</v>
      </c>
      <c r="L153" s="18">
        <f>IF(ISNUMBER(J153), $B172 * K153, "")</f>
        <v>-7339.4495412844035</v>
      </c>
      <c r="M153" s="31">
        <v>283</v>
      </c>
      <c r="N153" s="32">
        <f t="shared" ref="N153:N156" si="81">IF(ISNUMBER(M153), (M153 - $B153) / $B153, "")</f>
        <v>-0.13455657492354739</v>
      </c>
      <c r="O153" s="18">
        <f>IF(ISNUMBER(M153), $B172 * N153, "")</f>
        <v>-20183.486238532107</v>
      </c>
      <c r="Q153" s="251"/>
      <c r="R153" s="251"/>
      <c r="S153" s="251"/>
    </row>
    <row r="154" spans="1:19" ht="17.25" thickBot="1">
      <c r="A154" s="125" t="s">
        <v>121</v>
      </c>
      <c r="B154" s="126">
        <v>441</v>
      </c>
      <c r="C154" s="77">
        <v>-6.7567568000000003E-3</v>
      </c>
      <c r="D154" s="15">
        <v>431</v>
      </c>
      <c r="E154" s="32">
        <f t="shared" si="78"/>
        <v>-2.2675736961451247E-2</v>
      </c>
      <c r="F154" s="18">
        <f>IF(ISNUMBER(D154), $B172 * E154, "")</f>
        <v>-3401.3605442176872</v>
      </c>
      <c r="G154" s="31">
        <v>421</v>
      </c>
      <c r="H154" s="32">
        <f t="shared" si="79"/>
        <v>-4.5351473922902494E-2</v>
      </c>
      <c r="I154" s="101">
        <f>IF(ISNUMBER(G154), $B172 * H154, "")</f>
        <v>-6802.7210884353744</v>
      </c>
      <c r="J154" s="15">
        <v>422</v>
      </c>
      <c r="K154" s="32">
        <f t="shared" si="80"/>
        <v>-4.3083900226757371E-2</v>
      </c>
      <c r="L154" s="18">
        <f>IF(ISNUMBER(J154), $B172 * K154, "")</f>
        <v>-6462.5850340136058</v>
      </c>
      <c r="M154" s="31">
        <v>392</v>
      </c>
      <c r="N154" s="32">
        <f t="shared" si="81"/>
        <v>-0.1111111111111111</v>
      </c>
      <c r="O154" s="18">
        <f>IF(ISNUMBER(M154), $B172 * N154, "")</f>
        <v>-16666.666666666664</v>
      </c>
      <c r="Q154" s="256"/>
      <c r="R154" s="256"/>
      <c r="S154" s="256"/>
    </row>
    <row r="155" spans="1:19" ht="17.25" thickBot="1">
      <c r="A155" s="125" t="s">
        <v>235</v>
      </c>
      <c r="B155" s="126">
        <v>107</v>
      </c>
      <c r="C155" s="77">
        <v>-9.2592592999999994E-3</v>
      </c>
      <c r="D155" s="15">
        <v>104</v>
      </c>
      <c r="E155" s="32">
        <f t="shared" si="78"/>
        <v>-2.8037383177570093E-2</v>
      </c>
      <c r="F155" s="18">
        <f>IF(ISNUMBER(D155), $B172 * E155, "")</f>
        <v>-4205.6074766355141</v>
      </c>
      <c r="G155" s="31">
        <v>103</v>
      </c>
      <c r="H155" s="32">
        <f t="shared" si="79"/>
        <v>-3.7383177570093455E-2</v>
      </c>
      <c r="I155" s="101">
        <f>IF(ISNUMBER(G155), $B172 * H155, "")</f>
        <v>-5607.4766355140182</v>
      </c>
      <c r="J155" s="15">
        <v>103</v>
      </c>
      <c r="K155" s="32">
        <f t="shared" si="80"/>
        <v>-3.7383177570093455E-2</v>
      </c>
      <c r="L155" s="18">
        <f>IF(ISNUMBER(J155), $B172 * K155, "")</f>
        <v>-5607.4766355140182</v>
      </c>
      <c r="M155" s="31">
        <v>93.4</v>
      </c>
      <c r="N155" s="32">
        <f t="shared" si="81"/>
        <v>-0.1271028037383177</v>
      </c>
      <c r="O155" s="18">
        <f>IF(ISNUMBER(M155), $B172 * N155, "")</f>
        <v>-19065.420560747654</v>
      </c>
      <c r="Q155" s="256"/>
      <c r="R155" s="256"/>
      <c r="S155" s="256"/>
    </row>
    <row r="156" spans="1:19" ht="17.25" thickBot="1">
      <c r="A156" s="127" t="s">
        <v>125</v>
      </c>
      <c r="B156" s="128">
        <v>106</v>
      </c>
      <c r="C156" s="78">
        <v>-9.3457943999999994E-3</v>
      </c>
      <c r="D156" s="20">
        <v>104</v>
      </c>
      <c r="E156" s="21">
        <f t="shared" si="78"/>
        <v>-1.8867924528301886E-2</v>
      </c>
      <c r="F156" s="22">
        <f>IF(ISNUMBER(D156), $B172 * E156, "")</f>
        <v>-2830.1886792452829</v>
      </c>
      <c r="G156" s="30">
        <v>103</v>
      </c>
      <c r="H156" s="21">
        <f t="shared" si="79"/>
        <v>-2.8301886792452831E-2</v>
      </c>
      <c r="I156" s="105">
        <f>IF(ISNUMBER(G156), $B172 * H156, "")</f>
        <v>-4245.2830188679245</v>
      </c>
      <c r="J156" s="20">
        <v>104</v>
      </c>
      <c r="K156" s="21">
        <f t="shared" si="80"/>
        <v>-1.8867924528301886E-2</v>
      </c>
      <c r="L156" s="22">
        <f>IF(ISNUMBER(J156), $B172 * K156, "")</f>
        <v>-2830.1886792452829</v>
      </c>
      <c r="M156" s="30">
        <v>95.1</v>
      </c>
      <c r="N156" s="21">
        <f t="shared" si="81"/>
        <v>-0.10283018867924534</v>
      </c>
      <c r="O156" s="22">
        <f>IF(ISNUMBER(M156), $B172 * N156, "")</f>
        <v>-15424.528301886801</v>
      </c>
      <c r="Q156" s="256"/>
      <c r="R156" s="256"/>
      <c r="S156" s="256"/>
    </row>
    <row r="157" spans="1:19" ht="17.25" thickBot="1">
      <c r="A157" s="125" t="s">
        <v>215</v>
      </c>
      <c r="B157" s="129">
        <v>383</v>
      </c>
      <c r="C157" s="80">
        <v>-1.0335917300000001E-2</v>
      </c>
      <c r="D157" s="106">
        <v>379</v>
      </c>
      <c r="E157" s="107">
        <f>IF(ISNUMBER(D157), (D157 - $B157) / $B157, "")</f>
        <v>-1.0443864229765013E-2</v>
      </c>
      <c r="F157" s="108">
        <f>IF(ISNUMBER(D157), $B172 * E157, "")</f>
        <v>-1566.579634464752</v>
      </c>
      <c r="G157" s="109">
        <v>373</v>
      </c>
      <c r="H157" s="107">
        <f>IF(ISNUMBER(G157), (G157 - $B157) / $B157, "")</f>
        <v>-2.6109660574412531E-2</v>
      </c>
      <c r="I157" s="110">
        <f>IF(ISNUMBER(G157), $B172 * H157, "")</f>
        <v>-3916.4490861618797</v>
      </c>
      <c r="J157" s="106">
        <v>371</v>
      </c>
      <c r="K157" s="107">
        <f>IF(ISNUMBER(J157), (J157 - $B157) / $B157, "")</f>
        <v>-3.1331592689295036E-2</v>
      </c>
      <c r="L157" s="108">
        <f>IF(ISNUMBER(J157), $B172 * K157, "")</f>
        <v>-4699.7389033942554</v>
      </c>
      <c r="M157" s="109">
        <v>328</v>
      </c>
      <c r="N157" s="107">
        <f>IF(ISNUMBER(M157), (M157 - $B157) / $B157, "")</f>
        <v>-0.14360313315926893</v>
      </c>
      <c r="O157" s="108">
        <f>IF(ISNUMBER(M157), $B172 * N157, "")</f>
        <v>-21540.46997389034</v>
      </c>
      <c r="Q157" s="256"/>
      <c r="R157" s="256"/>
      <c r="S157" s="256"/>
    </row>
    <row r="158" spans="1:19" ht="17.25" thickBot="1">
      <c r="A158" s="125" t="s">
        <v>217</v>
      </c>
      <c r="B158" s="126">
        <v>191</v>
      </c>
      <c r="C158" s="77">
        <v>-1.0362694299999999E-2</v>
      </c>
      <c r="D158" s="15">
        <v>183</v>
      </c>
      <c r="E158" s="32">
        <f t="shared" ref="E158:E161" si="82">IF(ISNUMBER(D158), (D158 - $B158) / $B158, "")</f>
        <v>-4.1884816753926704E-2</v>
      </c>
      <c r="F158" s="18">
        <f>IF(ISNUMBER(D158), $B172 * E158, "")</f>
        <v>-6282.7225130890056</v>
      </c>
      <c r="G158" s="31">
        <v>182</v>
      </c>
      <c r="H158" s="32">
        <f t="shared" ref="H158:H161" si="83">IF(ISNUMBER(G158), (G158 - $B158) / $B158, "")</f>
        <v>-4.712041884816754E-2</v>
      </c>
      <c r="I158" s="101">
        <f>IF(ISNUMBER(G158), $B172 * H158, "")</f>
        <v>-7068.0628272251306</v>
      </c>
      <c r="J158" s="15">
        <v>181</v>
      </c>
      <c r="K158" s="32">
        <f t="shared" ref="K158:K161" si="84">IF(ISNUMBER(J158), (J158 - $B158) / $B158, "")</f>
        <v>-5.2356020942408377E-2</v>
      </c>
      <c r="L158" s="18">
        <f>IF(ISNUMBER(J158), $B172 * K158, "")</f>
        <v>-7853.4031413612565</v>
      </c>
      <c r="M158" s="31">
        <v>166</v>
      </c>
      <c r="N158" s="32">
        <f t="shared" ref="N158:N161" si="85">IF(ISNUMBER(M158), (M158 - $B158) / $B158, "")</f>
        <v>-0.13089005235602094</v>
      </c>
      <c r="O158" s="18">
        <f>IF(ISNUMBER(M158), $B172 * N158, "")</f>
        <v>-19633.507853403142</v>
      </c>
      <c r="Q158" s="256"/>
      <c r="R158" s="256"/>
      <c r="S158" s="256"/>
    </row>
    <row r="159" spans="1:19" ht="17.25" thickBot="1">
      <c r="A159" s="125" t="s">
        <v>249</v>
      </c>
      <c r="B159" s="126">
        <v>895</v>
      </c>
      <c r="C159" s="77">
        <v>-1.2141280399999999E-2</v>
      </c>
      <c r="D159" s="15">
        <v>870</v>
      </c>
      <c r="E159" s="32">
        <f t="shared" si="82"/>
        <v>-2.7932960893854747E-2</v>
      </c>
      <c r="F159" s="18">
        <f>IF(ISNUMBER(D159), $B172 * E159, "")</f>
        <v>-4189.9441340782123</v>
      </c>
      <c r="G159" s="31">
        <v>857</v>
      </c>
      <c r="H159" s="32">
        <f t="shared" si="83"/>
        <v>-4.2458100558659215E-2</v>
      </c>
      <c r="I159" s="101">
        <f>IF(ISNUMBER(G159), $B172 * H159, "")</f>
        <v>-6368.715083798882</v>
      </c>
      <c r="J159" s="15">
        <v>856</v>
      </c>
      <c r="K159" s="32">
        <f t="shared" si="84"/>
        <v>-4.357541899441341E-2</v>
      </c>
      <c r="L159" s="18">
        <f>IF(ISNUMBER(J159), $B172 * K159, "")</f>
        <v>-6536.3128491620118</v>
      </c>
      <c r="M159" s="31">
        <v>821</v>
      </c>
      <c r="N159" s="32">
        <f t="shared" si="85"/>
        <v>-8.2681564245810052E-2</v>
      </c>
      <c r="O159" s="18">
        <f>IF(ISNUMBER(M159), $B172 * N159, "")</f>
        <v>-12402.234636871508</v>
      </c>
      <c r="Q159" s="256"/>
      <c r="R159" s="256"/>
      <c r="S159" s="256"/>
    </row>
    <row r="160" spans="1:19" ht="17.25" thickBot="1">
      <c r="A160" s="125" t="s">
        <v>327</v>
      </c>
      <c r="B160" s="126">
        <v>924</v>
      </c>
      <c r="C160" s="77">
        <v>-1.2820512799999999E-2</v>
      </c>
      <c r="D160" s="15">
        <v>965</v>
      </c>
      <c r="E160" s="32">
        <f t="shared" si="82"/>
        <v>4.4372294372294376E-2</v>
      </c>
      <c r="F160" s="18">
        <f>IF(ISNUMBER(D160), $B172 * E160, "")</f>
        <v>6655.8441558441564</v>
      </c>
      <c r="G160" s="31">
        <v>969</v>
      </c>
      <c r="H160" s="32">
        <f t="shared" si="83"/>
        <v>4.8701298701298704E-2</v>
      </c>
      <c r="I160" s="101">
        <f>IF(ISNUMBER(G160), $B172 * H160, "")</f>
        <v>7305.1948051948057</v>
      </c>
      <c r="J160" s="15">
        <v>982</v>
      </c>
      <c r="K160" s="32">
        <f t="shared" si="84"/>
        <v>6.2770562770562768E-2</v>
      </c>
      <c r="L160" s="18">
        <f>IF(ISNUMBER(J160), $B172 * K160, "")</f>
        <v>9415.5844155844152</v>
      </c>
      <c r="M160" s="31">
        <v>900</v>
      </c>
      <c r="N160" s="32">
        <f t="shared" si="85"/>
        <v>-2.5974025974025976E-2</v>
      </c>
      <c r="O160" s="18">
        <f>IF(ISNUMBER(M160), $B172 * N160, "")</f>
        <v>-3896.1038961038962</v>
      </c>
      <c r="Q160" s="33"/>
      <c r="R160" s="33"/>
    </row>
    <row r="161" spans="1:19" ht="17.25" thickBot="1">
      <c r="A161" s="130" t="s">
        <v>237</v>
      </c>
      <c r="B161" s="131">
        <v>135</v>
      </c>
      <c r="C161" s="79">
        <v>-1.45985401E-2</v>
      </c>
      <c r="D161" s="24">
        <v>131</v>
      </c>
      <c r="E161" s="25">
        <f t="shared" si="82"/>
        <v>-2.9629629629629631E-2</v>
      </c>
      <c r="F161" s="104">
        <f>IF(ISNUMBER(D161), $B172 * E161, "")</f>
        <v>-4444.4444444444443</v>
      </c>
      <c r="G161" s="102">
        <v>129</v>
      </c>
      <c r="H161" s="25">
        <f t="shared" si="83"/>
        <v>-4.4444444444444446E-2</v>
      </c>
      <c r="I161" s="103">
        <f>IF(ISNUMBER(G161), $B172 * H161, "")</f>
        <v>-6666.666666666667</v>
      </c>
      <c r="J161" s="24">
        <v>129</v>
      </c>
      <c r="K161" s="25">
        <f t="shared" si="84"/>
        <v>-4.4444444444444446E-2</v>
      </c>
      <c r="L161" s="104">
        <f>IF(ISNUMBER(J161), $B172 * K161, "")</f>
        <v>-6666.666666666667</v>
      </c>
      <c r="M161" s="102">
        <v>117</v>
      </c>
      <c r="N161" s="25">
        <f t="shared" si="85"/>
        <v>-0.13333333333333333</v>
      </c>
      <c r="O161" s="104">
        <f>IF(ISNUMBER(M161), $B172 * N161, "")</f>
        <v>-20000</v>
      </c>
      <c r="Q161" s="265"/>
      <c r="R161" s="266"/>
      <c r="S161" s="267"/>
    </row>
    <row r="162" spans="1:19">
      <c r="A162" s="123" t="s">
        <v>141</v>
      </c>
      <c r="B162" s="124">
        <v>130</v>
      </c>
      <c r="C162" s="76">
        <v>-1.51515152E-2</v>
      </c>
      <c r="D162" s="13">
        <v>132</v>
      </c>
      <c r="E162" s="14">
        <f>IF(ISNUMBER(D162), (D162 - $B162) / $B162, "")</f>
        <v>1.5384615384615385E-2</v>
      </c>
      <c r="F162" s="16">
        <f>IF(ISNUMBER(D162), $B172 * E162, "")</f>
        <v>2307.6923076923076</v>
      </c>
      <c r="G162" s="29">
        <v>128</v>
      </c>
      <c r="H162" s="14">
        <f>IF(ISNUMBER(G162), (G162 - $B162) / $B162, "")</f>
        <v>-1.5384615384615385E-2</v>
      </c>
      <c r="I162" s="100">
        <f>IF(ISNUMBER(G162), $B172 * H162, "")</f>
        <v>-2307.6923076923076</v>
      </c>
      <c r="J162" s="13">
        <v>129</v>
      </c>
      <c r="K162" s="14">
        <f>IF(ISNUMBER(J162), (J162 - $B162) / $B162, "")</f>
        <v>-7.6923076923076927E-3</v>
      </c>
      <c r="L162" s="16">
        <f>IF(ISNUMBER(J162), $B172 * K162, "")</f>
        <v>-1153.8461538461538</v>
      </c>
      <c r="M162" s="29">
        <v>120</v>
      </c>
      <c r="N162" s="14">
        <f>IF(ISNUMBER(M162), (M162 - $B162) / $B162, "")</f>
        <v>-7.6923076923076927E-2</v>
      </c>
      <c r="O162" s="16">
        <f>IF(ISNUMBER(M162), $B172 * N162, "")</f>
        <v>-11538.461538461539</v>
      </c>
      <c r="Q162" s="268"/>
      <c r="R162" s="269"/>
      <c r="S162" s="270"/>
    </row>
    <row r="163" spans="1:19" ht="17.25" thickBot="1">
      <c r="A163" s="125" t="s">
        <v>233</v>
      </c>
      <c r="B163" s="126">
        <v>568</v>
      </c>
      <c r="C163" s="77">
        <v>-1.55979203E-2</v>
      </c>
      <c r="D163" s="15">
        <v>554</v>
      </c>
      <c r="E163" s="32">
        <f t="shared" ref="E163:E166" si="86">IF(ISNUMBER(D163), (D163 - $B163) / $B163, "")</f>
        <v>-2.464788732394366E-2</v>
      </c>
      <c r="F163" s="18">
        <f>IF(ISNUMBER(D163), $B172 * E163, "")</f>
        <v>-3697.183098591549</v>
      </c>
      <c r="G163" s="31">
        <v>546</v>
      </c>
      <c r="H163" s="32">
        <f t="shared" ref="H163:H166" si="87">IF(ISNUMBER(G163), (G163 - $B163) / $B163, "")</f>
        <v>-3.873239436619718E-2</v>
      </c>
      <c r="I163" s="101">
        <f>IF(ISNUMBER(G163), $B172 * H163, "")</f>
        <v>-5809.859154929577</v>
      </c>
      <c r="J163" s="15">
        <v>547</v>
      </c>
      <c r="K163" s="32">
        <f t="shared" ref="K163:K166" si="88">IF(ISNUMBER(J163), (J163 - $B163) / $B163, "")</f>
        <v>-3.6971830985915492E-2</v>
      </c>
      <c r="L163" s="18">
        <f>IF(ISNUMBER(J163), $B172 * K163, "")</f>
        <v>-5545.7746478873241</v>
      </c>
      <c r="M163" s="31">
        <v>505</v>
      </c>
      <c r="N163" s="32">
        <f t="shared" ref="N163:N166" si="89">IF(ISNUMBER(M163), (M163 - $B163) / $B163, "")</f>
        <v>-0.11091549295774648</v>
      </c>
      <c r="O163" s="18">
        <f>IF(ISNUMBER(M163), $B172 * N163, "")</f>
        <v>-16637.323943661973</v>
      </c>
      <c r="Q163" s="271"/>
      <c r="R163" s="272"/>
      <c r="S163" s="273"/>
    </row>
    <row r="164" spans="1:19" ht="17.25" thickBot="1">
      <c r="A164" s="125" t="s">
        <v>336</v>
      </c>
      <c r="B164" s="126">
        <v>311</v>
      </c>
      <c r="C164" s="77">
        <v>-1.58227848E-2</v>
      </c>
      <c r="D164" s="15">
        <v>309</v>
      </c>
      <c r="E164" s="32">
        <f t="shared" si="86"/>
        <v>-6.4308681672025723E-3</v>
      </c>
      <c r="F164" s="18">
        <f>IF(ISNUMBER(D164), $B172 * E164, "")</f>
        <v>-964.6302250803858</v>
      </c>
      <c r="G164" s="31">
        <v>303</v>
      </c>
      <c r="H164" s="32">
        <f t="shared" si="87"/>
        <v>-2.5723472668810289E-2</v>
      </c>
      <c r="I164" s="101">
        <f>IF(ISNUMBER(G164), $B172 * H164, "")</f>
        <v>-3858.5209003215432</v>
      </c>
      <c r="J164" s="15">
        <v>303</v>
      </c>
      <c r="K164" s="32">
        <f t="shared" si="88"/>
        <v>-2.5723472668810289E-2</v>
      </c>
      <c r="L164" s="18">
        <f>IF(ISNUMBER(J164), $B172 * K164, "")</f>
        <v>-3858.5209003215432</v>
      </c>
      <c r="M164" s="31">
        <v>276</v>
      </c>
      <c r="N164" s="32">
        <f t="shared" si="89"/>
        <v>-0.11254019292604502</v>
      </c>
      <c r="O164" s="18">
        <f>IF(ISNUMBER(M164), $B172 * N164, "")</f>
        <v>-16881.028938906751</v>
      </c>
      <c r="Q164" s="256"/>
      <c r="R164" s="256"/>
      <c r="S164" s="256"/>
    </row>
    <row r="165" spans="1:19" ht="17.25" thickBot="1">
      <c r="A165" s="125" t="s">
        <v>101</v>
      </c>
      <c r="B165" s="126">
        <v>895</v>
      </c>
      <c r="C165" s="77">
        <v>-2.1857923500000001E-2</v>
      </c>
      <c r="D165" s="15">
        <v>879</v>
      </c>
      <c r="E165" s="32">
        <f t="shared" si="86"/>
        <v>-1.7877094972067038E-2</v>
      </c>
      <c r="F165" s="18">
        <f>IF(ISNUMBER(D165), $B172 * E165, "")</f>
        <v>-2681.5642458100556</v>
      </c>
      <c r="G165" s="31">
        <v>865</v>
      </c>
      <c r="H165" s="32">
        <f t="shared" si="87"/>
        <v>-3.3519553072625698E-2</v>
      </c>
      <c r="I165" s="101">
        <f>IF(ISNUMBER(G165), $B172 * H165, "")</f>
        <v>-5027.9329608938542</v>
      </c>
      <c r="J165" s="15">
        <v>867</v>
      </c>
      <c r="K165" s="32">
        <f t="shared" si="88"/>
        <v>-3.128491620111732E-2</v>
      </c>
      <c r="L165" s="18">
        <f>IF(ISNUMBER(J165), $B172 * K165, "")</f>
        <v>-4692.7374301675982</v>
      </c>
      <c r="M165" s="31">
        <v>815</v>
      </c>
      <c r="N165" s="32">
        <f t="shared" si="89"/>
        <v>-8.9385474860335198E-2</v>
      </c>
      <c r="O165" s="18">
        <f>IF(ISNUMBER(M165), $B172 * N165, "")</f>
        <v>-13407.82122905028</v>
      </c>
      <c r="Q165" s="251"/>
      <c r="R165" s="251"/>
      <c r="S165" s="251"/>
    </row>
    <row r="166" spans="1:19" ht="17.25" thickBot="1">
      <c r="A166" s="127" t="s">
        <v>251</v>
      </c>
      <c r="B166" s="128">
        <v>304</v>
      </c>
      <c r="C166" s="78">
        <v>-2.5641025599999999E-2</v>
      </c>
      <c r="D166" s="20">
        <v>298</v>
      </c>
      <c r="E166" s="21">
        <f t="shared" si="86"/>
        <v>-1.9736842105263157E-2</v>
      </c>
      <c r="F166" s="22">
        <f>IF(ISNUMBER(D166), $B172 * E166, "")</f>
        <v>-2960.5263157894733</v>
      </c>
      <c r="G166" s="30">
        <v>294</v>
      </c>
      <c r="H166" s="21">
        <f t="shared" si="87"/>
        <v>-3.2894736842105261E-2</v>
      </c>
      <c r="I166" s="105">
        <f>IF(ISNUMBER(G166), $B172 * H166, "")</f>
        <v>-4934.2105263157891</v>
      </c>
      <c r="J166" s="20">
        <v>296</v>
      </c>
      <c r="K166" s="21">
        <f t="shared" si="88"/>
        <v>-2.6315789473684209E-2</v>
      </c>
      <c r="L166" s="22">
        <f>IF(ISNUMBER(J166), $B172 * K166, "")</f>
        <v>-3947.3684210526312</v>
      </c>
      <c r="M166" s="30">
        <v>271</v>
      </c>
      <c r="N166" s="21">
        <f t="shared" si="89"/>
        <v>-0.10855263157894737</v>
      </c>
      <c r="O166" s="22">
        <f>IF(ISNUMBER(M166), $B172 * N166, "")</f>
        <v>-16282.894736842107</v>
      </c>
      <c r="Q166" s="251"/>
      <c r="R166" s="251"/>
      <c r="S166" s="251"/>
    </row>
    <row r="167" spans="1:19" ht="17.25" thickBot="1">
      <c r="A167" s="125" t="s">
        <v>239</v>
      </c>
      <c r="B167" s="129">
        <v>596</v>
      </c>
      <c r="C167" s="80">
        <v>-2.7732463299999999E-2</v>
      </c>
      <c r="D167" s="106">
        <v>580</v>
      </c>
      <c r="E167" s="107">
        <f>IF(ISNUMBER(D167), (D167 - $B167) / $B167, "")</f>
        <v>-2.6845637583892617E-2</v>
      </c>
      <c r="F167" s="108">
        <f>IF(ISNUMBER(D167), $B172 * E167, "")</f>
        <v>-4026.8456375838923</v>
      </c>
      <c r="G167" s="109">
        <v>575</v>
      </c>
      <c r="H167" s="107">
        <f>IF(ISNUMBER(G167), (G167 - $B167) / $B167, "")</f>
        <v>-3.5234899328859058E-2</v>
      </c>
      <c r="I167" s="110">
        <f>IF(ISNUMBER(G167), $B172 * H167, "")</f>
        <v>-5285.2348993288588</v>
      </c>
      <c r="J167" s="106">
        <v>575</v>
      </c>
      <c r="K167" s="107">
        <f>IF(ISNUMBER(J167), (J167 - $B167) / $B167, "")</f>
        <v>-3.5234899328859058E-2</v>
      </c>
      <c r="L167" s="108">
        <f>IF(ISNUMBER(J167), $B172 * K167, "")</f>
        <v>-5285.2348993288588</v>
      </c>
      <c r="M167" s="109">
        <v>525</v>
      </c>
      <c r="N167" s="107">
        <f>IF(ISNUMBER(M167), (M167 - $B167) / $B167, "")</f>
        <v>-0.11912751677852348</v>
      </c>
      <c r="O167" s="108">
        <f>IF(ISNUMBER(M167), $B172 * N167, "")</f>
        <v>-17869.127516778524</v>
      </c>
      <c r="Q167" s="256"/>
      <c r="R167" s="256"/>
      <c r="S167" s="256"/>
    </row>
    <row r="168" spans="1:19" ht="17.25" thickBot="1">
      <c r="A168" s="125" t="s">
        <v>171</v>
      </c>
      <c r="B168" s="126">
        <v>575</v>
      </c>
      <c r="C168" s="77">
        <v>-2.8716216199999998E-2</v>
      </c>
      <c r="D168" s="15">
        <v>585</v>
      </c>
      <c r="E168" s="32">
        <f t="shared" ref="E168:E171" si="90">IF(ISNUMBER(D168), (D168 - $B168) / $B168, "")</f>
        <v>1.7391304347826087E-2</v>
      </c>
      <c r="F168" s="18">
        <f>IF(ISNUMBER(D168), $B172 * E168, "")</f>
        <v>2608.695652173913</v>
      </c>
      <c r="G168" s="31">
        <v>552</v>
      </c>
      <c r="H168" s="32">
        <f t="shared" ref="H168:H171" si="91">IF(ISNUMBER(G168), (G168 - $B168) / $B168, "")</f>
        <v>-0.04</v>
      </c>
      <c r="I168" s="101">
        <f>IF(ISNUMBER(G168), $B172 * H168, "")</f>
        <v>-6000</v>
      </c>
      <c r="J168" s="15">
        <v>556</v>
      </c>
      <c r="K168" s="32">
        <f t="shared" ref="K168:K171" si="92">IF(ISNUMBER(J168), (J168 - $B168) / $B168, "")</f>
        <v>-3.3043478260869563E-2</v>
      </c>
      <c r="L168" s="18">
        <f>IF(ISNUMBER(J168), $B172 * K168, "")</f>
        <v>-4956.5217391304341</v>
      </c>
      <c r="M168" s="31">
        <v>502</v>
      </c>
      <c r="N168" s="32">
        <f t="shared" ref="N168:N171" si="93">IF(ISNUMBER(M168), (M168 - $B168) / $B168, "")</f>
        <v>-0.12695652173913044</v>
      </c>
      <c r="O168" s="18">
        <f>IF(ISNUMBER(M168), $B172 * N168, "")</f>
        <v>-19043.478260869568</v>
      </c>
      <c r="Q168" s="256"/>
      <c r="R168" s="256"/>
      <c r="S168" s="256"/>
    </row>
    <row r="169" spans="1:19" ht="17.25" thickBot="1">
      <c r="A169" s="125" t="s">
        <v>135</v>
      </c>
      <c r="B169" s="126">
        <v>280</v>
      </c>
      <c r="C169" s="77">
        <v>-3.4482758600000003E-2</v>
      </c>
      <c r="D169" s="15">
        <v>275</v>
      </c>
      <c r="E169" s="32">
        <f t="shared" si="90"/>
        <v>-1.7857142857142856E-2</v>
      </c>
      <c r="F169" s="18">
        <f>IF(ISNUMBER(D169), $B172 * E169, "")</f>
        <v>-2678.5714285714284</v>
      </c>
      <c r="G169" s="31">
        <v>273</v>
      </c>
      <c r="H169" s="32">
        <f t="shared" si="91"/>
        <v>-2.5000000000000001E-2</v>
      </c>
      <c r="I169" s="101">
        <f>IF(ISNUMBER(G169), $B172 * H169, "")</f>
        <v>-3750</v>
      </c>
      <c r="J169" s="15">
        <v>272</v>
      </c>
      <c r="K169" s="32">
        <f t="shared" si="92"/>
        <v>-2.8571428571428571E-2</v>
      </c>
      <c r="L169" s="18">
        <f>IF(ISNUMBER(J169), $B172 * K169, "")</f>
        <v>-4285.7142857142853</v>
      </c>
      <c r="M169" s="31">
        <v>243</v>
      </c>
      <c r="N169" s="32">
        <f t="shared" si="93"/>
        <v>-0.13214285714285715</v>
      </c>
      <c r="O169" s="18">
        <f>IF(ISNUMBER(M169), $B172 * N169, "")</f>
        <v>-19821.428571428572</v>
      </c>
      <c r="Q169" s="256"/>
      <c r="R169" s="256"/>
      <c r="S169" s="256"/>
    </row>
    <row r="170" spans="1:19">
      <c r="A170" s="125" t="s">
        <v>227</v>
      </c>
      <c r="B170" s="126">
        <v>642</v>
      </c>
      <c r="C170" s="77">
        <v>-3.6036036E-2</v>
      </c>
      <c r="D170" s="15">
        <v>613</v>
      </c>
      <c r="E170" s="32">
        <f t="shared" si="90"/>
        <v>-4.5171339563862926E-2</v>
      </c>
      <c r="F170" s="18">
        <f>IF(ISNUMBER(D170), $B172 * E170, "")</f>
        <v>-6775.7009345794386</v>
      </c>
      <c r="G170" s="31">
        <v>601</v>
      </c>
      <c r="H170" s="32">
        <f t="shared" si="91"/>
        <v>-6.3862928348909651E-2</v>
      </c>
      <c r="I170" s="101">
        <f>IF(ISNUMBER(G170), $B172 * H170, "")</f>
        <v>-9579.4392523364477</v>
      </c>
      <c r="J170" s="15">
        <v>606</v>
      </c>
      <c r="K170" s="32">
        <f t="shared" si="92"/>
        <v>-5.6074766355140186E-2</v>
      </c>
      <c r="L170" s="18">
        <f>IF(ISNUMBER(J170), $B172 * K170, "")</f>
        <v>-8411.2149532710282</v>
      </c>
      <c r="M170" s="31">
        <v>549</v>
      </c>
      <c r="N170" s="32">
        <f t="shared" si="93"/>
        <v>-0.14485981308411214</v>
      </c>
      <c r="O170" s="18">
        <f>IF(ISNUMBER(M170), $B172 * N170, "")</f>
        <v>-21728.971962616819</v>
      </c>
      <c r="Q170" s="278"/>
      <c r="R170" s="279"/>
      <c r="S170" s="280"/>
    </row>
    <row r="171" spans="1:19" ht="17.25" thickBot="1">
      <c r="A171" s="130" t="s">
        <v>161</v>
      </c>
      <c r="B171" s="131">
        <v>521</v>
      </c>
      <c r="C171" s="79">
        <v>-8.2746478900000003E-2</v>
      </c>
      <c r="D171" s="24">
        <v>501</v>
      </c>
      <c r="E171" s="25">
        <f t="shared" si="90"/>
        <v>-3.8387715930902108E-2</v>
      </c>
      <c r="F171" s="104">
        <f>IF(ISNUMBER(D171), $B172 * E171, "")</f>
        <v>-5758.1573896353166</v>
      </c>
      <c r="G171" s="102">
        <v>491</v>
      </c>
      <c r="H171" s="25">
        <f t="shared" si="91"/>
        <v>-5.7581573896353169E-2</v>
      </c>
      <c r="I171" s="103">
        <f>IF(ISNUMBER(G171), $B172 * H171, "")</f>
        <v>-8637.2360844529758</v>
      </c>
      <c r="J171" s="24">
        <v>496</v>
      </c>
      <c r="K171" s="25">
        <f t="shared" si="92"/>
        <v>-4.7984644913627639E-2</v>
      </c>
      <c r="L171" s="104">
        <f>IF(ISNUMBER(J171), $B172 * K171, "")</f>
        <v>-7197.6967370441462</v>
      </c>
      <c r="M171" s="102">
        <v>455</v>
      </c>
      <c r="N171" s="25">
        <f t="shared" si="93"/>
        <v>-0.12667946257197696</v>
      </c>
      <c r="O171" s="104">
        <f>IF(ISNUMBER(M171), $B172 * N171, "")</f>
        <v>-19001.919385796544</v>
      </c>
      <c r="Q171" s="281"/>
      <c r="R171" s="282"/>
      <c r="S171" s="283"/>
    </row>
    <row r="172" spans="1:19" ht="17.25" thickBot="1">
      <c r="A172" s="132" t="s">
        <v>267</v>
      </c>
      <c r="B172" s="289">
        <f>$B$37</f>
        <v>150000</v>
      </c>
      <c r="C172" s="290"/>
      <c r="D172" s="26" t="s">
        <v>268</v>
      </c>
      <c r="E172" s="27">
        <f>IF(COUNT(E152:E171), SUM(E152:E171) / COUNT(E152:E171), 0)</f>
        <v>-1.7819368258521248E-2</v>
      </c>
      <c r="F172" s="28">
        <f>SUM(F152:F171)</f>
        <v>-53458.104775563741</v>
      </c>
      <c r="G172" s="26" t="s">
        <v>268</v>
      </c>
      <c r="H172" s="27">
        <f>IF(COUNT(H152:H171), SUM(H152:H171) / COUNT(H152:H171), 0)</f>
        <v>-3.5078070156777177E-2</v>
      </c>
      <c r="I172" s="28">
        <f>SUM(I152:I171)</f>
        <v>-105234.21047033151</v>
      </c>
      <c r="J172" s="26" t="s">
        <v>268</v>
      </c>
      <c r="K172" s="27">
        <f>IF(COUNT(K152:K171), SUM(K152:K171) / COUNT(K152:K171), 0)</f>
        <v>-3.1671819639599148E-2</v>
      </c>
      <c r="L172" s="28">
        <f>SUM(L152:L171)</f>
        <v>-95015.458918797405</v>
      </c>
      <c r="M172" s="26" t="s">
        <v>268</v>
      </c>
      <c r="N172" s="27">
        <f>IF(COUNT(N152:N171), SUM(N152:N171) / COUNT(N152:N171), 0)</f>
        <v>-0.11322130915565087</v>
      </c>
      <c r="O172" s="28">
        <f>SUM(O152:O171)</f>
        <v>-339663.92746695271</v>
      </c>
      <c r="Q172" s="284"/>
      <c r="R172" s="285"/>
      <c r="S172" s="286"/>
    </row>
    <row r="174" spans="1:19" ht="17.25" thickBot="1"/>
    <row r="175" spans="1:19" ht="17.25" thickBot="1">
      <c r="A175" s="230" t="s">
        <v>252</v>
      </c>
      <c r="B175" s="231"/>
      <c r="C175" s="231"/>
      <c r="D175" s="231"/>
      <c r="E175" s="231"/>
      <c r="F175" s="231"/>
      <c r="G175" s="231"/>
      <c r="H175" s="231"/>
      <c r="I175" s="231"/>
      <c r="J175" s="231"/>
      <c r="K175" s="231"/>
      <c r="L175" s="231"/>
      <c r="M175" s="231"/>
      <c r="N175" s="231"/>
      <c r="O175" s="232"/>
      <c r="Q175" s="251"/>
      <c r="R175" s="251"/>
      <c r="S175" s="251"/>
    </row>
    <row r="176" spans="1:19" ht="17.25" thickBot="1">
      <c r="A176" s="214" t="s">
        <v>264</v>
      </c>
      <c r="B176" s="230" t="s">
        <v>49</v>
      </c>
      <c r="C176" s="232"/>
      <c r="D176" s="230" t="s">
        <v>57</v>
      </c>
      <c r="E176" s="231"/>
      <c r="F176" s="232"/>
      <c r="G176" s="257">
        <f>_xlfn.IFNA(VLOOKUP(B176, 현재가테이블!$B$2:$D$200, 2, FALSE), "-")</f>
        <v>60715000</v>
      </c>
      <c r="H176" s="258"/>
      <c r="I176" s="259"/>
      <c r="J176" s="230" t="s">
        <v>58</v>
      </c>
      <c r="K176" s="231"/>
      <c r="L176" s="232"/>
      <c r="M176" s="260">
        <f>_xlfn.IFNA(VLOOKUP(B176, 현재가테이블!$B$2:$D$200, 3, FALSE), "-")</f>
        <v>-7.8924148000000006E-3</v>
      </c>
      <c r="N176" s="261"/>
      <c r="O176" s="262"/>
      <c r="Q176" s="251"/>
      <c r="R176" s="251"/>
      <c r="S176" s="251"/>
    </row>
    <row r="177" spans="1:19" ht="17.25" thickBot="1">
      <c r="A177" s="291" t="s">
        <v>54</v>
      </c>
      <c r="B177" s="293" t="str">
        <f>TEXT($G$1, "[$-ko-KR]yyyy-mm-dd(ddd) ") &amp; "오전 00:00"</f>
        <v>2021-12-13(월) 오전 00:00</v>
      </c>
      <c r="C177" s="294"/>
      <c r="D177" s="253" t="str">
        <f>TEXT($G$1, "[$-ko-KR]yyyy-mm-dd(ddd) ") &amp; "오후 14:00"</f>
        <v>2021-12-13(월) 오후 14:00</v>
      </c>
      <c r="E177" s="254"/>
      <c r="F177" s="255"/>
      <c r="G177" s="253" t="str">
        <f>TEXT($G$1, "[$-ko-KR]yyyy-mm-dd(ddd) ") &amp; "오후 19:00"</f>
        <v>2021-12-13(월) 오후 19:00</v>
      </c>
      <c r="H177" s="254"/>
      <c r="I177" s="255"/>
      <c r="J177" s="253" t="str">
        <f>TEXT($G$1, "[$-ko-KR]yyyy-mm-dd(ddd) ") &amp; "오후 21:00"</f>
        <v>2021-12-13(월) 오후 21:00</v>
      </c>
      <c r="K177" s="254"/>
      <c r="L177" s="255"/>
      <c r="M177" s="253" t="str">
        <f>TEXT($G$1+1, "[$-ko-KR]yyyy-mm-dd(ddd) ") &amp; "오전 00:00"</f>
        <v>2021-12-14(화) 오전 00:00</v>
      </c>
      <c r="N177" s="254"/>
      <c r="O177" s="255"/>
      <c r="Q177" s="251"/>
      <c r="R177" s="251"/>
      <c r="S177" s="251"/>
    </row>
    <row r="178" spans="1:19" ht="17.25" thickBot="1">
      <c r="A178" s="292"/>
      <c r="B178" s="121" t="s">
        <v>57</v>
      </c>
      <c r="C178" s="122" t="s">
        <v>58</v>
      </c>
      <c r="D178" s="2" t="s">
        <v>57</v>
      </c>
      <c r="E178" s="10" t="s">
        <v>265</v>
      </c>
      <c r="F178" s="11" t="s">
        <v>266</v>
      </c>
      <c r="G178" s="215" t="s">
        <v>57</v>
      </c>
      <c r="H178" s="216" t="s">
        <v>265</v>
      </c>
      <c r="I178" s="217" t="s">
        <v>266</v>
      </c>
      <c r="J178" s="10" t="s">
        <v>57</v>
      </c>
      <c r="K178" s="10" t="s">
        <v>265</v>
      </c>
      <c r="L178" s="115" t="s">
        <v>266</v>
      </c>
      <c r="M178" s="2" t="s">
        <v>57</v>
      </c>
      <c r="N178" s="10" t="s">
        <v>265</v>
      </c>
      <c r="O178" s="66" t="s">
        <v>266</v>
      </c>
      <c r="Q178" s="256"/>
      <c r="R178" s="256"/>
      <c r="S178" s="256"/>
    </row>
    <row r="179" spans="1:19" ht="17.25" thickBot="1">
      <c r="A179" s="123" t="s">
        <v>251</v>
      </c>
      <c r="B179" s="124">
        <v>304</v>
      </c>
      <c r="C179" s="76">
        <v>-2.5641025599999999E-2</v>
      </c>
      <c r="D179" s="13">
        <v>298</v>
      </c>
      <c r="E179" s="14">
        <f>IF(ISNUMBER(D179), (D179 - $B179) / $B179, "")</f>
        <v>-1.9736842105263157E-2</v>
      </c>
      <c r="F179" s="16">
        <f>IF(ISNUMBER(D179), $B199 * E179, "")</f>
        <v>-2960.5263157894733</v>
      </c>
      <c r="G179" s="29">
        <v>294</v>
      </c>
      <c r="H179" s="14">
        <f>IF(ISNUMBER(G179), (G179 - $B179) / $B179, "")</f>
        <v>-3.2894736842105261E-2</v>
      </c>
      <c r="I179" s="100">
        <f>IF(ISNUMBER(G179), $B199 * H179, "")</f>
        <v>-4934.2105263157891</v>
      </c>
      <c r="J179" s="13">
        <v>296</v>
      </c>
      <c r="K179" s="14">
        <f>IF(ISNUMBER(J179), (J179 - $B179) / $B179, "")</f>
        <v>-2.6315789473684209E-2</v>
      </c>
      <c r="L179" s="16">
        <f>IF(ISNUMBER(J179), $B199 * K179, "")</f>
        <v>-3947.3684210526312</v>
      </c>
      <c r="M179" s="29">
        <v>271</v>
      </c>
      <c r="N179" s="14">
        <f>IF(ISNUMBER(M179), (M179 - $B179) / $B179, "")</f>
        <v>-0.10855263157894737</v>
      </c>
      <c r="O179" s="16">
        <f>IF(ISNUMBER(M179), $B199 * N179, "")</f>
        <v>-16282.894736842107</v>
      </c>
      <c r="Q179" s="251"/>
      <c r="R179" s="251"/>
      <c r="S179" s="251"/>
    </row>
    <row r="180" spans="1:19" ht="17.25" thickBot="1">
      <c r="A180" s="125" t="s">
        <v>209</v>
      </c>
      <c r="B180" s="126">
        <v>1690</v>
      </c>
      <c r="C180" s="77">
        <v>-2.59365994E-2</v>
      </c>
      <c r="D180" s="15">
        <v>1630</v>
      </c>
      <c r="E180" s="32">
        <f t="shared" ref="E180:E183" si="94">IF(ISNUMBER(D180), (D180 - $B180) / $B180, "")</f>
        <v>-3.5502958579881658E-2</v>
      </c>
      <c r="F180" s="18">
        <f>IF(ISNUMBER(D180), $B199 * E180, "")</f>
        <v>-5325.4437869822486</v>
      </c>
      <c r="G180" s="31">
        <v>1755</v>
      </c>
      <c r="H180" s="32">
        <f t="shared" ref="H180:H183" si="95">IF(ISNUMBER(G180), (G180 - $B180) / $B180, "")</f>
        <v>3.8461538461538464E-2</v>
      </c>
      <c r="I180" s="101">
        <f>IF(ISNUMBER(G180), $B199 * H180, "")</f>
        <v>5769.2307692307695</v>
      </c>
      <c r="J180" s="15">
        <v>1735</v>
      </c>
      <c r="K180" s="32">
        <f t="shared" ref="K180:K183" si="96">IF(ISNUMBER(J180), (J180 - $B180) / $B180, "")</f>
        <v>2.6627218934911243E-2</v>
      </c>
      <c r="L180" s="18">
        <f>IF(ISNUMBER(J180), $B199 * K180, "")</f>
        <v>3994.0828402366865</v>
      </c>
      <c r="M180" s="31">
        <v>1555</v>
      </c>
      <c r="N180" s="32">
        <f t="shared" ref="N180:N183" si="97">IF(ISNUMBER(M180), (M180 - $B180) / $B180, "")</f>
        <v>-7.9881656804733733E-2</v>
      </c>
      <c r="O180" s="18">
        <f>IF(ISNUMBER(M180), $B199 * N180, "")</f>
        <v>-11982.24852071006</v>
      </c>
      <c r="Q180" s="251"/>
      <c r="R180" s="251"/>
      <c r="S180" s="251"/>
    </row>
    <row r="181" spans="1:19" ht="17.25" thickBot="1">
      <c r="A181" s="125" t="s">
        <v>91</v>
      </c>
      <c r="B181" s="126">
        <v>54500</v>
      </c>
      <c r="C181" s="77">
        <v>-2.6611895E-2</v>
      </c>
      <c r="D181" s="15">
        <v>53790</v>
      </c>
      <c r="E181" s="32">
        <f t="shared" si="94"/>
        <v>-1.3027522935779816E-2</v>
      </c>
      <c r="F181" s="18">
        <f>IF(ISNUMBER(D181), $B199 * E181, "")</f>
        <v>-1954.1284403669724</v>
      </c>
      <c r="G181" s="31">
        <v>52820</v>
      </c>
      <c r="H181" s="32">
        <f t="shared" si="95"/>
        <v>-3.0825688073394496E-2</v>
      </c>
      <c r="I181" s="101">
        <f>IF(ISNUMBER(G181), $B199 * H181, "")</f>
        <v>-4623.8532110091746</v>
      </c>
      <c r="J181" s="15">
        <v>53000</v>
      </c>
      <c r="K181" s="32">
        <f t="shared" si="96"/>
        <v>-2.7522935779816515E-2</v>
      </c>
      <c r="L181" s="18">
        <f>IF(ISNUMBER(J181), $B199 * K181, "")</f>
        <v>-4128.440366972477</v>
      </c>
      <c r="M181" s="31">
        <v>50790</v>
      </c>
      <c r="N181" s="32">
        <f t="shared" si="97"/>
        <v>-6.8073394495412845E-2</v>
      </c>
      <c r="O181" s="18">
        <f>IF(ISNUMBER(M181), $B199 * N181, "")</f>
        <v>-10211.009174311926</v>
      </c>
      <c r="Q181" s="256"/>
      <c r="R181" s="256"/>
      <c r="S181" s="256"/>
    </row>
    <row r="182" spans="1:19" ht="17.25" thickBot="1">
      <c r="A182" s="125" t="s">
        <v>179</v>
      </c>
      <c r="B182" s="126">
        <v>48730</v>
      </c>
      <c r="C182" s="77">
        <v>-2.6762532499999998E-2</v>
      </c>
      <c r="D182" s="15">
        <v>47880</v>
      </c>
      <c r="E182" s="32">
        <f t="shared" si="94"/>
        <v>-1.7443053560435049E-2</v>
      </c>
      <c r="F182" s="18">
        <f>IF(ISNUMBER(D182), $B199 * E182, "")</f>
        <v>-2616.4580340652574</v>
      </c>
      <c r="G182" s="31">
        <v>47400</v>
      </c>
      <c r="H182" s="32">
        <f t="shared" si="95"/>
        <v>-2.7293248512210138E-2</v>
      </c>
      <c r="I182" s="101">
        <f>IF(ISNUMBER(G182), $B199 * H182, "")</f>
        <v>-4093.9872768315208</v>
      </c>
      <c r="J182" s="15">
        <v>47370</v>
      </c>
      <c r="K182" s="32">
        <f t="shared" si="96"/>
        <v>-2.7908885696696081E-2</v>
      </c>
      <c r="L182" s="18">
        <f>IF(ISNUMBER(J182), $B199 * K182, "")</f>
        <v>-4186.3328545044124</v>
      </c>
      <c r="M182" s="31">
        <v>43740</v>
      </c>
      <c r="N182" s="32">
        <f t="shared" si="97"/>
        <v>-0.10240098501949518</v>
      </c>
      <c r="O182" s="18">
        <f>IF(ISNUMBER(M182), $B199 * N182, "")</f>
        <v>-15360.147752924277</v>
      </c>
      <c r="Q182" s="256"/>
      <c r="R182" s="256"/>
      <c r="S182" s="256"/>
    </row>
    <row r="183" spans="1:19" ht="17.25" thickBot="1">
      <c r="A183" s="127" t="s">
        <v>338</v>
      </c>
      <c r="B183" s="128">
        <v>0.14399999999999999</v>
      </c>
      <c r="C183" s="78">
        <v>-2.7027026999999999E-2</v>
      </c>
      <c r="D183" s="20">
        <v>0.14099999999999999</v>
      </c>
      <c r="E183" s="21">
        <f t="shared" si="94"/>
        <v>-2.0833333333333353E-2</v>
      </c>
      <c r="F183" s="22">
        <f>IF(ISNUMBER(D183), $B199 * E183, "")</f>
        <v>-3125.0000000000027</v>
      </c>
      <c r="G183" s="30">
        <v>0.13900000000000001</v>
      </c>
      <c r="H183" s="21">
        <f t="shared" si="95"/>
        <v>-3.4722222222222064E-2</v>
      </c>
      <c r="I183" s="105">
        <f>IF(ISNUMBER(G183), $B199 * H183, "")</f>
        <v>-5208.3333333333094</v>
      </c>
      <c r="J183" s="20">
        <v>0.14000000000000001</v>
      </c>
      <c r="K183" s="21">
        <f t="shared" si="96"/>
        <v>-2.7777777777777613E-2</v>
      </c>
      <c r="L183" s="22">
        <f>IF(ISNUMBER(J183), $B199 * K183, "")</f>
        <v>-4166.6666666666424</v>
      </c>
      <c r="M183" s="30">
        <v>0.14099999999999999</v>
      </c>
      <c r="N183" s="21">
        <f t="shared" si="97"/>
        <v>-2.0833333333333353E-2</v>
      </c>
      <c r="O183" s="22">
        <f>IF(ISNUMBER(M183), $B199 * N183, "")</f>
        <v>-3125.0000000000027</v>
      </c>
      <c r="Q183" s="256"/>
      <c r="R183" s="256"/>
      <c r="S183" s="256"/>
    </row>
    <row r="184" spans="1:19" ht="17.25" thickBot="1">
      <c r="A184" s="125" t="s">
        <v>239</v>
      </c>
      <c r="B184" s="129">
        <v>596</v>
      </c>
      <c r="C184" s="80">
        <v>-2.7732463299999999E-2</v>
      </c>
      <c r="D184" s="106">
        <v>580</v>
      </c>
      <c r="E184" s="107">
        <f>IF(ISNUMBER(D184), (D184 - $B184) / $B184, "")</f>
        <v>-2.6845637583892617E-2</v>
      </c>
      <c r="F184" s="108">
        <f>IF(ISNUMBER(D184), $B199 * E184, "")</f>
        <v>-4026.8456375838923</v>
      </c>
      <c r="G184" s="109">
        <v>575</v>
      </c>
      <c r="H184" s="107">
        <f>IF(ISNUMBER(G184), (G184 - $B184) / $B184, "")</f>
        <v>-3.5234899328859058E-2</v>
      </c>
      <c r="I184" s="110">
        <f>IF(ISNUMBER(G184), $B199 * H184, "")</f>
        <v>-5285.2348993288588</v>
      </c>
      <c r="J184" s="106">
        <v>575</v>
      </c>
      <c r="K184" s="107">
        <f>IF(ISNUMBER(J184), (J184 - $B184) / $B184, "")</f>
        <v>-3.5234899328859058E-2</v>
      </c>
      <c r="L184" s="108">
        <f>IF(ISNUMBER(J184), $B199 * K184, "")</f>
        <v>-5285.2348993288588</v>
      </c>
      <c r="M184" s="109">
        <v>525</v>
      </c>
      <c r="N184" s="107">
        <f>IF(ISNUMBER(M184), (M184 - $B184) / $B184, "")</f>
        <v>-0.11912751677852348</v>
      </c>
      <c r="O184" s="108">
        <f>IF(ISNUMBER(M184), $B199 * N184, "")</f>
        <v>-17869.127516778524</v>
      </c>
      <c r="Q184" s="256"/>
      <c r="R184" s="256"/>
      <c r="S184" s="256"/>
    </row>
    <row r="185" spans="1:19" ht="17.25" thickBot="1">
      <c r="A185" s="125" t="s">
        <v>83</v>
      </c>
      <c r="B185" s="126">
        <v>4125</v>
      </c>
      <c r="C185" s="77">
        <v>-2.8268551199999999E-2</v>
      </c>
      <c r="D185" s="15">
        <v>4015</v>
      </c>
      <c r="E185" s="32">
        <f t="shared" ref="E185:E188" si="98">IF(ISNUMBER(D185), (D185 - $B185) / $B185, "")</f>
        <v>-2.6666666666666668E-2</v>
      </c>
      <c r="F185" s="18">
        <f>IF(ISNUMBER(D185), $B199 * E185, "")</f>
        <v>-4000.0000000000005</v>
      </c>
      <c r="G185" s="31">
        <v>3965</v>
      </c>
      <c r="H185" s="32">
        <f t="shared" ref="H185:H188" si="99">IF(ISNUMBER(G185), (G185 - $B185) / $B185, "")</f>
        <v>-3.8787878787878788E-2</v>
      </c>
      <c r="I185" s="101">
        <f>IF(ISNUMBER(G185), $B199 * H185, "")</f>
        <v>-5818.181818181818</v>
      </c>
      <c r="J185" s="15">
        <v>3980</v>
      </c>
      <c r="K185" s="32">
        <f t="shared" ref="K185:K188" si="100">IF(ISNUMBER(J185), (J185 - $B185) / $B185, "")</f>
        <v>-3.5151515151515149E-2</v>
      </c>
      <c r="L185" s="18">
        <f>IF(ISNUMBER(J185), $B199 * K185, "")</f>
        <v>-5272.7272727272721</v>
      </c>
      <c r="M185" s="31">
        <v>3990</v>
      </c>
      <c r="N185" s="32">
        <f t="shared" ref="N185:N188" si="101">IF(ISNUMBER(M185), (M185 - $B185) / $B185, "")</f>
        <v>-3.272727272727273E-2</v>
      </c>
      <c r="O185" s="18">
        <f>IF(ISNUMBER(M185), $B199 * N185, "")</f>
        <v>-4909.0909090909099</v>
      </c>
      <c r="Q185" s="256"/>
      <c r="R185" s="256"/>
      <c r="S185" s="256"/>
    </row>
    <row r="186" spans="1:19" ht="17.25" thickBot="1">
      <c r="A186" s="125" t="s">
        <v>181</v>
      </c>
      <c r="B186" s="126">
        <v>1030</v>
      </c>
      <c r="C186" s="77">
        <v>-2.8301886799999999E-2</v>
      </c>
      <c r="D186" s="15">
        <v>1015</v>
      </c>
      <c r="E186" s="32">
        <f t="shared" si="98"/>
        <v>-1.4563106796116505E-2</v>
      </c>
      <c r="F186" s="18">
        <f>IF(ISNUMBER(D186), $B199 * E186, "")</f>
        <v>-2184.4660194174758</v>
      </c>
      <c r="G186" s="31">
        <v>994</v>
      </c>
      <c r="H186" s="32">
        <f t="shared" si="99"/>
        <v>-3.4951456310679613E-2</v>
      </c>
      <c r="I186" s="101">
        <f>IF(ISNUMBER(G186), $B199 * H186, "")</f>
        <v>-5242.7184466019417</v>
      </c>
      <c r="J186" s="15">
        <v>993</v>
      </c>
      <c r="K186" s="32">
        <f t="shared" si="100"/>
        <v>-3.5922330097087375E-2</v>
      </c>
      <c r="L186" s="18">
        <f>IF(ISNUMBER(J186), $B199 * K186, "")</f>
        <v>-5388.3495145631059</v>
      </c>
      <c r="M186" s="31">
        <v>905</v>
      </c>
      <c r="N186" s="32">
        <f t="shared" si="101"/>
        <v>-0.12135922330097088</v>
      </c>
      <c r="O186" s="18">
        <f>IF(ISNUMBER(M186), $B199 * N186, "")</f>
        <v>-18203.88349514563</v>
      </c>
      <c r="Q186" s="256"/>
      <c r="R186" s="256"/>
      <c r="S186" s="256"/>
    </row>
    <row r="187" spans="1:19" ht="17.25" thickBot="1">
      <c r="A187" s="125" t="s">
        <v>171</v>
      </c>
      <c r="B187" s="126">
        <v>575</v>
      </c>
      <c r="C187" s="77">
        <v>-2.8716216199999998E-2</v>
      </c>
      <c r="D187" s="15">
        <v>585</v>
      </c>
      <c r="E187" s="32">
        <f t="shared" si="98"/>
        <v>1.7391304347826087E-2</v>
      </c>
      <c r="F187" s="18">
        <f>IF(ISNUMBER(D187), $B199 * E187, "")</f>
        <v>2608.695652173913</v>
      </c>
      <c r="G187" s="31">
        <v>552</v>
      </c>
      <c r="H187" s="32">
        <f t="shared" si="99"/>
        <v>-0.04</v>
      </c>
      <c r="I187" s="101">
        <f>IF(ISNUMBER(G187), $B199 * H187, "")</f>
        <v>-6000</v>
      </c>
      <c r="J187" s="15">
        <v>556</v>
      </c>
      <c r="K187" s="32">
        <f t="shared" si="100"/>
        <v>-3.3043478260869563E-2</v>
      </c>
      <c r="L187" s="18">
        <f>IF(ISNUMBER(J187), $B199 * K187, "")</f>
        <v>-4956.5217391304341</v>
      </c>
      <c r="M187" s="31">
        <v>502</v>
      </c>
      <c r="N187" s="32">
        <f t="shared" si="101"/>
        <v>-0.12695652173913044</v>
      </c>
      <c r="O187" s="18">
        <f>IF(ISNUMBER(M187), $B199 * N187, "")</f>
        <v>-19043.478260869568</v>
      </c>
      <c r="Q187" s="33"/>
      <c r="R187" s="33"/>
    </row>
    <row r="188" spans="1:19" ht="17.25" thickBot="1">
      <c r="A188" s="130" t="s">
        <v>231</v>
      </c>
      <c r="B188" s="131">
        <v>80.400000000000006</v>
      </c>
      <c r="C188" s="79">
        <v>-2.89855072E-2</v>
      </c>
      <c r="D188" s="24">
        <v>78.900000000000006</v>
      </c>
      <c r="E188" s="25">
        <f t="shared" si="98"/>
        <v>-1.8656716417910446E-2</v>
      </c>
      <c r="F188" s="104">
        <f>IF(ISNUMBER(D188), $B199 * E188, "")</f>
        <v>-2798.5074626865671</v>
      </c>
      <c r="G188" s="102">
        <v>77.900000000000006</v>
      </c>
      <c r="H188" s="25">
        <f t="shared" si="99"/>
        <v>-3.1094527363184077E-2</v>
      </c>
      <c r="I188" s="103">
        <f>IF(ISNUMBER(G188), $B199 * H188, "")</f>
        <v>-4664.1791044776119</v>
      </c>
      <c r="J188" s="24">
        <v>77.8</v>
      </c>
      <c r="K188" s="25">
        <f t="shared" si="100"/>
        <v>-3.2338308457711545E-2</v>
      </c>
      <c r="L188" s="104">
        <f>IF(ISNUMBER(J188), $B199 * K188, "")</f>
        <v>-4850.7462686567314</v>
      </c>
      <c r="M188" s="102">
        <v>70</v>
      </c>
      <c r="N188" s="25">
        <f t="shared" si="101"/>
        <v>-0.12935323383084582</v>
      </c>
      <c r="O188" s="104">
        <f>IF(ISNUMBER(M188), $B199 * N188, "")</f>
        <v>-19402.985074626875</v>
      </c>
      <c r="Q188" s="265"/>
      <c r="R188" s="266"/>
      <c r="S188" s="267"/>
    </row>
    <row r="189" spans="1:19">
      <c r="A189" s="123" t="s">
        <v>119</v>
      </c>
      <c r="B189" s="124">
        <v>29.9</v>
      </c>
      <c r="C189" s="76">
        <v>-2.9220779200000001E-2</v>
      </c>
      <c r="D189" s="13">
        <v>28.8</v>
      </c>
      <c r="E189" s="14">
        <f>IF(ISNUMBER(D189), (D189 - $B189) / $B189, "")</f>
        <v>-3.678929765886281E-2</v>
      </c>
      <c r="F189" s="16">
        <f>IF(ISNUMBER(D189), $B199 * E189, "")</f>
        <v>-5518.3946488294214</v>
      </c>
      <c r="G189" s="29">
        <v>28.1</v>
      </c>
      <c r="H189" s="14">
        <f>IF(ISNUMBER(G189), (G189 - $B189) / $B189, "")</f>
        <v>-6.0200668896320975E-2</v>
      </c>
      <c r="I189" s="100">
        <f>IF(ISNUMBER(G189), $B199 * H189, "")</f>
        <v>-9030.1003344481469</v>
      </c>
      <c r="J189" s="13">
        <v>28.3</v>
      </c>
      <c r="K189" s="14">
        <f>IF(ISNUMBER(J189), (J189 - $B189) / $B189, "")</f>
        <v>-5.3511705685618659E-2</v>
      </c>
      <c r="L189" s="16">
        <f>IF(ISNUMBER(J189), $B199 * K189, "")</f>
        <v>-8026.755852842799</v>
      </c>
      <c r="M189" s="29">
        <v>26</v>
      </c>
      <c r="N189" s="14">
        <f>IF(ISNUMBER(M189), (M189 - $B189) / $B189, "")</f>
        <v>-0.13043478260869562</v>
      </c>
      <c r="O189" s="16">
        <f>IF(ISNUMBER(M189), $B199 * N189, "")</f>
        <v>-19565.217391304344</v>
      </c>
      <c r="Q189" s="268"/>
      <c r="R189" s="269"/>
      <c r="S189" s="270"/>
    </row>
    <row r="190" spans="1:19" ht="17.25" thickBot="1">
      <c r="A190" s="125" t="s">
        <v>207</v>
      </c>
      <c r="B190" s="126">
        <v>15.7</v>
      </c>
      <c r="C190" s="77">
        <v>-3.0864197499999999E-2</v>
      </c>
      <c r="D190" s="15">
        <v>15.2</v>
      </c>
      <c r="E190" s="32">
        <f t="shared" ref="E190:E193" si="102">IF(ISNUMBER(D190), (D190 - $B190) / $B190, "")</f>
        <v>-3.1847133757961783E-2</v>
      </c>
      <c r="F190" s="18">
        <f>IF(ISNUMBER(D190), $B199 * E190, "")</f>
        <v>-4777.0700636942674</v>
      </c>
      <c r="G190" s="31">
        <v>15</v>
      </c>
      <c r="H190" s="32">
        <f t="shared" ref="H190:H193" si="103">IF(ISNUMBER(G190), (G190 - $B190) / $B190, "")</f>
        <v>-4.4585987261146452E-2</v>
      </c>
      <c r="I190" s="101">
        <f>IF(ISNUMBER(G190), $B199 * H190, "")</f>
        <v>-6687.8980891719675</v>
      </c>
      <c r="J190" s="15">
        <v>14.9</v>
      </c>
      <c r="K190" s="32">
        <f t="shared" ref="K190:K193" si="104">IF(ISNUMBER(J190), (J190 - $B190) / $B190, "")</f>
        <v>-5.0955414012738787E-2</v>
      </c>
      <c r="L190" s="18">
        <f>IF(ISNUMBER(J190), $B199 * K190, "")</f>
        <v>-7643.3121019108185</v>
      </c>
      <c r="M190" s="31">
        <v>13.7</v>
      </c>
      <c r="N190" s="32">
        <f t="shared" ref="N190:N193" si="105">IF(ISNUMBER(M190), (M190 - $B190) / $B190, "")</f>
        <v>-0.12738853503184713</v>
      </c>
      <c r="O190" s="18">
        <f>IF(ISNUMBER(M190), $B199 * N190, "")</f>
        <v>-19108.28025477707</v>
      </c>
      <c r="Q190" s="271"/>
      <c r="R190" s="272"/>
      <c r="S190" s="273"/>
    </row>
    <row r="191" spans="1:19" ht="17.25" thickBot="1">
      <c r="A191" s="125" t="s">
        <v>187</v>
      </c>
      <c r="B191" s="126">
        <v>15.6</v>
      </c>
      <c r="C191" s="77">
        <v>-3.1055900599999998E-2</v>
      </c>
      <c r="D191" s="15">
        <v>15.2</v>
      </c>
      <c r="E191" s="32">
        <f t="shared" si="102"/>
        <v>-2.5641025641025664E-2</v>
      </c>
      <c r="F191" s="18">
        <f>IF(ISNUMBER(D191), $B199 * E191, "")</f>
        <v>-3846.1538461538498</v>
      </c>
      <c r="G191" s="31">
        <v>15.1</v>
      </c>
      <c r="H191" s="32">
        <f t="shared" si="103"/>
        <v>-3.2051282051282055E-2</v>
      </c>
      <c r="I191" s="101">
        <f>IF(ISNUMBER(G191), $B199 * H191, "")</f>
        <v>-4807.6923076923085</v>
      </c>
      <c r="J191" s="15">
        <v>15</v>
      </c>
      <c r="K191" s="32">
        <f t="shared" si="104"/>
        <v>-3.8461538461538443E-2</v>
      </c>
      <c r="L191" s="18">
        <f>IF(ISNUMBER(J191), $B199 * K191, "")</f>
        <v>-5769.2307692307668</v>
      </c>
      <c r="M191" s="31">
        <v>13.8</v>
      </c>
      <c r="N191" s="32">
        <f t="shared" si="105"/>
        <v>-0.11538461538461532</v>
      </c>
      <c r="O191" s="18">
        <f>IF(ISNUMBER(M191), $B199 * N191, "")</f>
        <v>-17307.692307692298</v>
      </c>
      <c r="Q191" s="256"/>
      <c r="R191" s="256"/>
      <c r="S191" s="256"/>
    </row>
    <row r="192" spans="1:19" ht="17.25" thickBot="1">
      <c r="A192" s="125" t="s">
        <v>329</v>
      </c>
      <c r="B192" s="126">
        <v>2570</v>
      </c>
      <c r="C192" s="77">
        <v>-3.38345865E-2</v>
      </c>
      <c r="D192" s="15">
        <v>2490</v>
      </c>
      <c r="E192" s="32">
        <f t="shared" si="102"/>
        <v>-3.1128404669260701E-2</v>
      </c>
      <c r="F192" s="18">
        <f>IF(ISNUMBER(D192), $B199 * E192, "")</f>
        <v>-4669.2607003891053</v>
      </c>
      <c r="G192" s="31">
        <v>2420</v>
      </c>
      <c r="H192" s="32">
        <f t="shared" si="103"/>
        <v>-5.8365758754863814E-2</v>
      </c>
      <c r="I192" s="101">
        <f>IF(ISNUMBER(G192), $B199 * H192, "")</f>
        <v>-8754.8638132295728</v>
      </c>
      <c r="J192" s="15">
        <v>2415</v>
      </c>
      <c r="K192" s="32">
        <f t="shared" si="104"/>
        <v>-6.0311284046692608E-2</v>
      </c>
      <c r="L192" s="18">
        <f>IF(ISNUMBER(J192), $B199 * K192, "")</f>
        <v>-9046.6926070038917</v>
      </c>
      <c r="M192" s="31">
        <v>2250</v>
      </c>
      <c r="N192" s="32">
        <f t="shared" si="105"/>
        <v>-0.1245136186770428</v>
      </c>
      <c r="O192" s="18">
        <f>IF(ISNUMBER(M192), $B199 * N192, "")</f>
        <v>-18677.042801556421</v>
      </c>
      <c r="Q192" s="251"/>
      <c r="R192" s="251"/>
      <c r="S192" s="251"/>
    </row>
    <row r="193" spans="1:19" ht="17.25" thickBot="1">
      <c r="A193" s="127" t="s">
        <v>135</v>
      </c>
      <c r="B193" s="128">
        <v>280</v>
      </c>
      <c r="C193" s="78">
        <v>-3.4482758600000003E-2</v>
      </c>
      <c r="D193" s="20">
        <v>275</v>
      </c>
      <c r="E193" s="21">
        <f t="shared" si="102"/>
        <v>-1.7857142857142856E-2</v>
      </c>
      <c r="F193" s="22">
        <f>IF(ISNUMBER(D193), $B199 * E193, "")</f>
        <v>-2678.5714285714284</v>
      </c>
      <c r="G193" s="30">
        <v>273</v>
      </c>
      <c r="H193" s="21">
        <f t="shared" si="103"/>
        <v>-2.5000000000000001E-2</v>
      </c>
      <c r="I193" s="105">
        <f>IF(ISNUMBER(G193), $B199 * H193, "")</f>
        <v>-3750</v>
      </c>
      <c r="J193" s="20">
        <v>272</v>
      </c>
      <c r="K193" s="21">
        <f t="shared" si="104"/>
        <v>-2.8571428571428571E-2</v>
      </c>
      <c r="L193" s="22">
        <f>IF(ISNUMBER(J193), $B199 * K193, "")</f>
        <v>-4285.7142857142853</v>
      </c>
      <c r="M193" s="30">
        <v>243</v>
      </c>
      <c r="N193" s="21">
        <f t="shared" si="105"/>
        <v>-0.13214285714285715</v>
      </c>
      <c r="O193" s="22">
        <f>IF(ISNUMBER(M193), $B199 * N193, "")</f>
        <v>-19821.428571428572</v>
      </c>
      <c r="Q193" s="251"/>
      <c r="R193" s="251"/>
      <c r="S193" s="251"/>
    </row>
    <row r="194" spans="1:19" ht="17.25" thickBot="1">
      <c r="A194" s="125" t="s">
        <v>223</v>
      </c>
      <c r="B194" s="129">
        <v>1365</v>
      </c>
      <c r="C194" s="80">
        <v>-3.5335689000000003E-2</v>
      </c>
      <c r="D194" s="106">
        <v>1325</v>
      </c>
      <c r="E194" s="107">
        <f>IF(ISNUMBER(D194), (D194 - $B194) / $B194, "")</f>
        <v>-2.9304029304029304E-2</v>
      </c>
      <c r="F194" s="108">
        <f>IF(ISNUMBER(D194), $B199 * E194, "")</f>
        <v>-4395.6043956043959</v>
      </c>
      <c r="G194" s="109">
        <v>1315</v>
      </c>
      <c r="H194" s="107">
        <f>IF(ISNUMBER(G194), (G194 - $B194) / $B194, "")</f>
        <v>-3.6630036630036632E-2</v>
      </c>
      <c r="I194" s="110">
        <f>IF(ISNUMBER(G194), $B199 * H194, "")</f>
        <v>-5494.5054945054944</v>
      </c>
      <c r="J194" s="106">
        <v>1325</v>
      </c>
      <c r="K194" s="107">
        <f>IF(ISNUMBER(J194), (J194 - $B194) / $B194, "")</f>
        <v>-2.9304029304029304E-2</v>
      </c>
      <c r="L194" s="108">
        <f>IF(ISNUMBER(J194), $B199 * K194, "")</f>
        <v>-4395.6043956043959</v>
      </c>
      <c r="M194" s="109">
        <v>1240</v>
      </c>
      <c r="N194" s="107">
        <f>IF(ISNUMBER(M194), (M194 - $B194) / $B194, "")</f>
        <v>-9.1575091575091569E-2</v>
      </c>
      <c r="O194" s="108">
        <f>IF(ISNUMBER(M194), $B199 * N194, "")</f>
        <v>-13736.263736263736</v>
      </c>
      <c r="Q194" s="256"/>
      <c r="R194" s="256"/>
      <c r="S194" s="256"/>
    </row>
    <row r="195" spans="1:19" ht="17.25" thickBot="1">
      <c r="A195" s="125" t="s">
        <v>227</v>
      </c>
      <c r="B195" s="126">
        <v>642</v>
      </c>
      <c r="C195" s="77">
        <v>-3.6036036E-2</v>
      </c>
      <c r="D195" s="15">
        <v>613</v>
      </c>
      <c r="E195" s="32">
        <f t="shared" ref="E195:E198" si="106">IF(ISNUMBER(D195), (D195 - $B195) / $B195, "")</f>
        <v>-4.5171339563862926E-2</v>
      </c>
      <c r="F195" s="18">
        <f>IF(ISNUMBER(D195), $B199 * E195, "")</f>
        <v>-6775.7009345794386</v>
      </c>
      <c r="G195" s="31">
        <v>601</v>
      </c>
      <c r="H195" s="32">
        <f t="shared" ref="H195:H198" si="107">IF(ISNUMBER(G195), (G195 - $B195) / $B195, "")</f>
        <v>-6.3862928348909651E-2</v>
      </c>
      <c r="I195" s="101">
        <f>IF(ISNUMBER(G195), $B199 * H195, "")</f>
        <v>-9579.4392523364477</v>
      </c>
      <c r="J195" s="15">
        <v>606</v>
      </c>
      <c r="K195" s="32">
        <f t="shared" ref="K195:K198" si="108">IF(ISNUMBER(J195), (J195 - $B195) / $B195, "")</f>
        <v>-5.6074766355140186E-2</v>
      </c>
      <c r="L195" s="18">
        <f>IF(ISNUMBER(J195), $B199 * K195, "")</f>
        <v>-8411.2149532710282</v>
      </c>
      <c r="M195" s="31">
        <v>549</v>
      </c>
      <c r="N195" s="32">
        <f t="shared" ref="N195:N198" si="109">IF(ISNUMBER(M195), (M195 - $B195) / $B195, "")</f>
        <v>-0.14485981308411214</v>
      </c>
      <c r="O195" s="18">
        <f>IF(ISNUMBER(M195), $B199 * N195, "")</f>
        <v>-21728.971962616819</v>
      </c>
      <c r="Q195" s="256"/>
      <c r="R195" s="256"/>
      <c r="S195" s="256"/>
    </row>
    <row r="196" spans="1:19" ht="17.25" thickBot="1">
      <c r="A196" s="125" t="s">
        <v>342</v>
      </c>
      <c r="B196" s="126">
        <v>4.12</v>
      </c>
      <c r="C196" s="77">
        <v>-3.7383177599999998E-2</v>
      </c>
      <c r="D196" s="15">
        <v>3.91</v>
      </c>
      <c r="E196" s="32">
        <f t="shared" si="106"/>
        <v>-5.0970873786407758E-2</v>
      </c>
      <c r="F196" s="18">
        <f>IF(ISNUMBER(D196), $B199 * E196, "")</f>
        <v>-7645.6310679611634</v>
      </c>
      <c r="G196" s="31">
        <v>3.78</v>
      </c>
      <c r="H196" s="32">
        <f t="shared" si="107"/>
        <v>-8.2524271844660269E-2</v>
      </c>
      <c r="I196" s="101">
        <f>IF(ISNUMBER(G196), $B199 * H196, "")</f>
        <v>-12378.64077669904</v>
      </c>
      <c r="J196" s="15">
        <v>3.77</v>
      </c>
      <c r="K196" s="32">
        <f t="shared" si="108"/>
        <v>-8.4951456310679629E-2</v>
      </c>
      <c r="L196" s="18">
        <f>IF(ISNUMBER(J196), $B199 * K196, "")</f>
        <v>-12742.718446601944</v>
      </c>
      <c r="M196" s="31">
        <v>3.45</v>
      </c>
      <c r="N196" s="32">
        <f t="shared" si="109"/>
        <v>-0.16262135922330095</v>
      </c>
      <c r="O196" s="18">
        <f>IF(ISNUMBER(M196), $B199 * N196, "")</f>
        <v>-24393.203883495142</v>
      </c>
      <c r="Q196" s="256"/>
      <c r="R196" s="256"/>
      <c r="S196" s="256"/>
    </row>
    <row r="197" spans="1:19">
      <c r="A197" s="125" t="s">
        <v>221</v>
      </c>
      <c r="B197" s="126">
        <v>3540</v>
      </c>
      <c r="C197" s="77">
        <v>-4.3243243200000003E-2</v>
      </c>
      <c r="D197" s="15">
        <v>3440</v>
      </c>
      <c r="E197" s="32">
        <f t="shared" si="106"/>
        <v>-2.8248587570621469E-2</v>
      </c>
      <c r="F197" s="18">
        <f>IF(ISNUMBER(D197), $B199 * E197, "")</f>
        <v>-4237.2881355932204</v>
      </c>
      <c r="G197" s="31">
        <v>3440</v>
      </c>
      <c r="H197" s="32">
        <f t="shared" si="107"/>
        <v>-2.8248587570621469E-2</v>
      </c>
      <c r="I197" s="101">
        <f>IF(ISNUMBER(G197), $B199 * H197, "")</f>
        <v>-4237.2881355932204</v>
      </c>
      <c r="J197" s="15">
        <v>3435</v>
      </c>
      <c r="K197" s="32">
        <f t="shared" si="108"/>
        <v>-2.9661016949152543E-2</v>
      </c>
      <c r="L197" s="18">
        <f>IF(ISNUMBER(J197), $B199 * K197, "")</f>
        <v>-4449.1525423728817</v>
      </c>
      <c r="M197" s="31">
        <v>3115</v>
      </c>
      <c r="N197" s="32">
        <f t="shared" si="109"/>
        <v>-0.12005649717514125</v>
      </c>
      <c r="O197" s="18">
        <f>IF(ISNUMBER(M197), $B199 * N197, "")</f>
        <v>-18008.474576271186</v>
      </c>
      <c r="Q197" s="278"/>
      <c r="R197" s="279"/>
      <c r="S197" s="280"/>
    </row>
    <row r="198" spans="1:19" ht="17.25" thickBot="1">
      <c r="A198" s="130" t="s">
        <v>161</v>
      </c>
      <c r="B198" s="131">
        <v>521</v>
      </c>
      <c r="C198" s="79">
        <v>-8.2746478900000003E-2</v>
      </c>
      <c r="D198" s="24">
        <v>501</v>
      </c>
      <c r="E198" s="25">
        <f t="shared" si="106"/>
        <v>-3.8387715930902108E-2</v>
      </c>
      <c r="F198" s="104">
        <f>IF(ISNUMBER(D198), $B199 * E198, "")</f>
        <v>-5758.1573896353166</v>
      </c>
      <c r="G198" s="102">
        <v>491</v>
      </c>
      <c r="H198" s="25">
        <f t="shared" si="107"/>
        <v>-5.7581573896353169E-2</v>
      </c>
      <c r="I198" s="103">
        <f>IF(ISNUMBER(G198), $B199 * H198, "")</f>
        <v>-8637.2360844529758</v>
      </c>
      <c r="J198" s="24">
        <v>496</v>
      </c>
      <c r="K198" s="25">
        <f t="shared" si="108"/>
        <v>-4.7984644913627639E-2</v>
      </c>
      <c r="L198" s="104">
        <f>IF(ISNUMBER(J198), $B199 * K198, "")</f>
        <v>-7197.6967370441462</v>
      </c>
      <c r="M198" s="102">
        <v>455</v>
      </c>
      <c r="N198" s="25">
        <f t="shared" si="109"/>
        <v>-0.12667946257197696</v>
      </c>
      <c r="O198" s="104">
        <f>IF(ISNUMBER(M198), $B199 * N198, "")</f>
        <v>-19001.919385796544</v>
      </c>
      <c r="Q198" s="281"/>
      <c r="R198" s="282"/>
      <c r="S198" s="283"/>
    </row>
    <row r="199" spans="1:19" ht="17.25" thickBot="1">
      <c r="A199" s="132" t="s">
        <v>267</v>
      </c>
      <c r="B199" s="289">
        <f>$B$37</f>
        <v>150000</v>
      </c>
      <c r="C199" s="290"/>
      <c r="D199" s="26" t="s">
        <v>268</v>
      </c>
      <c r="E199" s="27">
        <f>IF(COUNT(E179:E198), SUM(E179:E198) / COUNT(E179:E198), 0)</f>
        <v>-2.5561504218576524E-2</v>
      </c>
      <c r="F199" s="28">
        <f>SUM(F179:F198)</f>
        <v>-76684.512655729573</v>
      </c>
      <c r="G199" s="26" t="s">
        <v>268</v>
      </c>
      <c r="H199" s="27">
        <f>IF(COUNT(H179:H198), SUM(H179:H198) / COUNT(H179:H198), 0)</f>
        <v>-3.7819710711659474E-2</v>
      </c>
      <c r="I199" s="28">
        <f>SUM(I179:I198)</f>
        <v>-113459.13213497846</v>
      </c>
      <c r="J199" s="26" t="s">
        <v>268</v>
      </c>
      <c r="K199" s="27">
        <f>IF(COUNT(K179:K198), SUM(K179:K198) / COUNT(K179:K198), 0)</f>
        <v>-3.6718799284987606E-2</v>
      </c>
      <c r="L199" s="28">
        <f>SUM(L179:L198)</f>
        <v>-110156.39785496282</v>
      </c>
      <c r="M199" s="26" t="s">
        <v>268</v>
      </c>
      <c r="N199" s="27">
        <f>IF(COUNT(N179:N198), SUM(N179:N198) / COUNT(N179:N198), 0)</f>
        <v>-0.10924612010416734</v>
      </c>
      <c r="O199" s="28">
        <f>SUM(O179:O198)</f>
        <v>-327738.36031250202</v>
      </c>
      <c r="Q199" s="284"/>
      <c r="R199" s="285"/>
      <c r="S199" s="286"/>
    </row>
  </sheetData>
  <mergeCells count="266">
    <mergeCell ref="A1:F1"/>
    <mergeCell ref="G1:I1"/>
    <mergeCell ref="J1:O1"/>
    <mergeCell ref="Q1:R1"/>
    <mergeCell ref="B2:F2"/>
    <mergeCell ref="G2:I2"/>
    <mergeCell ref="K2:O2"/>
    <mergeCell ref="B5:F5"/>
    <mergeCell ref="G5:I5"/>
    <mergeCell ref="K5:O5"/>
    <mergeCell ref="B6:F6"/>
    <mergeCell ref="G6:I6"/>
    <mergeCell ref="K6:O6"/>
    <mergeCell ref="B3:F3"/>
    <mergeCell ref="G3:I3"/>
    <mergeCell ref="K3:O3"/>
    <mergeCell ref="B4:F4"/>
    <mergeCell ref="G4:I4"/>
    <mergeCell ref="K4:O4"/>
    <mergeCell ref="Q8:R8"/>
    <mergeCell ref="B9:F9"/>
    <mergeCell ref="G9:I9"/>
    <mergeCell ref="K9:O9"/>
    <mergeCell ref="B10:F10"/>
    <mergeCell ref="G10:I10"/>
    <mergeCell ref="K10:O10"/>
    <mergeCell ref="B7:F7"/>
    <mergeCell ref="G7:I7"/>
    <mergeCell ref="K7:O7"/>
    <mergeCell ref="B8:F8"/>
    <mergeCell ref="G8:I8"/>
    <mergeCell ref="K8:O8"/>
    <mergeCell ref="B11:F11"/>
    <mergeCell ref="G11:I11"/>
    <mergeCell ref="K11:O11"/>
    <mergeCell ref="A13:O13"/>
    <mergeCell ref="Q13:Q15"/>
    <mergeCell ref="R13:R15"/>
    <mergeCell ref="A15:A16"/>
    <mergeCell ref="M15:O15"/>
    <mergeCell ref="Q16:Q18"/>
    <mergeCell ref="R16:R18"/>
    <mergeCell ref="S13:S15"/>
    <mergeCell ref="B14:C14"/>
    <mergeCell ref="D14:F14"/>
    <mergeCell ref="G14:I14"/>
    <mergeCell ref="J14:L14"/>
    <mergeCell ref="M14:O14"/>
    <mergeCell ref="B15:C15"/>
    <mergeCell ref="D15:F15"/>
    <mergeCell ref="G15:I15"/>
    <mergeCell ref="J15:L15"/>
    <mergeCell ref="Q26:S28"/>
    <mergeCell ref="Q29:Q31"/>
    <mergeCell ref="R29:R31"/>
    <mergeCell ref="S29:S31"/>
    <mergeCell ref="Q32:Q34"/>
    <mergeCell ref="R32:R34"/>
    <mergeCell ref="S32:S34"/>
    <mergeCell ref="S16:S18"/>
    <mergeCell ref="Q19:Q21"/>
    <mergeCell ref="R19:R21"/>
    <mergeCell ref="S19:S21"/>
    <mergeCell ref="Q22:Q24"/>
    <mergeCell ref="R22:R24"/>
    <mergeCell ref="S22:S24"/>
    <mergeCell ref="M41:O41"/>
    <mergeCell ref="A42:A43"/>
    <mergeCell ref="B42:C42"/>
    <mergeCell ref="D42:F42"/>
    <mergeCell ref="G42:I42"/>
    <mergeCell ref="J42:L42"/>
    <mergeCell ref="M42:O42"/>
    <mergeCell ref="Q35:S37"/>
    <mergeCell ref="B37:C37"/>
    <mergeCell ref="A40:O40"/>
    <mergeCell ref="Q40:Q42"/>
    <mergeCell ref="R40:R42"/>
    <mergeCell ref="S40:S42"/>
    <mergeCell ref="B41:C41"/>
    <mergeCell ref="D41:F41"/>
    <mergeCell ref="G41:I41"/>
    <mergeCell ref="J41:L41"/>
    <mergeCell ref="Q49:Q51"/>
    <mergeCell ref="R49:R51"/>
    <mergeCell ref="S49:S51"/>
    <mergeCell ref="Q53:S55"/>
    <mergeCell ref="Q56:Q58"/>
    <mergeCell ref="R56:R58"/>
    <mergeCell ref="S56:S58"/>
    <mergeCell ref="Q43:Q45"/>
    <mergeCell ref="R43:R45"/>
    <mergeCell ref="S43:S45"/>
    <mergeCell ref="Q46:Q48"/>
    <mergeCell ref="R46:R48"/>
    <mergeCell ref="S46:S48"/>
    <mergeCell ref="Q59:Q61"/>
    <mergeCell ref="R59:R61"/>
    <mergeCell ref="S59:S61"/>
    <mergeCell ref="Q62:S64"/>
    <mergeCell ref="B64:C64"/>
    <mergeCell ref="A67:O67"/>
    <mergeCell ref="Q67:Q69"/>
    <mergeCell ref="R67:R69"/>
    <mergeCell ref="S67:S69"/>
    <mergeCell ref="B68:C68"/>
    <mergeCell ref="D68:F68"/>
    <mergeCell ref="G68:I68"/>
    <mergeCell ref="J68:L68"/>
    <mergeCell ref="M68:O68"/>
    <mergeCell ref="A69:A70"/>
    <mergeCell ref="B69:C69"/>
    <mergeCell ref="D69:F69"/>
    <mergeCell ref="G69:I69"/>
    <mergeCell ref="J69:L69"/>
    <mergeCell ref="M69:O69"/>
    <mergeCell ref="Q76:Q78"/>
    <mergeCell ref="R76:R78"/>
    <mergeCell ref="S76:S78"/>
    <mergeCell ref="Q80:S82"/>
    <mergeCell ref="Q83:Q85"/>
    <mergeCell ref="R83:R85"/>
    <mergeCell ref="S83:S85"/>
    <mergeCell ref="Q70:Q72"/>
    <mergeCell ref="R70:R72"/>
    <mergeCell ref="S70:S72"/>
    <mergeCell ref="Q73:Q75"/>
    <mergeCell ref="R73:R75"/>
    <mergeCell ref="S73:S75"/>
    <mergeCell ref="Q86:Q88"/>
    <mergeCell ref="R86:R88"/>
    <mergeCell ref="S86:S88"/>
    <mergeCell ref="Q89:S91"/>
    <mergeCell ref="B91:C91"/>
    <mergeCell ref="A94:O94"/>
    <mergeCell ref="Q94:Q96"/>
    <mergeCell ref="R94:R96"/>
    <mergeCell ref="S94:S96"/>
    <mergeCell ref="B95:C95"/>
    <mergeCell ref="D95:F95"/>
    <mergeCell ref="G95:I95"/>
    <mergeCell ref="J95:L95"/>
    <mergeCell ref="M95:O95"/>
    <mergeCell ref="A96:A97"/>
    <mergeCell ref="B96:C96"/>
    <mergeCell ref="D96:F96"/>
    <mergeCell ref="G96:I96"/>
    <mergeCell ref="J96:L96"/>
    <mergeCell ref="M96:O96"/>
    <mergeCell ref="Q103:Q105"/>
    <mergeCell ref="R103:R105"/>
    <mergeCell ref="S103:S105"/>
    <mergeCell ref="Q107:S109"/>
    <mergeCell ref="Q110:Q112"/>
    <mergeCell ref="R110:R112"/>
    <mergeCell ref="S110:S112"/>
    <mergeCell ref="Q97:Q99"/>
    <mergeCell ref="R97:R99"/>
    <mergeCell ref="S97:S99"/>
    <mergeCell ref="Q100:Q102"/>
    <mergeCell ref="R100:R102"/>
    <mergeCell ref="S100:S102"/>
    <mergeCell ref="Q113:Q115"/>
    <mergeCell ref="R113:R115"/>
    <mergeCell ref="S113:S115"/>
    <mergeCell ref="Q116:S118"/>
    <mergeCell ref="B118:C118"/>
    <mergeCell ref="A121:O121"/>
    <mergeCell ref="Q121:Q123"/>
    <mergeCell ref="R121:R123"/>
    <mergeCell ref="S121:S123"/>
    <mergeCell ref="B122:C122"/>
    <mergeCell ref="D122:F122"/>
    <mergeCell ref="G122:I122"/>
    <mergeCell ref="J122:L122"/>
    <mergeCell ref="M122:O122"/>
    <mergeCell ref="A123:A124"/>
    <mergeCell ref="B123:C123"/>
    <mergeCell ref="D123:F123"/>
    <mergeCell ref="G123:I123"/>
    <mergeCell ref="J123:L123"/>
    <mergeCell ref="M123:O123"/>
    <mergeCell ref="Q130:Q132"/>
    <mergeCell ref="R130:R132"/>
    <mergeCell ref="S130:S132"/>
    <mergeCell ref="Q134:S136"/>
    <mergeCell ref="Q137:Q139"/>
    <mergeCell ref="R137:R139"/>
    <mergeCell ref="S137:S139"/>
    <mergeCell ref="Q124:Q126"/>
    <mergeCell ref="R124:R126"/>
    <mergeCell ref="S124:S126"/>
    <mergeCell ref="Q127:Q129"/>
    <mergeCell ref="R127:R129"/>
    <mergeCell ref="S127:S129"/>
    <mergeCell ref="Q140:Q142"/>
    <mergeCell ref="R140:R142"/>
    <mergeCell ref="S140:S142"/>
    <mergeCell ref="Q143:S145"/>
    <mergeCell ref="B145:C145"/>
    <mergeCell ref="A148:O148"/>
    <mergeCell ref="Q148:Q150"/>
    <mergeCell ref="R148:R150"/>
    <mergeCell ref="S148:S150"/>
    <mergeCell ref="B149:C149"/>
    <mergeCell ref="D149:F149"/>
    <mergeCell ref="G149:I149"/>
    <mergeCell ref="J149:L149"/>
    <mergeCell ref="M149:O149"/>
    <mergeCell ref="A150:A151"/>
    <mergeCell ref="B150:C150"/>
    <mergeCell ref="D150:F150"/>
    <mergeCell ref="G150:I150"/>
    <mergeCell ref="J150:L150"/>
    <mergeCell ref="M150:O150"/>
    <mergeCell ref="Q157:Q159"/>
    <mergeCell ref="R157:R159"/>
    <mergeCell ref="S157:S159"/>
    <mergeCell ref="Q161:S163"/>
    <mergeCell ref="Q164:Q166"/>
    <mergeCell ref="R164:R166"/>
    <mergeCell ref="S164:S166"/>
    <mergeCell ref="Q151:Q153"/>
    <mergeCell ref="R151:R153"/>
    <mergeCell ref="S151:S153"/>
    <mergeCell ref="Q154:Q156"/>
    <mergeCell ref="R154:R156"/>
    <mergeCell ref="S154:S156"/>
    <mergeCell ref="A177:A178"/>
    <mergeCell ref="B177:C177"/>
    <mergeCell ref="D177:F177"/>
    <mergeCell ref="G177:I177"/>
    <mergeCell ref="J177:L177"/>
    <mergeCell ref="M177:O177"/>
    <mergeCell ref="Q167:Q169"/>
    <mergeCell ref="R167:R169"/>
    <mergeCell ref="S167:S169"/>
    <mergeCell ref="Q170:S172"/>
    <mergeCell ref="B172:C172"/>
    <mergeCell ref="A175:O175"/>
    <mergeCell ref="Q175:Q177"/>
    <mergeCell ref="R175:R177"/>
    <mergeCell ref="S175:S177"/>
    <mergeCell ref="B176:C176"/>
    <mergeCell ref="Q178:Q180"/>
    <mergeCell ref="R178:R180"/>
    <mergeCell ref="S178:S180"/>
    <mergeCell ref="Q181:Q183"/>
    <mergeCell ref="R181:R183"/>
    <mergeCell ref="S181:S183"/>
    <mergeCell ref="D176:F176"/>
    <mergeCell ref="G176:I176"/>
    <mergeCell ref="J176:L176"/>
    <mergeCell ref="M176:O176"/>
    <mergeCell ref="Q194:Q196"/>
    <mergeCell ref="R194:R196"/>
    <mergeCell ref="S194:S196"/>
    <mergeCell ref="Q197:S199"/>
    <mergeCell ref="B199:C199"/>
    <mergeCell ref="Q184:Q186"/>
    <mergeCell ref="R184:R186"/>
    <mergeCell ref="S184:S186"/>
    <mergeCell ref="Q188:S190"/>
    <mergeCell ref="Q191:Q193"/>
    <mergeCell ref="R191:R193"/>
    <mergeCell ref="S191:S193"/>
  </mergeCells>
  <phoneticPr fontId="1" type="noConversion"/>
  <conditionalFormatting sqref="G2:I3">
    <cfRule type="expression" dxfId="711" priority="177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CHOOSE(2,$E$118,$F$118,$H$118,$I$118,$K$118,$L$118,$N$118,$O$118))))&gt;0</formula>
    </cfRule>
    <cfRule type="expression" dxfId="710" priority="178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CHOOSE(2,$E$118,$F$118,$H$118,$I$118,$K$118,$L$118,$N$118,$O$118))))&lt;0</formula>
    </cfRule>
  </conditionalFormatting>
  <conditionalFormatting sqref="G4:I5">
    <cfRule type="expression" dxfId="709" priority="175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CHOOSE(2,$E$64,$F$64,$H$64,$I$64,$K$64,$L$64,$N$64,$O$64))))&gt;0</formula>
    </cfRule>
    <cfRule type="expression" dxfId="708" priority="176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CHOOSE(2,$E$64,$F$64,$H$64,$I$64,$K$64,$L$64,$N$64,$O$64))))&lt;0</formula>
    </cfRule>
  </conditionalFormatting>
  <conditionalFormatting sqref="G6:I7">
    <cfRule type="expression" dxfId="707" priority="173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CHOOSE(2,$E$91,$F$91,$H$91,$I$91,$K$91,$L$91,$N$91,$O$91))))&gt;0</formula>
    </cfRule>
    <cfRule type="expression" dxfId="706" priority="174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CHOOSE(2,$E$91,$F$91,$H$91,$I$91,$K$91,$L$91,$N$91,$O$91))))&lt;0</formula>
    </cfRule>
  </conditionalFormatting>
  <conditionalFormatting sqref="G8:I9">
    <cfRule type="expression" dxfId="705" priority="171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CHOOSE(2,$E$199,$F$199,$H$199,$I$199,$K$199,$L$199,$N$199,$O$199))))&gt;0</formula>
    </cfRule>
    <cfRule type="expression" dxfId="704" priority="172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CHOOSE(2,$E$199,$F$199,$H$199,$I$199,$K$199,$L$199,$N$199,$O$199))))&lt;0</formula>
    </cfRule>
  </conditionalFormatting>
  <conditionalFormatting sqref="G10:I11">
    <cfRule type="expression" dxfId="703" priority="169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CHOOSE(2,$E$37,$F$37,$H$37,$I$37,$K$37,$L$37,$N$37,$O$37))))&gt;0</formula>
    </cfRule>
    <cfRule type="expression" dxfId="702" priority="170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CHOOSE(2,$E$37,$F$37,$H$37,$I$37,$K$37,$L$37,$N$37,$O$37))))&lt;0</formula>
    </cfRule>
  </conditionalFormatting>
  <conditionalFormatting sqref="A17:C36 M17:O36">
    <cfRule type="expression" dxfId="701" priority="157">
      <formula>AND($N17 &gt; 0, ISNUMBER($N17))</formula>
    </cfRule>
    <cfRule type="expression" dxfId="700" priority="158">
      <formula>AND($N17 = 0 * ISNUMBER($N17))</formula>
    </cfRule>
    <cfRule type="expression" dxfId="699" priority="159">
      <formula>AND($N17 &lt; 0, ISNUMBER($N17))</formula>
    </cfRule>
  </conditionalFormatting>
  <conditionalFormatting sqref="A17:F36">
    <cfRule type="expression" dxfId="698" priority="166">
      <formula>AND($E17 &gt; 0, ISNUMBER($E17))</formula>
    </cfRule>
    <cfRule type="expression" dxfId="697" priority="167">
      <formula>AND($E17 = 0 * ISNUMBER($E17))</formula>
    </cfRule>
    <cfRule type="expression" dxfId="696" priority="168">
      <formula>AND($E17 &lt; 0, ISNUMBER($E17))</formula>
    </cfRule>
  </conditionalFormatting>
  <conditionalFormatting sqref="A17:C36 G17:I36">
    <cfRule type="expression" dxfId="695" priority="163">
      <formula>AND($H17 &gt; 0, ISNUMBER($H17))</formula>
    </cfRule>
    <cfRule type="expression" dxfId="694" priority="164">
      <formula>AND($H17 = 0 * ISNUMBER($H17))</formula>
    </cfRule>
    <cfRule type="expression" dxfId="693" priority="165">
      <formula>AND($H17 &lt; 0, ISNUMBER($H17))</formula>
    </cfRule>
  </conditionalFormatting>
  <conditionalFormatting sqref="A17:C36 J17:L36">
    <cfRule type="expression" dxfId="692" priority="160">
      <formula>AND($K17 &gt; 0, ISNUMBER($K17))</formula>
    </cfRule>
    <cfRule type="expression" dxfId="691" priority="161">
      <formula>AND($K17 = 0 * ISNUMBER($K17))</formula>
    </cfRule>
    <cfRule type="expression" dxfId="690" priority="162">
      <formula>AND($K17 &lt; 0, ISNUMBER($K17))</formula>
    </cfRule>
  </conditionalFormatting>
  <conditionalFormatting sqref="D15:F16 E37:F37">
    <cfRule type="expression" dxfId="689" priority="154">
      <formula>$E$37 &gt; 0</formula>
    </cfRule>
    <cfRule type="expression" dxfId="688" priority="155">
      <formula>$E$37 = 0</formula>
    </cfRule>
    <cfRule type="expression" dxfId="687" priority="156">
      <formula>$E$37 &lt; 0</formula>
    </cfRule>
  </conditionalFormatting>
  <conditionalFormatting sqref="G15:I16 H37:I37">
    <cfRule type="expression" dxfId="686" priority="151">
      <formula>$H$37 &gt; 0</formula>
    </cfRule>
    <cfRule type="expression" dxfId="685" priority="152">
      <formula>$H$37 = 0</formula>
    </cfRule>
    <cfRule type="expression" dxfId="684" priority="153">
      <formula>$H$37 &lt; 0</formula>
    </cfRule>
  </conditionalFormatting>
  <conditionalFormatting sqref="J15:L16 K37:L37">
    <cfRule type="expression" dxfId="683" priority="148">
      <formula>$K$37 &gt; 0</formula>
    </cfRule>
    <cfRule type="expression" dxfId="682" priority="149">
      <formula>$K$37 = 0</formula>
    </cfRule>
    <cfRule type="expression" dxfId="681" priority="150">
      <formula>$K$37 &lt; 0</formula>
    </cfRule>
  </conditionalFormatting>
  <conditionalFormatting sqref="M15:O16 N37:O37">
    <cfRule type="expression" dxfId="680" priority="145">
      <formula>$N$37 &gt; 0</formula>
    </cfRule>
    <cfRule type="expression" dxfId="679" priority="146">
      <formula>$N$37 = 0</formula>
    </cfRule>
    <cfRule type="expression" dxfId="678" priority="147">
      <formula>$N$37 &lt; 0</formula>
    </cfRule>
  </conditionalFormatting>
  <conditionalFormatting sqref="A44:C63 M44:O63">
    <cfRule type="expression" dxfId="677" priority="133">
      <formula>AND($N44 &gt; 0, ISNUMBER($N44))</formula>
    </cfRule>
    <cfRule type="expression" dxfId="676" priority="134">
      <formula>AND($N44 = 0 * ISNUMBER($N44))</formula>
    </cfRule>
    <cfRule type="expression" dxfId="675" priority="135">
      <formula>AND($N44 &lt; 0, ISNUMBER($N44))</formula>
    </cfRule>
  </conditionalFormatting>
  <conditionalFormatting sqref="A44:F63">
    <cfRule type="expression" dxfId="674" priority="142">
      <formula>AND($E44 &gt; 0, ISNUMBER($E44))</formula>
    </cfRule>
    <cfRule type="expression" dxfId="673" priority="143">
      <formula>AND($E44 = 0 * ISNUMBER($E44))</formula>
    </cfRule>
    <cfRule type="expression" dxfId="672" priority="144">
      <formula>AND($E44 &lt; 0, ISNUMBER($E44))</formula>
    </cfRule>
  </conditionalFormatting>
  <conditionalFormatting sqref="A44:C63 G44:I63">
    <cfRule type="expression" dxfId="671" priority="139">
      <formula>AND($H44 &gt; 0, ISNUMBER($H44))</formula>
    </cfRule>
    <cfRule type="expression" dxfId="670" priority="140">
      <formula>AND($H44 = 0 * ISNUMBER($H44))</formula>
    </cfRule>
    <cfRule type="expression" dxfId="669" priority="141">
      <formula>AND($H44 &lt; 0, ISNUMBER($H44))</formula>
    </cfRule>
  </conditionalFormatting>
  <conditionalFormatting sqref="A44:C63 J44:L63">
    <cfRule type="expression" dxfId="668" priority="136">
      <formula>AND($K44 &gt; 0, ISNUMBER($K44))</formula>
    </cfRule>
    <cfRule type="expression" dxfId="667" priority="137">
      <formula>AND($K44 = 0 * ISNUMBER($K44))</formula>
    </cfRule>
    <cfRule type="expression" dxfId="666" priority="138">
      <formula>AND($K44 &lt; 0, ISNUMBER($K44))</formula>
    </cfRule>
  </conditionalFormatting>
  <conditionalFormatting sqref="D42:F43 E64:F64">
    <cfRule type="expression" dxfId="665" priority="130">
      <formula>$E$64 &gt; 0</formula>
    </cfRule>
    <cfRule type="expression" dxfId="664" priority="131">
      <formula>$E$64 = 0</formula>
    </cfRule>
    <cfRule type="expression" dxfId="663" priority="132">
      <formula>$E$64 &lt; 0</formula>
    </cfRule>
  </conditionalFormatting>
  <conditionalFormatting sqref="G42:I43 H64:I64">
    <cfRule type="expression" dxfId="662" priority="127">
      <formula>$H$64 &gt; 0</formula>
    </cfRule>
    <cfRule type="expression" dxfId="661" priority="128">
      <formula>$H$64 = 0</formula>
    </cfRule>
    <cfRule type="expression" dxfId="660" priority="129">
      <formula>$H$64 &lt; 0</formula>
    </cfRule>
  </conditionalFormatting>
  <conditionalFormatting sqref="J42:L43 K64:L64">
    <cfRule type="expression" dxfId="659" priority="124">
      <formula>$K$64 &gt; 0</formula>
    </cfRule>
    <cfRule type="expression" dxfId="658" priority="125">
      <formula>$K$64 = 0</formula>
    </cfRule>
    <cfRule type="expression" dxfId="657" priority="126">
      <formula>$K$64 &lt; 0</formula>
    </cfRule>
  </conditionalFormatting>
  <conditionalFormatting sqref="M42:O43 N64:O64">
    <cfRule type="expression" dxfId="656" priority="121">
      <formula>$N$64 &gt; 0</formula>
    </cfRule>
    <cfRule type="expression" dxfId="655" priority="122">
      <formula>$N$64 = 0</formula>
    </cfRule>
    <cfRule type="expression" dxfId="654" priority="123">
      <formula>$N$64 &lt; 0</formula>
    </cfRule>
  </conditionalFormatting>
  <conditionalFormatting sqref="A71:C90 M71:O90">
    <cfRule type="expression" dxfId="653" priority="109">
      <formula>AND($N71 &gt; 0, ISNUMBER($N71))</formula>
    </cfRule>
    <cfRule type="expression" dxfId="652" priority="110">
      <formula>AND($N71 = 0 * ISNUMBER($N71))</formula>
    </cfRule>
    <cfRule type="expression" dxfId="651" priority="111">
      <formula>AND($N71 &lt; 0, ISNUMBER($N71))</formula>
    </cfRule>
  </conditionalFormatting>
  <conditionalFormatting sqref="A71:F90">
    <cfRule type="expression" dxfId="650" priority="118">
      <formula>AND($E71 &gt; 0, ISNUMBER($E71))</formula>
    </cfRule>
    <cfRule type="expression" dxfId="649" priority="119">
      <formula>AND($E71 = 0 * ISNUMBER($E71))</formula>
    </cfRule>
    <cfRule type="expression" dxfId="648" priority="120">
      <formula>AND($E71 &lt; 0, ISNUMBER($E71))</formula>
    </cfRule>
  </conditionalFormatting>
  <conditionalFormatting sqref="A71:C90 G71:I90">
    <cfRule type="expression" dxfId="647" priority="115">
      <formula>AND($H71 &gt; 0, ISNUMBER($H71))</formula>
    </cfRule>
    <cfRule type="expression" dxfId="646" priority="116">
      <formula>AND($H71 = 0 * ISNUMBER($H71))</formula>
    </cfRule>
    <cfRule type="expression" dxfId="645" priority="117">
      <formula>AND($H71 &lt; 0, ISNUMBER($H71))</formula>
    </cfRule>
  </conditionalFormatting>
  <conditionalFormatting sqref="A71:C90 J71:L90">
    <cfRule type="expression" dxfId="644" priority="112">
      <formula>AND($K71 &gt; 0, ISNUMBER($K71))</formula>
    </cfRule>
    <cfRule type="expression" dxfId="643" priority="113">
      <formula>AND($K71 = 0 * ISNUMBER($K71))</formula>
    </cfRule>
    <cfRule type="expression" dxfId="642" priority="114">
      <formula>AND($K71 &lt; 0, ISNUMBER($K71))</formula>
    </cfRule>
  </conditionalFormatting>
  <conditionalFormatting sqref="D69:F70 E91:F91">
    <cfRule type="expression" dxfId="641" priority="106">
      <formula>$E$91 &gt; 0</formula>
    </cfRule>
    <cfRule type="expression" dxfId="640" priority="107">
      <formula>$E$91 = 0</formula>
    </cfRule>
    <cfRule type="expression" dxfId="639" priority="108">
      <formula>$E$91 &lt; 0</formula>
    </cfRule>
  </conditionalFormatting>
  <conditionalFormatting sqref="G69:I70 H91:I91">
    <cfRule type="expression" dxfId="638" priority="103">
      <formula>$H$91 &gt; 0</formula>
    </cfRule>
    <cfRule type="expression" dxfId="637" priority="104">
      <formula>$H$91 = 0</formula>
    </cfRule>
    <cfRule type="expression" dxfId="636" priority="105">
      <formula>$H$91 &lt; 0</formula>
    </cfRule>
  </conditionalFormatting>
  <conditionalFormatting sqref="J69:L70 K91:L91">
    <cfRule type="expression" dxfId="635" priority="100">
      <formula>$K$91 &gt; 0</formula>
    </cfRule>
    <cfRule type="expression" dxfId="634" priority="101">
      <formula>$K$91 = 0</formula>
    </cfRule>
    <cfRule type="expression" dxfId="633" priority="102">
      <formula>$K$91 &lt; 0</formula>
    </cfRule>
  </conditionalFormatting>
  <conditionalFormatting sqref="M69:O70 N91:O91">
    <cfRule type="expression" dxfId="632" priority="97">
      <formula>$N$91 &gt; 0</formula>
    </cfRule>
    <cfRule type="expression" dxfId="631" priority="98">
      <formula>$N$91 = 0</formula>
    </cfRule>
    <cfRule type="expression" dxfId="630" priority="99">
      <formula>$N$91 &lt; 0</formula>
    </cfRule>
  </conditionalFormatting>
  <conditionalFormatting sqref="A98:C117 M98:O117">
    <cfRule type="expression" dxfId="629" priority="85">
      <formula>AND($N98 &gt; 0, ISNUMBER($N98))</formula>
    </cfRule>
    <cfRule type="expression" dxfId="628" priority="86">
      <formula>AND($N98 = 0 * ISNUMBER($N98))</formula>
    </cfRule>
    <cfRule type="expression" dxfId="627" priority="87">
      <formula>AND($N98 &lt; 0, ISNUMBER($N98))</formula>
    </cfRule>
  </conditionalFormatting>
  <conditionalFormatting sqref="A98:F117">
    <cfRule type="expression" dxfId="626" priority="94">
      <formula>AND($E98 &gt; 0, ISNUMBER($E98))</formula>
    </cfRule>
    <cfRule type="expression" dxfId="625" priority="95">
      <formula>AND($E98 = 0 * ISNUMBER($E98))</formula>
    </cfRule>
    <cfRule type="expression" dxfId="624" priority="96">
      <formula>AND($E98 &lt; 0, ISNUMBER($E98))</formula>
    </cfRule>
  </conditionalFormatting>
  <conditionalFormatting sqref="A98:C117 G98:I117">
    <cfRule type="expression" dxfId="623" priority="91">
      <formula>AND($H98 &gt; 0, ISNUMBER($H98))</formula>
    </cfRule>
    <cfRule type="expression" dxfId="622" priority="92">
      <formula>AND($H98 = 0 * ISNUMBER($H98))</formula>
    </cfRule>
    <cfRule type="expression" dxfId="621" priority="93">
      <formula>AND($H98 &lt; 0, ISNUMBER($H98))</formula>
    </cfRule>
  </conditionalFormatting>
  <conditionalFormatting sqref="A98:C117 J98:L117">
    <cfRule type="expression" dxfId="620" priority="88">
      <formula>AND($K98 &gt; 0, ISNUMBER($K98))</formula>
    </cfRule>
    <cfRule type="expression" dxfId="619" priority="89">
      <formula>AND($K98 = 0 * ISNUMBER($K98))</formula>
    </cfRule>
    <cfRule type="expression" dxfId="618" priority="90">
      <formula>AND($K98 &lt; 0, ISNUMBER($K98))</formula>
    </cfRule>
  </conditionalFormatting>
  <conditionalFormatting sqref="D96:F97 E118:F118">
    <cfRule type="expression" dxfId="617" priority="82">
      <formula>$E$118 &gt; 0</formula>
    </cfRule>
    <cfRule type="expression" dxfId="616" priority="83">
      <formula>$E$118 = 0</formula>
    </cfRule>
    <cfRule type="expression" dxfId="615" priority="84">
      <formula>$E$118 &lt; 0</formula>
    </cfRule>
  </conditionalFormatting>
  <conditionalFormatting sqref="G96:I97 H118:I118">
    <cfRule type="expression" dxfId="614" priority="79">
      <formula>$H$118 &gt; 0</formula>
    </cfRule>
    <cfRule type="expression" dxfId="613" priority="80">
      <formula>$H$118 = 0</formula>
    </cfRule>
    <cfRule type="expression" dxfId="612" priority="81">
      <formula>$H$118 &lt; 0</formula>
    </cfRule>
  </conditionalFormatting>
  <conditionalFormatting sqref="J96:L97 K118:L118">
    <cfRule type="expression" dxfId="611" priority="76">
      <formula>$K$118 &gt; 0</formula>
    </cfRule>
    <cfRule type="expression" dxfId="610" priority="77">
      <formula>$K$118 = 0</formula>
    </cfRule>
    <cfRule type="expression" dxfId="609" priority="78">
      <formula>$K$118 &lt; 0</formula>
    </cfRule>
  </conditionalFormatting>
  <conditionalFormatting sqref="M96:O97 N118:O118">
    <cfRule type="expression" dxfId="608" priority="73">
      <formula>$N$118 &gt; 0</formula>
    </cfRule>
    <cfRule type="expression" dxfId="607" priority="74">
      <formula>$N$118 = 0</formula>
    </cfRule>
    <cfRule type="expression" dxfId="606" priority="75">
      <formula>$N$118 &lt; 0</formula>
    </cfRule>
  </conditionalFormatting>
  <conditionalFormatting sqref="A125:C144 M125:O144">
    <cfRule type="expression" dxfId="605" priority="61">
      <formula>AND($N125 &gt; 0, ISNUMBER($N125))</formula>
    </cfRule>
    <cfRule type="expression" dxfId="604" priority="62">
      <formula>AND($N125 = 0 * ISNUMBER($N125))</formula>
    </cfRule>
    <cfRule type="expression" dxfId="603" priority="63">
      <formula>AND($N125 &lt; 0, ISNUMBER($N125))</formula>
    </cfRule>
  </conditionalFormatting>
  <conditionalFormatting sqref="A125:F144">
    <cfRule type="expression" dxfId="602" priority="70">
      <formula>AND($E125 &gt; 0, ISNUMBER($E125))</formula>
    </cfRule>
    <cfRule type="expression" dxfId="601" priority="71">
      <formula>AND($E125 = 0 * ISNUMBER($E125))</formula>
    </cfRule>
    <cfRule type="expression" dxfId="600" priority="72">
      <formula>AND($E125 &lt; 0, ISNUMBER($E125))</formula>
    </cfRule>
  </conditionalFormatting>
  <conditionalFormatting sqref="A125:C144 G125:I144">
    <cfRule type="expression" dxfId="599" priority="67">
      <formula>AND($H125 &gt; 0, ISNUMBER($H125))</formula>
    </cfRule>
    <cfRule type="expression" dxfId="598" priority="68">
      <formula>AND($H125 = 0 * ISNUMBER($H125))</formula>
    </cfRule>
    <cfRule type="expression" dxfId="597" priority="69">
      <formula>AND($H125 &lt; 0, ISNUMBER($H125))</formula>
    </cfRule>
  </conditionalFormatting>
  <conditionalFormatting sqref="A125:C144 J125:L144">
    <cfRule type="expression" dxfId="596" priority="64">
      <formula>AND($K125 &gt; 0, ISNUMBER($K125))</formula>
    </cfRule>
    <cfRule type="expression" dxfId="595" priority="65">
      <formula>AND($K125 = 0 * ISNUMBER($K125))</formula>
    </cfRule>
    <cfRule type="expression" dxfId="594" priority="66">
      <formula>AND($K125 &lt; 0, ISNUMBER($K125))</formula>
    </cfRule>
  </conditionalFormatting>
  <conditionalFormatting sqref="D123:F124 E145:F145">
    <cfRule type="expression" dxfId="593" priority="58">
      <formula>$E$145 &gt; 0</formula>
    </cfRule>
    <cfRule type="expression" dxfId="592" priority="59">
      <formula>$E$145 = 0</formula>
    </cfRule>
    <cfRule type="expression" dxfId="591" priority="60">
      <formula>$E$145 &lt; 0</formula>
    </cfRule>
  </conditionalFormatting>
  <conditionalFormatting sqref="G123:I124 H145:I145">
    <cfRule type="expression" dxfId="590" priority="55">
      <formula>$H$145 &gt; 0</formula>
    </cfRule>
    <cfRule type="expression" dxfId="589" priority="56">
      <formula>$H$145 = 0</formula>
    </cfRule>
    <cfRule type="expression" dxfId="588" priority="57">
      <formula>$H$145 &lt; 0</formula>
    </cfRule>
  </conditionalFormatting>
  <conditionalFormatting sqref="J123:L124 K145:L145">
    <cfRule type="expression" dxfId="587" priority="52">
      <formula>$K$145 &gt; 0</formula>
    </cfRule>
    <cfRule type="expression" dxfId="586" priority="53">
      <formula>$K$145 = 0</formula>
    </cfRule>
    <cfRule type="expression" dxfId="585" priority="54">
      <formula>$K$145 &lt; 0</formula>
    </cfRule>
  </conditionalFormatting>
  <conditionalFormatting sqref="M123:O124 N145:O145">
    <cfRule type="expression" dxfId="584" priority="49">
      <formula>$N$145 &gt; 0</formula>
    </cfRule>
    <cfRule type="expression" dxfId="583" priority="50">
      <formula>$N$145 = 0</formula>
    </cfRule>
    <cfRule type="expression" dxfId="582" priority="51">
      <formula>$N$145 &lt; 0</formula>
    </cfRule>
  </conditionalFormatting>
  <conditionalFormatting sqref="A152:C171 M152:O171">
    <cfRule type="expression" dxfId="581" priority="37">
      <formula>AND($N152 &gt; 0, ISNUMBER($N152))</formula>
    </cfRule>
    <cfRule type="expression" dxfId="580" priority="38">
      <formula>AND($N152 = 0 * ISNUMBER($N152))</formula>
    </cfRule>
    <cfRule type="expression" dxfId="579" priority="39">
      <formula>AND($N152 &lt; 0, ISNUMBER($N152))</formula>
    </cfRule>
  </conditionalFormatting>
  <conditionalFormatting sqref="A152:F171">
    <cfRule type="expression" dxfId="578" priority="46">
      <formula>AND($E152 &gt; 0, ISNUMBER($E152))</formula>
    </cfRule>
    <cfRule type="expression" dxfId="577" priority="47">
      <formula>AND($E152 = 0 * ISNUMBER($E152))</formula>
    </cfRule>
    <cfRule type="expression" dxfId="576" priority="48">
      <formula>AND($E152 &lt; 0, ISNUMBER($E152))</formula>
    </cfRule>
  </conditionalFormatting>
  <conditionalFormatting sqref="A152:C171 G152:I171">
    <cfRule type="expression" dxfId="575" priority="43">
      <formula>AND($H152 &gt; 0, ISNUMBER($H152))</formula>
    </cfRule>
    <cfRule type="expression" dxfId="574" priority="44">
      <formula>AND($H152 = 0 * ISNUMBER($H152))</formula>
    </cfRule>
    <cfRule type="expression" dxfId="573" priority="45">
      <formula>AND($H152 &lt; 0, ISNUMBER($H152))</formula>
    </cfRule>
  </conditionalFormatting>
  <conditionalFormatting sqref="A152:C171 J152:L171">
    <cfRule type="expression" dxfId="572" priority="40">
      <formula>AND($K152 &gt; 0, ISNUMBER($K152))</formula>
    </cfRule>
    <cfRule type="expression" dxfId="571" priority="41">
      <formula>AND($K152 = 0 * ISNUMBER($K152))</formula>
    </cfRule>
    <cfRule type="expression" dxfId="570" priority="42">
      <formula>AND($K152 &lt; 0, ISNUMBER($K152))</formula>
    </cfRule>
  </conditionalFormatting>
  <conditionalFormatting sqref="D150:F151 E172:F172">
    <cfRule type="expression" dxfId="569" priority="34">
      <formula>$E$172 &gt; 0</formula>
    </cfRule>
    <cfRule type="expression" dxfId="568" priority="35">
      <formula>$E$172 = 0</formula>
    </cfRule>
    <cfRule type="expression" dxfId="567" priority="36">
      <formula>$E$172 &lt; 0</formula>
    </cfRule>
  </conditionalFormatting>
  <conditionalFormatting sqref="G150:I151 H172:I172">
    <cfRule type="expression" dxfId="566" priority="31">
      <formula>$H$172 &gt; 0</formula>
    </cfRule>
    <cfRule type="expression" dxfId="565" priority="32">
      <formula>$H$172 = 0</formula>
    </cfRule>
    <cfRule type="expression" dxfId="564" priority="33">
      <formula>$H$172 &lt; 0</formula>
    </cfRule>
  </conditionalFormatting>
  <conditionalFormatting sqref="J150:L151 K172:L172">
    <cfRule type="expression" dxfId="563" priority="28">
      <formula>$K$172 &gt; 0</formula>
    </cfRule>
    <cfRule type="expression" dxfId="562" priority="29">
      <formula>$K$172 = 0</formula>
    </cfRule>
    <cfRule type="expression" dxfId="561" priority="30">
      <formula>$K$172 &lt; 0</formula>
    </cfRule>
  </conditionalFormatting>
  <conditionalFormatting sqref="M150:O151 N172:O172">
    <cfRule type="expression" dxfId="560" priority="25">
      <formula>$N$172 &gt; 0</formula>
    </cfRule>
    <cfRule type="expression" dxfId="559" priority="26">
      <formula>$N$172 = 0</formula>
    </cfRule>
    <cfRule type="expression" dxfId="558" priority="27">
      <formula>$N$172 &lt; 0</formula>
    </cfRule>
  </conditionalFormatting>
  <conditionalFormatting sqref="A179:C198 M179:O198">
    <cfRule type="expression" dxfId="557" priority="13">
      <formula>AND($N179 &gt; 0, ISNUMBER($N179))</formula>
    </cfRule>
    <cfRule type="expression" dxfId="556" priority="14">
      <formula>AND($N179 = 0 * ISNUMBER($N179))</formula>
    </cfRule>
    <cfRule type="expression" dxfId="555" priority="15">
      <formula>AND($N179 &lt; 0, ISNUMBER($N179))</formula>
    </cfRule>
  </conditionalFormatting>
  <conditionalFormatting sqref="A179:F198">
    <cfRule type="expression" dxfId="554" priority="22">
      <formula>AND($E179 &gt; 0, ISNUMBER($E179))</formula>
    </cfRule>
    <cfRule type="expression" dxfId="553" priority="23">
      <formula>AND($E179 = 0 * ISNUMBER($E179))</formula>
    </cfRule>
    <cfRule type="expression" dxfId="552" priority="24">
      <formula>AND($E179 &lt; 0, ISNUMBER($E179))</formula>
    </cfRule>
  </conditionalFormatting>
  <conditionalFormatting sqref="A179:C198 G179:I198">
    <cfRule type="expression" dxfId="551" priority="19">
      <formula>AND($H179 &gt; 0, ISNUMBER($H179))</formula>
    </cfRule>
    <cfRule type="expression" dxfId="550" priority="20">
      <formula>AND($H179 = 0 * ISNUMBER($H179))</formula>
    </cfRule>
    <cfRule type="expression" dxfId="549" priority="21">
      <formula>AND($H179 &lt; 0, ISNUMBER($H179))</formula>
    </cfRule>
  </conditionalFormatting>
  <conditionalFormatting sqref="A179:C198 J179:L198">
    <cfRule type="expression" dxfId="548" priority="16">
      <formula>AND($K179 &gt; 0, ISNUMBER($K179))</formula>
    </cfRule>
    <cfRule type="expression" dxfId="547" priority="17">
      <formula>AND($K179 = 0 * ISNUMBER($K179))</formula>
    </cfRule>
    <cfRule type="expression" dxfId="546" priority="18">
      <formula>AND($K179 &lt; 0, ISNUMBER($K179))</formula>
    </cfRule>
  </conditionalFormatting>
  <conditionalFormatting sqref="D177:F178 E199:F199">
    <cfRule type="expression" dxfId="545" priority="10">
      <formula>$E$199 &gt; 0</formula>
    </cfRule>
    <cfRule type="expression" dxfId="544" priority="11">
      <formula>$E$199 = 0</formula>
    </cfRule>
    <cfRule type="expression" dxfId="543" priority="12">
      <formula>$E$199 &lt; 0</formula>
    </cfRule>
  </conditionalFormatting>
  <conditionalFormatting sqref="G177:I178 H199:I199">
    <cfRule type="expression" dxfId="542" priority="7">
      <formula>$H$199 &gt; 0</formula>
    </cfRule>
    <cfRule type="expression" dxfId="541" priority="8">
      <formula>$H$199 = 0</formula>
    </cfRule>
    <cfRule type="expression" dxfId="540" priority="9">
      <formula>$H$199 &lt; 0</formula>
    </cfRule>
  </conditionalFormatting>
  <conditionalFormatting sqref="J177:L178 K199:L199">
    <cfRule type="expression" dxfId="539" priority="4">
      <formula>$K$199 &gt; 0</formula>
    </cfRule>
    <cfRule type="expression" dxfId="538" priority="5">
      <formula>$K$199 = 0</formula>
    </cfRule>
    <cfRule type="expression" dxfId="537" priority="6">
      <formula>$K$199 &lt; 0</formula>
    </cfRule>
  </conditionalFormatting>
  <conditionalFormatting sqref="M177:O178 N199:O199">
    <cfRule type="expression" dxfId="536" priority="1">
      <formula>$N$199 &gt; 0</formula>
    </cfRule>
    <cfRule type="expression" dxfId="535" priority="2">
      <formula>$N$199 = 0</formula>
    </cfRule>
    <cfRule type="expression" dxfId="534" priority="3">
      <formula>$N$199 &lt; 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9153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25</xdr:row>
                    <xdr:rowOff>0</xdr:rowOff>
                  </from>
                  <to>
                    <xdr:col>19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54" r:id="rId5" name="Button 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17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55" r:id="rId6" name="Button 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28</xdr:row>
                    <xdr:rowOff>0</xdr:rowOff>
                  </from>
                  <to>
                    <xdr:col>18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56" r:id="rId7" name="Button 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17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57" r:id="rId8" name="Button 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31</xdr:row>
                    <xdr:rowOff>0</xdr:rowOff>
                  </from>
                  <to>
                    <xdr:col>18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58" r:id="rId9" name="Button 6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28</xdr:row>
                    <xdr:rowOff>0</xdr:rowOff>
                  </from>
                  <to>
                    <xdr:col>19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59" r:id="rId10" name="Button 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31</xdr:row>
                    <xdr:rowOff>0</xdr:rowOff>
                  </from>
                  <to>
                    <xdr:col>19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60" r:id="rId11" name="Button 8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19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61" r:id="rId12" name="Button 9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17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62" r:id="rId13" name="Button 10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63" r:id="rId14" name="Button 11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</xdr:row>
                    <xdr:rowOff>0</xdr:rowOff>
                  </from>
                  <to>
                    <xdr:col>19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64" r:id="rId15" name="Button 12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</xdr:row>
                    <xdr:rowOff>0</xdr:rowOff>
                  </from>
                  <to>
                    <xdr:col>17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65" r:id="rId16" name="Button 13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</xdr:row>
                    <xdr:rowOff>0</xdr:rowOff>
                  </from>
                  <to>
                    <xdr:col>18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66" r:id="rId17" name="Button 14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</xdr:row>
                    <xdr:rowOff>0</xdr:rowOff>
                  </from>
                  <to>
                    <xdr:col>19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67" r:id="rId18" name="Button 15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</xdr:row>
                    <xdr:rowOff>0</xdr:rowOff>
                  </from>
                  <to>
                    <xdr:col>17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68" r:id="rId19" name="Button 16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</xdr:row>
                    <xdr:rowOff>0</xdr:rowOff>
                  </from>
                  <to>
                    <xdr:col>18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69" r:id="rId20" name="Button 17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</xdr:row>
                    <xdr:rowOff>0</xdr:rowOff>
                  </from>
                  <to>
                    <xdr:col>19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70" r:id="rId21" name="Button 18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21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71" r:id="rId22" name="Button 19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21</xdr:row>
                    <xdr:rowOff>0</xdr:rowOff>
                  </from>
                  <to>
                    <xdr:col>18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72" r:id="rId23" name="Button 20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21</xdr:row>
                    <xdr:rowOff>0</xdr:rowOff>
                  </from>
                  <to>
                    <xdr:col>19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73" r:id="rId24" name="Button 2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52</xdr:row>
                    <xdr:rowOff>0</xdr:rowOff>
                  </from>
                  <to>
                    <xdr:col>19</xdr:col>
                    <xdr:colOff>0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74" r:id="rId25" name="Button 2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55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75" r:id="rId26" name="Button 2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55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76" r:id="rId27" name="Button 2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17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77" r:id="rId28" name="Button 2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78" r:id="rId29" name="Button 26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79</xdr:row>
                    <xdr:rowOff>0</xdr:rowOff>
                  </from>
                  <to>
                    <xdr:col>19</xdr:col>
                    <xdr:colOff>0</xdr:colOff>
                    <xdr:row>82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79" r:id="rId30" name="Button 27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82</xdr:row>
                    <xdr:rowOff>9525</xdr:rowOff>
                  </from>
                  <to>
                    <xdr:col>17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80" r:id="rId31" name="Button 28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82</xdr:row>
                    <xdr:rowOff>9525</xdr:rowOff>
                  </from>
                  <to>
                    <xdr:col>18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81" r:id="rId32" name="Button 29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85</xdr:row>
                    <xdr:rowOff>9525</xdr:rowOff>
                  </from>
                  <to>
                    <xdr:col>17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82" r:id="rId33" name="Button 30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85</xdr:row>
                    <xdr:rowOff>9525</xdr:rowOff>
                  </from>
                  <to>
                    <xdr:col>18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83" r:id="rId34" name="Button 3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106</xdr:row>
                    <xdr:rowOff>0</xdr:rowOff>
                  </from>
                  <to>
                    <xdr:col>19</xdr:col>
                    <xdr:colOff>0</xdr:colOff>
                    <xdr:row>109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84" r:id="rId35" name="Button 3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109</xdr:row>
                    <xdr:rowOff>9525</xdr:rowOff>
                  </from>
                  <to>
                    <xdr:col>17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85" r:id="rId36" name="Button 3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109</xdr:row>
                    <xdr:rowOff>9525</xdr:rowOff>
                  </from>
                  <to>
                    <xdr:col>18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86" r:id="rId37" name="Button 3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112</xdr:row>
                    <xdr:rowOff>9525</xdr:rowOff>
                  </from>
                  <to>
                    <xdr:col>17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87" r:id="rId38" name="Button 3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112</xdr:row>
                    <xdr:rowOff>9525</xdr:rowOff>
                  </from>
                  <to>
                    <xdr:col>18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88" r:id="rId39" name="Button 3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93</xdr:row>
                    <xdr:rowOff>0</xdr:rowOff>
                  </from>
                  <to>
                    <xdr:col>17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89" r:id="rId40" name="Button 3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133</xdr:row>
                    <xdr:rowOff>0</xdr:rowOff>
                  </from>
                  <to>
                    <xdr:col>19</xdr:col>
                    <xdr:colOff>0</xdr:colOff>
                    <xdr:row>136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90" r:id="rId41" name="Button 3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136</xdr:row>
                    <xdr:rowOff>9525</xdr:rowOff>
                  </from>
                  <to>
                    <xdr:col>17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91" r:id="rId42" name="Button 3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136</xdr:row>
                    <xdr:rowOff>9525</xdr:rowOff>
                  </from>
                  <to>
                    <xdr:col>18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92" r:id="rId43" name="Button 4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139</xdr:row>
                    <xdr:rowOff>9525</xdr:rowOff>
                  </from>
                  <to>
                    <xdr:col>17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93" r:id="rId44" name="Button 4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139</xdr:row>
                    <xdr:rowOff>9525</xdr:rowOff>
                  </from>
                  <to>
                    <xdr:col>18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94" r:id="rId45" name="Button 42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160</xdr:row>
                    <xdr:rowOff>0</xdr:rowOff>
                  </from>
                  <to>
                    <xdr:col>19</xdr:col>
                    <xdr:colOff>0</xdr:colOff>
                    <xdr:row>163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95" r:id="rId46" name="Button 43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163</xdr:row>
                    <xdr:rowOff>9525</xdr:rowOff>
                  </from>
                  <to>
                    <xdr:col>17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96" r:id="rId47" name="Button 44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163</xdr:row>
                    <xdr:rowOff>9525</xdr:rowOff>
                  </from>
                  <to>
                    <xdr:col>18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97" r:id="rId48" name="Button 45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166</xdr:row>
                    <xdr:rowOff>9525</xdr:rowOff>
                  </from>
                  <to>
                    <xdr:col>17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98" r:id="rId49" name="Button 46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166</xdr:row>
                    <xdr:rowOff>9525</xdr:rowOff>
                  </from>
                  <to>
                    <xdr:col>18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99" r:id="rId50" name="Button 4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187</xdr:row>
                    <xdr:rowOff>0</xdr:rowOff>
                  </from>
                  <to>
                    <xdr:col>19</xdr:col>
                    <xdr:colOff>0</xdr:colOff>
                    <xdr:row>190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00" r:id="rId51" name="Button 4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190</xdr:row>
                    <xdr:rowOff>9525</xdr:rowOff>
                  </from>
                  <to>
                    <xdr:col>17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01" r:id="rId52" name="Button 4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190</xdr:row>
                    <xdr:rowOff>9525</xdr:rowOff>
                  </from>
                  <to>
                    <xdr:col>18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02" r:id="rId53" name="Button 5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193</xdr:row>
                    <xdr:rowOff>9525</xdr:rowOff>
                  </from>
                  <to>
                    <xdr:col>17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03" r:id="rId54" name="Button 5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193</xdr:row>
                    <xdr:rowOff>9525</xdr:rowOff>
                  </from>
                  <to>
                    <xdr:col>18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04" r:id="rId55" name="Button 52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39</xdr:row>
                    <xdr:rowOff>0</xdr:rowOff>
                  </from>
                  <to>
                    <xdr:col>17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05" r:id="rId56" name="Button 53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39</xdr:row>
                    <xdr:rowOff>0</xdr:rowOff>
                  </from>
                  <to>
                    <xdr:col>18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06" r:id="rId57" name="Button 54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39</xdr:row>
                    <xdr:rowOff>0</xdr:rowOff>
                  </from>
                  <to>
                    <xdr:col>19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07" r:id="rId58" name="Button 55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42</xdr:row>
                    <xdr:rowOff>0</xdr:rowOff>
                  </from>
                  <to>
                    <xdr:col>17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08" r:id="rId59" name="Button 56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42</xdr:row>
                    <xdr:rowOff>0</xdr:rowOff>
                  </from>
                  <to>
                    <xdr:col>18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09" r:id="rId60" name="Button 57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42</xdr:row>
                    <xdr:rowOff>0</xdr:rowOff>
                  </from>
                  <to>
                    <xdr:col>19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10" r:id="rId61" name="Button 5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45</xdr:row>
                    <xdr:rowOff>0</xdr:rowOff>
                  </from>
                  <to>
                    <xdr:col>17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11" r:id="rId62" name="Button 5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45</xdr:row>
                    <xdr:rowOff>0</xdr:rowOff>
                  </from>
                  <to>
                    <xdr:col>18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12" r:id="rId63" name="Button 6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45</xdr:row>
                    <xdr:rowOff>0</xdr:rowOff>
                  </from>
                  <to>
                    <xdr:col>19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13" r:id="rId64" name="Button 61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48</xdr:row>
                    <xdr:rowOff>0</xdr:rowOff>
                  </from>
                  <to>
                    <xdr:col>17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14" r:id="rId65" name="Button 62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48</xdr:row>
                    <xdr:rowOff>0</xdr:rowOff>
                  </from>
                  <to>
                    <xdr:col>18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15" r:id="rId66" name="Button 63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48</xdr:row>
                    <xdr:rowOff>0</xdr:rowOff>
                  </from>
                  <to>
                    <xdr:col>19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16" r:id="rId67" name="Button 6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55</xdr:row>
                    <xdr:rowOff>0</xdr:rowOff>
                  </from>
                  <to>
                    <xdr:col>19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17" r:id="rId68" name="Button 65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58</xdr:row>
                    <xdr:rowOff>0</xdr:rowOff>
                  </from>
                  <to>
                    <xdr:col>19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18" r:id="rId69" name="Button 6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61</xdr:row>
                    <xdr:rowOff>0</xdr:rowOff>
                  </from>
                  <to>
                    <xdr:col>19</xdr:col>
                    <xdr:colOff>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19" r:id="rId70" name="Button 67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66</xdr:row>
                    <xdr:rowOff>0</xdr:rowOff>
                  </from>
                  <to>
                    <xdr:col>17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20" r:id="rId71" name="Button 68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66</xdr:row>
                    <xdr:rowOff>0</xdr:rowOff>
                  </from>
                  <to>
                    <xdr:col>18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21" r:id="rId72" name="Button 69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66</xdr:row>
                    <xdr:rowOff>0</xdr:rowOff>
                  </from>
                  <to>
                    <xdr:col>19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22" r:id="rId73" name="Button 70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69</xdr:row>
                    <xdr:rowOff>0</xdr:rowOff>
                  </from>
                  <to>
                    <xdr:col>17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23" r:id="rId74" name="Button 71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69</xdr:row>
                    <xdr:rowOff>0</xdr:rowOff>
                  </from>
                  <to>
                    <xdr:col>18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24" r:id="rId75" name="Button 72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69</xdr:row>
                    <xdr:rowOff>0</xdr:rowOff>
                  </from>
                  <to>
                    <xdr:col>19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25" r:id="rId76" name="Button 73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72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26" r:id="rId77" name="Button 74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72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27" r:id="rId78" name="Button 75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72</xdr:row>
                    <xdr:rowOff>0</xdr:rowOff>
                  </from>
                  <to>
                    <xdr:col>19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28" r:id="rId79" name="Button 76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17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29" r:id="rId80" name="Button 77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30" r:id="rId81" name="Button 78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75</xdr:row>
                    <xdr:rowOff>0</xdr:rowOff>
                  </from>
                  <to>
                    <xdr:col>19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31" r:id="rId82" name="Button 79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82</xdr:row>
                    <xdr:rowOff>9525</xdr:rowOff>
                  </from>
                  <to>
                    <xdr:col>19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32" r:id="rId83" name="Button 80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85</xdr:row>
                    <xdr:rowOff>9525</xdr:rowOff>
                  </from>
                  <to>
                    <xdr:col>19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33" r:id="rId84" name="Button 81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88</xdr:row>
                    <xdr:rowOff>9525</xdr:rowOff>
                  </from>
                  <to>
                    <xdr:col>19</xdr:col>
                    <xdr:colOff>0</xdr:colOff>
                    <xdr:row>91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34" r:id="rId85" name="Button 8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93</xdr:row>
                    <xdr:rowOff>0</xdr:rowOff>
                  </from>
                  <to>
                    <xdr:col>18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35" r:id="rId86" name="Button 8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93</xdr:row>
                    <xdr:rowOff>0</xdr:rowOff>
                  </from>
                  <to>
                    <xdr:col>19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36" r:id="rId87" name="Button 8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96</xdr:row>
                    <xdr:rowOff>0</xdr:rowOff>
                  </from>
                  <to>
                    <xdr:col>17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37" r:id="rId88" name="Button 8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96</xdr:row>
                    <xdr:rowOff>0</xdr:rowOff>
                  </from>
                  <to>
                    <xdr:col>18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38" r:id="rId89" name="Button 8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96</xdr:row>
                    <xdr:rowOff>0</xdr:rowOff>
                  </from>
                  <to>
                    <xdr:col>19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39" r:id="rId90" name="Button 8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99</xdr:row>
                    <xdr:rowOff>0</xdr:rowOff>
                  </from>
                  <to>
                    <xdr:col>17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40" r:id="rId91" name="Button 8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99</xdr:row>
                    <xdr:rowOff>0</xdr:rowOff>
                  </from>
                  <to>
                    <xdr:col>18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41" r:id="rId92" name="Button 8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99</xdr:row>
                    <xdr:rowOff>0</xdr:rowOff>
                  </from>
                  <to>
                    <xdr:col>19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42" r:id="rId93" name="Button 9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102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43" r:id="rId94" name="Button 9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102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44" r:id="rId95" name="Button 9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102</xdr:row>
                    <xdr:rowOff>0</xdr:rowOff>
                  </from>
                  <to>
                    <xdr:col>19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45" r:id="rId96" name="Button 9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109</xdr:row>
                    <xdr:rowOff>9525</xdr:rowOff>
                  </from>
                  <to>
                    <xdr:col>19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46" r:id="rId97" name="Button 9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112</xdr:row>
                    <xdr:rowOff>9525</xdr:rowOff>
                  </from>
                  <to>
                    <xdr:col>19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47" r:id="rId98" name="Button 9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115</xdr:row>
                    <xdr:rowOff>9525</xdr:rowOff>
                  </from>
                  <to>
                    <xdr:col>19</xdr:col>
                    <xdr:colOff>0</xdr:colOff>
                    <xdr:row>118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48" r:id="rId99" name="Button 9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120</xdr:row>
                    <xdr:rowOff>0</xdr:rowOff>
                  </from>
                  <to>
                    <xdr:col>17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49" r:id="rId100" name="Button 9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120</xdr:row>
                    <xdr:rowOff>0</xdr:rowOff>
                  </from>
                  <to>
                    <xdr:col>18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50" r:id="rId101" name="Button 9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120</xdr:row>
                    <xdr:rowOff>0</xdr:rowOff>
                  </from>
                  <to>
                    <xdr:col>19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51" r:id="rId102" name="Button 9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123</xdr:row>
                    <xdr:rowOff>0</xdr:rowOff>
                  </from>
                  <to>
                    <xdr:col>17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52" r:id="rId103" name="Button 10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123</xdr:row>
                    <xdr:rowOff>0</xdr:rowOff>
                  </from>
                  <to>
                    <xdr:col>18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53" r:id="rId104" name="Button 10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123</xdr:row>
                    <xdr:rowOff>0</xdr:rowOff>
                  </from>
                  <to>
                    <xdr:col>19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54" r:id="rId105" name="Button 10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126</xdr:row>
                    <xdr:rowOff>0</xdr:rowOff>
                  </from>
                  <to>
                    <xdr:col>17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55" r:id="rId106" name="Button 10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126</xdr:row>
                    <xdr:rowOff>0</xdr:rowOff>
                  </from>
                  <to>
                    <xdr:col>18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56" r:id="rId107" name="Button 10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126</xdr:row>
                    <xdr:rowOff>0</xdr:rowOff>
                  </from>
                  <to>
                    <xdr:col>19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57" r:id="rId108" name="Button 10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129</xdr:row>
                    <xdr:rowOff>0</xdr:rowOff>
                  </from>
                  <to>
                    <xdr:col>17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58" r:id="rId109" name="Button 10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129</xdr:row>
                    <xdr:rowOff>0</xdr:rowOff>
                  </from>
                  <to>
                    <xdr:col>18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59" r:id="rId110" name="Button 10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129</xdr:row>
                    <xdr:rowOff>0</xdr:rowOff>
                  </from>
                  <to>
                    <xdr:col>19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60" r:id="rId111" name="Button 10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136</xdr:row>
                    <xdr:rowOff>9525</xdr:rowOff>
                  </from>
                  <to>
                    <xdr:col>19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61" r:id="rId112" name="Button 10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139</xdr:row>
                    <xdr:rowOff>9525</xdr:rowOff>
                  </from>
                  <to>
                    <xdr:col>19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62" r:id="rId113" name="Button 11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142</xdr:row>
                    <xdr:rowOff>9525</xdr:rowOff>
                  </from>
                  <to>
                    <xdr:col>19</xdr:col>
                    <xdr:colOff>0</xdr:colOff>
                    <xdr:row>145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63" r:id="rId114" name="Button 111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147</xdr:row>
                    <xdr:rowOff>0</xdr:rowOff>
                  </from>
                  <to>
                    <xdr:col>17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64" r:id="rId115" name="Button 11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147</xdr:row>
                    <xdr:rowOff>0</xdr:rowOff>
                  </from>
                  <to>
                    <xdr:col>18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65" r:id="rId116" name="Button 11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147</xdr:row>
                    <xdr:rowOff>0</xdr:rowOff>
                  </from>
                  <to>
                    <xdr:col>19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66" r:id="rId117" name="Button 11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150</xdr:row>
                    <xdr:rowOff>0</xdr:rowOff>
                  </from>
                  <to>
                    <xdr:col>17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67" r:id="rId118" name="Button 11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150</xdr:row>
                    <xdr:rowOff>0</xdr:rowOff>
                  </from>
                  <to>
                    <xdr:col>18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68" r:id="rId119" name="Button 11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150</xdr:row>
                    <xdr:rowOff>0</xdr:rowOff>
                  </from>
                  <to>
                    <xdr:col>19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69" r:id="rId120" name="Button 11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153</xdr:row>
                    <xdr:rowOff>0</xdr:rowOff>
                  </from>
                  <to>
                    <xdr:col>17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70" r:id="rId121" name="Button 11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153</xdr:row>
                    <xdr:rowOff>0</xdr:rowOff>
                  </from>
                  <to>
                    <xdr:col>18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71" r:id="rId122" name="Button 11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153</xdr:row>
                    <xdr:rowOff>0</xdr:rowOff>
                  </from>
                  <to>
                    <xdr:col>19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72" r:id="rId123" name="Button 12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156</xdr:row>
                    <xdr:rowOff>0</xdr:rowOff>
                  </from>
                  <to>
                    <xdr:col>17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73" r:id="rId124" name="Button 12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156</xdr:row>
                    <xdr:rowOff>0</xdr:rowOff>
                  </from>
                  <to>
                    <xdr:col>18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74" r:id="rId125" name="Button 12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156</xdr:row>
                    <xdr:rowOff>0</xdr:rowOff>
                  </from>
                  <to>
                    <xdr:col>19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75" r:id="rId126" name="Button 12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163</xdr:row>
                    <xdr:rowOff>9525</xdr:rowOff>
                  </from>
                  <to>
                    <xdr:col>19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76" r:id="rId127" name="Button 12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166</xdr:row>
                    <xdr:rowOff>9525</xdr:rowOff>
                  </from>
                  <to>
                    <xdr:col>19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77" r:id="rId128" name="Button 12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169</xdr:row>
                    <xdr:rowOff>9525</xdr:rowOff>
                  </from>
                  <to>
                    <xdr:col>19</xdr:col>
                    <xdr:colOff>0</xdr:colOff>
                    <xdr:row>172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78" r:id="rId129" name="Button 12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174</xdr:row>
                    <xdr:rowOff>0</xdr:rowOff>
                  </from>
                  <to>
                    <xdr:col>17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79" r:id="rId130" name="Button 12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174</xdr:row>
                    <xdr:rowOff>0</xdr:rowOff>
                  </from>
                  <to>
                    <xdr:col>18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80" r:id="rId131" name="Button 12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174</xdr:row>
                    <xdr:rowOff>0</xdr:rowOff>
                  </from>
                  <to>
                    <xdr:col>19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81" r:id="rId132" name="Button 12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177</xdr:row>
                    <xdr:rowOff>0</xdr:rowOff>
                  </from>
                  <to>
                    <xdr:col>17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82" r:id="rId133" name="Button 13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177</xdr:row>
                    <xdr:rowOff>0</xdr:rowOff>
                  </from>
                  <to>
                    <xdr:col>18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83" r:id="rId134" name="Button 13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177</xdr:row>
                    <xdr:rowOff>0</xdr:rowOff>
                  </from>
                  <to>
                    <xdr:col>19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84" r:id="rId135" name="Button 13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180</xdr:row>
                    <xdr:rowOff>0</xdr:rowOff>
                  </from>
                  <to>
                    <xdr:col>17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85" r:id="rId136" name="Button 13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180</xdr:row>
                    <xdr:rowOff>0</xdr:rowOff>
                  </from>
                  <to>
                    <xdr:col>18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86" r:id="rId137" name="Button 13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180</xdr:row>
                    <xdr:rowOff>0</xdr:rowOff>
                  </from>
                  <to>
                    <xdr:col>19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87" r:id="rId138" name="Button 13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183</xdr:row>
                    <xdr:rowOff>0</xdr:rowOff>
                  </from>
                  <to>
                    <xdr:col>17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88" r:id="rId139" name="Button 13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183</xdr:row>
                    <xdr:rowOff>0</xdr:rowOff>
                  </from>
                  <to>
                    <xdr:col>18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89" r:id="rId140" name="Button 13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183</xdr:row>
                    <xdr:rowOff>0</xdr:rowOff>
                  </from>
                  <to>
                    <xdr:col>19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90" r:id="rId141" name="Button 13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190</xdr:row>
                    <xdr:rowOff>9525</xdr:rowOff>
                  </from>
                  <to>
                    <xdr:col>19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91" r:id="rId142" name="Button 13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193</xdr:row>
                    <xdr:rowOff>9525</xdr:rowOff>
                  </from>
                  <to>
                    <xdr:col>19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92" r:id="rId143" name="Button 14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196</xdr:row>
                    <xdr:rowOff>9525</xdr:rowOff>
                  </from>
                  <to>
                    <xdr:col>19</xdr:col>
                    <xdr:colOff>0</xdr:colOff>
                    <xdr:row>199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DB1FFA4-7DE9-4FDE-944F-AA3065F7C882}">
  <sheetPr codeName="Sheet20"/>
  <dimension ref="A1:S199"/>
  <sheetViews>
    <sheetView topLeftCell="A9" zoomScaleNormal="100" workbookViewId="0">
      <selection activeCell="A13" sqref="A13:O37"/>
    </sheetView>
  </sheetViews>
  <sheetFormatPr defaultRowHeight="16.5"/>
  <cols>
    <col min="1" max="1" width="13" style="120" bestFit="1" customWidth="1"/>
    <col min="2" max="2" width="14.25" style="120" bestFit="1" customWidth="1"/>
    <col min="3" max="3" width="9.25" style="120" bestFit="1" customWidth="1"/>
    <col min="4" max="4" width="14.25" bestFit="1" customWidth="1"/>
    <col min="5" max="5" width="8.875" bestFit="1" customWidth="1"/>
    <col min="6" max="6" width="14.375" bestFit="1" customWidth="1"/>
    <col min="7" max="7" width="14.25" bestFit="1" customWidth="1"/>
    <col min="8" max="8" width="8.875" customWidth="1"/>
    <col min="9" max="9" width="11.625" customWidth="1"/>
    <col min="10" max="10" width="14.25" bestFit="1" customWidth="1"/>
    <col min="11" max="11" width="9.25" bestFit="1" customWidth="1"/>
    <col min="12" max="12" width="11.625" bestFit="1" customWidth="1"/>
    <col min="13" max="13" width="14.25" bestFit="1" customWidth="1"/>
    <col min="14" max="14" width="8.5" bestFit="1" customWidth="1"/>
    <col min="15" max="15" width="11.625" bestFit="1" customWidth="1"/>
    <col min="17" max="17" width="12.125" customWidth="1"/>
    <col min="18" max="18" width="12.125" bestFit="1" customWidth="1"/>
    <col min="19" max="19" width="12.125" customWidth="1"/>
  </cols>
  <sheetData>
    <row r="1" spans="1:19" ht="17.25" customHeight="1" thickBot="1">
      <c r="A1" s="230" t="s">
        <v>0</v>
      </c>
      <c r="B1" s="231"/>
      <c r="C1" s="231"/>
      <c r="D1" s="231"/>
      <c r="E1" s="231"/>
      <c r="F1" s="232"/>
      <c r="G1" s="233">
        <v>44544</v>
      </c>
      <c r="H1" s="234"/>
      <c r="I1" s="235"/>
      <c r="J1" s="230" t="s">
        <v>1</v>
      </c>
      <c r="K1" s="231"/>
      <c r="L1" s="231"/>
      <c r="M1" s="231"/>
      <c r="N1" s="231"/>
      <c r="O1" s="232"/>
      <c r="Q1" s="230" t="s">
        <v>2</v>
      </c>
      <c r="R1" s="232"/>
    </row>
    <row r="2" spans="1:19" ht="17.25" customHeight="1">
      <c r="A2" s="117" t="s">
        <v>3</v>
      </c>
      <c r="B2" s="236" t="s">
        <v>8</v>
      </c>
      <c r="C2" s="237"/>
      <c r="D2" s="237"/>
      <c r="E2" s="237"/>
      <c r="F2" s="238"/>
      <c r="G2" s="239" t="s">
        <v>46</v>
      </c>
      <c r="H2" s="240"/>
      <c r="I2" s="241"/>
      <c r="J2" s="1" t="s">
        <v>3</v>
      </c>
      <c r="K2" s="236" t="s">
        <v>317</v>
      </c>
      <c r="L2" s="237"/>
      <c r="M2" s="237"/>
      <c r="N2" s="237"/>
      <c r="O2" s="238"/>
      <c r="Q2" s="2" t="s">
        <v>6</v>
      </c>
      <c r="R2" s="3">
        <v>0.375</v>
      </c>
    </row>
    <row r="3" spans="1:19" ht="17.25" customHeight="1" thickBot="1">
      <c r="A3" s="118" t="s">
        <v>7</v>
      </c>
      <c r="B3" s="242" t="s">
        <v>325</v>
      </c>
      <c r="C3" s="243"/>
      <c r="D3" s="243"/>
      <c r="E3" s="243"/>
      <c r="F3" s="244"/>
      <c r="G3" s="245" t="str">
        <f>TEXT(IF(CHOOSE(8,$E$118,$F$118,$H$118,$I$118,$K$118,$L$118,$N$118,$O$118)&lt;&gt;0,CHOOSE(8,$E$118,$F$118,$H$118,$I$118,$K$118,$L$118,$N$118,$O$118),
IF(CHOOSE(6,$E$118,$F$118,$H$118,$I$118,$K$118,$L$118,$N$118,$O$118)&lt;&gt;0,CHOOSE(6,$E$118,$F$118,$H$118,$I$118,$K$118,$L$118,$N$118,$O$118),
IF(CHOOSE(4,$E$118,$F$118,$H$118,$I$118,$K$118,$L$118,$N$118,$O$118)&lt;&gt;0,CHOOSE(4,$E$118,$F$118,$H$118,$I$118,$K$118,$L$118,$N$118,$O$118),
CHOOSE(2,$E$118,$F$118,$H$118,$I$118,$K$118,$L$118,$N$118,$O$118)))), "#,##0") &amp; " KRW (" &amp;
TEXT(IF(CHOOSE(7,$E$118,$F$118,$H$118,$I$118,$K$118,$L$118,$N$118,$O$118)&lt;&gt;0,CHOOSE(7,$E$118,$F$118,$H$118,$I$118,$K$118,$L$118,$N$118,$O$118),
IF(CHOOSE(5,$E$118,$F$118,$H$118,$I$118,$K$118,$L$118,$N$118,$O$118)&lt;&gt;0,CHOOSE(5,$E$118,$F$118,$H$118,$I$118,$K$118,$L$118,$N$118,$O$118),
IF(CHOOSE(3,$E$118,$F$118,$H$118,$I$118,$K$118,$L$118,$N$118,$O$118)&lt;&gt;0,CHOOSE(3,$E$118,$F$118,$H$118,$I$118,$K$118,$L$118,$N$118,$O$118),
CHOOSE(1,$E$118,$F$118,$H$118,$I$118,$K$118,$L$118,$N$118,$O$118)))), "0.00%") &amp; ")"</f>
        <v>28,323 KRW (0.94%)</v>
      </c>
      <c r="H3" s="246"/>
      <c r="I3" s="247"/>
      <c r="J3" s="4" t="s">
        <v>7</v>
      </c>
      <c r="K3" s="242" t="s">
        <v>318</v>
      </c>
      <c r="L3" s="243"/>
      <c r="M3" s="243"/>
      <c r="N3" s="243"/>
      <c r="O3" s="244"/>
      <c r="Q3" s="2" t="s">
        <v>10</v>
      </c>
      <c r="R3" s="3">
        <v>0.79166666666666663</v>
      </c>
    </row>
    <row r="4" spans="1:19" ht="17.25" customHeight="1" thickBot="1">
      <c r="A4" s="118" t="s">
        <v>11</v>
      </c>
      <c r="B4" s="242" t="s">
        <v>16</v>
      </c>
      <c r="C4" s="243"/>
      <c r="D4" s="243"/>
      <c r="E4" s="243"/>
      <c r="F4" s="244"/>
      <c r="G4" s="239" t="s">
        <v>44</v>
      </c>
      <c r="H4" s="240"/>
      <c r="I4" s="241"/>
      <c r="J4" s="4" t="s">
        <v>11</v>
      </c>
      <c r="K4" s="242" t="s">
        <v>319</v>
      </c>
      <c r="L4" s="243"/>
      <c r="M4" s="243"/>
      <c r="N4" s="243"/>
      <c r="O4" s="244"/>
      <c r="Q4" s="65" t="s">
        <v>14</v>
      </c>
      <c r="R4" s="5">
        <v>0.95833333333333337</v>
      </c>
    </row>
    <row r="5" spans="1:19" ht="17.25" customHeight="1" thickBot="1">
      <c r="A5" s="118" t="s">
        <v>15</v>
      </c>
      <c r="B5" s="242" t="s">
        <v>316</v>
      </c>
      <c r="C5" s="243"/>
      <c r="D5" s="243"/>
      <c r="E5" s="243"/>
      <c r="F5" s="244"/>
      <c r="G5" s="245" t="str">
        <f>TEXT(IF(CHOOSE(8,$E$64,$F$64,$H$64,$I$64,$K$64,$L$64,$N$64,$O$64)&lt;&gt;0,CHOOSE(8,$E$64,$F$64,$H$64,$I$64,$K$64,$L$64,$N$64,$O$64),
IF(CHOOSE(6,$E$64,$F$64,$H$64,$I$64,$K$64,$L$64,$N$64,$O$64)&lt;&gt;0,CHOOSE(6,$E$64,$F$64,$H$64,$I$64,$K$64,$L$64,$N$64,$O$64),
IF(CHOOSE(4,$E$64,$F$64,$H$64,$I$64,$K$64,$L$64,$N$64,$O$64)&lt;&gt;0,CHOOSE(4,$E$64,$F$64,$H$64,$I$64,$K$64,$L$64,$N$64,$O$64),
CHOOSE(2,$E$64,$F$64,$H$64,$I$64,$K$64,$L$64,$N$64,$O$64)))), "#,##0") &amp; " KRW (" &amp;
TEXT(IF(CHOOSE(7,$E$64,$F$64,$H$64,$I$64,$K$64,$L$64,$N$64,$O$64)&lt;&gt;0,CHOOSE(7,$E$64,$F$64,$H$64,$I$64,$K$64,$L$64,$N$64,$O$64),
IF(CHOOSE(5,$E$64,$F$64,$H$64,$I$64,$K$64,$L$64,$N$64,$O$64)&lt;&gt;0,CHOOSE(5,$E$64,$F$64,$H$64,$I$64,$K$64,$L$64,$N$64,$O$64),
IF(CHOOSE(3,$E$64,$F$64,$H$64,$I$64,$K$64,$L$64,$N$64,$O$64)&lt;&gt;0,CHOOSE(3,$E$64,$F$64,$H$64,$I$64,$K$64,$L$64,$N$64,$O$64),
CHOOSE(1,$E$64,$F$64,$H$64,$I$64,$K$64,$L$64,$N$64,$O$64)))), "0.00%") &amp; ")"</f>
        <v>24,327 KRW (0.81%)</v>
      </c>
      <c r="H5" s="246"/>
      <c r="I5" s="247"/>
      <c r="J5" s="4" t="s">
        <v>15</v>
      </c>
      <c r="K5" s="242" t="s">
        <v>320</v>
      </c>
      <c r="L5" s="243"/>
      <c r="M5" s="243"/>
      <c r="N5" s="243"/>
      <c r="O5" s="244"/>
    </row>
    <row r="6" spans="1:19">
      <c r="A6" s="118" t="s">
        <v>18</v>
      </c>
      <c r="B6" s="242"/>
      <c r="C6" s="243"/>
      <c r="D6" s="243"/>
      <c r="E6" s="243"/>
      <c r="F6" s="244"/>
      <c r="G6" s="239" t="s">
        <v>45</v>
      </c>
      <c r="H6" s="240"/>
      <c r="I6" s="241"/>
      <c r="J6" s="4" t="s">
        <v>18</v>
      </c>
      <c r="K6" s="242" t="s">
        <v>321</v>
      </c>
      <c r="L6" s="243"/>
      <c r="M6" s="243"/>
      <c r="N6" s="243"/>
      <c r="O6" s="244"/>
    </row>
    <row r="7" spans="1:19" ht="17.25" thickBot="1">
      <c r="A7" s="118" t="s">
        <v>21</v>
      </c>
      <c r="B7" s="242"/>
      <c r="C7" s="243"/>
      <c r="D7" s="243"/>
      <c r="E7" s="243"/>
      <c r="F7" s="244"/>
      <c r="G7" s="245" t="str">
        <f>TEXT(IF(CHOOSE(8,$E$91,$F$91,$H$91,$I$91,$K$91,$L$91,$N$91,$O$91)&lt;&gt;0,CHOOSE(8,$E$91,$F$91,$H$91,$I$91,$K$91,$L$91,$N$91,$O$91),
IF(CHOOSE(6,$E$91,$F$91,$H$91,$I$91,$K$91,$L$91,$N$91,$O$91)&lt;&gt;0,CHOOSE(6,$E$91,$F$91,$H$91,$I$91,$K$91,$L$91,$N$91,$O$91),
IF(CHOOSE(4,$E$91,$F$91,$H$91,$I$91,$K$91,$L$91,$N$91,$O$91)&lt;&gt;0,CHOOSE(4,$E$91,$F$91,$H$91,$I$91,$K$91,$L$91,$N$91,$O$91),
CHOOSE(2,$E$91,$F$91,$H$91,$I$91,$K$91,$L$91,$N$91,$O$91)))), "#,##0") &amp; " KRW (" &amp;
TEXT(IF(CHOOSE(7,$E$91,$F$91,$H$91,$I$91,$K$91,$L$91,$N$91,$O$91)&lt;&gt;0,CHOOSE(7,$E$91,$F$91,$H$91,$I$91,$K$91,$L$91,$N$91,$O$91),
IF(CHOOSE(5,$E$91,$F$91,$H$91,$I$91,$K$91,$L$91,$N$91,$O$91)&lt;&gt;0,CHOOSE(5,$E$91,$F$91,$H$91,$I$91,$K$91,$L$91,$N$91,$O$91),
IF(CHOOSE(3,$E$91,$F$91,$H$91,$I$91,$K$91,$L$91,$N$91,$O$91)&lt;&gt;0,CHOOSE(3,$E$91,$F$91,$H$91,$I$91,$K$91,$L$91,$N$91,$O$91),
CHOOSE(1,$E$91,$F$91,$H$91,$I$91,$K$91,$L$91,$N$91,$O$91)))), "0.00%") &amp; ")"</f>
        <v>50,277 KRW (1.68%)</v>
      </c>
      <c r="H7" s="246"/>
      <c r="I7" s="247"/>
      <c r="J7" s="4" t="s">
        <v>21</v>
      </c>
      <c r="K7" s="242" t="s">
        <v>322</v>
      </c>
      <c r="L7" s="243"/>
      <c r="M7" s="243"/>
      <c r="N7" s="243"/>
      <c r="O7" s="244"/>
    </row>
    <row r="8" spans="1:19" ht="17.25" thickBot="1">
      <c r="A8" s="118" t="s">
        <v>24</v>
      </c>
      <c r="B8" s="242"/>
      <c r="C8" s="243"/>
      <c r="D8" s="243"/>
      <c r="E8" s="243"/>
      <c r="F8" s="244"/>
      <c r="G8" s="239" t="s">
        <v>252</v>
      </c>
      <c r="H8" s="240"/>
      <c r="I8" s="241"/>
      <c r="J8" s="4" t="s">
        <v>24</v>
      </c>
      <c r="K8" s="242"/>
      <c r="L8" s="243"/>
      <c r="M8" s="243"/>
      <c r="N8" s="243"/>
      <c r="O8" s="244"/>
      <c r="Q8" s="230" t="s">
        <v>27</v>
      </c>
      <c r="R8" s="232"/>
    </row>
    <row r="9" spans="1:19" ht="17.25" thickBot="1">
      <c r="A9" s="118" t="s">
        <v>28</v>
      </c>
      <c r="B9" s="242"/>
      <c r="C9" s="243"/>
      <c r="D9" s="243"/>
      <c r="E9" s="243"/>
      <c r="F9" s="244"/>
      <c r="G9" s="245" t="str">
        <f>TEXT(IF(CHOOSE(8,$E$199,$F$199,$H$199,$I$199,$K$199,$L$199,$N$199,$O$199)&lt;&gt;0,CHOOSE(8,$E$199,$F$199,$H$199,$I$199,$K$199,$L$199,$N$199,$O$199),
IF(CHOOSE(6,$E$199,$F$199,$H$199,$I$199,$K$199,$L$199,$N$199,$O$199)&lt;&gt;0,CHOOSE(6,$E$199,$F$199,$H$199,$I$199,$K$199,$L$199,$N$199,$O$199),
IF(CHOOSE(4,$E$199,$F$199,$H$199,$I$199,$K$199,$L$199,$N$199,$O$199)&lt;&gt;0,CHOOSE(4,$E$199,$F$199,$H$199,$I$199,$K$199,$L$199,$N$199,$O$199),
CHOOSE(2,$E$199,$F$199,$H$199,$I$199,$K$199,$L$199,$N$199,$O$199)))), "#,##0") &amp; " KRW (" &amp;
TEXT(IF(CHOOSE(7,$E$199,$F$199,$H$199,$I$199,$K$199,$L$199,$N$199,$O$199)&lt;&gt;0,CHOOSE(7,$E$199,$F$199,$H$199,$I$199,$K$199,$L$199,$N$199,$O$199),
IF(CHOOSE(5,$E$199,$F$199,$H$199,$I$199,$K$199,$L$199,$N$199,$O$199)&lt;&gt;0,CHOOSE(5,$E$199,$F$199,$H$199,$I$199,$K$199,$L$199,$N$199,$O$199),
IF(CHOOSE(3,$E$199,$F$199,$H$199,$I$199,$K$199,$L$199,$N$199,$O$199)&lt;&gt;0,CHOOSE(3,$E$199,$F$199,$H$199,$I$199,$K$199,$L$199,$N$199,$O$199),
CHOOSE(1,$E$199,$F$199,$H$199,$I$199,$K$199,$L$199,$N$199,$O$199)))), "0.00%") &amp; ")"</f>
        <v>34,406 KRW (1.15%)</v>
      </c>
      <c r="H9" s="246"/>
      <c r="I9" s="247"/>
      <c r="J9" s="4" t="s">
        <v>28</v>
      </c>
      <c r="K9" s="242"/>
      <c r="L9" s="243"/>
      <c r="M9" s="243"/>
      <c r="N9" s="243"/>
      <c r="O9" s="244"/>
      <c r="Q9" s="2" t="s">
        <v>29</v>
      </c>
      <c r="R9" s="6">
        <v>10</v>
      </c>
    </row>
    <row r="10" spans="1:19">
      <c r="A10" s="118" t="s">
        <v>30</v>
      </c>
      <c r="B10" s="242"/>
      <c r="C10" s="243"/>
      <c r="D10" s="243"/>
      <c r="E10" s="243"/>
      <c r="F10" s="244"/>
      <c r="G10" s="239" t="s">
        <v>47</v>
      </c>
      <c r="H10" s="240"/>
      <c r="I10" s="241"/>
      <c r="J10" s="4" t="s">
        <v>30</v>
      </c>
      <c r="K10" s="242" t="s">
        <v>323</v>
      </c>
      <c r="L10" s="243"/>
      <c r="M10" s="243"/>
      <c r="N10" s="243"/>
      <c r="O10" s="244"/>
      <c r="Q10" s="2" t="s">
        <v>31</v>
      </c>
      <c r="R10" s="6">
        <v>100</v>
      </c>
    </row>
    <row r="11" spans="1:19" ht="17.25" thickBot="1">
      <c r="A11" s="119" t="s">
        <v>32</v>
      </c>
      <c r="B11" s="248" t="s">
        <v>324</v>
      </c>
      <c r="C11" s="249"/>
      <c r="D11" s="249"/>
      <c r="E11" s="249"/>
      <c r="F11" s="250"/>
      <c r="G11" s="245" t="str">
        <f>TEXT(IF(CHOOSE(8,$E$37,$F$37,$H$37,$I$37,$K$37,$L$37,$N$37,$O$37)&lt;&gt;0,CHOOSE(8,$E$37,$F$37,$H$37,$I$37,$K$37,$L$37,$N$37,$O$37),
IF(CHOOSE(6,$E$37,$F$37,$H$37,$I$37,$K$37,$L$37,$N$37,$O$37)&lt;&gt;0,CHOOSE(6,$E$37,$F$37,$H$37,$I$37,$K$37,$L$37,$N$37,$O$37),
IF(CHOOSE(4,$E$37,$F$37,$H$37,$I$37,$K$37,$L$37,$N$37,$O$37)&lt;&gt;0,CHOOSE(4,$E$37,$F$37,$H$37,$I$37,$K$37,$L$37,$N$37,$O$37),
CHOOSE(2,$E$37,$F$37,$H$37,$I$37,$K$37,$L$37,$N$37,$O$37)))), "#,##0") &amp; " KRW (" &amp;
TEXT(IF(CHOOSE(7,$E$37,$F$37,$H$37,$I$37,$K$37,$L$37,$N$37,$O$37)&lt;&gt;0,CHOOSE(7,$E$37,$F$37,$H$37,$I$37,$K$37,$L$37,$N$37,$O$37),
IF(CHOOSE(5,$E$37,$F$37,$H$37,$I$37,$K$37,$L$37,$N$37,$O$37)&lt;&gt;0,CHOOSE(5,$E$37,$F$37,$H$37,$I$37,$K$37,$L$37,$N$37,$O$37),
IF(CHOOSE(3,$E$37,$F$37,$H$37,$I$37,$K$37,$L$37,$N$37,$O$37)&lt;&gt;0,CHOOSE(3,$E$37,$F$37,$H$37,$I$37,$K$37,$L$37,$N$37,$O$37),
CHOOSE(1,$E$37,$F$37,$H$37,$I$37,$K$37,$L$37,$N$37,$O$37)))), "0.00%") &amp; ")"</f>
        <v>0 KRW (0.00%)</v>
      </c>
      <c r="H11" s="246"/>
      <c r="I11" s="247"/>
      <c r="J11" s="7" t="s">
        <v>32</v>
      </c>
      <c r="K11" s="248" t="s">
        <v>315</v>
      </c>
      <c r="L11" s="249"/>
      <c r="M11" s="249"/>
      <c r="N11" s="249"/>
      <c r="O11" s="250"/>
      <c r="Q11" s="65" t="s">
        <v>33</v>
      </c>
      <c r="R11" s="8">
        <v>1000</v>
      </c>
    </row>
    <row r="12" spans="1:19" ht="17.25" thickBot="1"/>
    <row r="13" spans="1:19" ht="17.25" customHeight="1" thickBot="1">
      <c r="A13" s="230" t="s">
        <v>34</v>
      </c>
      <c r="B13" s="231"/>
      <c r="C13" s="231"/>
      <c r="D13" s="231"/>
      <c r="E13" s="231"/>
      <c r="F13" s="231"/>
      <c r="G13" s="231"/>
      <c r="H13" s="231"/>
      <c r="I13" s="231"/>
      <c r="J13" s="231"/>
      <c r="K13" s="231"/>
      <c r="L13" s="231"/>
      <c r="M13" s="231"/>
      <c r="N13" s="231"/>
      <c r="O13" s="232"/>
      <c r="Q13" s="251"/>
      <c r="R13" s="251"/>
      <c r="S13" s="251"/>
    </row>
    <row r="14" spans="1:19" ht="17.25" customHeight="1" thickBot="1">
      <c r="A14" s="218" t="s">
        <v>35</v>
      </c>
      <c r="B14" s="230" t="s">
        <v>36</v>
      </c>
      <c r="C14" s="232"/>
      <c r="D14" s="230" t="s">
        <v>37</v>
      </c>
      <c r="E14" s="231"/>
      <c r="F14" s="232"/>
      <c r="G14" s="257">
        <f>_xlfn.IFNA(VLOOKUP(B14, 현재가테이블!$B$2:$D$200, 2, FALSE), "-")</f>
        <v>60715000</v>
      </c>
      <c r="H14" s="258"/>
      <c r="I14" s="259"/>
      <c r="J14" s="230" t="s">
        <v>38</v>
      </c>
      <c r="K14" s="231"/>
      <c r="L14" s="232"/>
      <c r="M14" s="260">
        <f>_xlfn.IFNA(VLOOKUP(B14, 현재가테이블!$B$2:$D$200, 3, FALSE), "-")</f>
        <v>-7.8924148000000006E-3</v>
      </c>
      <c r="N14" s="261"/>
      <c r="O14" s="262"/>
      <c r="Q14" s="251"/>
      <c r="R14" s="251"/>
      <c r="S14" s="251"/>
    </row>
    <row r="15" spans="1:19" ht="17.25" customHeight="1" thickBot="1">
      <c r="A15" s="295" t="s">
        <v>39</v>
      </c>
      <c r="B15" s="296" t="str">
        <f>TEXT($G$1, "[$-ko-KR]yyyy-mm-dd(ddd) ") &amp; "오전 00:00"</f>
        <v>2021-12-14(화) 오전 00:00</v>
      </c>
      <c r="C15" s="297"/>
      <c r="D15" s="253" t="str">
        <f>TEXT($G$1, "[$-ko-KR]yyyy-mm-dd(ddd) ") &amp; "오후 14:00"</f>
        <v>2021-12-14(화) 오후 14:00</v>
      </c>
      <c r="E15" s="254"/>
      <c r="F15" s="255"/>
      <c r="G15" s="253" t="str">
        <f>TEXT($G$1, "[$-ko-KR]yyyy-mm-dd(ddd) ") &amp; "오후 19:00"</f>
        <v>2021-12-14(화) 오후 19:00</v>
      </c>
      <c r="H15" s="254"/>
      <c r="I15" s="255"/>
      <c r="J15" s="253" t="str">
        <f>TEXT($G$1, "[$-ko-KR]yyyy-mm-dd(ddd) ") &amp; "오후 21:00"</f>
        <v>2021-12-14(화) 오후 21:00</v>
      </c>
      <c r="K15" s="254"/>
      <c r="L15" s="255"/>
      <c r="M15" s="253" t="str">
        <f>TEXT($G$1+1, "[$-ko-KR]yyyy-mm-dd(ddd) ") &amp; "오전 00:00"</f>
        <v>2021-12-15(수) 오전 00:00</v>
      </c>
      <c r="N15" s="254"/>
      <c r="O15" s="255"/>
      <c r="Q15" s="251"/>
      <c r="R15" s="251"/>
      <c r="S15" s="251"/>
    </row>
    <row r="16" spans="1:19" ht="17.25" customHeight="1" thickBot="1">
      <c r="A16" s="295"/>
      <c r="B16" s="121" t="s">
        <v>37</v>
      </c>
      <c r="C16" s="122" t="s">
        <v>38</v>
      </c>
      <c r="D16" s="2" t="s">
        <v>37</v>
      </c>
      <c r="E16" s="10" t="s">
        <v>40</v>
      </c>
      <c r="F16" s="11" t="s">
        <v>41</v>
      </c>
      <c r="G16" s="219" t="s">
        <v>37</v>
      </c>
      <c r="H16" s="220" t="s">
        <v>40</v>
      </c>
      <c r="I16" s="221" t="s">
        <v>41</v>
      </c>
      <c r="J16" s="10" t="s">
        <v>37</v>
      </c>
      <c r="K16" s="10" t="s">
        <v>40</v>
      </c>
      <c r="L16" s="115" t="s">
        <v>41</v>
      </c>
      <c r="M16" s="2" t="s">
        <v>37</v>
      </c>
      <c r="N16" s="10" t="s">
        <v>40</v>
      </c>
      <c r="O16" s="66" t="s">
        <v>41</v>
      </c>
      <c r="Q16" s="256"/>
      <c r="R16" s="256"/>
      <c r="S16" s="256"/>
    </row>
    <row r="17" spans="1:19" ht="17.25" customHeight="1" thickBot="1">
      <c r="A17" s="123"/>
      <c r="B17" s="124" t="str">
        <f>IF(NOT(ISBLANK(_xlfn.IFNA(VLOOKUP($A17, $A$40:$O$199, 2, FALSE), ))), _xlfn.IFNA(VLOOKUP($A17, $A$40:$O$199, 2, FALSE), ), "")</f>
        <v/>
      </c>
      <c r="C17" s="76" t="str">
        <f>IF(NOT(ISBLANK(_xlfn.IFNA(VLOOKUP($A17, $A$40:$O$199, 3, FALSE), ))), _xlfn.IFNA(VLOOKUP($A17, $A$40:$O$199, 3, FALSE), ), "")</f>
        <v/>
      </c>
      <c r="D17" s="13" t="str">
        <f>IF(NOT(ISBLANK(_xlfn.IFNA(VLOOKUP($A17, $A$40:$O$199, 4, FALSE), ))), _xlfn.IFNA(VLOOKUP($A17, $A$40:$O$199, 4, FALSE), ), "")</f>
        <v/>
      </c>
      <c r="E17" s="14" t="str">
        <f>IF(NOT(ISBLANK(_xlfn.IFNA(VLOOKUP($A17, $A$40:$O$199, 5, FALSE), ))), _xlfn.IFNA(VLOOKUP($A17, $A$40:$O$199, 5, FALSE), ), "")</f>
        <v/>
      </c>
      <c r="F17" s="16" t="str">
        <f>IF(NOT(ISBLANK(_xlfn.IFNA(VLOOKUP($A17, $A$40:$O$199, 6, FALSE), ))), _xlfn.IFNA(VLOOKUP($A17, $A$40:$O$199, 6, FALSE), ), "")</f>
        <v/>
      </c>
      <c r="G17" s="29" t="str">
        <f>IF(NOT(ISBLANK(_xlfn.IFNA(VLOOKUP($A17, $A$40:$O$199, 7, FALSE), ))), _xlfn.IFNA(VLOOKUP($A17, $A$40:$O$199, 7, FALSE), ), "")</f>
        <v/>
      </c>
      <c r="H17" s="14" t="str">
        <f>IF(NOT(ISBLANK(_xlfn.IFNA(VLOOKUP($A17, $A$40:$O$199, 8, FALSE), ))), _xlfn.IFNA(VLOOKUP($A17, $A$40:$O$199, 8, FALSE), ), "")</f>
        <v/>
      </c>
      <c r="I17" s="100" t="str">
        <f>IF(NOT(ISBLANK(_xlfn.IFNA(VLOOKUP($A17, $A$40:$O$199, 9, FALSE), ))), _xlfn.IFNA(VLOOKUP($A17, $A$40:$O$199, 9, FALSE), ), "")</f>
        <v/>
      </c>
      <c r="J17" s="13" t="str">
        <f>IF(NOT(ISBLANK(_xlfn.IFNA(VLOOKUP($A17, $A$40:$O$199, 10, FALSE), ))), _xlfn.IFNA(VLOOKUP($A17, $A$40:$O$199, 10, FALSE), ), "")</f>
        <v/>
      </c>
      <c r="K17" s="14" t="str">
        <f>IF(NOT(ISBLANK(_xlfn.IFNA(VLOOKUP($A17, $A$40:$O$199, 11, FALSE), ))), _xlfn.IFNA(VLOOKUP($A17, $A$40:$O$199, 11, FALSE), ), "")</f>
        <v/>
      </c>
      <c r="L17" s="16" t="str">
        <f>IF(NOT(ISBLANK(_xlfn.IFNA(VLOOKUP($A17, $A$40:$O$199, 12, FALSE), ))), _xlfn.IFNA(VLOOKUP($A17, $A$40:$O$199, 12, FALSE), ), "")</f>
        <v/>
      </c>
      <c r="M17" s="29" t="str">
        <f>IF(NOT(ISBLANK(_xlfn.IFNA(VLOOKUP($A17, $A$40:$O$199, 13, FALSE), ))), _xlfn.IFNA(VLOOKUP($A17, $A$40:$O$199, 13, FALSE), ), "")</f>
        <v/>
      </c>
      <c r="N17" s="14" t="str">
        <f>IF(NOT(ISBLANK(_xlfn.IFNA(VLOOKUP($A17, $A$40:$O$199, 14, FALSE), ))), _xlfn.IFNA(VLOOKUP($A17, $A$40:$O$199, 14, FALSE), ), "")</f>
        <v/>
      </c>
      <c r="O17" s="16" t="str">
        <f>IF(NOT(ISBLANK(_xlfn.IFNA(VLOOKUP($A17, $A$40:$O$199, 15, FALSE), ))), _xlfn.IFNA(VLOOKUP($A17, $A$40:$O$199, 15, FALSE), ), "")</f>
        <v/>
      </c>
      <c r="Q17" s="251"/>
      <c r="R17" s="251"/>
      <c r="S17" s="251"/>
    </row>
    <row r="18" spans="1:19" ht="17.25" customHeight="1" thickBot="1">
      <c r="A18" s="125"/>
      <c r="B18" s="126" t="str">
        <f t="shared" ref="B18:B36" si="0">IF(NOT(ISBLANK(_xlfn.IFNA(VLOOKUP($A18, $A$40:$O$199, 2, FALSE), ))), _xlfn.IFNA(VLOOKUP($A18, $A$40:$O$199, 2, FALSE), ), "")</f>
        <v/>
      </c>
      <c r="C18" s="77" t="str">
        <f t="shared" ref="C18:C36" si="1">IF(NOT(ISBLANK(_xlfn.IFNA(VLOOKUP($A18, $A$40:$O$199, 3, FALSE), ))), _xlfn.IFNA(VLOOKUP($A18, $A$40:$O$199, 3, FALSE), ), "")</f>
        <v/>
      </c>
      <c r="D18" s="15" t="str">
        <f t="shared" ref="D18:D36" si="2">IF(NOT(ISBLANK(_xlfn.IFNA(VLOOKUP($A18, $A$40:$O$199, 4, FALSE), ))), _xlfn.IFNA(VLOOKUP($A18, $A$40:$O$199, 4, FALSE), ), "")</f>
        <v/>
      </c>
      <c r="E18" s="32" t="str">
        <f t="shared" ref="E18:E36" si="3">IF(NOT(ISBLANK(_xlfn.IFNA(VLOOKUP($A18, $A$40:$O$199, 5, FALSE), ))), _xlfn.IFNA(VLOOKUP($A18, $A$40:$O$199, 5, FALSE), ), "")</f>
        <v/>
      </c>
      <c r="F18" s="18" t="str">
        <f t="shared" ref="F18:F36" si="4">IF(NOT(ISBLANK(_xlfn.IFNA(VLOOKUP($A18, $A$40:$O$199, 6, FALSE), ))), _xlfn.IFNA(VLOOKUP($A18, $A$40:$O$199, 6, FALSE), ), "")</f>
        <v/>
      </c>
      <c r="G18" s="31" t="str">
        <f t="shared" ref="G18:G36" si="5">IF(NOT(ISBLANK(_xlfn.IFNA(VLOOKUP($A18, $A$40:$O$199, 7, FALSE), ))), _xlfn.IFNA(VLOOKUP($A18, $A$40:$O$199, 7, FALSE), ), "")</f>
        <v/>
      </c>
      <c r="H18" s="32" t="str">
        <f t="shared" ref="H18:H36" si="6">IF(NOT(ISBLANK(_xlfn.IFNA(VLOOKUP($A18, $A$40:$O$199, 8, FALSE), ))), _xlfn.IFNA(VLOOKUP($A18, $A$40:$O$199, 8, FALSE), ), "")</f>
        <v/>
      </c>
      <c r="I18" s="101" t="str">
        <f t="shared" ref="I18:I36" si="7">IF(NOT(ISBLANK(_xlfn.IFNA(VLOOKUP($A18, $A$40:$O$199, 9, FALSE), ))), _xlfn.IFNA(VLOOKUP($A18, $A$40:$O$199, 9, FALSE), ), "")</f>
        <v/>
      </c>
      <c r="J18" s="15" t="str">
        <f t="shared" ref="J18:J36" si="8">IF(NOT(ISBLANK(_xlfn.IFNA(VLOOKUP($A18, $A$40:$O$199, 10, FALSE), ))), _xlfn.IFNA(VLOOKUP($A18, $A$40:$O$199, 10, FALSE), ), "")</f>
        <v/>
      </c>
      <c r="K18" s="32" t="str">
        <f t="shared" ref="K18:K36" si="9">IF(NOT(ISBLANK(_xlfn.IFNA(VLOOKUP($A18, $A$40:$O$199, 11, FALSE), ))), _xlfn.IFNA(VLOOKUP($A18, $A$40:$O$199, 11, FALSE), ), "")</f>
        <v/>
      </c>
      <c r="L18" s="18" t="str">
        <f t="shared" ref="L18:L36" si="10">IF(NOT(ISBLANK(_xlfn.IFNA(VLOOKUP($A18, $A$40:$O$199, 12, FALSE), ))), _xlfn.IFNA(VLOOKUP($A18, $A$40:$O$199, 12, FALSE), ), "")</f>
        <v/>
      </c>
      <c r="M18" s="31" t="str">
        <f t="shared" ref="M18:M36" si="11">IF(NOT(ISBLANK(_xlfn.IFNA(VLOOKUP($A18, $A$40:$O$199, 13, FALSE), ))), _xlfn.IFNA(VLOOKUP($A18, $A$40:$O$199, 13, FALSE), ), "")</f>
        <v/>
      </c>
      <c r="N18" s="32" t="str">
        <f t="shared" ref="N18:N36" si="12">IF(NOT(ISBLANK(_xlfn.IFNA(VLOOKUP($A18, $A$40:$O$199, 14, FALSE), ))), _xlfn.IFNA(VLOOKUP($A18, $A$40:$O$199, 14, FALSE), ), "")</f>
        <v/>
      </c>
      <c r="O18" s="18" t="str">
        <f t="shared" ref="O18:O36" si="13">IF(NOT(ISBLANK(_xlfn.IFNA(VLOOKUP($A18, $A$40:$O$199, 15, FALSE), ))), _xlfn.IFNA(VLOOKUP($A18, $A$40:$O$199, 15, FALSE), ), "")</f>
        <v/>
      </c>
      <c r="Q18" s="251"/>
      <c r="R18" s="251"/>
      <c r="S18" s="251"/>
    </row>
    <row r="19" spans="1:19" ht="17.25" customHeight="1" thickBot="1">
      <c r="A19" s="125"/>
      <c r="B19" s="126" t="str">
        <f t="shared" si="0"/>
        <v/>
      </c>
      <c r="C19" s="77" t="str">
        <f t="shared" si="1"/>
        <v/>
      </c>
      <c r="D19" s="15" t="str">
        <f t="shared" si="2"/>
        <v/>
      </c>
      <c r="E19" s="32" t="str">
        <f t="shared" si="3"/>
        <v/>
      </c>
      <c r="F19" s="18" t="str">
        <f t="shared" si="4"/>
        <v/>
      </c>
      <c r="G19" s="31" t="str">
        <f t="shared" si="5"/>
        <v/>
      </c>
      <c r="H19" s="32" t="str">
        <f t="shared" si="6"/>
        <v/>
      </c>
      <c r="I19" s="101" t="str">
        <f t="shared" si="7"/>
        <v/>
      </c>
      <c r="J19" s="15" t="str">
        <f t="shared" si="8"/>
        <v/>
      </c>
      <c r="K19" s="32" t="str">
        <f t="shared" si="9"/>
        <v/>
      </c>
      <c r="L19" s="18" t="str">
        <f t="shared" si="10"/>
        <v/>
      </c>
      <c r="M19" s="31" t="str">
        <f t="shared" si="11"/>
        <v/>
      </c>
      <c r="N19" s="32" t="str">
        <f t="shared" si="12"/>
        <v/>
      </c>
      <c r="O19" s="18" t="str">
        <f t="shared" si="13"/>
        <v/>
      </c>
      <c r="Q19" s="256"/>
      <c r="R19" s="256"/>
      <c r="S19" s="256"/>
    </row>
    <row r="20" spans="1:19" ht="17.25" customHeight="1" thickBot="1">
      <c r="A20" s="125"/>
      <c r="B20" s="126" t="str">
        <f t="shared" si="0"/>
        <v/>
      </c>
      <c r="C20" s="77" t="str">
        <f t="shared" si="1"/>
        <v/>
      </c>
      <c r="D20" s="15" t="str">
        <f t="shared" si="2"/>
        <v/>
      </c>
      <c r="E20" s="32" t="str">
        <f t="shared" si="3"/>
        <v/>
      </c>
      <c r="F20" s="18" t="str">
        <f t="shared" si="4"/>
        <v/>
      </c>
      <c r="G20" s="31" t="str">
        <f t="shared" si="5"/>
        <v/>
      </c>
      <c r="H20" s="32" t="str">
        <f t="shared" si="6"/>
        <v/>
      </c>
      <c r="I20" s="101" t="str">
        <f t="shared" si="7"/>
        <v/>
      </c>
      <c r="J20" s="15" t="str">
        <f t="shared" si="8"/>
        <v/>
      </c>
      <c r="K20" s="32" t="str">
        <f t="shared" si="9"/>
        <v/>
      </c>
      <c r="L20" s="18" t="str">
        <f t="shared" si="10"/>
        <v/>
      </c>
      <c r="M20" s="31" t="str">
        <f t="shared" si="11"/>
        <v/>
      </c>
      <c r="N20" s="32" t="str">
        <f t="shared" si="12"/>
        <v/>
      </c>
      <c r="O20" s="18" t="str">
        <f t="shared" si="13"/>
        <v/>
      </c>
      <c r="Q20" s="256"/>
      <c r="R20" s="256"/>
      <c r="S20" s="256"/>
    </row>
    <row r="21" spans="1:19" ht="17.25" customHeight="1" thickBot="1">
      <c r="A21" s="127"/>
      <c r="B21" s="128" t="str">
        <f t="shared" si="0"/>
        <v/>
      </c>
      <c r="C21" s="78" t="str">
        <f t="shared" si="1"/>
        <v/>
      </c>
      <c r="D21" s="20" t="str">
        <f t="shared" si="2"/>
        <v/>
      </c>
      <c r="E21" s="21" t="str">
        <f t="shared" si="3"/>
        <v/>
      </c>
      <c r="F21" s="22" t="str">
        <f t="shared" si="4"/>
        <v/>
      </c>
      <c r="G21" s="30" t="str">
        <f t="shared" si="5"/>
        <v/>
      </c>
      <c r="H21" s="21" t="str">
        <f t="shared" si="6"/>
        <v/>
      </c>
      <c r="I21" s="105" t="str">
        <f t="shared" si="7"/>
        <v/>
      </c>
      <c r="J21" s="20" t="str">
        <f t="shared" si="8"/>
        <v/>
      </c>
      <c r="K21" s="21" t="str">
        <f t="shared" si="9"/>
        <v/>
      </c>
      <c r="L21" s="22" t="str">
        <f t="shared" si="10"/>
        <v/>
      </c>
      <c r="M21" s="30" t="str">
        <f t="shared" si="11"/>
        <v/>
      </c>
      <c r="N21" s="21" t="str">
        <f t="shared" si="12"/>
        <v/>
      </c>
      <c r="O21" s="22" t="str">
        <f t="shared" si="13"/>
        <v/>
      </c>
      <c r="Q21" s="256"/>
      <c r="R21" s="256"/>
      <c r="S21" s="256"/>
    </row>
    <row r="22" spans="1:19" ht="17.25" customHeight="1" thickBot="1">
      <c r="A22" s="125"/>
      <c r="B22" s="129" t="str">
        <f t="shared" si="0"/>
        <v/>
      </c>
      <c r="C22" s="80" t="str">
        <f t="shared" si="1"/>
        <v/>
      </c>
      <c r="D22" s="106" t="str">
        <f t="shared" si="2"/>
        <v/>
      </c>
      <c r="E22" s="107" t="str">
        <f t="shared" si="3"/>
        <v/>
      </c>
      <c r="F22" s="108" t="str">
        <f t="shared" si="4"/>
        <v/>
      </c>
      <c r="G22" s="109" t="str">
        <f t="shared" si="5"/>
        <v/>
      </c>
      <c r="H22" s="107" t="str">
        <f t="shared" si="6"/>
        <v/>
      </c>
      <c r="I22" s="110" t="str">
        <f t="shared" si="7"/>
        <v/>
      </c>
      <c r="J22" s="106" t="str">
        <f t="shared" si="8"/>
        <v/>
      </c>
      <c r="K22" s="107" t="str">
        <f t="shared" si="9"/>
        <v/>
      </c>
      <c r="L22" s="108" t="str">
        <f t="shared" si="10"/>
        <v/>
      </c>
      <c r="M22" s="109" t="str">
        <f t="shared" si="11"/>
        <v/>
      </c>
      <c r="N22" s="107" t="str">
        <f t="shared" si="12"/>
        <v/>
      </c>
      <c r="O22" s="108" t="str">
        <f t="shared" si="13"/>
        <v/>
      </c>
      <c r="Q22" s="256"/>
      <c r="R22" s="256"/>
      <c r="S22" s="256"/>
    </row>
    <row r="23" spans="1:19" ht="17.25" customHeight="1" thickBot="1">
      <c r="A23" s="125"/>
      <c r="B23" s="126" t="str">
        <f t="shared" si="0"/>
        <v/>
      </c>
      <c r="C23" s="77" t="str">
        <f t="shared" si="1"/>
        <v/>
      </c>
      <c r="D23" s="15" t="str">
        <f t="shared" si="2"/>
        <v/>
      </c>
      <c r="E23" s="32" t="str">
        <f t="shared" si="3"/>
        <v/>
      </c>
      <c r="F23" s="18" t="str">
        <f t="shared" si="4"/>
        <v/>
      </c>
      <c r="G23" s="31" t="str">
        <f t="shared" si="5"/>
        <v/>
      </c>
      <c r="H23" s="32" t="str">
        <f t="shared" si="6"/>
        <v/>
      </c>
      <c r="I23" s="101" t="str">
        <f t="shared" si="7"/>
        <v/>
      </c>
      <c r="J23" s="15" t="str">
        <f t="shared" si="8"/>
        <v/>
      </c>
      <c r="K23" s="32" t="str">
        <f t="shared" si="9"/>
        <v/>
      </c>
      <c r="L23" s="18" t="str">
        <f t="shared" si="10"/>
        <v/>
      </c>
      <c r="M23" s="31" t="str">
        <f t="shared" si="11"/>
        <v/>
      </c>
      <c r="N23" s="32" t="str">
        <f t="shared" si="12"/>
        <v/>
      </c>
      <c r="O23" s="18" t="str">
        <f t="shared" si="13"/>
        <v/>
      </c>
      <c r="Q23" s="256"/>
      <c r="R23" s="256"/>
      <c r="S23" s="256"/>
    </row>
    <row r="24" spans="1:19" ht="17.25" customHeight="1" thickBot="1">
      <c r="A24" s="125"/>
      <c r="B24" s="126" t="str">
        <f t="shared" si="0"/>
        <v/>
      </c>
      <c r="C24" s="77" t="str">
        <f t="shared" si="1"/>
        <v/>
      </c>
      <c r="D24" s="15" t="str">
        <f t="shared" si="2"/>
        <v/>
      </c>
      <c r="E24" s="32" t="str">
        <f t="shared" si="3"/>
        <v/>
      </c>
      <c r="F24" s="18" t="str">
        <f t="shared" si="4"/>
        <v/>
      </c>
      <c r="G24" s="31" t="str">
        <f t="shared" si="5"/>
        <v/>
      </c>
      <c r="H24" s="32" t="str">
        <f t="shared" si="6"/>
        <v/>
      </c>
      <c r="I24" s="101" t="str">
        <f t="shared" si="7"/>
        <v/>
      </c>
      <c r="J24" s="15" t="str">
        <f t="shared" si="8"/>
        <v/>
      </c>
      <c r="K24" s="32" t="str">
        <f t="shared" si="9"/>
        <v/>
      </c>
      <c r="L24" s="18" t="str">
        <f t="shared" si="10"/>
        <v/>
      </c>
      <c r="M24" s="31" t="str">
        <f t="shared" si="11"/>
        <v/>
      </c>
      <c r="N24" s="32" t="str">
        <f t="shared" si="12"/>
        <v/>
      </c>
      <c r="O24" s="18" t="str">
        <f t="shared" si="13"/>
        <v/>
      </c>
      <c r="Q24" s="256"/>
      <c r="R24" s="256"/>
      <c r="S24" s="256"/>
    </row>
    <row r="25" spans="1:19" ht="17.25" customHeight="1" thickBot="1">
      <c r="A25" s="125"/>
      <c r="B25" s="126" t="str">
        <f t="shared" si="0"/>
        <v/>
      </c>
      <c r="C25" s="77" t="str">
        <f t="shared" si="1"/>
        <v/>
      </c>
      <c r="D25" s="15" t="str">
        <f t="shared" si="2"/>
        <v/>
      </c>
      <c r="E25" s="32" t="str">
        <f t="shared" si="3"/>
        <v/>
      </c>
      <c r="F25" s="18" t="str">
        <f t="shared" si="4"/>
        <v/>
      </c>
      <c r="G25" s="31" t="str">
        <f t="shared" si="5"/>
        <v/>
      </c>
      <c r="H25" s="32" t="str">
        <f t="shared" si="6"/>
        <v/>
      </c>
      <c r="I25" s="101" t="str">
        <f t="shared" si="7"/>
        <v/>
      </c>
      <c r="J25" s="15" t="str">
        <f t="shared" si="8"/>
        <v/>
      </c>
      <c r="K25" s="32" t="str">
        <f t="shared" si="9"/>
        <v/>
      </c>
      <c r="L25" s="18" t="str">
        <f t="shared" si="10"/>
        <v/>
      </c>
      <c r="M25" s="31" t="str">
        <f t="shared" si="11"/>
        <v/>
      </c>
      <c r="N25" s="32" t="str">
        <f t="shared" si="12"/>
        <v/>
      </c>
      <c r="O25" s="18" t="str">
        <f t="shared" si="13"/>
        <v/>
      </c>
      <c r="Q25" s="33"/>
      <c r="R25" s="33"/>
    </row>
    <row r="26" spans="1:19" ht="17.25" customHeight="1" thickBot="1">
      <c r="A26" s="130"/>
      <c r="B26" s="131" t="str">
        <f t="shared" si="0"/>
        <v/>
      </c>
      <c r="C26" s="79" t="str">
        <f t="shared" si="1"/>
        <v/>
      </c>
      <c r="D26" s="24" t="str">
        <f t="shared" si="2"/>
        <v/>
      </c>
      <c r="E26" s="25" t="str">
        <f t="shared" si="3"/>
        <v/>
      </c>
      <c r="F26" s="104" t="str">
        <f t="shared" si="4"/>
        <v/>
      </c>
      <c r="G26" s="102" t="str">
        <f t="shared" si="5"/>
        <v/>
      </c>
      <c r="H26" s="25" t="str">
        <f t="shared" si="6"/>
        <v/>
      </c>
      <c r="I26" s="103" t="str">
        <f t="shared" si="7"/>
        <v/>
      </c>
      <c r="J26" s="24" t="str">
        <f t="shared" si="8"/>
        <v/>
      </c>
      <c r="K26" s="25" t="str">
        <f t="shared" si="9"/>
        <v/>
      </c>
      <c r="L26" s="104" t="str">
        <f t="shared" si="10"/>
        <v/>
      </c>
      <c r="M26" s="102" t="str">
        <f t="shared" si="11"/>
        <v/>
      </c>
      <c r="N26" s="25" t="str">
        <f t="shared" si="12"/>
        <v/>
      </c>
      <c r="O26" s="104" t="str">
        <f t="shared" si="13"/>
        <v/>
      </c>
      <c r="Q26" s="265"/>
      <c r="R26" s="266"/>
      <c r="S26" s="267"/>
    </row>
    <row r="27" spans="1:19" ht="17.25" customHeight="1">
      <c r="A27" s="123"/>
      <c r="B27" s="124" t="str">
        <f t="shared" si="0"/>
        <v/>
      </c>
      <c r="C27" s="76" t="str">
        <f t="shared" si="1"/>
        <v/>
      </c>
      <c r="D27" s="13" t="str">
        <f t="shared" si="2"/>
        <v/>
      </c>
      <c r="E27" s="14" t="str">
        <f t="shared" si="3"/>
        <v/>
      </c>
      <c r="F27" s="16" t="str">
        <f t="shared" si="4"/>
        <v/>
      </c>
      <c r="G27" s="29" t="str">
        <f t="shared" si="5"/>
        <v/>
      </c>
      <c r="H27" s="14" t="str">
        <f t="shared" si="6"/>
        <v/>
      </c>
      <c r="I27" s="100" t="str">
        <f t="shared" si="7"/>
        <v/>
      </c>
      <c r="J27" s="13" t="str">
        <f t="shared" si="8"/>
        <v/>
      </c>
      <c r="K27" s="14" t="str">
        <f t="shared" si="9"/>
        <v/>
      </c>
      <c r="L27" s="16" t="str">
        <f t="shared" si="10"/>
        <v/>
      </c>
      <c r="M27" s="29" t="str">
        <f t="shared" si="11"/>
        <v/>
      </c>
      <c r="N27" s="14" t="str">
        <f t="shared" si="12"/>
        <v/>
      </c>
      <c r="O27" s="16" t="str">
        <f t="shared" si="13"/>
        <v/>
      </c>
      <c r="Q27" s="268"/>
      <c r="R27" s="269"/>
      <c r="S27" s="270"/>
    </row>
    <row r="28" spans="1:19" ht="17.25" customHeight="1" thickBot="1">
      <c r="A28" s="125"/>
      <c r="B28" s="126" t="str">
        <f t="shared" si="0"/>
        <v/>
      </c>
      <c r="C28" s="77" t="str">
        <f t="shared" si="1"/>
        <v/>
      </c>
      <c r="D28" s="15" t="str">
        <f t="shared" si="2"/>
        <v/>
      </c>
      <c r="E28" s="32" t="str">
        <f t="shared" si="3"/>
        <v/>
      </c>
      <c r="F28" s="18" t="str">
        <f t="shared" si="4"/>
        <v/>
      </c>
      <c r="G28" s="31" t="str">
        <f t="shared" si="5"/>
        <v/>
      </c>
      <c r="H28" s="32" t="str">
        <f t="shared" si="6"/>
        <v/>
      </c>
      <c r="I28" s="101" t="str">
        <f t="shared" si="7"/>
        <v/>
      </c>
      <c r="J28" s="15" t="str">
        <f t="shared" si="8"/>
        <v/>
      </c>
      <c r="K28" s="32" t="str">
        <f t="shared" si="9"/>
        <v/>
      </c>
      <c r="L28" s="18" t="str">
        <f t="shared" si="10"/>
        <v/>
      </c>
      <c r="M28" s="31" t="str">
        <f t="shared" si="11"/>
        <v/>
      </c>
      <c r="N28" s="32" t="str">
        <f t="shared" si="12"/>
        <v/>
      </c>
      <c r="O28" s="18" t="str">
        <f t="shared" si="13"/>
        <v/>
      </c>
      <c r="Q28" s="271"/>
      <c r="R28" s="272"/>
      <c r="S28" s="273"/>
    </row>
    <row r="29" spans="1:19" ht="17.25" customHeight="1" thickBot="1">
      <c r="A29" s="125"/>
      <c r="B29" s="126" t="str">
        <f t="shared" si="0"/>
        <v/>
      </c>
      <c r="C29" s="77" t="str">
        <f t="shared" si="1"/>
        <v/>
      </c>
      <c r="D29" s="15" t="str">
        <f t="shared" si="2"/>
        <v/>
      </c>
      <c r="E29" s="32" t="str">
        <f t="shared" si="3"/>
        <v/>
      </c>
      <c r="F29" s="18" t="str">
        <f t="shared" si="4"/>
        <v/>
      </c>
      <c r="G29" s="31" t="str">
        <f t="shared" si="5"/>
        <v/>
      </c>
      <c r="H29" s="32" t="str">
        <f t="shared" si="6"/>
        <v/>
      </c>
      <c r="I29" s="101" t="str">
        <f t="shared" si="7"/>
        <v/>
      </c>
      <c r="J29" s="15" t="str">
        <f t="shared" si="8"/>
        <v/>
      </c>
      <c r="K29" s="32" t="str">
        <f t="shared" si="9"/>
        <v/>
      </c>
      <c r="L29" s="18" t="str">
        <f t="shared" si="10"/>
        <v/>
      </c>
      <c r="M29" s="31" t="str">
        <f t="shared" si="11"/>
        <v/>
      </c>
      <c r="N29" s="32" t="str">
        <f t="shared" si="12"/>
        <v/>
      </c>
      <c r="O29" s="18" t="str">
        <f t="shared" si="13"/>
        <v/>
      </c>
      <c r="Q29" s="256"/>
      <c r="R29" s="256"/>
      <c r="S29" s="256"/>
    </row>
    <row r="30" spans="1:19" ht="17.25" customHeight="1" thickBot="1">
      <c r="A30" s="125"/>
      <c r="B30" s="126" t="str">
        <f t="shared" si="0"/>
        <v/>
      </c>
      <c r="C30" s="77" t="str">
        <f t="shared" si="1"/>
        <v/>
      </c>
      <c r="D30" s="15" t="str">
        <f t="shared" si="2"/>
        <v/>
      </c>
      <c r="E30" s="32" t="str">
        <f t="shared" si="3"/>
        <v/>
      </c>
      <c r="F30" s="18" t="str">
        <f t="shared" si="4"/>
        <v/>
      </c>
      <c r="G30" s="31" t="str">
        <f t="shared" si="5"/>
        <v/>
      </c>
      <c r="H30" s="32" t="str">
        <f t="shared" si="6"/>
        <v/>
      </c>
      <c r="I30" s="101" t="str">
        <f t="shared" si="7"/>
        <v/>
      </c>
      <c r="J30" s="15" t="str">
        <f t="shared" si="8"/>
        <v/>
      </c>
      <c r="K30" s="32" t="str">
        <f t="shared" si="9"/>
        <v/>
      </c>
      <c r="L30" s="18" t="str">
        <f t="shared" si="10"/>
        <v/>
      </c>
      <c r="M30" s="31" t="str">
        <f t="shared" si="11"/>
        <v/>
      </c>
      <c r="N30" s="32" t="str">
        <f t="shared" si="12"/>
        <v/>
      </c>
      <c r="O30" s="18" t="str">
        <f t="shared" si="13"/>
        <v/>
      </c>
      <c r="Q30" s="251"/>
      <c r="R30" s="251"/>
      <c r="S30" s="251"/>
    </row>
    <row r="31" spans="1:19" ht="17.25" customHeight="1" thickBot="1">
      <c r="A31" s="127"/>
      <c r="B31" s="128" t="str">
        <f t="shared" si="0"/>
        <v/>
      </c>
      <c r="C31" s="78" t="str">
        <f t="shared" si="1"/>
        <v/>
      </c>
      <c r="D31" s="20" t="str">
        <f t="shared" si="2"/>
        <v/>
      </c>
      <c r="E31" s="21" t="str">
        <f t="shared" si="3"/>
        <v/>
      </c>
      <c r="F31" s="22" t="str">
        <f t="shared" si="4"/>
        <v/>
      </c>
      <c r="G31" s="30" t="str">
        <f t="shared" si="5"/>
        <v/>
      </c>
      <c r="H31" s="21" t="str">
        <f t="shared" si="6"/>
        <v/>
      </c>
      <c r="I31" s="105" t="str">
        <f t="shared" si="7"/>
        <v/>
      </c>
      <c r="J31" s="20" t="str">
        <f t="shared" si="8"/>
        <v/>
      </c>
      <c r="K31" s="21" t="str">
        <f t="shared" si="9"/>
        <v/>
      </c>
      <c r="L31" s="22" t="str">
        <f t="shared" si="10"/>
        <v/>
      </c>
      <c r="M31" s="30" t="str">
        <f t="shared" si="11"/>
        <v/>
      </c>
      <c r="N31" s="21" t="str">
        <f t="shared" si="12"/>
        <v/>
      </c>
      <c r="O31" s="22" t="str">
        <f t="shared" si="13"/>
        <v/>
      </c>
      <c r="Q31" s="251"/>
      <c r="R31" s="251"/>
      <c r="S31" s="251"/>
    </row>
    <row r="32" spans="1:19" ht="17.25" customHeight="1" thickBot="1">
      <c r="A32" s="125"/>
      <c r="B32" s="129" t="str">
        <f t="shared" si="0"/>
        <v/>
      </c>
      <c r="C32" s="80" t="str">
        <f t="shared" si="1"/>
        <v/>
      </c>
      <c r="D32" s="106" t="str">
        <f t="shared" si="2"/>
        <v/>
      </c>
      <c r="E32" s="107" t="str">
        <f t="shared" si="3"/>
        <v/>
      </c>
      <c r="F32" s="108" t="str">
        <f t="shared" si="4"/>
        <v/>
      </c>
      <c r="G32" s="109" t="str">
        <f t="shared" si="5"/>
        <v/>
      </c>
      <c r="H32" s="107" t="str">
        <f t="shared" si="6"/>
        <v/>
      </c>
      <c r="I32" s="110" t="str">
        <f t="shared" si="7"/>
        <v/>
      </c>
      <c r="J32" s="106" t="str">
        <f t="shared" si="8"/>
        <v/>
      </c>
      <c r="K32" s="107" t="str">
        <f t="shared" si="9"/>
        <v/>
      </c>
      <c r="L32" s="108" t="str">
        <f t="shared" si="10"/>
        <v/>
      </c>
      <c r="M32" s="109" t="str">
        <f t="shared" si="11"/>
        <v/>
      </c>
      <c r="N32" s="107" t="str">
        <f t="shared" si="12"/>
        <v/>
      </c>
      <c r="O32" s="108" t="str">
        <f t="shared" si="13"/>
        <v/>
      </c>
      <c r="Q32" s="256"/>
      <c r="R32" s="256"/>
      <c r="S32" s="256"/>
    </row>
    <row r="33" spans="1:19" ht="17.25" customHeight="1" thickBot="1">
      <c r="A33" s="125"/>
      <c r="B33" s="126" t="str">
        <f t="shared" si="0"/>
        <v/>
      </c>
      <c r="C33" s="77" t="str">
        <f t="shared" si="1"/>
        <v/>
      </c>
      <c r="D33" s="15" t="str">
        <f t="shared" si="2"/>
        <v/>
      </c>
      <c r="E33" s="32" t="str">
        <f t="shared" si="3"/>
        <v/>
      </c>
      <c r="F33" s="18" t="str">
        <f t="shared" si="4"/>
        <v/>
      </c>
      <c r="G33" s="31" t="str">
        <f t="shared" si="5"/>
        <v/>
      </c>
      <c r="H33" s="32" t="str">
        <f t="shared" si="6"/>
        <v/>
      </c>
      <c r="I33" s="101" t="str">
        <f t="shared" si="7"/>
        <v/>
      </c>
      <c r="J33" s="15" t="str">
        <f t="shared" si="8"/>
        <v/>
      </c>
      <c r="K33" s="32" t="str">
        <f t="shared" si="9"/>
        <v/>
      </c>
      <c r="L33" s="18" t="str">
        <f t="shared" si="10"/>
        <v/>
      </c>
      <c r="M33" s="31" t="str">
        <f t="shared" si="11"/>
        <v/>
      </c>
      <c r="N33" s="32" t="str">
        <f t="shared" si="12"/>
        <v/>
      </c>
      <c r="O33" s="18" t="str">
        <f t="shared" si="13"/>
        <v/>
      </c>
      <c r="Q33" s="256"/>
      <c r="R33" s="256"/>
      <c r="S33" s="256"/>
    </row>
    <row r="34" spans="1:19" ht="17.25" customHeight="1" thickBot="1">
      <c r="A34" s="125"/>
      <c r="B34" s="126" t="str">
        <f t="shared" si="0"/>
        <v/>
      </c>
      <c r="C34" s="77" t="str">
        <f t="shared" si="1"/>
        <v/>
      </c>
      <c r="D34" s="15" t="str">
        <f t="shared" si="2"/>
        <v/>
      </c>
      <c r="E34" s="32" t="str">
        <f t="shared" si="3"/>
        <v/>
      </c>
      <c r="F34" s="18" t="str">
        <f t="shared" si="4"/>
        <v/>
      </c>
      <c r="G34" s="31" t="str">
        <f t="shared" si="5"/>
        <v/>
      </c>
      <c r="H34" s="32" t="str">
        <f t="shared" si="6"/>
        <v/>
      </c>
      <c r="I34" s="101" t="str">
        <f t="shared" si="7"/>
        <v/>
      </c>
      <c r="J34" s="15" t="str">
        <f t="shared" si="8"/>
        <v/>
      </c>
      <c r="K34" s="32" t="str">
        <f t="shared" si="9"/>
        <v/>
      </c>
      <c r="L34" s="18" t="str">
        <f t="shared" si="10"/>
        <v/>
      </c>
      <c r="M34" s="31" t="str">
        <f t="shared" si="11"/>
        <v/>
      </c>
      <c r="N34" s="32" t="str">
        <f t="shared" si="12"/>
        <v/>
      </c>
      <c r="O34" s="18" t="str">
        <f t="shared" si="13"/>
        <v/>
      </c>
      <c r="Q34" s="256"/>
      <c r="R34" s="256"/>
      <c r="S34" s="256"/>
    </row>
    <row r="35" spans="1:19" ht="17.25" customHeight="1">
      <c r="A35" s="125"/>
      <c r="B35" s="126" t="str">
        <f t="shared" si="0"/>
        <v/>
      </c>
      <c r="C35" s="77" t="str">
        <f t="shared" si="1"/>
        <v/>
      </c>
      <c r="D35" s="15" t="str">
        <f t="shared" si="2"/>
        <v/>
      </c>
      <c r="E35" s="32" t="str">
        <f t="shared" si="3"/>
        <v/>
      </c>
      <c r="F35" s="18" t="str">
        <f t="shared" si="4"/>
        <v/>
      </c>
      <c r="G35" s="31" t="str">
        <f t="shared" si="5"/>
        <v/>
      </c>
      <c r="H35" s="32" t="str">
        <f t="shared" si="6"/>
        <v/>
      </c>
      <c r="I35" s="101" t="str">
        <f t="shared" si="7"/>
        <v/>
      </c>
      <c r="J35" s="15" t="str">
        <f t="shared" si="8"/>
        <v/>
      </c>
      <c r="K35" s="32" t="str">
        <f t="shared" si="9"/>
        <v/>
      </c>
      <c r="L35" s="18" t="str">
        <f t="shared" si="10"/>
        <v/>
      </c>
      <c r="M35" s="31" t="str">
        <f t="shared" si="11"/>
        <v/>
      </c>
      <c r="N35" s="32" t="str">
        <f t="shared" si="12"/>
        <v/>
      </c>
      <c r="O35" s="18" t="str">
        <f t="shared" si="13"/>
        <v/>
      </c>
      <c r="Q35" s="278"/>
      <c r="R35" s="279"/>
      <c r="S35" s="280"/>
    </row>
    <row r="36" spans="1:19" ht="17.25" customHeight="1" thickBot="1">
      <c r="A36" s="130"/>
      <c r="B36" s="131" t="str">
        <f t="shared" si="0"/>
        <v/>
      </c>
      <c r="C36" s="79" t="str">
        <f t="shared" si="1"/>
        <v/>
      </c>
      <c r="D36" s="24" t="str">
        <f t="shared" si="2"/>
        <v/>
      </c>
      <c r="E36" s="25" t="str">
        <f t="shared" si="3"/>
        <v/>
      </c>
      <c r="F36" s="104" t="str">
        <f t="shared" si="4"/>
        <v/>
      </c>
      <c r="G36" s="102" t="str">
        <f t="shared" si="5"/>
        <v/>
      </c>
      <c r="H36" s="25" t="str">
        <f t="shared" si="6"/>
        <v/>
      </c>
      <c r="I36" s="103" t="str">
        <f t="shared" si="7"/>
        <v/>
      </c>
      <c r="J36" s="24" t="str">
        <f t="shared" si="8"/>
        <v/>
      </c>
      <c r="K36" s="25" t="str">
        <f t="shared" si="9"/>
        <v/>
      </c>
      <c r="L36" s="104" t="str">
        <f t="shared" si="10"/>
        <v/>
      </c>
      <c r="M36" s="102" t="str">
        <f t="shared" si="11"/>
        <v/>
      </c>
      <c r="N36" s="25" t="str">
        <f t="shared" si="12"/>
        <v/>
      </c>
      <c r="O36" s="104" t="str">
        <f t="shared" si="13"/>
        <v/>
      </c>
      <c r="Q36" s="281"/>
      <c r="R36" s="282"/>
      <c r="S36" s="283"/>
    </row>
    <row r="37" spans="1:19" ht="17.25" customHeight="1" thickBot="1">
      <c r="A37" s="132" t="s">
        <v>42</v>
      </c>
      <c r="B37" s="289">
        <v>150000</v>
      </c>
      <c r="C37" s="290"/>
      <c r="D37" s="26" t="s">
        <v>43</v>
      </c>
      <c r="E37" s="27">
        <f>IF(COUNT(E17:E36), SUM(E17:E36) / COUNT(E17:E36), 0)</f>
        <v>0</v>
      </c>
      <c r="F37" s="28">
        <f>SUM(F17:F36)</f>
        <v>0</v>
      </c>
      <c r="G37" s="26" t="s">
        <v>43</v>
      </c>
      <c r="H37" s="27">
        <f>IF(COUNT(H17:H36), SUM(H17:H36) / COUNT(H17:H36), 0)</f>
        <v>0</v>
      </c>
      <c r="I37" s="28">
        <f>SUM(I17:I36)</f>
        <v>0</v>
      </c>
      <c r="J37" s="26" t="s">
        <v>43</v>
      </c>
      <c r="K37" s="27">
        <f>IF(COUNT(K17:K36), SUM(K17:K36) / COUNT(K17:K36), 0)</f>
        <v>0</v>
      </c>
      <c r="L37" s="28">
        <f>SUM(L17:L36)</f>
        <v>0</v>
      </c>
      <c r="M37" s="26" t="s">
        <v>43</v>
      </c>
      <c r="N37" s="27">
        <f>IF(COUNT(N17:N36), SUM(N17:N36) / COUNT(N17:N36), 0)</f>
        <v>0</v>
      </c>
      <c r="O37" s="28">
        <f>SUM(O17:O36)</f>
        <v>0</v>
      </c>
      <c r="Q37" s="284"/>
      <c r="R37" s="285"/>
      <c r="S37" s="286"/>
    </row>
    <row r="38" spans="1:19" ht="17.25" customHeight="1"/>
    <row r="39" spans="1:19" ht="17.25" customHeight="1" thickBot="1"/>
    <row r="40" spans="1:19" ht="17.25" customHeight="1" thickBot="1">
      <c r="A40" s="230" t="s">
        <v>44</v>
      </c>
      <c r="B40" s="231"/>
      <c r="C40" s="231"/>
      <c r="D40" s="231"/>
      <c r="E40" s="231"/>
      <c r="F40" s="231"/>
      <c r="G40" s="231"/>
      <c r="H40" s="231"/>
      <c r="I40" s="231"/>
      <c r="J40" s="231"/>
      <c r="K40" s="231"/>
      <c r="L40" s="231"/>
      <c r="M40" s="231"/>
      <c r="N40" s="231"/>
      <c r="O40" s="232"/>
      <c r="Q40" s="251"/>
      <c r="R40" s="251"/>
      <c r="S40" s="251"/>
    </row>
    <row r="41" spans="1:19" ht="17.25" customHeight="1" thickBot="1">
      <c r="A41" s="218" t="s">
        <v>264</v>
      </c>
      <c r="B41" s="230" t="s">
        <v>49</v>
      </c>
      <c r="C41" s="232"/>
      <c r="D41" s="230" t="s">
        <v>57</v>
      </c>
      <c r="E41" s="231"/>
      <c r="F41" s="232"/>
      <c r="G41" s="257">
        <f>_xlfn.IFNA(VLOOKUP(B41, 현재가테이블!$B$2:$D$200, 2, FALSE), "-")</f>
        <v>60715000</v>
      </c>
      <c r="H41" s="258"/>
      <c r="I41" s="259"/>
      <c r="J41" s="230" t="s">
        <v>58</v>
      </c>
      <c r="K41" s="231"/>
      <c r="L41" s="232"/>
      <c r="M41" s="260">
        <f>_xlfn.IFNA(VLOOKUP(B41, 현재가테이블!$B$2:$D$200, 3, FALSE), "-")</f>
        <v>-7.8924148000000006E-3</v>
      </c>
      <c r="N41" s="261"/>
      <c r="O41" s="262"/>
      <c r="Q41" s="251"/>
      <c r="R41" s="251"/>
      <c r="S41" s="251"/>
    </row>
    <row r="42" spans="1:19" ht="17.25" customHeight="1" thickBot="1">
      <c r="A42" s="291" t="s">
        <v>54</v>
      </c>
      <c r="B42" s="293" t="str">
        <f>TEXT($G$1, "[$-ko-KR]yyyy-mm-dd(ddd) ") &amp; "오전 00:00"</f>
        <v>2021-12-14(화) 오전 00:00</v>
      </c>
      <c r="C42" s="294"/>
      <c r="D42" s="253" t="str">
        <f>TEXT($G$1, "[$-ko-KR]yyyy-mm-dd(ddd) ") &amp; "오후 14:00"</f>
        <v>2021-12-14(화) 오후 14:00</v>
      </c>
      <c r="E42" s="254"/>
      <c r="F42" s="255"/>
      <c r="G42" s="253" t="str">
        <f>TEXT($G$1, "[$-ko-KR]yyyy-mm-dd(ddd) ") &amp; "오후 19:00"</f>
        <v>2021-12-14(화) 오후 19:00</v>
      </c>
      <c r="H42" s="254"/>
      <c r="I42" s="255"/>
      <c r="J42" s="253" t="str">
        <f>TEXT($G$1, "[$-ko-KR]yyyy-mm-dd(ddd) ") &amp; "오후 21:00"</f>
        <v>2021-12-14(화) 오후 21:00</v>
      </c>
      <c r="K42" s="254"/>
      <c r="L42" s="255"/>
      <c r="M42" s="253" t="str">
        <f>TEXT($G$1+1, "[$-ko-KR]yyyy-mm-dd(ddd) ") &amp; "오전 00:00"</f>
        <v>2021-12-15(수) 오전 00:00</v>
      </c>
      <c r="N42" s="254"/>
      <c r="O42" s="255"/>
      <c r="Q42" s="251"/>
      <c r="R42" s="251"/>
      <c r="S42" s="251"/>
    </row>
    <row r="43" spans="1:19" ht="17.25" customHeight="1" thickBot="1">
      <c r="A43" s="292"/>
      <c r="B43" s="121" t="s">
        <v>57</v>
      </c>
      <c r="C43" s="122" t="s">
        <v>58</v>
      </c>
      <c r="D43" s="2" t="s">
        <v>57</v>
      </c>
      <c r="E43" s="10" t="s">
        <v>265</v>
      </c>
      <c r="F43" s="11" t="s">
        <v>266</v>
      </c>
      <c r="G43" s="219" t="s">
        <v>57</v>
      </c>
      <c r="H43" s="220" t="s">
        <v>265</v>
      </c>
      <c r="I43" s="221" t="s">
        <v>266</v>
      </c>
      <c r="J43" s="10" t="s">
        <v>57</v>
      </c>
      <c r="K43" s="10" t="s">
        <v>265</v>
      </c>
      <c r="L43" s="115" t="s">
        <v>266</v>
      </c>
      <c r="M43" s="2" t="s">
        <v>57</v>
      </c>
      <c r="N43" s="10" t="s">
        <v>265</v>
      </c>
      <c r="O43" s="66" t="s">
        <v>266</v>
      </c>
      <c r="Q43" s="256"/>
      <c r="R43" s="256"/>
      <c r="S43" s="256"/>
    </row>
    <row r="44" spans="1:19" ht="17.25" customHeight="1" thickBot="1">
      <c r="A44" s="123" t="s">
        <v>338</v>
      </c>
      <c r="B44" s="124">
        <v>0.14099999999999999</v>
      </c>
      <c r="C44" s="76">
        <v>6.8181818199999994E-2</v>
      </c>
      <c r="D44" s="13">
        <v>0.14099999999999999</v>
      </c>
      <c r="E44" s="14">
        <f>IF(ISNUMBER(D44), (D44 - $B44) / $B44, "")</f>
        <v>0</v>
      </c>
      <c r="F44" s="16">
        <f>IF(ISNUMBER(D44), $B64 * E44, "")</f>
        <v>0</v>
      </c>
      <c r="G44" s="29">
        <v>0.14099999999999999</v>
      </c>
      <c r="H44" s="14">
        <f>IF(ISNUMBER(G44), (G44 - $B44) / $B44, "")</f>
        <v>0</v>
      </c>
      <c r="I44" s="100">
        <f>IF(ISNUMBER(G44), $B64 * H44, "")</f>
        <v>0</v>
      </c>
      <c r="J44" s="13">
        <v>0.14000000000000001</v>
      </c>
      <c r="K44" s="14">
        <f>IF(ISNUMBER(J44), (J44 - $B44) / $B44, "")</f>
        <v>-7.0921985815600936E-3</v>
      </c>
      <c r="L44" s="16">
        <f>IF(ISNUMBER(J44), $B64 * K44, "")</f>
        <v>-1063.829787234014</v>
      </c>
      <c r="M44" s="29">
        <v>0.14199999999999999</v>
      </c>
      <c r="N44" s="14">
        <f>IF(ISNUMBER(M44), (M44 - $B44) / $B44, "")</f>
        <v>7.0921985815602905E-3</v>
      </c>
      <c r="O44" s="16">
        <f>IF(ISNUMBER(M44), $B64 * N44, "")</f>
        <v>1063.8297872340436</v>
      </c>
      <c r="Q44" s="251"/>
      <c r="R44" s="251"/>
      <c r="S44" s="251"/>
    </row>
    <row r="45" spans="1:19" ht="17.25" customHeight="1" thickBot="1">
      <c r="A45" s="125" t="s">
        <v>175</v>
      </c>
      <c r="B45" s="126">
        <v>14.7</v>
      </c>
      <c r="C45" s="77">
        <v>4.2553191499999997E-2</v>
      </c>
      <c r="D45" s="15">
        <v>14.7</v>
      </c>
      <c r="E45" s="32">
        <f t="shared" ref="E45:E48" si="14">IF(ISNUMBER(D45), (D45 - $B45) / $B45, "")</f>
        <v>0</v>
      </c>
      <c r="F45" s="18">
        <f>IF(ISNUMBER(D45), $B64 * E45, "")</f>
        <v>0</v>
      </c>
      <c r="G45" s="31">
        <v>14.5</v>
      </c>
      <c r="H45" s="32">
        <f t="shared" ref="H45:H48" si="15">IF(ISNUMBER(G45), (G45 - $B45) / $B45, "")</f>
        <v>-1.3605442176870701E-2</v>
      </c>
      <c r="I45" s="101">
        <f>IF(ISNUMBER(G45), $B64 * H45, "")</f>
        <v>-2040.8163265306052</v>
      </c>
      <c r="J45" s="15">
        <v>14.5</v>
      </c>
      <c r="K45" s="32">
        <f t="shared" ref="K45:K48" si="16">IF(ISNUMBER(J45), (J45 - $B45) / $B45, "")</f>
        <v>-1.3605442176870701E-2</v>
      </c>
      <c r="L45" s="18">
        <f>IF(ISNUMBER(J45), $B64 * K45, "")</f>
        <v>-2040.8163265306052</v>
      </c>
      <c r="M45" s="31">
        <v>14.5</v>
      </c>
      <c r="N45" s="32">
        <f t="shared" ref="N45:N48" si="17">IF(ISNUMBER(M45), (M45 - $B45) / $B45, "")</f>
        <v>-1.3605442176870701E-2</v>
      </c>
      <c r="O45" s="18">
        <f>IF(ISNUMBER(M45), $B64 * N45, "")</f>
        <v>-2040.8163265306052</v>
      </c>
      <c r="Q45" s="251"/>
      <c r="R45" s="251"/>
      <c r="S45" s="251"/>
    </row>
    <row r="46" spans="1:19" ht="17.25" customHeight="1" thickBot="1">
      <c r="A46" s="125" t="s">
        <v>145</v>
      </c>
      <c r="B46" s="126">
        <v>18.3</v>
      </c>
      <c r="C46" s="77">
        <v>-1.0810810800000001E-2</v>
      </c>
      <c r="D46" s="15">
        <v>18.3</v>
      </c>
      <c r="E46" s="32">
        <f t="shared" si="14"/>
        <v>0</v>
      </c>
      <c r="F46" s="18">
        <f>IF(ISNUMBER(D46), $B64 * E46, "")</f>
        <v>0</v>
      </c>
      <c r="G46" s="31">
        <v>18.100000000000001</v>
      </c>
      <c r="H46" s="32">
        <f t="shared" si="15"/>
        <v>-1.092896174863384E-2</v>
      </c>
      <c r="I46" s="101">
        <f>IF(ISNUMBER(G46), $B64 * H46, "")</f>
        <v>-1639.3442622950761</v>
      </c>
      <c r="J46" s="15">
        <v>18.7</v>
      </c>
      <c r="K46" s="32">
        <f t="shared" si="16"/>
        <v>2.185792349726768E-2</v>
      </c>
      <c r="L46" s="18">
        <f>IF(ISNUMBER(J46), $B64 * K46, "")</f>
        <v>3278.6885245901522</v>
      </c>
      <c r="M46" s="31">
        <v>18.2</v>
      </c>
      <c r="N46" s="32">
        <f t="shared" si="17"/>
        <v>-5.4644808743170171E-3</v>
      </c>
      <c r="O46" s="18">
        <f>IF(ISNUMBER(M46), $B64 * N46, "")</f>
        <v>-819.67213114755259</v>
      </c>
      <c r="Q46" s="256"/>
      <c r="R46" s="256"/>
      <c r="S46" s="256"/>
    </row>
    <row r="47" spans="1:19" ht="17.25" customHeight="1" thickBot="1">
      <c r="A47" s="125" t="s">
        <v>129</v>
      </c>
      <c r="B47" s="126">
        <v>72.3</v>
      </c>
      <c r="C47" s="77">
        <v>-1.09439124E-2</v>
      </c>
      <c r="D47" s="15">
        <v>72.3</v>
      </c>
      <c r="E47" s="32">
        <f t="shared" si="14"/>
        <v>0</v>
      </c>
      <c r="F47" s="18">
        <f>IF(ISNUMBER(D47), $B64 * E47, "")</f>
        <v>0</v>
      </c>
      <c r="G47" s="31">
        <v>72.3</v>
      </c>
      <c r="H47" s="32">
        <f t="shared" si="15"/>
        <v>0</v>
      </c>
      <c r="I47" s="101">
        <f>IF(ISNUMBER(G47), $B64 * H47, "")</f>
        <v>0</v>
      </c>
      <c r="J47" s="15">
        <v>74.7</v>
      </c>
      <c r="K47" s="32">
        <f t="shared" si="16"/>
        <v>3.319502074688805E-2</v>
      </c>
      <c r="L47" s="18">
        <f>IF(ISNUMBER(J47), $B64 * K47, "")</f>
        <v>4979.2531120332078</v>
      </c>
      <c r="M47" s="31">
        <v>74.2</v>
      </c>
      <c r="N47" s="32">
        <f t="shared" si="17"/>
        <v>2.627939142461972E-2</v>
      </c>
      <c r="O47" s="18">
        <f>IF(ISNUMBER(M47), $B64 * N47, "")</f>
        <v>3941.9087136929579</v>
      </c>
      <c r="Q47" s="256"/>
      <c r="R47" s="256"/>
      <c r="S47" s="256"/>
    </row>
    <row r="48" spans="1:19" ht="17.25" customHeight="1" thickBot="1">
      <c r="A48" s="127" t="s">
        <v>64</v>
      </c>
      <c r="B48" s="128">
        <v>35.9</v>
      </c>
      <c r="C48" s="78">
        <v>-1.10192837E-2</v>
      </c>
      <c r="D48" s="20">
        <v>35.9</v>
      </c>
      <c r="E48" s="21">
        <f t="shared" si="14"/>
        <v>0</v>
      </c>
      <c r="F48" s="22">
        <f>IF(ISNUMBER(D48), $B64 * E48, "")</f>
        <v>0</v>
      </c>
      <c r="G48" s="30">
        <v>36</v>
      </c>
      <c r="H48" s="21">
        <f t="shared" si="15"/>
        <v>2.7855153203343017E-3</v>
      </c>
      <c r="I48" s="105">
        <f>IF(ISNUMBER(G48), $B64 * H48, "")</f>
        <v>417.82729805014526</v>
      </c>
      <c r="J48" s="20">
        <v>37.1</v>
      </c>
      <c r="K48" s="21">
        <f t="shared" si="16"/>
        <v>3.342618384401122E-2</v>
      </c>
      <c r="L48" s="22">
        <f>IF(ISNUMBER(J48), $B64 * K48, "")</f>
        <v>5013.9275766016826</v>
      </c>
      <c r="M48" s="30">
        <v>36.700000000000003</v>
      </c>
      <c r="N48" s="21">
        <f t="shared" si="17"/>
        <v>2.2284122562674213E-2</v>
      </c>
      <c r="O48" s="22">
        <f>IF(ISNUMBER(M48), $B64 * N48, "")</f>
        <v>3342.6183844011321</v>
      </c>
      <c r="Q48" s="256"/>
      <c r="R48" s="256"/>
      <c r="S48" s="256"/>
    </row>
    <row r="49" spans="1:19" ht="17.25" customHeight="1" thickBot="1">
      <c r="A49" s="125" t="s">
        <v>119</v>
      </c>
      <c r="B49" s="129">
        <v>26</v>
      </c>
      <c r="C49" s="80">
        <v>-1.1406844100000001E-2</v>
      </c>
      <c r="D49" s="106">
        <v>26</v>
      </c>
      <c r="E49" s="107">
        <f>IF(ISNUMBER(D49), (D49 - $B49) / $B49, "")</f>
        <v>0</v>
      </c>
      <c r="F49" s="108">
        <f>IF(ISNUMBER(D49), $B64 * E49, "")</f>
        <v>0</v>
      </c>
      <c r="G49" s="109">
        <v>25.8</v>
      </c>
      <c r="H49" s="107">
        <f>IF(ISNUMBER(G49), (G49 - $B49) / $B49, "")</f>
        <v>-7.692307692307665E-3</v>
      </c>
      <c r="I49" s="110">
        <f>IF(ISNUMBER(G49), $B64 * H49, "")</f>
        <v>-1153.8461538461497</v>
      </c>
      <c r="J49" s="106">
        <v>26.8</v>
      </c>
      <c r="K49" s="107">
        <f>IF(ISNUMBER(J49), (J49 - $B49) / $B49, "")</f>
        <v>3.0769230769230795E-2</v>
      </c>
      <c r="L49" s="108">
        <f>IF(ISNUMBER(J49), $B64 * K49, "")</f>
        <v>4615.3846153846189</v>
      </c>
      <c r="M49" s="109">
        <v>26.1</v>
      </c>
      <c r="N49" s="107">
        <f>IF(ISNUMBER(M49), (M49 - $B49) / $B49, "")</f>
        <v>3.846153846153901E-3</v>
      </c>
      <c r="O49" s="108">
        <f>IF(ISNUMBER(M49), $B64 * N49, "")</f>
        <v>576.9230769230852</v>
      </c>
      <c r="Q49" s="256"/>
      <c r="R49" s="256"/>
      <c r="S49" s="256"/>
    </row>
    <row r="50" spans="1:19" ht="17.25" customHeight="1" thickBot="1">
      <c r="A50" s="125" t="s">
        <v>185</v>
      </c>
      <c r="B50" s="126">
        <v>12.5</v>
      </c>
      <c r="C50" s="77">
        <v>-1.5748031499999999E-2</v>
      </c>
      <c r="D50" s="15">
        <v>12.5</v>
      </c>
      <c r="E50" s="32">
        <f t="shared" ref="E50:E53" si="18">IF(ISNUMBER(D50), (D50 - $B50) / $B50, "")</f>
        <v>0</v>
      </c>
      <c r="F50" s="18">
        <f>IF(ISNUMBER(D50), $B64 * E50, "")</f>
        <v>0</v>
      </c>
      <c r="G50" s="31">
        <v>12.3</v>
      </c>
      <c r="H50" s="32">
        <f t="shared" ref="H50:H53" si="19">IF(ISNUMBER(G50), (G50 - $B50) / $B50, "")</f>
        <v>-1.5999999999999945E-2</v>
      </c>
      <c r="I50" s="101">
        <f>IF(ISNUMBER(G50), $B64 * H50, "")</f>
        <v>-2399.9999999999918</v>
      </c>
      <c r="J50" s="15">
        <v>12.7</v>
      </c>
      <c r="K50" s="32">
        <f t="shared" ref="K50:K53" si="20">IF(ISNUMBER(J50), (J50 - $B50) / $B50, "")</f>
        <v>1.5999999999999945E-2</v>
      </c>
      <c r="L50" s="18">
        <f>IF(ISNUMBER(J50), $B64 * K50, "")</f>
        <v>2399.9999999999918</v>
      </c>
      <c r="M50" s="31">
        <v>12.6</v>
      </c>
      <c r="N50" s="32">
        <f t="shared" ref="N50:N53" si="21">IF(ISNUMBER(M50), (M50 - $B50) / $B50, "")</f>
        <v>7.9999999999999724E-3</v>
      </c>
      <c r="O50" s="18">
        <f>IF(ISNUMBER(M50), $B64 * N50, "")</f>
        <v>1199.9999999999959</v>
      </c>
      <c r="Q50" s="256"/>
      <c r="R50" s="256"/>
      <c r="S50" s="256"/>
    </row>
    <row r="51" spans="1:19" ht="17.25" customHeight="1" thickBot="1">
      <c r="A51" s="125" t="s">
        <v>213</v>
      </c>
      <c r="B51" s="126">
        <v>10.1</v>
      </c>
      <c r="C51" s="77">
        <v>-1.9417475699999999E-2</v>
      </c>
      <c r="D51" s="15">
        <v>10.1</v>
      </c>
      <c r="E51" s="32">
        <f t="shared" si="18"/>
        <v>0</v>
      </c>
      <c r="F51" s="18">
        <f>IF(ISNUMBER(D51), $B64 * E51, "")</f>
        <v>0</v>
      </c>
      <c r="G51" s="31">
        <v>9.9</v>
      </c>
      <c r="H51" s="32">
        <f t="shared" si="19"/>
        <v>-1.9801980198019733E-2</v>
      </c>
      <c r="I51" s="101">
        <f>IF(ISNUMBER(G51), $B64 * H51, "")</f>
        <v>-2970.2970297029601</v>
      </c>
      <c r="J51" s="15">
        <v>10.199999999999999</v>
      </c>
      <c r="K51" s="32">
        <f t="shared" si="20"/>
        <v>9.9009900990098664E-3</v>
      </c>
      <c r="L51" s="18">
        <f>IF(ISNUMBER(J51), $B64 * K51, "")</f>
        <v>1485.1485148514801</v>
      </c>
      <c r="M51" s="31">
        <v>9.98</v>
      </c>
      <c r="N51" s="32">
        <f t="shared" si="21"/>
        <v>-1.1881188118811805E-2</v>
      </c>
      <c r="O51" s="18">
        <f>IF(ISNUMBER(M51), $B64 * N51, "")</f>
        <v>-1782.1782178217707</v>
      </c>
      <c r="Q51" s="256"/>
      <c r="R51" s="256"/>
      <c r="S51" s="256"/>
    </row>
    <row r="52" spans="1:19" ht="17.25" customHeight="1" thickBot="1">
      <c r="A52" s="125" t="s">
        <v>187</v>
      </c>
      <c r="B52" s="126">
        <v>13.8</v>
      </c>
      <c r="C52" s="77">
        <v>-2.1276595700000001E-2</v>
      </c>
      <c r="D52" s="15">
        <v>13.8</v>
      </c>
      <c r="E52" s="32">
        <f t="shared" si="18"/>
        <v>0</v>
      </c>
      <c r="F52" s="18">
        <f>IF(ISNUMBER(D52), $B64 * E52, "")</f>
        <v>0</v>
      </c>
      <c r="G52" s="31">
        <v>13.6</v>
      </c>
      <c r="H52" s="32">
        <f t="shared" si="19"/>
        <v>-1.4492753623188482E-2</v>
      </c>
      <c r="I52" s="101">
        <f>IF(ISNUMBER(G52), $B64 * H52, "")</f>
        <v>-2173.9130434782724</v>
      </c>
      <c r="J52" s="15">
        <v>14.2</v>
      </c>
      <c r="K52" s="32">
        <f t="shared" si="20"/>
        <v>2.8985507246376708E-2</v>
      </c>
      <c r="L52" s="18">
        <f>IF(ISNUMBER(J52), $B64 * K52, "")</f>
        <v>4347.8260869565065</v>
      </c>
      <c r="M52" s="31">
        <v>14.1</v>
      </c>
      <c r="N52" s="32">
        <f t="shared" si="21"/>
        <v>2.1739130434782532E-2</v>
      </c>
      <c r="O52" s="18">
        <f>IF(ISNUMBER(M52), $B64 * N52, "")</f>
        <v>3260.8695652173797</v>
      </c>
      <c r="Q52" s="33"/>
      <c r="R52" s="33"/>
    </row>
    <row r="53" spans="1:19" ht="17.25" customHeight="1" thickBot="1">
      <c r="A53" s="130" t="s">
        <v>125</v>
      </c>
      <c r="B53" s="131">
        <v>95.1</v>
      </c>
      <c r="C53" s="79">
        <v>-2.1604938300000001E-2</v>
      </c>
      <c r="D53" s="24">
        <v>95.1</v>
      </c>
      <c r="E53" s="25">
        <f t="shared" si="18"/>
        <v>0</v>
      </c>
      <c r="F53" s="104">
        <f>IF(ISNUMBER(D53), $B64 * E53, "")</f>
        <v>0</v>
      </c>
      <c r="G53" s="102">
        <v>96.3</v>
      </c>
      <c r="H53" s="25">
        <f t="shared" si="19"/>
        <v>1.2618296529968485E-2</v>
      </c>
      <c r="I53" s="103">
        <f>IF(ISNUMBER(G53), $B64 * H53, "")</f>
        <v>1892.7444794952728</v>
      </c>
      <c r="J53" s="24">
        <v>100</v>
      </c>
      <c r="K53" s="25">
        <f t="shared" si="20"/>
        <v>5.1524710830704583E-2</v>
      </c>
      <c r="L53" s="104">
        <f>IF(ISNUMBER(J53), $B64 * K53, "")</f>
        <v>7728.7066246056875</v>
      </c>
      <c r="M53" s="102">
        <v>97.9</v>
      </c>
      <c r="N53" s="25">
        <f t="shared" si="21"/>
        <v>2.9442691903259849E-2</v>
      </c>
      <c r="O53" s="104">
        <f>IF(ISNUMBER(M53), $B64 * N53, "")</f>
        <v>4416.4037854889775</v>
      </c>
      <c r="Q53" s="265"/>
      <c r="R53" s="266"/>
      <c r="S53" s="267"/>
    </row>
    <row r="54" spans="1:19" ht="17.25" customHeight="1">
      <c r="A54" s="123" t="s">
        <v>247</v>
      </c>
      <c r="B54" s="124">
        <v>71.7</v>
      </c>
      <c r="C54" s="76">
        <v>-2.58152174E-2</v>
      </c>
      <c r="D54" s="13">
        <v>71.7</v>
      </c>
      <c r="E54" s="14">
        <f>IF(ISNUMBER(D54), (D54 - $B54) / $B54, "")</f>
        <v>0</v>
      </c>
      <c r="F54" s="16">
        <f>IF(ISNUMBER(D54), $B64 * E54, "")</f>
        <v>0</v>
      </c>
      <c r="G54" s="29">
        <v>71.7</v>
      </c>
      <c r="H54" s="14">
        <f>IF(ISNUMBER(G54), (G54 - $B54) / $B54, "")</f>
        <v>0</v>
      </c>
      <c r="I54" s="100">
        <f>IF(ISNUMBER(G54), $B64 * H54, "")</f>
        <v>0</v>
      </c>
      <c r="J54" s="13">
        <v>73.599999999999994</v>
      </c>
      <c r="K54" s="14">
        <f>IF(ISNUMBER(J54), (J54 - $B54) / $B54, "")</f>
        <v>2.6499302649930143E-2</v>
      </c>
      <c r="L54" s="16">
        <f>IF(ISNUMBER(J54), $B64 * K54, "")</f>
        <v>3974.8953974895217</v>
      </c>
      <c r="M54" s="29">
        <v>72.5</v>
      </c>
      <c r="N54" s="14">
        <f>IF(ISNUMBER(M54), (M54 - $B54) / $B54, "")</f>
        <v>1.1157601115760071E-2</v>
      </c>
      <c r="O54" s="16">
        <f>IF(ISNUMBER(M54), $B64 * N54, "")</f>
        <v>1673.6401673640107</v>
      </c>
      <c r="Q54" s="268"/>
      <c r="R54" s="269"/>
      <c r="S54" s="270"/>
    </row>
    <row r="55" spans="1:19" ht="17.25" customHeight="1" thickBot="1">
      <c r="A55" s="125" t="s">
        <v>201</v>
      </c>
      <c r="B55" s="126">
        <v>14.6</v>
      </c>
      <c r="C55" s="77">
        <v>-2.6666666700000001E-2</v>
      </c>
      <c r="D55" s="15">
        <v>14.6</v>
      </c>
      <c r="E55" s="32">
        <f t="shared" ref="E55:E58" si="22">IF(ISNUMBER(D55), (D55 - $B55) / $B55, "")</f>
        <v>0</v>
      </c>
      <c r="F55" s="18">
        <f>IF(ISNUMBER(D55), $B64 * E55, "")</f>
        <v>0</v>
      </c>
      <c r="G55" s="31">
        <v>14.2</v>
      </c>
      <c r="H55" s="32">
        <f t="shared" ref="H55:H58" si="23">IF(ISNUMBER(G55), (G55 - $B55) / $B55, "")</f>
        <v>-2.7397260273972629E-2</v>
      </c>
      <c r="I55" s="101">
        <f>IF(ISNUMBER(G55), $B64 * H55, "")</f>
        <v>-4109.5890410958946</v>
      </c>
      <c r="J55" s="15">
        <v>14.8</v>
      </c>
      <c r="K55" s="32">
        <f t="shared" ref="K55:K58" si="24">IF(ISNUMBER(J55), (J55 - $B55) / $B55, "")</f>
        <v>1.3698630136986375E-2</v>
      </c>
      <c r="L55" s="18">
        <f>IF(ISNUMBER(J55), $B64 * K55, "")</f>
        <v>2054.7945205479564</v>
      </c>
      <c r="M55" s="31">
        <v>14.9</v>
      </c>
      <c r="N55" s="32">
        <f t="shared" ref="N55:N58" si="25">IF(ISNUMBER(M55), (M55 - $B55) / $B55, "")</f>
        <v>2.0547945205479503E-2</v>
      </c>
      <c r="O55" s="18">
        <f>IF(ISNUMBER(M55), $B64 * N55, "")</f>
        <v>3082.1917808219255</v>
      </c>
      <c r="Q55" s="271"/>
      <c r="R55" s="272"/>
      <c r="S55" s="273"/>
    </row>
    <row r="56" spans="1:19" ht="17.25" customHeight="1" thickBot="1">
      <c r="A56" s="125" t="s">
        <v>205</v>
      </c>
      <c r="B56" s="126">
        <v>10.199999999999999</v>
      </c>
      <c r="C56" s="77">
        <v>-2.85714286E-2</v>
      </c>
      <c r="D56" s="15">
        <v>10.199999999999999</v>
      </c>
      <c r="E56" s="32">
        <f t="shared" si="22"/>
        <v>0</v>
      </c>
      <c r="F56" s="18">
        <f>IF(ISNUMBER(D56), $B64 * E56, "")</f>
        <v>0</v>
      </c>
      <c r="G56" s="31">
        <v>10.1</v>
      </c>
      <c r="H56" s="32">
        <f t="shared" si="23"/>
        <v>-9.8039215686274161E-3</v>
      </c>
      <c r="I56" s="101">
        <f>IF(ISNUMBER(G56), $B64 * H56, "")</f>
        <v>-1470.5882352941123</v>
      </c>
      <c r="J56" s="15">
        <v>10.4</v>
      </c>
      <c r="K56" s="32">
        <f t="shared" si="24"/>
        <v>1.9607843137255009E-2</v>
      </c>
      <c r="L56" s="18">
        <f>IF(ISNUMBER(J56), $B64 * K56, "")</f>
        <v>2941.1764705882515</v>
      </c>
      <c r="M56" s="31">
        <v>10.199999999999999</v>
      </c>
      <c r="N56" s="32">
        <f t="shared" si="25"/>
        <v>0</v>
      </c>
      <c r="O56" s="18">
        <f>IF(ISNUMBER(M56), $B64 * N56, "")</f>
        <v>0</v>
      </c>
      <c r="Q56" s="256"/>
      <c r="R56" s="256"/>
      <c r="S56" s="256"/>
    </row>
    <row r="57" spans="1:19" ht="17.25" customHeight="1" thickBot="1">
      <c r="A57" s="125" t="s">
        <v>342</v>
      </c>
      <c r="B57" s="126">
        <v>3.45</v>
      </c>
      <c r="C57" s="77">
        <v>-3.0898876400000001E-2</v>
      </c>
      <c r="D57" s="15">
        <v>3.45</v>
      </c>
      <c r="E57" s="32">
        <f t="shared" si="22"/>
        <v>0</v>
      </c>
      <c r="F57" s="18">
        <f>IF(ISNUMBER(D57), $B64 * E57, "")</f>
        <v>0</v>
      </c>
      <c r="G57" s="31">
        <v>3.46</v>
      </c>
      <c r="H57" s="32">
        <f t="shared" si="23"/>
        <v>2.8985507246376192E-3</v>
      </c>
      <c r="I57" s="101">
        <f>IF(ISNUMBER(G57), $B64 * H57, "")</f>
        <v>434.78260869564286</v>
      </c>
      <c r="J57" s="15">
        <v>3.56</v>
      </c>
      <c r="K57" s="32">
        <f t="shared" si="24"/>
        <v>3.1884057971014457E-2</v>
      </c>
      <c r="L57" s="18">
        <f>IF(ISNUMBER(J57), $B64 * K57, "")</f>
        <v>4782.6086956521685</v>
      </c>
      <c r="M57" s="31">
        <v>3.45</v>
      </c>
      <c r="N57" s="32">
        <f t="shared" si="25"/>
        <v>0</v>
      </c>
      <c r="O57" s="18">
        <f>IF(ISNUMBER(M57), $B64 * N57, "")</f>
        <v>0</v>
      </c>
      <c r="Q57" s="251"/>
      <c r="R57" s="251"/>
      <c r="S57" s="251"/>
    </row>
    <row r="58" spans="1:19" ht="17.25" customHeight="1" thickBot="1">
      <c r="A58" s="127" t="s">
        <v>199</v>
      </c>
      <c r="B58" s="128">
        <v>61.9</v>
      </c>
      <c r="C58" s="78">
        <v>-3.1298904500000002E-2</v>
      </c>
      <c r="D58" s="20">
        <v>61.9</v>
      </c>
      <c r="E58" s="21">
        <f t="shared" si="22"/>
        <v>0</v>
      </c>
      <c r="F58" s="22">
        <f>IF(ISNUMBER(D58), $B64 * E58, "")</f>
        <v>0</v>
      </c>
      <c r="G58" s="30">
        <v>60.4</v>
      </c>
      <c r="H58" s="21">
        <f t="shared" si="23"/>
        <v>-2.4232633279483037E-2</v>
      </c>
      <c r="I58" s="105">
        <f>IF(ISNUMBER(G58), $B64 * H58, "")</f>
        <v>-3634.8949919224556</v>
      </c>
      <c r="J58" s="20">
        <v>63.2</v>
      </c>
      <c r="K58" s="21">
        <f t="shared" si="24"/>
        <v>2.1001615508885369E-2</v>
      </c>
      <c r="L58" s="22">
        <f>IF(ISNUMBER(J58), $B64 * K58, "")</f>
        <v>3150.2423263328055</v>
      </c>
      <c r="M58" s="30">
        <v>63.2</v>
      </c>
      <c r="N58" s="21">
        <f t="shared" si="25"/>
        <v>2.1001615508885369E-2</v>
      </c>
      <c r="O58" s="22">
        <f>IF(ISNUMBER(M58), $B64 * N58, "")</f>
        <v>3150.2423263328055</v>
      </c>
      <c r="Q58" s="251"/>
      <c r="R58" s="251"/>
      <c r="S58" s="251"/>
    </row>
    <row r="59" spans="1:19" ht="17.25" customHeight="1" thickBot="1">
      <c r="A59" s="125" t="s">
        <v>71</v>
      </c>
      <c r="B59" s="129">
        <v>23.9</v>
      </c>
      <c r="C59" s="80">
        <v>-3.2388663999999998E-2</v>
      </c>
      <c r="D59" s="106">
        <v>23.9</v>
      </c>
      <c r="E59" s="107">
        <f>IF(ISNUMBER(D59), (D59 - $B59) / $B59, "")</f>
        <v>0</v>
      </c>
      <c r="F59" s="108">
        <f>IF(ISNUMBER(D59), $B64 * E59, "")</f>
        <v>0</v>
      </c>
      <c r="G59" s="109">
        <v>23.4</v>
      </c>
      <c r="H59" s="107">
        <f>IF(ISNUMBER(G59), (G59 - $B59) / $B59, "")</f>
        <v>-2.0920502092050212E-2</v>
      </c>
      <c r="I59" s="110">
        <f>IF(ISNUMBER(G59), $B64 * H59, "")</f>
        <v>-3138.075313807532</v>
      </c>
      <c r="J59" s="106">
        <v>24.4</v>
      </c>
      <c r="K59" s="107">
        <f>IF(ISNUMBER(J59), (J59 - $B59) / $B59, "")</f>
        <v>2.0920502092050212E-2</v>
      </c>
      <c r="L59" s="108">
        <f>IF(ISNUMBER(J59), $B64 * K59, "")</f>
        <v>3138.075313807532</v>
      </c>
      <c r="M59" s="109">
        <v>24.2</v>
      </c>
      <c r="N59" s="107">
        <f>IF(ISNUMBER(M59), (M59 - $B59) / $B59, "")</f>
        <v>1.2552301255230157E-2</v>
      </c>
      <c r="O59" s="108">
        <f>IF(ISNUMBER(M59), $B64 * N59, "")</f>
        <v>1882.8451882845234</v>
      </c>
      <c r="Q59" s="256"/>
      <c r="R59" s="256"/>
      <c r="S59" s="256"/>
    </row>
    <row r="60" spans="1:19" ht="17.25" customHeight="1" thickBot="1">
      <c r="A60" s="125" t="s">
        <v>207</v>
      </c>
      <c r="B60" s="126">
        <v>13.7</v>
      </c>
      <c r="C60" s="77">
        <v>-3.5211267599999999E-2</v>
      </c>
      <c r="D60" s="15">
        <v>13.7</v>
      </c>
      <c r="E60" s="32">
        <f t="shared" ref="E60:E63" si="26">IF(ISNUMBER(D60), (D60 - $B60) / $B60, "")</f>
        <v>0</v>
      </c>
      <c r="F60" s="18">
        <f>IF(ISNUMBER(D60), $B64 * E60, "")</f>
        <v>0</v>
      </c>
      <c r="G60" s="31">
        <v>13.5</v>
      </c>
      <c r="H60" s="32">
        <f t="shared" ref="H60:H63" si="27">IF(ISNUMBER(G60), (G60 - $B60) / $B60, "")</f>
        <v>-1.4598540145985351E-2</v>
      </c>
      <c r="I60" s="101">
        <f>IF(ISNUMBER(G60), $B64 * H60, "")</f>
        <v>-2189.7810218978025</v>
      </c>
      <c r="J60" s="15">
        <v>14.1</v>
      </c>
      <c r="K60" s="32">
        <f t="shared" ref="K60:K63" si="28">IF(ISNUMBER(J60), (J60 - $B60) / $B60, "")</f>
        <v>2.919708029197083E-2</v>
      </c>
      <c r="L60" s="18">
        <f>IF(ISNUMBER(J60), $B64 * K60, "")</f>
        <v>4379.562043795624</v>
      </c>
      <c r="M60" s="31">
        <v>13.6</v>
      </c>
      <c r="N60" s="32">
        <f t="shared" ref="N60:N63" si="29">IF(ISNUMBER(M60), (M60 - $B60) / $B60, "")</f>
        <v>-7.2992700729926753E-3</v>
      </c>
      <c r="O60" s="18">
        <f>IF(ISNUMBER(M60), $B64 * N60, "")</f>
        <v>-1094.8905109489012</v>
      </c>
      <c r="Q60" s="256"/>
      <c r="R60" s="256"/>
      <c r="S60" s="256"/>
    </row>
    <row r="61" spans="1:19" ht="17.25" customHeight="1" thickBot="1">
      <c r="A61" s="125" t="s">
        <v>147</v>
      </c>
      <c r="B61" s="126">
        <v>10.7</v>
      </c>
      <c r="C61" s="77">
        <v>-3.6036036E-2</v>
      </c>
      <c r="D61" s="15">
        <v>10.7</v>
      </c>
      <c r="E61" s="32">
        <f t="shared" si="26"/>
        <v>0</v>
      </c>
      <c r="F61" s="18">
        <f>IF(ISNUMBER(D61), $B64 * E61, "")</f>
        <v>0</v>
      </c>
      <c r="G61" s="31">
        <v>10.5</v>
      </c>
      <c r="H61" s="32">
        <f t="shared" si="27"/>
        <v>-1.8691588785046665E-2</v>
      </c>
      <c r="I61" s="101">
        <f>IF(ISNUMBER(G61), $B64 * H61, "")</f>
        <v>-2803.7383177569995</v>
      </c>
      <c r="J61" s="15">
        <v>10.9</v>
      </c>
      <c r="K61" s="32">
        <f t="shared" si="28"/>
        <v>1.8691588785046828E-2</v>
      </c>
      <c r="L61" s="18">
        <f>IF(ISNUMBER(J61), $B64 * K61, "")</f>
        <v>2803.7383177570241</v>
      </c>
      <c r="M61" s="31">
        <v>10.8</v>
      </c>
      <c r="N61" s="32">
        <f t="shared" si="29"/>
        <v>9.3457943925234974E-3</v>
      </c>
      <c r="O61" s="18">
        <f>IF(ISNUMBER(M61), $B64 * N61, "")</f>
        <v>1401.8691588785246</v>
      </c>
      <c r="Q61" s="256"/>
      <c r="R61" s="256"/>
      <c r="S61" s="256"/>
    </row>
    <row r="62" spans="1:19" ht="17.25" customHeight="1">
      <c r="A62" s="125" t="s">
        <v>235</v>
      </c>
      <c r="B62" s="126">
        <v>93.4</v>
      </c>
      <c r="C62" s="77">
        <v>-3.9094650199999997E-2</v>
      </c>
      <c r="D62" s="15">
        <v>93.4</v>
      </c>
      <c r="E62" s="32">
        <f t="shared" si="26"/>
        <v>0</v>
      </c>
      <c r="F62" s="18">
        <f>IF(ISNUMBER(D62), $B64 * E62, "")</f>
        <v>0</v>
      </c>
      <c r="G62" s="31">
        <v>91.4</v>
      </c>
      <c r="H62" s="32">
        <f t="shared" si="27"/>
        <v>-2.1413276231263382E-2</v>
      </c>
      <c r="I62" s="101">
        <f>IF(ISNUMBER(G62), $B64 * H62, "")</f>
        <v>-3211.9914346895071</v>
      </c>
      <c r="J62" s="15">
        <v>95.4</v>
      </c>
      <c r="K62" s="32">
        <f t="shared" si="28"/>
        <v>2.1413276231263382E-2</v>
      </c>
      <c r="L62" s="18">
        <f>IF(ISNUMBER(J62), $B64 * K62, "")</f>
        <v>3211.9914346895071</v>
      </c>
      <c r="M62" s="31">
        <v>93.8</v>
      </c>
      <c r="N62" s="32">
        <f t="shared" si="29"/>
        <v>4.282655246252585E-3</v>
      </c>
      <c r="O62" s="18">
        <f>IF(ISNUMBER(M62), $B64 * N62, "")</f>
        <v>642.39828693788775</v>
      </c>
      <c r="Q62" s="278"/>
      <c r="R62" s="279"/>
      <c r="S62" s="280"/>
    </row>
    <row r="63" spans="1:19" ht="17.25" customHeight="1" thickBot="1">
      <c r="A63" s="130" t="s">
        <v>231</v>
      </c>
      <c r="B63" s="131">
        <v>70</v>
      </c>
      <c r="C63" s="79">
        <v>-4.1095890400000001E-2</v>
      </c>
      <c r="D63" s="24">
        <v>70</v>
      </c>
      <c r="E63" s="25">
        <f t="shared" si="26"/>
        <v>0</v>
      </c>
      <c r="F63" s="104">
        <f>IF(ISNUMBER(D63), $B64 * E63, "")</f>
        <v>0</v>
      </c>
      <c r="G63" s="102">
        <v>68.900000000000006</v>
      </c>
      <c r="H63" s="25">
        <f t="shared" si="27"/>
        <v>-1.5714285714285632E-2</v>
      </c>
      <c r="I63" s="103">
        <f>IF(ISNUMBER(G63), $B64 * H63, "")</f>
        <v>-2357.1428571428446</v>
      </c>
      <c r="J63" s="24">
        <v>72</v>
      </c>
      <c r="K63" s="25">
        <f t="shared" si="28"/>
        <v>2.8571428571428571E-2</v>
      </c>
      <c r="L63" s="104">
        <f>IF(ISNUMBER(J63), $B64 * K63, "")</f>
        <v>4285.7142857142853</v>
      </c>
      <c r="M63" s="102">
        <v>70.2</v>
      </c>
      <c r="N63" s="25">
        <f t="shared" si="29"/>
        <v>2.8571428571428979E-3</v>
      </c>
      <c r="O63" s="104">
        <f>IF(ISNUMBER(M63), $B64 * N63, "")</f>
        <v>428.57142857143469</v>
      </c>
      <c r="Q63" s="281"/>
      <c r="R63" s="282"/>
      <c r="S63" s="283"/>
    </row>
    <row r="64" spans="1:19" ht="17.25" customHeight="1" thickBot="1">
      <c r="A64" s="132" t="s">
        <v>267</v>
      </c>
      <c r="B64" s="289">
        <f>$B$37</f>
        <v>150000</v>
      </c>
      <c r="C64" s="290"/>
      <c r="D64" s="26" t="s">
        <v>268</v>
      </c>
      <c r="E64" s="27">
        <f>IF(COUNT(E44:E63), SUM(E44:E63) / COUNT(E44:E63), 0)</f>
        <v>0</v>
      </c>
      <c r="F64" s="28">
        <f>SUM(F44:F63)</f>
        <v>0</v>
      </c>
      <c r="G64" s="26" t="s">
        <v>268</v>
      </c>
      <c r="H64" s="27">
        <f>IF(COUNT(H44:H63), SUM(H44:H63) / COUNT(H44:H63), 0)</f>
        <v>-1.0849554547739716E-2</v>
      </c>
      <c r="I64" s="28">
        <f>SUM(I44:I63)</f>
        <v>-32548.663643219137</v>
      </c>
      <c r="J64" s="26" t="s">
        <v>268</v>
      </c>
      <c r="K64" s="27">
        <f>IF(COUNT(K44:K63), SUM(K44:K63) / COUNT(K44:K63), 0)</f>
        <v>2.1822362582544462E-2</v>
      </c>
      <c r="L64" s="28">
        <f>SUM(L44:L63)</f>
        <v>65467.087747633377</v>
      </c>
      <c r="M64" s="26" t="s">
        <v>268</v>
      </c>
      <c r="N64" s="27">
        <f>IF(COUNT(N44:N63), SUM(N44:N63) / COUNT(N44:N63), 0)</f>
        <v>8.1089181545666196E-3</v>
      </c>
      <c r="O64" s="28">
        <f>SUM(O44:O63)</f>
        <v>24326.754463699854</v>
      </c>
      <c r="Q64" s="284"/>
      <c r="R64" s="285"/>
      <c r="S64" s="286"/>
    </row>
    <row r="65" spans="1:19" ht="17.25" customHeight="1"/>
    <row r="66" spans="1:19" ht="17.25" customHeight="1" thickBot="1"/>
    <row r="67" spans="1:19" ht="17.25" thickBot="1">
      <c r="A67" s="230" t="s">
        <v>45</v>
      </c>
      <c r="B67" s="231"/>
      <c r="C67" s="231"/>
      <c r="D67" s="231"/>
      <c r="E67" s="231"/>
      <c r="F67" s="231"/>
      <c r="G67" s="231"/>
      <c r="H67" s="231"/>
      <c r="I67" s="231"/>
      <c r="J67" s="231"/>
      <c r="K67" s="231"/>
      <c r="L67" s="231"/>
      <c r="M67" s="231"/>
      <c r="N67" s="231"/>
      <c r="O67" s="232"/>
      <c r="Q67" s="251"/>
      <c r="R67" s="251"/>
      <c r="S67" s="251"/>
    </row>
    <row r="68" spans="1:19" ht="17.25" thickBot="1">
      <c r="A68" s="218" t="s">
        <v>264</v>
      </c>
      <c r="B68" s="230" t="s">
        <v>49</v>
      </c>
      <c r="C68" s="232"/>
      <c r="D68" s="230" t="s">
        <v>57</v>
      </c>
      <c r="E68" s="231"/>
      <c r="F68" s="232"/>
      <c r="G68" s="257">
        <f>_xlfn.IFNA(VLOOKUP(B68, 현재가테이블!$B$2:$D$200, 2, FALSE), "-")</f>
        <v>60715000</v>
      </c>
      <c r="H68" s="258"/>
      <c r="I68" s="259"/>
      <c r="J68" s="230" t="s">
        <v>58</v>
      </c>
      <c r="K68" s="231"/>
      <c r="L68" s="232"/>
      <c r="M68" s="260">
        <f>_xlfn.IFNA(VLOOKUP(B68, 현재가테이블!$B$2:$D$200, 3, FALSE), "-")</f>
        <v>-7.8924148000000006E-3</v>
      </c>
      <c r="N68" s="261"/>
      <c r="O68" s="262"/>
      <c r="Q68" s="251"/>
      <c r="R68" s="251"/>
      <c r="S68" s="251"/>
    </row>
    <row r="69" spans="1:19" ht="17.25" thickBot="1">
      <c r="A69" s="291" t="s">
        <v>54</v>
      </c>
      <c r="B69" s="293" t="str">
        <f>TEXT($G$1, "[$-ko-KR]yyyy-mm-dd(ddd) ") &amp; "오전 00:00"</f>
        <v>2021-12-14(화) 오전 00:00</v>
      </c>
      <c r="C69" s="294"/>
      <c r="D69" s="253" t="str">
        <f>TEXT($G$1, "[$-ko-KR]yyyy-mm-dd(ddd) ") &amp; "오후 14:00"</f>
        <v>2021-12-14(화) 오후 14:00</v>
      </c>
      <c r="E69" s="254"/>
      <c r="F69" s="255"/>
      <c r="G69" s="253" t="str">
        <f>TEXT($G$1, "[$-ko-KR]yyyy-mm-dd(ddd) ") &amp; "오후 19:00"</f>
        <v>2021-12-14(화) 오후 19:00</v>
      </c>
      <c r="H69" s="254"/>
      <c r="I69" s="255"/>
      <c r="J69" s="253" t="str">
        <f>TEXT($G$1, "[$-ko-KR]yyyy-mm-dd(ddd) ") &amp; "오후 21:00"</f>
        <v>2021-12-14(화) 오후 21:00</v>
      </c>
      <c r="K69" s="254"/>
      <c r="L69" s="255"/>
      <c r="M69" s="253" t="str">
        <f>TEXT($G$1+1, "[$-ko-KR]yyyy-mm-dd(ddd) ") &amp; "오전 00:00"</f>
        <v>2021-12-15(수) 오전 00:00</v>
      </c>
      <c r="N69" s="254"/>
      <c r="O69" s="255"/>
      <c r="Q69" s="251"/>
      <c r="R69" s="251"/>
      <c r="S69" s="251"/>
    </row>
    <row r="70" spans="1:19" ht="17.25" thickBot="1">
      <c r="A70" s="292"/>
      <c r="B70" s="121" t="s">
        <v>57</v>
      </c>
      <c r="C70" s="122" t="s">
        <v>58</v>
      </c>
      <c r="D70" s="2" t="s">
        <v>57</v>
      </c>
      <c r="E70" s="10" t="s">
        <v>265</v>
      </c>
      <c r="F70" s="11" t="s">
        <v>266</v>
      </c>
      <c r="G70" s="219" t="s">
        <v>57</v>
      </c>
      <c r="H70" s="220" t="s">
        <v>265</v>
      </c>
      <c r="I70" s="221" t="s">
        <v>266</v>
      </c>
      <c r="J70" s="10" t="s">
        <v>57</v>
      </c>
      <c r="K70" s="10" t="s">
        <v>265</v>
      </c>
      <c r="L70" s="115" t="s">
        <v>266</v>
      </c>
      <c r="M70" s="2" t="s">
        <v>57</v>
      </c>
      <c r="N70" s="10" t="s">
        <v>265</v>
      </c>
      <c r="O70" s="66" t="s">
        <v>266</v>
      </c>
      <c r="Q70" s="256"/>
      <c r="R70" s="256"/>
      <c r="S70" s="256"/>
    </row>
    <row r="71" spans="1:19" ht="17.25" thickBot="1">
      <c r="A71" s="123" t="s">
        <v>115</v>
      </c>
      <c r="B71" s="124">
        <v>666</v>
      </c>
      <c r="C71" s="76">
        <v>1.5037594E-3</v>
      </c>
      <c r="D71" s="13">
        <v>666</v>
      </c>
      <c r="E71" s="14">
        <f>IF(ISNUMBER(D71), (D71 - $B71) / $B71, "")</f>
        <v>0</v>
      </c>
      <c r="F71" s="16">
        <f>IF(ISNUMBER(D71), $B91 * E71, "")</f>
        <v>0</v>
      </c>
      <c r="G71" s="29">
        <v>666</v>
      </c>
      <c r="H71" s="14">
        <f>IF(ISNUMBER(G71), (G71 - $B71) / $B71, "")</f>
        <v>0</v>
      </c>
      <c r="I71" s="100">
        <f>IF(ISNUMBER(G71), $B91 * H71, "")</f>
        <v>0</v>
      </c>
      <c r="J71" s="13">
        <v>678</v>
      </c>
      <c r="K71" s="14">
        <f>IF(ISNUMBER(J71), (J71 - $B71) / $B71, "")</f>
        <v>1.8018018018018018E-2</v>
      </c>
      <c r="L71" s="16">
        <f>IF(ISNUMBER(J71), $B91 * K71, "")</f>
        <v>2702.7027027027025</v>
      </c>
      <c r="M71" s="29">
        <v>663</v>
      </c>
      <c r="N71" s="14">
        <f>IF(ISNUMBER(M71), (M71 - $B71) / $B71, "")</f>
        <v>-4.5045045045045045E-3</v>
      </c>
      <c r="O71" s="16">
        <f>IF(ISNUMBER(M71), $B91 * N71, "")</f>
        <v>-675.67567567567562</v>
      </c>
      <c r="Q71" s="251"/>
      <c r="R71" s="251"/>
      <c r="S71" s="251"/>
    </row>
    <row r="72" spans="1:19" ht="17.25" thickBot="1">
      <c r="A72" s="125" t="s">
        <v>249</v>
      </c>
      <c r="B72" s="126">
        <v>821</v>
      </c>
      <c r="C72" s="77">
        <v>1.2195121999999999E-3</v>
      </c>
      <c r="D72" s="15">
        <v>821</v>
      </c>
      <c r="E72" s="32">
        <f t="shared" ref="E72:E75" si="30">IF(ISNUMBER(D72), (D72 - $B72) / $B72, "")</f>
        <v>0</v>
      </c>
      <c r="F72" s="18">
        <f>IF(ISNUMBER(D72), $B91 * E72, "")</f>
        <v>0</v>
      </c>
      <c r="G72" s="31">
        <v>807</v>
      </c>
      <c r="H72" s="32">
        <f t="shared" ref="H72:H75" si="31">IF(ISNUMBER(G72), (G72 - $B72) / $B72, "")</f>
        <v>-1.705237515225335E-2</v>
      </c>
      <c r="I72" s="101">
        <f>IF(ISNUMBER(G72), $B91 * H72, "")</f>
        <v>-2557.8562728380025</v>
      </c>
      <c r="J72" s="15">
        <v>822</v>
      </c>
      <c r="K72" s="32">
        <f t="shared" ref="K72:K75" si="32">IF(ISNUMBER(J72), (J72 - $B72) / $B72, "")</f>
        <v>1.2180267965895249E-3</v>
      </c>
      <c r="L72" s="18">
        <f>IF(ISNUMBER(J72), $B91 * K72, "")</f>
        <v>182.70401948842874</v>
      </c>
      <c r="M72" s="31">
        <v>821</v>
      </c>
      <c r="N72" s="32">
        <f t="shared" ref="N72:N75" si="33">IF(ISNUMBER(M72), (M72 - $B72) / $B72, "")</f>
        <v>0</v>
      </c>
      <c r="O72" s="18">
        <f>IF(ISNUMBER(M72), $B91 * N72, "")</f>
        <v>0</v>
      </c>
      <c r="Q72" s="251"/>
      <c r="R72" s="251"/>
      <c r="S72" s="251"/>
    </row>
    <row r="73" spans="1:19" ht="17.25" thickBot="1">
      <c r="A73" s="125" t="s">
        <v>149</v>
      </c>
      <c r="B73" s="126">
        <v>106</v>
      </c>
      <c r="C73" s="77">
        <v>0</v>
      </c>
      <c r="D73" s="15">
        <v>106</v>
      </c>
      <c r="E73" s="32">
        <f t="shared" si="30"/>
        <v>0</v>
      </c>
      <c r="F73" s="18">
        <f>IF(ISNUMBER(D73), $B91 * E73, "")</f>
        <v>0</v>
      </c>
      <c r="G73" s="31">
        <v>106</v>
      </c>
      <c r="H73" s="32">
        <f t="shared" si="31"/>
        <v>0</v>
      </c>
      <c r="I73" s="101">
        <f>IF(ISNUMBER(G73), $B91 * H73, "")</f>
        <v>0</v>
      </c>
      <c r="J73" s="15">
        <v>109</v>
      </c>
      <c r="K73" s="32">
        <f t="shared" si="32"/>
        <v>2.8301886792452831E-2</v>
      </c>
      <c r="L73" s="18">
        <f>IF(ISNUMBER(J73), $B91 * K73, "")</f>
        <v>4245.2830188679245</v>
      </c>
      <c r="M73" s="31">
        <v>107</v>
      </c>
      <c r="N73" s="32">
        <f t="shared" si="33"/>
        <v>9.433962264150943E-3</v>
      </c>
      <c r="O73" s="18">
        <f>IF(ISNUMBER(M73), $B91 * N73, "")</f>
        <v>1415.0943396226414</v>
      </c>
      <c r="Q73" s="256"/>
      <c r="R73" s="256"/>
      <c r="S73" s="256"/>
    </row>
    <row r="74" spans="1:19" ht="17.25" thickBot="1">
      <c r="A74" s="125" t="s">
        <v>141</v>
      </c>
      <c r="B74" s="126">
        <v>120</v>
      </c>
      <c r="C74" s="77">
        <v>0</v>
      </c>
      <c r="D74" s="15">
        <v>120</v>
      </c>
      <c r="E74" s="32">
        <f t="shared" si="30"/>
        <v>0</v>
      </c>
      <c r="F74" s="18">
        <f>IF(ISNUMBER(D74), $B91 * E74, "")</f>
        <v>0</v>
      </c>
      <c r="G74" s="31">
        <v>120</v>
      </c>
      <c r="H74" s="32">
        <f t="shared" si="31"/>
        <v>0</v>
      </c>
      <c r="I74" s="101">
        <f>IF(ISNUMBER(G74), $B91 * H74, "")</f>
        <v>0</v>
      </c>
      <c r="J74" s="15">
        <v>123</v>
      </c>
      <c r="K74" s="32">
        <f t="shared" si="32"/>
        <v>2.5000000000000001E-2</v>
      </c>
      <c r="L74" s="18">
        <f>IF(ISNUMBER(J74), $B91 * K74, "")</f>
        <v>3750</v>
      </c>
      <c r="M74" s="31">
        <v>120</v>
      </c>
      <c r="N74" s="32">
        <f t="shared" si="33"/>
        <v>0</v>
      </c>
      <c r="O74" s="18">
        <f>IF(ISNUMBER(M74), $B91 * N74, "")</f>
        <v>0</v>
      </c>
      <c r="Q74" s="256"/>
      <c r="R74" s="256"/>
      <c r="S74" s="256"/>
    </row>
    <row r="75" spans="1:19" ht="17.25" thickBot="1">
      <c r="A75" s="127" t="s">
        <v>89</v>
      </c>
      <c r="B75" s="128">
        <v>978</v>
      </c>
      <c r="C75" s="78">
        <v>-4.0733198E-3</v>
      </c>
      <c r="D75" s="20">
        <v>978</v>
      </c>
      <c r="E75" s="21">
        <f t="shared" si="30"/>
        <v>0</v>
      </c>
      <c r="F75" s="22">
        <f>IF(ISNUMBER(D75), $B91 * E75, "")</f>
        <v>0</v>
      </c>
      <c r="G75" s="30">
        <v>971</v>
      </c>
      <c r="H75" s="21">
        <f t="shared" si="31"/>
        <v>-7.1574642126789366E-3</v>
      </c>
      <c r="I75" s="105">
        <f>IF(ISNUMBER(G75), $B91 * H75, "")</f>
        <v>-1073.6196319018404</v>
      </c>
      <c r="J75" s="20">
        <v>1015</v>
      </c>
      <c r="K75" s="21">
        <f t="shared" si="32"/>
        <v>3.7832310838445807E-2</v>
      </c>
      <c r="L75" s="22">
        <f>IF(ISNUMBER(J75), $B91 * K75, "")</f>
        <v>5674.8466257668706</v>
      </c>
      <c r="M75" s="30">
        <v>987</v>
      </c>
      <c r="N75" s="21">
        <f t="shared" si="33"/>
        <v>9.202453987730062E-3</v>
      </c>
      <c r="O75" s="22">
        <f>IF(ISNUMBER(M75), $B91 * N75, "")</f>
        <v>1380.3680981595094</v>
      </c>
      <c r="Q75" s="256"/>
      <c r="R75" s="256"/>
      <c r="S75" s="256"/>
    </row>
    <row r="76" spans="1:19" ht="17.25" thickBot="1">
      <c r="A76" s="125" t="s">
        <v>263</v>
      </c>
      <c r="B76" s="129">
        <v>197</v>
      </c>
      <c r="C76" s="80">
        <v>-5.0505050999999999E-3</v>
      </c>
      <c r="D76" s="106">
        <v>197</v>
      </c>
      <c r="E76" s="107">
        <f>IF(ISNUMBER(D76), (D76 - $B76) / $B76, "")</f>
        <v>0</v>
      </c>
      <c r="F76" s="108">
        <f>IF(ISNUMBER(D76), $B91 * E76, "")</f>
        <v>0</v>
      </c>
      <c r="G76" s="109">
        <v>197</v>
      </c>
      <c r="H76" s="107">
        <f>IF(ISNUMBER(G76), (G76 - $B76) / $B76, "")</f>
        <v>0</v>
      </c>
      <c r="I76" s="110">
        <f>IF(ISNUMBER(G76), $B91 * H76, "")</f>
        <v>0</v>
      </c>
      <c r="J76" s="106">
        <v>261</v>
      </c>
      <c r="K76" s="107">
        <f>IF(ISNUMBER(J76), (J76 - $B76) / $B76, "")</f>
        <v>0.32487309644670048</v>
      </c>
      <c r="L76" s="108">
        <f>IF(ISNUMBER(J76), $B91 * K76, "")</f>
        <v>48730.964467005069</v>
      </c>
      <c r="M76" s="109">
        <v>234</v>
      </c>
      <c r="N76" s="107">
        <f>IF(ISNUMBER(M76), (M76 - $B76) / $B76, "")</f>
        <v>0.18781725888324874</v>
      </c>
      <c r="O76" s="108">
        <f>IF(ISNUMBER(M76), $B91 * N76, "")</f>
        <v>28172.588832487312</v>
      </c>
      <c r="Q76" s="256"/>
      <c r="R76" s="256"/>
      <c r="S76" s="256"/>
    </row>
    <row r="77" spans="1:19" ht="17.25" thickBot="1">
      <c r="A77" s="125" t="s">
        <v>101</v>
      </c>
      <c r="B77" s="126">
        <v>815</v>
      </c>
      <c r="C77" s="77">
        <v>-7.3081607999999996E-3</v>
      </c>
      <c r="D77" s="15">
        <v>815</v>
      </c>
      <c r="E77" s="32">
        <f t="shared" ref="E77:E80" si="34">IF(ISNUMBER(D77), (D77 - $B77) / $B77, "")</f>
        <v>0</v>
      </c>
      <c r="F77" s="18">
        <f>IF(ISNUMBER(D77), $B91 * E77, "")</f>
        <v>0</v>
      </c>
      <c r="G77" s="31">
        <v>813</v>
      </c>
      <c r="H77" s="32">
        <f t="shared" ref="H77:H80" si="35">IF(ISNUMBER(G77), (G77 - $B77) / $B77, "")</f>
        <v>-2.4539877300613498E-3</v>
      </c>
      <c r="I77" s="101">
        <f>IF(ISNUMBER(G77), $B91 * H77, "")</f>
        <v>-368.0981595092025</v>
      </c>
      <c r="J77" s="15">
        <v>835</v>
      </c>
      <c r="K77" s="32">
        <f t="shared" ref="K77:K80" si="36">IF(ISNUMBER(J77), (J77 - $B77) / $B77, "")</f>
        <v>2.4539877300613498E-2</v>
      </c>
      <c r="L77" s="18">
        <f>IF(ISNUMBER(J77), $B91 * K77, "")</f>
        <v>3680.9815950920247</v>
      </c>
      <c r="M77" s="31">
        <v>824</v>
      </c>
      <c r="N77" s="32">
        <f t="shared" ref="N77:N80" si="37">IF(ISNUMBER(M77), (M77 - $B77) / $B77, "")</f>
        <v>1.1042944785276074E-2</v>
      </c>
      <c r="O77" s="18">
        <f>IF(ISNUMBER(M77), $B91 * N77, "")</f>
        <v>1656.4417177914111</v>
      </c>
      <c r="Q77" s="256"/>
      <c r="R77" s="256"/>
      <c r="S77" s="256"/>
    </row>
    <row r="78" spans="1:19" ht="17.25" thickBot="1">
      <c r="A78" s="125" t="s">
        <v>191</v>
      </c>
      <c r="B78" s="126">
        <v>124</v>
      </c>
      <c r="C78" s="77">
        <v>-8.0000000000000002E-3</v>
      </c>
      <c r="D78" s="15">
        <v>124</v>
      </c>
      <c r="E78" s="32">
        <f t="shared" si="34"/>
        <v>0</v>
      </c>
      <c r="F78" s="18">
        <f>IF(ISNUMBER(D78), $B91 * E78, "")</f>
        <v>0</v>
      </c>
      <c r="G78" s="31">
        <v>121</v>
      </c>
      <c r="H78" s="32">
        <f t="shared" si="35"/>
        <v>-2.4193548387096774E-2</v>
      </c>
      <c r="I78" s="101">
        <f>IF(ISNUMBER(G78), $B91 * H78, "")</f>
        <v>-3629.0322580645161</v>
      </c>
      <c r="J78" s="15">
        <v>124</v>
      </c>
      <c r="K78" s="32">
        <f t="shared" si="36"/>
        <v>0</v>
      </c>
      <c r="L78" s="18">
        <f>IF(ISNUMBER(J78), $B91 * K78, "")</f>
        <v>0</v>
      </c>
      <c r="M78" s="31">
        <v>120</v>
      </c>
      <c r="N78" s="32">
        <f t="shared" si="37"/>
        <v>-3.2258064516129031E-2</v>
      </c>
      <c r="O78" s="18">
        <f>IF(ISNUMBER(M78), $B91 * N78, "")</f>
        <v>-4838.7096774193551</v>
      </c>
      <c r="Q78" s="256"/>
      <c r="R78" s="256"/>
      <c r="S78" s="256"/>
    </row>
    <row r="79" spans="1:19" ht="17.25" thickBot="1">
      <c r="A79" s="125" t="s">
        <v>127</v>
      </c>
      <c r="B79" s="126">
        <v>101</v>
      </c>
      <c r="C79" s="77">
        <v>-9.8039215999999995E-3</v>
      </c>
      <c r="D79" s="15">
        <v>101</v>
      </c>
      <c r="E79" s="32">
        <f t="shared" si="34"/>
        <v>0</v>
      </c>
      <c r="F79" s="18">
        <f>IF(ISNUMBER(D79), $B91 * E79, "")</f>
        <v>0</v>
      </c>
      <c r="G79" s="31">
        <v>99.6</v>
      </c>
      <c r="H79" s="32">
        <f t="shared" si="35"/>
        <v>-1.3861386138613917E-2</v>
      </c>
      <c r="I79" s="101">
        <f>IF(ISNUMBER(G79), $B91 * H79, "")</f>
        <v>-2079.2079207920874</v>
      </c>
      <c r="J79" s="15">
        <v>103</v>
      </c>
      <c r="K79" s="32">
        <f t="shared" si="36"/>
        <v>1.9801980198019802E-2</v>
      </c>
      <c r="L79" s="18">
        <f>IF(ISNUMBER(J79), $B91 * K79, "")</f>
        <v>2970.2970297029701</v>
      </c>
      <c r="M79" s="31">
        <v>101</v>
      </c>
      <c r="N79" s="32">
        <f t="shared" si="37"/>
        <v>0</v>
      </c>
      <c r="O79" s="18">
        <f>IF(ISNUMBER(M79), $B91 * N79, "")</f>
        <v>0</v>
      </c>
      <c r="Q79" s="33"/>
      <c r="R79" s="33"/>
    </row>
    <row r="80" spans="1:19" ht="17.25" thickBot="1">
      <c r="A80" s="130" t="s">
        <v>103</v>
      </c>
      <c r="B80" s="131">
        <v>932</v>
      </c>
      <c r="C80" s="79">
        <v>-1.06157113E-2</v>
      </c>
      <c r="D80" s="24">
        <v>932</v>
      </c>
      <c r="E80" s="25">
        <f t="shared" si="34"/>
        <v>0</v>
      </c>
      <c r="F80" s="104">
        <f>IF(ISNUMBER(D80), $B91 * E80, "")</f>
        <v>0</v>
      </c>
      <c r="G80" s="102">
        <v>932</v>
      </c>
      <c r="H80" s="25">
        <f t="shared" si="35"/>
        <v>0</v>
      </c>
      <c r="I80" s="103">
        <f>IF(ISNUMBER(G80), $B91 * H80, "")</f>
        <v>0</v>
      </c>
      <c r="J80" s="24">
        <v>963</v>
      </c>
      <c r="K80" s="25">
        <f t="shared" si="36"/>
        <v>3.3261802575107295E-2</v>
      </c>
      <c r="L80" s="104">
        <f>IF(ISNUMBER(J80), $B91 * K80, "")</f>
        <v>4989.2703862660946</v>
      </c>
      <c r="M80" s="102">
        <v>949</v>
      </c>
      <c r="N80" s="25">
        <f t="shared" si="37"/>
        <v>1.8240343347639486E-2</v>
      </c>
      <c r="O80" s="104">
        <f>IF(ISNUMBER(M80), $B91 * N80, "")</f>
        <v>2736.0515021459228</v>
      </c>
      <c r="Q80" s="265"/>
      <c r="R80" s="266"/>
      <c r="S80" s="267"/>
    </row>
    <row r="81" spans="1:19">
      <c r="A81" s="123" t="s">
        <v>51</v>
      </c>
      <c r="B81" s="124">
        <v>314</v>
      </c>
      <c r="C81" s="76">
        <v>-1.2578616399999999E-2</v>
      </c>
      <c r="D81" s="13">
        <v>314</v>
      </c>
      <c r="E81" s="14">
        <f>IF(ISNUMBER(D81), (D81 - $B81) / $B81, "")</f>
        <v>0</v>
      </c>
      <c r="F81" s="16">
        <f>IF(ISNUMBER(D81), $B91 * E81, "")</f>
        <v>0</v>
      </c>
      <c r="G81" s="29">
        <v>313</v>
      </c>
      <c r="H81" s="14">
        <f>IF(ISNUMBER(G81), (G81 - $B81) / $B81, "")</f>
        <v>-3.1847133757961785E-3</v>
      </c>
      <c r="I81" s="100">
        <f>IF(ISNUMBER(G81), $B91 * H81, "")</f>
        <v>-477.70700636942678</v>
      </c>
      <c r="J81" s="13">
        <v>326</v>
      </c>
      <c r="K81" s="14">
        <f>IF(ISNUMBER(J81), (J81 - $B81) / $B81, "")</f>
        <v>3.8216560509554139E-2</v>
      </c>
      <c r="L81" s="16">
        <f>IF(ISNUMBER(J81), $B91 * K81, "")</f>
        <v>5732.4840764331211</v>
      </c>
      <c r="M81" s="29">
        <v>323</v>
      </c>
      <c r="N81" s="14">
        <f>IF(ISNUMBER(M81), (M81 - $B81) / $B81, "")</f>
        <v>2.8662420382165606E-2</v>
      </c>
      <c r="O81" s="16">
        <f>IF(ISNUMBER(M81), $B91 * N81, "")</f>
        <v>4299.3630573248411</v>
      </c>
      <c r="Q81" s="268"/>
      <c r="R81" s="269"/>
      <c r="S81" s="270"/>
    </row>
    <row r="82" spans="1:19" ht="17.25" thickBot="1">
      <c r="A82" s="125" t="s">
        <v>107</v>
      </c>
      <c r="B82" s="126">
        <v>128</v>
      </c>
      <c r="C82" s="77">
        <v>-1.5384615399999999E-2</v>
      </c>
      <c r="D82" s="15">
        <v>128</v>
      </c>
      <c r="E82" s="32">
        <f t="shared" ref="E82:E85" si="38">IF(ISNUMBER(D82), (D82 - $B82) / $B82, "")</f>
        <v>0</v>
      </c>
      <c r="F82" s="18">
        <f>IF(ISNUMBER(D82), $B91 * E82, "")</f>
        <v>0</v>
      </c>
      <c r="G82" s="31">
        <v>124</v>
      </c>
      <c r="H82" s="32">
        <f t="shared" ref="H82:H85" si="39">IF(ISNUMBER(G82), (G82 - $B82) / $B82, "")</f>
        <v>-3.125E-2</v>
      </c>
      <c r="I82" s="101">
        <f>IF(ISNUMBER(G82), $B91 * H82, "")</f>
        <v>-4687.5</v>
      </c>
      <c r="J82" s="15">
        <v>132</v>
      </c>
      <c r="K82" s="32">
        <f t="shared" ref="K82:K85" si="40">IF(ISNUMBER(J82), (J82 - $B82) / $B82, "")</f>
        <v>3.125E-2</v>
      </c>
      <c r="L82" s="18">
        <f>IF(ISNUMBER(J82), $B91 * K82, "")</f>
        <v>4687.5</v>
      </c>
      <c r="M82" s="31">
        <v>130</v>
      </c>
      <c r="N82" s="32">
        <f t="shared" ref="N82:N85" si="41">IF(ISNUMBER(M82), (M82 - $B82) / $B82, "")</f>
        <v>1.5625E-2</v>
      </c>
      <c r="O82" s="18">
        <f>IF(ISNUMBER(M82), $B91 * N82, "")</f>
        <v>2343.75</v>
      </c>
      <c r="Q82" s="271"/>
      <c r="R82" s="272"/>
      <c r="S82" s="273"/>
    </row>
    <row r="83" spans="1:19" ht="17.25" thickBot="1">
      <c r="A83" s="125" t="s">
        <v>227</v>
      </c>
      <c r="B83" s="126">
        <v>549</v>
      </c>
      <c r="C83" s="77">
        <v>-1.6129032299999999E-2</v>
      </c>
      <c r="D83" s="15">
        <v>549</v>
      </c>
      <c r="E83" s="32">
        <f t="shared" si="38"/>
        <v>0</v>
      </c>
      <c r="F83" s="18">
        <f>IF(ISNUMBER(D83), $B91 * E83, "")</f>
        <v>0</v>
      </c>
      <c r="G83" s="31">
        <v>536</v>
      </c>
      <c r="H83" s="32">
        <f t="shared" si="39"/>
        <v>-2.3679417122040074E-2</v>
      </c>
      <c r="I83" s="101">
        <f>IF(ISNUMBER(G83), $B91 * H83, "")</f>
        <v>-3551.9125683060111</v>
      </c>
      <c r="J83" s="15">
        <v>545</v>
      </c>
      <c r="K83" s="32">
        <f t="shared" si="40"/>
        <v>-7.2859744990892532E-3</v>
      </c>
      <c r="L83" s="18">
        <f>IF(ISNUMBER(J83), $B91 * K83, "")</f>
        <v>-1092.8961748633881</v>
      </c>
      <c r="M83" s="31">
        <v>535</v>
      </c>
      <c r="N83" s="32">
        <f t="shared" si="41"/>
        <v>-2.5500910746812388E-2</v>
      </c>
      <c r="O83" s="18">
        <f>IF(ISNUMBER(M83), $B91 * N83, "")</f>
        <v>-3825.1366120218581</v>
      </c>
      <c r="Q83" s="256"/>
      <c r="R83" s="256"/>
      <c r="S83" s="256"/>
    </row>
    <row r="84" spans="1:19" ht="17.25" thickBot="1">
      <c r="A84" s="125" t="s">
        <v>121</v>
      </c>
      <c r="B84" s="126">
        <v>392</v>
      </c>
      <c r="C84" s="77">
        <v>-1.75438596E-2</v>
      </c>
      <c r="D84" s="15">
        <v>392</v>
      </c>
      <c r="E84" s="32">
        <f t="shared" si="38"/>
        <v>0</v>
      </c>
      <c r="F84" s="18">
        <f>IF(ISNUMBER(D84), $B91 * E84, "")</f>
        <v>0</v>
      </c>
      <c r="G84" s="31">
        <v>393</v>
      </c>
      <c r="H84" s="32">
        <f t="shared" si="39"/>
        <v>2.5510204081632651E-3</v>
      </c>
      <c r="I84" s="101">
        <f>IF(ISNUMBER(G84), $B91 * H84, "")</f>
        <v>382.65306122448976</v>
      </c>
      <c r="J84" s="15">
        <v>405</v>
      </c>
      <c r="K84" s="32">
        <f t="shared" si="40"/>
        <v>3.3163265306122451E-2</v>
      </c>
      <c r="L84" s="18">
        <f>IF(ISNUMBER(J84), $B91 * K84, "")</f>
        <v>4974.4897959183672</v>
      </c>
      <c r="M84" s="31">
        <v>398</v>
      </c>
      <c r="N84" s="32">
        <f t="shared" si="41"/>
        <v>1.5306122448979591E-2</v>
      </c>
      <c r="O84" s="18">
        <f>IF(ISNUMBER(M84), $B91 * N84, "")</f>
        <v>2295.9183673469388</v>
      </c>
      <c r="Q84" s="251"/>
      <c r="R84" s="251"/>
      <c r="S84" s="251"/>
    </row>
    <row r="85" spans="1:19" ht="17.25" thickBot="1">
      <c r="A85" s="127" t="s">
        <v>56</v>
      </c>
      <c r="B85" s="128">
        <v>151</v>
      </c>
      <c r="C85" s="78">
        <v>-1.9480519500000001E-2</v>
      </c>
      <c r="D85" s="20">
        <v>151</v>
      </c>
      <c r="E85" s="21">
        <f t="shared" si="38"/>
        <v>0</v>
      </c>
      <c r="F85" s="22">
        <f>IF(ISNUMBER(D85), $B91 * E85, "")</f>
        <v>0</v>
      </c>
      <c r="G85" s="30">
        <v>153</v>
      </c>
      <c r="H85" s="21">
        <f t="shared" si="39"/>
        <v>1.3245033112582781E-2</v>
      </c>
      <c r="I85" s="105">
        <f>IF(ISNUMBER(G85), $B91 * H85, "")</f>
        <v>1986.7549668874171</v>
      </c>
      <c r="J85" s="20">
        <v>159</v>
      </c>
      <c r="K85" s="21">
        <f t="shared" si="40"/>
        <v>5.2980132450331126E-2</v>
      </c>
      <c r="L85" s="22">
        <f>IF(ISNUMBER(J85), $B91 * K85, "")</f>
        <v>7947.0198675496686</v>
      </c>
      <c r="M85" s="30">
        <v>156</v>
      </c>
      <c r="N85" s="21">
        <f t="shared" si="41"/>
        <v>3.3112582781456956E-2</v>
      </c>
      <c r="O85" s="22">
        <f>IF(ISNUMBER(M85), $B91 * N85, "")</f>
        <v>4966.8874172185433</v>
      </c>
      <c r="Q85" s="251"/>
      <c r="R85" s="251"/>
      <c r="S85" s="251"/>
    </row>
    <row r="86" spans="1:19" ht="17.25" thickBot="1">
      <c r="A86" s="125" t="s">
        <v>197</v>
      </c>
      <c r="B86" s="129">
        <v>148</v>
      </c>
      <c r="C86" s="80">
        <v>-1.9867549700000001E-2</v>
      </c>
      <c r="D86" s="106">
        <v>148</v>
      </c>
      <c r="E86" s="107">
        <f>IF(ISNUMBER(D86), (D86 - $B86) / $B86, "")</f>
        <v>0</v>
      </c>
      <c r="F86" s="108">
        <f>IF(ISNUMBER(D86), $B91 * E86, "")</f>
        <v>0</v>
      </c>
      <c r="G86" s="109">
        <v>146</v>
      </c>
      <c r="H86" s="107">
        <f>IF(ISNUMBER(G86), (G86 - $B86) / $B86, "")</f>
        <v>-1.3513513513513514E-2</v>
      </c>
      <c r="I86" s="110">
        <f>IF(ISNUMBER(G86), $B91 * H86, "")</f>
        <v>-2027.0270270270271</v>
      </c>
      <c r="J86" s="106">
        <v>152</v>
      </c>
      <c r="K86" s="107">
        <f>IF(ISNUMBER(J86), (J86 - $B86) / $B86, "")</f>
        <v>2.7027027027027029E-2</v>
      </c>
      <c r="L86" s="108">
        <f>IF(ISNUMBER(J86), $B91 * K86, "")</f>
        <v>4054.0540540540542</v>
      </c>
      <c r="M86" s="109">
        <v>150</v>
      </c>
      <c r="N86" s="107">
        <f>IF(ISNUMBER(M86), (M86 - $B86) / $B86, "")</f>
        <v>1.3513513513513514E-2</v>
      </c>
      <c r="O86" s="108">
        <f>IF(ISNUMBER(M86), $B91 * N86, "")</f>
        <v>2027.0270270270271</v>
      </c>
      <c r="Q86" s="256"/>
      <c r="R86" s="256"/>
      <c r="S86" s="256"/>
    </row>
    <row r="87" spans="1:19" ht="17.25" thickBot="1">
      <c r="A87" s="125" t="s">
        <v>85</v>
      </c>
      <c r="B87" s="126">
        <v>332</v>
      </c>
      <c r="C87" s="77">
        <v>-2.0648967599999998E-2</v>
      </c>
      <c r="D87" s="15">
        <v>332</v>
      </c>
      <c r="E87" s="32">
        <f t="shared" ref="E87:E90" si="42">IF(ISNUMBER(D87), (D87 - $B87) / $B87, "")</f>
        <v>0</v>
      </c>
      <c r="F87" s="18">
        <f>IF(ISNUMBER(D87), $B91 * E87, "")</f>
        <v>0</v>
      </c>
      <c r="G87" s="31">
        <v>332</v>
      </c>
      <c r="H87" s="32">
        <f t="shared" ref="H87:H90" si="43">IF(ISNUMBER(G87), (G87 - $B87) / $B87, "")</f>
        <v>0</v>
      </c>
      <c r="I87" s="101">
        <f>IF(ISNUMBER(G87), $B91 * H87, "")</f>
        <v>0</v>
      </c>
      <c r="J87" s="15">
        <v>353</v>
      </c>
      <c r="K87" s="32">
        <f t="shared" ref="K87:K90" si="44">IF(ISNUMBER(J87), (J87 - $B87) / $B87, "")</f>
        <v>6.3253012048192767E-2</v>
      </c>
      <c r="L87" s="18">
        <f>IF(ISNUMBER(J87), $B91 * K87, "")</f>
        <v>9487.9518072289156</v>
      </c>
      <c r="M87" s="31">
        <v>345</v>
      </c>
      <c r="N87" s="32">
        <f t="shared" ref="N87:N90" si="45">IF(ISNUMBER(M87), (M87 - $B87) / $B87, "")</f>
        <v>3.9156626506024098E-2</v>
      </c>
      <c r="O87" s="18">
        <f>IF(ISNUMBER(M87), $B91 * N87, "")</f>
        <v>5873.4939759036142</v>
      </c>
      <c r="Q87" s="256"/>
      <c r="R87" s="256"/>
      <c r="S87" s="256"/>
    </row>
    <row r="88" spans="1:19" ht="17.25" thickBot="1">
      <c r="A88" s="125" t="s">
        <v>217</v>
      </c>
      <c r="B88" s="126">
        <v>166</v>
      </c>
      <c r="C88" s="77">
        <v>-2.35294118E-2</v>
      </c>
      <c r="D88" s="15">
        <v>166</v>
      </c>
      <c r="E88" s="32">
        <f t="shared" si="42"/>
        <v>0</v>
      </c>
      <c r="F88" s="18">
        <f>IF(ISNUMBER(D88), $B91 * E88, "")</f>
        <v>0</v>
      </c>
      <c r="G88" s="31">
        <v>163</v>
      </c>
      <c r="H88" s="32">
        <f t="shared" si="43"/>
        <v>-1.8072289156626505E-2</v>
      </c>
      <c r="I88" s="101">
        <f>IF(ISNUMBER(G88), $B91 * H88, "")</f>
        <v>-2710.8433734939758</v>
      </c>
      <c r="J88" s="15">
        <v>171</v>
      </c>
      <c r="K88" s="32">
        <f t="shared" si="44"/>
        <v>3.0120481927710843E-2</v>
      </c>
      <c r="L88" s="18">
        <f>IF(ISNUMBER(J88), $B91 * K88, "")</f>
        <v>4518.0722891566265</v>
      </c>
      <c r="M88" s="31">
        <v>167</v>
      </c>
      <c r="N88" s="32">
        <f t="shared" si="45"/>
        <v>6.024096385542169E-3</v>
      </c>
      <c r="O88" s="18">
        <f>IF(ISNUMBER(M88), $B91 * N88, "")</f>
        <v>903.61445783132535</v>
      </c>
      <c r="Q88" s="256"/>
      <c r="R88" s="256"/>
      <c r="S88" s="256"/>
    </row>
    <row r="89" spans="1:19">
      <c r="A89" s="125" t="s">
        <v>239</v>
      </c>
      <c r="B89" s="126">
        <v>525</v>
      </c>
      <c r="C89" s="77">
        <v>-2.41635688E-2</v>
      </c>
      <c r="D89" s="15">
        <v>525</v>
      </c>
      <c r="E89" s="32">
        <f t="shared" si="42"/>
        <v>0</v>
      </c>
      <c r="F89" s="18">
        <f>IF(ISNUMBER(D89), $B91 * E89, "")</f>
        <v>0</v>
      </c>
      <c r="G89" s="31">
        <v>510</v>
      </c>
      <c r="H89" s="32">
        <f t="shared" si="43"/>
        <v>-2.8571428571428571E-2</v>
      </c>
      <c r="I89" s="101">
        <f>IF(ISNUMBER(G89), $B91 * H89, "")</f>
        <v>-4285.7142857142853</v>
      </c>
      <c r="J89" s="15">
        <v>530</v>
      </c>
      <c r="K89" s="32">
        <f t="shared" si="44"/>
        <v>9.5238095238095247E-3</v>
      </c>
      <c r="L89" s="18">
        <f>IF(ISNUMBER(J89), $B91 * K89, "")</f>
        <v>1428.5714285714287</v>
      </c>
      <c r="M89" s="31">
        <v>521</v>
      </c>
      <c r="N89" s="32">
        <f t="shared" si="45"/>
        <v>-7.619047619047619E-3</v>
      </c>
      <c r="O89" s="18">
        <f>IF(ISNUMBER(M89), $B91 * N89, "")</f>
        <v>-1142.8571428571429</v>
      </c>
      <c r="Q89" s="278"/>
      <c r="R89" s="279"/>
      <c r="S89" s="280"/>
    </row>
    <row r="90" spans="1:19" ht="17.25" thickBot="1">
      <c r="A90" s="130" t="s">
        <v>171</v>
      </c>
      <c r="B90" s="131">
        <v>502</v>
      </c>
      <c r="C90" s="79">
        <v>-2.5242718399999999E-2</v>
      </c>
      <c r="D90" s="24">
        <v>502</v>
      </c>
      <c r="E90" s="25">
        <f t="shared" si="42"/>
        <v>0</v>
      </c>
      <c r="F90" s="104">
        <f>IF(ISNUMBER(D90), $B91 * E90, "")</f>
        <v>0</v>
      </c>
      <c r="G90" s="102">
        <v>494</v>
      </c>
      <c r="H90" s="25">
        <f t="shared" si="43"/>
        <v>-1.5936254980079681E-2</v>
      </c>
      <c r="I90" s="103">
        <f>IF(ISNUMBER(G90), $B91 * H90, "")</f>
        <v>-2390.4382470119522</v>
      </c>
      <c r="J90" s="24">
        <v>510</v>
      </c>
      <c r="K90" s="25">
        <f t="shared" si="44"/>
        <v>1.5936254980079681E-2</v>
      </c>
      <c r="L90" s="104">
        <f>IF(ISNUMBER(J90), $B91 * K90, "")</f>
        <v>2390.4382470119522</v>
      </c>
      <c r="M90" s="102">
        <v>511</v>
      </c>
      <c r="N90" s="25">
        <f t="shared" si="45"/>
        <v>1.7928286852589643E-2</v>
      </c>
      <c r="O90" s="104">
        <f>IF(ISNUMBER(M90), $B91 * N90, "")</f>
        <v>2689.2430278884462</v>
      </c>
      <c r="Q90" s="281"/>
      <c r="R90" s="282"/>
      <c r="S90" s="283"/>
    </row>
    <row r="91" spans="1:19" ht="17.25" thickBot="1">
      <c r="A91" s="132" t="s">
        <v>267</v>
      </c>
      <c r="B91" s="289">
        <f>$B$37</f>
        <v>150000</v>
      </c>
      <c r="C91" s="290"/>
      <c r="D91" s="26" t="s">
        <v>268</v>
      </c>
      <c r="E91" s="27">
        <f>IF(COUNT(E71:E90), SUM(E71:E90) / COUNT(E71:E90), 0)</f>
        <v>0</v>
      </c>
      <c r="F91" s="28">
        <f>SUM(F71:F90)</f>
        <v>0</v>
      </c>
      <c r="G91" s="26" t="s">
        <v>268</v>
      </c>
      <c r="H91" s="27">
        <f>IF(COUNT(H71:H90), SUM(H71:H90) / COUNT(H71:H90), 0)</f>
        <v>-9.1565162409721398E-3</v>
      </c>
      <c r="I91" s="28">
        <f>SUM(I71:I90)</f>
        <v>-27469.548722916421</v>
      </c>
      <c r="J91" s="26" t="s">
        <v>268</v>
      </c>
      <c r="K91" s="27">
        <f>IF(COUNT(K71:K90), SUM(K71:K90) / COUNT(K71:K90), 0)</f>
        <v>4.0351578411984279E-2</v>
      </c>
      <c r="L91" s="28">
        <f>SUM(L71:L90)</f>
        <v>121054.73523595284</v>
      </c>
      <c r="M91" s="26" t="s">
        <v>268</v>
      </c>
      <c r="N91" s="27">
        <f>IF(COUNT(N71:N90), SUM(N71:N90) / COUNT(N71:N90), 0)</f>
        <v>1.675915423759116E-2</v>
      </c>
      <c r="O91" s="28">
        <f>SUM(O71:O90)</f>
        <v>50277.4627127735</v>
      </c>
      <c r="Q91" s="284"/>
      <c r="R91" s="285"/>
      <c r="S91" s="286"/>
    </row>
    <row r="93" spans="1:19" ht="17.25" thickBot="1"/>
    <row r="94" spans="1:19" ht="17.25" thickBot="1">
      <c r="A94" s="230" t="s">
        <v>46</v>
      </c>
      <c r="B94" s="231"/>
      <c r="C94" s="231"/>
      <c r="D94" s="231"/>
      <c r="E94" s="231"/>
      <c r="F94" s="231"/>
      <c r="G94" s="231"/>
      <c r="H94" s="231"/>
      <c r="I94" s="231"/>
      <c r="J94" s="231"/>
      <c r="K94" s="231"/>
      <c r="L94" s="231"/>
      <c r="M94" s="231"/>
      <c r="N94" s="231"/>
      <c r="O94" s="232"/>
      <c r="Q94" s="251"/>
      <c r="R94" s="251"/>
      <c r="S94" s="251"/>
    </row>
    <row r="95" spans="1:19" ht="17.25" thickBot="1">
      <c r="A95" s="218" t="s">
        <v>264</v>
      </c>
      <c r="B95" s="230" t="s">
        <v>49</v>
      </c>
      <c r="C95" s="232"/>
      <c r="D95" s="230" t="s">
        <v>57</v>
      </c>
      <c r="E95" s="231"/>
      <c r="F95" s="232"/>
      <c r="G95" s="257">
        <f>_xlfn.IFNA(VLOOKUP(B95, 현재가테이블!$B$2:$D$200, 2, FALSE), "-")</f>
        <v>60715000</v>
      </c>
      <c r="H95" s="258"/>
      <c r="I95" s="259"/>
      <c r="J95" s="230" t="s">
        <v>58</v>
      </c>
      <c r="K95" s="231"/>
      <c r="L95" s="232"/>
      <c r="M95" s="260">
        <f>_xlfn.IFNA(VLOOKUP(B95, 현재가테이블!$B$2:$D$200, 3, FALSE), "-")</f>
        <v>-7.8924148000000006E-3</v>
      </c>
      <c r="N95" s="261"/>
      <c r="O95" s="262"/>
      <c r="Q95" s="251"/>
      <c r="R95" s="251"/>
      <c r="S95" s="251"/>
    </row>
    <row r="96" spans="1:19" ht="17.25" thickBot="1">
      <c r="A96" s="291" t="s">
        <v>54</v>
      </c>
      <c r="B96" s="293" t="str">
        <f>TEXT($G$1, "[$-ko-KR]yyyy-mm-dd(ddd) ") &amp; "오전 00:00"</f>
        <v>2021-12-14(화) 오전 00:00</v>
      </c>
      <c r="C96" s="294"/>
      <c r="D96" s="253" t="str">
        <f>TEXT($G$1, "[$-ko-KR]yyyy-mm-dd(ddd) ") &amp; "오후 14:00"</f>
        <v>2021-12-14(화) 오후 14:00</v>
      </c>
      <c r="E96" s="254"/>
      <c r="F96" s="255"/>
      <c r="G96" s="253" t="str">
        <f>TEXT($G$1, "[$-ko-KR]yyyy-mm-dd(ddd) ") &amp; "오후 19:00"</f>
        <v>2021-12-14(화) 오후 19:00</v>
      </c>
      <c r="H96" s="254"/>
      <c r="I96" s="255"/>
      <c r="J96" s="253" t="str">
        <f>TEXT($G$1, "[$-ko-KR]yyyy-mm-dd(ddd) ") &amp; "오후 21:00"</f>
        <v>2021-12-14(화) 오후 21:00</v>
      </c>
      <c r="K96" s="254"/>
      <c r="L96" s="255"/>
      <c r="M96" s="253" t="str">
        <f>TEXT($G$1+1, "[$-ko-KR]yyyy-mm-dd(ddd) ") &amp; "오전 00:00"</f>
        <v>2021-12-15(수) 오전 00:00</v>
      </c>
      <c r="N96" s="254"/>
      <c r="O96" s="255"/>
      <c r="Q96" s="251"/>
      <c r="R96" s="251"/>
      <c r="S96" s="251"/>
    </row>
    <row r="97" spans="1:19" ht="17.25" thickBot="1">
      <c r="A97" s="292"/>
      <c r="B97" s="121" t="s">
        <v>57</v>
      </c>
      <c r="C97" s="122" t="s">
        <v>58</v>
      </c>
      <c r="D97" s="2" t="s">
        <v>57</v>
      </c>
      <c r="E97" s="10" t="s">
        <v>265</v>
      </c>
      <c r="F97" s="11" t="s">
        <v>266</v>
      </c>
      <c r="G97" s="219" t="s">
        <v>57</v>
      </c>
      <c r="H97" s="220" t="s">
        <v>265</v>
      </c>
      <c r="I97" s="221" t="s">
        <v>266</v>
      </c>
      <c r="J97" s="10" t="s">
        <v>57</v>
      </c>
      <c r="K97" s="10" t="s">
        <v>265</v>
      </c>
      <c r="L97" s="115" t="s">
        <v>266</v>
      </c>
      <c r="M97" s="2" t="s">
        <v>57</v>
      </c>
      <c r="N97" s="10" t="s">
        <v>265</v>
      </c>
      <c r="O97" s="66" t="s">
        <v>266</v>
      </c>
      <c r="Q97" s="256"/>
      <c r="R97" s="256"/>
      <c r="S97" s="256"/>
    </row>
    <row r="98" spans="1:19" ht="17.25" thickBot="1">
      <c r="A98" s="123" t="s">
        <v>338</v>
      </c>
      <c r="B98" s="124">
        <v>0.14099999999999999</v>
      </c>
      <c r="C98" s="76">
        <v>6.8181818199999994E-2</v>
      </c>
      <c r="D98" s="13">
        <v>0.14099999999999999</v>
      </c>
      <c r="E98" s="14">
        <f>IF(ISNUMBER(D98), (D98 - $B98) / $B98, "")</f>
        <v>0</v>
      </c>
      <c r="F98" s="16">
        <f>IF(ISNUMBER(D98), $B118 * E98, "")</f>
        <v>0</v>
      </c>
      <c r="G98" s="29">
        <v>0.14099999999999999</v>
      </c>
      <c r="H98" s="14">
        <f>IF(ISNUMBER(G98), (G98 - $B98) / $B98, "")</f>
        <v>0</v>
      </c>
      <c r="I98" s="100">
        <f>IF(ISNUMBER(G98), $B118 * H98, "")</f>
        <v>0</v>
      </c>
      <c r="J98" s="13">
        <v>0.14000000000000001</v>
      </c>
      <c r="K98" s="14">
        <f>IF(ISNUMBER(J98), (J98 - $B98) / $B98, "")</f>
        <v>-7.0921985815600936E-3</v>
      </c>
      <c r="L98" s="16">
        <f>IF(ISNUMBER(J98), $B118 * K98, "")</f>
        <v>-1063.829787234014</v>
      </c>
      <c r="M98" s="29">
        <v>0.14199999999999999</v>
      </c>
      <c r="N98" s="14">
        <f>IF(ISNUMBER(M98), (M98 - $B98) / $B98, "")</f>
        <v>7.0921985815602905E-3</v>
      </c>
      <c r="O98" s="16">
        <f>IF(ISNUMBER(M98), $B118 * N98, "")</f>
        <v>1063.8297872340436</v>
      </c>
      <c r="Q98" s="251"/>
      <c r="R98" s="251"/>
      <c r="S98" s="251"/>
    </row>
    <row r="99" spans="1:19" ht="17.25" thickBot="1">
      <c r="A99" s="125" t="s">
        <v>95</v>
      </c>
      <c r="B99" s="126">
        <v>5340</v>
      </c>
      <c r="C99" s="77">
        <v>5.1181102399999998E-2</v>
      </c>
      <c r="D99" s="15">
        <v>5340</v>
      </c>
      <c r="E99" s="32">
        <f t="shared" ref="E99:E102" si="46">IF(ISNUMBER(D99), (D99 - $B99) / $B99, "")</f>
        <v>0</v>
      </c>
      <c r="F99" s="18">
        <f>IF(ISNUMBER(D99), $B118 * E99, "")</f>
        <v>0</v>
      </c>
      <c r="G99" s="31">
        <v>5470</v>
      </c>
      <c r="H99" s="32">
        <f t="shared" ref="H99:H102" si="47">IF(ISNUMBER(G99), (G99 - $B99) / $B99, "")</f>
        <v>2.4344569288389514E-2</v>
      </c>
      <c r="I99" s="101">
        <f>IF(ISNUMBER(G99), $B118 * H99, "")</f>
        <v>3651.6853932584272</v>
      </c>
      <c r="J99" s="15">
        <v>5510</v>
      </c>
      <c r="K99" s="32">
        <f t="shared" ref="K99:K102" si="48">IF(ISNUMBER(J99), (J99 - $B99) / $B99, "")</f>
        <v>3.1835205992509365E-2</v>
      </c>
      <c r="L99" s="18">
        <f>IF(ISNUMBER(J99), $B118 * K99, "")</f>
        <v>4775.2808988764045</v>
      </c>
      <c r="M99" s="31">
        <v>5430</v>
      </c>
      <c r="N99" s="32">
        <f t="shared" ref="N99:N102" si="49">IF(ISNUMBER(M99), (M99 - $B99) / $B99, "")</f>
        <v>1.6853932584269662E-2</v>
      </c>
      <c r="O99" s="18">
        <f>IF(ISNUMBER(M99), $B118 * N99, "")</f>
        <v>2528.0898876404494</v>
      </c>
      <c r="Q99" s="251"/>
      <c r="R99" s="251"/>
      <c r="S99" s="251"/>
    </row>
    <row r="100" spans="1:19" ht="17.25" thickBot="1">
      <c r="A100" s="125" t="s">
        <v>175</v>
      </c>
      <c r="B100" s="126">
        <v>14.7</v>
      </c>
      <c r="C100" s="77">
        <v>4.2553191499999997E-2</v>
      </c>
      <c r="D100" s="15">
        <v>14.7</v>
      </c>
      <c r="E100" s="32">
        <f t="shared" si="46"/>
        <v>0</v>
      </c>
      <c r="F100" s="18">
        <f>IF(ISNUMBER(D100), $B118 * E100, "")</f>
        <v>0</v>
      </c>
      <c r="G100" s="31">
        <v>14.5</v>
      </c>
      <c r="H100" s="32">
        <f t="shared" si="47"/>
        <v>-1.3605442176870701E-2</v>
      </c>
      <c r="I100" s="101">
        <f>IF(ISNUMBER(G100), $B118 * H100, "")</f>
        <v>-2040.8163265306052</v>
      </c>
      <c r="J100" s="15">
        <v>14.5</v>
      </c>
      <c r="K100" s="32">
        <f t="shared" si="48"/>
        <v>-1.3605442176870701E-2</v>
      </c>
      <c r="L100" s="18">
        <f>IF(ISNUMBER(J100), $B118 * K100, "")</f>
        <v>-2040.8163265306052</v>
      </c>
      <c r="M100" s="31">
        <v>14.5</v>
      </c>
      <c r="N100" s="32">
        <f t="shared" si="49"/>
        <v>-1.3605442176870701E-2</v>
      </c>
      <c r="O100" s="18">
        <f>IF(ISNUMBER(M100), $B118 * N100, "")</f>
        <v>-2040.8163265306052</v>
      </c>
      <c r="Q100" s="256"/>
      <c r="R100" s="256"/>
      <c r="S100" s="256"/>
    </row>
    <row r="101" spans="1:19" ht="17.25" thickBot="1">
      <c r="A101" s="125" t="s">
        <v>117</v>
      </c>
      <c r="B101" s="126">
        <v>4290</v>
      </c>
      <c r="C101" s="77">
        <v>3.125E-2</v>
      </c>
      <c r="D101" s="15">
        <v>4290</v>
      </c>
      <c r="E101" s="32">
        <f t="shared" si="46"/>
        <v>0</v>
      </c>
      <c r="F101" s="18">
        <f>IF(ISNUMBER(D101), $B118 * E101, "")</f>
        <v>0</v>
      </c>
      <c r="G101" s="31">
        <v>4145</v>
      </c>
      <c r="H101" s="32">
        <f t="shared" si="47"/>
        <v>-3.37995337995338E-2</v>
      </c>
      <c r="I101" s="101">
        <f>IF(ISNUMBER(G101), $B118 * H101, "")</f>
        <v>-5069.9300699300702</v>
      </c>
      <c r="J101" s="15">
        <v>4195</v>
      </c>
      <c r="K101" s="32">
        <f t="shared" si="48"/>
        <v>-2.2144522144522144E-2</v>
      </c>
      <c r="L101" s="18">
        <f>IF(ISNUMBER(J101), $B118 * K101, "")</f>
        <v>-3321.6783216783215</v>
      </c>
      <c r="M101" s="31">
        <v>4175</v>
      </c>
      <c r="N101" s="32">
        <f t="shared" si="49"/>
        <v>-2.6806526806526808E-2</v>
      </c>
      <c r="O101" s="18">
        <f>IF(ISNUMBER(M101), $B118 * N101, "")</f>
        <v>-4020.9790209790212</v>
      </c>
      <c r="Q101" s="256"/>
      <c r="R101" s="256"/>
      <c r="S101" s="256"/>
    </row>
    <row r="102" spans="1:19" ht="17.25" thickBot="1">
      <c r="A102" s="127" t="s">
        <v>83</v>
      </c>
      <c r="B102" s="128">
        <v>3990</v>
      </c>
      <c r="C102" s="78">
        <v>2.8350515499999999E-2</v>
      </c>
      <c r="D102" s="20">
        <v>3990</v>
      </c>
      <c r="E102" s="21">
        <f t="shared" si="46"/>
        <v>0</v>
      </c>
      <c r="F102" s="22">
        <f>IF(ISNUMBER(D102), $B118 * E102, "")</f>
        <v>0</v>
      </c>
      <c r="G102" s="30">
        <v>4150</v>
      </c>
      <c r="H102" s="21">
        <f t="shared" si="47"/>
        <v>4.0100250626566414E-2</v>
      </c>
      <c r="I102" s="105">
        <f>IF(ISNUMBER(G102), $B118 * H102, "")</f>
        <v>6015.0375939849619</v>
      </c>
      <c r="J102" s="20">
        <v>4205</v>
      </c>
      <c r="K102" s="21">
        <f t="shared" si="48"/>
        <v>5.3884711779448619E-2</v>
      </c>
      <c r="L102" s="22">
        <f>IF(ISNUMBER(J102), $B118 * K102, "")</f>
        <v>8082.706766917293</v>
      </c>
      <c r="M102" s="30">
        <v>4060</v>
      </c>
      <c r="N102" s="21">
        <f t="shared" si="49"/>
        <v>1.7543859649122806E-2</v>
      </c>
      <c r="O102" s="22">
        <f>IF(ISNUMBER(M102), $B118 * N102, "")</f>
        <v>2631.5789473684208</v>
      </c>
      <c r="Q102" s="256"/>
      <c r="R102" s="256"/>
      <c r="S102" s="256"/>
    </row>
    <row r="103" spans="1:19" ht="17.25" thickBot="1">
      <c r="A103" s="125" t="s">
        <v>169</v>
      </c>
      <c r="B103" s="129">
        <v>2505</v>
      </c>
      <c r="C103" s="80">
        <v>2.03665988E-2</v>
      </c>
      <c r="D103" s="106">
        <v>2505</v>
      </c>
      <c r="E103" s="107">
        <f>IF(ISNUMBER(D103), (D103 - $B103) / $B103, "")</f>
        <v>0</v>
      </c>
      <c r="F103" s="108">
        <f>IF(ISNUMBER(D103), $B118 * E103, "")</f>
        <v>0</v>
      </c>
      <c r="G103" s="109">
        <v>2485</v>
      </c>
      <c r="H103" s="107">
        <f>IF(ISNUMBER(G103), (G103 - $B103) / $B103, "")</f>
        <v>-7.9840319361277438E-3</v>
      </c>
      <c r="I103" s="110">
        <f>IF(ISNUMBER(G103), $B118 * H103, "")</f>
        <v>-1197.6047904191616</v>
      </c>
      <c r="J103" s="106">
        <v>2555</v>
      </c>
      <c r="K103" s="107">
        <f>IF(ISNUMBER(J103), (J103 - $B103) / $B103, "")</f>
        <v>1.9960079840319361E-2</v>
      </c>
      <c r="L103" s="108">
        <f>IF(ISNUMBER(J103), $B118 * K103, "")</f>
        <v>2994.0119760479042</v>
      </c>
      <c r="M103" s="109">
        <v>2600</v>
      </c>
      <c r="N103" s="107">
        <f>IF(ISNUMBER(M103), (M103 - $B103) / $B103, "")</f>
        <v>3.7924151696606789E-2</v>
      </c>
      <c r="O103" s="108">
        <f>IF(ISNUMBER(M103), $B118 * N103, "")</f>
        <v>5688.622754491018</v>
      </c>
      <c r="Q103" s="256"/>
      <c r="R103" s="256"/>
      <c r="S103" s="256"/>
    </row>
    <row r="104" spans="1:19" ht="17.25" thickBot="1">
      <c r="A104" s="125" t="s">
        <v>340</v>
      </c>
      <c r="B104" s="126">
        <v>3050</v>
      </c>
      <c r="C104" s="77">
        <v>1.4975041600000001E-2</v>
      </c>
      <c r="D104" s="15">
        <v>3050</v>
      </c>
      <c r="E104" s="32">
        <f t="shared" ref="E104:E107" si="50">IF(ISNUMBER(D104), (D104 - $B104) / $B104, "")</f>
        <v>0</v>
      </c>
      <c r="F104" s="18">
        <f>IF(ISNUMBER(D104), $B118 * E104, "")</f>
        <v>0</v>
      </c>
      <c r="G104" s="31">
        <v>3060</v>
      </c>
      <c r="H104" s="32">
        <f t="shared" ref="H104:H107" si="51">IF(ISNUMBER(G104), (G104 - $B104) / $B104, "")</f>
        <v>3.2786885245901639E-3</v>
      </c>
      <c r="I104" s="101">
        <f>IF(ISNUMBER(G104), $B118 * H104, "")</f>
        <v>491.80327868852459</v>
      </c>
      <c r="J104" s="15">
        <v>3175</v>
      </c>
      <c r="K104" s="32">
        <f t="shared" ref="K104:K107" si="52">IF(ISNUMBER(J104), (J104 - $B104) / $B104, "")</f>
        <v>4.0983606557377046E-2</v>
      </c>
      <c r="L104" s="18">
        <f>IF(ISNUMBER(J104), $B118 * K104, "")</f>
        <v>6147.5409836065573</v>
      </c>
      <c r="M104" s="31">
        <v>3120</v>
      </c>
      <c r="N104" s="32">
        <f t="shared" ref="N104:N107" si="53">IF(ISNUMBER(M104), (M104 - $B104) / $B104, "")</f>
        <v>2.2950819672131147E-2</v>
      </c>
      <c r="O104" s="18">
        <f>IF(ISNUMBER(M104), $B118 * N104, "")</f>
        <v>3442.622950819672</v>
      </c>
      <c r="Q104" s="256"/>
      <c r="R104" s="256"/>
      <c r="S104" s="256"/>
    </row>
    <row r="105" spans="1:19" ht="17.25" thickBot="1">
      <c r="A105" s="125" t="s">
        <v>91</v>
      </c>
      <c r="B105" s="126">
        <v>50790</v>
      </c>
      <c r="C105" s="77">
        <v>9.9423345000000003E-3</v>
      </c>
      <c r="D105" s="15">
        <v>50790</v>
      </c>
      <c r="E105" s="32">
        <f t="shared" si="50"/>
        <v>0</v>
      </c>
      <c r="F105" s="18">
        <f>IF(ISNUMBER(D105), $B118 * E105, "")</f>
        <v>0</v>
      </c>
      <c r="G105" s="31">
        <v>50190</v>
      </c>
      <c r="H105" s="32">
        <f t="shared" si="51"/>
        <v>-1.1813349084465446E-2</v>
      </c>
      <c r="I105" s="101">
        <f>IF(ISNUMBER(G105), $B118 * H105, "")</f>
        <v>-1772.0023626698169</v>
      </c>
      <c r="J105" s="15">
        <v>53430</v>
      </c>
      <c r="K105" s="32">
        <f t="shared" si="52"/>
        <v>5.1978735971647962E-2</v>
      </c>
      <c r="L105" s="18">
        <f>IF(ISNUMBER(J105), $B118 * K105, "")</f>
        <v>7796.810395747194</v>
      </c>
      <c r="M105" s="31">
        <v>51570</v>
      </c>
      <c r="N105" s="32">
        <f t="shared" si="53"/>
        <v>1.535735380980508E-2</v>
      </c>
      <c r="O105" s="18">
        <f>IF(ISNUMBER(M105), $B118 * N105, "")</f>
        <v>2303.6030714707617</v>
      </c>
      <c r="Q105" s="256"/>
      <c r="R105" s="256"/>
      <c r="S105" s="256"/>
    </row>
    <row r="106" spans="1:19" ht="17.25" thickBot="1">
      <c r="A106" s="125" t="s">
        <v>223</v>
      </c>
      <c r="B106" s="126">
        <v>1240</v>
      </c>
      <c r="C106" s="77">
        <v>8.1300812999999996E-3</v>
      </c>
      <c r="D106" s="15">
        <v>1240</v>
      </c>
      <c r="E106" s="32">
        <f t="shared" si="50"/>
        <v>0</v>
      </c>
      <c r="F106" s="18">
        <f>IF(ISNUMBER(D106), $B118 * E106, "")</f>
        <v>0</v>
      </c>
      <c r="G106" s="31">
        <v>1240</v>
      </c>
      <c r="H106" s="32">
        <f t="shared" si="51"/>
        <v>0</v>
      </c>
      <c r="I106" s="101">
        <f>IF(ISNUMBER(G106), $B118 * H106, "")</f>
        <v>0</v>
      </c>
      <c r="J106" s="15">
        <v>1260</v>
      </c>
      <c r="K106" s="32">
        <f t="shared" si="52"/>
        <v>1.6129032258064516E-2</v>
      </c>
      <c r="L106" s="18">
        <f>IF(ISNUMBER(J106), $B118 * K106, "")</f>
        <v>2419.3548387096776</v>
      </c>
      <c r="M106" s="31">
        <v>1255</v>
      </c>
      <c r="N106" s="32">
        <f t="shared" si="53"/>
        <v>1.2096774193548387E-2</v>
      </c>
      <c r="O106" s="18">
        <f>IF(ISNUMBER(M106), $B118 * N106, "")</f>
        <v>1814.516129032258</v>
      </c>
      <c r="Q106" s="33"/>
      <c r="R106" s="33"/>
    </row>
    <row r="107" spans="1:19" ht="17.25" thickBot="1">
      <c r="A107" s="130" t="s">
        <v>115</v>
      </c>
      <c r="B107" s="131">
        <v>666</v>
      </c>
      <c r="C107" s="79">
        <v>1.5037594E-3</v>
      </c>
      <c r="D107" s="24">
        <v>666</v>
      </c>
      <c r="E107" s="25">
        <f t="shared" si="50"/>
        <v>0</v>
      </c>
      <c r="F107" s="104">
        <f>IF(ISNUMBER(D107), $B118 * E107, "")</f>
        <v>0</v>
      </c>
      <c r="G107" s="102">
        <v>666</v>
      </c>
      <c r="H107" s="25">
        <f t="shared" si="51"/>
        <v>0</v>
      </c>
      <c r="I107" s="103">
        <f>IF(ISNUMBER(G107), $B118 * H107, "")</f>
        <v>0</v>
      </c>
      <c r="J107" s="24">
        <v>678</v>
      </c>
      <c r="K107" s="25">
        <f t="shared" si="52"/>
        <v>1.8018018018018018E-2</v>
      </c>
      <c r="L107" s="104">
        <f>IF(ISNUMBER(J107), $B118 * K107, "")</f>
        <v>2702.7027027027025</v>
      </c>
      <c r="M107" s="102">
        <v>663</v>
      </c>
      <c r="N107" s="25">
        <f t="shared" si="53"/>
        <v>-4.5045045045045045E-3</v>
      </c>
      <c r="O107" s="104">
        <f>IF(ISNUMBER(M107), $B118 * N107, "")</f>
        <v>-675.67567567567562</v>
      </c>
      <c r="Q107" s="265"/>
      <c r="R107" s="266"/>
      <c r="S107" s="267"/>
    </row>
    <row r="108" spans="1:19">
      <c r="A108" s="123" t="s">
        <v>249</v>
      </c>
      <c r="B108" s="124">
        <v>821</v>
      </c>
      <c r="C108" s="76">
        <v>1.2195121999999999E-3</v>
      </c>
      <c r="D108" s="13">
        <v>821</v>
      </c>
      <c r="E108" s="14">
        <f>IF(ISNUMBER(D108), (D108 - $B108) / $B108, "")</f>
        <v>0</v>
      </c>
      <c r="F108" s="16">
        <f>IF(ISNUMBER(D108), $B118 * E108, "")</f>
        <v>0</v>
      </c>
      <c r="G108" s="29">
        <v>807</v>
      </c>
      <c r="H108" s="14">
        <f>IF(ISNUMBER(G108), (G108 - $B108) / $B108, "")</f>
        <v>-1.705237515225335E-2</v>
      </c>
      <c r="I108" s="100">
        <f>IF(ISNUMBER(G108), $B118 * H108, "")</f>
        <v>-2557.8562728380025</v>
      </c>
      <c r="J108" s="13">
        <v>822</v>
      </c>
      <c r="K108" s="14">
        <f>IF(ISNUMBER(J108), (J108 - $B108) / $B108, "")</f>
        <v>1.2180267965895249E-3</v>
      </c>
      <c r="L108" s="16">
        <f>IF(ISNUMBER(J108), $B118 * K108, "")</f>
        <v>182.70401948842874</v>
      </c>
      <c r="M108" s="29">
        <v>821</v>
      </c>
      <c r="N108" s="14">
        <f>IF(ISNUMBER(M108), (M108 - $B108) / $B108, "")</f>
        <v>0</v>
      </c>
      <c r="O108" s="16">
        <f>IF(ISNUMBER(M108), $B118 * N108, "")</f>
        <v>0</v>
      </c>
      <c r="Q108" s="268"/>
      <c r="R108" s="269"/>
      <c r="S108" s="270"/>
    </row>
    <row r="109" spans="1:19" ht="17.25" thickBot="1">
      <c r="A109" s="125" t="s">
        <v>149</v>
      </c>
      <c r="B109" s="126">
        <v>106</v>
      </c>
      <c r="C109" s="77">
        <v>0</v>
      </c>
      <c r="D109" s="15">
        <v>106</v>
      </c>
      <c r="E109" s="32">
        <f t="shared" ref="E109:E112" si="54">IF(ISNUMBER(D109), (D109 - $B109) / $B109, "")</f>
        <v>0</v>
      </c>
      <c r="F109" s="18">
        <f>IF(ISNUMBER(D109), $B118 * E109, "")</f>
        <v>0</v>
      </c>
      <c r="G109" s="31">
        <v>106</v>
      </c>
      <c r="H109" s="32">
        <f t="shared" ref="H109:H112" si="55">IF(ISNUMBER(G109), (G109 - $B109) / $B109, "")</f>
        <v>0</v>
      </c>
      <c r="I109" s="101">
        <f>IF(ISNUMBER(G109), $B118 * H109, "")</f>
        <v>0</v>
      </c>
      <c r="J109" s="15">
        <v>109</v>
      </c>
      <c r="K109" s="32">
        <f t="shared" ref="K109:K112" si="56">IF(ISNUMBER(J109), (J109 - $B109) / $B109, "")</f>
        <v>2.8301886792452831E-2</v>
      </c>
      <c r="L109" s="18">
        <f>IF(ISNUMBER(J109), $B118 * K109, "")</f>
        <v>4245.2830188679245</v>
      </c>
      <c r="M109" s="31">
        <v>107</v>
      </c>
      <c r="N109" s="32">
        <f t="shared" ref="N109:N112" si="57">IF(ISNUMBER(M109), (M109 - $B109) / $B109, "")</f>
        <v>9.433962264150943E-3</v>
      </c>
      <c r="O109" s="18">
        <f>IF(ISNUMBER(M109), $B118 * N109, "")</f>
        <v>1415.0943396226414</v>
      </c>
      <c r="Q109" s="271"/>
      <c r="R109" s="272"/>
      <c r="S109" s="273"/>
    </row>
    <row r="110" spans="1:19" ht="17.25" thickBot="1">
      <c r="A110" s="125" t="s">
        <v>141</v>
      </c>
      <c r="B110" s="126">
        <v>120</v>
      </c>
      <c r="C110" s="77">
        <v>0</v>
      </c>
      <c r="D110" s="15">
        <v>120</v>
      </c>
      <c r="E110" s="32">
        <f t="shared" si="54"/>
        <v>0</v>
      </c>
      <c r="F110" s="18">
        <f>IF(ISNUMBER(D110), $B118 * E110, "")</f>
        <v>0</v>
      </c>
      <c r="G110" s="31">
        <v>120</v>
      </c>
      <c r="H110" s="32">
        <f t="shared" si="55"/>
        <v>0</v>
      </c>
      <c r="I110" s="101">
        <f>IF(ISNUMBER(G110), $B118 * H110, "")</f>
        <v>0</v>
      </c>
      <c r="J110" s="15">
        <v>123</v>
      </c>
      <c r="K110" s="32">
        <f t="shared" si="56"/>
        <v>2.5000000000000001E-2</v>
      </c>
      <c r="L110" s="18">
        <f>IF(ISNUMBER(J110), $B118 * K110, "")</f>
        <v>3750</v>
      </c>
      <c r="M110" s="31">
        <v>120</v>
      </c>
      <c r="N110" s="32">
        <f t="shared" si="57"/>
        <v>0</v>
      </c>
      <c r="O110" s="18">
        <f>IF(ISNUMBER(M110), $B118 * N110, "")</f>
        <v>0</v>
      </c>
      <c r="Q110" s="256"/>
      <c r="R110" s="256"/>
      <c r="S110" s="256"/>
    </row>
    <row r="111" spans="1:19" ht="17.25" thickBot="1">
      <c r="A111" s="125" t="s">
        <v>143</v>
      </c>
      <c r="B111" s="126">
        <v>1760</v>
      </c>
      <c r="C111" s="77">
        <v>0</v>
      </c>
      <c r="D111" s="15">
        <v>1760</v>
      </c>
      <c r="E111" s="32">
        <f t="shared" si="54"/>
        <v>0</v>
      </c>
      <c r="F111" s="18">
        <f>IF(ISNUMBER(D111), $B118 * E111, "")</f>
        <v>0</v>
      </c>
      <c r="G111" s="31">
        <v>1740</v>
      </c>
      <c r="H111" s="32">
        <f t="shared" si="55"/>
        <v>-1.1363636363636364E-2</v>
      </c>
      <c r="I111" s="101">
        <f>IF(ISNUMBER(G111), $B118 * H111, "")</f>
        <v>-1704.5454545454545</v>
      </c>
      <c r="J111" s="15">
        <v>1805</v>
      </c>
      <c r="K111" s="32">
        <f t="shared" si="56"/>
        <v>2.556818181818182E-2</v>
      </c>
      <c r="L111" s="18">
        <f>IF(ISNUMBER(J111), $B118 * K111, "")</f>
        <v>3835.227272727273</v>
      </c>
      <c r="M111" s="31">
        <v>1780</v>
      </c>
      <c r="N111" s="32">
        <f t="shared" si="57"/>
        <v>1.1363636363636364E-2</v>
      </c>
      <c r="O111" s="18">
        <f>IF(ISNUMBER(M111), $B118 * N111, "")</f>
        <v>1704.5454545454545</v>
      </c>
      <c r="Q111" s="251"/>
      <c r="R111" s="251"/>
      <c r="S111" s="251"/>
    </row>
    <row r="112" spans="1:19" ht="17.25" thickBot="1">
      <c r="A112" s="127" t="s">
        <v>99</v>
      </c>
      <c r="B112" s="128">
        <v>42850</v>
      </c>
      <c r="C112" s="78">
        <v>-2.0959478000000002E-3</v>
      </c>
      <c r="D112" s="20">
        <v>42850</v>
      </c>
      <c r="E112" s="21">
        <f t="shared" si="54"/>
        <v>0</v>
      </c>
      <c r="F112" s="22">
        <f>IF(ISNUMBER(D112), $B118 * E112, "")</f>
        <v>0</v>
      </c>
      <c r="G112" s="30">
        <v>42620</v>
      </c>
      <c r="H112" s="21">
        <f t="shared" si="55"/>
        <v>-5.3675612602100348E-3</v>
      </c>
      <c r="I112" s="105">
        <f>IF(ISNUMBER(G112), $B118 * H112, "")</f>
        <v>-805.13418903150523</v>
      </c>
      <c r="J112" s="20">
        <v>44510</v>
      </c>
      <c r="K112" s="21">
        <f t="shared" si="56"/>
        <v>3.8739789964994165E-2</v>
      </c>
      <c r="L112" s="22">
        <f>IF(ISNUMBER(J112), $B118 * K112, "")</f>
        <v>5810.9684947491251</v>
      </c>
      <c r="M112" s="30">
        <v>43510</v>
      </c>
      <c r="N112" s="21">
        <f t="shared" si="57"/>
        <v>1.5402567094515752E-2</v>
      </c>
      <c r="O112" s="22">
        <f>IF(ISNUMBER(M112), $B118 * N112, "")</f>
        <v>2310.3850641773629</v>
      </c>
      <c r="Q112" s="251"/>
      <c r="R112" s="251"/>
      <c r="S112" s="251"/>
    </row>
    <row r="113" spans="1:19" ht="17.25" thickBot="1">
      <c r="A113" s="125" t="s">
        <v>331</v>
      </c>
      <c r="B113" s="129">
        <v>1660</v>
      </c>
      <c r="C113" s="80">
        <v>-3.0030030000000002E-3</v>
      </c>
      <c r="D113" s="106">
        <v>1660</v>
      </c>
      <c r="E113" s="107">
        <f>IF(ISNUMBER(D113), (D113 - $B113) / $B113, "")</f>
        <v>0</v>
      </c>
      <c r="F113" s="108">
        <f>IF(ISNUMBER(D113), $B118 * E113, "")</f>
        <v>0</v>
      </c>
      <c r="G113" s="109">
        <v>1665</v>
      </c>
      <c r="H113" s="107">
        <f>IF(ISNUMBER(G113), (G113 - $B113) / $B113, "")</f>
        <v>3.0120481927710845E-3</v>
      </c>
      <c r="I113" s="110">
        <f>IF(ISNUMBER(G113), $B118 * H113, "")</f>
        <v>451.80722891566268</v>
      </c>
      <c r="J113" s="106">
        <v>1710</v>
      </c>
      <c r="K113" s="107">
        <f>IF(ISNUMBER(J113), (J113 - $B113) / $B113, "")</f>
        <v>3.0120481927710843E-2</v>
      </c>
      <c r="L113" s="108">
        <f>IF(ISNUMBER(J113), $B118 * K113, "")</f>
        <v>4518.0722891566265</v>
      </c>
      <c r="M113" s="109">
        <v>1680</v>
      </c>
      <c r="N113" s="107">
        <f>IF(ISNUMBER(M113), (M113 - $B113) / $B113, "")</f>
        <v>1.2048192771084338E-2</v>
      </c>
      <c r="O113" s="108">
        <f>IF(ISNUMBER(M113), $B118 * N113, "")</f>
        <v>1807.2289156626507</v>
      </c>
      <c r="Q113" s="256"/>
      <c r="R113" s="256"/>
      <c r="S113" s="256"/>
    </row>
    <row r="114" spans="1:19" ht="17.25" thickBot="1">
      <c r="A114" s="125" t="s">
        <v>75</v>
      </c>
      <c r="B114" s="126">
        <v>22250</v>
      </c>
      <c r="C114" s="77">
        <v>-3.1362006999999998E-3</v>
      </c>
      <c r="D114" s="15">
        <v>22250</v>
      </c>
      <c r="E114" s="32">
        <f t="shared" ref="E114:E117" si="58">IF(ISNUMBER(D114), (D114 - $B114) / $B114, "")</f>
        <v>0</v>
      </c>
      <c r="F114" s="18">
        <f>IF(ISNUMBER(D114), $B118 * E114, "")</f>
        <v>0</v>
      </c>
      <c r="G114" s="31">
        <v>22240</v>
      </c>
      <c r="H114" s="32">
        <f t="shared" ref="H114:H117" si="59">IF(ISNUMBER(G114), (G114 - $B114) / $B114, "")</f>
        <v>-4.4943820224719103E-4</v>
      </c>
      <c r="I114" s="101">
        <f>IF(ISNUMBER(G114), $B118 * H114, "")</f>
        <v>-67.415730337078656</v>
      </c>
      <c r="J114" s="15">
        <v>23050</v>
      </c>
      <c r="K114" s="32">
        <f t="shared" ref="K114:K117" si="60">IF(ISNUMBER(J114), (J114 - $B114) / $B114, "")</f>
        <v>3.5955056179775284E-2</v>
      </c>
      <c r="L114" s="18">
        <f>IF(ISNUMBER(J114), $B118 * K114, "")</f>
        <v>5393.258426966293</v>
      </c>
      <c r="M114" s="31">
        <v>22430</v>
      </c>
      <c r="N114" s="32">
        <f t="shared" ref="N114:N117" si="61">IF(ISNUMBER(M114), (M114 - $B114) / $B114, "")</f>
        <v>8.0898876404494387E-3</v>
      </c>
      <c r="O114" s="18">
        <f>IF(ISNUMBER(M114), $B118 * N114, "")</f>
        <v>1213.4831460674159</v>
      </c>
      <c r="Q114" s="256"/>
      <c r="R114" s="256"/>
      <c r="S114" s="256"/>
    </row>
    <row r="115" spans="1:19" ht="17.25" thickBot="1">
      <c r="A115" s="125" t="s">
        <v>113</v>
      </c>
      <c r="B115" s="126">
        <v>4035</v>
      </c>
      <c r="C115" s="77">
        <v>-3.7037036999999998E-3</v>
      </c>
      <c r="D115" s="15">
        <v>4035</v>
      </c>
      <c r="E115" s="32">
        <f t="shared" si="58"/>
        <v>0</v>
      </c>
      <c r="F115" s="18">
        <f>IF(ISNUMBER(D115), $B118 * E115, "")</f>
        <v>0</v>
      </c>
      <c r="G115" s="31">
        <v>4080</v>
      </c>
      <c r="H115" s="32">
        <f t="shared" si="59"/>
        <v>1.1152416356877323E-2</v>
      </c>
      <c r="I115" s="101">
        <f>IF(ISNUMBER(G115), $B118 * H115, "")</f>
        <v>1672.8624535315985</v>
      </c>
      <c r="J115" s="15">
        <v>4195</v>
      </c>
      <c r="K115" s="32">
        <f t="shared" si="60"/>
        <v>3.9653035935563817E-2</v>
      </c>
      <c r="L115" s="18">
        <f>IF(ISNUMBER(J115), $B118 * K115, "")</f>
        <v>5947.9553903345723</v>
      </c>
      <c r="M115" s="31">
        <v>4190</v>
      </c>
      <c r="N115" s="32">
        <f t="shared" si="61"/>
        <v>3.8413878562577448E-2</v>
      </c>
      <c r="O115" s="18">
        <f>IF(ISNUMBER(M115), $B118 * N115, "")</f>
        <v>5762.0817843866171</v>
      </c>
      <c r="Q115" s="256"/>
      <c r="R115" s="256"/>
      <c r="S115" s="256"/>
    </row>
    <row r="116" spans="1:19">
      <c r="A116" s="125" t="s">
        <v>89</v>
      </c>
      <c r="B116" s="126">
        <v>978</v>
      </c>
      <c r="C116" s="77">
        <v>-4.0733198E-3</v>
      </c>
      <c r="D116" s="15">
        <v>978</v>
      </c>
      <c r="E116" s="32">
        <f t="shared" si="58"/>
        <v>0</v>
      </c>
      <c r="F116" s="18">
        <f>IF(ISNUMBER(D116), $B118 * E116, "")</f>
        <v>0</v>
      </c>
      <c r="G116" s="31">
        <v>971</v>
      </c>
      <c r="H116" s="32">
        <f t="shared" si="59"/>
        <v>-7.1574642126789366E-3</v>
      </c>
      <c r="I116" s="101">
        <f>IF(ISNUMBER(G116), $B118 * H116, "")</f>
        <v>-1073.6196319018404</v>
      </c>
      <c r="J116" s="15">
        <v>1015</v>
      </c>
      <c r="K116" s="32">
        <f t="shared" si="60"/>
        <v>3.7832310838445807E-2</v>
      </c>
      <c r="L116" s="18">
        <f>IF(ISNUMBER(J116), $B118 * K116, "")</f>
        <v>5674.8466257668706</v>
      </c>
      <c r="M116" s="31">
        <v>987</v>
      </c>
      <c r="N116" s="32">
        <f t="shared" si="61"/>
        <v>9.202453987730062E-3</v>
      </c>
      <c r="O116" s="18">
        <f>IF(ISNUMBER(M116), $B118 * N116, "")</f>
        <v>1380.3680981595094</v>
      </c>
      <c r="Q116" s="278"/>
      <c r="R116" s="279"/>
      <c r="S116" s="280"/>
    </row>
    <row r="117" spans="1:19" ht="17.25" thickBot="1">
      <c r="A117" s="130" t="s">
        <v>49</v>
      </c>
      <c r="B117" s="131">
        <v>58346000</v>
      </c>
      <c r="C117" s="79">
        <v>-4.7760379000000002E-3</v>
      </c>
      <c r="D117" s="24">
        <v>58346000</v>
      </c>
      <c r="E117" s="25">
        <f t="shared" si="58"/>
        <v>0</v>
      </c>
      <c r="F117" s="104">
        <f>IF(ISNUMBER(D117), $B118 * E117, "")</f>
        <v>0</v>
      </c>
      <c r="G117" s="102">
        <v>58144000</v>
      </c>
      <c r="H117" s="25">
        <f t="shared" si="59"/>
        <v>-3.4621053714050665E-3</v>
      </c>
      <c r="I117" s="103">
        <f>IF(ISNUMBER(G117), $B118 * H117, "")</f>
        <v>-519.31580571075995</v>
      </c>
      <c r="J117" s="24">
        <v>59530000</v>
      </c>
      <c r="K117" s="25">
        <f t="shared" si="60"/>
        <v>2.0292736434374251E-2</v>
      </c>
      <c r="L117" s="104">
        <f>IF(ISNUMBER(J117), $B118 * K117, "")</f>
        <v>3043.9104651561374</v>
      </c>
      <c r="M117" s="102">
        <v>58344000</v>
      </c>
      <c r="N117" s="25">
        <f t="shared" si="61"/>
        <v>-3.4278271004010559E-5</v>
      </c>
      <c r="O117" s="104">
        <f>IF(ISNUMBER(M117), $B118 * N117, "")</f>
        <v>-5.1417406506015837</v>
      </c>
      <c r="Q117" s="281"/>
      <c r="R117" s="282"/>
      <c r="S117" s="283"/>
    </row>
    <row r="118" spans="1:19" ht="17.25" thickBot="1">
      <c r="A118" s="132" t="s">
        <v>267</v>
      </c>
      <c r="B118" s="289">
        <f>$B$37</f>
        <v>150000</v>
      </c>
      <c r="C118" s="290"/>
      <c r="D118" s="26" t="s">
        <v>268</v>
      </c>
      <c r="E118" s="27">
        <f>IF(COUNT(E98:E117), SUM(E98:E117) / COUNT(E98:E117), 0)</f>
        <v>0</v>
      </c>
      <c r="F118" s="28">
        <f>SUM(F98:F117)</f>
        <v>0</v>
      </c>
      <c r="G118" s="26" t="s">
        <v>268</v>
      </c>
      <c r="H118" s="27">
        <f>IF(COUNT(H98:H117), SUM(H98:H117) / COUNT(H98:H117), 0)</f>
        <v>-1.5083482285117066E-3</v>
      </c>
      <c r="I118" s="28">
        <f>SUM(I98:I117)</f>
        <v>-4525.0446855351202</v>
      </c>
      <c r="J118" s="26" t="s">
        <v>268</v>
      </c>
      <c r="K118" s="27">
        <f>IF(COUNT(K98:K117), SUM(K98:K117) / COUNT(K98:K117), 0)</f>
        <v>2.3631436710126012E-2</v>
      </c>
      <c r="L118" s="28">
        <f>SUM(L98:L117)</f>
        <v>70894.310130378042</v>
      </c>
      <c r="M118" s="26" t="s">
        <v>268</v>
      </c>
      <c r="N118" s="27">
        <f>IF(COUNT(N98:N117), SUM(N98:N117) / COUNT(N98:N117), 0)</f>
        <v>9.4411458556141227E-3</v>
      </c>
      <c r="O118" s="28">
        <f>SUM(O98:O117)</f>
        <v>28323.437566842375</v>
      </c>
      <c r="Q118" s="284"/>
      <c r="R118" s="285"/>
      <c r="S118" s="286"/>
    </row>
    <row r="120" spans="1:19" ht="17.25" thickBot="1"/>
    <row r="121" spans="1:19" ht="17.25" thickBot="1">
      <c r="A121" s="230" t="s">
        <v>255</v>
      </c>
      <c r="B121" s="231"/>
      <c r="C121" s="231"/>
      <c r="D121" s="231"/>
      <c r="E121" s="231"/>
      <c r="F121" s="231"/>
      <c r="G121" s="231"/>
      <c r="H121" s="231"/>
      <c r="I121" s="231"/>
      <c r="J121" s="231"/>
      <c r="K121" s="231"/>
      <c r="L121" s="231"/>
      <c r="M121" s="231"/>
      <c r="N121" s="231"/>
      <c r="O121" s="232"/>
      <c r="Q121" s="251"/>
      <c r="R121" s="251"/>
      <c r="S121" s="251"/>
    </row>
    <row r="122" spans="1:19" ht="17.25" thickBot="1">
      <c r="A122" s="218" t="s">
        <v>264</v>
      </c>
      <c r="B122" s="230" t="s">
        <v>49</v>
      </c>
      <c r="C122" s="232"/>
      <c r="D122" s="230" t="s">
        <v>57</v>
      </c>
      <c r="E122" s="231"/>
      <c r="F122" s="232"/>
      <c r="G122" s="257">
        <f>_xlfn.IFNA(VLOOKUP(B122, 현재가테이블!$B$2:$D$200, 2, FALSE), "-")</f>
        <v>60715000</v>
      </c>
      <c r="H122" s="258"/>
      <c r="I122" s="259"/>
      <c r="J122" s="230" t="s">
        <v>58</v>
      </c>
      <c r="K122" s="231"/>
      <c r="L122" s="232"/>
      <c r="M122" s="260">
        <f>_xlfn.IFNA(VLOOKUP(B122, 현재가테이블!$B$2:$D$200, 3, FALSE), "-")</f>
        <v>-7.8924148000000006E-3</v>
      </c>
      <c r="N122" s="261"/>
      <c r="O122" s="262"/>
      <c r="Q122" s="251"/>
      <c r="R122" s="251"/>
      <c r="S122" s="251"/>
    </row>
    <row r="123" spans="1:19" ht="17.25" thickBot="1">
      <c r="A123" s="291" t="s">
        <v>54</v>
      </c>
      <c r="B123" s="293" t="str">
        <f>TEXT($G$1, "[$-ko-KR]yyyy-mm-dd(ddd) ") &amp; "오전 00:00"</f>
        <v>2021-12-14(화) 오전 00:00</v>
      </c>
      <c r="C123" s="294"/>
      <c r="D123" s="253" t="str">
        <f>TEXT($G$1, "[$-ko-KR]yyyy-mm-dd(ddd) ") &amp; "오후 14:00"</f>
        <v>2021-12-14(화) 오후 14:00</v>
      </c>
      <c r="E123" s="254"/>
      <c r="F123" s="255"/>
      <c r="G123" s="253" t="str">
        <f>TEXT($G$1, "[$-ko-KR]yyyy-mm-dd(ddd) ") &amp; "오후 19:00"</f>
        <v>2021-12-14(화) 오후 19:00</v>
      </c>
      <c r="H123" s="254"/>
      <c r="I123" s="255"/>
      <c r="J123" s="253" t="str">
        <f>TEXT($G$1, "[$-ko-KR]yyyy-mm-dd(ddd) ") &amp; "오후 21:00"</f>
        <v>2021-12-14(화) 오후 21:00</v>
      </c>
      <c r="K123" s="254"/>
      <c r="L123" s="255"/>
      <c r="M123" s="253" t="str">
        <f>TEXT($G$1+1, "[$-ko-KR]yyyy-mm-dd(ddd) ") &amp; "오전 00:00"</f>
        <v>2021-12-15(수) 오전 00:00</v>
      </c>
      <c r="N123" s="254"/>
      <c r="O123" s="255"/>
      <c r="Q123" s="251"/>
      <c r="R123" s="251"/>
      <c r="S123" s="251"/>
    </row>
    <row r="124" spans="1:19" ht="17.25" thickBot="1">
      <c r="A124" s="292"/>
      <c r="B124" s="121" t="s">
        <v>57</v>
      </c>
      <c r="C124" s="122" t="s">
        <v>58</v>
      </c>
      <c r="D124" s="2" t="s">
        <v>57</v>
      </c>
      <c r="E124" s="10" t="s">
        <v>265</v>
      </c>
      <c r="F124" s="11" t="s">
        <v>266</v>
      </c>
      <c r="G124" s="219" t="s">
        <v>57</v>
      </c>
      <c r="H124" s="220" t="s">
        <v>265</v>
      </c>
      <c r="I124" s="221" t="s">
        <v>266</v>
      </c>
      <c r="J124" s="10" t="s">
        <v>57</v>
      </c>
      <c r="K124" s="10" t="s">
        <v>265</v>
      </c>
      <c r="L124" s="115" t="s">
        <v>266</v>
      </c>
      <c r="M124" s="2" t="s">
        <v>57</v>
      </c>
      <c r="N124" s="10" t="s">
        <v>265</v>
      </c>
      <c r="O124" s="66" t="s">
        <v>266</v>
      </c>
      <c r="Q124" s="256"/>
      <c r="R124" s="256"/>
      <c r="S124" s="256"/>
    </row>
    <row r="125" spans="1:19" ht="17.25" thickBot="1">
      <c r="A125" s="123" t="s">
        <v>175</v>
      </c>
      <c r="B125" s="124">
        <v>14.7</v>
      </c>
      <c r="C125" s="76">
        <v>4.2553191499999997E-2</v>
      </c>
      <c r="D125" s="13">
        <v>14.7</v>
      </c>
      <c r="E125" s="14">
        <f>IF(ISNUMBER(D125), (D125 - $B125) / $B125, "")</f>
        <v>0</v>
      </c>
      <c r="F125" s="16">
        <f>IF(ISNUMBER(D125), $B145 * E125, "")</f>
        <v>0</v>
      </c>
      <c r="G125" s="29">
        <v>14.5</v>
      </c>
      <c r="H125" s="14">
        <f>IF(ISNUMBER(G125), (G125 - $B125) / $B125, "")</f>
        <v>-1.3605442176870701E-2</v>
      </c>
      <c r="I125" s="100">
        <f>IF(ISNUMBER(G125), $B145 * H125, "")</f>
        <v>-2040.8163265306052</v>
      </c>
      <c r="J125" s="13">
        <v>14.5</v>
      </c>
      <c r="K125" s="14">
        <f>IF(ISNUMBER(J125), (J125 - $B125) / $B125, "")</f>
        <v>-1.3605442176870701E-2</v>
      </c>
      <c r="L125" s="16">
        <f>IF(ISNUMBER(J125), $B145 * K125, "")</f>
        <v>-2040.8163265306052</v>
      </c>
      <c r="M125" s="29">
        <v>14.5</v>
      </c>
      <c r="N125" s="14">
        <f>IF(ISNUMBER(M125), (M125 - $B125) / $B125, "")</f>
        <v>-1.3605442176870701E-2</v>
      </c>
      <c r="O125" s="16">
        <f>IF(ISNUMBER(M125), $B145 * N125, "")</f>
        <v>-2040.8163265306052</v>
      </c>
      <c r="Q125" s="251"/>
      <c r="R125" s="251"/>
      <c r="S125" s="251"/>
    </row>
    <row r="126" spans="1:19" ht="17.25" thickBot="1">
      <c r="A126" s="125" t="s">
        <v>145</v>
      </c>
      <c r="B126" s="126">
        <v>18.3</v>
      </c>
      <c r="C126" s="77">
        <v>-1.0810810800000001E-2</v>
      </c>
      <c r="D126" s="15">
        <v>18.3</v>
      </c>
      <c r="E126" s="32">
        <f t="shared" ref="E126:E129" si="62">IF(ISNUMBER(D126), (D126 - $B126) / $B126, "")</f>
        <v>0</v>
      </c>
      <c r="F126" s="18">
        <f>IF(ISNUMBER(D126), $B145 * E126, "")</f>
        <v>0</v>
      </c>
      <c r="G126" s="31">
        <v>18.100000000000001</v>
      </c>
      <c r="H126" s="32">
        <f t="shared" ref="H126:H129" si="63">IF(ISNUMBER(G126), (G126 - $B126) / $B126, "")</f>
        <v>-1.092896174863384E-2</v>
      </c>
      <c r="I126" s="101">
        <f>IF(ISNUMBER(G126), $B145 * H126, "")</f>
        <v>-1639.3442622950761</v>
      </c>
      <c r="J126" s="15">
        <v>18.7</v>
      </c>
      <c r="K126" s="32">
        <f t="shared" ref="K126:K129" si="64">IF(ISNUMBER(J126), (J126 - $B126) / $B126, "")</f>
        <v>2.185792349726768E-2</v>
      </c>
      <c r="L126" s="18">
        <f>IF(ISNUMBER(J126), $B145 * K126, "")</f>
        <v>3278.6885245901522</v>
      </c>
      <c r="M126" s="31">
        <v>18.2</v>
      </c>
      <c r="N126" s="32">
        <f t="shared" ref="N126:N129" si="65">IF(ISNUMBER(M126), (M126 - $B126) / $B126, "")</f>
        <v>-5.4644808743170171E-3</v>
      </c>
      <c r="O126" s="18">
        <f>IF(ISNUMBER(M126), $B145 * N126, "")</f>
        <v>-819.67213114755259</v>
      </c>
      <c r="Q126" s="251"/>
      <c r="R126" s="251"/>
      <c r="S126" s="251"/>
    </row>
    <row r="127" spans="1:19" ht="17.25" thickBot="1">
      <c r="A127" s="125" t="s">
        <v>129</v>
      </c>
      <c r="B127" s="126">
        <v>72.3</v>
      </c>
      <c r="C127" s="77">
        <v>-1.09439124E-2</v>
      </c>
      <c r="D127" s="15">
        <v>72.3</v>
      </c>
      <c r="E127" s="32">
        <f t="shared" si="62"/>
        <v>0</v>
      </c>
      <c r="F127" s="18">
        <f>IF(ISNUMBER(D127), $B145 * E127, "")</f>
        <v>0</v>
      </c>
      <c r="G127" s="31">
        <v>72.3</v>
      </c>
      <c r="H127" s="32">
        <f t="shared" si="63"/>
        <v>0</v>
      </c>
      <c r="I127" s="101">
        <f>IF(ISNUMBER(G127), $B145 * H127, "")</f>
        <v>0</v>
      </c>
      <c r="J127" s="15">
        <v>74.7</v>
      </c>
      <c r="K127" s="32">
        <f t="shared" si="64"/>
        <v>3.319502074688805E-2</v>
      </c>
      <c r="L127" s="18">
        <f>IF(ISNUMBER(J127), $B145 * K127, "")</f>
        <v>4979.2531120332078</v>
      </c>
      <c r="M127" s="31">
        <v>74.2</v>
      </c>
      <c r="N127" s="32">
        <f t="shared" si="65"/>
        <v>2.627939142461972E-2</v>
      </c>
      <c r="O127" s="18">
        <f>IF(ISNUMBER(M127), $B145 * N127, "")</f>
        <v>3941.9087136929579</v>
      </c>
      <c r="Q127" s="256"/>
      <c r="R127" s="256"/>
      <c r="S127" s="256"/>
    </row>
    <row r="128" spans="1:19" ht="17.25" thickBot="1">
      <c r="A128" s="125" t="s">
        <v>64</v>
      </c>
      <c r="B128" s="126">
        <v>35.9</v>
      </c>
      <c r="C128" s="77">
        <v>-1.10192837E-2</v>
      </c>
      <c r="D128" s="15">
        <v>35.9</v>
      </c>
      <c r="E128" s="32">
        <f t="shared" si="62"/>
        <v>0</v>
      </c>
      <c r="F128" s="18">
        <f>IF(ISNUMBER(D128), $B145 * E128, "")</f>
        <v>0</v>
      </c>
      <c r="G128" s="31">
        <v>36</v>
      </c>
      <c r="H128" s="32">
        <f t="shared" si="63"/>
        <v>2.7855153203343017E-3</v>
      </c>
      <c r="I128" s="101">
        <f>IF(ISNUMBER(G128), $B145 * H128, "")</f>
        <v>417.82729805014526</v>
      </c>
      <c r="J128" s="15">
        <v>37.1</v>
      </c>
      <c r="K128" s="32">
        <f t="shared" si="64"/>
        <v>3.342618384401122E-2</v>
      </c>
      <c r="L128" s="18">
        <f>IF(ISNUMBER(J128), $B145 * K128, "")</f>
        <v>5013.9275766016826</v>
      </c>
      <c r="M128" s="31">
        <v>36.700000000000003</v>
      </c>
      <c r="N128" s="32">
        <f t="shared" si="65"/>
        <v>2.2284122562674213E-2</v>
      </c>
      <c r="O128" s="18">
        <f>IF(ISNUMBER(M128), $B145 * N128, "")</f>
        <v>3342.6183844011321</v>
      </c>
      <c r="Q128" s="256"/>
      <c r="R128" s="256"/>
      <c r="S128" s="256"/>
    </row>
    <row r="129" spans="1:19" ht="17.25" thickBot="1">
      <c r="A129" s="127" t="s">
        <v>119</v>
      </c>
      <c r="B129" s="128">
        <v>26</v>
      </c>
      <c r="C129" s="78">
        <v>-1.1406844100000001E-2</v>
      </c>
      <c r="D129" s="20">
        <v>26</v>
      </c>
      <c r="E129" s="21">
        <f t="shared" si="62"/>
        <v>0</v>
      </c>
      <c r="F129" s="22">
        <f>IF(ISNUMBER(D129), $B145 * E129, "")</f>
        <v>0</v>
      </c>
      <c r="G129" s="30">
        <v>25.8</v>
      </c>
      <c r="H129" s="21">
        <f t="shared" si="63"/>
        <v>-7.692307692307665E-3</v>
      </c>
      <c r="I129" s="105">
        <f>IF(ISNUMBER(G129), $B145 * H129, "")</f>
        <v>-1153.8461538461497</v>
      </c>
      <c r="J129" s="20">
        <v>26.8</v>
      </c>
      <c r="K129" s="21">
        <f t="shared" si="64"/>
        <v>3.0769230769230795E-2</v>
      </c>
      <c r="L129" s="22">
        <f>IF(ISNUMBER(J129), $B145 * K129, "")</f>
        <v>4615.3846153846189</v>
      </c>
      <c r="M129" s="30">
        <v>26.1</v>
      </c>
      <c r="N129" s="21">
        <f t="shared" si="65"/>
        <v>3.846153846153901E-3</v>
      </c>
      <c r="O129" s="22">
        <f>IF(ISNUMBER(M129), $B145 * N129, "")</f>
        <v>576.9230769230852</v>
      </c>
      <c r="Q129" s="256"/>
      <c r="R129" s="256"/>
      <c r="S129" s="256"/>
    </row>
    <row r="130" spans="1:19" ht="17.25" thickBot="1">
      <c r="A130" s="125" t="s">
        <v>185</v>
      </c>
      <c r="B130" s="129">
        <v>12.5</v>
      </c>
      <c r="C130" s="80">
        <v>-1.5748031499999999E-2</v>
      </c>
      <c r="D130" s="106">
        <v>12.5</v>
      </c>
      <c r="E130" s="107">
        <f>IF(ISNUMBER(D130), (D130 - $B130) / $B130, "")</f>
        <v>0</v>
      </c>
      <c r="F130" s="108">
        <f>IF(ISNUMBER(D130), $B145 * E130, "")</f>
        <v>0</v>
      </c>
      <c r="G130" s="109">
        <v>12.3</v>
      </c>
      <c r="H130" s="107">
        <f>IF(ISNUMBER(G130), (G130 - $B130) / $B130, "")</f>
        <v>-1.5999999999999945E-2</v>
      </c>
      <c r="I130" s="110">
        <f>IF(ISNUMBER(G130), $B145 * H130, "")</f>
        <v>-2399.9999999999918</v>
      </c>
      <c r="J130" s="106">
        <v>12.7</v>
      </c>
      <c r="K130" s="107">
        <f>IF(ISNUMBER(J130), (J130 - $B130) / $B130, "")</f>
        <v>1.5999999999999945E-2</v>
      </c>
      <c r="L130" s="108">
        <f>IF(ISNUMBER(J130), $B145 * K130, "")</f>
        <v>2399.9999999999918</v>
      </c>
      <c r="M130" s="109">
        <v>12.6</v>
      </c>
      <c r="N130" s="107">
        <f>IF(ISNUMBER(M130), (M130 - $B130) / $B130, "")</f>
        <v>7.9999999999999724E-3</v>
      </c>
      <c r="O130" s="108">
        <f>IF(ISNUMBER(M130), $B145 * N130, "")</f>
        <v>1199.9999999999959</v>
      </c>
      <c r="Q130" s="256"/>
      <c r="R130" s="256"/>
      <c r="S130" s="256"/>
    </row>
    <row r="131" spans="1:19" ht="17.25" thickBot="1">
      <c r="A131" s="125" t="s">
        <v>213</v>
      </c>
      <c r="B131" s="126">
        <v>10.1</v>
      </c>
      <c r="C131" s="77">
        <v>-1.9417475699999999E-2</v>
      </c>
      <c r="D131" s="15">
        <v>10.1</v>
      </c>
      <c r="E131" s="32">
        <f t="shared" ref="E131:E134" si="66">IF(ISNUMBER(D131), (D131 - $B131) / $B131, "")</f>
        <v>0</v>
      </c>
      <c r="F131" s="18">
        <f>IF(ISNUMBER(D131), $B145 * E131, "")</f>
        <v>0</v>
      </c>
      <c r="G131" s="31">
        <v>9.9</v>
      </c>
      <c r="H131" s="32">
        <f t="shared" ref="H131:H134" si="67">IF(ISNUMBER(G131), (G131 - $B131) / $B131, "")</f>
        <v>-1.9801980198019733E-2</v>
      </c>
      <c r="I131" s="101">
        <f>IF(ISNUMBER(G131), $B145 * H131, "")</f>
        <v>-2970.2970297029601</v>
      </c>
      <c r="J131" s="15">
        <v>10.199999999999999</v>
      </c>
      <c r="K131" s="32">
        <f t="shared" ref="K131:K134" si="68">IF(ISNUMBER(J131), (J131 - $B131) / $B131, "")</f>
        <v>9.9009900990098664E-3</v>
      </c>
      <c r="L131" s="18">
        <f>IF(ISNUMBER(J131), $B145 * K131, "")</f>
        <v>1485.1485148514801</v>
      </c>
      <c r="M131" s="31">
        <v>9.98</v>
      </c>
      <c r="N131" s="32">
        <f t="shared" ref="N131:N134" si="69">IF(ISNUMBER(M131), (M131 - $B131) / $B131, "")</f>
        <v>-1.1881188118811805E-2</v>
      </c>
      <c r="O131" s="18">
        <f>IF(ISNUMBER(M131), $B145 * N131, "")</f>
        <v>-1782.1782178217707</v>
      </c>
      <c r="Q131" s="256"/>
      <c r="R131" s="256"/>
      <c r="S131" s="256"/>
    </row>
    <row r="132" spans="1:19" ht="17.25" thickBot="1">
      <c r="A132" s="125" t="s">
        <v>187</v>
      </c>
      <c r="B132" s="126">
        <v>13.8</v>
      </c>
      <c r="C132" s="77">
        <v>-2.1276595700000001E-2</v>
      </c>
      <c r="D132" s="15">
        <v>13.8</v>
      </c>
      <c r="E132" s="32">
        <f t="shared" si="66"/>
        <v>0</v>
      </c>
      <c r="F132" s="18">
        <f>IF(ISNUMBER(D132), $B145 * E132, "")</f>
        <v>0</v>
      </c>
      <c r="G132" s="31">
        <v>13.6</v>
      </c>
      <c r="H132" s="32">
        <f t="shared" si="67"/>
        <v>-1.4492753623188482E-2</v>
      </c>
      <c r="I132" s="101">
        <f>IF(ISNUMBER(G132), $B145 * H132, "")</f>
        <v>-2173.9130434782724</v>
      </c>
      <c r="J132" s="15">
        <v>14.2</v>
      </c>
      <c r="K132" s="32">
        <f t="shared" si="68"/>
        <v>2.8985507246376708E-2</v>
      </c>
      <c r="L132" s="18">
        <f>IF(ISNUMBER(J132), $B145 * K132, "")</f>
        <v>4347.8260869565065</v>
      </c>
      <c r="M132" s="31">
        <v>14.1</v>
      </c>
      <c r="N132" s="32">
        <f t="shared" si="69"/>
        <v>2.1739130434782532E-2</v>
      </c>
      <c r="O132" s="18">
        <f>IF(ISNUMBER(M132), $B145 * N132, "")</f>
        <v>3260.8695652173797</v>
      </c>
      <c r="Q132" s="256"/>
      <c r="R132" s="256"/>
      <c r="S132" s="256"/>
    </row>
    <row r="133" spans="1:19" ht="17.25" thickBot="1">
      <c r="A133" s="125" t="s">
        <v>125</v>
      </c>
      <c r="B133" s="126">
        <v>95.1</v>
      </c>
      <c r="C133" s="77">
        <v>-2.1604938300000001E-2</v>
      </c>
      <c r="D133" s="15">
        <v>95.1</v>
      </c>
      <c r="E133" s="32">
        <f t="shared" si="66"/>
        <v>0</v>
      </c>
      <c r="F133" s="18">
        <f>IF(ISNUMBER(D133), $B145 * E133, "")</f>
        <v>0</v>
      </c>
      <c r="G133" s="31">
        <v>96.3</v>
      </c>
      <c r="H133" s="32">
        <f t="shared" si="67"/>
        <v>1.2618296529968485E-2</v>
      </c>
      <c r="I133" s="101">
        <f>IF(ISNUMBER(G133), $B145 * H133, "")</f>
        <v>1892.7444794952728</v>
      </c>
      <c r="J133" s="15">
        <v>100</v>
      </c>
      <c r="K133" s="32">
        <f t="shared" si="68"/>
        <v>5.1524710830704583E-2</v>
      </c>
      <c r="L133" s="18">
        <f>IF(ISNUMBER(J133), $B145 * K133, "")</f>
        <v>7728.7066246056875</v>
      </c>
      <c r="M133" s="31">
        <v>97.9</v>
      </c>
      <c r="N133" s="32">
        <f t="shared" si="69"/>
        <v>2.9442691903259849E-2</v>
      </c>
      <c r="O133" s="18">
        <f>IF(ISNUMBER(M133), $B145 * N133, "")</f>
        <v>4416.4037854889775</v>
      </c>
      <c r="Q133" s="33"/>
      <c r="R133" s="33"/>
    </row>
    <row r="134" spans="1:19" ht="17.25" thickBot="1">
      <c r="A134" s="130" t="s">
        <v>247</v>
      </c>
      <c r="B134" s="131">
        <v>71.7</v>
      </c>
      <c r="C134" s="79">
        <v>-2.58152174E-2</v>
      </c>
      <c r="D134" s="24">
        <v>71.7</v>
      </c>
      <c r="E134" s="25">
        <f t="shared" si="66"/>
        <v>0</v>
      </c>
      <c r="F134" s="104">
        <f>IF(ISNUMBER(D134), $B145 * E134, "")</f>
        <v>0</v>
      </c>
      <c r="G134" s="102">
        <v>71.7</v>
      </c>
      <c r="H134" s="25">
        <f t="shared" si="67"/>
        <v>0</v>
      </c>
      <c r="I134" s="103">
        <f>IF(ISNUMBER(G134), $B145 * H134, "")</f>
        <v>0</v>
      </c>
      <c r="J134" s="24">
        <v>73.599999999999994</v>
      </c>
      <c r="K134" s="25">
        <f t="shared" si="68"/>
        <v>2.6499302649930143E-2</v>
      </c>
      <c r="L134" s="104">
        <f>IF(ISNUMBER(J134), $B145 * K134, "")</f>
        <v>3974.8953974895217</v>
      </c>
      <c r="M134" s="102">
        <v>72.5</v>
      </c>
      <c r="N134" s="25">
        <f t="shared" si="69"/>
        <v>1.1157601115760071E-2</v>
      </c>
      <c r="O134" s="104">
        <f>IF(ISNUMBER(M134), $B145 * N134, "")</f>
        <v>1673.6401673640107</v>
      </c>
      <c r="Q134" s="265"/>
      <c r="R134" s="266"/>
      <c r="S134" s="267"/>
    </row>
    <row r="135" spans="1:19">
      <c r="A135" s="123" t="s">
        <v>201</v>
      </c>
      <c r="B135" s="124">
        <v>14.6</v>
      </c>
      <c r="C135" s="76">
        <v>-2.6666666700000001E-2</v>
      </c>
      <c r="D135" s="13">
        <v>14.6</v>
      </c>
      <c r="E135" s="14">
        <f>IF(ISNUMBER(D135), (D135 - $B135) / $B135, "")</f>
        <v>0</v>
      </c>
      <c r="F135" s="16">
        <f>IF(ISNUMBER(D135), $B145 * E135, "")</f>
        <v>0</v>
      </c>
      <c r="G135" s="29">
        <v>14.2</v>
      </c>
      <c r="H135" s="14">
        <f>IF(ISNUMBER(G135), (G135 - $B135) / $B135, "")</f>
        <v>-2.7397260273972629E-2</v>
      </c>
      <c r="I135" s="100">
        <f>IF(ISNUMBER(G135), $B145 * H135, "")</f>
        <v>-4109.5890410958946</v>
      </c>
      <c r="J135" s="13">
        <v>14.8</v>
      </c>
      <c r="K135" s="14">
        <f>IF(ISNUMBER(J135), (J135 - $B135) / $B135, "")</f>
        <v>1.3698630136986375E-2</v>
      </c>
      <c r="L135" s="16">
        <f>IF(ISNUMBER(J135), $B145 * K135, "")</f>
        <v>2054.7945205479564</v>
      </c>
      <c r="M135" s="29">
        <v>14.9</v>
      </c>
      <c r="N135" s="14">
        <f>IF(ISNUMBER(M135), (M135 - $B135) / $B135, "")</f>
        <v>2.0547945205479503E-2</v>
      </c>
      <c r="O135" s="16">
        <f>IF(ISNUMBER(M135), $B145 * N135, "")</f>
        <v>3082.1917808219255</v>
      </c>
      <c r="Q135" s="268"/>
      <c r="R135" s="269"/>
      <c r="S135" s="270"/>
    </row>
    <row r="136" spans="1:19" ht="17.25" thickBot="1">
      <c r="A136" s="125" t="s">
        <v>205</v>
      </c>
      <c r="B136" s="126">
        <v>10.199999999999999</v>
      </c>
      <c r="C136" s="77">
        <v>-2.85714286E-2</v>
      </c>
      <c r="D136" s="15">
        <v>10.199999999999999</v>
      </c>
      <c r="E136" s="32">
        <f t="shared" ref="E136:E139" si="70">IF(ISNUMBER(D136), (D136 - $B136) / $B136, "")</f>
        <v>0</v>
      </c>
      <c r="F136" s="18">
        <f>IF(ISNUMBER(D136), $B145 * E136, "")</f>
        <v>0</v>
      </c>
      <c r="G136" s="31">
        <v>10.1</v>
      </c>
      <c r="H136" s="32">
        <f t="shared" ref="H136:H139" si="71">IF(ISNUMBER(G136), (G136 - $B136) / $B136, "")</f>
        <v>-9.8039215686274161E-3</v>
      </c>
      <c r="I136" s="101">
        <f>IF(ISNUMBER(G136), $B145 * H136, "")</f>
        <v>-1470.5882352941123</v>
      </c>
      <c r="J136" s="15">
        <v>10.4</v>
      </c>
      <c r="K136" s="32">
        <f t="shared" ref="K136:K139" si="72">IF(ISNUMBER(J136), (J136 - $B136) / $B136, "")</f>
        <v>1.9607843137255009E-2</v>
      </c>
      <c r="L136" s="18">
        <f>IF(ISNUMBER(J136), $B145 * K136, "")</f>
        <v>2941.1764705882515</v>
      </c>
      <c r="M136" s="31">
        <v>10.199999999999999</v>
      </c>
      <c r="N136" s="32">
        <f t="shared" ref="N136:N139" si="73">IF(ISNUMBER(M136), (M136 - $B136) / $B136, "")</f>
        <v>0</v>
      </c>
      <c r="O136" s="18">
        <f>IF(ISNUMBER(M136), $B145 * N136, "")</f>
        <v>0</v>
      </c>
      <c r="Q136" s="271"/>
      <c r="R136" s="272"/>
      <c r="S136" s="273"/>
    </row>
    <row r="137" spans="1:19" ht="17.25" thickBot="1">
      <c r="A137" s="125" t="s">
        <v>342</v>
      </c>
      <c r="B137" s="126">
        <v>3.45</v>
      </c>
      <c r="C137" s="77">
        <v>-3.0898876400000001E-2</v>
      </c>
      <c r="D137" s="15">
        <v>3.45</v>
      </c>
      <c r="E137" s="32">
        <f t="shared" si="70"/>
        <v>0</v>
      </c>
      <c r="F137" s="18">
        <f>IF(ISNUMBER(D137), $B145 * E137, "")</f>
        <v>0</v>
      </c>
      <c r="G137" s="31">
        <v>3.46</v>
      </c>
      <c r="H137" s="32">
        <f t="shared" si="71"/>
        <v>2.8985507246376192E-3</v>
      </c>
      <c r="I137" s="101">
        <f>IF(ISNUMBER(G137), $B145 * H137, "")</f>
        <v>434.78260869564286</v>
      </c>
      <c r="J137" s="15">
        <v>3.56</v>
      </c>
      <c r="K137" s="32">
        <f t="shared" si="72"/>
        <v>3.1884057971014457E-2</v>
      </c>
      <c r="L137" s="18">
        <f>IF(ISNUMBER(J137), $B145 * K137, "")</f>
        <v>4782.6086956521685</v>
      </c>
      <c r="M137" s="31">
        <v>3.45</v>
      </c>
      <c r="N137" s="32">
        <f t="shared" si="73"/>
        <v>0</v>
      </c>
      <c r="O137" s="18">
        <f>IF(ISNUMBER(M137), $B145 * N137, "")</f>
        <v>0</v>
      </c>
      <c r="Q137" s="256"/>
      <c r="R137" s="256"/>
      <c r="S137" s="256"/>
    </row>
    <row r="138" spans="1:19" ht="17.25" thickBot="1">
      <c r="A138" s="125" t="s">
        <v>199</v>
      </c>
      <c r="B138" s="126">
        <v>61.9</v>
      </c>
      <c r="C138" s="77">
        <v>-3.1298904500000002E-2</v>
      </c>
      <c r="D138" s="15">
        <v>61.9</v>
      </c>
      <c r="E138" s="32">
        <f t="shared" si="70"/>
        <v>0</v>
      </c>
      <c r="F138" s="18">
        <f>IF(ISNUMBER(D138), $B145 * E138, "")</f>
        <v>0</v>
      </c>
      <c r="G138" s="31">
        <v>60.4</v>
      </c>
      <c r="H138" s="32">
        <f t="shared" si="71"/>
        <v>-2.4232633279483037E-2</v>
      </c>
      <c r="I138" s="101">
        <f>IF(ISNUMBER(G138), $B145 * H138, "")</f>
        <v>-3634.8949919224556</v>
      </c>
      <c r="J138" s="15">
        <v>63.2</v>
      </c>
      <c r="K138" s="32">
        <f t="shared" si="72"/>
        <v>2.1001615508885369E-2</v>
      </c>
      <c r="L138" s="18">
        <f>IF(ISNUMBER(J138), $B145 * K138, "")</f>
        <v>3150.2423263328055</v>
      </c>
      <c r="M138" s="31">
        <v>63.2</v>
      </c>
      <c r="N138" s="32">
        <f t="shared" si="73"/>
        <v>2.1001615508885369E-2</v>
      </c>
      <c r="O138" s="18">
        <f>IF(ISNUMBER(M138), $B145 * N138, "")</f>
        <v>3150.2423263328055</v>
      </c>
      <c r="Q138" s="251"/>
      <c r="R138" s="251"/>
      <c r="S138" s="251"/>
    </row>
    <row r="139" spans="1:19" ht="17.25" thickBot="1">
      <c r="A139" s="127" t="s">
        <v>71</v>
      </c>
      <c r="B139" s="128">
        <v>23.9</v>
      </c>
      <c r="C139" s="78">
        <v>-3.2388663999999998E-2</v>
      </c>
      <c r="D139" s="20">
        <v>23.9</v>
      </c>
      <c r="E139" s="21">
        <f t="shared" si="70"/>
        <v>0</v>
      </c>
      <c r="F139" s="22">
        <f>IF(ISNUMBER(D139), $B145 * E139, "")</f>
        <v>0</v>
      </c>
      <c r="G139" s="30">
        <v>23.4</v>
      </c>
      <c r="H139" s="21">
        <f t="shared" si="71"/>
        <v>-2.0920502092050212E-2</v>
      </c>
      <c r="I139" s="105">
        <f>IF(ISNUMBER(G139), $B145 * H139, "")</f>
        <v>-3138.075313807532</v>
      </c>
      <c r="J139" s="20">
        <v>24.4</v>
      </c>
      <c r="K139" s="21">
        <f t="shared" si="72"/>
        <v>2.0920502092050212E-2</v>
      </c>
      <c r="L139" s="22">
        <f>IF(ISNUMBER(J139), $B145 * K139, "")</f>
        <v>3138.075313807532</v>
      </c>
      <c r="M139" s="30">
        <v>24.2</v>
      </c>
      <c r="N139" s="21">
        <f t="shared" si="73"/>
        <v>1.2552301255230157E-2</v>
      </c>
      <c r="O139" s="22">
        <f>IF(ISNUMBER(M139), $B145 * N139, "")</f>
        <v>1882.8451882845234</v>
      </c>
      <c r="Q139" s="251"/>
      <c r="R139" s="251"/>
      <c r="S139" s="251"/>
    </row>
    <row r="140" spans="1:19" ht="17.25" thickBot="1">
      <c r="A140" s="125" t="s">
        <v>207</v>
      </c>
      <c r="B140" s="129">
        <v>13.7</v>
      </c>
      <c r="C140" s="80">
        <v>-3.5211267599999999E-2</v>
      </c>
      <c r="D140" s="106">
        <v>13.7</v>
      </c>
      <c r="E140" s="107">
        <f>IF(ISNUMBER(D140), (D140 - $B140) / $B140, "")</f>
        <v>0</v>
      </c>
      <c r="F140" s="108">
        <f>IF(ISNUMBER(D140), $B145 * E140, "")</f>
        <v>0</v>
      </c>
      <c r="G140" s="109">
        <v>13.5</v>
      </c>
      <c r="H140" s="107">
        <f>IF(ISNUMBER(G140), (G140 - $B140) / $B140, "")</f>
        <v>-1.4598540145985351E-2</v>
      </c>
      <c r="I140" s="110">
        <f>IF(ISNUMBER(G140), $B145 * H140, "")</f>
        <v>-2189.7810218978025</v>
      </c>
      <c r="J140" s="106">
        <v>14.1</v>
      </c>
      <c r="K140" s="107">
        <f>IF(ISNUMBER(J140), (J140 - $B140) / $B140, "")</f>
        <v>2.919708029197083E-2</v>
      </c>
      <c r="L140" s="108">
        <f>IF(ISNUMBER(J140), $B145 * K140, "")</f>
        <v>4379.562043795624</v>
      </c>
      <c r="M140" s="109">
        <v>13.6</v>
      </c>
      <c r="N140" s="107">
        <f>IF(ISNUMBER(M140), (M140 - $B140) / $B140, "")</f>
        <v>-7.2992700729926753E-3</v>
      </c>
      <c r="O140" s="108">
        <f>IF(ISNUMBER(M140), $B145 * N140, "")</f>
        <v>-1094.8905109489012</v>
      </c>
      <c r="Q140" s="256"/>
      <c r="R140" s="256"/>
      <c r="S140" s="256"/>
    </row>
    <row r="141" spans="1:19" ht="17.25" thickBot="1">
      <c r="A141" s="125" t="s">
        <v>147</v>
      </c>
      <c r="B141" s="126">
        <v>10.7</v>
      </c>
      <c r="C141" s="77">
        <v>-3.6036036E-2</v>
      </c>
      <c r="D141" s="15">
        <v>10.7</v>
      </c>
      <c r="E141" s="32">
        <f t="shared" ref="E141:E144" si="74">IF(ISNUMBER(D141), (D141 - $B141) / $B141, "")</f>
        <v>0</v>
      </c>
      <c r="F141" s="18">
        <f>IF(ISNUMBER(D141), $B145 * E141, "")</f>
        <v>0</v>
      </c>
      <c r="G141" s="31">
        <v>10.5</v>
      </c>
      <c r="H141" s="32">
        <f t="shared" ref="H141:H144" si="75">IF(ISNUMBER(G141), (G141 - $B141) / $B141, "")</f>
        <v>-1.8691588785046665E-2</v>
      </c>
      <c r="I141" s="101">
        <f>IF(ISNUMBER(G141), $B145 * H141, "")</f>
        <v>-2803.7383177569995</v>
      </c>
      <c r="J141" s="15">
        <v>10.9</v>
      </c>
      <c r="K141" s="32">
        <f t="shared" ref="K141:K144" si="76">IF(ISNUMBER(J141), (J141 - $B141) / $B141, "")</f>
        <v>1.8691588785046828E-2</v>
      </c>
      <c r="L141" s="18">
        <f>IF(ISNUMBER(J141), $B145 * K141, "")</f>
        <v>2803.7383177570241</v>
      </c>
      <c r="M141" s="31">
        <v>10.8</v>
      </c>
      <c r="N141" s="32">
        <f t="shared" ref="N141:N144" si="77">IF(ISNUMBER(M141), (M141 - $B141) / $B141, "")</f>
        <v>9.3457943925234974E-3</v>
      </c>
      <c r="O141" s="18">
        <f>IF(ISNUMBER(M141), $B145 * N141, "")</f>
        <v>1401.8691588785246</v>
      </c>
      <c r="Q141" s="256"/>
      <c r="R141" s="256"/>
      <c r="S141" s="256"/>
    </row>
    <row r="142" spans="1:19" ht="17.25" thickBot="1">
      <c r="A142" s="125" t="s">
        <v>235</v>
      </c>
      <c r="B142" s="126">
        <v>93.4</v>
      </c>
      <c r="C142" s="77">
        <v>-3.9094650199999997E-2</v>
      </c>
      <c r="D142" s="15">
        <v>93.4</v>
      </c>
      <c r="E142" s="32">
        <f t="shared" si="74"/>
        <v>0</v>
      </c>
      <c r="F142" s="18">
        <f>IF(ISNUMBER(D142), $B145 * E142, "")</f>
        <v>0</v>
      </c>
      <c r="G142" s="31">
        <v>91.4</v>
      </c>
      <c r="H142" s="32">
        <f t="shared" si="75"/>
        <v>-2.1413276231263382E-2</v>
      </c>
      <c r="I142" s="101">
        <f>IF(ISNUMBER(G142), $B145 * H142, "")</f>
        <v>-3211.9914346895071</v>
      </c>
      <c r="J142" s="15">
        <v>95.4</v>
      </c>
      <c r="K142" s="32">
        <f t="shared" si="76"/>
        <v>2.1413276231263382E-2</v>
      </c>
      <c r="L142" s="18">
        <f>IF(ISNUMBER(J142), $B145 * K142, "")</f>
        <v>3211.9914346895071</v>
      </c>
      <c r="M142" s="31">
        <v>93.8</v>
      </c>
      <c r="N142" s="32">
        <f t="shared" si="77"/>
        <v>4.282655246252585E-3</v>
      </c>
      <c r="O142" s="18">
        <f>IF(ISNUMBER(M142), $B145 * N142, "")</f>
        <v>642.39828693788775</v>
      </c>
      <c r="Q142" s="256"/>
      <c r="R142" s="256"/>
      <c r="S142" s="256"/>
    </row>
    <row r="143" spans="1:19">
      <c r="A143" s="125" t="s">
        <v>231</v>
      </c>
      <c r="B143" s="126">
        <v>70</v>
      </c>
      <c r="C143" s="77">
        <v>-4.1095890400000001E-2</v>
      </c>
      <c r="D143" s="15">
        <v>70</v>
      </c>
      <c r="E143" s="32">
        <f t="shared" si="74"/>
        <v>0</v>
      </c>
      <c r="F143" s="18">
        <f>IF(ISNUMBER(D143), $B145 * E143, "")</f>
        <v>0</v>
      </c>
      <c r="G143" s="31">
        <v>68.900000000000006</v>
      </c>
      <c r="H143" s="32">
        <f t="shared" si="75"/>
        <v>-1.5714285714285632E-2</v>
      </c>
      <c r="I143" s="101">
        <f>IF(ISNUMBER(G143), $B145 * H143, "")</f>
        <v>-2357.1428571428446</v>
      </c>
      <c r="J143" s="15">
        <v>72</v>
      </c>
      <c r="K143" s="32">
        <f t="shared" si="76"/>
        <v>2.8571428571428571E-2</v>
      </c>
      <c r="L143" s="18">
        <f>IF(ISNUMBER(J143), $B145 * K143, "")</f>
        <v>4285.7142857142853</v>
      </c>
      <c r="M143" s="31">
        <v>70.2</v>
      </c>
      <c r="N143" s="32">
        <f t="shared" si="77"/>
        <v>2.8571428571428979E-3</v>
      </c>
      <c r="O143" s="18">
        <f>IF(ISNUMBER(M143), $B145 * N143, "")</f>
        <v>428.57142857143469</v>
      </c>
      <c r="Q143" s="278"/>
      <c r="R143" s="279"/>
      <c r="S143" s="280"/>
    </row>
    <row r="144" spans="1:19" ht="17.25" thickBot="1">
      <c r="A144" s="130" t="s">
        <v>159</v>
      </c>
      <c r="B144" s="131">
        <v>88.7</v>
      </c>
      <c r="C144" s="79">
        <v>-9.9492385799999999E-2</v>
      </c>
      <c r="D144" s="24">
        <v>88.7</v>
      </c>
      <c r="E144" s="25">
        <f t="shared" si="74"/>
        <v>0</v>
      </c>
      <c r="F144" s="104">
        <f>IF(ISNUMBER(D144), $B145 * E144, "")</f>
        <v>0</v>
      </c>
      <c r="G144" s="102">
        <v>89.7</v>
      </c>
      <c r="H144" s="25">
        <f t="shared" si="75"/>
        <v>1.1273957158962795E-2</v>
      </c>
      <c r="I144" s="103">
        <f>IF(ISNUMBER(G144), $B145 * H144, "")</f>
        <v>1691.0935738444193</v>
      </c>
      <c r="J144" s="24">
        <v>91.6</v>
      </c>
      <c r="K144" s="25">
        <f t="shared" si="76"/>
        <v>3.2694475760992013E-2</v>
      </c>
      <c r="L144" s="104">
        <f>IF(ISNUMBER(J144), $B145 * K144, "")</f>
        <v>4904.1713641488022</v>
      </c>
      <c r="M144" s="102">
        <v>90.5</v>
      </c>
      <c r="N144" s="25">
        <f t="shared" si="77"/>
        <v>2.0293122886133001E-2</v>
      </c>
      <c r="O144" s="104">
        <f>IF(ISNUMBER(M144), $B145 * N144, "")</f>
        <v>3043.9684329199499</v>
      </c>
      <c r="Q144" s="281"/>
      <c r="R144" s="282"/>
      <c r="S144" s="283"/>
    </row>
    <row r="145" spans="1:19" ht="17.25" thickBot="1">
      <c r="A145" s="132" t="s">
        <v>267</v>
      </c>
      <c r="B145" s="289">
        <f>$B$37</f>
        <v>150000</v>
      </c>
      <c r="C145" s="290"/>
      <c r="D145" s="26" t="s">
        <v>268</v>
      </c>
      <c r="E145" s="27">
        <f>IF(COUNT(E125:E144), SUM(E125:E144) / COUNT(E125:E144), 0)</f>
        <v>0</v>
      </c>
      <c r="F145" s="28">
        <f>SUM(F125:F144)</f>
        <v>0</v>
      </c>
      <c r="G145" s="26" t="s">
        <v>268</v>
      </c>
      <c r="H145" s="27">
        <f>IF(COUNT(H125:H144), SUM(H125:H144) / COUNT(H125:H144), 0)</f>
        <v>-1.0285856689791576E-2</v>
      </c>
      <c r="I145" s="28">
        <f>SUM(I125:I144)</f>
        <v>-30857.570069374717</v>
      </c>
      <c r="J145" s="26" t="s">
        <v>268</v>
      </c>
      <c r="K145" s="27">
        <f>IF(COUNT(K125:K144), SUM(K125:K144) / COUNT(K125:K144), 0)</f>
        <v>2.3811696299672065E-2</v>
      </c>
      <c r="L145" s="28">
        <f>SUM(L125:L144)</f>
        <v>71435.088899016206</v>
      </c>
      <c r="M145" s="26" t="s">
        <v>268</v>
      </c>
      <c r="N145" s="27">
        <f>IF(COUNT(N125:N144), SUM(N125:N144) / COUNT(N125:N144), 0)</f>
        <v>8.7689643697952558E-3</v>
      </c>
      <c r="O145" s="28">
        <f>SUM(O125:O144)</f>
        <v>26306.893109385761</v>
      </c>
      <c r="Q145" s="284"/>
      <c r="R145" s="285"/>
      <c r="S145" s="286"/>
    </row>
    <row r="147" spans="1:19" ht="17.25" thickBot="1"/>
    <row r="148" spans="1:19" ht="17.25" thickBot="1">
      <c r="A148" s="230" t="s">
        <v>256</v>
      </c>
      <c r="B148" s="231"/>
      <c r="C148" s="231"/>
      <c r="D148" s="231"/>
      <c r="E148" s="231"/>
      <c r="F148" s="231"/>
      <c r="G148" s="231"/>
      <c r="H148" s="231"/>
      <c r="I148" s="231"/>
      <c r="J148" s="231"/>
      <c r="K148" s="231"/>
      <c r="L148" s="231"/>
      <c r="M148" s="231"/>
      <c r="N148" s="231"/>
      <c r="O148" s="232"/>
      <c r="Q148" s="251"/>
      <c r="R148" s="251"/>
      <c r="S148" s="251"/>
    </row>
    <row r="149" spans="1:19" ht="17.25" thickBot="1">
      <c r="A149" s="218" t="s">
        <v>264</v>
      </c>
      <c r="B149" s="230" t="s">
        <v>49</v>
      </c>
      <c r="C149" s="232"/>
      <c r="D149" s="230" t="s">
        <v>57</v>
      </c>
      <c r="E149" s="231"/>
      <c r="F149" s="232"/>
      <c r="G149" s="257">
        <f>_xlfn.IFNA(VLOOKUP(B149, 현재가테이블!$B$2:$D$200, 2, FALSE), "-")</f>
        <v>60715000</v>
      </c>
      <c r="H149" s="258"/>
      <c r="I149" s="259"/>
      <c r="J149" s="230" t="s">
        <v>58</v>
      </c>
      <c r="K149" s="231"/>
      <c r="L149" s="232"/>
      <c r="M149" s="260">
        <f>_xlfn.IFNA(VLOOKUP(B149, 현재가테이블!$B$2:$D$200, 3, FALSE), "-")</f>
        <v>-7.8924148000000006E-3</v>
      </c>
      <c r="N149" s="261"/>
      <c r="O149" s="262"/>
      <c r="Q149" s="251"/>
      <c r="R149" s="251"/>
      <c r="S149" s="251"/>
    </row>
    <row r="150" spans="1:19" ht="17.25" thickBot="1">
      <c r="A150" s="291" t="s">
        <v>54</v>
      </c>
      <c r="B150" s="293" t="str">
        <f>TEXT($G$1, "[$-ko-KR]yyyy-mm-dd(ddd) ") &amp; "오전 00:00"</f>
        <v>2021-12-14(화) 오전 00:00</v>
      </c>
      <c r="C150" s="294"/>
      <c r="D150" s="253" t="str">
        <f>TEXT($G$1, "[$-ko-KR]yyyy-mm-dd(ddd) ") &amp; "오후 14:00"</f>
        <v>2021-12-14(화) 오후 14:00</v>
      </c>
      <c r="E150" s="254"/>
      <c r="F150" s="255"/>
      <c r="G150" s="253" t="str">
        <f>TEXT($G$1, "[$-ko-KR]yyyy-mm-dd(ddd) ") &amp; "오후 19:00"</f>
        <v>2021-12-14(화) 오후 19:00</v>
      </c>
      <c r="H150" s="254"/>
      <c r="I150" s="255"/>
      <c r="J150" s="253" t="str">
        <f>TEXT($G$1, "[$-ko-KR]yyyy-mm-dd(ddd) ") &amp; "오후 21:00"</f>
        <v>2021-12-14(화) 오후 21:00</v>
      </c>
      <c r="K150" s="254"/>
      <c r="L150" s="255"/>
      <c r="M150" s="253" t="str">
        <f>TEXT($G$1+1, "[$-ko-KR]yyyy-mm-dd(ddd) ") &amp; "오전 00:00"</f>
        <v>2021-12-15(수) 오전 00:00</v>
      </c>
      <c r="N150" s="254"/>
      <c r="O150" s="255"/>
      <c r="Q150" s="251"/>
      <c r="R150" s="251"/>
      <c r="S150" s="251"/>
    </row>
    <row r="151" spans="1:19" ht="17.25" thickBot="1">
      <c r="A151" s="292"/>
      <c r="B151" s="121" t="s">
        <v>57</v>
      </c>
      <c r="C151" s="122" t="s">
        <v>58</v>
      </c>
      <c r="D151" s="2" t="s">
        <v>57</v>
      </c>
      <c r="E151" s="10" t="s">
        <v>265</v>
      </c>
      <c r="F151" s="11" t="s">
        <v>266</v>
      </c>
      <c r="G151" s="219" t="s">
        <v>57</v>
      </c>
      <c r="H151" s="220" t="s">
        <v>265</v>
      </c>
      <c r="I151" s="221" t="s">
        <v>266</v>
      </c>
      <c r="J151" s="10" t="s">
        <v>57</v>
      </c>
      <c r="K151" s="10" t="s">
        <v>265</v>
      </c>
      <c r="L151" s="115" t="s">
        <v>266</v>
      </c>
      <c r="M151" s="2" t="s">
        <v>57</v>
      </c>
      <c r="N151" s="10" t="s">
        <v>265</v>
      </c>
      <c r="O151" s="66" t="s">
        <v>266</v>
      </c>
      <c r="Q151" s="256"/>
      <c r="R151" s="256"/>
      <c r="S151" s="256"/>
    </row>
    <row r="152" spans="1:19" ht="17.25" thickBot="1">
      <c r="A152" s="123" t="s">
        <v>56</v>
      </c>
      <c r="B152" s="124">
        <v>151</v>
      </c>
      <c r="C152" s="76">
        <v>-1.9480519500000001E-2</v>
      </c>
      <c r="D152" s="13">
        <v>151</v>
      </c>
      <c r="E152" s="14">
        <f>IF(ISNUMBER(D152), (D152 - $B152) / $B152, "")</f>
        <v>0</v>
      </c>
      <c r="F152" s="16">
        <f>IF(ISNUMBER(D152), $B172 * E152, "")</f>
        <v>0</v>
      </c>
      <c r="G152" s="29">
        <v>153</v>
      </c>
      <c r="H152" s="14">
        <f>IF(ISNUMBER(G152), (G152 - $B152) / $B152, "")</f>
        <v>1.3245033112582781E-2</v>
      </c>
      <c r="I152" s="100">
        <f>IF(ISNUMBER(G152), $B172 * H152, "")</f>
        <v>1986.7549668874171</v>
      </c>
      <c r="J152" s="13">
        <v>159</v>
      </c>
      <c r="K152" s="14">
        <f>IF(ISNUMBER(J152), (J152 - $B152) / $B152, "")</f>
        <v>5.2980132450331126E-2</v>
      </c>
      <c r="L152" s="16">
        <f>IF(ISNUMBER(J152), $B172 * K152, "")</f>
        <v>7947.0198675496686</v>
      </c>
      <c r="M152" s="29">
        <v>156</v>
      </c>
      <c r="N152" s="14">
        <f>IF(ISNUMBER(M152), (M152 - $B152) / $B152, "")</f>
        <v>3.3112582781456956E-2</v>
      </c>
      <c r="O152" s="16">
        <f>IF(ISNUMBER(M152), $B172 * N152, "")</f>
        <v>4966.8874172185433</v>
      </c>
      <c r="Q152" s="251"/>
      <c r="R152" s="251"/>
      <c r="S152" s="251"/>
    </row>
    <row r="153" spans="1:19" ht="17.25" thickBot="1">
      <c r="A153" s="125" t="s">
        <v>197</v>
      </c>
      <c r="B153" s="126">
        <v>148</v>
      </c>
      <c r="C153" s="77">
        <v>-1.9867549700000001E-2</v>
      </c>
      <c r="D153" s="15">
        <v>148</v>
      </c>
      <c r="E153" s="32">
        <f t="shared" ref="E153:E156" si="78">IF(ISNUMBER(D153), (D153 - $B153) / $B153, "")</f>
        <v>0</v>
      </c>
      <c r="F153" s="18">
        <f>IF(ISNUMBER(D153), $B172 * E153, "")</f>
        <v>0</v>
      </c>
      <c r="G153" s="31">
        <v>146</v>
      </c>
      <c r="H153" s="32">
        <f t="shared" ref="H153:H156" si="79">IF(ISNUMBER(G153), (G153 - $B153) / $B153, "")</f>
        <v>-1.3513513513513514E-2</v>
      </c>
      <c r="I153" s="101">
        <f>IF(ISNUMBER(G153), $B172 * H153, "")</f>
        <v>-2027.0270270270271</v>
      </c>
      <c r="J153" s="15">
        <v>152</v>
      </c>
      <c r="K153" s="32">
        <f t="shared" ref="K153:K156" si="80">IF(ISNUMBER(J153), (J153 - $B153) / $B153, "")</f>
        <v>2.7027027027027029E-2</v>
      </c>
      <c r="L153" s="18">
        <f>IF(ISNUMBER(J153), $B172 * K153, "")</f>
        <v>4054.0540540540542</v>
      </c>
      <c r="M153" s="31">
        <v>150</v>
      </c>
      <c r="N153" s="32">
        <f t="shared" ref="N153:N156" si="81">IF(ISNUMBER(M153), (M153 - $B153) / $B153, "")</f>
        <v>1.3513513513513514E-2</v>
      </c>
      <c r="O153" s="18">
        <f>IF(ISNUMBER(M153), $B172 * N153, "")</f>
        <v>2027.0270270270271</v>
      </c>
      <c r="Q153" s="251"/>
      <c r="R153" s="251"/>
      <c r="S153" s="251"/>
    </row>
    <row r="154" spans="1:19" ht="17.25" thickBot="1">
      <c r="A154" s="125" t="s">
        <v>85</v>
      </c>
      <c r="B154" s="126">
        <v>332</v>
      </c>
      <c r="C154" s="77">
        <v>-2.0648967599999998E-2</v>
      </c>
      <c r="D154" s="15">
        <v>332</v>
      </c>
      <c r="E154" s="32">
        <f t="shared" si="78"/>
        <v>0</v>
      </c>
      <c r="F154" s="18">
        <f>IF(ISNUMBER(D154), $B172 * E154, "")</f>
        <v>0</v>
      </c>
      <c r="G154" s="31">
        <v>332</v>
      </c>
      <c r="H154" s="32">
        <f t="shared" si="79"/>
        <v>0</v>
      </c>
      <c r="I154" s="101">
        <f>IF(ISNUMBER(G154), $B172 * H154, "")</f>
        <v>0</v>
      </c>
      <c r="J154" s="15">
        <v>353</v>
      </c>
      <c r="K154" s="32">
        <f t="shared" si="80"/>
        <v>6.3253012048192767E-2</v>
      </c>
      <c r="L154" s="18">
        <f>IF(ISNUMBER(J154), $B172 * K154, "")</f>
        <v>9487.9518072289156</v>
      </c>
      <c r="M154" s="31">
        <v>345</v>
      </c>
      <c r="N154" s="32">
        <f t="shared" si="81"/>
        <v>3.9156626506024098E-2</v>
      </c>
      <c r="O154" s="18">
        <f>IF(ISNUMBER(M154), $B172 * N154, "")</f>
        <v>5873.4939759036142</v>
      </c>
      <c r="Q154" s="256"/>
      <c r="R154" s="256"/>
      <c r="S154" s="256"/>
    </row>
    <row r="155" spans="1:19" ht="17.25" thickBot="1">
      <c r="A155" s="125" t="s">
        <v>217</v>
      </c>
      <c r="B155" s="126">
        <v>166</v>
      </c>
      <c r="C155" s="77">
        <v>-2.35294118E-2</v>
      </c>
      <c r="D155" s="15">
        <v>166</v>
      </c>
      <c r="E155" s="32">
        <f t="shared" si="78"/>
        <v>0</v>
      </c>
      <c r="F155" s="18">
        <f>IF(ISNUMBER(D155), $B172 * E155, "")</f>
        <v>0</v>
      </c>
      <c r="G155" s="31">
        <v>163</v>
      </c>
      <c r="H155" s="32">
        <f t="shared" si="79"/>
        <v>-1.8072289156626505E-2</v>
      </c>
      <c r="I155" s="101">
        <f>IF(ISNUMBER(G155), $B172 * H155, "")</f>
        <v>-2710.8433734939758</v>
      </c>
      <c r="J155" s="15">
        <v>171</v>
      </c>
      <c r="K155" s="32">
        <f t="shared" si="80"/>
        <v>3.0120481927710843E-2</v>
      </c>
      <c r="L155" s="18">
        <f>IF(ISNUMBER(J155), $B172 * K155, "")</f>
        <v>4518.0722891566265</v>
      </c>
      <c r="M155" s="31">
        <v>167</v>
      </c>
      <c r="N155" s="32">
        <f t="shared" si="81"/>
        <v>6.024096385542169E-3</v>
      </c>
      <c r="O155" s="18">
        <f>IF(ISNUMBER(M155), $B172 * N155, "")</f>
        <v>903.61445783132535</v>
      </c>
      <c r="Q155" s="256"/>
      <c r="R155" s="256"/>
      <c r="S155" s="256"/>
    </row>
    <row r="156" spans="1:19" ht="17.25" thickBot="1">
      <c r="A156" s="127" t="s">
        <v>239</v>
      </c>
      <c r="B156" s="128">
        <v>525</v>
      </c>
      <c r="C156" s="78">
        <v>-2.41635688E-2</v>
      </c>
      <c r="D156" s="20">
        <v>525</v>
      </c>
      <c r="E156" s="21">
        <f t="shared" si="78"/>
        <v>0</v>
      </c>
      <c r="F156" s="22">
        <f>IF(ISNUMBER(D156), $B172 * E156, "")</f>
        <v>0</v>
      </c>
      <c r="G156" s="30">
        <v>510</v>
      </c>
      <c r="H156" s="21">
        <f t="shared" si="79"/>
        <v>-2.8571428571428571E-2</v>
      </c>
      <c r="I156" s="105">
        <f>IF(ISNUMBER(G156), $B172 * H156, "")</f>
        <v>-4285.7142857142853</v>
      </c>
      <c r="J156" s="20">
        <v>530</v>
      </c>
      <c r="K156" s="21">
        <f t="shared" si="80"/>
        <v>9.5238095238095247E-3</v>
      </c>
      <c r="L156" s="22">
        <f>IF(ISNUMBER(J156), $B172 * K156, "")</f>
        <v>1428.5714285714287</v>
      </c>
      <c r="M156" s="30">
        <v>521</v>
      </c>
      <c r="N156" s="21">
        <f t="shared" si="81"/>
        <v>-7.619047619047619E-3</v>
      </c>
      <c r="O156" s="22">
        <f>IF(ISNUMBER(M156), $B172 * N156, "")</f>
        <v>-1142.8571428571429</v>
      </c>
      <c r="Q156" s="256"/>
      <c r="R156" s="256"/>
      <c r="S156" s="256"/>
    </row>
    <row r="157" spans="1:19" ht="17.25" thickBot="1">
      <c r="A157" s="125" t="s">
        <v>171</v>
      </c>
      <c r="B157" s="129">
        <v>502</v>
      </c>
      <c r="C157" s="80">
        <v>-2.5242718399999999E-2</v>
      </c>
      <c r="D157" s="106">
        <v>502</v>
      </c>
      <c r="E157" s="107">
        <f>IF(ISNUMBER(D157), (D157 - $B157) / $B157, "")</f>
        <v>0</v>
      </c>
      <c r="F157" s="108">
        <f>IF(ISNUMBER(D157), $B172 * E157, "")</f>
        <v>0</v>
      </c>
      <c r="G157" s="109">
        <v>494</v>
      </c>
      <c r="H157" s="107">
        <f>IF(ISNUMBER(G157), (G157 - $B157) / $B157, "")</f>
        <v>-1.5936254980079681E-2</v>
      </c>
      <c r="I157" s="110">
        <f>IF(ISNUMBER(G157), $B172 * H157, "")</f>
        <v>-2390.4382470119522</v>
      </c>
      <c r="J157" s="106">
        <v>510</v>
      </c>
      <c r="K157" s="107">
        <f>IF(ISNUMBER(J157), (J157 - $B157) / $B157, "")</f>
        <v>1.5936254980079681E-2</v>
      </c>
      <c r="L157" s="108">
        <f>IF(ISNUMBER(J157), $B172 * K157, "")</f>
        <v>2390.4382470119522</v>
      </c>
      <c r="M157" s="109">
        <v>511</v>
      </c>
      <c r="N157" s="107">
        <f>IF(ISNUMBER(M157), (M157 - $B157) / $B157, "")</f>
        <v>1.7928286852589643E-2</v>
      </c>
      <c r="O157" s="108">
        <f>IF(ISNUMBER(M157), $B172 * N157, "")</f>
        <v>2689.2430278884462</v>
      </c>
      <c r="Q157" s="256"/>
      <c r="R157" s="256"/>
      <c r="S157" s="256"/>
    </row>
    <row r="158" spans="1:19" ht="17.25" thickBot="1">
      <c r="A158" s="125" t="s">
        <v>225</v>
      </c>
      <c r="B158" s="126">
        <v>899</v>
      </c>
      <c r="C158" s="77">
        <v>-2.60021668E-2</v>
      </c>
      <c r="D158" s="15">
        <v>899</v>
      </c>
      <c r="E158" s="32">
        <f t="shared" ref="E158:E161" si="82">IF(ISNUMBER(D158), (D158 - $B158) / $B158, "")</f>
        <v>0</v>
      </c>
      <c r="F158" s="18">
        <f>IF(ISNUMBER(D158), $B172 * E158, "")</f>
        <v>0</v>
      </c>
      <c r="G158" s="31">
        <v>887</v>
      </c>
      <c r="H158" s="32">
        <f t="shared" ref="H158:H161" si="83">IF(ISNUMBER(G158), (G158 - $B158) / $B158, "")</f>
        <v>-1.3348164627363738E-2</v>
      </c>
      <c r="I158" s="101">
        <f>IF(ISNUMBER(G158), $B172 * H158, "")</f>
        <v>-2002.2246941045607</v>
      </c>
      <c r="J158" s="15">
        <v>904</v>
      </c>
      <c r="K158" s="32">
        <f t="shared" ref="K158:K161" si="84">IF(ISNUMBER(J158), (J158 - $B158) / $B158, "")</f>
        <v>5.5617352614015575E-3</v>
      </c>
      <c r="L158" s="18">
        <f>IF(ISNUMBER(J158), $B172 * K158, "")</f>
        <v>834.26028921023362</v>
      </c>
      <c r="M158" s="31">
        <v>890</v>
      </c>
      <c r="N158" s="32">
        <f t="shared" ref="N158:N161" si="85">IF(ISNUMBER(M158), (M158 - $B158) / $B158, "")</f>
        <v>-1.0011123470522803E-2</v>
      </c>
      <c r="O158" s="18">
        <f>IF(ISNUMBER(M158), $B172 * N158, "")</f>
        <v>-1501.6685205784204</v>
      </c>
      <c r="Q158" s="256"/>
      <c r="R158" s="256"/>
      <c r="S158" s="256"/>
    </row>
    <row r="159" spans="1:19" ht="17.25" thickBot="1">
      <c r="A159" s="125" t="s">
        <v>203</v>
      </c>
      <c r="B159" s="126">
        <v>600</v>
      </c>
      <c r="C159" s="77">
        <v>-2.7552674199999998E-2</v>
      </c>
      <c r="D159" s="15">
        <v>600</v>
      </c>
      <c r="E159" s="32">
        <f t="shared" si="82"/>
        <v>0</v>
      </c>
      <c r="F159" s="18">
        <f>IF(ISNUMBER(D159), $B172 * E159, "")</f>
        <v>0</v>
      </c>
      <c r="G159" s="31">
        <v>599</v>
      </c>
      <c r="H159" s="32">
        <f t="shared" si="83"/>
        <v>-1.6666666666666668E-3</v>
      </c>
      <c r="I159" s="101">
        <f>IF(ISNUMBER(G159), $B172 * H159, "")</f>
        <v>-250.00000000000003</v>
      </c>
      <c r="J159" s="15">
        <v>610</v>
      </c>
      <c r="K159" s="32">
        <f t="shared" si="84"/>
        <v>1.6666666666666666E-2</v>
      </c>
      <c r="L159" s="18">
        <f>IF(ISNUMBER(J159), $B172 * K159, "")</f>
        <v>2500</v>
      </c>
      <c r="M159" s="31">
        <v>605</v>
      </c>
      <c r="N159" s="32">
        <f t="shared" si="85"/>
        <v>8.3333333333333332E-3</v>
      </c>
      <c r="O159" s="18">
        <f>IF(ISNUMBER(M159), $B172 * N159, "")</f>
        <v>1250</v>
      </c>
      <c r="Q159" s="256"/>
      <c r="R159" s="256"/>
      <c r="S159" s="256"/>
    </row>
    <row r="160" spans="1:19" ht="17.25" thickBot="1">
      <c r="A160" s="125" t="s">
        <v>135</v>
      </c>
      <c r="B160" s="126">
        <v>243</v>
      </c>
      <c r="C160" s="77">
        <v>-2.8000000000000001E-2</v>
      </c>
      <c r="D160" s="15">
        <v>243</v>
      </c>
      <c r="E160" s="32">
        <f t="shared" si="82"/>
        <v>0</v>
      </c>
      <c r="F160" s="18">
        <f>IF(ISNUMBER(D160), $B172 * E160, "")</f>
        <v>0</v>
      </c>
      <c r="G160" s="31">
        <v>239</v>
      </c>
      <c r="H160" s="32">
        <f t="shared" si="83"/>
        <v>-1.646090534979424E-2</v>
      </c>
      <c r="I160" s="101">
        <f>IF(ISNUMBER(G160), $B172 * H160, "")</f>
        <v>-2469.1358024691358</v>
      </c>
      <c r="J160" s="15">
        <v>246</v>
      </c>
      <c r="K160" s="32">
        <f t="shared" si="84"/>
        <v>1.2345679012345678E-2</v>
      </c>
      <c r="L160" s="18">
        <f>IF(ISNUMBER(J160), $B172 * K160, "")</f>
        <v>1851.8518518518517</v>
      </c>
      <c r="M160" s="31">
        <v>240</v>
      </c>
      <c r="N160" s="32">
        <f t="shared" si="85"/>
        <v>-1.2345679012345678E-2</v>
      </c>
      <c r="O160" s="18">
        <f>IF(ISNUMBER(M160), $B172 * N160, "")</f>
        <v>-1851.8518518518517</v>
      </c>
      <c r="Q160" s="33"/>
      <c r="R160" s="33"/>
    </row>
    <row r="161" spans="1:19" ht="17.25" thickBot="1">
      <c r="A161" s="130" t="s">
        <v>336</v>
      </c>
      <c r="B161" s="131">
        <v>276</v>
      </c>
      <c r="C161" s="79">
        <v>-2.8169014100000001E-2</v>
      </c>
      <c r="D161" s="24">
        <v>276</v>
      </c>
      <c r="E161" s="25">
        <f t="shared" si="82"/>
        <v>0</v>
      </c>
      <c r="F161" s="104">
        <f>IF(ISNUMBER(D161), $B172 * E161, "")</f>
        <v>0</v>
      </c>
      <c r="G161" s="102">
        <v>276</v>
      </c>
      <c r="H161" s="25">
        <f t="shared" si="83"/>
        <v>0</v>
      </c>
      <c r="I161" s="103">
        <f>IF(ISNUMBER(G161), $B172 * H161, "")</f>
        <v>0</v>
      </c>
      <c r="J161" s="24">
        <v>287</v>
      </c>
      <c r="K161" s="25">
        <f t="shared" si="84"/>
        <v>3.9855072463768113E-2</v>
      </c>
      <c r="L161" s="104">
        <f>IF(ISNUMBER(J161), $B172 * K161, "")</f>
        <v>5978.260869565217</v>
      </c>
      <c r="M161" s="102">
        <v>283</v>
      </c>
      <c r="N161" s="25">
        <f t="shared" si="85"/>
        <v>2.5362318840579712E-2</v>
      </c>
      <c r="O161" s="104">
        <f>IF(ISNUMBER(M161), $B172 * N161, "")</f>
        <v>3804.347826086957</v>
      </c>
      <c r="Q161" s="265"/>
      <c r="R161" s="266"/>
      <c r="S161" s="267"/>
    </row>
    <row r="162" spans="1:19">
      <c r="A162" s="123" t="s">
        <v>251</v>
      </c>
      <c r="B162" s="124">
        <v>271</v>
      </c>
      <c r="C162" s="76">
        <v>-2.86738351E-2</v>
      </c>
      <c r="D162" s="13">
        <v>271</v>
      </c>
      <c r="E162" s="14">
        <f>IF(ISNUMBER(D162), (D162 - $B162) / $B162, "")</f>
        <v>0</v>
      </c>
      <c r="F162" s="16">
        <f>IF(ISNUMBER(D162), $B172 * E162, "")</f>
        <v>0</v>
      </c>
      <c r="G162" s="29">
        <v>265</v>
      </c>
      <c r="H162" s="14">
        <f>IF(ISNUMBER(G162), (G162 - $B162) / $B162, "")</f>
        <v>-2.2140221402214021E-2</v>
      </c>
      <c r="I162" s="100">
        <f>IF(ISNUMBER(G162), $B172 * H162, "")</f>
        <v>-3321.033210332103</v>
      </c>
      <c r="J162" s="13">
        <v>278</v>
      </c>
      <c r="K162" s="14">
        <f>IF(ISNUMBER(J162), (J162 - $B162) / $B162, "")</f>
        <v>2.5830258302583026E-2</v>
      </c>
      <c r="L162" s="16">
        <f>IF(ISNUMBER(J162), $B172 * K162, "")</f>
        <v>3874.5387453874541</v>
      </c>
      <c r="M162" s="29">
        <v>275</v>
      </c>
      <c r="N162" s="14">
        <f>IF(ISNUMBER(M162), (M162 - $B162) / $B162, "")</f>
        <v>1.4760147601476014E-2</v>
      </c>
      <c r="O162" s="16">
        <f>IF(ISNUMBER(M162), $B172 * N162, "")</f>
        <v>2214.022140221402</v>
      </c>
      <c r="Q162" s="268"/>
      <c r="R162" s="269"/>
      <c r="S162" s="270"/>
    </row>
    <row r="163" spans="1:19" ht="17.25" thickBot="1">
      <c r="A163" s="125" t="s">
        <v>161</v>
      </c>
      <c r="B163" s="126">
        <v>455</v>
      </c>
      <c r="C163" s="77">
        <v>-3.1914893600000001E-2</v>
      </c>
      <c r="D163" s="15">
        <v>455</v>
      </c>
      <c r="E163" s="32">
        <f t="shared" ref="E163:E166" si="86">IF(ISNUMBER(D163), (D163 - $B163) / $B163, "")</f>
        <v>0</v>
      </c>
      <c r="F163" s="18">
        <f>IF(ISNUMBER(D163), $B172 * E163, "")</f>
        <v>0</v>
      </c>
      <c r="G163" s="31">
        <v>453</v>
      </c>
      <c r="H163" s="32">
        <f t="shared" ref="H163:H166" si="87">IF(ISNUMBER(G163), (G163 - $B163) / $B163, "")</f>
        <v>-4.3956043956043956E-3</v>
      </c>
      <c r="I163" s="101">
        <f>IF(ISNUMBER(G163), $B172 * H163, "")</f>
        <v>-659.34065934065939</v>
      </c>
      <c r="J163" s="15">
        <v>462</v>
      </c>
      <c r="K163" s="32">
        <f t="shared" ref="K163:K166" si="88">IF(ISNUMBER(J163), (J163 - $B163) / $B163, "")</f>
        <v>1.5384615384615385E-2</v>
      </c>
      <c r="L163" s="18">
        <f>IF(ISNUMBER(J163), $B172 * K163, "")</f>
        <v>2307.6923076923076</v>
      </c>
      <c r="M163" s="31">
        <v>462</v>
      </c>
      <c r="N163" s="32">
        <f t="shared" ref="N163:N166" si="89">IF(ISNUMBER(M163), (M163 - $B163) / $B163, "")</f>
        <v>1.5384615384615385E-2</v>
      </c>
      <c r="O163" s="18">
        <f>IF(ISNUMBER(M163), $B172 * N163, "")</f>
        <v>2307.6923076923076</v>
      </c>
      <c r="Q163" s="271"/>
      <c r="R163" s="272"/>
      <c r="S163" s="273"/>
    </row>
    <row r="164" spans="1:19" ht="17.25" thickBot="1">
      <c r="A164" s="125" t="s">
        <v>233</v>
      </c>
      <c r="B164" s="126">
        <v>505</v>
      </c>
      <c r="C164" s="77">
        <v>-3.9923954400000003E-2</v>
      </c>
      <c r="D164" s="15">
        <v>505</v>
      </c>
      <c r="E164" s="32">
        <f t="shared" si="86"/>
        <v>0</v>
      </c>
      <c r="F164" s="18">
        <f>IF(ISNUMBER(D164), $B172 * E164, "")</f>
        <v>0</v>
      </c>
      <c r="G164" s="31">
        <v>501</v>
      </c>
      <c r="H164" s="32">
        <f t="shared" si="87"/>
        <v>-7.9207920792079209E-3</v>
      </c>
      <c r="I164" s="101">
        <f>IF(ISNUMBER(G164), $B172 * H164, "")</f>
        <v>-1188.1188118811881</v>
      </c>
      <c r="J164" s="15">
        <v>518</v>
      </c>
      <c r="K164" s="32">
        <f t="shared" si="88"/>
        <v>2.5742574257425741E-2</v>
      </c>
      <c r="L164" s="18">
        <f>IF(ISNUMBER(J164), $B172 * K164, "")</f>
        <v>3861.386138613861</v>
      </c>
      <c r="M164" s="31">
        <v>512</v>
      </c>
      <c r="N164" s="32">
        <f t="shared" si="89"/>
        <v>1.3861386138613862E-2</v>
      </c>
      <c r="O164" s="18">
        <f>IF(ISNUMBER(M164), $B172 * N164, "")</f>
        <v>2079.2079207920792</v>
      </c>
      <c r="Q164" s="256"/>
      <c r="R164" s="256"/>
      <c r="S164" s="256"/>
    </row>
    <row r="165" spans="1:19" ht="17.25" thickBot="1">
      <c r="A165" s="125" t="s">
        <v>189</v>
      </c>
      <c r="B165" s="126">
        <v>283</v>
      </c>
      <c r="C165" s="77">
        <v>-4.0677966099999997E-2</v>
      </c>
      <c r="D165" s="15">
        <v>283</v>
      </c>
      <c r="E165" s="32">
        <f t="shared" si="86"/>
        <v>0</v>
      </c>
      <c r="F165" s="18">
        <f>IF(ISNUMBER(D165), $B172 * E165, "")</f>
        <v>0</v>
      </c>
      <c r="G165" s="31">
        <v>279</v>
      </c>
      <c r="H165" s="32">
        <f t="shared" si="87"/>
        <v>-1.4134275618374558E-2</v>
      </c>
      <c r="I165" s="101">
        <f>IF(ISNUMBER(G165), $B172 * H165, "")</f>
        <v>-2120.1413427561838</v>
      </c>
      <c r="J165" s="15">
        <v>291</v>
      </c>
      <c r="K165" s="32">
        <f t="shared" si="88"/>
        <v>2.8268551236749116E-2</v>
      </c>
      <c r="L165" s="18">
        <f>IF(ISNUMBER(J165), $B172 * K165, "")</f>
        <v>4240.2826855123676</v>
      </c>
      <c r="M165" s="31">
        <v>286</v>
      </c>
      <c r="N165" s="32">
        <f t="shared" si="89"/>
        <v>1.0600706713780919E-2</v>
      </c>
      <c r="O165" s="18">
        <f>IF(ISNUMBER(M165), $B172 * N165, "")</f>
        <v>1590.1060070671379</v>
      </c>
      <c r="Q165" s="251"/>
      <c r="R165" s="251"/>
      <c r="S165" s="251"/>
    </row>
    <row r="166" spans="1:19" ht="17.25" thickBot="1">
      <c r="A166" s="127" t="s">
        <v>237</v>
      </c>
      <c r="B166" s="128">
        <v>117</v>
      </c>
      <c r="C166" s="78">
        <v>-4.09836066E-2</v>
      </c>
      <c r="D166" s="20">
        <v>117</v>
      </c>
      <c r="E166" s="21">
        <f t="shared" si="86"/>
        <v>0</v>
      </c>
      <c r="F166" s="22">
        <f>IF(ISNUMBER(D166), $B172 * E166, "")</f>
        <v>0</v>
      </c>
      <c r="G166" s="30">
        <v>117</v>
      </c>
      <c r="H166" s="21">
        <f t="shared" si="87"/>
        <v>0</v>
      </c>
      <c r="I166" s="105">
        <f>IF(ISNUMBER(G166), $B172 * H166, "")</f>
        <v>0</v>
      </c>
      <c r="J166" s="20">
        <v>121</v>
      </c>
      <c r="K166" s="21">
        <f t="shared" si="88"/>
        <v>3.4188034188034191E-2</v>
      </c>
      <c r="L166" s="22">
        <f>IF(ISNUMBER(J166), $B172 * K166, "")</f>
        <v>5128.2051282051289</v>
      </c>
      <c r="M166" s="30">
        <v>119</v>
      </c>
      <c r="N166" s="21">
        <f t="shared" si="89"/>
        <v>1.7094017094017096E-2</v>
      </c>
      <c r="O166" s="22">
        <f>IF(ISNUMBER(M166), $B172 * N166, "")</f>
        <v>2564.1025641025644</v>
      </c>
      <c r="Q166" s="251"/>
      <c r="R166" s="251"/>
      <c r="S166" s="251"/>
    </row>
    <row r="167" spans="1:19" ht="17.25" thickBot="1">
      <c r="A167" s="125" t="s">
        <v>327</v>
      </c>
      <c r="B167" s="129">
        <v>900</v>
      </c>
      <c r="C167" s="80">
        <v>-4.7619047599999999E-2</v>
      </c>
      <c r="D167" s="106">
        <v>900</v>
      </c>
      <c r="E167" s="107">
        <f>IF(ISNUMBER(D167), (D167 - $B167) / $B167, "")</f>
        <v>0</v>
      </c>
      <c r="F167" s="108">
        <f>IF(ISNUMBER(D167), $B172 * E167, "")</f>
        <v>0</v>
      </c>
      <c r="G167" s="109">
        <v>888</v>
      </c>
      <c r="H167" s="107">
        <f>IF(ISNUMBER(G167), (G167 - $B167) / $B167, "")</f>
        <v>-1.3333333333333334E-2</v>
      </c>
      <c r="I167" s="110">
        <f>IF(ISNUMBER(G167), $B172 * H167, "")</f>
        <v>-2000.0000000000002</v>
      </c>
      <c r="J167" s="106">
        <v>906</v>
      </c>
      <c r="K167" s="107">
        <f>IF(ISNUMBER(J167), (J167 - $B167) / $B167, "")</f>
        <v>6.6666666666666671E-3</v>
      </c>
      <c r="L167" s="108">
        <f>IF(ISNUMBER(J167), $B172 * K167, "")</f>
        <v>1000.0000000000001</v>
      </c>
      <c r="M167" s="109">
        <v>897</v>
      </c>
      <c r="N167" s="107">
        <f>IF(ISNUMBER(M167), (M167 - $B167) / $B167, "")</f>
        <v>-3.3333333333333335E-3</v>
      </c>
      <c r="O167" s="108">
        <f>IF(ISNUMBER(M167), $B172 * N167, "")</f>
        <v>-500.00000000000006</v>
      </c>
      <c r="Q167" s="256"/>
      <c r="R167" s="256"/>
      <c r="S167" s="256"/>
    </row>
    <row r="168" spans="1:19" ht="17.25" thickBot="1">
      <c r="A168" s="125" t="s">
        <v>181</v>
      </c>
      <c r="B168" s="126">
        <v>905</v>
      </c>
      <c r="C168" s="77">
        <v>-4.8370136699999997E-2</v>
      </c>
      <c r="D168" s="15">
        <v>905</v>
      </c>
      <c r="E168" s="32">
        <f t="shared" ref="E168:E171" si="90">IF(ISNUMBER(D168), (D168 - $B168) / $B168, "")</f>
        <v>0</v>
      </c>
      <c r="F168" s="18">
        <f>IF(ISNUMBER(D168), $B172 * E168, "")</f>
        <v>0</v>
      </c>
      <c r="G168" s="31">
        <v>904</v>
      </c>
      <c r="H168" s="32">
        <f t="shared" ref="H168:H171" si="91">IF(ISNUMBER(G168), (G168 - $B168) / $B168, "")</f>
        <v>-1.1049723756906078E-3</v>
      </c>
      <c r="I168" s="101">
        <f>IF(ISNUMBER(G168), $B172 * H168, "")</f>
        <v>-165.74585635359117</v>
      </c>
      <c r="J168" s="15">
        <v>935</v>
      </c>
      <c r="K168" s="32">
        <f t="shared" ref="K168:K171" si="92">IF(ISNUMBER(J168), (J168 - $B168) / $B168, "")</f>
        <v>3.3149171270718231E-2</v>
      </c>
      <c r="L168" s="18">
        <f>IF(ISNUMBER(J168), $B172 * K168, "")</f>
        <v>4972.3756906077342</v>
      </c>
      <c r="M168" s="31">
        <v>925</v>
      </c>
      <c r="N168" s="32">
        <f t="shared" ref="N168:N171" si="93">IF(ISNUMBER(M168), (M168 - $B168) / $B168, "")</f>
        <v>2.2099447513812154E-2</v>
      </c>
      <c r="O168" s="18">
        <f>IF(ISNUMBER(M168), $B172 * N168, "")</f>
        <v>3314.917127071823</v>
      </c>
      <c r="Q168" s="256"/>
      <c r="R168" s="256"/>
      <c r="S168" s="256"/>
    </row>
    <row r="169" spans="1:19" ht="17.25" thickBot="1">
      <c r="A169" s="125" t="s">
        <v>163</v>
      </c>
      <c r="B169" s="126">
        <v>834</v>
      </c>
      <c r="C169" s="77">
        <v>-5.2272727300000002E-2</v>
      </c>
      <c r="D169" s="15">
        <v>834</v>
      </c>
      <c r="E169" s="32">
        <f t="shared" si="90"/>
        <v>0</v>
      </c>
      <c r="F169" s="18">
        <f>IF(ISNUMBER(D169), $B172 * E169, "")</f>
        <v>0</v>
      </c>
      <c r="G169" s="31">
        <v>831</v>
      </c>
      <c r="H169" s="32">
        <f t="shared" si="91"/>
        <v>-3.5971223021582736E-3</v>
      </c>
      <c r="I169" s="101">
        <f>IF(ISNUMBER(G169), $B172 * H169, "")</f>
        <v>-539.56834532374103</v>
      </c>
      <c r="J169" s="15">
        <v>860</v>
      </c>
      <c r="K169" s="32">
        <f t="shared" si="92"/>
        <v>3.117505995203837E-2</v>
      </c>
      <c r="L169" s="18">
        <f>IF(ISNUMBER(J169), $B172 * K169, "")</f>
        <v>4676.258992805755</v>
      </c>
      <c r="M169" s="31">
        <v>842</v>
      </c>
      <c r="N169" s="32">
        <f t="shared" si="93"/>
        <v>9.5923261390887284E-3</v>
      </c>
      <c r="O169" s="18">
        <f>IF(ISNUMBER(M169), $B172 * N169, "")</f>
        <v>1438.8489208633093</v>
      </c>
      <c r="Q169" s="256"/>
      <c r="R169" s="256"/>
      <c r="S169" s="256"/>
    </row>
    <row r="170" spans="1:19">
      <c r="A170" s="125" t="s">
        <v>215</v>
      </c>
      <c r="B170" s="126">
        <v>328</v>
      </c>
      <c r="C170" s="77">
        <v>-5.7471264399999999E-2</v>
      </c>
      <c r="D170" s="15">
        <v>328</v>
      </c>
      <c r="E170" s="32">
        <f t="shared" si="90"/>
        <v>0</v>
      </c>
      <c r="F170" s="18">
        <f>IF(ISNUMBER(D170), $B172 * E170, "")</f>
        <v>0</v>
      </c>
      <c r="G170" s="31">
        <v>326</v>
      </c>
      <c r="H170" s="32">
        <f t="shared" si="91"/>
        <v>-6.0975609756097563E-3</v>
      </c>
      <c r="I170" s="101">
        <f>IF(ISNUMBER(G170), $B172 * H170, "")</f>
        <v>-914.63414634146341</v>
      </c>
      <c r="J170" s="15">
        <v>342</v>
      </c>
      <c r="K170" s="32">
        <f t="shared" si="92"/>
        <v>4.2682926829268296E-2</v>
      </c>
      <c r="L170" s="18">
        <f>IF(ISNUMBER(J170), $B172 * K170, "")</f>
        <v>6402.4390243902444</v>
      </c>
      <c r="M170" s="31">
        <v>333</v>
      </c>
      <c r="N170" s="32">
        <f t="shared" si="93"/>
        <v>1.524390243902439E-2</v>
      </c>
      <c r="O170" s="18">
        <f>IF(ISNUMBER(M170), $B172 * N170, "")</f>
        <v>2286.5853658536585</v>
      </c>
      <c r="Q170" s="278"/>
      <c r="R170" s="279"/>
      <c r="S170" s="280"/>
    </row>
    <row r="171" spans="1:19" ht="17.25" thickBot="1">
      <c r="A171" s="130" t="s">
        <v>219</v>
      </c>
      <c r="B171" s="131">
        <v>254</v>
      </c>
      <c r="C171" s="79">
        <v>-5.9259259299999999E-2</v>
      </c>
      <c r="D171" s="24">
        <v>254</v>
      </c>
      <c r="E171" s="25">
        <f t="shared" si="90"/>
        <v>0</v>
      </c>
      <c r="F171" s="104">
        <f>IF(ISNUMBER(D171), $B172 * E171, "")</f>
        <v>0</v>
      </c>
      <c r="G171" s="102">
        <v>254</v>
      </c>
      <c r="H171" s="25">
        <f t="shared" si="91"/>
        <v>0</v>
      </c>
      <c r="I171" s="103">
        <f>IF(ISNUMBER(G171), $B172 * H171, "")</f>
        <v>0</v>
      </c>
      <c r="J171" s="24">
        <v>263</v>
      </c>
      <c r="K171" s="25">
        <f t="shared" si="92"/>
        <v>3.5433070866141732E-2</v>
      </c>
      <c r="L171" s="104">
        <f>IF(ISNUMBER(J171), $B172 * K171, "")</f>
        <v>5314.9606299212601</v>
      </c>
      <c r="M171" s="102">
        <v>259</v>
      </c>
      <c r="N171" s="25">
        <f t="shared" si="93"/>
        <v>1.968503937007874E-2</v>
      </c>
      <c r="O171" s="104">
        <f>IF(ISNUMBER(M171), $B172 * N171, "")</f>
        <v>2952.7559055118109</v>
      </c>
      <c r="Q171" s="281"/>
      <c r="R171" s="282"/>
      <c r="S171" s="283"/>
    </row>
    <row r="172" spans="1:19" ht="17.25" thickBot="1">
      <c r="A172" s="132" t="s">
        <v>267</v>
      </c>
      <c r="B172" s="289">
        <f>$B$37</f>
        <v>150000</v>
      </c>
      <c r="C172" s="290"/>
      <c r="D172" s="26" t="s">
        <v>268</v>
      </c>
      <c r="E172" s="27">
        <f>IF(COUNT(E152:E171), SUM(E152:E171) / COUNT(E152:E171), 0)</f>
        <v>0</v>
      </c>
      <c r="F172" s="28">
        <f>SUM(F152:F171)</f>
        <v>0</v>
      </c>
      <c r="G172" s="26" t="s">
        <v>268</v>
      </c>
      <c r="H172" s="27">
        <f>IF(COUNT(H152:H171), SUM(H152:H171) / COUNT(H152:H171), 0)</f>
        <v>-8.3524036117541504E-3</v>
      </c>
      <c r="I172" s="28">
        <f>SUM(I152:I171)</f>
        <v>-25057.210835262445</v>
      </c>
      <c r="J172" s="26" t="s">
        <v>268</v>
      </c>
      <c r="K172" s="27">
        <f>IF(COUNT(K152:K171), SUM(K152:K171) / COUNT(K152:K171), 0)</f>
        <v>2.758954001577869E-2</v>
      </c>
      <c r="L172" s="28">
        <f>SUM(L152:L171)</f>
        <v>82768.620047336051</v>
      </c>
      <c r="M172" s="26" t="s">
        <v>268</v>
      </c>
      <c r="N172" s="27">
        <f>IF(COUNT(N152:N171), SUM(N152:N171) / COUNT(N152:N171), 0)</f>
        <v>1.2422158158614863E-2</v>
      </c>
      <c r="O172" s="28">
        <f>SUM(O152:O171)</f>
        <v>37266.474475844589</v>
      </c>
      <c r="Q172" s="284"/>
      <c r="R172" s="285"/>
      <c r="S172" s="286"/>
    </row>
    <row r="174" spans="1:19" ht="17.25" thickBot="1"/>
    <row r="175" spans="1:19" ht="17.25" thickBot="1">
      <c r="A175" s="230" t="s">
        <v>252</v>
      </c>
      <c r="B175" s="231"/>
      <c r="C175" s="231"/>
      <c r="D175" s="231"/>
      <c r="E175" s="231"/>
      <c r="F175" s="231"/>
      <c r="G175" s="231"/>
      <c r="H175" s="231"/>
      <c r="I175" s="231"/>
      <c r="J175" s="231"/>
      <c r="K175" s="231"/>
      <c r="L175" s="231"/>
      <c r="M175" s="231"/>
      <c r="N175" s="231"/>
      <c r="O175" s="232"/>
      <c r="Q175" s="251"/>
      <c r="R175" s="251"/>
      <c r="S175" s="251"/>
    </row>
    <row r="176" spans="1:19" ht="17.25" thickBot="1">
      <c r="A176" s="218" t="s">
        <v>264</v>
      </c>
      <c r="B176" s="230" t="s">
        <v>49</v>
      </c>
      <c r="C176" s="232"/>
      <c r="D176" s="230" t="s">
        <v>57</v>
      </c>
      <c r="E176" s="231"/>
      <c r="F176" s="232"/>
      <c r="G176" s="257">
        <f>_xlfn.IFNA(VLOOKUP(B176, 현재가테이블!$B$2:$D$200, 2, FALSE), "-")</f>
        <v>60715000</v>
      </c>
      <c r="H176" s="258"/>
      <c r="I176" s="259"/>
      <c r="J176" s="230" t="s">
        <v>58</v>
      </c>
      <c r="K176" s="231"/>
      <c r="L176" s="232"/>
      <c r="M176" s="260">
        <f>_xlfn.IFNA(VLOOKUP(B176, 현재가테이블!$B$2:$D$200, 3, FALSE), "-")</f>
        <v>-7.8924148000000006E-3</v>
      </c>
      <c r="N176" s="261"/>
      <c r="O176" s="262"/>
      <c r="Q176" s="251"/>
      <c r="R176" s="251"/>
      <c r="S176" s="251"/>
    </row>
    <row r="177" spans="1:19" ht="17.25" thickBot="1">
      <c r="A177" s="291" t="s">
        <v>54</v>
      </c>
      <c r="B177" s="293" t="str">
        <f>TEXT($G$1, "[$-ko-KR]yyyy-mm-dd(ddd) ") &amp; "오전 00:00"</f>
        <v>2021-12-14(화) 오전 00:00</v>
      </c>
      <c r="C177" s="294"/>
      <c r="D177" s="253" t="str">
        <f>TEXT($G$1, "[$-ko-KR]yyyy-mm-dd(ddd) ") &amp; "오후 14:00"</f>
        <v>2021-12-14(화) 오후 14:00</v>
      </c>
      <c r="E177" s="254"/>
      <c r="F177" s="255"/>
      <c r="G177" s="253" t="str">
        <f>TEXT($G$1, "[$-ko-KR]yyyy-mm-dd(ddd) ") &amp; "오후 19:00"</f>
        <v>2021-12-14(화) 오후 19:00</v>
      </c>
      <c r="H177" s="254"/>
      <c r="I177" s="255"/>
      <c r="J177" s="253" t="str">
        <f>TEXT($G$1, "[$-ko-KR]yyyy-mm-dd(ddd) ") &amp; "오후 21:00"</f>
        <v>2021-12-14(화) 오후 21:00</v>
      </c>
      <c r="K177" s="254"/>
      <c r="L177" s="255"/>
      <c r="M177" s="253" t="str">
        <f>TEXT($G$1+1, "[$-ko-KR]yyyy-mm-dd(ddd) ") &amp; "오전 00:00"</f>
        <v>2021-12-15(수) 오전 00:00</v>
      </c>
      <c r="N177" s="254"/>
      <c r="O177" s="255"/>
      <c r="Q177" s="251"/>
      <c r="R177" s="251"/>
      <c r="S177" s="251"/>
    </row>
    <row r="178" spans="1:19" ht="17.25" thickBot="1">
      <c r="A178" s="292"/>
      <c r="B178" s="121" t="s">
        <v>57</v>
      </c>
      <c r="C178" s="122" t="s">
        <v>58</v>
      </c>
      <c r="D178" s="2" t="s">
        <v>57</v>
      </c>
      <c r="E178" s="10" t="s">
        <v>265</v>
      </c>
      <c r="F178" s="11" t="s">
        <v>266</v>
      </c>
      <c r="G178" s="219" t="s">
        <v>57</v>
      </c>
      <c r="H178" s="220" t="s">
        <v>265</v>
      </c>
      <c r="I178" s="221" t="s">
        <v>266</v>
      </c>
      <c r="J178" s="10" t="s">
        <v>57</v>
      </c>
      <c r="K178" s="10" t="s">
        <v>265</v>
      </c>
      <c r="L178" s="115" t="s">
        <v>266</v>
      </c>
      <c r="M178" s="2" t="s">
        <v>57</v>
      </c>
      <c r="N178" s="10" t="s">
        <v>265</v>
      </c>
      <c r="O178" s="66" t="s">
        <v>266</v>
      </c>
      <c r="Q178" s="256"/>
      <c r="R178" s="256"/>
      <c r="S178" s="256"/>
    </row>
    <row r="179" spans="1:19" ht="17.25" thickBot="1">
      <c r="A179" s="123" t="s">
        <v>207</v>
      </c>
      <c r="B179" s="124">
        <v>13.7</v>
      </c>
      <c r="C179" s="76">
        <v>-3.5211267599999999E-2</v>
      </c>
      <c r="D179" s="13">
        <v>13.7</v>
      </c>
      <c r="E179" s="14">
        <f>IF(ISNUMBER(D179), (D179 - $B179) / $B179, "")</f>
        <v>0</v>
      </c>
      <c r="F179" s="16">
        <f>IF(ISNUMBER(D179), $B199 * E179, "")</f>
        <v>0</v>
      </c>
      <c r="G179" s="29">
        <v>13.5</v>
      </c>
      <c r="H179" s="14">
        <f>IF(ISNUMBER(G179), (G179 - $B179) / $B179, "")</f>
        <v>-1.4598540145985351E-2</v>
      </c>
      <c r="I179" s="100">
        <f>IF(ISNUMBER(G179), $B199 * H179, "")</f>
        <v>-2189.7810218978025</v>
      </c>
      <c r="J179" s="13">
        <v>14.1</v>
      </c>
      <c r="K179" s="14">
        <f>IF(ISNUMBER(J179), (J179 - $B179) / $B179, "")</f>
        <v>2.919708029197083E-2</v>
      </c>
      <c r="L179" s="16">
        <f>IF(ISNUMBER(J179), $B199 * K179, "")</f>
        <v>4379.562043795624</v>
      </c>
      <c r="M179" s="29">
        <v>13.6</v>
      </c>
      <c r="N179" s="14">
        <f>IF(ISNUMBER(M179), (M179 - $B179) / $B179, "")</f>
        <v>-7.2992700729926753E-3</v>
      </c>
      <c r="O179" s="16">
        <f>IF(ISNUMBER(M179), $B199 * N179, "")</f>
        <v>-1094.8905109489012</v>
      </c>
      <c r="Q179" s="251"/>
      <c r="R179" s="251"/>
      <c r="S179" s="251"/>
    </row>
    <row r="180" spans="1:19" ht="17.25" thickBot="1">
      <c r="A180" s="125" t="s">
        <v>66</v>
      </c>
      <c r="B180" s="126">
        <v>3420</v>
      </c>
      <c r="C180" s="77">
        <v>-3.5260930900000001E-2</v>
      </c>
      <c r="D180" s="15">
        <v>3420</v>
      </c>
      <c r="E180" s="32">
        <f t="shared" ref="E180:E183" si="94">IF(ISNUMBER(D180), (D180 - $B180) / $B180, "")</f>
        <v>0</v>
      </c>
      <c r="F180" s="18">
        <f>IF(ISNUMBER(D180), $B199 * E180, "")</f>
        <v>0</v>
      </c>
      <c r="G180" s="31">
        <v>3385</v>
      </c>
      <c r="H180" s="32">
        <f t="shared" ref="H180:H183" si="95">IF(ISNUMBER(G180), (G180 - $B180) / $B180, "")</f>
        <v>-1.023391812865497E-2</v>
      </c>
      <c r="I180" s="101">
        <f>IF(ISNUMBER(G180), $B199 * H180, "")</f>
        <v>-1535.0877192982455</v>
      </c>
      <c r="J180" s="15">
        <v>3520</v>
      </c>
      <c r="K180" s="32">
        <f t="shared" ref="K180:K183" si="96">IF(ISNUMBER(J180), (J180 - $B180) / $B180, "")</f>
        <v>2.9239766081871343E-2</v>
      </c>
      <c r="L180" s="18">
        <f>IF(ISNUMBER(J180), $B199 * K180, "")</f>
        <v>4385.9649122807014</v>
      </c>
      <c r="M180" s="31">
        <v>3475</v>
      </c>
      <c r="N180" s="32">
        <f t="shared" ref="N180:N183" si="97">IF(ISNUMBER(M180), (M180 - $B180) / $B180, "")</f>
        <v>1.6081871345029239E-2</v>
      </c>
      <c r="O180" s="18">
        <f>IF(ISNUMBER(M180), $B199 * N180, "")</f>
        <v>2412.280701754386</v>
      </c>
      <c r="Q180" s="251"/>
      <c r="R180" s="251"/>
      <c r="S180" s="251"/>
    </row>
    <row r="181" spans="1:19" ht="17.25" thickBot="1">
      <c r="A181" s="125" t="s">
        <v>147</v>
      </c>
      <c r="B181" s="126">
        <v>10.7</v>
      </c>
      <c r="C181" s="77">
        <v>-3.6036036E-2</v>
      </c>
      <c r="D181" s="15">
        <v>10.7</v>
      </c>
      <c r="E181" s="32">
        <f t="shared" si="94"/>
        <v>0</v>
      </c>
      <c r="F181" s="18">
        <f>IF(ISNUMBER(D181), $B199 * E181, "")</f>
        <v>0</v>
      </c>
      <c r="G181" s="31">
        <v>10.5</v>
      </c>
      <c r="H181" s="32">
        <f t="shared" si="95"/>
        <v>-1.8691588785046665E-2</v>
      </c>
      <c r="I181" s="101">
        <f>IF(ISNUMBER(G181), $B199 * H181, "")</f>
        <v>-2803.7383177569995</v>
      </c>
      <c r="J181" s="15">
        <v>10.9</v>
      </c>
      <c r="K181" s="32">
        <f t="shared" si="96"/>
        <v>1.8691588785046828E-2</v>
      </c>
      <c r="L181" s="18">
        <f>IF(ISNUMBER(J181), $B199 * K181, "")</f>
        <v>2803.7383177570241</v>
      </c>
      <c r="M181" s="31">
        <v>10.8</v>
      </c>
      <c r="N181" s="32">
        <f t="shared" si="97"/>
        <v>9.3457943925234974E-3</v>
      </c>
      <c r="O181" s="18">
        <f>IF(ISNUMBER(M181), $B199 * N181, "")</f>
        <v>1401.8691588785246</v>
      </c>
      <c r="Q181" s="256"/>
      <c r="R181" s="256"/>
      <c r="S181" s="256"/>
    </row>
    <row r="182" spans="1:19" ht="17.25" thickBot="1">
      <c r="A182" s="125" t="s">
        <v>139</v>
      </c>
      <c r="B182" s="126">
        <v>6910</v>
      </c>
      <c r="C182" s="77">
        <v>-3.6262203600000001E-2</v>
      </c>
      <c r="D182" s="15">
        <v>6910</v>
      </c>
      <c r="E182" s="32">
        <f t="shared" si="94"/>
        <v>0</v>
      </c>
      <c r="F182" s="18">
        <f>IF(ISNUMBER(D182), $B199 * E182, "")</f>
        <v>0</v>
      </c>
      <c r="G182" s="31">
        <v>6905</v>
      </c>
      <c r="H182" s="32">
        <f t="shared" si="95"/>
        <v>-7.2358900144717795E-4</v>
      </c>
      <c r="I182" s="101">
        <f>IF(ISNUMBER(G182), $B199 * H182, "")</f>
        <v>-108.5383502170767</v>
      </c>
      <c r="J182" s="15">
        <v>7160</v>
      </c>
      <c r="K182" s="32">
        <f t="shared" si="96"/>
        <v>3.6179450072358899E-2</v>
      </c>
      <c r="L182" s="18">
        <f>IF(ISNUMBER(J182), $B199 * K182, "")</f>
        <v>5426.9175108538348</v>
      </c>
      <c r="M182" s="31">
        <v>7050</v>
      </c>
      <c r="N182" s="32">
        <f t="shared" si="97"/>
        <v>2.0260492040520984E-2</v>
      </c>
      <c r="O182" s="18">
        <f>IF(ISNUMBER(M182), $B199 * N182, "")</f>
        <v>3039.0738060781478</v>
      </c>
      <c r="Q182" s="256"/>
      <c r="R182" s="256"/>
      <c r="S182" s="256"/>
    </row>
    <row r="183" spans="1:19" ht="17.25" thickBot="1">
      <c r="A183" s="127" t="s">
        <v>235</v>
      </c>
      <c r="B183" s="128">
        <v>93.4</v>
      </c>
      <c r="C183" s="78">
        <v>-3.9094650199999997E-2</v>
      </c>
      <c r="D183" s="20">
        <v>93.4</v>
      </c>
      <c r="E183" s="21">
        <f t="shared" si="94"/>
        <v>0</v>
      </c>
      <c r="F183" s="22">
        <f>IF(ISNUMBER(D183), $B199 * E183, "")</f>
        <v>0</v>
      </c>
      <c r="G183" s="30">
        <v>91.4</v>
      </c>
      <c r="H183" s="21">
        <f t="shared" si="95"/>
        <v>-2.1413276231263382E-2</v>
      </c>
      <c r="I183" s="105">
        <f>IF(ISNUMBER(G183), $B199 * H183, "")</f>
        <v>-3211.9914346895071</v>
      </c>
      <c r="J183" s="20">
        <v>95.4</v>
      </c>
      <c r="K183" s="21">
        <f t="shared" si="96"/>
        <v>2.1413276231263382E-2</v>
      </c>
      <c r="L183" s="22">
        <f>IF(ISNUMBER(J183), $B199 * K183, "")</f>
        <v>3211.9914346895071</v>
      </c>
      <c r="M183" s="30">
        <v>93.8</v>
      </c>
      <c r="N183" s="21">
        <f t="shared" si="97"/>
        <v>4.282655246252585E-3</v>
      </c>
      <c r="O183" s="22">
        <f>IF(ISNUMBER(M183), $B199 * N183, "")</f>
        <v>642.39828693788775</v>
      </c>
      <c r="Q183" s="256"/>
      <c r="R183" s="256"/>
      <c r="S183" s="256"/>
    </row>
    <row r="184" spans="1:19" ht="17.25" thickBot="1">
      <c r="A184" s="125" t="s">
        <v>229</v>
      </c>
      <c r="B184" s="129">
        <v>1715</v>
      </c>
      <c r="C184" s="80">
        <v>-3.9215686299999997E-2</v>
      </c>
      <c r="D184" s="106">
        <v>1715</v>
      </c>
      <c r="E184" s="107">
        <f>IF(ISNUMBER(D184), (D184 - $B184) / $B184, "")</f>
        <v>0</v>
      </c>
      <c r="F184" s="108">
        <f>IF(ISNUMBER(D184), $B199 * E184, "")</f>
        <v>0</v>
      </c>
      <c r="G184" s="109">
        <v>1680</v>
      </c>
      <c r="H184" s="107">
        <f>IF(ISNUMBER(G184), (G184 - $B184) / $B184, "")</f>
        <v>-2.0408163265306121E-2</v>
      </c>
      <c r="I184" s="110">
        <f>IF(ISNUMBER(G184), $B199 * H184, "")</f>
        <v>-3061.2244897959181</v>
      </c>
      <c r="J184" s="106">
        <v>1745</v>
      </c>
      <c r="K184" s="107">
        <f>IF(ISNUMBER(J184), (J184 - $B184) / $B184, "")</f>
        <v>1.7492711370262391E-2</v>
      </c>
      <c r="L184" s="108">
        <f>IF(ISNUMBER(J184), $B199 * K184, "")</f>
        <v>2623.9067055393589</v>
      </c>
      <c r="M184" s="109">
        <v>1705</v>
      </c>
      <c r="N184" s="107">
        <f>IF(ISNUMBER(M184), (M184 - $B184) / $B184, "")</f>
        <v>-5.8309037900874635E-3</v>
      </c>
      <c r="O184" s="108">
        <f>IF(ISNUMBER(M184), $B199 * N184, "")</f>
        <v>-874.63556851311955</v>
      </c>
      <c r="Q184" s="256"/>
      <c r="R184" s="256"/>
      <c r="S184" s="256"/>
    </row>
    <row r="185" spans="1:19" ht="17.25" thickBot="1">
      <c r="A185" s="125" t="s">
        <v>233</v>
      </c>
      <c r="B185" s="126">
        <v>505</v>
      </c>
      <c r="C185" s="77">
        <v>-3.9923954400000003E-2</v>
      </c>
      <c r="D185" s="15">
        <v>505</v>
      </c>
      <c r="E185" s="32">
        <f t="shared" ref="E185:E188" si="98">IF(ISNUMBER(D185), (D185 - $B185) / $B185, "")</f>
        <v>0</v>
      </c>
      <c r="F185" s="18">
        <f>IF(ISNUMBER(D185), $B199 * E185, "")</f>
        <v>0</v>
      </c>
      <c r="G185" s="31">
        <v>501</v>
      </c>
      <c r="H185" s="32">
        <f t="shared" ref="H185:H188" si="99">IF(ISNUMBER(G185), (G185 - $B185) / $B185, "")</f>
        <v>-7.9207920792079209E-3</v>
      </c>
      <c r="I185" s="101">
        <f>IF(ISNUMBER(G185), $B199 * H185, "")</f>
        <v>-1188.1188118811881</v>
      </c>
      <c r="J185" s="15">
        <v>518</v>
      </c>
      <c r="K185" s="32">
        <f t="shared" ref="K185:K188" si="100">IF(ISNUMBER(J185), (J185 - $B185) / $B185, "")</f>
        <v>2.5742574257425741E-2</v>
      </c>
      <c r="L185" s="18">
        <f>IF(ISNUMBER(J185), $B199 * K185, "")</f>
        <v>3861.386138613861</v>
      </c>
      <c r="M185" s="31">
        <v>512</v>
      </c>
      <c r="N185" s="32">
        <f t="shared" ref="N185:N188" si="101">IF(ISNUMBER(M185), (M185 - $B185) / $B185, "")</f>
        <v>1.3861386138613862E-2</v>
      </c>
      <c r="O185" s="18">
        <f>IF(ISNUMBER(M185), $B199 * N185, "")</f>
        <v>2079.2079207920792</v>
      </c>
      <c r="Q185" s="256"/>
      <c r="R185" s="256"/>
      <c r="S185" s="256"/>
    </row>
    <row r="186" spans="1:19" ht="17.25" thickBot="1">
      <c r="A186" s="125" t="s">
        <v>189</v>
      </c>
      <c r="B186" s="126">
        <v>283</v>
      </c>
      <c r="C186" s="77">
        <v>-4.0677966099999997E-2</v>
      </c>
      <c r="D186" s="15">
        <v>283</v>
      </c>
      <c r="E186" s="32">
        <f t="shared" si="98"/>
        <v>0</v>
      </c>
      <c r="F186" s="18">
        <f>IF(ISNUMBER(D186), $B199 * E186, "")</f>
        <v>0</v>
      </c>
      <c r="G186" s="31">
        <v>279</v>
      </c>
      <c r="H186" s="32">
        <f t="shared" si="99"/>
        <v>-1.4134275618374558E-2</v>
      </c>
      <c r="I186" s="101">
        <f>IF(ISNUMBER(G186), $B199 * H186, "")</f>
        <v>-2120.1413427561838</v>
      </c>
      <c r="J186" s="15">
        <v>291</v>
      </c>
      <c r="K186" s="32">
        <f t="shared" si="100"/>
        <v>2.8268551236749116E-2</v>
      </c>
      <c r="L186" s="18">
        <f>IF(ISNUMBER(J186), $B199 * K186, "")</f>
        <v>4240.2826855123676</v>
      </c>
      <c r="M186" s="31">
        <v>286</v>
      </c>
      <c r="N186" s="32">
        <f t="shared" si="101"/>
        <v>1.0600706713780919E-2</v>
      </c>
      <c r="O186" s="18">
        <f>IF(ISNUMBER(M186), $B199 * N186, "")</f>
        <v>1590.1060070671379</v>
      </c>
      <c r="Q186" s="256"/>
      <c r="R186" s="256"/>
      <c r="S186" s="256"/>
    </row>
    <row r="187" spans="1:19" ht="17.25" thickBot="1">
      <c r="A187" s="125" t="s">
        <v>237</v>
      </c>
      <c r="B187" s="126">
        <v>117</v>
      </c>
      <c r="C187" s="77">
        <v>-4.09836066E-2</v>
      </c>
      <c r="D187" s="15">
        <v>117</v>
      </c>
      <c r="E187" s="32">
        <f t="shared" si="98"/>
        <v>0</v>
      </c>
      <c r="F187" s="18">
        <f>IF(ISNUMBER(D187), $B199 * E187, "")</f>
        <v>0</v>
      </c>
      <c r="G187" s="31">
        <v>117</v>
      </c>
      <c r="H187" s="32">
        <f t="shared" si="99"/>
        <v>0</v>
      </c>
      <c r="I187" s="101">
        <f>IF(ISNUMBER(G187), $B199 * H187, "")</f>
        <v>0</v>
      </c>
      <c r="J187" s="15">
        <v>121</v>
      </c>
      <c r="K187" s="32">
        <f t="shared" si="100"/>
        <v>3.4188034188034191E-2</v>
      </c>
      <c r="L187" s="18">
        <f>IF(ISNUMBER(J187), $B199 * K187, "")</f>
        <v>5128.2051282051289</v>
      </c>
      <c r="M187" s="31">
        <v>119</v>
      </c>
      <c r="N187" s="32">
        <f t="shared" si="101"/>
        <v>1.7094017094017096E-2</v>
      </c>
      <c r="O187" s="18">
        <f>IF(ISNUMBER(M187), $B199 * N187, "")</f>
        <v>2564.1025641025644</v>
      </c>
      <c r="Q187" s="33"/>
      <c r="R187" s="33"/>
    </row>
    <row r="188" spans="1:19" ht="17.25" thickBot="1">
      <c r="A188" s="130" t="s">
        <v>231</v>
      </c>
      <c r="B188" s="131">
        <v>70</v>
      </c>
      <c r="C188" s="79">
        <v>-4.1095890400000001E-2</v>
      </c>
      <c r="D188" s="24">
        <v>70</v>
      </c>
      <c r="E188" s="25">
        <f t="shared" si="98"/>
        <v>0</v>
      </c>
      <c r="F188" s="104">
        <f>IF(ISNUMBER(D188), $B199 * E188, "")</f>
        <v>0</v>
      </c>
      <c r="G188" s="102">
        <v>68.900000000000006</v>
      </c>
      <c r="H188" s="25">
        <f t="shared" si="99"/>
        <v>-1.5714285714285632E-2</v>
      </c>
      <c r="I188" s="103">
        <f>IF(ISNUMBER(G188), $B199 * H188, "")</f>
        <v>-2357.1428571428446</v>
      </c>
      <c r="J188" s="24">
        <v>72</v>
      </c>
      <c r="K188" s="25">
        <f t="shared" si="100"/>
        <v>2.8571428571428571E-2</v>
      </c>
      <c r="L188" s="104">
        <f>IF(ISNUMBER(J188), $B199 * K188, "")</f>
        <v>4285.7142857142853</v>
      </c>
      <c r="M188" s="102">
        <v>70.2</v>
      </c>
      <c r="N188" s="25">
        <f t="shared" si="101"/>
        <v>2.8571428571428979E-3</v>
      </c>
      <c r="O188" s="104">
        <f>IF(ISNUMBER(M188), $B199 * N188, "")</f>
        <v>428.57142857143469</v>
      </c>
      <c r="Q188" s="265"/>
      <c r="R188" s="266"/>
      <c r="S188" s="267"/>
    </row>
    <row r="189" spans="1:19">
      <c r="A189" s="123" t="s">
        <v>209</v>
      </c>
      <c r="B189" s="124">
        <v>1555</v>
      </c>
      <c r="C189" s="76">
        <v>-4.60122699E-2</v>
      </c>
      <c r="D189" s="13">
        <v>1555</v>
      </c>
      <c r="E189" s="14">
        <f>IF(ISNUMBER(D189), (D189 - $B189) / $B189, "")</f>
        <v>0</v>
      </c>
      <c r="F189" s="16">
        <f>IF(ISNUMBER(D189), $B199 * E189, "")</f>
        <v>0</v>
      </c>
      <c r="G189" s="29">
        <v>1550</v>
      </c>
      <c r="H189" s="14">
        <f>IF(ISNUMBER(G189), (G189 - $B189) / $B189, "")</f>
        <v>-3.2154340836012861E-3</v>
      </c>
      <c r="I189" s="100">
        <f>IF(ISNUMBER(G189), $B199 * H189, "")</f>
        <v>-482.3151125401929</v>
      </c>
      <c r="J189" s="13">
        <v>1580</v>
      </c>
      <c r="K189" s="14">
        <f>IF(ISNUMBER(J189), (J189 - $B189) / $B189, "")</f>
        <v>1.607717041800643E-2</v>
      </c>
      <c r="L189" s="16">
        <f>IF(ISNUMBER(J189), $B199 * K189, "")</f>
        <v>2411.5755627009644</v>
      </c>
      <c r="M189" s="29">
        <v>1555</v>
      </c>
      <c r="N189" s="14">
        <f>IF(ISNUMBER(M189), (M189 - $B189) / $B189, "")</f>
        <v>0</v>
      </c>
      <c r="O189" s="16">
        <f>IF(ISNUMBER(M189), $B199 * N189, "")</f>
        <v>0</v>
      </c>
      <c r="Q189" s="268"/>
      <c r="R189" s="269"/>
      <c r="S189" s="270"/>
    </row>
    <row r="190" spans="1:19" ht="17.25" thickBot="1">
      <c r="A190" s="125" t="s">
        <v>179</v>
      </c>
      <c r="B190" s="126">
        <v>43740</v>
      </c>
      <c r="C190" s="77">
        <v>-4.7058823499999999E-2</v>
      </c>
      <c r="D190" s="15">
        <v>43740</v>
      </c>
      <c r="E190" s="32">
        <f t="shared" ref="E190:E193" si="102">IF(ISNUMBER(D190), (D190 - $B190) / $B190, "")</f>
        <v>0</v>
      </c>
      <c r="F190" s="18">
        <f>IF(ISNUMBER(D190), $B199 * E190, "")</f>
        <v>0</v>
      </c>
      <c r="G190" s="31">
        <v>44050</v>
      </c>
      <c r="H190" s="32">
        <f t="shared" ref="H190:H193" si="103">IF(ISNUMBER(G190), (G190 - $B190) / $B190, "")</f>
        <v>7.0873342478280747E-3</v>
      </c>
      <c r="I190" s="101">
        <f>IF(ISNUMBER(G190), $B199 * H190, "")</f>
        <v>1063.1001371742111</v>
      </c>
      <c r="J190" s="15">
        <v>45260</v>
      </c>
      <c r="K190" s="32">
        <f t="shared" ref="K190:K193" si="104">IF(ISNUMBER(J190), (J190 - $B190) / $B190, "")</f>
        <v>3.4750800182898951E-2</v>
      </c>
      <c r="L190" s="18">
        <f>IF(ISNUMBER(J190), $B199 * K190, "")</f>
        <v>5212.620027434843</v>
      </c>
      <c r="M190" s="31">
        <v>44800</v>
      </c>
      <c r="N190" s="32">
        <f t="shared" ref="N190:N193" si="105">IF(ISNUMBER(M190), (M190 - $B190) / $B190, "")</f>
        <v>2.4234110653863741E-2</v>
      </c>
      <c r="O190" s="18">
        <f>IF(ISNUMBER(M190), $B199 * N190, "")</f>
        <v>3635.1165980795613</v>
      </c>
      <c r="Q190" s="271"/>
      <c r="R190" s="272"/>
      <c r="S190" s="273"/>
    </row>
    <row r="191" spans="1:19" ht="17.25" thickBot="1">
      <c r="A191" s="125" t="s">
        <v>327</v>
      </c>
      <c r="B191" s="126">
        <v>900</v>
      </c>
      <c r="C191" s="77">
        <v>-4.7619047599999999E-2</v>
      </c>
      <c r="D191" s="15">
        <v>900</v>
      </c>
      <c r="E191" s="32">
        <f t="shared" si="102"/>
        <v>0</v>
      </c>
      <c r="F191" s="18">
        <f>IF(ISNUMBER(D191), $B199 * E191, "")</f>
        <v>0</v>
      </c>
      <c r="G191" s="31">
        <v>888</v>
      </c>
      <c r="H191" s="32">
        <f t="shared" si="103"/>
        <v>-1.3333333333333334E-2</v>
      </c>
      <c r="I191" s="101">
        <f>IF(ISNUMBER(G191), $B199 * H191, "")</f>
        <v>-2000.0000000000002</v>
      </c>
      <c r="J191" s="15">
        <v>906</v>
      </c>
      <c r="K191" s="32">
        <f t="shared" si="104"/>
        <v>6.6666666666666671E-3</v>
      </c>
      <c r="L191" s="18">
        <f>IF(ISNUMBER(J191), $B199 * K191, "")</f>
        <v>1000.0000000000001</v>
      </c>
      <c r="M191" s="31">
        <v>897</v>
      </c>
      <c r="N191" s="32">
        <f t="shared" si="105"/>
        <v>-3.3333333333333335E-3</v>
      </c>
      <c r="O191" s="18">
        <f>IF(ISNUMBER(M191), $B199 * N191, "")</f>
        <v>-500.00000000000006</v>
      </c>
      <c r="Q191" s="256"/>
      <c r="R191" s="256"/>
      <c r="S191" s="256"/>
    </row>
    <row r="192" spans="1:19" ht="17.25" thickBot="1">
      <c r="A192" s="125" t="s">
        <v>181</v>
      </c>
      <c r="B192" s="126">
        <v>905</v>
      </c>
      <c r="C192" s="77">
        <v>-4.8370136699999997E-2</v>
      </c>
      <c r="D192" s="15">
        <v>905</v>
      </c>
      <c r="E192" s="32">
        <f t="shared" si="102"/>
        <v>0</v>
      </c>
      <c r="F192" s="18">
        <f>IF(ISNUMBER(D192), $B199 * E192, "")</f>
        <v>0</v>
      </c>
      <c r="G192" s="31">
        <v>904</v>
      </c>
      <c r="H192" s="32">
        <f t="shared" si="103"/>
        <v>-1.1049723756906078E-3</v>
      </c>
      <c r="I192" s="101">
        <f>IF(ISNUMBER(G192), $B199 * H192, "")</f>
        <v>-165.74585635359117</v>
      </c>
      <c r="J192" s="15">
        <v>935</v>
      </c>
      <c r="K192" s="32">
        <f t="shared" si="104"/>
        <v>3.3149171270718231E-2</v>
      </c>
      <c r="L192" s="18">
        <f>IF(ISNUMBER(J192), $B199 * K192, "")</f>
        <v>4972.3756906077342</v>
      </c>
      <c r="M192" s="31">
        <v>925</v>
      </c>
      <c r="N192" s="32">
        <f t="shared" si="105"/>
        <v>2.2099447513812154E-2</v>
      </c>
      <c r="O192" s="18">
        <f>IF(ISNUMBER(M192), $B199 * N192, "")</f>
        <v>3314.917127071823</v>
      </c>
      <c r="Q192" s="251"/>
      <c r="R192" s="251"/>
      <c r="S192" s="251"/>
    </row>
    <row r="193" spans="1:19" ht="17.25" thickBot="1">
      <c r="A193" s="127" t="s">
        <v>241</v>
      </c>
      <c r="B193" s="128">
        <v>1310</v>
      </c>
      <c r="C193" s="78">
        <v>-5.0724637699999998E-2</v>
      </c>
      <c r="D193" s="20">
        <v>1310</v>
      </c>
      <c r="E193" s="21">
        <f t="shared" si="102"/>
        <v>0</v>
      </c>
      <c r="F193" s="22">
        <f>IF(ISNUMBER(D193), $B199 * E193, "")</f>
        <v>0</v>
      </c>
      <c r="G193" s="30">
        <v>1295</v>
      </c>
      <c r="H193" s="21">
        <f t="shared" si="103"/>
        <v>-1.1450381679389313E-2</v>
      </c>
      <c r="I193" s="105">
        <f>IF(ISNUMBER(G193), $B199 * H193, "")</f>
        <v>-1717.5572519083969</v>
      </c>
      <c r="J193" s="20">
        <v>1365</v>
      </c>
      <c r="K193" s="21">
        <f t="shared" si="104"/>
        <v>4.1984732824427481E-2</v>
      </c>
      <c r="L193" s="22">
        <f>IF(ISNUMBER(J193), $B199 * K193, "")</f>
        <v>6297.7099236641225</v>
      </c>
      <c r="M193" s="30">
        <v>1350</v>
      </c>
      <c r="N193" s="21">
        <f t="shared" si="105"/>
        <v>3.0534351145038167E-2</v>
      </c>
      <c r="O193" s="22">
        <f>IF(ISNUMBER(M193), $B199 * N193, "")</f>
        <v>4580.1526717557254</v>
      </c>
      <c r="Q193" s="251"/>
      <c r="R193" s="251"/>
      <c r="S193" s="251"/>
    </row>
    <row r="194" spans="1:19" ht="17.25" thickBot="1">
      <c r="A194" s="125" t="s">
        <v>163</v>
      </c>
      <c r="B194" s="129">
        <v>834</v>
      </c>
      <c r="C194" s="80">
        <v>-5.2272727300000002E-2</v>
      </c>
      <c r="D194" s="106">
        <v>834</v>
      </c>
      <c r="E194" s="107">
        <f>IF(ISNUMBER(D194), (D194 - $B194) / $B194, "")</f>
        <v>0</v>
      </c>
      <c r="F194" s="108">
        <f>IF(ISNUMBER(D194), $B199 * E194, "")</f>
        <v>0</v>
      </c>
      <c r="G194" s="109">
        <v>831</v>
      </c>
      <c r="H194" s="107">
        <f>IF(ISNUMBER(G194), (G194 - $B194) / $B194, "")</f>
        <v>-3.5971223021582736E-3</v>
      </c>
      <c r="I194" s="110">
        <f>IF(ISNUMBER(G194), $B199 * H194, "")</f>
        <v>-539.56834532374103</v>
      </c>
      <c r="J194" s="106">
        <v>860</v>
      </c>
      <c r="K194" s="107">
        <f>IF(ISNUMBER(J194), (J194 - $B194) / $B194, "")</f>
        <v>3.117505995203837E-2</v>
      </c>
      <c r="L194" s="108">
        <f>IF(ISNUMBER(J194), $B199 * K194, "")</f>
        <v>4676.258992805755</v>
      </c>
      <c r="M194" s="109">
        <v>842</v>
      </c>
      <c r="N194" s="107">
        <f>IF(ISNUMBER(M194), (M194 - $B194) / $B194, "")</f>
        <v>9.5923261390887284E-3</v>
      </c>
      <c r="O194" s="108">
        <f>IF(ISNUMBER(M194), $B199 * N194, "")</f>
        <v>1438.8489208633093</v>
      </c>
      <c r="Q194" s="256"/>
      <c r="R194" s="256"/>
      <c r="S194" s="256"/>
    </row>
    <row r="195" spans="1:19" ht="17.25" thickBot="1">
      <c r="A195" s="125" t="s">
        <v>211</v>
      </c>
      <c r="B195" s="126">
        <v>1535</v>
      </c>
      <c r="C195" s="77">
        <v>-5.5384615399999997E-2</v>
      </c>
      <c r="D195" s="15">
        <v>1535</v>
      </c>
      <c r="E195" s="32">
        <f t="shared" ref="E195:E198" si="106">IF(ISNUMBER(D195), (D195 - $B195) / $B195, "")</f>
        <v>0</v>
      </c>
      <c r="F195" s="18">
        <f>IF(ISNUMBER(D195), $B199 * E195, "")</f>
        <v>0</v>
      </c>
      <c r="G195" s="31">
        <v>1525</v>
      </c>
      <c r="H195" s="32">
        <f t="shared" ref="H195:H198" si="107">IF(ISNUMBER(G195), (G195 - $B195) / $B195, "")</f>
        <v>-6.5146579804560263E-3</v>
      </c>
      <c r="I195" s="101">
        <f>IF(ISNUMBER(G195), $B199 * H195, "")</f>
        <v>-977.19869706840393</v>
      </c>
      <c r="J195" s="15">
        <v>1570</v>
      </c>
      <c r="K195" s="32">
        <f t="shared" ref="K195:K198" si="108">IF(ISNUMBER(J195), (J195 - $B195) / $B195, "")</f>
        <v>2.2801302931596091E-2</v>
      </c>
      <c r="L195" s="18">
        <f>IF(ISNUMBER(J195), $B199 * K195, "")</f>
        <v>3420.1954397394138</v>
      </c>
      <c r="M195" s="31">
        <v>1550</v>
      </c>
      <c r="N195" s="32">
        <f t="shared" ref="N195:N198" si="109">IF(ISNUMBER(M195), (M195 - $B195) / $B195, "")</f>
        <v>9.7719869706840382E-3</v>
      </c>
      <c r="O195" s="18">
        <f>IF(ISNUMBER(M195), $B199 * N195, "")</f>
        <v>1465.7980456026057</v>
      </c>
      <c r="Q195" s="256"/>
      <c r="R195" s="256"/>
      <c r="S195" s="256"/>
    </row>
    <row r="196" spans="1:19" ht="17.25" thickBot="1">
      <c r="A196" s="125" t="s">
        <v>215</v>
      </c>
      <c r="B196" s="126">
        <v>328</v>
      </c>
      <c r="C196" s="77">
        <v>-5.7471264399999999E-2</v>
      </c>
      <c r="D196" s="15">
        <v>328</v>
      </c>
      <c r="E196" s="32">
        <f t="shared" si="106"/>
        <v>0</v>
      </c>
      <c r="F196" s="18">
        <f>IF(ISNUMBER(D196), $B199 * E196, "")</f>
        <v>0</v>
      </c>
      <c r="G196" s="31">
        <v>326</v>
      </c>
      <c r="H196" s="32">
        <f t="shared" si="107"/>
        <v>-6.0975609756097563E-3</v>
      </c>
      <c r="I196" s="101">
        <f>IF(ISNUMBER(G196), $B199 * H196, "")</f>
        <v>-914.63414634146341</v>
      </c>
      <c r="J196" s="15">
        <v>342</v>
      </c>
      <c r="K196" s="32">
        <f t="shared" si="108"/>
        <v>4.2682926829268296E-2</v>
      </c>
      <c r="L196" s="18">
        <f>IF(ISNUMBER(J196), $B199 * K196, "")</f>
        <v>6402.4390243902444</v>
      </c>
      <c r="M196" s="31">
        <v>333</v>
      </c>
      <c r="N196" s="32">
        <f t="shared" si="109"/>
        <v>1.524390243902439E-2</v>
      </c>
      <c r="O196" s="18">
        <f>IF(ISNUMBER(M196), $B199 * N196, "")</f>
        <v>2286.5853658536585</v>
      </c>
      <c r="Q196" s="256"/>
      <c r="R196" s="256"/>
      <c r="S196" s="256"/>
    </row>
    <row r="197" spans="1:19">
      <c r="A197" s="125" t="s">
        <v>219</v>
      </c>
      <c r="B197" s="126">
        <v>254</v>
      </c>
      <c r="C197" s="77">
        <v>-5.9259259299999999E-2</v>
      </c>
      <c r="D197" s="15">
        <v>254</v>
      </c>
      <c r="E197" s="32">
        <f t="shared" si="106"/>
        <v>0</v>
      </c>
      <c r="F197" s="18">
        <f>IF(ISNUMBER(D197), $B199 * E197, "")</f>
        <v>0</v>
      </c>
      <c r="G197" s="31">
        <v>254</v>
      </c>
      <c r="H197" s="32">
        <f t="shared" si="107"/>
        <v>0</v>
      </c>
      <c r="I197" s="101">
        <f>IF(ISNUMBER(G197), $B199 * H197, "")</f>
        <v>0</v>
      </c>
      <c r="J197" s="15">
        <v>263</v>
      </c>
      <c r="K197" s="32">
        <f t="shared" si="108"/>
        <v>3.5433070866141732E-2</v>
      </c>
      <c r="L197" s="18">
        <f>IF(ISNUMBER(J197), $B199 * K197, "")</f>
        <v>5314.9606299212601</v>
      </c>
      <c r="M197" s="31">
        <v>259</v>
      </c>
      <c r="N197" s="32">
        <f t="shared" si="109"/>
        <v>1.968503937007874E-2</v>
      </c>
      <c r="O197" s="18">
        <f>IF(ISNUMBER(M197), $B199 * N197, "")</f>
        <v>2952.7559055118109</v>
      </c>
      <c r="Q197" s="278"/>
      <c r="R197" s="279"/>
      <c r="S197" s="280"/>
    </row>
    <row r="198" spans="1:19" ht="17.25" thickBot="1">
      <c r="A198" s="130" t="s">
        <v>159</v>
      </c>
      <c r="B198" s="131">
        <v>88.7</v>
      </c>
      <c r="C198" s="79">
        <v>-9.9492385799999999E-2</v>
      </c>
      <c r="D198" s="24">
        <v>88.7</v>
      </c>
      <c r="E198" s="25">
        <f t="shared" si="106"/>
        <v>0</v>
      </c>
      <c r="F198" s="104">
        <f>IF(ISNUMBER(D198), $B199 * E198, "")</f>
        <v>0</v>
      </c>
      <c r="G198" s="102">
        <v>89.7</v>
      </c>
      <c r="H198" s="25">
        <f t="shared" si="107"/>
        <v>1.1273957158962795E-2</v>
      </c>
      <c r="I198" s="103">
        <f>IF(ISNUMBER(G198), $B199 * H198, "")</f>
        <v>1691.0935738444193</v>
      </c>
      <c r="J198" s="24">
        <v>91.6</v>
      </c>
      <c r="K198" s="25">
        <f t="shared" si="108"/>
        <v>3.2694475760992013E-2</v>
      </c>
      <c r="L198" s="104">
        <f>IF(ISNUMBER(J198), $B199 * K198, "")</f>
        <v>4904.1713641488022</v>
      </c>
      <c r="M198" s="102">
        <v>90.5</v>
      </c>
      <c r="N198" s="25">
        <f t="shared" si="109"/>
        <v>2.0293122886133001E-2</v>
      </c>
      <c r="O198" s="104">
        <f>IF(ISNUMBER(M198), $B199 * N198, "")</f>
        <v>3043.9684329199499</v>
      </c>
      <c r="Q198" s="281"/>
      <c r="R198" s="282"/>
      <c r="S198" s="283"/>
    </row>
    <row r="199" spans="1:19" ht="17.25" thickBot="1">
      <c r="A199" s="132" t="s">
        <v>267</v>
      </c>
      <c r="B199" s="289">
        <f>$B$37</f>
        <v>150000</v>
      </c>
      <c r="C199" s="290"/>
      <c r="D199" s="26" t="s">
        <v>268</v>
      </c>
      <c r="E199" s="27">
        <f>IF(COUNT(E179:E198), SUM(E179:E198) / COUNT(E179:E198), 0)</f>
        <v>0</v>
      </c>
      <c r="F199" s="28">
        <f>SUM(F179:F198)</f>
        <v>0</v>
      </c>
      <c r="G199" s="26" t="s">
        <v>268</v>
      </c>
      <c r="H199" s="27">
        <f>IF(COUNT(H179:H198), SUM(H179:H198) / COUNT(H179:H198), 0)</f>
        <v>-7.5395300146509749E-3</v>
      </c>
      <c r="I199" s="28">
        <f>SUM(I179:I198)</f>
        <v>-22618.590043952929</v>
      </c>
      <c r="J199" s="26" t="s">
        <v>268</v>
      </c>
      <c r="K199" s="27">
        <f>IF(COUNT(K179:K198), SUM(K179:K198) / COUNT(K179:K198), 0)</f>
        <v>2.8319991939458285E-2</v>
      </c>
      <c r="L199" s="28">
        <f>SUM(L179:L198)</f>
        <v>84959.975818374834</v>
      </c>
      <c r="M199" s="26" t="s">
        <v>268</v>
      </c>
      <c r="N199" s="27">
        <f>IF(COUNT(N179:N198), SUM(N179:N198) / COUNT(N179:N198), 0)</f>
        <v>1.1468742287459529E-2</v>
      </c>
      <c r="O199" s="28">
        <f>SUM(O179:O198)</f>
        <v>34406.226862378586</v>
      </c>
      <c r="Q199" s="284"/>
      <c r="R199" s="285"/>
      <c r="S199" s="286"/>
    </row>
  </sheetData>
  <mergeCells count="266">
    <mergeCell ref="Q197:S199"/>
    <mergeCell ref="B199:C199"/>
    <mergeCell ref="Q184:Q186"/>
    <mergeCell ref="R184:R186"/>
    <mergeCell ref="S184:S186"/>
    <mergeCell ref="Q188:S190"/>
    <mergeCell ref="Q191:Q193"/>
    <mergeCell ref="R191:R193"/>
    <mergeCell ref="S191:S193"/>
    <mergeCell ref="Q181:Q183"/>
    <mergeCell ref="R181:R183"/>
    <mergeCell ref="S181:S183"/>
    <mergeCell ref="D176:F176"/>
    <mergeCell ref="G176:I176"/>
    <mergeCell ref="J176:L176"/>
    <mergeCell ref="M176:O176"/>
    <mergeCell ref="Q194:Q196"/>
    <mergeCell ref="R194:R196"/>
    <mergeCell ref="S194:S196"/>
    <mergeCell ref="A177:A178"/>
    <mergeCell ref="B177:C177"/>
    <mergeCell ref="D177:F177"/>
    <mergeCell ref="G177:I177"/>
    <mergeCell ref="J177:L177"/>
    <mergeCell ref="M177:O177"/>
    <mergeCell ref="Q167:Q169"/>
    <mergeCell ref="R167:R169"/>
    <mergeCell ref="S167:S169"/>
    <mergeCell ref="Q170:S172"/>
    <mergeCell ref="B172:C172"/>
    <mergeCell ref="A175:O175"/>
    <mergeCell ref="Q175:Q177"/>
    <mergeCell ref="R175:R177"/>
    <mergeCell ref="S175:S177"/>
    <mergeCell ref="B176:C176"/>
    <mergeCell ref="Q178:Q180"/>
    <mergeCell ref="R178:R180"/>
    <mergeCell ref="S178:S180"/>
    <mergeCell ref="Q157:Q159"/>
    <mergeCell ref="R157:R159"/>
    <mergeCell ref="S157:S159"/>
    <mergeCell ref="Q161:S163"/>
    <mergeCell ref="Q164:Q166"/>
    <mergeCell ref="R164:R166"/>
    <mergeCell ref="S164:S166"/>
    <mergeCell ref="Q151:Q153"/>
    <mergeCell ref="R151:R153"/>
    <mergeCell ref="S151:S153"/>
    <mergeCell ref="Q154:Q156"/>
    <mergeCell ref="R154:R156"/>
    <mergeCell ref="S154:S156"/>
    <mergeCell ref="Q140:Q142"/>
    <mergeCell ref="R140:R142"/>
    <mergeCell ref="S140:S142"/>
    <mergeCell ref="Q143:S145"/>
    <mergeCell ref="B145:C145"/>
    <mergeCell ref="A148:O148"/>
    <mergeCell ref="Q148:Q150"/>
    <mergeCell ref="R148:R150"/>
    <mergeCell ref="S148:S150"/>
    <mergeCell ref="B149:C149"/>
    <mergeCell ref="D149:F149"/>
    <mergeCell ref="G149:I149"/>
    <mergeCell ref="J149:L149"/>
    <mergeCell ref="M149:O149"/>
    <mergeCell ref="A150:A151"/>
    <mergeCell ref="B150:C150"/>
    <mergeCell ref="D150:F150"/>
    <mergeCell ref="G150:I150"/>
    <mergeCell ref="J150:L150"/>
    <mergeCell ref="M150:O150"/>
    <mergeCell ref="Q130:Q132"/>
    <mergeCell ref="R130:R132"/>
    <mergeCell ref="S130:S132"/>
    <mergeCell ref="Q134:S136"/>
    <mergeCell ref="Q137:Q139"/>
    <mergeCell ref="R137:R139"/>
    <mergeCell ref="S137:S139"/>
    <mergeCell ref="Q124:Q126"/>
    <mergeCell ref="R124:R126"/>
    <mergeCell ref="S124:S126"/>
    <mergeCell ref="Q127:Q129"/>
    <mergeCell ref="R127:R129"/>
    <mergeCell ref="S127:S129"/>
    <mergeCell ref="Q113:Q115"/>
    <mergeCell ref="R113:R115"/>
    <mergeCell ref="S113:S115"/>
    <mergeCell ref="Q116:S118"/>
    <mergeCell ref="B118:C118"/>
    <mergeCell ref="A121:O121"/>
    <mergeCell ref="Q121:Q123"/>
    <mergeCell ref="R121:R123"/>
    <mergeCell ref="S121:S123"/>
    <mergeCell ref="B122:C122"/>
    <mergeCell ref="D122:F122"/>
    <mergeCell ref="G122:I122"/>
    <mergeCell ref="J122:L122"/>
    <mergeCell ref="M122:O122"/>
    <mergeCell ref="A123:A124"/>
    <mergeCell ref="B123:C123"/>
    <mergeCell ref="D123:F123"/>
    <mergeCell ref="G123:I123"/>
    <mergeCell ref="J123:L123"/>
    <mergeCell ref="M123:O123"/>
    <mergeCell ref="Q103:Q105"/>
    <mergeCell ref="R103:R105"/>
    <mergeCell ref="S103:S105"/>
    <mergeCell ref="Q107:S109"/>
    <mergeCell ref="Q110:Q112"/>
    <mergeCell ref="R110:R112"/>
    <mergeCell ref="S110:S112"/>
    <mergeCell ref="Q97:Q99"/>
    <mergeCell ref="R97:R99"/>
    <mergeCell ref="S97:S99"/>
    <mergeCell ref="Q100:Q102"/>
    <mergeCell ref="R100:R102"/>
    <mergeCell ref="S100:S102"/>
    <mergeCell ref="Q86:Q88"/>
    <mergeCell ref="R86:R88"/>
    <mergeCell ref="S86:S88"/>
    <mergeCell ref="Q89:S91"/>
    <mergeCell ref="B91:C91"/>
    <mergeCell ref="A94:O94"/>
    <mergeCell ref="Q94:Q96"/>
    <mergeCell ref="R94:R96"/>
    <mergeCell ref="S94:S96"/>
    <mergeCell ref="B95:C95"/>
    <mergeCell ref="D95:F95"/>
    <mergeCell ref="G95:I95"/>
    <mergeCell ref="J95:L95"/>
    <mergeCell ref="M95:O95"/>
    <mergeCell ref="A96:A97"/>
    <mergeCell ref="B96:C96"/>
    <mergeCell ref="D96:F96"/>
    <mergeCell ref="G96:I96"/>
    <mergeCell ref="J96:L96"/>
    <mergeCell ref="M96:O96"/>
    <mergeCell ref="Q76:Q78"/>
    <mergeCell ref="R76:R78"/>
    <mergeCell ref="S76:S78"/>
    <mergeCell ref="Q80:S82"/>
    <mergeCell ref="Q83:Q85"/>
    <mergeCell ref="R83:R85"/>
    <mergeCell ref="S83:S85"/>
    <mergeCell ref="Q70:Q72"/>
    <mergeCell ref="R70:R72"/>
    <mergeCell ref="S70:S72"/>
    <mergeCell ref="Q73:Q75"/>
    <mergeCell ref="R73:R75"/>
    <mergeCell ref="S73:S75"/>
    <mergeCell ref="Q59:Q61"/>
    <mergeCell ref="R59:R61"/>
    <mergeCell ref="S59:S61"/>
    <mergeCell ref="Q62:S64"/>
    <mergeCell ref="B64:C64"/>
    <mergeCell ref="A67:O67"/>
    <mergeCell ref="Q67:Q69"/>
    <mergeCell ref="R67:R69"/>
    <mergeCell ref="S67:S69"/>
    <mergeCell ref="B68:C68"/>
    <mergeCell ref="D68:F68"/>
    <mergeCell ref="G68:I68"/>
    <mergeCell ref="J68:L68"/>
    <mergeCell ref="M68:O68"/>
    <mergeCell ref="A69:A70"/>
    <mergeCell ref="B69:C69"/>
    <mergeCell ref="D69:F69"/>
    <mergeCell ref="G69:I69"/>
    <mergeCell ref="J69:L69"/>
    <mergeCell ref="M69:O69"/>
    <mergeCell ref="Q49:Q51"/>
    <mergeCell ref="R49:R51"/>
    <mergeCell ref="S49:S51"/>
    <mergeCell ref="Q53:S55"/>
    <mergeCell ref="Q56:Q58"/>
    <mergeCell ref="R56:R58"/>
    <mergeCell ref="S56:S58"/>
    <mergeCell ref="Q43:Q45"/>
    <mergeCell ref="R43:R45"/>
    <mergeCell ref="S43:S45"/>
    <mergeCell ref="Q46:Q48"/>
    <mergeCell ref="R46:R48"/>
    <mergeCell ref="S46:S48"/>
    <mergeCell ref="M41:O41"/>
    <mergeCell ref="A42:A43"/>
    <mergeCell ref="B42:C42"/>
    <mergeCell ref="D42:F42"/>
    <mergeCell ref="G42:I42"/>
    <mergeCell ref="J42:L42"/>
    <mergeCell ref="M42:O42"/>
    <mergeCell ref="Q35:S37"/>
    <mergeCell ref="B37:C37"/>
    <mergeCell ref="A40:O40"/>
    <mergeCell ref="Q40:Q42"/>
    <mergeCell ref="R40:R42"/>
    <mergeCell ref="S40:S42"/>
    <mergeCell ref="B41:C41"/>
    <mergeCell ref="D41:F41"/>
    <mergeCell ref="G41:I41"/>
    <mergeCell ref="J41:L41"/>
    <mergeCell ref="Q26:S28"/>
    <mergeCell ref="Q29:Q31"/>
    <mergeCell ref="R29:R31"/>
    <mergeCell ref="S29:S31"/>
    <mergeCell ref="Q32:Q34"/>
    <mergeCell ref="R32:R34"/>
    <mergeCell ref="S32:S34"/>
    <mergeCell ref="S16:S18"/>
    <mergeCell ref="Q19:Q21"/>
    <mergeCell ref="R19:R21"/>
    <mergeCell ref="S19:S21"/>
    <mergeCell ref="Q22:Q24"/>
    <mergeCell ref="R22:R24"/>
    <mergeCell ref="S22:S24"/>
    <mergeCell ref="S13:S15"/>
    <mergeCell ref="B14:C14"/>
    <mergeCell ref="D14:F14"/>
    <mergeCell ref="G14:I14"/>
    <mergeCell ref="J14:L14"/>
    <mergeCell ref="M14:O14"/>
    <mergeCell ref="B15:C15"/>
    <mergeCell ref="D15:F15"/>
    <mergeCell ref="G15:I15"/>
    <mergeCell ref="J15:L15"/>
    <mergeCell ref="B11:F11"/>
    <mergeCell ref="G11:I11"/>
    <mergeCell ref="K11:O11"/>
    <mergeCell ref="A13:O13"/>
    <mergeCell ref="Q13:Q15"/>
    <mergeCell ref="R13:R15"/>
    <mergeCell ref="A15:A16"/>
    <mergeCell ref="M15:O15"/>
    <mergeCell ref="Q16:Q18"/>
    <mergeCell ref="R16:R18"/>
    <mergeCell ref="Q8:R8"/>
    <mergeCell ref="B9:F9"/>
    <mergeCell ref="G9:I9"/>
    <mergeCell ref="K9:O9"/>
    <mergeCell ref="B10:F10"/>
    <mergeCell ref="G10:I10"/>
    <mergeCell ref="K10:O10"/>
    <mergeCell ref="B7:F7"/>
    <mergeCell ref="G7:I7"/>
    <mergeCell ref="K7:O7"/>
    <mergeCell ref="B8:F8"/>
    <mergeCell ref="G8:I8"/>
    <mergeCell ref="K8:O8"/>
    <mergeCell ref="B6:F6"/>
    <mergeCell ref="G6:I6"/>
    <mergeCell ref="K6:O6"/>
    <mergeCell ref="B3:F3"/>
    <mergeCell ref="G3:I3"/>
    <mergeCell ref="K3:O3"/>
    <mergeCell ref="B4:F4"/>
    <mergeCell ref="G4:I4"/>
    <mergeCell ref="K4:O4"/>
    <mergeCell ref="A1:F1"/>
    <mergeCell ref="G1:I1"/>
    <mergeCell ref="J1:O1"/>
    <mergeCell ref="Q1:R1"/>
    <mergeCell ref="B2:F2"/>
    <mergeCell ref="G2:I2"/>
    <mergeCell ref="K2:O2"/>
    <mergeCell ref="B5:F5"/>
    <mergeCell ref="G5:I5"/>
    <mergeCell ref="K5:O5"/>
  </mergeCells>
  <phoneticPr fontId="1" type="noConversion"/>
  <conditionalFormatting sqref="G2:I3">
    <cfRule type="expression" dxfId="533" priority="177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CHOOSE(2,$E$118,$F$118,$H$118,$I$118,$K$118,$L$118,$N$118,$O$118))))&gt;0</formula>
    </cfRule>
    <cfRule type="expression" dxfId="532" priority="178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CHOOSE(2,$E$118,$F$118,$H$118,$I$118,$K$118,$L$118,$N$118,$O$118))))&lt;0</formula>
    </cfRule>
  </conditionalFormatting>
  <conditionalFormatting sqref="G4:I5">
    <cfRule type="expression" dxfId="531" priority="175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CHOOSE(2,$E$64,$F$64,$H$64,$I$64,$K$64,$L$64,$N$64,$O$64))))&gt;0</formula>
    </cfRule>
    <cfRule type="expression" dxfId="530" priority="176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CHOOSE(2,$E$64,$F$64,$H$64,$I$64,$K$64,$L$64,$N$64,$O$64))))&lt;0</formula>
    </cfRule>
  </conditionalFormatting>
  <conditionalFormatting sqref="G6:I7">
    <cfRule type="expression" dxfId="529" priority="173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CHOOSE(2,$E$91,$F$91,$H$91,$I$91,$K$91,$L$91,$N$91,$O$91))))&gt;0</formula>
    </cfRule>
    <cfRule type="expression" dxfId="528" priority="174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CHOOSE(2,$E$91,$F$91,$H$91,$I$91,$K$91,$L$91,$N$91,$O$91))))&lt;0</formula>
    </cfRule>
  </conditionalFormatting>
  <conditionalFormatting sqref="G8:I9">
    <cfRule type="expression" dxfId="527" priority="171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CHOOSE(2,$E$199,$F$199,$H$199,$I$199,$K$199,$L$199,$N$199,$O$199))))&gt;0</formula>
    </cfRule>
    <cfRule type="expression" dxfId="526" priority="172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CHOOSE(2,$E$199,$F$199,$H$199,$I$199,$K$199,$L$199,$N$199,$O$199))))&lt;0</formula>
    </cfRule>
  </conditionalFormatting>
  <conditionalFormatting sqref="G10:I11">
    <cfRule type="expression" dxfId="525" priority="169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CHOOSE(2,$E$37,$F$37,$H$37,$I$37,$K$37,$L$37,$N$37,$O$37))))&gt;0</formula>
    </cfRule>
    <cfRule type="expression" dxfId="524" priority="170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CHOOSE(2,$E$37,$F$37,$H$37,$I$37,$K$37,$L$37,$N$37,$O$37))))&lt;0</formula>
    </cfRule>
  </conditionalFormatting>
  <conditionalFormatting sqref="A17:C36 M17:O36">
    <cfRule type="expression" dxfId="523" priority="157">
      <formula>AND($N17 &gt; 0, ISNUMBER($N17))</formula>
    </cfRule>
    <cfRule type="expression" dxfId="522" priority="158">
      <formula>AND($N17 = 0 * ISNUMBER($N17))</formula>
    </cfRule>
    <cfRule type="expression" dxfId="521" priority="159">
      <formula>AND($N17 &lt; 0, ISNUMBER($N17))</formula>
    </cfRule>
  </conditionalFormatting>
  <conditionalFormatting sqref="A17:F36">
    <cfRule type="expression" dxfId="520" priority="166">
      <formula>AND($E17 &gt; 0, ISNUMBER($E17))</formula>
    </cfRule>
    <cfRule type="expression" dxfId="519" priority="167">
      <formula>AND($E17 = 0 * ISNUMBER($E17))</formula>
    </cfRule>
    <cfRule type="expression" dxfId="518" priority="168">
      <formula>AND($E17 &lt; 0, ISNUMBER($E17))</formula>
    </cfRule>
  </conditionalFormatting>
  <conditionalFormatting sqref="A17:C36 G17:I36">
    <cfRule type="expression" dxfId="517" priority="163">
      <formula>AND($H17 &gt; 0, ISNUMBER($H17))</formula>
    </cfRule>
    <cfRule type="expression" dxfId="516" priority="164">
      <formula>AND($H17 = 0 * ISNUMBER($H17))</formula>
    </cfRule>
    <cfRule type="expression" dxfId="515" priority="165">
      <formula>AND($H17 &lt; 0, ISNUMBER($H17))</formula>
    </cfRule>
  </conditionalFormatting>
  <conditionalFormatting sqref="A17:C36 J17:L36">
    <cfRule type="expression" dxfId="514" priority="160">
      <formula>AND($K17 &gt; 0, ISNUMBER($K17))</formula>
    </cfRule>
    <cfRule type="expression" dxfId="513" priority="161">
      <formula>AND($K17 = 0 * ISNUMBER($K17))</formula>
    </cfRule>
    <cfRule type="expression" dxfId="512" priority="162">
      <formula>AND($K17 &lt; 0, ISNUMBER($K17))</formula>
    </cfRule>
  </conditionalFormatting>
  <conditionalFormatting sqref="D15:F16 E37:F37">
    <cfRule type="expression" dxfId="511" priority="154">
      <formula>$E$37 &gt; 0</formula>
    </cfRule>
    <cfRule type="expression" dxfId="510" priority="155">
      <formula>$E$37 = 0</formula>
    </cfRule>
    <cfRule type="expression" dxfId="509" priority="156">
      <formula>$E$37 &lt; 0</formula>
    </cfRule>
  </conditionalFormatting>
  <conditionalFormatting sqref="G15:I16 H37:I37">
    <cfRule type="expression" dxfId="508" priority="151">
      <formula>$H$37 &gt; 0</formula>
    </cfRule>
    <cfRule type="expression" dxfId="507" priority="152">
      <formula>$H$37 = 0</formula>
    </cfRule>
    <cfRule type="expression" dxfId="506" priority="153">
      <formula>$H$37 &lt; 0</formula>
    </cfRule>
  </conditionalFormatting>
  <conditionalFormatting sqref="J15:L16 K37:L37">
    <cfRule type="expression" dxfId="505" priority="148">
      <formula>$K$37 &gt; 0</formula>
    </cfRule>
    <cfRule type="expression" dxfId="504" priority="149">
      <formula>$K$37 = 0</formula>
    </cfRule>
    <cfRule type="expression" dxfId="503" priority="150">
      <formula>$K$37 &lt; 0</formula>
    </cfRule>
  </conditionalFormatting>
  <conditionalFormatting sqref="M15:O16 N37:O37">
    <cfRule type="expression" dxfId="502" priority="145">
      <formula>$N$37 &gt; 0</formula>
    </cfRule>
    <cfRule type="expression" dxfId="501" priority="146">
      <formula>$N$37 = 0</formula>
    </cfRule>
    <cfRule type="expression" dxfId="500" priority="147">
      <formula>$N$37 &lt; 0</formula>
    </cfRule>
  </conditionalFormatting>
  <conditionalFormatting sqref="A44:C63 M44:O63">
    <cfRule type="expression" dxfId="499" priority="133">
      <formula>AND($N44 &gt; 0, ISNUMBER($N44))</formula>
    </cfRule>
    <cfRule type="expression" dxfId="498" priority="134">
      <formula>AND($N44 = 0 * ISNUMBER($N44))</formula>
    </cfRule>
    <cfRule type="expression" dxfId="497" priority="135">
      <formula>AND($N44 &lt; 0, ISNUMBER($N44))</formula>
    </cfRule>
  </conditionalFormatting>
  <conditionalFormatting sqref="A44:F63">
    <cfRule type="expression" dxfId="496" priority="142">
      <formula>AND($E44 &gt; 0, ISNUMBER($E44))</formula>
    </cfRule>
    <cfRule type="expression" dxfId="495" priority="143">
      <formula>AND($E44 = 0 * ISNUMBER($E44))</formula>
    </cfRule>
    <cfRule type="expression" dxfId="494" priority="144">
      <formula>AND($E44 &lt; 0, ISNUMBER($E44))</formula>
    </cfRule>
  </conditionalFormatting>
  <conditionalFormatting sqref="A44:C63 G44:I63">
    <cfRule type="expression" dxfId="493" priority="139">
      <formula>AND($H44 &gt; 0, ISNUMBER($H44))</formula>
    </cfRule>
    <cfRule type="expression" dxfId="492" priority="140">
      <formula>AND($H44 = 0 * ISNUMBER($H44))</formula>
    </cfRule>
    <cfRule type="expression" dxfId="491" priority="141">
      <formula>AND($H44 &lt; 0, ISNUMBER($H44))</formula>
    </cfRule>
  </conditionalFormatting>
  <conditionalFormatting sqref="A44:C63 J44:L63">
    <cfRule type="expression" dxfId="490" priority="136">
      <formula>AND($K44 &gt; 0, ISNUMBER($K44))</formula>
    </cfRule>
    <cfRule type="expression" dxfId="489" priority="137">
      <formula>AND($K44 = 0 * ISNUMBER($K44))</formula>
    </cfRule>
    <cfRule type="expression" dxfId="488" priority="138">
      <formula>AND($K44 &lt; 0, ISNUMBER($K44))</formula>
    </cfRule>
  </conditionalFormatting>
  <conditionalFormatting sqref="D42:F43 E64:F64">
    <cfRule type="expression" dxfId="487" priority="130">
      <formula>$E$64 &gt; 0</formula>
    </cfRule>
    <cfRule type="expression" dxfId="486" priority="131">
      <formula>$E$64 = 0</formula>
    </cfRule>
    <cfRule type="expression" dxfId="485" priority="132">
      <formula>$E$64 &lt; 0</formula>
    </cfRule>
  </conditionalFormatting>
  <conditionalFormatting sqref="G42:I43 H64:I64">
    <cfRule type="expression" dxfId="484" priority="127">
      <formula>$H$64 &gt; 0</formula>
    </cfRule>
    <cfRule type="expression" dxfId="483" priority="128">
      <formula>$H$64 = 0</formula>
    </cfRule>
    <cfRule type="expression" dxfId="482" priority="129">
      <formula>$H$64 &lt; 0</formula>
    </cfRule>
  </conditionalFormatting>
  <conditionalFormatting sqref="J42:L43 K64:L64">
    <cfRule type="expression" dxfId="481" priority="124">
      <formula>$K$64 &gt; 0</formula>
    </cfRule>
    <cfRule type="expression" dxfId="480" priority="125">
      <formula>$K$64 = 0</formula>
    </cfRule>
    <cfRule type="expression" dxfId="479" priority="126">
      <formula>$K$64 &lt; 0</formula>
    </cfRule>
  </conditionalFormatting>
  <conditionalFormatting sqref="M42:O43 N64:O64">
    <cfRule type="expression" dxfId="478" priority="121">
      <formula>$N$64 &gt; 0</formula>
    </cfRule>
    <cfRule type="expression" dxfId="477" priority="122">
      <formula>$N$64 = 0</formula>
    </cfRule>
    <cfRule type="expression" dxfId="476" priority="123">
      <formula>$N$64 &lt; 0</formula>
    </cfRule>
  </conditionalFormatting>
  <conditionalFormatting sqref="A71:C90 M71:O90">
    <cfRule type="expression" dxfId="475" priority="109">
      <formula>AND($N71 &gt; 0, ISNUMBER($N71))</formula>
    </cfRule>
    <cfRule type="expression" dxfId="474" priority="110">
      <formula>AND($N71 = 0 * ISNUMBER($N71))</formula>
    </cfRule>
    <cfRule type="expression" dxfId="473" priority="111">
      <formula>AND($N71 &lt; 0, ISNUMBER($N71))</formula>
    </cfRule>
  </conditionalFormatting>
  <conditionalFormatting sqref="A71:F90">
    <cfRule type="expression" dxfId="472" priority="118">
      <formula>AND($E71 &gt; 0, ISNUMBER($E71))</formula>
    </cfRule>
    <cfRule type="expression" dxfId="471" priority="119">
      <formula>AND($E71 = 0 * ISNUMBER($E71))</formula>
    </cfRule>
    <cfRule type="expression" dxfId="470" priority="120">
      <formula>AND($E71 &lt; 0, ISNUMBER($E71))</formula>
    </cfRule>
  </conditionalFormatting>
  <conditionalFormatting sqref="A71:C90 G71:I90">
    <cfRule type="expression" dxfId="469" priority="115">
      <formula>AND($H71 &gt; 0, ISNUMBER($H71))</formula>
    </cfRule>
    <cfRule type="expression" dxfId="468" priority="116">
      <formula>AND($H71 = 0 * ISNUMBER($H71))</formula>
    </cfRule>
    <cfRule type="expression" dxfId="467" priority="117">
      <formula>AND($H71 &lt; 0, ISNUMBER($H71))</formula>
    </cfRule>
  </conditionalFormatting>
  <conditionalFormatting sqref="A71:C90 J71:L90">
    <cfRule type="expression" dxfId="466" priority="112">
      <formula>AND($K71 &gt; 0, ISNUMBER($K71))</formula>
    </cfRule>
    <cfRule type="expression" dxfId="465" priority="113">
      <formula>AND($K71 = 0 * ISNUMBER($K71))</formula>
    </cfRule>
    <cfRule type="expression" dxfId="464" priority="114">
      <formula>AND($K71 &lt; 0, ISNUMBER($K71))</formula>
    </cfRule>
  </conditionalFormatting>
  <conditionalFormatting sqref="D69:F70 E91:F91">
    <cfRule type="expression" dxfId="463" priority="106">
      <formula>$E$91 &gt; 0</formula>
    </cfRule>
    <cfRule type="expression" dxfId="462" priority="107">
      <formula>$E$91 = 0</formula>
    </cfRule>
    <cfRule type="expression" dxfId="461" priority="108">
      <formula>$E$91 &lt; 0</formula>
    </cfRule>
  </conditionalFormatting>
  <conditionalFormatting sqref="G69:I70 H91:I91">
    <cfRule type="expression" dxfId="460" priority="103">
      <formula>$H$91 &gt; 0</formula>
    </cfRule>
    <cfRule type="expression" dxfId="459" priority="104">
      <formula>$H$91 = 0</formula>
    </cfRule>
    <cfRule type="expression" dxfId="458" priority="105">
      <formula>$H$91 &lt; 0</formula>
    </cfRule>
  </conditionalFormatting>
  <conditionalFormatting sqref="J69:L70 K91:L91">
    <cfRule type="expression" dxfId="457" priority="100">
      <formula>$K$91 &gt; 0</formula>
    </cfRule>
    <cfRule type="expression" dxfId="456" priority="101">
      <formula>$K$91 = 0</formula>
    </cfRule>
    <cfRule type="expression" dxfId="455" priority="102">
      <formula>$K$91 &lt; 0</formula>
    </cfRule>
  </conditionalFormatting>
  <conditionalFormatting sqref="M69:O70 N91:O91">
    <cfRule type="expression" dxfId="454" priority="97">
      <formula>$N$91 &gt; 0</formula>
    </cfRule>
    <cfRule type="expression" dxfId="453" priority="98">
      <formula>$N$91 = 0</formula>
    </cfRule>
    <cfRule type="expression" dxfId="452" priority="99">
      <formula>$N$91 &lt; 0</formula>
    </cfRule>
  </conditionalFormatting>
  <conditionalFormatting sqref="A98:C117 M98:O117">
    <cfRule type="expression" dxfId="451" priority="85">
      <formula>AND($N98 &gt; 0, ISNUMBER($N98))</formula>
    </cfRule>
    <cfRule type="expression" dxfId="450" priority="86">
      <formula>AND($N98 = 0 * ISNUMBER($N98))</formula>
    </cfRule>
    <cfRule type="expression" dxfId="449" priority="87">
      <formula>AND($N98 &lt; 0, ISNUMBER($N98))</formula>
    </cfRule>
  </conditionalFormatting>
  <conditionalFormatting sqref="A98:F117">
    <cfRule type="expression" dxfId="448" priority="94">
      <formula>AND($E98 &gt; 0, ISNUMBER($E98))</formula>
    </cfRule>
    <cfRule type="expression" dxfId="447" priority="95">
      <formula>AND($E98 = 0 * ISNUMBER($E98))</formula>
    </cfRule>
    <cfRule type="expression" dxfId="446" priority="96">
      <formula>AND($E98 &lt; 0, ISNUMBER($E98))</formula>
    </cfRule>
  </conditionalFormatting>
  <conditionalFormatting sqref="A98:C117 G98:I117">
    <cfRule type="expression" dxfId="445" priority="91">
      <formula>AND($H98 &gt; 0, ISNUMBER($H98))</formula>
    </cfRule>
    <cfRule type="expression" dxfId="444" priority="92">
      <formula>AND($H98 = 0 * ISNUMBER($H98))</formula>
    </cfRule>
    <cfRule type="expression" dxfId="443" priority="93">
      <formula>AND($H98 &lt; 0, ISNUMBER($H98))</formula>
    </cfRule>
  </conditionalFormatting>
  <conditionalFormatting sqref="A98:C117 J98:L117">
    <cfRule type="expression" dxfId="442" priority="88">
      <formula>AND($K98 &gt; 0, ISNUMBER($K98))</formula>
    </cfRule>
    <cfRule type="expression" dxfId="441" priority="89">
      <formula>AND($K98 = 0 * ISNUMBER($K98))</formula>
    </cfRule>
    <cfRule type="expression" dxfId="440" priority="90">
      <formula>AND($K98 &lt; 0, ISNUMBER($K98))</formula>
    </cfRule>
  </conditionalFormatting>
  <conditionalFormatting sqref="D96:F97 E118:F118">
    <cfRule type="expression" dxfId="439" priority="82">
      <formula>$E$118 &gt; 0</formula>
    </cfRule>
    <cfRule type="expression" dxfId="438" priority="83">
      <formula>$E$118 = 0</formula>
    </cfRule>
    <cfRule type="expression" dxfId="437" priority="84">
      <formula>$E$118 &lt; 0</formula>
    </cfRule>
  </conditionalFormatting>
  <conditionalFormatting sqref="G96:I97 H118:I118">
    <cfRule type="expression" dxfId="436" priority="79">
      <formula>$H$118 &gt; 0</formula>
    </cfRule>
    <cfRule type="expression" dxfId="435" priority="80">
      <formula>$H$118 = 0</formula>
    </cfRule>
    <cfRule type="expression" dxfId="434" priority="81">
      <formula>$H$118 &lt; 0</formula>
    </cfRule>
  </conditionalFormatting>
  <conditionalFormatting sqref="J96:L97 K118:L118">
    <cfRule type="expression" dxfId="433" priority="76">
      <formula>$K$118 &gt; 0</formula>
    </cfRule>
    <cfRule type="expression" dxfId="432" priority="77">
      <formula>$K$118 = 0</formula>
    </cfRule>
    <cfRule type="expression" dxfId="431" priority="78">
      <formula>$K$118 &lt; 0</formula>
    </cfRule>
  </conditionalFormatting>
  <conditionalFormatting sqref="M96:O97 N118:O118">
    <cfRule type="expression" dxfId="430" priority="73">
      <formula>$N$118 &gt; 0</formula>
    </cfRule>
    <cfRule type="expression" dxfId="429" priority="74">
      <formula>$N$118 = 0</formula>
    </cfRule>
    <cfRule type="expression" dxfId="428" priority="75">
      <formula>$N$118 &lt; 0</formula>
    </cfRule>
  </conditionalFormatting>
  <conditionalFormatting sqref="A125:C144 M125:O144">
    <cfRule type="expression" dxfId="427" priority="61">
      <formula>AND($N125 &gt; 0, ISNUMBER($N125))</formula>
    </cfRule>
    <cfRule type="expression" dxfId="426" priority="62">
      <formula>AND($N125 = 0 * ISNUMBER($N125))</formula>
    </cfRule>
    <cfRule type="expression" dxfId="425" priority="63">
      <formula>AND($N125 &lt; 0, ISNUMBER($N125))</formula>
    </cfRule>
  </conditionalFormatting>
  <conditionalFormatting sqref="A125:F144">
    <cfRule type="expression" dxfId="424" priority="70">
      <formula>AND($E125 &gt; 0, ISNUMBER($E125))</formula>
    </cfRule>
    <cfRule type="expression" dxfId="423" priority="71">
      <formula>AND($E125 = 0 * ISNUMBER($E125))</formula>
    </cfRule>
    <cfRule type="expression" dxfId="422" priority="72">
      <formula>AND($E125 &lt; 0, ISNUMBER($E125))</formula>
    </cfRule>
  </conditionalFormatting>
  <conditionalFormatting sqref="A125:C144 G125:I144">
    <cfRule type="expression" dxfId="421" priority="67">
      <formula>AND($H125 &gt; 0, ISNUMBER($H125))</formula>
    </cfRule>
    <cfRule type="expression" dxfId="420" priority="68">
      <formula>AND($H125 = 0 * ISNUMBER($H125))</formula>
    </cfRule>
    <cfRule type="expression" dxfId="419" priority="69">
      <formula>AND($H125 &lt; 0, ISNUMBER($H125))</formula>
    </cfRule>
  </conditionalFormatting>
  <conditionalFormatting sqref="A125:C144 J125:L144">
    <cfRule type="expression" dxfId="418" priority="64">
      <formula>AND($K125 &gt; 0, ISNUMBER($K125))</formula>
    </cfRule>
    <cfRule type="expression" dxfId="417" priority="65">
      <formula>AND($K125 = 0 * ISNUMBER($K125))</formula>
    </cfRule>
    <cfRule type="expression" dxfId="416" priority="66">
      <formula>AND($K125 &lt; 0, ISNUMBER($K125))</formula>
    </cfRule>
  </conditionalFormatting>
  <conditionalFormatting sqref="D123:F124 E145:F145">
    <cfRule type="expression" dxfId="415" priority="58">
      <formula>$E$145 &gt; 0</formula>
    </cfRule>
    <cfRule type="expression" dxfId="414" priority="59">
      <formula>$E$145 = 0</formula>
    </cfRule>
    <cfRule type="expression" dxfId="413" priority="60">
      <formula>$E$145 &lt; 0</formula>
    </cfRule>
  </conditionalFormatting>
  <conditionalFormatting sqref="G123:I124 H145:I145">
    <cfRule type="expression" dxfId="412" priority="55">
      <formula>$H$145 &gt; 0</formula>
    </cfRule>
    <cfRule type="expression" dxfId="411" priority="56">
      <formula>$H$145 = 0</formula>
    </cfRule>
    <cfRule type="expression" dxfId="410" priority="57">
      <formula>$H$145 &lt; 0</formula>
    </cfRule>
  </conditionalFormatting>
  <conditionalFormatting sqref="J123:L124 K145:L145">
    <cfRule type="expression" dxfId="409" priority="52">
      <formula>$K$145 &gt; 0</formula>
    </cfRule>
    <cfRule type="expression" dxfId="408" priority="53">
      <formula>$K$145 = 0</formula>
    </cfRule>
    <cfRule type="expression" dxfId="407" priority="54">
      <formula>$K$145 &lt; 0</formula>
    </cfRule>
  </conditionalFormatting>
  <conditionalFormatting sqref="M123:O124 N145:O145">
    <cfRule type="expression" dxfId="406" priority="49">
      <formula>$N$145 &gt; 0</formula>
    </cfRule>
    <cfRule type="expression" dxfId="405" priority="50">
      <formula>$N$145 = 0</formula>
    </cfRule>
    <cfRule type="expression" dxfId="404" priority="51">
      <formula>$N$145 &lt; 0</formula>
    </cfRule>
  </conditionalFormatting>
  <conditionalFormatting sqref="A152:C171 M152:O171">
    <cfRule type="expression" dxfId="403" priority="37">
      <formula>AND($N152 &gt; 0, ISNUMBER($N152))</formula>
    </cfRule>
    <cfRule type="expression" dxfId="402" priority="38">
      <formula>AND($N152 = 0 * ISNUMBER($N152))</formula>
    </cfRule>
    <cfRule type="expression" dxfId="401" priority="39">
      <formula>AND($N152 &lt; 0, ISNUMBER($N152))</formula>
    </cfRule>
  </conditionalFormatting>
  <conditionalFormatting sqref="A152:F171">
    <cfRule type="expression" dxfId="400" priority="46">
      <formula>AND($E152 &gt; 0, ISNUMBER($E152))</formula>
    </cfRule>
    <cfRule type="expression" dxfId="399" priority="47">
      <formula>AND($E152 = 0 * ISNUMBER($E152))</formula>
    </cfRule>
    <cfRule type="expression" dxfId="398" priority="48">
      <formula>AND($E152 &lt; 0, ISNUMBER($E152))</formula>
    </cfRule>
  </conditionalFormatting>
  <conditionalFormatting sqref="A152:C171 G152:I171">
    <cfRule type="expression" dxfId="397" priority="43">
      <formula>AND($H152 &gt; 0, ISNUMBER($H152))</formula>
    </cfRule>
    <cfRule type="expression" dxfId="396" priority="44">
      <formula>AND($H152 = 0 * ISNUMBER($H152))</formula>
    </cfRule>
    <cfRule type="expression" dxfId="395" priority="45">
      <formula>AND($H152 &lt; 0, ISNUMBER($H152))</formula>
    </cfRule>
  </conditionalFormatting>
  <conditionalFormatting sqref="A152:C171 J152:L171">
    <cfRule type="expression" dxfId="394" priority="40">
      <formula>AND($K152 &gt; 0, ISNUMBER($K152))</formula>
    </cfRule>
    <cfRule type="expression" dxfId="393" priority="41">
      <formula>AND($K152 = 0 * ISNUMBER($K152))</formula>
    </cfRule>
    <cfRule type="expression" dxfId="392" priority="42">
      <formula>AND($K152 &lt; 0, ISNUMBER($K152))</formula>
    </cfRule>
  </conditionalFormatting>
  <conditionalFormatting sqref="D150:F151 E172:F172">
    <cfRule type="expression" dxfId="391" priority="34">
      <formula>$E$172 &gt; 0</formula>
    </cfRule>
    <cfRule type="expression" dxfId="390" priority="35">
      <formula>$E$172 = 0</formula>
    </cfRule>
    <cfRule type="expression" dxfId="389" priority="36">
      <formula>$E$172 &lt; 0</formula>
    </cfRule>
  </conditionalFormatting>
  <conditionalFormatting sqref="G150:I151 H172:I172">
    <cfRule type="expression" dxfId="388" priority="31">
      <formula>$H$172 &gt; 0</formula>
    </cfRule>
    <cfRule type="expression" dxfId="387" priority="32">
      <formula>$H$172 = 0</formula>
    </cfRule>
    <cfRule type="expression" dxfId="386" priority="33">
      <formula>$H$172 &lt; 0</formula>
    </cfRule>
  </conditionalFormatting>
  <conditionalFormatting sqref="J150:L151 K172:L172">
    <cfRule type="expression" dxfId="385" priority="28">
      <formula>$K$172 &gt; 0</formula>
    </cfRule>
    <cfRule type="expression" dxfId="384" priority="29">
      <formula>$K$172 = 0</formula>
    </cfRule>
    <cfRule type="expression" dxfId="383" priority="30">
      <formula>$K$172 &lt; 0</formula>
    </cfRule>
  </conditionalFormatting>
  <conditionalFormatting sqref="M150:O151 N172:O172">
    <cfRule type="expression" dxfId="382" priority="25">
      <formula>$N$172 &gt; 0</formula>
    </cfRule>
    <cfRule type="expression" dxfId="381" priority="26">
      <formula>$N$172 = 0</formula>
    </cfRule>
    <cfRule type="expression" dxfId="380" priority="27">
      <formula>$N$172 &lt; 0</formula>
    </cfRule>
  </conditionalFormatting>
  <conditionalFormatting sqref="A179:C198 M179:O198">
    <cfRule type="expression" dxfId="379" priority="13">
      <formula>AND($N179 &gt; 0, ISNUMBER($N179))</formula>
    </cfRule>
    <cfRule type="expression" dxfId="378" priority="14">
      <formula>AND($N179 = 0 * ISNUMBER($N179))</formula>
    </cfRule>
    <cfRule type="expression" dxfId="377" priority="15">
      <formula>AND($N179 &lt; 0, ISNUMBER($N179))</formula>
    </cfRule>
  </conditionalFormatting>
  <conditionalFormatting sqref="A179:F198">
    <cfRule type="expression" dxfId="376" priority="22">
      <formula>AND($E179 &gt; 0, ISNUMBER($E179))</formula>
    </cfRule>
    <cfRule type="expression" dxfId="375" priority="23">
      <formula>AND($E179 = 0 * ISNUMBER($E179))</formula>
    </cfRule>
    <cfRule type="expression" dxfId="374" priority="24">
      <formula>AND($E179 &lt; 0, ISNUMBER($E179))</formula>
    </cfRule>
  </conditionalFormatting>
  <conditionalFormatting sqref="A179:C198 G179:I198">
    <cfRule type="expression" dxfId="373" priority="19">
      <formula>AND($H179 &gt; 0, ISNUMBER($H179))</formula>
    </cfRule>
    <cfRule type="expression" dxfId="372" priority="20">
      <formula>AND($H179 = 0 * ISNUMBER($H179))</formula>
    </cfRule>
    <cfRule type="expression" dxfId="371" priority="21">
      <formula>AND($H179 &lt; 0, ISNUMBER($H179))</formula>
    </cfRule>
  </conditionalFormatting>
  <conditionalFormatting sqref="A179:C198 J179:L198">
    <cfRule type="expression" dxfId="370" priority="16">
      <formula>AND($K179 &gt; 0, ISNUMBER($K179))</formula>
    </cfRule>
    <cfRule type="expression" dxfId="369" priority="17">
      <formula>AND($K179 = 0 * ISNUMBER($K179))</formula>
    </cfRule>
    <cfRule type="expression" dxfId="368" priority="18">
      <formula>AND($K179 &lt; 0, ISNUMBER($K179))</formula>
    </cfRule>
  </conditionalFormatting>
  <conditionalFormatting sqref="D177:F178 E199:F199">
    <cfRule type="expression" dxfId="367" priority="10">
      <formula>$E$199 &gt; 0</formula>
    </cfRule>
    <cfRule type="expression" dxfId="366" priority="11">
      <formula>$E$199 = 0</formula>
    </cfRule>
    <cfRule type="expression" dxfId="365" priority="12">
      <formula>$E$199 &lt; 0</formula>
    </cfRule>
  </conditionalFormatting>
  <conditionalFormatting sqref="G177:I178 H199:I199">
    <cfRule type="expression" dxfId="364" priority="7">
      <formula>$H$199 &gt; 0</formula>
    </cfRule>
    <cfRule type="expression" dxfId="363" priority="8">
      <formula>$H$199 = 0</formula>
    </cfRule>
    <cfRule type="expression" dxfId="362" priority="9">
      <formula>$H$199 &lt; 0</formula>
    </cfRule>
  </conditionalFormatting>
  <conditionalFormatting sqref="J177:L178 K199:L199">
    <cfRule type="expression" dxfId="361" priority="4">
      <formula>$K$199 &gt; 0</formula>
    </cfRule>
    <cfRule type="expression" dxfId="360" priority="5">
      <formula>$K$199 = 0</formula>
    </cfRule>
    <cfRule type="expression" dxfId="359" priority="6">
      <formula>$K$199 &lt; 0</formula>
    </cfRule>
  </conditionalFormatting>
  <conditionalFormatting sqref="M177:O178 N199:O199">
    <cfRule type="expression" dxfId="358" priority="1">
      <formula>$N$199 &gt; 0</formula>
    </cfRule>
    <cfRule type="expression" dxfId="357" priority="2">
      <formula>$N$199 = 0</formula>
    </cfRule>
    <cfRule type="expression" dxfId="356" priority="3">
      <formula>$N$199 &lt; 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0177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25</xdr:row>
                    <xdr:rowOff>0</xdr:rowOff>
                  </from>
                  <to>
                    <xdr:col>19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178" r:id="rId5" name="Button 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17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179" r:id="rId6" name="Button 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28</xdr:row>
                    <xdr:rowOff>0</xdr:rowOff>
                  </from>
                  <to>
                    <xdr:col>18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180" r:id="rId7" name="Button 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17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181" r:id="rId8" name="Button 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31</xdr:row>
                    <xdr:rowOff>0</xdr:rowOff>
                  </from>
                  <to>
                    <xdr:col>18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182" r:id="rId9" name="Button 6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28</xdr:row>
                    <xdr:rowOff>0</xdr:rowOff>
                  </from>
                  <to>
                    <xdr:col>19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183" r:id="rId10" name="Button 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31</xdr:row>
                    <xdr:rowOff>0</xdr:rowOff>
                  </from>
                  <to>
                    <xdr:col>19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184" r:id="rId11" name="Button 8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19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185" r:id="rId12" name="Button 9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17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186" r:id="rId13" name="Button 10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187" r:id="rId14" name="Button 11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</xdr:row>
                    <xdr:rowOff>0</xdr:rowOff>
                  </from>
                  <to>
                    <xdr:col>19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188" r:id="rId15" name="Button 12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</xdr:row>
                    <xdr:rowOff>0</xdr:rowOff>
                  </from>
                  <to>
                    <xdr:col>17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189" r:id="rId16" name="Button 13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</xdr:row>
                    <xdr:rowOff>0</xdr:rowOff>
                  </from>
                  <to>
                    <xdr:col>18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190" r:id="rId17" name="Button 14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</xdr:row>
                    <xdr:rowOff>0</xdr:rowOff>
                  </from>
                  <to>
                    <xdr:col>19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191" r:id="rId18" name="Button 15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</xdr:row>
                    <xdr:rowOff>0</xdr:rowOff>
                  </from>
                  <to>
                    <xdr:col>17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192" r:id="rId19" name="Button 16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</xdr:row>
                    <xdr:rowOff>0</xdr:rowOff>
                  </from>
                  <to>
                    <xdr:col>18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193" r:id="rId20" name="Button 17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</xdr:row>
                    <xdr:rowOff>0</xdr:rowOff>
                  </from>
                  <to>
                    <xdr:col>19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194" r:id="rId21" name="Button 18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21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195" r:id="rId22" name="Button 19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21</xdr:row>
                    <xdr:rowOff>0</xdr:rowOff>
                  </from>
                  <to>
                    <xdr:col>18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196" r:id="rId23" name="Button 20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21</xdr:row>
                    <xdr:rowOff>0</xdr:rowOff>
                  </from>
                  <to>
                    <xdr:col>19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197" r:id="rId24" name="Button 2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52</xdr:row>
                    <xdr:rowOff>0</xdr:rowOff>
                  </from>
                  <to>
                    <xdr:col>19</xdr:col>
                    <xdr:colOff>0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198" r:id="rId25" name="Button 2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55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199" r:id="rId26" name="Button 2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55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00" r:id="rId27" name="Button 2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17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01" r:id="rId28" name="Button 2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02" r:id="rId29" name="Button 26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79</xdr:row>
                    <xdr:rowOff>0</xdr:rowOff>
                  </from>
                  <to>
                    <xdr:col>19</xdr:col>
                    <xdr:colOff>0</xdr:colOff>
                    <xdr:row>82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03" r:id="rId30" name="Button 27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82</xdr:row>
                    <xdr:rowOff>9525</xdr:rowOff>
                  </from>
                  <to>
                    <xdr:col>17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04" r:id="rId31" name="Button 28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82</xdr:row>
                    <xdr:rowOff>9525</xdr:rowOff>
                  </from>
                  <to>
                    <xdr:col>18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05" r:id="rId32" name="Button 29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85</xdr:row>
                    <xdr:rowOff>9525</xdr:rowOff>
                  </from>
                  <to>
                    <xdr:col>17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06" r:id="rId33" name="Button 30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85</xdr:row>
                    <xdr:rowOff>9525</xdr:rowOff>
                  </from>
                  <to>
                    <xdr:col>18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07" r:id="rId34" name="Button 3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106</xdr:row>
                    <xdr:rowOff>0</xdr:rowOff>
                  </from>
                  <to>
                    <xdr:col>19</xdr:col>
                    <xdr:colOff>0</xdr:colOff>
                    <xdr:row>109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08" r:id="rId35" name="Button 3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109</xdr:row>
                    <xdr:rowOff>9525</xdr:rowOff>
                  </from>
                  <to>
                    <xdr:col>17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09" r:id="rId36" name="Button 3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109</xdr:row>
                    <xdr:rowOff>9525</xdr:rowOff>
                  </from>
                  <to>
                    <xdr:col>18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10" r:id="rId37" name="Button 3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112</xdr:row>
                    <xdr:rowOff>9525</xdr:rowOff>
                  </from>
                  <to>
                    <xdr:col>17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11" r:id="rId38" name="Button 3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112</xdr:row>
                    <xdr:rowOff>9525</xdr:rowOff>
                  </from>
                  <to>
                    <xdr:col>18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12" r:id="rId39" name="Button 3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93</xdr:row>
                    <xdr:rowOff>0</xdr:rowOff>
                  </from>
                  <to>
                    <xdr:col>17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13" r:id="rId40" name="Button 3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133</xdr:row>
                    <xdr:rowOff>0</xdr:rowOff>
                  </from>
                  <to>
                    <xdr:col>19</xdr:col>
                    <xdr:colOff>0</xdr:colOff>
                    <xdr:row>136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14" r:id="rId41" name="Button 3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136</xdr:row>
                    <xdr:rowOff>9525</xdr:rowOff>
                  </from>
                  <to>
                    <xdr:col>17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15" r:id="rId42" name="Button 3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136</xdr:row>
                    <xdr:rowOff>9525</xdr:rowOff>
                  </from>
                  <to>
                    <xdr:col>18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16" r:id="rId43" name="Button 4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139</xdr:row>
                    <xdr:rowOff>9525</xdr:rowOff>
                  </from>
                  <to>
                    <xdr:col>17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17" r:id="rId44" name="Button 4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139</xdr:row>
                    <xdr:rowOff>9525</xdr:rowOff>
                  </from>
                  <to>
                    <xdr:col>18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18" r:id="rId45" name="Button 42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160</xdr:row>
                    <xdr:rowOff>0</xdr:rowOff>
                  </from>
                  <to>
                    <xdr:col>19</xdr:col>
                    <xdr:colOff>0</xdr:colOff>
                    <xdr:row>163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19" r:id="rId46" name="Button 43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163</xdr:row>
                    <xdr:rowOff>9525</xdr:rowOff>
                  </from>
                  <to>
                    <xdr:col>17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20" r:id="rId47" name="Button 44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163</xdr:row>
                    <xdr:rowOff>9525</xdr:rowOff>
                  </from>
                  <to>
                    <xdr:col>18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21" r:id="rId48" name="Button 45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166</xdr:row>
                    <xdr:rowOff>9525</xdr:rowOff>
                  </from>
                  <to>
                    <xdr:col>17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22" r:id="rId49" name="Button 46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166</xdr:row>
                    <xdr:rowOff>9525</xdr:rowOff>
                  </from>
                  <to>
                    <xdr:col>18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23" r:id="rId50" name="Button 4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187</xdr:row>
                    <xdr:rowOff>0</xdr:rowOff>
                  </from>
                  <to>
                    <xdr:col>19</xdr:col>
                    <xdr:colOff>0</xdr:colOff>
                    <xdr:row>190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24" r:id="rId51" name="Button 4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190</xdr:row>
                    <xdr:rowOff>9525</xdr:rowOff>
                  </from>
                  <to>
                    <xdr:col>17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25" r:id="rId52" name="Button 4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190</xdr:row>
                    <xdr:rowOff>9525</xdr:rowOff>
                  </from>
                  <to>
                    <xdr:col>18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26" r:id="rId53" name="Button 5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193</xdr:row>
                    <xdr:rowOff>9525</xdr:rowOff>
                  </from>
                  <to>
                    <xdr:col>17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27" r:id="rId54" name="Button 5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193</xdr:row>
                    <xdr:rowOff>9525</xdr:rowOff>
                  </from>
                  <to>
                    <xdr:col>18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28" r:id="rId55" name="Button 52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39</xdr:row>
                    <xdr:rowOff>0</xdr:rowOff>
                  </from>
                  <to>
                    <xdr:col>17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29" r:id="rId56" name="Button 53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39</xdr:row>
                    <xdr:rowOff>0</xdr:rowOff>
                  </from>
                  <to>
                    <xdr:col>18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30" r:id="rId57" name="Button 54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39</xdr:row>
                    <xdr:rowOff>0</xdr:rowOff>
                  </from>
                  <to>
                    <xdr:col>19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31" r:id="rId58" name="Button 55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42</xdr:row>
                    <xdr:rowOff>0</xdr:rowOff>
                  </from>
                  <to>
                    <xdr:col>17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32" r:id="rId59" name="Button 56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42</xdr:row>
                    <xdr:rowOff>0</xdr:rowOff>
                  </from>
                  <to>
                    <xdr:col>18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33" r:id="rId60" name="Button 57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42</xdr:row>
                    <xdr:rowOff>0</xdr:rowOff>
                  </from>
                  <to>
                    <xdr:col>19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34" r:id="rId61" name="Button 5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45</xdr:row>
                    <xdr:rowOff>0</xdr:rowOff>
                  </from>
                  <to>
                    <xdr:col>17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35" r:id="rId62" name="Button 5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45</xdr:row>
                    <xdr:rowOff>0</xdr:rowOff>
                  </from>
                  <to>
                    <xdr:col>18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36" r:id="rId63" name="Button 6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45</xdr:row>
                    <xdr:rowOff>0</xdr:rowOff>
                  </from>
                  <to>
                    <xdr:col>19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37" r:id="rId64" name="Button 61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48</xdr:row>
                    <xdr:rowOff>0</xdr:rowOff>
                  </from>
                  <to>
                    <xdr:col>17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38" r:id="rId65" name="Button 62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48</xdr:row>
                    <xdr:rowOff>0</xdr:rowOff>
                  </from>
                  <to>
                    <xdr:col>18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39" r:id="rId66" name="Button 63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48</xdr:row>
                    <xdr:rowOff>0</xdr:rowOff>
                  </from>
                  <to>
                    <xdr:col>19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40" r:id="rId67" name="Button 6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55</xdr:row>
                    <xdr:rowOff>0</xdr:rowOff>
                  </from>
                  <to>
                    <xdr:col>19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41" r:id="rId68" name="Button 65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58</xdr:row>
                    <xdr:rowOff>0</xdr:rowOff>
                  </from>
                  <to>
                    <xdr:col>19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42" r:id="rId69" name="Button 6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61</xdr:row>
                    <xdr:rowOff>0</xdr:rowOff>
                  </from>
                  <to>
                    <xdr:col>19</xdr:col>
                    <xdr:colOff>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43" r:id="rId70" name="Button 67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66</xdr:row>
                    <xdr:rowOff>0</xdr:rowOff>
                  </from>
                  <to>
                    <xdr:col>17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44" r:id="rId71" name="Button 68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66</xdr:row>
                    <xdr:rowOff>0</xdr:rowOff>
                  </from>
                  <to>
                    <xdr:col>18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45" r:id="rId72" name="Button 69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66</xdr:row>
                    <xdr:rowOff>0</xdr:rowOff>
                  </from>
                  <to>
                    <xdr:col>19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46" r:id="rId73" name="Button 70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69</xdr:row>
                    <xdr:rowOff>0</xdr:rowOff>
                  </from>
                  <to>
                    <xdr:col>17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47" r:id="rId74" name="Button 71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69</xdr:row>
                    <xdr:rowOff>0</xdr:rowOff>
                  </from>
                  <to>
                    <xdr:col>18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48" r:id="rId75" name="Button 72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69</xdr:row>
                    <xdr:rowOff>0</xdr:rowOff>
                  </from>
                  <to>
                    <xdr:col>19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49" r:id="rId76" name="Button 73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72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50" r:id="rId77" name="Button 74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72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51" r:id="rId78" name="Button 75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72</xdr:row>
                    <xdr:rowOff>0</xdr:rowOff>
                  </from>
                  <to>
                    <xdr:col>19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52" r:id="rId79" name="Button 76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17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53" r:id="rId80" name="Button 77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54" r:id="rId81" name="Button 78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75</xdr:row>
                    <xdr:rowOff>0</xdr:rowOff>
                  </from>
                  <to>
                    <xdr:col>19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55" r:id="rId82" name="Button 79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82</xdr:row>
                    <xdr:rowOff>9525</xdr:rowOff>
                  </from>
                  <to>
                    <xdr:col>19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56" r:id="rId83" name="Button 80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85</xdr:row>
                    <xdr:rowOff>9525</xdr:rowOff>
                  </from>
                  <to>
                    <xdr:col>19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57" r:id="rId84" name="Button 81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88</xdr:row>
                    <xdr:rowOff>9525</xdr:rowOff>
                  </from>
                  <to>
                    <xdr:col>19</xdr:col>
                    <xdr:colOff>0</xdr:colOff>
                    <xdr:row>91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58" r:id="rId85" name="Button 8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93</xdr:row>
                    <xdr:rowOff>0</xdr:rowOff>
                  </from>
                  <to>
                    <xdr:col>18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59" r:id="rId86" name="Button 8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93</xdr:row>
                    <xdr:rowOff>0</xdr:rowOff>
                  </from>
                  <to>
                    <xdr:col>19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60" r:id="rId87" name="Button 8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96</xdr:row>
                    <xdr:rowOff>0</xdr:rowOff>
                  </from>
                  <to>
                    <xdr:col>17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61" r:id="rId88" name="Button 8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96</xdr:row>
                    <xdr:rowOff>0</xdr:rowOff>
                  </from>
                  <to>
                    <xdr:col>18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62" r:id="rId89" name="Button 8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96</xdr:row>
                    <xdr:rowOff>0</xdr:rowOff>
                  </from>
                  <to>
                    <xdr:col>19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63" r:id="rId90" name="Button 8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99</xdr:row>
                    <xdr:rowOff>0</xdr:rowOff>
                  </from>
                  <to>
                    <xdr:col>17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64" r:id="rId91" name="Button 8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99</xdr:row>
                    <xdr:rowOff>0</xdr:rowOff>
                  </from>
                  <to>
                    <xdr:col>18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65" r:id="rId92" name="Button 8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99</xdr:row>
                    <xdr:rowOff>0</xdr:rowOff>
                  </from>
                  <to>
                    <xdr:col>19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66" r:id="rId93" name="Button 9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102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67" r:id="rId94" name="Button 9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102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68" r:id="rId95" name="Button 9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102</xdr:row>
                    <xdr:rowOff>0</xdr:rowOff>
                  </from>
                  <to>
                    <xdr:col>19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69" r:id="rId96" name="Button 9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109</xdr:row>
                    <xdr:rowOff>9525</xdr:rowOff>
                  </from>
                  <to>
                    <xdr:col>19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70" r:id="rId97" name="Button 9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112</xdr:row>
                    <xdr:rowOff>9525</xdr:rowOff>
                  </from>
                  <to>
                    <xdr:col>19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71" r:id="rId98" name="Button 9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115</xdr:row>
                    <xdr:rowOff>9525</xdr:rowOff>
                  </from>
                  <to>
                    <xdr:col>19</xdr:col>
                    <xdr:colOff>0</xdr:colOff>
                    <xdr:row>118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72" r:id="rId99" name="Button 9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120</xdr:row>
                    <xdr:rowOff>0</xdr:rowOff>
                  </from>
                  <to>
                    <xdr:col>17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73" r:id="rId100" name="Button 9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120</xdr:row>
                    <xdr:rowOff>0</xdr:rowOff>
                  </from>
                  <to>
                    <xdr:col>18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74" r:id="rId101" name="Button 9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120</xdr:row>
                    <xdr:rowOff>0</xdr:rowOff>
                  </from>
                  <to>
                    <xdr:col>19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75" r:id="rId102" name="Button 9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123</xdr:row>
                    <xdr:rowOff>0</xdr:rowOff>
                  </from>
                  <to>
                    <xdr:col>17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76" r:id="rId103" name="Button 10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123</xdr:row>
                    <xdr:rowOff>0</xdr:rowOff>
                  </from>
                  <to>
                    <xdr:col>18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77" r:id="rId104" name="Button 10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123</xdr:row>
                    <xdr:rowOff>0</xdr:rowOff>
                  </from>
                  <to>
                    <xdr:col>19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78" r:id="rId105" name="Button 10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126</xdr:row>
                    <xdr:rowOff>0</xdr:rowOff>
                  </from>
                  <to>
                    <xdr:col>17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79" r:id="rId106" name="Button 10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126</xdr:row>
                    <xdr:rowOff>0</xdr:rowOff>
                  </from>
                  <to>
                    <xdr:col>18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80" r:id="rId107" name="Button 10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126</xdr:row>
                    <xdr:rowOff>0</xdr:rowOff>
                  </from>
                  <to>
                    <xdr:col>19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81" r:id="rId108" name="Button 10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129</xdr:row>
                    <xdr:rowOff>0</xdr:rowOff>
                  </from>
                  <to>
                    <xdr:col>17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82" r:id="rId109" name="Button 10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129</xdr:row>
                    <xdr:rowOff>0</xdr:rowOff>
                  </from>
                  <to>
                    <xdr:col>18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83" r:id="rId110" name="Button 10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129</xdr:row>
                    <xdr:rowOff>0</xdr:rowOff>
                  </from>
                  <to>
                    <xdr:col>19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84" r:id="rId111" name="Button 10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136</xdr:row>
                    <xdr:rowOff>9525</xdr:rowOff>
                  </from>
                  <to>
                    <xdr:col>19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85" r:id="rId112" name="Button 10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139</xdr:row>
                    <xdr:rowOff>9525</xdr:rowOff>
                  </from>
                  <to>
                    <xdr:col>19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86" r:id="rId113" name="Button 11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142</xdr:row>
                    <xdr:rowOff>9525</xdr:rowOff>
                  </from>
                  <to>
                    <xdr:col>19</xdr:col>
                    <xdr:colOff>0</xdr:colOff>
                    <xdr:row>145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87" r:id="rId114" name="Button 111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147</xdr:row>
                    <xdr:rowOff>0</xdr:rowOff>
                  </from>
                  <to>
                    <xdr:col>17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88" r:id="rId115" name="Button 11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147</xdr:row>
                    <xdr:rowOff>0</xdr:rowOff>
                  </from>
                  <to>
                    <xdr:col>18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89" r:id="rId116" name="Button 11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147</xdr:row>
                    <xdr:rowOff>0</xdr:rowOff>
                  </from>
                  <to>
                    <xdr:col>19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90" r:id="rId117" name="Button 11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150</xdr:row>
                    <xdr:rowOff>0</xdr:rowOff>
                  </from>
                  <to>
                    <xdr:col>17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91" r:id="rId118" name="Button 11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150</xdr:row>
                    <xdr:rowOff>0</xdr:rowOff>
                  </from>
                  <to>
                    <xdr:col>18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92" r:id="rId119" name="Button 11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150</xdr:row>
                    <xdr:rowOff>0</xdr:rowOff>
                  </from>
                  <to>
                    <xdr:col>19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93" r:id="rId120" name="Button 11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153</xdr:row>
                    <xdr:rowOff>0</xdr:rowOff>
                  </from>
                  <to>
                    <xdr:col>17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94" r:id="rId121" name="Button 11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153</xdr:row>
                    <xdr:rowOff>0</xdr:rowOff>
                  </from>
                  <to>
                    <xdr:col>18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95" r:id="rId122" name="Button 11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153</xdr:row>
                    <xdr:rowOff>0</xdr:rowOff>
                  </from>
                  <to>
                    <xdr:col>19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96" r:id="rId123" name="Button 12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156</xdr:row>
                    <xdr:rowOff>0</xdr:rowOff>
                  </from>
                  <to>
                    <xdr:col>17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97" r:id="rId124" name="Button 12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156</xdr:row>
                    <xdr:rowOff>0</xdr:rowOff>
                  </from>
                  <to>
                    <xdr:col>18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98" r:id="rId125" name="Button 12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156</xdr:row>
                    <xdr:rowOff>0</xdr:rowOff>
                  </from>
                  <to>
                    <xdr:col>19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99" r:id="rId126" name="Button 12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163</xdr:row>
                    <xdr:rowOff>9525</xdr:rowOff>
                  </from>
                  <to>
                    <xdr:col>19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300" r:id="rId127" name="Button 12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166</xdr:row>
                    <xdr:rowOff>9525</xdr:rowOff>
                  </from>
                  <to>
                    <xdr:col>19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301" r:id="rId128" name="Button 12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169</xdr:row>
                    <xdr:rowOff>9525</xdr:rowOff>
                  </from>
                  <to>
                    <xdr:col>19</xdr:col>
                    <xdr:colOff>0</xdr:colOff>
                    <xdr:row>172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302" r:id="rId129" name="Button 12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174</xdr:row>
                    <xdr:rowOff>0</xdr:rowOff>
                  </from>
                  <to>
                    <xdr:col>17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303" r:id="rId130" name="Button 12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174</xdr:row>
                    <xdr:rowOff>0</xdr:rowOff>
                  </from>
                  <to>
                    <xdr:col>18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304" r:id="rId131" name="Button 12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174</xdr:row>
                    <xdr:rowOff>0</xdr:rowOff>
                  </from>
                  <to>
                    <xdr:col>19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305" r:id="rId132" name="Button 12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177</xdr:row>
                    <xdr:rowOff>0</xdr:rowOff>
                  </from>
                  <to>
                    <xdr:col>17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306" r:id="rId133" name="Button 13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177</xdr:row>
                    <xdr:rowOff>0</xdr:rowOff>
                  </from>
                  <to>
                    <xdr:col>18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307" r:id="rId134" name="Button 13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177</xdr:row>
                    <xdr:rowOff>0</xdr:rowOff>
                  </from>
                  <to>
                    <xdr:col>19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308" r:id="rId135" name="Button 13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180</xdr:row>
                    <xdr:rowOff>0</xdr:rowOff>
                  </from>
                  <to>
                    <xdr:col>17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309" r:id="rId136" name="Button 13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180</xdr:row>
                    <xdr:rowOff>0</xdr:rowOff>
                  </from>
                  <to>
                    <xdr:col>18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310" r:id="rId137" name="Button 13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180</xdr:row>
                    <xdr:rowOff>0</xdr:rowOff>
                  </from>
                  <to>
                    <xdr:col>19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311" r:id="rId138" name="Button 13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183</xdr:row>
                    <xdr:rowOff>0</xdr:rowOff>
                  </from>
                  <to>
                    <xdr:col>17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312" r:id="rId139" name="Button 13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183</xdr:row>
                    <xdr:rowOff>0</xdr:rowOff>
                  </from>
                  <to>
                    <xdr:col>18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313" r:id="rId140" name="Button 13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183</xdr:row>
                    <xdr:rowOff>0</xdr:rowOff>
                  </from>
                  <to>
                    <xdr:col>19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314" r:id="rId141" name="Button 13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190</xdr:row>
                    <xdr:rowOff>9525</xdr:rowOff>
                  </from>
                  <to>
                    <xdr:col>19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315" r:id="rId142" name="Button 13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193</xdr:row>
                    <xdr:rowOff>9525</xdr:rowOff>
                  </from>
                  <to>
                    <xdr:col>19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316" r:id="rId143" name="Button 14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196</xdr:row>
                    <xdr:rowOff>9525</xdr:rowOff>
                  </from>
                  <to>
                    <xdr:col>19</xdr:col>
                    <xdr:colOff>0</xdr:colOff>
                    <xdr:row>199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3B50BD3-B433-4595-9156-1AEBBEDAE4AE}">
  <sheetPr codeName="Sheet21"/>
  <dimension ref="A1:S199"/>
  <sheetViews>
    <sheetView topLeftCell="A27" zoomScaleNormal="100" workbookViewId="0">
      <selection activeCell="A13" sqref="A13:O37"/>
    </sheetView>
  </sheetViews>
  <sheetFormatPr defaultRowHeight="16.5"/>
  <cols>
    <col min="1" max="1" width="13" style="120" bestFit="1" customWidth="1"/>
    <col min="2" max="2" width="14.25" style="120" bestFit="1" customWidth="1"/>
    <col min="3" max="3" width="9.25" style="120" bestFit="1" customWidth="1"/>
    <col min="4" max="4" width="14.25" bestFit="1" customWidth="1"/>
    <col min="5" max="5" width="8.875" bestFit="1" customWidth="1"/>
    <col min="6" max="6" width="14.375" bestFit="1" customWidth="1"/>
    <col min="7" max="7" width="14.25" bestFit="1" customWidth="1"/>
    <col min="8" max="8" width="8.875" customWidth="1"/>
    <col min="9" max="9" width="11.625" customWidth="1"/>
    <col min="10" max="10" width="14.25" bestFit="1" customWidth="1"/>
    <col min="11" max="11" width="9.25" bestFit="1" customWidth="1"/>
    <col min="12" max="12" width="11.625" bestFit="1" customWidth="1"/>
    <col min="13" max="13" width="14.25" bestFit="1" customWidth="1"/>
    <col min="14" max="14" width="8.5" bestFit="1" customWidth="1"/>
    <col min="15" max="15" width="11.625" bestFit="1" customWidth="1"/>
    <col min="17" max="17" width="12.125" customWidth="1"/>
    <col min="18" max="18" width="12.125" bestFit="1" customWidth="1"/>
    <col min="19" max="19" width="12.125" customWidth="1"/>
  </cols>
  <sheetData>
    <row r="1" spans="1:19" ht="17.25" customHeight="1" thickBot="1">
      <c r="A1" s="230" t="s">
        <v>0</v>
      </c>
      <c r="B1" s="231"/>
      <c r="C1" s="231"/>
      <c r="D1" s="231"/>
      <c r="E1" s="231"/>
      <c r="F1" s="232"/>
      <c r="G1" s="233">
        <v>44545</v>
      </c>
      <c r="H1" s="234"/>
      <c r="I1" s="235"/>
      <c r="J1" s="230" t="s">
        <v>1</v>
      </c>
      <c r="K1" s="231"/>
      <c r="L1" s="231"/>
      <c r="M1" s="231"/>
      <c r="N1" s="231"/>
      <c r="O1" s="232"/>
      <c r="Q1" s="230" t="s">
        <v>2</v>
      </c>
      <c r="R1" s="232"/>
    </row>
    <row r="2" spans="1:19" ht="17.25" customHeight="1">
      <c r="A2" s="117" t="s">
        <v>3</v>
      </c>
      <c r="B2" s="236" t="s">
        <v>8</v>
      </c>
      <c r="C2" s="237"/>
      <c r="D2" s="237"/>
      <c r="E2" s="237"/>
      <c r="F2" s="238"/>
      <c r="G2" s="239" t="s">
        <v>46</v>
      </c>
      <c r="H2" s="240"/>
      <c r="I2" s="241"/>
      <c r="J2" s="1" t="s">
        <v>3</v>
      </c>
      <c r="K2" s="236" t="s">
        <v>317</v>
      </c>
      <c r="L2" s="237"/>
      <c r="M2" s="237"/>
      <c r="N2" s="237"/>
      <c r="O2" s="238"/>
      <c r="Q2" s="2" t="s">
        <v>6</v>
      </c>
      <c r="R2" s="3">
        <v>0.375</v>
      </c>
    </row>
    <row r="3" spans="1:19" ht="17.25" customHeight="1" thickBot="1">
      <c r="A3" s="118" t="s">
        <v>7</v>
      </c>
      <c r="B3" s="242" t="s">
        <v>325</v>
      </c>
      <c r="C3" s="243"/>
      <c r="D3" s="243"/>
      <c r="E3" s="243"/>
      <c r="F3" s="244"/>
      <c r="G3" s="245" t="str">
        <f>TEXT(IF(CHOOSE(8,$E$118,$F$118,$H$118,$I$118,$K$118,$L$118,$N$118,$O$118)&lt;&gt;0,CHOOSE(8,$E$118,$F$118,$H$118,$I$118,$K$118,$L$118,$N$118,$O$118),
IF(CHOOSE(6,$E$118,$F$118,$H$118,$I$118,$K$118,$L$118,$N$118,$O$118)&lt;&gt;0,CHOOSE(6,$E$118,$F$118,$H$118,$I$118,$K$118,$L$118,$N$118,$O$118),
IF(CHOOSE(4,$E$118,$F$118,$H$118,$I$118,$K$118,$L$118,$N$118,$O$118)&lt;&gt;0,CHOOSE(4,$E$118,$F$118,$H$118,$I$118,$K$118,$L$118,$N$118,$O$118),
CHOOSE(2,$E$118,$F$118,$H$118,$I$118,$K$118,$L$118,$N$118,$O$118)))), "#,##0") &amp; " KRW (" &amp;
TEXT(IF(CHOOSE(7,$E$118,$F$118,$H$118,$I$118,$K$118,$L$118,$N$118,$O$118)&lt;&gt;0,CHOOSE(7,$E$118,$F$118,$H$118,$I$118,$K$118,$L$118,$N$118,$O$118),
IF(CHOOSE(5,$E$118,$F$118,$H$118,$I$118,$K$118,$L$118,$N$118,$O$118)&lt;&gt;0,CHOOSE(5,$E$118,$F$118,$H$118,$I$118,$K$118,$L$118,$N$118,$O$118),
IF(CHOOSE(3,$E$118,$F$118,$H$118,$I$118,$K$118,$L$118,$N$118,$O$118)&lt;&gt;0,CHOOSE(3,$E$118,$F$118,$H$118,$I$118,$K$118,$L$118,$N$118,$O$118),
CHOOSE(1,$E$118,$F$118,$H$118,$I$118,$K$118,$L$118,$N$118,$O$118)))), "0.00%") &amp; ")"</f>
        <v>-109,379 KRW (-3.65%)</v>
      </c>
      <c r="H3" s="246"/>
      <c r="I3" s="247"/>
      <c r="J3" s="4" t="s">
        <v>7</v>
      </c>
      <c r="K3" s="242" t="s">
        <v>318</v>
      </c>
      <c r="L3" s="243"/>
      <c r="M3" s="243"/>
      <c r="N3" s="243"/>
      <c r="O3" s="244"/>
      <c r="Q3" s="2" t="s">
        <v>10</v>
      </c>
      <c r="R3" s="3">
        <v>0.79166666666666663</v>
      </c>
    </row>
    <row r="4" spans="1:19" ht="17.25" customHeight="1" thickBot="1">
      <c r="A4" s="118" t="s">
        <v>11</v>
      </c>
      <c r="B4" s="242" t="s">
        <v>16</v>
      </c>
      <c r="C4" s="243"/>
      <c r="D4" s="243"/>
      <c r="E4" s="243"/>
      <c r="F4" s="244"/>
      <c r="G4" s="239" t="s">
        <v>44</v>
      </c>
      <c r="H4" s="240"/>
      <c r="I4" s="241"/>
      <c r="J4" s="4" t="s">
        <v>11</v>
      </c>
      <c r="K4" s="242" t="s">
        <v>319</v>
      </c>
      <c r="L4" s="243"/>
      <c r="M4" s="243"/>
      <c r="N4" s="243"/>
      <c r="O4" s="244"/>
      <c r="Q4" s="65" t="s">
        <v>14</v>
      </c>
      <c r="R4" s="5">
        <v>0.95833333333333337</v>
      </c>
    </row>
    <row r="5" spans="1:19" ht="17.25" customHeight="1" thickBot="1">
      <c r="A5" s="118" t="s">
        <v>15</v>
      </c>
      <c r="B5" s="242" t="s">
        <v>316</v>
      </c>
      <c r="C5" s="243"/>
      <c r="D5" s="243"/>
      <c r="E5" s="243"/>
      <c r="F5" s="244"/>
      <c r="G5" s="245" t="str">
        <f>TEXT(IF(CHOOSE(8,$E$64,$F$64,$H$64,$I$64,$K$64,$L$64,$N$64,$O$64)&lt;&gt;0,CHOOSE(8,$E$64,$F$64,$H$64,$I$64,$K$64,$L$64,$N$64,$O$64),
IF(CHOOSE(6,$E$64,$F$64,$H$64,$I$64,$K$64,$L$64,$N$64,$O$64)&lt;&gt;0,CHOOSE(6,$E$64,$F$64,$H$64,$I$64,$K$64,$L$64,$N$64,$O$64),
IF(CHOOSE(4,$E$64,$F$64,$H$64,$I$64,$K$64,$L$64,$N$64,$O$64)&lt;&gt;0,CHOOSE(4,$E$64,$F$64,$H$64,$I$64,$K$64,$L$64,$N$64,$O$64),
CHOOSE(2,$E$64,$F$64,$H$64,$I$64,$K$64,$L$64,$N$64,$O$64)))), "#,##0") &amp; " KRW (" &amp;
TEXT(IF(CHOOSE(7,$E$64,$F$64,$H$64,$I$64,$K$64,$L$64,$N$64,$O$64)&lt;&gt;0,CHOOSE(7,$E$64,$F$64,$H$64,$I$64,$K$64,$L$64,$N$64,$O$64),
IF(CHOOSE(5,$E$64,$F$64,$H$64,$I$64,$K$64,$L$64,$N$64,$O$64)&lt;&gt;0,CHOOSE(5,$E$64,$F$64,$H$64,$I$64,$K$64,$L$64,$N$64,$O$64),
IF(CHOOSE(3,$E$64,$F$64,$H$64,$I$64,$K$64,$L$64,$N$64,$O$64)&lt;&gt;0,CHOOSE(3,$E$64,$F$64,$H$64,$I$64,$K$64,$L$64,$N$64,$O$64),
CHOOSE(1,$E$64,$F$64,$H$64,$I$64,$K$64,$L$64,$N$64,$O$64)))), "0.00%") &amp; ")"</f>
        <v>-66,234 KRW (-2.21%)</v>
      </c>
      <c r="H5" s="246"/>
      <c r="I5" s="247"/>
      <c r="J5" s="4" t="s">
        <v>15</v>
      </c>
      <c r="K5" s="242" t="s">
        <v>320</v>
      </c>
      <c r="L5" s="243"/>
      <c r="M5" s="243"/>
      <c r="N5" s="243"/>
      <c r="O5" s="244"/>
    </row>
    <row r="6" spans="1:19">
      <c r="A6" s="118" t="s">
        <v>18</v>
      </c>
      <c r="B6" s="242"/>
      <c r="C6" s="243"/>
      <c r="D6" s="243"/>
      <c r="E6" s="243"/>
      <c r="F6" s="244"/>
      <c r="G6" s="239" t="s">
        <v>45</v>
      </c>
      <c r="H6" s="240"/>
      <c r="I6" s="241"/>
      <c r="J6" s="4" t="s">
        <v>18</v>
      </c>
      <c r="K6" s="242" t="s">
        <v>321</v>
      </c>
      <c r="L6" s="243"/>
      <c r="M6" s="243"/>
      <c r="N6" s="243"/>
      <c r="O6" s="244"/>
    </row>
    <row r="7" spans="1:19" ht="17.25" thickBot="1">
      <c r="A7" s="118" t="s">
        <v>21</v>
      </c>
      <c r="B7" s="242"/>
      <c r="C7" s="243"/>
      <c r="D7" s="243"/>
      <c r="E7" s="243"/>
      <c r="F7" s="244"/>
      <c r="G7" s="245" t="str">
        <f>TEXT(IF(CHOOSE(8,$E$91,$F$91,$H$91,$I$91,$K$91,$L$91,$N$91,$O$91)&lt;&gt;0,CHOOSE(8,$E$91,$F$91,$H$91,$I$91,$K$91,$L$91,$N$91,$O$91),
IF(CHOOSE(6,$E$91,$F$91,$H$91,$I$91,$K$91,$L$91,$N$91,$O$91)&lt;&gt;0,CHOOSE(6,$E$91,$F$91,$H$91,$I$91,$K$91,$L$91,$N$91,$O$91),
IF(CHOOSE(4,$E$91,$F$91,$H$91,$I$91,$K$91,$L$91,$N$91,$O$91)&lt;&gt;0,CHOOSE(4,$E$91,$F$91,$H$91,$I$91,$K$91,$L$91,$N$91,$O$91),
CHOOSE(2,$E$91,$F$91,$H$91,$I$91,$K$91,$L$91,$N$91,$O$91)))), "#,##0") &amp; " KRW (" &amp;
TEXT(IF(CHOOSE(7,$E$91,$F$91,$H$91,$I$91,$K$91,$L$91,$N$91,$O$91)&lt;&gt;0,CHOOSE(7,$E$91,$F$91,$H$91,$I$91,$K$91,$L$91,$N$91,$O$91),
IF(CHOOSE(5,$E$91,$F$91,$H$91,$I$91,$K$91,$L$91,$N$91,$O$91)&lt;&gt;0,CHOOSE(5,$E$91,$F$91,$H$91,$I$91,$K$91,$L$91,$N$91,$O$91),
IF(CHOOSE(3,$E$91,$F$91,$H$91,$I$91,$K$91,$L$91,$N$91,$O$91)&lt;&gt;0,CHOOSE(3,$E$91,$F$91,$H$91,$I$91,$K$91,$L$91,$N$91,$O$91),
CHOOSE(1,$E$91,$F$91,$H$91,$I$91,$K$91,$L$91,$N$91,$O$91)))), "0.00%") &amp; ")"</f>
        <v>-61,180 KRW (-2.04%)</v>
      </c>
      <c r="H7" s="246"/>
      <c r="I7" s="247"/>
      <c r="J7" s="4" t="s">
        <v>21</v>
      </c>
      <c r="K7" s="242" t="s">
        <v>322</v>
      </c>
      <c r="L7" s="243"/>
      <c r="M7" s="243"/>
      <c r="N7" s="243"/>
      <c r="O7" s="244"/>
    </row>
    <row r="8" spans="1:19" ht="17.25" thickBot="1">
      <c r="A8" s="118" t="s">
        <v>24</v>
      </c>
      <c r="B8" s="242"/>
      <c r="C8" s="243"/>
      <c r="D8" s="243"/>
      <c r="E8" s="243"/>
      <c r="F8" s="244"/>
      <c r="G8" s="239" t="s">
        <v>252</v>
      </c>
      <c r="H8" s="240"/>
      <c r="I8" s="241"/>
      <c r="J8" s="4" t="s">
        <v>24</v>
      </c>
      <c r="K8" s="242"/>
      <c r="L8" s="243"/>
      <c r="M8" s="243"/>
      <c r="N8" s="243"/>
      <c r="O8" s="244"/>
      <c r="Q8" s="230" t="s">
        <v>27</v>
      </c>
      <c r="R8" s="232"/>
    </row>
    <row r="9" spans="1:19" ht="17.25" thickBot="1">
      <c r="A9" s="118" t="s">
        <v>28</v>
      </c>
      <c r="B9" s="242"/>
      <c r="C9" s="243"/>
      <c r="D9" s="243"/>
      <c r="E9" s="243"/>
      <c r="F9" s="244"/>
      <c r="G9" s="245" t="str">
        <f>TEXT(IF(CHOOSE(8,$E$199,$F$199,$H$199,$I$199,$K$199,$L$199,$N$199,$O$199)&lt;&gt;0,CHOOSE(8,$E$199,$F$199,$H$199,$I$199,$K$199,$L$199,$N$199,$O$199),
IF(CHOOSE(6,$E$199,$F$199,$H$199,$I$199,$K$199,$L$199,$N$199,$O$199)&lt;&gt;0,CHOOSE(6,$E$199,$F$199,$H$199,$I$199,$K$199,$L$199,$N$199,$O$199),
IF(CHOOSE(4,$E$199,$F$199,$H$199,$I$199,$K$199,$L$199,$N$199,$O$199)&lt;&gt;0,CHOOSE(4,$E$199,$F$199,$H$199,$I$199,$K$199,$L$199,$N$199,$O$199),
CHOOSE(2,$E$199,$F$199,$H$199,$I$199,$K$199,$L$199,$N$199,$O$199)))), "#,##0") &amp; " KRW (" &amp;
TEXT(IF(CHOOSE(7,$E$199,$F$199,$H$199,$I$199,$K$199,$L$199,$N$199,$O$199)&lt;&gt;0,CHOOSE(7,$E$199,$F$199,$H$199,$I$199,$K$199,$L$199,$N$199,$O$199),
IF(CHOOSE(5,$E$199,$F$199,$H$199,$I$199,$K$199,$L$199,$N$199,$O$199)&lt;&gt;0,CHOOSE(5,$E$199,$F$199,$H$199,$I$199,$K$199,$L$199,$N$199,$O$199),
IF(CHOOSE(3,$E$199,$F$199,$H$199,$I$199,$K$199,$L$199,$N$199,$O$199)&lt;&gt;0,CHOOSE(3,$E$199,$F$199,$H$199,$I$199,$K$199,$L$199,$N$199,$O$199),
CHOOSE(1,$E$199,$F$199,$H$199,$I$199,$K$199,$L$199,$N$199,$O$199)))), "0.00%") &amp; ")"</f>
        <v>-38,547 KRW (-1.28%)</v>
      </c>
      <c r="H9" s="246"/>
      <c r="I9" s="247"/>
      <c r="J9" s="4" t="s">
        <v>28</v>
      </c>
      <c r="K9" s="242"/>
      <c r="L9" s="243"/>
      <c r="M9" s="243"/>
      <c r="N9" s="243"/>
      <c r="O9" s="244"/>
      <c r="Q9" s="2" t="s">
        <v>29</v>
      </c>
      <c r="R9" s="6">
        <v>10</v>
      </c>
    </row>
    <row r="10" spans="1:19">
      <c r="A10" s="118" t="s">
        <v>30</v>
      </c>
      <c r="B10" s="242"/>
      <c r="C10" s="243"/>
      <c r="D10" s="243"/>
      <c r="E10" s="243"/>
      <c r="F10" s="244"/>
      <c r="G10" s="239" t="s">
        <v>47</v>
      </c>
      <c r="H10" s="240"/>
      <c r="I10" s="241"/>
      <c r="J10" s="4" t="s">
        <v>30</v>
      </c>
      <c r="K10" s="242" t="s">
        <v>323</v>
      </c>
      <c r="L10" s="243"/>
      <c r="M10" s="243"/>
      <c r="N10" s="243"/>
      <c r="O10" s="244"/>
      <c r="Q10" s="2" t="s">
        <v>31</v>
      </c>
      <c r="R10" s="6">
        <v>100</v>
      </c>
    </row>
    <row r="11" spans="1:19" ht="17.25" thickBot="1">
      <c r="A11" s="119" t="s">
        <v>32</v>
      </c>
      <c r="B11" s="248" t="s">
        <v>324</v>
      </c>
      <c r="C11" s="249"/>
      <c r="D11" s="249"/>
      <c r="E11" s="249"/>
      <c r="F11" s="250"/>
      <c r="G11" s="245" t="str">
        <f>TEXT(IF(CHOOSE(8,$E$37,$F$37,$H$37,$I$37,$K$37,$L$37,$N$37,$O$37)&lt;&gt;0,CHOOSE(8,$E$37,$F$37,$H$37,$I$37,$K$37,$L$37,$N$37,$O$37),
IF(CHOOSE(6,$E$37,$F$37,$H$37,$I$37,$K$37,$L$37,$N$37,$O$37)&lt;&gt;0,CHOOSE(6,$E$37,$F$37,$H$37,$I$37,$K$37,$L$37,$N$37,$O$37),
IF(CHOOSE(4,$E$37,$F$37,$H$37,$I$37,$K$37,$L$37,$N$37,$O$37)&lt;&gt;0,CHOOSE(4,$E$37,$F$37,$H$37,$I$37,$K$37,$L$37,$N$37,$O$37),
CHOOSE(2,$E$37,$F$37,$H$37,$I$37,$K$37,$L$37,$N$37,$O$37)))), "#,##0") &amp; " KRW (" &amp;
TEXT(IF(CHOOSE(7,$E$37,$F$37,$H$37,$I$37,$K$37,$L$37,$N$37,$O$37)&lt;&gt;0,CHOOSE(7,$E$37,$F$37,$H$37,$I$37,$K$37,$L$37,$N$37,$O$37),
IF(CHOOSE(5,$E$37,$F$37,$H$37,$I$37,$K$37,$L$37,$N$37,$O$37)&lt;&gt;0,CHOOSE(5,$E$37,$F$37,$H$37,$I$37,$K$37,$L$37,$N$37,$O$37),
IF(CHOOSE(3,$E$37,$F$37,$H$37,$I$37,$K$37,$L$37,$N$37,$O$37)&lt;&gt;0,CHOOSE(3,$E$37,$F$37,$H$37,$I$37,$K$37,$L$37,$N$37,$O$37),
CHOOSE(1,$E$37,$F$37,$H$37,$I$37,$K$37,$L$37,$N$37,$O$37)))), "0.00%") &amp; ")"</f>
        <v>0 KRW (0.00%)</v>
      </c>
      <c r="H11" s="246"/>
      <c r="I11" s="247"/>
      <c r="J11" s="7" t="s">
        <v>32</v>
      </c>
      <c r="K11" s="248" t="s">
        <v>315</v>
      </c>
      <c r="L11" s="249"/>
      <c r="M11" s="249"/>
      <c r="N11" s="249"/>
      <c r="O11" s="250"/>
      <c r="Q11" s="65" t="s">
        <v>33</v>
      </c>
      <c r="R11" s="8">
        <v>1000</v>
      </c>
    </row>
    <row r="12" spans="1:19" ht="17.25" thickBot="1"/>
    <row r="13" spans="1:19" ht="17.25" customHeight="1" thickBot="1">
      <c r="A13" s="230" t="s">
        <v>34</v>
      </c>
      <c r="B13" s="231"/>
      <c r="C13" s="231"/>
      <c r="D13" s="231"/>
      <c r="E13" s="231"/>
      <c r="F13" s="231"/>
      <c r="G13" s="231"/>
      <c r="H13" s="231"/>
      <c r="I13" s="231"/>
      <c r="J13" s="231"/>
      <c r="K13" s="231"/>
      <c r="L13" s="231"/>
      <c r="M13" s="231"/>
      <c r="N13" s="231"/>
      <c r="O13" s="232"/>
      <c r="Q13" s="251"/>
      <c r="R13" s="251"/>
      <c r="S13" s="251"/>
    </row>
    <row r="14" spans="1:19" ht="17.25" customHeight="1" thickBot="1">
      <c r="A14" s="222" t="s">
        <v>35</v>
      </c>
      <c r="B14" s="230" t="s">
        <v>36</v>
      </c>
      <c r="C14" s="232"/>
      <c r="D14" s="230" t="s">
        <v>37</v>
      </c>
      <c r="E14" s="231"/>
      <c r="F14" s="232"/>
      <c r="G14" s="257">
        <f>_xlfn.IFNA(VLOOKUP(B14, 현재가테이블!$B$2:$D$200, 2, FALSE), "-")</f>
        <v>60715000</v>
      </c>
      <c r="H14" s="258"/>
      <c r="I14" s="259"/>
      <c r="J14" s="230" t="s">
        <v>38</v>
      </c>
      <c r="K14" s="231"/>
      <c r="L14" s="232"/>
      <c r="M14" s="260">
        <f>_xlfn.IFNA(VLOOKUP(B14, 현재가테이블!$B$2:$D$200, 3, FALSE), "-")</f>
        <v>-7.8924148000000006E-3</v>
      </c>
      <c r="N14" s="261"/>
      <c r="O14" s="262"/>
      <c r="Q14" s="251"/>
      <c r="R14" s="251"/>
      <c r="S14" s="251"/>
    </row>
    <row r="15" spans="1:19" ht="17.25" customHeight="1" thickBot="1">
      <c r="A15" s="295" t="s">
        <v>39</v>
      </c>
      <c r="B15" s="296" t="str">
        <f>TEXT($G$1, "[$-ko-KR]yyyy-mm-dd(ddd) ") &amp; "오전 00:00"</f>
        <v>2021-12-15(수) 오전 00:00</v>
      </c>
      <c r="C15" s="297"/>
      <c r="D15" s="253" t="str">
        <f>TEXT($G$1, "[$-ko-KR]yyyy-mm-dd(ddd) ") &amp; "오후 14:00"</f>
        <v>2021-12-15(수) 오후 14:00</v>
      </c>
      <c r="E15" s="254"/>
      <c r="F15" s="255"/>
      <c r="G15" s="253" t="str">
        <f>TEXT($G$1, "[$-ko-KR]yyyy-mm-dd(ddd) ") &amp; "오후 19:00"</f>
        <v>2021-12-15(수) 오후 19:00</v>
      </c>
      <c r="H15" s="254"/>
      <c r="I15" s="255"/>
      <c r="J15" s="253" t="str">
        <f>TEXT($G$1, "[$-ko-KR]yyyy-mm-dd(ddd) ") &amp; "오후 21:00"</f>
        <v>2021-12-15(수) 오후 21:00</v>
      </c>
      <c r="K15" s="254"/>
      <c r="L15" s="255"/>
      <c r="M15" s="253" t="str">
        <f>TEXT($G$1+1, "[$-ko-KR]yyyy-mm-dd(ddd) ") &amp; "오전 00:00"</f>
        <v>2021-12-16(목) 오전 00:00</v>
      </c>
      <c r="N15" s="254"/>
      <c r="O15" s="255"/>
      <c r="Q15" s="251"/>
      <c r="R15" s="251"/>
      <c r="S15" s="251"/>
    </row>
    <row r="16" spans="1:19" ht="17.25" customHeight="1" thickBot="1">
      <c r="A16" s="295"/>
      <c r="B16" s="121" t="s">
        <v>37</v>
      </c>
      <c r="C16" s="122" t="s">
        <v>38</v>
      </c>
      <c r="D16" s="2" t="s">
        <v>37</v>
      </c>
      <c r="E16" s="10" t="s">
        <v>40</v>
      </c>
      <c r="F16" s="11" t="s">
        <v>41</v>
      </c>
      <c r="G16" s="223" t="s">
        <v>37</v>
      </c>
      <c r="H16" s="224" t="s">
        <v>40</v>
      </c>
      <c r="I16" s="225" t="s">
        <v>41</v>
      </c>
      <c r="J16" s="10" t="s">
        <v>37</v>
      </c>
      <c r="K16" s="10" t="s">
        <v>40</v>
      </c>
      <c r="L16" s="115" t="s">
        <v>41</v>
      </c>
      <c r="M16" s="2" t="s">
        <v>37</v>
      </c>
      <c r="N16" s="10" t="s">
        <v>40</v>
      </c>
      <c r="O16" s="66" t="s">
        <v>41</v>
      </c>
      <c r="Q16" s="256"/>
      <c r="R16" s="256"/>
      <c r="S16" s="256"/>
    </row>
    <row r="17" spans="1:19" ht="17.25" customHeight="1" thickBot="1">
      <c r="A17" s="123"/>
      <c r="B17" s="124" t="str">
        <f>IF(NOT(ISBLANK(_xlfn.IFNA(VLOOKUP($A17, $A$40:$O$199, 2, FALSE), ))), _xlfn.IFNA(VLOOKUP($A17, $A$40:$O$199, 2, FALSE), ), "")</f>
        <v/>
      </c>
      <c r="C17" s="76" t="str">
        <f>IF(NOT(ISBLANK(_xlfn.IFNA(VLOOKUP($A17, $A$40:$O$199, 3, FALSE), ))), _xlfn.IFNA(VLOOKUP($A17, $A$40:$O$199, 3, FALSE), ), "")</f>
        <v/>
      </c>
      <c r="D17" s="13" t="str">
        <f>IF(NOT(ISBLANK(_xlfn.IFNA(VLOOKUP($A17, $A$40:$O$199, 4, FALSE), ))), _xlfn.IFNA(VLOOKUP($A17, $A$40:$O$199, 4, FALSE), ), "")</f>
        <v/>
      </c>
      <c r="E17" s="14" t="str">
        <f>IF(NOT(ISBLANK(_xlfn.IFNA(VLOOKUP($A17, $A$40:$O$199, 5, FALSE), ))), _xlfn.IFNA(VLOOKUP($A17, $A$40:$O$199, 5, FALSE), ), "")</f>
        <v/>
      </c>
      <c r="F17" s="16" t="str">
        <f>IF(NOT(ISBLANK(_xlfn.IFNA(VLOOKUP($A17, $A$40:$O$199, 6, FALSE), ))), _xlfn.IFNA(VLOOKUP($A17, $A$40:$O$199, 6, FALSE), ), "")</f>
        <v/>
      </c>
      <c r="G17" s="29" t="str">
        <f>IF(NOT(ISBLANK(_xlfn.IFNA(VLOOKUP($A17, $A$40:$O$199, 7, FALSE), ))), _xlfn.IFNA(VLOOKUP($A17, $A$40:$O$199, 7, FALSE), ), "")</f>
        <v/>
      </c>
      <c r="H17" s="14" t="str">
        <f>IF(NOT(ISBLANK(_xlfn.IFNA(VLOOKUP($A17, $A$40:$O$199, 8, FALSE), ))), _xlfn.IFNA(VLOOKUP($A17, $A$40:$O$199, 8, FALSE), ), "")</f>
        <v/>
      </c>
      <c r="I17" s="100" t="str">
        <f>IF(NOT(ISBLANK(_xlfn.IFNA(VLOOKUP($A17, $A$40:$O$199, 9, FALSE), ))), _xlfn.IFNA(VLOOKUP($A17, $A$40:$O$199, 9, FALSE), ), "")</f>
        <v/>
      </c>
      <c r="J17" s="13" t="str">
        <f>IF(NOT(ISBLANK(_xlfn.IFNA(VLOOKUP($A17, $A$40:$O$199, 10, FALSE), ))), _xlfn.IFNA(VLOOKUP($A17, $A$40:$O$199, 10, FALSE), ), "")</f>
        <v/>
      </c>
      <c r="K17" s="14" t="str">
        <f>IF(NOT(ISBLANK(_xlfn.IFNA(VLOOKUP($A17, $A$40:$O$199, 11, FALSE), ))), _xlfn.IFNA(VLOOKUP($A17, $A$40:$O$199, 11, FALSE), ), "")</f>
        <v/>
      </c>
      <c r="L17" s="16" t="str">
        <f>IF(NOT(ISBLANK(_xlfn.IFNA(VLOOKUP($A17, $A$40:$O$199, 12, FALSE), ))), _xlfn.IFNA(VLOOKUP($A17, $A$40:$O$199, 12, FALSE), ), "")</f>
        <v/>
      </c>
      <c r="M17" s="29" t="str">
        <f>IF(NOT(ISBLANK(_xlfn.IFNA(VLOOKUP($A17, $A$40:$O$199, 13, FALSE), ))), _xlfn.IFNA(VLOOKUP($A17, $A$40:$O$199, 13, FALSE), ), "")</f>
        <v/>
      </c>
      <c r="N17" s="14" t="str">
        <f>IF(NOT(ISBLANK(_xlfn.IFNA(VLOOKUP($A17, $A$40:$O$199, 14, FALSE), ))), _xlfn.IFNA(VLOOKUP($A17, $A$40:$O$199, 14, FALSE), ), "")</f>
        <v/>
      </c>
      <c r="O17" s="16" t="str">
        <f>IF(NOT(ISBLANK(_xlfn.IFNA(VLOOKUP($A17, $A$40:$O$199, 15, FALSE), ))), _xlfn.IFNA(VLOOKUP($A17, $A$40:$O$199, 15, FALSE), ), "")</f>
        <v/>
      </c>
      <c r="Q17" s="251"/>
      <c r="R17" s="251"/>
      <c r="S17" s="251"/>
    </row>
    <row r="18" spans="1:19" ht="17.25" customHeight="1" thickBot="1">
      <c r="A18" s="125"/>
      <c r="B18" s="126" t="str">
        <f t="shared" ref="B18:B36" si="0">IF(NOT(ISBLANK(_xlfn.IFNA(VLOOKUP($A18, $A$40:$O$199, 2, FALSE), ))), _xlfn.IFNA(VLOOKUP($A18, $A$40:$O$199, 2, FALSE), ), "")</f>
        <v/>
      </c>
      <c r="C18" s="77" t="str">
        <f t="shared" ref="C18:C36" si="1">IF(NOT(ISBLANK(_xlfn.IFNA(VLOOKUP($A18, $A$40:$O$199, 3, FALSE), ))), _xlfn.IFNA(VLOOKUP($A18, $A$40:$O$199, 3, FALSE), ), "")</f>
        <v/>
      </c>
      <c r="D18" s="15" t="str">
        <f t="shared" ref="D18:D36" si="2">IF(NOT(ISBLANK(_xlfn.IFNA(VLOOKUP($A18, $A$40:$O$199, 4, FALSE), ))), _xlfn.IFNA(VLOOKUP($A18, $A$40:$O$199, 4, FALSE), ), "")</f>
        <v/>
      </c>
      <c r="E18" s="32" t="str">
        <f t="shared" ref="E18:E36" si="3">IF(NOT(ISBLANK(_xlfn.IFNA(VLOOKUP($A18, $A$40:$O$199, 5, FALSE), ))), _xlfn.IFNA(VLOOKUP($A18, $A$40:$O$199, 5, FALSE), ), "")</f>
        <v/>
      </c>
      <c r="F18" s="18" t="str">
        <f t="shared" ref="F18:F36" si="4">IF(NOT(ISBLANK(_xlfn.IFNA(VLOOKUP($A18, $A$40:$O$199, 6, FALSE), ))), _xlfn.IFNA(VLOOKUP($A18, $A$40:$O$199, 6, FALSE), ), "")</f>
        <v/>
      </c>
      <c r="G18" s="31" t="str">
        <f t="shared" ref="G18:G36" si="5">IF(NOT(ISBLANK(_xlfn.IFNA(VLOOKUP($A18, $A$40:$O$199, 7, FALSE), ))), _xlfn.IFNA(VLOOKUP($A18, $A$40:$O$199, 7, FALSE), ), "")</f>
        <v/>
      </c>
      <c r="H18" s="32" t="str">
        <f t="shared" ref="H18:H36" si="6">IF(NOT(ISBLANK(_xlfn.IFNA(VLOOKUP($A18, $A$40:$O$199, 8, FALSE), ))), _xlfn.IFNA(VLOOKUP($A18, $A$40:$O$199, 8, FALSE), ), "")</f>
        <v/>
      </c>
      <c r="I18" s="101" t="str">
        <f t="shared" ref="I18:I36" si="7">IF(NOT(ISBLANK(_xlfn.IFNA(VLOOKUP($A18, $A$40:$O$199, 9, FALSE), ))), _xlfn.IFNA(VLOOKUP($A18, $A$40:$O$199, 9, FALSE), ), "")</f>
        <v/>
      </c>
      <c r="J18" s="15" t="str">
        <f t="shared" ref="J18:J36" si="8">IF(NOT(ISBLANK(_xlfn.IFNA(VLOOKUP($A18, $A$40:$O$199, 10, FALSE), ))), _xlfn.IFNA(VLOOKUP($A18, $A$40:$O$199, 10, FALSE), ), "")</f>
        <v/>
      </c>
      <c r="K18" s="32" t="str">
        <f t="shared" ref="K18:K36" si="9">IF(NOT(ISBLANK(_xlfn.IFNA(VLOOKUP($A18, $A$40:$O$199, 11, FALSE), ))), _xlfn.IFNA(VLOOKUP($A18, $A$40:$O$199, 11, FALSE), ), "")</f>
        <v/>
      </c>
      <c r="L18" s="18" t="str">
        <f t="shared" ref="L18:L36" si="10">IF(NOT(ISBLANK(_xlfn.IFNA(VLOOKUP($A18, $A$40:$O$199, 12, FALSE), ))), _xlfn.IFNA(VLOOKUP($A18, $A$40:$O$199, 12, FALSE), ), "")</f>
        <v/>
      </c>
      <c r="M18" s="31" t="str">
        <f t="shared" ref="M18:M36" si="11">IF(NOT(ISBLANK(_xlfn.IFNA(VLOOKUP($A18, $A$40:$O$199, 13, FALSE), ))), _xlfn.IFNA(VLOOKUP($A18, $A$40:$O$199, 13, FALSE), ), "")</f>
        <v/>
      </c>
      <c r="N18" s="32" t="str">
        <f t="shared" ref="N18:N36" si="12">IF(NOT(ISBLANK(_xlfn.IFNA(VLOOKUP($A18, $A$40:$O$199, 14, FALSE), ))), _xlfn.IFNA(VLOOKUP($A18, $A$40:$O$199, 14, FALSE), ), "")</f>
        <v/>
      </c>
      <c r="O18" s="18" t="str">
        <f t="shared" ref="O18:O36" si="13">IF(NOT(ISBLANK(_xlfn.IFNA(VLOOKUP($A18, $A$40:$O$199, 15, FALSE), ))), _xlfn.IFNA(VLOOKUP($A18, $A$40:$O$199, 15, FALSE), ), "")</f>
        <v/>
      </c>
      <c r="Q18" s="251"/>
      <c r="R18" s="251"/>
      <c r="S18" s="251"/>
    </row>
    <row r="19" spans="1:19" ht="17.25" customHeight="1" thickBot="1">
      <c r="A19" s="125"/>
      <c r="B19" s="126" t="str">
        <f t="shared" si="0"/>
        <v/>
      </c>
      <c r="C19" s="77" t="str">
        <f t="shared" si="1"/>
        <v/>
      </c>
      <c r="D19" s="15" t="str">
        <f t="shared" si="2"/>
        <v/>
      </c>
      <c r="E19" s="32" t="str">
        <f t="shared" si="3"/>
        <v/>
      </c>
      <c r="F19" s="18" t="str">
        <f t="shared" si="4"/>
        <v/>
      </c>
      <c r="G19" s="31" t="str">
        <f t="shared" si="5"/>
        <v/>
      </c>
      <c r="H19" s="32" t="str">
        <f t="shared" si="6"/>
        <v/>
      </c>
      <c r="I19" s="101" t="str">
        <f t="shared" si="7"/>
        <v/>
      </c>
      <c r="J19" s="15" t="str">
        <f t="shared" si="8"/>
        <v/>
      </c>
      <c r="K19" s="32" t="str">
        <f t="shared" si="9"/>
        <v/>
      </c>
      <c r="L19" s="18" t="str">
        <f t="shared" si="10"/>
        <v/>
      </c>
      <c r="M19" s="31" t="str">
        <f t="shared" si="11"/>
        <v/>
      </c>
      <c r="N19" s="32" t="str">
        <f t="shared" si="12"/>
        <v/>
      </c>
      <c r="O19" s="18" t="str">
        <f t="shared" si="13"/>
        <v/>
      </c>
      <c r="Q19" s="256"/>
      <c r="R19" s="256"/>
      <c r="S19" s="256"/>
    </row>
    <row r="20" spans="1:19" ht="17.25" customHeight="1" thickBot="1">
      <c r="A20" s="125"/>
      <c r="B20" s="126" t="str">
        <f t="shared" si="0"/>
        <v/>
      </c>
      <c r="C20" s="77" t="str">
        <f t="shared" si="1"/>
        <v/>
      </c>
      <c r="D20" s="15" t="str">
        <f t="shared" si="2"/>
        <v/>
      </c>
      <c r="E20" s="32" t="str">
        <f t="shared" si="3"/>
        <v/>
      </c>
      <c r="F20" s="18" t="str">
        <f t="shared" si="4"/>
        <v/>
      </c>
      <c r="G20" s="31" t="str">
        <f t="shared" si="5"/>
        <v/>
      </c>
      <c r="H20" s="32" t="str">
        <f t="shared" si="6"/>
        <v/>
      </c>
      <c r="I20" s="101" t="str">
        <f t="shared" si="7"/>
        <v/>
      </c>
      <c r="J20" s="15" t="str">
        <f t="shared" si="8"/>
        <v/>
      </c>
      <c r="K20" s="32" t="str">
        <f t="shared" si="9"/>
        <v/>
      </c>
      <c r="L20" s="18" t="str">
        <f t="shared" si="10"/>
        <v/>
      </c>
      <c r="M20" s="31" t="str">
        <f t="shared" si="11"/>
        <v/>
      </c>
      <c r="N20" s="32" t="str">
        <f t="shared" si="12"/>
        <v/>
      </c>
      <c r="O20" s="18" t="str">
        <f t="shared" si="13"/>
        <v/>
      </c>
      <c r="Q20" s="256"/>
      <c r="R20" s="256"/>
      <c r="S20" s="256"/>
    </row>
    <row r="21" spans="1:19" ht="17.25" customHeight="1" thickBot="1">
      <c r="A21" s="127"/>
      <c r="B21" s="128" t="str">
        <f t="shared" si="0"/>
        <v/>
      </c>
      <c r="C21" s="78" t="str">
        <f t="shared" si="1"/>
        <v/>
      </c>
      <c r="D21" s="20" t="str">
        <f t="shared" si="2"/>
        <v/>
      </c>
      <c r="E21" s="21" t="str">
        <f t="shared" si="3"/>
        <v/>
      </c>
      <c r="F21" s="22" t="str">
        <f t="shared" si="4"/>
        <v/>
      </c>
      <c r="G21" s="30" t="str">
        <f t="shared" si="5"/>
        <v/>
      </c>
      <c r="H21" s="21" t="str">
        <f t="shared" si="6"/>
        <v/>
      </c>
      <c r="I21" s="105" t="str">
        <f t="shared" si="7"/>
        <v/>
      </c>
      <c r="J21" s="20" t="str">
        <f t="shared" si="8"/>
        <v/>
      </c>
      <c r="K21" s="21" t="str">
        <f t="shared" si="9"/>
        <v/>
      </c>
      <c r="L21" s="22" t="str">
        <f t="shared" si="10"/>
        <v/>
      </c>
      <c r="M21" s="30" t="str">
        <f t="shared" si="11"/>
        <v/>
      </c>
      <c r="N21" s="21" t="str">
        <f t="shared" si="12"/>
        <v/>
      </c>
      <c r="O21" s="22" t="str">
        <f t="shared" si="13"/>
        <v/>
      </c>
      <c r="Q21" s="256"/>
      <c r="R21" s="256"/>
      <c r="S21" s="256"/>
    </row>
    <row r="22" spans="1:19" ht="17.25" customHeight="1" thickBot="1">
      <c r="A22" s="125"/>
      <c r="B22" s="129" t="str">
        <f t="shared" si="0"/>
        <v/>
      </c>
      <c r="C22" s="80" t="str">
        <f t="shared" si="1"/>
        <v/>
      </c>
      <c r="D22" s="106" t="str">
        <f t="shared" si="2"/>
        <v/>
      </c>
      <c r="E22" s="107" t="str">
        <f t="shared" si="3"/>
        <v/>
      </c>
      <c r="F22" s="108" t="str">
        <f t="shared" si="4"/>
        <v/>
      </c>
      <c r="G22" s="109" t="str">
        <f t="shared" si="5"/>
        <v/>
      </c>
      <c r="H22" s="107" t="str">
        <f t="shared" si="6"/>
        <v/>
      </c>
      <c r="I22" s="110" t="str">
        <f t="shared" si="7"/>
        <v/>
      </c>
      <c r="J22" s="106" t="str">
        <f t="shared" si="8"/>
        <v/>
      </c>
      <c r="K22" s="107" t="str">
        <f t="shared" si="9"/>
        <v/>
      </c>
      <c r="L22" s="108" t="str">
        <f t="shared" si="10"/>
        <v/>
      </c>
      <c r="M22" s="109" t="str">
        <f t="shared" si="11"/>
        <v/>
      </c>
      <c r="N22" s="107" t="str">
        <f t="shared" si="12"/>
        <v/>
      </c>
      <c r="O22" s="108" t="str">
        <f t="shared" si="13"/>
        <v/>
      </c>
      <c r="Q22" s="256"/>
      <c r="R22" s="256"/>
      <c r="S22" s="256"/>
    </row>
    <row r="23" spans="1:19" ht="17.25" customHeight="1" thickBot="1">
      <c r="A23" s="125"/>
      <c r="B23" s="126" t="str">
        <f t="shared" si="0"/>
        <v/>
      </c>
      <c r="C23" s="77" t="str">
        <f t="shared" si="1"/>
        <v/>
      </c>
      <c r="D23" s="15" t="str">
        <f t="shared" si="2"/>
        <v/>
      </c>
      <c r="E23" s="32" t="str">
        <f t="shared" si="3"/>
        <v/>
      </c>
      <c r="F23" s="18" t="str">
        <f t="shared" si="4"/>
        <v/>
      </c>
      <c r="G23" s="31" t="str">
        <f t="shared" si="5"/>
        <v/>
      </c>
      <c r="H23" s="32" t="str">
        <f t="shared" si="6"/>
        <v/>
      </c>
      <c r="I23" s="101" t="str">
        <f t="shared" si="7"/>
        <v/>
      </c>
      <c r="J23" s="15" t="str">
        <f t="shared" si="8"/>
        <v/>
      </c>
      <c r="K23" s="32" t="str">
        <f t="shared" si="9"/>
        <v/>
      </c>
      <c r="L23" s="18" t="str">
        <f t="shared" si="10"/>
        <v/>
      </c>
      <c r="M23" s="31" t="str">
        <f t="shared" si="11"/>
        <v/>
      </c>
      <c r="N23" s="32" t="str">
        <f t="shared" si="12"/>
        <v/>
      </c>
      <c r="O23" s="18" t="str">
        <f t="shared" si="13"/>
        <v/>
      </c>
      <c r="Q23" s="256"/>
      <c r="R23" s="256"/>
      <c r="S23" s="256"/>
    </row>
    <row r="24" spans="1:19" ht="17.25" customHeight="1" thickBot="1">
      <c r="A24" s="125"/>
      <c r="B24" s="126" t="str">
        <f t="shared" si="0"/>
        <v/>
      </c>
      <c r="C24" s="77" t="str">
        <f t="shared" si="1"/>
        <v/>
      </c>
      <c r="D24" s="15" t="str">
        <f t="shared" si="2"/>
        <v/>
      </c>
      <c r="E24" s="32" t="str">
        <f t="shared" si="3"/>
        <v/>
      </c>
      <c r="F24" s="18" t="str">
        <f t="shared" si="4"/>
        <v/>
      </c>
      <c r="G24" s="31" t="str">
        <f t="shared" si="5"/>
        <v/>
      </c>
      <c r="H24" s="32" t="str">
        <f t="shared" si="6"/>
        <v/>
      </c>
      <c r="I24" s="101" t="str">
        <f t="shared" si="7"/>
        <v/>
      </c>
      <c r="J24" s="15" t="str">
        <f t="shared" si="8"/>
        <v/>
      </c>
      <c r="K24" s="32" t="str">
        <f t="shared" si="9"/>
        <v/>
      </c>
      <c r="L24" s="18" t="str">
        <f t="shared" si="10"/>
        <v/>
      </c>
      <c r="M24" s="31" t="str">
        <f t="shared" si="11"/>
        <v/>
      </c>
      <c r="N24" s="32" t="str">
        <f t="shared" si="12"/>
        <v/>
      </c>
      <c r="O24" s="18" t="str">
        <f t="shared" si="13"/>
        <v/>
      </c>
      <c r="Q24" s="256"/>
      <c r="R24" s="256"/>
      <c r="S24" s="256"/>
    </row>
    <row r="25" spans="1:19" ht="17.25" customHeight="1" thickBot="1">
      <c r="A25" s="125"/>
      <c r="B25" s="126" t="str">
        <f t="shared" si="0"/>
        <v/>
      </c>
      <c r="C25" s="77" t="str">
        <f t="shared" si="1"/>
        <v/>
      </c>
      <c r="D25" s="15" t="str">
        <f t="shared" si="2"/>
        <v/>
      </c>
      <c r="E25" s="32" t="str">
        <f t="shared" si="3"/>
        <v/>
      </c>
      <c r="F25" s="18" t="str">
        <f t="shared" si="4"/>
        <v/>
      </c>
      <c r="G25" s="31" t="str">
        <f t="shared" si="5"/>
        <v/>
      </c>
      <c r="H25" s="32" t="str">
        <f t="shared" si="6"/>
        <v/>
      </c>
      <c r="I25" s="101" t="str">
        <f t="shared" si="7"/>
        <v/>
      </c>
      <c r="J25" s="15" t="str">
        <f t="shared" si="8"/>
        <v/>
      </c>
      <c r="K25" s="32" t="str">
        <f t="shared" si="9"/>
        <v/>
      </c>
      <c r="L25" s="18" t="str">
        <f t="shared" si="10"/>
        <v/>
      </c>
      <c r="M25" s="31" t="str">
        <f t="shared" si="11"/>
        <v/>
      </c>
      <c r="N25" s="32" t="str">
        <f t="shared" si="12"/>
        <v/>
      </c>
      <c r="O25" s="18" t="str">
        <f t="shared" si="13"/>
        <v/>
      </c>
      <c r="Q25" s="33"/>
      <c r="R25" s="33"/>
    </row>
    <row r="26" spans="1:19" ht="17.25" customHeight="1" thickBot="1">
      <c r="A26" s="130"/>
      <c r="B26" s="131" t="str">
        <f t="shared" si="0"/>
        <v/>
      </c>
      <c r="C26" s="79" t="str">
        <f t="shared" si="1"/>
        <v/>
      </c>
      <c r="D26" s="24" t="str">
        <f t="shared" si="2"/>
        <v/>
      </c>
      <c r="E26" s="25" t="str">
        <f t="shared" si="3"/>
        <v/>
      </c>
      <c r="F26" s="104" t="str">
        <f t="shared" si="4"/>
        <v/>
      </c>
      <c r="G26" s="102" t="str">
        <f t="shared" si="5"/>
        <v/>
      </c>
      <c r="H26" s="25" t="str">
        <f t="shared" si="6"/>
        <v/>
      </c>
      <c r="I26" s="103" t="str">
        <f t="shared" si="7"/>
        <v/>
      </c>
      <c r="J26" s="24" t="str">
        <f t="shared" si="8"/>
        <v/>
      </c>
      <c r="K26" s="25" t="str">
        <f t="shared" si="9"/>
        <v/>
      </c>
      <c r="L26" s="104" t="str">
        <f t="shared" si="10"/>
        <v/>
      </c>
      <c r="M26" s="102" t="str">
        <f t="shared" si="11"/>
        <v/>
      </c>
      <c r="N26" s="25" t="str">
        <f t="shared" si="12"/>
        <v/>
      </c>
      <c r="O26" s="104" t="str">
        <f t="shared" si="13"/>
        <v/>
      </c>
      <c r="Q26" s="265"/>
      <c r="R26" s="266"/>
      <c r="S26" s="267"/>
    </row>
    <row r="27" spans="1:19" ht="17.25" customHeight="1">
      <c r="A27" s="123"/>
      <c r="B27" s="124" t="str">
        <f t="shared" si="0"/>
        <v/>
      </c>
      <c r="C27" s="76" t="str">
        <f t="shared" si="1"/>
        <v/>
      </c>
      <c r="D27" s="13" t="str">
        <f t="shared" si="2"/>
        <v/>
      </c>
      <c r="E27" s="14" t="str">
        <f t="shared" si="3"/>
        <v/>
      </c>
      <c r="F27" s="16" t="str">
        <f t="shared" si="4"/>
        <v/>
      </c>
      <c r="G27" s="29" t="str">
        <f t="shared" si="5"/>
        <v/>
      </c>
      <c r="H27" s="14" t="str">
        <f t="shared" si="6"/>
        <v/>
      </c>
      <c r="I27" s="100" t="str">
        <f t="shared" si="7"/>
        <v/>
      </c>
      <c r="J27" s="13" t="str">
        <f t="shared" si="8"/>
        <v/>
      </c>
      <c r="K27" s="14" t="str">
        <f t="shared" si="9"/>
        <v/>
      </c>
      <c r="L27" s="16" t="str">
        <f t="shared" si="10"/>
        <v/>
      </c>
      <c r="M27" s="29" t="str">
        <f t="shared" si="11"/>
        <v/>
      </c>
      <c r="N27" s="14" t="str">
        <f t="shared" si="12"/>
        <v/>
      </c>
      <c r="O27" s="16" t="str">
        <f t="shared" si="13"/>
        <v/>
      </c>
      <c r="Q27" s="268"/>
      <c r="R27" s="269"/>
      <c r="S27" s="270"/>
    </row>
    <row r="28" spans="1:19" ht="17.25" customHeight="1" thickBot="1">
      <c r="A28" s="125"/>
      <c r="B28" s="126" t="str">
        <f t="shared" si="0"/>
        <v/>
      </c>
      <c r="C28" s="77" t="str">
        <f t="shared" si="1"/>
        <v/>
      </c>
      <c r="D28" s="15" t="str">
        <f t="shared" si="2"/>
        <v/>
      </c>
      <c r="E28" s="32" t="str">
        <f t="shared" si="3"/>
        <v/>
      </c>
      <c r="F28" s="18" t="str">
        <f t="shared" si="4"/>
        <v/>
      </c>
      <c r="G28" s="31" t="str">
        <f t="shared" si="5"/>
        <v/>
      </c>
      <c r="H28" s="32" t="str">
        <f t="shared" si="6"/>
        <v/>
      </c>
      <c r="I28" s="101" t="str">
        <f t="shared" si="7"/>
        <v/>
      </c>
      <c r="J28" s="15" t="str">
        <f t="shared" si="8"/>
        <v/>
      </c>
      <c r="K28" s="32" t="str">
        <f t="shared" si="9"/>
        <v/>
      </c>
      <c r="L28" s="18" t="str">
        <f t="shared" si="10"/>
        <v/>
      </c>
      <c r="M28" s="31" t="str">
        <f t="shared" si="11"/>
        <v/>
      </c>
      <c r="N28" s="32" t="str">
        <f t="shared" si="12"/>
        <v/>
      </c>
      <c r="O28" s="18" t="str">
        <f t="shared" si="13"/>
        <v/>
      </c>
      <c r="Q28" s="271"/>
      <c r="R28" s="272"/>
      <c r="S28" s="273"/>
    </row>
    <row r="29" spans="1:19" ht="17.25" customHeight="1" thickBot="1">
      <c r="A29" s="125"/>
      <c r="B29" s="126" t="str">
        <f t="shared" si="0"/>
        <v/>
      </c>
      <c r="C29" s="77" t="str">
        <f t="shared" si="1"/>
        <v/>
      </c>
      <c r="D29" s="15" t="str">
        <f t="shared" si="2"/>
        <v/>
      </c>
      <c r="E29" s="32" t="str">
        <f t="shared" si="3"/>
        <v/>
      </c>
      <c r="F29" s="18" t="str">
        <f t="shared" si="4"/>
        <v/>
      </c>
      <c r="G29" s="31" t="str">
        <f t="shared" si="5"/>
        <v/>
      </c>
      <c r="H29" s="32" t="str">
        <f t="shared" si="6"/>
        <v/>
      </c>
      <c r="I29" s="101" t="str">
        <f t="shared" si="7"/>
        <v/>
      </c>
      <c r="J29" s="15" t="str">
        <f t="shared" si="8"/>
        <v/>
      </c>
      <c r="K29" s="32" t="str">
        <f t="shared" si="9"/>
        <v/>
      </c>
      <c r="L29" s="18" t="str">
        <f t="shared" si="10"/>
        <v/>
      </c>
      <c r="M29" s="31" t="str">
        <f t="shared" si="11"/>
        <v/>
      </c>
      <c r="N29" s="32" t="str">
        <f t="shared" si="12"/>
        <v/>
      </c>
      <c r="O29" s="18" t="str">
        <f t="shared" si="13"/>
        <v/>
      </c>
      <c r="Q29" s="256"/>
      <c r="R29" s="256"/>
      <c r="S29" s="256"/>
    </row>
    <row r="30" spans="1:19" ht="17.25" customHeight="1" thickBot="1">
      <c r="A30" s="125"/>
      <c r="B30" s="126" t="str">
        <f t="shared" si="0"/>
        <v/>
      </c>
      <c r="C30" s="77" t="str">
        <f t="shared" si="1"/>
        <v/>
      </c>
      <c r="D30" s="15" t="str">
        <f t="shared" si="2"/>
        <v/>
      </c>
      <c r="E30" s="32" t="str">
        <f t="shared" si="3"/>
        <v/>
      </c>
      <c r="F30" s="18" t="str">
        <f t="shared" si="4"/>
        <v/>
      </c>
      <c r="G30" s="31" t="str">
        <f t="shared" si="5"/>
        <v/>
      </c>
      <c r="H30" s="32" t="str">
        <f t="shared" si="6"/>
        <v/>
      </c>
      <c r="I30" s="101" t="str">
        <f t="shared" si="7"/>
        <v/>
      </c>
      <c r="J30" s="15" t="str">
        <f t="shared" si="8"/>
        <v/>
      </c>
      <c r="K30" s="32" t="str">
        <f t="shared" si="9"/>
        <v/>
      </c>
      <c r="L30" s="18" t="str">
        <f t="shared" si="10"/>
        <v/>
      </c>
      <c r="M30" s="31" t="str">
        <f t="shared" si="11"/>
        <v/>
      </c>
      <c r="N30" s="32" t="str">
        <f t="shared" si="12"/>
        <v/>
      </c>
      <c r="O30" s="18" t="str">
        <f t="shared" si="13"/>
        <v/>
      </c>
      <c r="Q30" s="251"/>
      <c r="R30" s="251"/>
      <c r="S30" s="251"/>
    </row>
    <row r="31" spans="1:19" ht="17.25" customHeight="1" thickBot="1">
      <c r="A31" s="127"/>
      <c r="B31" s="128" t="str">
        <f t="shared" si="0"/>
        <v/>
      </c>
      <c r="C31" s="78" t="str">
        <f t="shared" si="1"/>
        <v/>
      </c>
      <c r="D31" s="20" t="str">
        <f t="shared" si="2"/>
        <v/>
      </c>
      <c r="E31" s="21" t="str">
        <f t="shared" si="3"/>
        <v/>
      </c>
      <c r="F31" s="22" t="str">
        <f t="shared" si="4"/>
        <v/>
      </c>
      <c r="G31" s="30" t="str">
        <f t="shared" si="5"/>
        <v/>
      </c>
      <c r="H31" s="21" t="str">
        <f t="shared" si="6"/>
        <v/>
      </c>
      <c r="I31" s="105" t="str">
        <f t="shared" si="7"/>
        <v/>
      </c>
      <c r="J31" s="20" t="str">
        <f t="shared" si="8"/>
        <v/>
      </c>
      <c r="K31" s="21" t="str">
        <f t="shared" si="9"/>
        <v/>
      </c>
      <c r="L31" s="22" t="str">
        <f t="shared" si="10"/>
        <v/>
      </c>
      <c r="M31" s="30" t="str">
        <f t="shared" si="11"/>
        <v/>
      </c>
      <c r="N31" s="21" t="str">
        <f t="shared" si="12"/>
        <v/>
      </c>
      <c r="O31" s="22" t="str">
        <f t="shared" si="13"/>
        <v/>
      </c>
      <c r="Q31" s="251"/>
      <c r="R31" s="251"/>
      <c r="S31" s="251"/>
    </row>
    <row r="32" spans="1:19" ht="17.25" customHeight="1" thickBot="1">
      <c r="A32" s="125"/>
      <c r="B32" s="129" t="str">
        <f t="shared" si="0"/>
        <v/>
      </c>
      <c r="C32" s="80" t="str">
        <f t="shared" si="1"/>
        <v/>
      </c>
      <c r="D32" s="106" t="str">
        <f t="shared" si="2"/>
        <v/>
      </c>
      <c r="E32" s="107" t="str">
        <f t="shared" si="3"/>
        <v/>
      </c>
      <c r="F32" s="108" t="str">
        <f t="shared" si="4"/>
        <v/>
      </c>
      <c r="G32" s="109" t="str">
        <f t="shared" si="5"/>
        <v/>
      </c>
      <c r="H32" s="107" t="str">
        <f t="shared" si="6"/>
        <v/>
      </c>
      <c r="I32" s="110" t="str">
        <f t="shared" si="7"/>
        <v/>
      </c>
      <c r="J32" s="106" t="str">
        <f t="shared" si="8"/>
        <v/>
      </c>
      <c r="K32" s="107" t="str">
        <f t="shared" si="9"/>
        <v/>
      </c>
      <c r="L32" s="108" t="str">
        <f t="shared" si="10"/>
        <v/>
      </c>
      <c r="M32" s="109" t="str">
        <f t="shared" si="11"/>
        <v/>
      </c>
      <c r="N32" s="107" t="str">
        <f t="shared" si="12"/>
        <v/>
      </c>
      <c r="O32" s="108" t="str">
        <f t="shared" si="13"/>
        <v/>
      </c>
      <c r="Q32" s="256"/>
      <c r="R32" s="256"/>
      <c r="S32" s="256"/>
    </row>
    <row r="33" spans="1:19" ht="17.25" customHeight="1" thickBot="1">
      <c r="A33" s="125"/>
      <c r="B33" s="126" t="str">
        <f t="shared" si="0"/>
        <v/>
      </c>
      <c r="C33" s="77" t="str">
        <f t="shared" si="1"/>
        <v/>
      </c>
      <c r="D33" s="15" t="str">
        <f t="shared" si="2"/>
        <v/>
      </c>
      <c r="E33" s="32" t="str">
        <f t="shared" si="3"/>
        <v/>
      </c>
      <c r="F33" s="18" t="str">
        <f t="shared" si="4"/>
        <v/>
      </c>
      <c r="G33" s="31" t="str">
        <f t="shared" si="5"/>
        <v/>
      </c>
      <c r="H33" s="32" t="str">
        <f t="shared" si="6"/>
        <v/>
      </c>
      <c r="I33" s="101" t="str">
        <f t="shared" si="7"/>
        <v/>
      </c>
      <c r="J33" s="15" t="str">
        <f t="shared" si="8"/>
        <v/>
      </c>
      <c r="K33" s="32" t="str">
        <f t="shared" si="9"/>
        <v/>
      </c>
      <c r="L33" s="18" t="str">
        <f t="shared" si="10"/>
        <v/>
      </c>
      <c r="M33" s="31" t="str">
        <f t="shared" si="11"/>
        <v/>
      </c>
      <c r="N33" s="32" t="str">
        <f t="shared" si="12"/>
        <v/>
      </c>
      <c r="O33" s="18" t="str">
        <f t="shared" si="13"/>
        <v/>
      </c>
      <c r="Q33" s="256"/>
      <c r="R33" s="256"/>
      <c r="S33" s="256"/>
    </row>
    <row r="34" spans="1:19" ht="17.25" customHeight="1" thickBot="1">
      <c r="A34" s="125"/>
      <c r="B34" s="126" t="str">
        <f t="shared" si="0"/>
        <v/>
      </c>
      <c r="C34" s="77" t="str">
        <f t="shared" si="1"/>
        <v/>
      </c>
      <c r="D34" s="15" t="str">
        <f t="shared" si="2"/>
        <v/>
      </c>
      <c r="E34" s="32" t="str">
        <f t="shared" si="3"/>
        <v/>
      </c>
      <c r="F34" s="18" t="str">
        <f t="shared" si="4"/>
        <v/>
      </c>
      <c r="G34" s="31" t="str">
        <f t="shared" si="5"/>
        <v/>
      </c>
      <c r="H34" s="32" t="str">
        <f t="shared" si="6"/>
        <v/>
      </c>
      <c r="I34" s="101" t="str">
        <f t="shared" si="7"/>
        <v/>
      </c>
      <c r="J34" s="15" t="str">
        <f t="shared" si="8"/>
        <v/>
      </c>
      <c r="K34" s="32" t="str">
        <f t="shared" si="9"/>
        <v/>
      </c>
      <c r="L34" s="18" t="str">
        <f t="shared" si="10"/>
        <v/>
      </c>
      <c r="M34" s="31" t="str">
        <f t="shared" si="11"/>
        <v/>
      </c>
      <c r="N34" s="32" t="str">
        <f t="shared" si="12"/>
        <v/>
      </c>
      <c r="O34" s="18" t="str">
        <f t="shared" si="13"/>
        <v/>
      </c>
      <c r="Q34" s="256"/>
      <c r="R34" s="256"/>
      <c r="S34" s="256"/>
    </row>
    <row r="35" spans="1:19" ht="17.25" customHeight="1">
      <c r="A35" s="125"/>
      <c r="B35" s="126" t="str">
        <f t="shared" si="0"/>
        <v/>
      </c>
      <c r="C35" s="77" t="str">
        <f t="shared" si="1"/>
        <v/>
      </c>
      <c r="D35" s="15" t="str">
        <f t="shared" si="2"/>
        <v/>
      </c>
      <c r="E35" s="32" t="str">
        <f t="shared" si="3"/>
        <v/>
      </c>
      <c r="F35" s="18" t="str">
        <f t="shared" si="4"/>
        <v/>
      </c>
      <c r="G35" s="31" t="str">
        <f t="shared" si="5"/>
        <v/>
      </c>
      <c r="H35" s="32" t="str">
        <f t="shared" si="6"/>
        <v/>
      </c>
      <c r="I35" s="101" t="str">
        <f t="shared" si="7"/>
        <v/>
      </c>
      <c r="J35" s="15" t="str">
        <f t="shared" si="8"/>
        <v/>
      </c>
      <c r="K35" s="32" t="str">
        <f t="shared" si="9"/>
        <v/>
      </c>
      <c r="L35" s="18" t="str">
        <f t="shared" si="10"/>
        <v/>
      </c>
      <c r="M35" s="31" t="str">
        <f t="shared" si="11"/>
        <v/>
      </c>
      <c r="N35" s="32" t="str">
        <f t="shared" si="12"/>
        <v/>
      </c>
      <c r="O35" s="18" t="str">
        <f t="shared" si="13"/>
        <v/>
      </c>
      <c r="Q35" s="278"/>
      <c r="R35" s="279"/>
      <c r="S35" s="280"/>
    </row>
    <row r="36" spans="1:19" ht="17.25" customHeight="1" thickBot="1">
      <c r="A36" s="130"/>
      <c r="B36" s="131" t="str">
        <f t="shared" si="0"/>
        <v/>
      </c>
      <c r="C36" s="79" t="str">
        <f t="shared" si="1"/>
        <v/>
      </c>
      <c r="D36" s="24" t="str">
        <f t="shared" si="2"/>
        <v/>
      </c>
      <c r="E36" s="25" t="str">
        <f t="shared" si="3"/>
        <v/>
      </c>
      <c r="F36" s="104" t="str">
        <f t="shared" si="4"/>
        <v/>
      </c>
      <c r="G36" s="102" t="str">
        <f t="shared" si="5"/>
        <v/>
      </c>
      <c r="H36" s="25" t="str">
        <f t="shared" si="6"/>
        <v/>
      </c>
      <c r="I36" s="103" t="str">
        <f t="shared" si="7"/>
        <v/>
      </c>
      <c r="J36" s="24" t="str">
        <f t="shared" si="8"/>
        <v/>
      </c>
      <c r="K36" s="25" t="str">
        <f t="shared" si="9"/>
        <v/>
      </c>
      <c r="L36" s="104" t="str">
        <f t="shared" si="10"/>
        <v/>
      </c>
      <c r="M36" s="102" t="str">
        <f t="shared" si="11"/>
        <v/>
      </c>
      <c r="N36" s="25" t="str">
        <f t="shared" si="12"/>
        <v/>
      </c>
      <c r="O36" s="104" t="str">
        <f t="shared" si="13"/>
        <v/>
      </c>
      <c r="Q36" s="281"/>
      <c r="R36" s="282"/>
      <c r="S36" s="283"/>
    </row>
    <row r="37" spans="1:19" ht="17.25" customHeight="1" thickBot="1">
      <c r="A37" s="132" t="s">
        <v>42</v>
      </c>
      <c r="B37" s="289">
        <v>150000</v>
      </c>
      <c r="C37" s="290"/>
      <c r="D37" s="26" t="s">
        <v>43</v>
      </c>
      <c r="E37" s="27">
        <f>IF(COUNT(E17:E36), SUM(E17:E36) / COUNT(E17:E36), 0)</f>
        <v>0</v>
      </c>
      <c r="F37" s="28">
        <f>SUM(F17:F36)</f>
        <v>0</v>
      </c>
      <c r="G37" s="26" t="s">
        <v>43</v>
      </c>
      <c r="H37" s="27">
        <f>IF(COUNT(H17:H36), SUM(H17:H36) / COUNT(H17:H36), 0)</f>
        <v>0</v>
      </c>
      <c r="I37" s="28">
        <f>SUM(I17:I36)</f>
        <v>0</v>
      </c>
      <c r="J37" s="26" t="s">
        <v>43</v>
      </c>
      <c r="K37" s="27">
        <f>IF(COUNT(K17:K36), SUM(K17:K36) / COUNT(K17:K36), 0)</f>
        <v>0</v>
      </c>
      <c r="L37" s="28">
        <f>SUM(L17:L36)</f>
        <v>0</v>
      </c>
      <c r="M37" s="26" t="s">
        <v>43</v>
      </c>
      <c r="N37" s="27">
        <f>IF(COUNT(N17:N36), SUM(N17:N36) / COUNT(N17:N36), 0)</f>
        <v>0</v>
      </c>
      <c r="O37" s="28">
        <f>SUM(O17:O36)</f>
        <v>0</v>
      </c>
      <c r="Q37" s="284"/>
      <c r="R37" s="285"/>
      <c r="S37" s="286"/>
    </row>
    <row r="38" spans="1:19" ht="17.25" customHeight="1"/>
    <row r="39" spans="1:19" ht="17.25" customHeight="1" thickBot="1"/>
    <row r="40" spans="1:19" ht="17.25" customHeight="1" thickBot="1">
      <c r="A40" s="230" t="s">
        <v>44</v>
      </c>
      <c r="B40" s="231"/>
      <c r="C40" s="231"/>
      <c r="D40" s="231"/>
      <c r="E40" s="231"/>
      <c r="F40" s="231"/>
      <c r="G40" s="231"/>
      <c r="H40" s="231"/>
      <c r="I40" s="231"/>
      <c r="J40" s="231"/>
      <c r="K40" s="231"/>
      <c r="L40" s="231"/>
      <c r="M40" s="231"/>
      <c r="N40" s="231"/>
      <c r="O40" s="232"/>
      <c r="Q40" s="251"/>
      <c r="R40" s="251"/>
      <c r="S40" s="251"/>
    </row>
    <row r="41" spans="1:19" ht="17.25" customHeight="1" thickBot="1">
      <c r="A41" s="222" t="s">
        <v>264</v>
      </c>
      <c r="B41" s="230" t="s">
        <v>49</v>
      </c>
      <c r="C41" s="232"/>
      <c r="D41" s="230" t="s">
        <v>57</v>
      </c>
      <c r="E41" s="231"/>
      <c r="F41" s="232"/>
      <c r="G41" s="257">
        <f>_xlfn.IFNA(VLOOKUP(B41, 현재가테이블!$B$2:$D$200, 2, FALSE), "-")</f>
        <v>60715000</v>
      </c>
      <c r="H41" s="258"/>
      <c r="I41" s="259"/>
      <c r="J41" s="230" t="s">
        <v>58</v>
      </c>
      <c r="K41" s="231"/>
      <c r="L41" s="232"/>
      <c r="M41" s="260">
        <f>_xlfn.IFNA(VLOOKUP(B41, 현재가테이블!$B$2:$D$200, 3, FALSE), "-")</f>
        <v>-7.8924148000000006E-3</v>
      </c>
      <c r="N41" s="261"/>
      <c r="O41" s="262"/>
      <c r="Q41" s="251"/>
      <c r="R41" s="251"/>
      <c r="S41" s="251"/>
    </row>
    <row r="42" spans="1:19" ht="17.25" customHeight="1" thickBot="1">
      <c r="A42" s="291" t="s">
        <v>54</v>
      </c>
      <c r="B42" s="293" t="str">
        <f>TEXT($G$1, "[$-ko-KR]yyyy-mm-dd(ddd) ") &amp; "오전 00:00"</f>
        <v>2021-12-15(수) 오전 00:00</v>
      </c>
      <c r="C42" s="294"/>
      <c r="D42" s="253" t="str">
        <f>TEXT($G$1, "[$-ko-KR]yyyy-mm-dd(ddd) ") &amp; "오후 14:00"</f>
        <v>2021-12-15(수) 오후 14:00</v>
      </c>
      <c r="E42" s="254"/>
      <c r="F42" s="255"/>
      <c r="G42" s="253" t="str">
        <f>TEXT($G$1, "[$-ko-KR]yyyy-mm-dd(ddd) ") &amp; "오후 19:00"</f>
        <v>2021-12-15(수) 오후 19:00</v>
      </c>
      <c r="H42" s="254"/>
      <c r="I42" s="255"/>
      <c r="J42" s="253" t="str">
        <f>TEXT($G$1, "[$-ko-KR]yyyy-mm-dd(ddd) ") &amp; "오후 21:00"</f>
        <v>2021-12-15(수) 오후 21:00</v>
      </c>
      <c r="K42" s="254"/>
      <c r="L42" s="255"/>
      <c r="M42" s="253" t="str">
        <f>TEXT($G$1+1, "[$-ko-KR]yyyy-mm-dd(ddd) ") &amp; "오전 00:00"</f>
        <v>2021-12-16(목) 오전 00:00</v>
      </c>
      <c r="N42" s="254"/>
      <c r="O42" s="255"/>
      <c r="Q42" s="251"/>
      <c r="R42" s="251"/>
      <c r="S42" s="251"/>
    </row>
    <row r="43" spans="1:19" ht="17.25" customHeight="1" thickBot="1">
      <c r="A43" s="292"/>
      <c r="B43" s="121" t="s">
        <v>57</v>
      </c>
      <c r="C43" s="122" t="s">
        <v>58</v>
      </c>
      <c r="D43" s="2" t="s">
        <v>57</v>
      </c>
      <c r="E43" s="10" t="s">
        <v>265</v>
      </c>
      <c r="F43" s="11" t="s">
        <v>266</v>
      </c>
      <c r="G43" s="223" t="s">
        <v>57</v>
      </c>
      <c r="H43" s="224" t="s">
        <v>265</v>
      </c>
      <c r="I43" s="225" t="s">
        <v>266</v>
      </c>
      <c r="J43" s="10" t="s">
        <v>57</v>
      </c>
      <c r="K43" s="10" t="s">
        <v>265</v>
      </c>
      <c r="L43" s="115" t="s">
        <v>266</v>
      </c>
      <c r="M43" s="2" t="s">
        <v>57</v>
      </c>
      <c r="N43" s="10" t="s">
        <v>265</v>
      </c>
      <c r="O43" s="66" t="s">
        <v>266</v>
      </c>
      <c r="Q43" s="256"/>
      <c r="R43" s="256"/>
      <c r="S43" s="256"/>
    </row>
    <row r="44" spans="1:19" ht="17.25" customHeight="1" thickBot="1">
      <c r="A44" s="123" t="s">
        <v>338</v>
      </c>
      <c r="B44" s="124">
        <v>0.14199999999999999</v>
      </c>
      <c r="C44" s="76">
        <v>7.5757575800000004E-2</v>
      </c>
      <c r="D44" s="13">
        <v>0.14099999999999999</v>
      </c>
      <c r="E44" s="14">
        <f>IF(ISNUMBER(D44), (D44 - $B44) / $B44, "")</f>
        <v>-7.0422535211267677E-3</v>
      </c>
      <c r="F44" s="16">
        <f>IF(ISNUMBER(D44), $B64 * E44, "")</f>
        <v>-1056.3380281690152</v>
      </c>
      <c r="G44" s="29">
        <v>0.14000000000000001</v>
      </c>
      <c r="H44" s="14">
        <f>IF(ISNUMBER(G44), (G44 - $B44) / $B44, "")</f>
        <v>-1.4084507042253339E-2</v>
      </c>
      <c r="I44" s="100">
        <f>IF(ISNUMBER(G44), $B64 * H44, "")</f>
        <v>-2112.6760563380008</v>
      </c>
      <c r="J44" s="13">
        <v>0.13900000000000001</v>
      </c>
      <c r="K44" s="14">
        <f>IF(ISNUMBER(J44), (J44 - $B44) / $B44, "")</f>
        <v>-2.1126760563380108E-2</v>
      </c>
      <c r="L44" s="16">
        <f>IF(ISNUMBER(J44), $B64 * K44, "")</f>
        <v>-3169.0140845070164</v>
      </c>
      <c r="M44" s="29">
        <v>0.13600000000000001</v>
      </c>
      <c r="N44" s="14">
        <f>IF(ISNUMBER(M44), (M44 - $B44) / $B44, "")</f>
        <v>-4.225352112676041E-2</v>
      </c>
      <c r="O44" s="16">
        <f>IF(ISNUMBER(M44), $B64 * N44, "")</f>
        <v>-6338.0281690140619</v>
      </c>
      <c r="Q44" s="251"/>
      <c r="R44" s="251"/>
      <c r="S44" s="251"/>
    </row>
    <row r="45" spans="1:19" ht="17.25" customHeight="1" thickBot="1">
      <c r="A45" s="125" t="s">
        <v>175</v>
      </c>
      <c r="B45" s="126">
        <v>14.5</v>
      </c>
      <c r="C45" s="77">
        <v>2.83687943E-2</v>
      </c>
      <c r="D45" s="15">
        <v>14.2</v>
      </c>
      <c r="E45" s="32">
        <f t="shared" ref="E45:E48" si="14">IF(ISNUMBER(D45), (D45 - $B45) / $B45, "")</f>
        <v>-2.0689655172413841E-2</v>
      </c>
      <c r="F45" s="18">
        <f>IF(ISNUMBER(D45), $B64 * E45, "")</f>
        <v>-3103.4482758620761</v>
      </c>
      <c r="G45" s="31">
        <v>14.3</v>
      </c>
      <c r="H45" s="32">
        <f t="shared" ref="H45:H48" si="15">IF(ISNUMBER(G45), (G45 - $B45) / $B45, "")</f>
        <v>-1.3793103448275813E-2</v>
      </c>
      <c r="I45" s="101">
        <f>IF(ISNUMBER(G45), $B64 * H45, "")</f>
        <v>-2068.9655172413718</v>
      </c>
      <c r="J45" s="15">
        <v>14.1</v>
      </c>
      <c r="K45" s="32">
        <f t="shared" ref="K45:K48" si="16">IF(ISNUMBER(J45), (J45 - $B45) / $B45, "")</f>
        <v>-2.7586206896551748E-2</v>
      </c>
      <c r="L45" s="18">
        <f>IF(ISNUMBER(J45), $B64 * K45, "")</f>
        <v>-4137.9310344827618</v>
      </c>
      <c r="M45" s="31">
        <v>14</v>
      </c>
      <c r="N45" s="32">
        <f t="shared" ref="N45:N48" si="17">IF(ISNUMBER(M45), (M45 - $B45) / $B45, "")</f>
        <v>-3.4482758620689655E-2</v>
      </c>
      <c r="O45" s="18">
        <f>IF(ISNUMBER(M45), $B64 * N45, "")</f>
        <v>-5172.4137931034484</v>
      </c>
      <c r="Q45" s="251"/>
      <c r="R45" s="251"/>
      <c r="S45" s="251"/>
    </row>
    <row r="46" spans="1:19" ht="17.25" customHeight="1" thickBot="1">
      <c r="A46" s="125" t="s">
        <v>129</v>
      </c>
      <c r="B46" s="126">
        <v>74.2</v>
      </c>
      <c r="C46" s="77">
        <v>1.5047879599999999E-2</v>
      </c>
      <c r="D46" s="15">
        <v>75</v>
      </c>
      <c r="E46" s="32">
        <f t="shared" si="14"/>
        <v>1.078167115902961E-2</v>
      </c>
      <c r="F46" s="18">
        <f>IF(ISNUMBER(D46), $B64 * E46, "")</f>
        <v>1617.2506738544416</v>
      </c>
      <c r="G46" s="31">
        <v>75</v>
      </c>
      <c r="H46" s="32">
        <f t="shared" si="15"/>
        <v>1.078167115902961E-2</v>
      </c>
      <c r="I46" s="101">
        <f>IF(ISNUMBER(G46), $B64 * H46, "")</f>
        <v>1617.2506738544416</v>
      </c>
      <c r="J46" s="15">
        <v>74.5</v>
      </c>
      <c r="K46" s="32">
        <f t="shared" si="16"/>
        <v>4.0431266846360798E-3</v>
      </c>
      <c r="L46" s="18">
        <f>IF(ISNUMBER(J46), $B64 * K46, "")</f>
        <v>606.46900269541197</v>
      </c>
      <c r="M46" s="31">
        <v>73.099999999999994</v>
      </c>
      <c r="N46" s="32">
        <f t="shared" si="17"/>
        <v>-1.4824797843665883E-2</v>
      </c>
      <c r="O46" s="18">
        <f>IF(ISNUMBER(M46), $B64 * N46, "")</f>
        <v>-2223.7196765498825</v>
      </c>
      <c r="Q46" s="256"/>
      <c r="R46" s="256"/>
      <c r="S46" s="256"/>
    </row>
    <row r="47" spans="1:19" ht="17.25" customHeight="1" thickBot="1">
      <c r="A47" s="125" t="s">
        <v>64</v>
      </c>
      <c r="B47" s="126">
        <v>36.700000000000003</v>
      </c>
      <c r="C47" s="77">
        <v>1.10192837E-2</v>
      </c>
      <c r="D47" s="15">
        <v>36.799999999999997</v>
      </c>
      <c r="E47" s="32">
        <f t="shared" si="14"/>
        <v>2.7247956403268206E-3</v>
      </c>
      <c r="F47" s="18">
        <f>IF(ISNUMBER(D47), $B64 * E47, "")</f>
        <v>408.7193460490231</v>
      </c>
      <c r="G47" s="31">
        <v>36.799999999999997</v>
      </c>
      <c r="H47" s="32">
        <f t="shared" si="15"/>
        <v>2.7247956403268206E-3</v>
      </c>
      <c r="I47" s="101">
        <f>IF(ISNUMBER(G47), $B64 * H47, "")</f>
        <v>408.7193460490231</v>
      </c>
      <c r="J47" s="15">
        <v>36.5</v>
      </c>
      <c r="K47" s="32">
        <f t="shared" si="16"/>
        <v>-5.449591280654028E-3</v>
      </c>
      <c r="L47" s="18">
        <f>IF(ISNUMBER(J47), $B64 * K47, "")</f>
        <v>-817.43869209810418</v>
      </c>
      <c r="M47" s="31">
        <v>35.6</v>
      </c>
      <c r="N47" s="32">
        <f t="shared" si="17"/>
        <v>-2.9972752043596767E-2</v>
      </c>
      <c r="O47" s="18">
        <f>IF(ISNUMBER(M47), $B64 * N47, "")</f>
        <v>-4495.9128065395153</v>
      </c>
      <c r="Q47" s="256"/>
      <c r="R47" s="256"/>
      <c r="S47" s="256"/>
    </row>
    <row r="48" spans="1:19" ht="17.25" customHeight="1" thickBot="1">
      <c r="A48" s="127" t="s">
        <v>125</v>
      </c>
      <c r="B48" s="128">
        <v>97.9</v>
      </c>
      <c r="C48" s="78">
        <v>7.2016461000000004E-3</v>
      </c>
      <c r="D48" s="20">
        <v>97.7</v>
      </c>
      <c r="E48" s="21">
        <f t="shared" si="14"/>
        <v>-2.0429009193054428E-3</v>
      </c>
      <c r="F48" s="22">
        <f>IF(ISNUMBER(D48), $B64 * E48, "")</f>
        <v>-306.43513789581641</v>
      </c>
      <c r="G48" s="30">
        <v>98.5</v>
      </c>
      <c r="H48" s="21">
        <f t="shared" si="15"/>
        <v>6.1287027579161827E-3</v>
      </c>
      <c r="I48" s="105">
        <f>IF(ISNUMBER(G48), $B64 * H48, "")</f>
        <v>919.3054136874274</v>
      </c>
      <c r="J48" s="20">
        <v>98.3</v>
      </c>
      <c r="K48" s="21">
        <f t="shared" si="16"/>
        <v>4.0858018386107399E-3</v>
      </c>
      <c r="L48" s="22">
        <f>IF(ISNUMBER(J48), $B64 * K48, "")</f>
        <v>612.87027579161099</v>
      </c>
      <c r="M48" s="30">
        <v>94.5</v>
      </c>
      <c r="N48" s="21">
        <f t="shared" si="17"/>
        <v>-3.4729315628192085E-2</v>
      </c>
      <c r="O48" s="22">
        <f>IF(ISNUMBER(M48), $B64 * N48, "")</f>
        <v>-5209.3973442288125</v>
      </c>
      <c r="Q48" s="256"/>
      <c r="R48" s="256"/>
      <c r="S48" s="256"/>
    </row>
    <row r="49" spans="1:19" ht="17.25" customHeight="1" thickBot="1">
      <c r="A49" s="125" t="s">
        <v>187</v>
      </c>
      <c r="B49" s="129">
        <v>14.1</v>
      </c>
      <c r="C49" s="80">
        <v>0</v>
      </c>
      <c r="D49" s="106">
        <v>14</v>
      </c>
      <c r="E49" s="107">
        <f>IF(ISNUMBER(D49), (D49 - $B49) / $B49, "")</f>
        <v>-7.0921985815602584E-3</v>
      </c>
      <c r="F49" s="108">
        <f>IF(ISNUMBER(D49), $B64 * E49, "")</f>
        <v>-1063.8297872340388</v>
      </c>
      <c r="G49" s="109">
        <v>13.9</v>
      </c>
      <c r="H49" s="107">
        <f>IF(ISNUMBER(G49), (G49 - $B49) / $B49, "")</f>
        <v>-1.4184397163120517E-2</v>
      </c>
      <c r="I49" s="110">
        <f>IF(ISNUMBER(G49), $B64 * H49, "")</f>
        <v>-2127.6595744680776</v>
      </c>
      <c r="J49" s="106">
        <v>14</v>
      </c>
      <c r="K49" s="107">
        <f>IF(ISNUMBER(J49), (J49 - $B49) / $B49, "")</f>
        <v>-7.0921985815602584E-3</v>
      </c>
      <c r="L49" s="108">
        <f>IF(ISNUMBER(J49), $B64 * K49, "")</f>
        <v>-1063.8297872340388</v>
      </c>
      <c r="M49" s="109">
        <v>13.6</v>
      </c>
      <c r="N49" s="107">
        <f>IF(ISNUMBER(M49), (M49 - $B49) / $B49, "")</f>
        <v>-3.5460992907801421E-2</v>
      </c>
      <c r="O49" s="108">
        <f>IF(ISNUMBER(M49), $B64 * N49, "")</f>
        <v>-5319.1489361702133</v>
      </c>
      <c r="Q49" s="256"/>
      <c r="R49" s="256"/>
      <c r="S49" s="256"/>
    </row>
    <row r="50" spans="1:19" ht="17.25" customHeight="1" thickBot="1">
      <c r="A50" s="125" t="s">
        <v>201</v>
      </c>
      <c r="B50" s="126">
        <v>14.9</v>
      </c>
      <c r="C50" s="77">
        <v>-6.6666666999999997E-3</v>
      </c>
      <c r="D50" s="15">
        <v>14.9</v>
      </c>
      <c r="E50" s="32">
        <f t="shared" ref="E50:E53" si="18">IF(ISNUMBER(D50), (D50 - $B50) / $B50, "")</f>
        <v>0</v>
      </c>
      <c r="F50" s="18">
        <f>IF(ISNUMBER(D50), $B64 * E50, "")</f>
        <v>0</v>
      </c>
      <c r="G50" s="31">
        <v>14.7</v>
      </c>
      <c r="H50" s="32">
        <f t="shared" ref="H50:H53" si="19">IF(ISNUMBER(G50), (G50 - $B50) / $B50, "")</f>
        <v>-1.342281879194638E-2</v>
      </c>
      <c r="I50" s="101">
        <f>IF(ISNUMBER(G50), $B64 * H50, "")</f>
        <v>-2013.4228187919568</v>
      </c>
      <c r="J50" s="15">
        <v>14.7</v>
      </c>
      <c r="K50" s="32">
        <f t="shared" ref="K50:K53" si="20">IF(ISNUMBER(J50), (J50 - $B50) / $B50, "")</f>
        <v>-1.342281879194638E-2</v>
      </c>
      <c r="L50" s="18">
        <f>IF(ISNUMBER(J50), $B64 * K50, "")</f>
        <v>-2013.4228187919568</v>
      </c>
      <c r="M50" s="31">
        <v>14.5</v>
      </c>
      <c r="N50" s="32">
        <f t="shared" ref="N50:N53" si="21">IF(ISNUMBER(M50), (M50 - $B50) / $B50, "")</f>
        <v>-2.6845637583892641E-2</v>
      </c>
      <c r="O50" s="18">
        <f>IF(ISNUMBER(M50), $B64 * N50, "")</f>
        <v>-4026.845637583896</v>
      </c>
      <c r="Q50" s="256"/>
      <c r="R50" s="256"/>
      <c r="S50" s="256"/>
    </row>
    <row r="51" spans="1:19" ht="17.25" customHeight="1" thickBot="1">
      <c r="A51" s="125" t="s">
        <v>119</v>
      </c>
      <c r="B51" s="126">
        <v>26.1</v>
      </c>
      <c r="C51" s="77">
        <v>-7.6045627000000003E-3</v>
      </c>
      <c r="D51" s="15">
        <v>26.1</v>
      </c>
      <c r="E51" s="32">
        <f t="shared" si="18"/>
        <v>0</v>
      </c>
      <c r="F51" s="18">
        <f>IF(ISNUMBER(D51), $B64 * E51, "")</f>
        <v>0</v>
      </c>
      <c r="G51" s="31">
        <v>26.6</v>
      </c>
      <c r="H51" s="32">
        <f t="shared" si="19"/>
        <v>1.9157088122605363E-2</v>
      </c>
      <c r="I51" s="101">
        <f>IF(ISNUMBER(G51), $B64 * H51, "")</f>
        <v>2873.5632183908042</v>
      </c>
      <c r="J51" s="15">
        <v>26.5</v>
      </c>
      <c r="K51" s="32">
        <f t="shared" si="20"/>
        <v>1.5325670498084237E-2</v>
      </c>
      <c r="L51" s="18">
        <f>IF(ISNUMBER(J51), $B64 * K51, "")</f>
        <v>2298.8505747126355</v>
      </c>
      <c r="M51" s="31">
        <v>25.6</v>
      </c>
      <c r="N51" s="32">
        <f t="shared" si="21"/>
        <v>-1.9157088122605363E-2</v>
      </c>
      <c r="O51" s="18">
        <f>IF(ISNUMBER(M51), $B64 * N51, "")</f>
        <v>-2873.5632183908042</v>
      </c>
      <c r="Q51" s="256"/>
      <c r="R51" s="256"/>
      <c r="S51" s="256"/>
    </row>
    <row r="52" spans="1:19" ht="17.25" customHeight="1" thickBot="1">
      <c r="A52" s="125" t="s">
        <v>185</v>
      </c>
      <c r="B52" s="126">
        <v>12.6</v>
      </c>
      <c r="C52" s="77">
        <v>-7.8740157000000005E-3</v>
      </c>
      <c r="D52" s="15">
        <v>12.4</v>
      </c>
      <c r="E52" s="32">
        <f t="shared" si="18"/>
        <v>-1.5873015873015817E-2</v>
      </c>
      <c r="F52" s="18">
        <f>IF(ISNUMBER(D52), $B64 * E52, "")</f>
        <v>-2380.9523809523726</v>
      </c>
      <c r="G52" s="31">
        <v>12.6</v>
      </c>
      <c r="H52" s="32">
        <f t="shared" si="19"/>
        <v>0</v>
      </c>
      <c r="I52" s="101">
        <f>IF(ISNUMBER(G52), $B64 * H52, "")</f>
        <v>0</v>
      </c>
      <c r="J52" s="15">
        <v>12.7</v>
      </c>
      <c r="K52" s="32">
        <f t="shared" si="20"/>
        <v>7.9365079365079083E-3</v>
      </c>
      <c r="L52" s="18">
        <f>IF(ISNUMBER(J52), $B64 * K52, "")</f>
        <v>1190.4761904761863</v>
      </c>
      <c r="M52" s="31">
        <v>12.1</v>
      </c>
      <c r="N52" s="32">
        <f t="shared" si="21"/>
        <v>-3.968253968253968E-2</v>
      </c>
      <c r="O52" s="18">
        <f>IF(ISNUMBER(M52), $B64 * N52, "")</f>
        <v>-5952.3809523809523</v>
      </c>
      <c r="Q52" s="33"/>
      <c r="R52" s="33"/>
    </row>
    <row r="53" spans="1:19" ht="17.25" customHeight="1" thickBot="1">
      <c r="A53" s="130" t="s">
        <v>199</v>
      </c>
      <c r="B53" s="131">
        <v>63.2</v>
      </c>
      <c r="C53" s="79">
        <v>-1.09546166E-2</v>
      </c>
      <c r="D53" s="24">
        <v>65.400000000000006</v>
      </c>
      <c r="E53" s="25">
        <f t="shared" si="18"/>
        <v>3.4810126582278528E-2</v>
      </c>
      <c r="F53" s="104">
        <f>IF(ISNUMBER(D53), $B64 * E53, "")</f>
        <v>5221.5189873417794</v>
      </c>
      <c r="G53" s="102">
        <v>65.2</v>
      </c>
      <c r="H53" s="25">
        <f t="shared" si="19"/>
        <v>3.164556962025316E-2</v>
      </c>
      <c r="I53" s="103">
        <f>IF(ISNUMBER(G53), $B64 * H53, "")</f>
        <v>4746.8354430379741</v>
      </c>
      <c r="J53" s="24">
        <v>65.400000000000006</v>
      </c>
      <c r="K53" s="25">
        <f t="shared" si="20"/>
        <v>3.4810126582278528E-2</v>
      </c>
      <c r="L53" s="104">
        <f>IF(ISNUMBER(J53), $B64 * K53, "")</f>
        <v>5221.5189873417794</v>
      </c>
      <c r="M53" s="102">
        <v>63.1</v>
      </c>
      <c r="N53" s="25">
        <f t="shared" si="21"/>
        <v>-1.5822784810126805E-3</v>
      </c>
      <c r="O53" s="104">
        <f>IF(ISNUMBER(M53), $B64 * N53, "")</f>
        <v>-237.34177215190209</v>
      </c>
      <c r="Q53" s="265"/>
      <c r="R53" s="266"/>
      <c r="S53" s="267"/>
    </row>
    <row r="54" spans="1:19" ht="17.25" customHeight="1">
      <c r="A54" s="123" t="s">
        <v>247</v>
      </c>
      <c r="B54" s="124">
        <v>72.5</v>
      </c>
      <c r="C54" s="76">
        <v>-1.4945652199999999E-2</v>
      </c>
      <c r="D54" s="13">
        <v>71.900000000000006</v>
      </c>
      <c r="E54" s="14">
        <f>IF(ISNUMBER(D54), (D54 - $B54) / $B54, "")</f>
        <v>-8.2758620689654394E-3</v>
      </c>
      <c r="F54" s="16">
        <f>IF(ISNUMBER(D54), $B64 * E54, "")</f>
        <v>-1241.3793103448158</v>
      </c>
      <c r="G54" s="29">
        <v>71.8</v>
      </c>
      <c r="H54" s="14">
        <f>IF(ISNUMBER(G54), (G54 - $B54) / $B54, "")</f>
        <v>-9.6551724137931422E-3</v>
      </c>
      <c r="I54" s="100">
        <f>IF(ISNUMBER(G54), $B64 * H54, "")</f>
        <v>-1448.2758620689713</v>
      </c>
      <c r="J54" s="13">
        <v>71.5</v>
      </c>
      <c r="K54" s="14">
        <f>IF(ISNUMBER(J54), (J54 - $B54) / $B54, "")</f>
        <v>-1.3793103448275862E-2</v>
      </c>
      <c r="L54" s="16">
        <f>IF(ISNUMBER(J54), $B64 * K54, "")</f>
        <v>-2068.9655172413791</v>
      </c>
      <c r="M54" s="29">
        <v>70.2</v>
      </c>
      <c r="N54" s="14">
        <f>IF(ISNUMBER(M54), (M54 - $B54) / $B54, "")</f>
        <v>-3.1724137931034443E-2</v>
      </c>
      <c r="O54" s="16">
        <f>IF(ISNUMBER(M54), $B64 * N54, "")</f>
        <v>-4758.6206896551666</v>
      </c>
      <c r="Q54" s="268"/>
      <c r="R54" s="269"/>
      <c r="S54" s="270"/>
    </row>
    <row r="55" spans="1:19" ht="17.25" customHeight="1" thickBot="1">
      <c r="A55" s="125" t="s">
        <v>145</v>
      </c>
      <c r="B55" s="126">
        <v>18.2</v>
      </c>
      <c r="C55" s="77">
        <v>-1.6216216200000001E-2</v>
      </c>
      <c r="D55" s="15">
        <v>18.600000000000001</v>
      </c>
      <c r="E55" s="32">
        <f t="shared" ref="E55:E58" si="22">IF(ISNUMBER(D55), (D55 - $B55) / $B55, "")</f>
        <v>2.1978021978022098E-2</v>
      </c>
      <c r="F55" s="18">
        <f>IF(ISNUMBER(D55), $B64 * E55, "")</f>
        <v>3296.7032967033147</v>
      </c>
      <c r="G55" s="31">
        <v>18.7</v>
      </c>
      <c r="H55" s="32">
        <f t="shared" ref="H55:H58" si="23">IF(ISNUMBER(G55), (G55 - $B55) / $B55, "")</f>
        <v>2.7472527472527472E-2</v>
      </c>
      <c r="I55" s="101">
        <f>IF(ISNUMBER(G55), $B64 * H55, "")</f>
        <v>4120.8791208791208</v>
      </c>
      <c r="J55" s="15">
        <v>18.7</v>
      </c>
      <c r="K55" s="32">
        <f t="shared" ref="K55:K58" si="24">IF(ISNUMBER(J55), (J55 - $B55) / $B55, "")</f>
        <v>2.7472527472527472E-2</v>
      </c>
      <c r="L55" s="18">
        <f>IF(ISNUMBER(J55), $B64 * K55, "")</f>
        <v>4120.8791208791208</v>
      </c>
      <c r="M55" s="31">
        <v>18.2</v>
      </c>
      <c r="N55" s="32">
        <f t="shared" ref="N55:N58" si="25">IF(ISNUMBER(M55), (M55 - $B55) / $B55, "")</f>
        <v>0</v>
      </c>
      <c r="O55" s="18">
        <f>IF(ISNUMBER(M55), $B64 * N55, "")</f>
        <v>0</v>
      </c>
      <c r="Q55" s="271"/>
      <c r="R55" s="272"/>
      <c r="S55" s="273"/>
    </row>
    <row r="56" spans="1:19" ht="17.25" customHeight="1" thickBot="1">
      <c r="A56" s="125" t="s">
        <v>71</v>
      </c>
      <c r="B56" s="126">
        <v>24.2</v>
      </c>
      <c r="C56" s="77">
        <v>-2.0242915E-2</v>
      </c>
      <c r="D56" s="15">
        <v>24</v>
      </c>
      <c r="E56" s="32">
        <f t="shared" si="22"/>
        <v>-8.2644628099173261E-3</v>
      </c>
      <c r="F56" s="18">
        <f>IF(ISNUMBER(D56), $B64 * E56, "")</f>
        <v>-1239.6694214875988</v>
      </c>
      <c r="G56" s="31">
        <v>24.1</v>
      </c>
      <c r="H56" s="32">
        <f t="shared" si="23"/>
        <v>-4.1322314049585893E-3</v>
      </c>
      <c r="I56" s="101">
        <f>IF(ISNUMBER(G56), $B64 * H56, "")</f>
        <v>-619.83471074378838</v>
      </c>
      <c r="J56" s="15">
        <v>24.1</v>
      </c>
      <c r="K56" s="32">
        <f t="shared" si="24"/>
        <v>-4.1322314049585893E-3</v>
      </c>
      <c r="L56" s="18">
        <f>IF(ISNUMBER(J56), $B64 * K56, "")</f>
        <v>-619.83471074378838</v>
      </c>
      <c r="M56" s="31">
        <v>23.2</v>
      </c>
      <c r="N56" s="32">
        <f t="shared" si="25"/>
        <v>-4.1322314049586778E-2</v>
      </c>
      <c r="O56" s="18">
        <f>IF(ISNUMBER(M56), $B64 * N56, "")</f>
        <v>-6198.3471074380168</v>
      </c>
      <c r="Q56" s="256"/>
      <c r="R56" s="256"/>
      <c r="S56" s="256"/>
    </row>
    <row r="57" spans="1:19" ht="17.25" customHeight="1" thickBot="1">
      <c r="A57" s="125" t="s">
        <v>147</v>
      </c>
      <c r="B57" s="126">
        <v>10.8</v>
      </c>
      <c r="C57" s="77">
        <v>-2.7027026999999999E-2</v>
      </c>
      <c r="D57" s="15">
        <v>11</v>
      </c>
      <c r="E57" s="32">
        <f t="shared" si="22"/>
        <v>1.8518518518518452E-2</v>
      </c>
      <c r="F57" s="18">
        <f>IF(ISNUMBER(D57), $B64 * E57, "")</f>
        <v>2777.7777777777678</v>
      </c>
      <c r="G57" s="31">
        <v>11</v>
      </c>
      <c r="H57" s="32">
        <f t="shared" si="23"/>
        <v>1.8518518518518452E-2</v>
      </c>
      <c r="I57" s="101">
        <f>IF(ISNUMBER(G57), $B64 * H57, "")</f>
        <v>2777.7777777777678</v>
      </c>
      <c r="J57" s="15">
        <v>10.9</v>
      </c>
      <c r="K57" s="32">
        <f t="shared" si="24"/>
        <v>9.2592592592592258E-3</v>
      </c>
      <c r="L57" s="18">
        <f>IF(ISNUMBER(J57), $B64 * K57, "")</f>
        <v>1388.8888888888839</v>
      </c>
      <c r="M57" s="31">
        <v>10.5</v>
      </c>
      <c r="N57" s="32">
        <f t="shared" si="25"/>
        <v>-2.7777777777777842E-2</v>
      </c>
      <c r="O57" s="18">
        <f>IF(ISNUMBER(M57), $B64 * N57, "")</f>
        <v>-4166.6666666666761</v>
      </c>
      <c r="Q57" s="251"/>
      <c r="R57" s="251"/>
      <c r="S57" s="251"/>
    </row>
    <row r="58" spans="1:19" ht="17.25" customHeight="1" thickBot="1">
      <c r="A58" s="127" t="s">
        <v>205</v>
      </c>
      <c r="B58" s="128">
        <v>10.199999999999999</v>
      </c>
      <c r="C58" s="78">
        <v>-2.85714286E-2</v>
      </c>
      <c r="D58" s="20">
        <v>10.199999999999999</v>
      </c>
      <c r="E58" s="21">
        <f t="shared" si="22"/>
        <v>0</v>
      </c>
      <c r="F58" s="22">
        <f>IF(ISNUMBER(D58), $B64 * E58, "")</f>
        <v>0</v>
      </c>
      <c r="G58" s="30">
        <v>10.199999999999999</v>
      </c>
      <c r="H58" s="21">
        <f t="shared" si="23"/>
        <v>0</v>
      </c>
      <c r="I58" s="105">
        <f>IF(ISNUMBER(G58), $B64 * H58, "")</f>
        <v>0</v>
      </c>
      <c r="J58" s="20">
        <v>10.3</v>
      </c>
      <c r="K58" s="21">
        <f t="shared" si="24"/>
        <v>9.8039215686275914E-3</v>
      </c>
      <c r="L58" s="22">
        <f>IF(ISNUMBER(J58), $B64 * K58, "")</f>
        <v>1470.5882352941387</v>
      </c>
      <c r="M58" s="30">
        <v>9.99</v>
      </c>
      <c r="N58" s="21">
        <f t="shared" si="25"/>
        <v>-2.0588235294117557E-2</v>
      </c>
      <c r="O58" s="22">
        <f>IF(ISNUMBER(M58), $B64 * N58, "")</f>
        <v>-3088.2352941176337</v>
      </c>
      <c r="Q58" s="251"/>
      <c r="R58" s="251"/>
      <c r="S58" s="251"/>
    </row>
    <row r="59" spans="1:19" ht="17.25" customHeight="1" thickBot="1">
      <c r="A59" s="125" t="s">
        <v>342</v>
      </c>
      <c r="B59" s="129">
        <v>3.45</v>
      </c>
      <c r="C59" s="80">
        <v>-3.0898876400000001E-2</v>
      </c>
      <c r="D59" s="106">
        <v>3.38</v>
      </c>
      <c r="E59" s="107">
        <f>IF(ISNUMBER(D59), (D59 - $B59) / $B59, "")</f>
        <v>-2.028985507246385E-2</v>
      </c>
      <c r="F59" s="108">
        <f>IF(ISNUMBER(D59), $B64 * E59, "")</f>
        <v>-3043.4782608695773</v>
      </c>
      <c r="G59" s="109">
        <v>3.41</v>
      </c>
      <c r="H59" s="107">
        <f>IF(ISNUMBER(G59), (G59 - $B59) / $B59, "")</f>
        <v>-1.1594202898550735E-2</v>
      </c>
      <c r="I59" s="110">
        <f>IF(ISNUMBER(G59), $B64 * H59, "")</f>
        <v>-1739.1304347826103</v>
      </c>
      <c r="J59" s="106">
        <v>3.39</v>
      </c>
      <c r="K59" s="107">
        <f>IF(ISNUMBER(J59), (J59 - $B59) / $B59, "")</f>
        <v>-1.7391304347826101E-2</v>
      </c>
      <c r="L59" s="108">
        <f>IF(ISNUMBER(J59), $B64 * K59, "")</f>
        <v>-2608.6956521739153</v>
      </c>
      <c r="M59" s="109">
        <v>3.29</v>
      </c>
      <c r="N59" s="107">
        <f>IF(ISNUMBER(M59), (M59 - $B59) / $B59, "")</f>
        <v>-4.6376811594202941E-2</v>
      </c>
      <c r="O59" s="108">
        <f>IF(ISNUMBER(M59), $B64 * N59, "")</f>
        <v>-6956.5217391304413</v>
      </c>
      <c r="Q59" s="256"/>
      <c r="R59" s="256"/>
      <c r="S59" s="256"/>
    </row>
    <row r="60" spans="1:19" ht="17.25" customHeight="1" thickBot="1">
      <c r="A60" s="125" t="s">
        <v>213</v>
      </c>
      <c r="B60" s="126">
        <v>9.98</v>
      </c>
      <c r="C60" s="77">
        <v>-3.1067961200000001E-2</v>
      </c>
      <c r="D60" s="15">
        <v>10</v>
      </c>
      <c r="E60" s="32">
        <f t="shared" ref="E60:E63" si="26">IF(ISNUMBER(D60), (D60 - $B60) / $B60, "")</f>
        <v>2.0040080160320215E-3</v>
      </c>
      <c r="F60" s="18">
        <f>IF(ISNUMBER(D60), $B64 * E60, "")</f>
        <v>300.60120240480325</v>
      </c>
      <c r="G60" s="31">
        <v>10.199999999999999</v>
      </c>
      <c r="H60" s="32">
        <f t="shared" ref="H60:H63" si="27">IF(ISNUMBER(G60), (G60 - $B60) / $B60, "")</f>
        <v>2.2044088176352592E-2</v>
      </c>
      <c r="I60" s="101">
        <f>IF(ISNUMBER(G60), $B64 * H60, "")</f>
        <v>3306.6132264528887</v>
      </c>
      <c r="J60" s="15">
        <v>10.1</v>
      </c>
      <c r="K60" s="32">
        <f t="shared" ref="K60:K63" si="28">IF(ISNUMBER(J60), (J60 - $B60) / $B60, "")</f>
        <v>1.2024048096192307E-2</v>
      </c>
      <c r="L60" s="18">
        <f>IF(ISNUMBER(J60), $B64 * K60, "")</f>
        <v>1803.607214428846</v>
      </c>
      <c r="M60" s="31">
        <v>9.8800000000000008</v>
      </c>
      <c r="N60" s="32">
        <f t="shared" ref="N60:N63" si="29">IF(ISNUMBER(M60), (M60 - $B60) / $B60, "")</f>
        <v>-1.0020040080160284E-2</v>
      </c>
      <c r="O60" s="18">
        <f>IF(ISNUMBER(M60), $B64 * N60, "")</f>
        <v>-1503.0060120240425</v>
      </c>
      <c r="Q60" s="256"/>
      <c r="R60" s="256"/>
      <c r="S60" s="256"/>
    </row>
    <row r="61" spans="1:19" ht="17.25" customHeight="1" thickBot="1">
      <c r="A61" s="125" t="s">
        <v>235</v>
      </c>
      <c r="B61" s="126">
        <v>93.8</v>
      </c>
      <c r="C61" s="77">
        <v>-3.4979423900000001E-2</v>
      </c>
      <c r="D61" s="15">
        <v>102</v>
      </c>
      <c r="E61" s="32">
        <f t="shared" si="26"/>
        <v>8.7420042643923279E-2</v>
      </c>
      <c r="F61" s="18">
        <f>IF(ISNUMBER(D61), $B64 * E61, "")</f>
        <v>13113.006396588491</v>
      </c>
      <c r="G61" s="31">
        <v>100</v>
      </c>
      <c r="H61" s="32">
        <f t="shared" si="27"/>
        <v>6.6098081023454186E-2</v>
      </c>
      <c r="I61" s="101">
        <f>IF(ISNUMBER(G61), $B64 * H61, "")</f>
        <v>9914.7121535181286</v>
      </c>
      <c r="J61" s="15">
        <v>100</v>
      </c>
      <c r="K61" s="32">
        <f t="shared" si="28"/>
        <v>6.6098081023454186E-2</v>
      </c>
      <c r="L61" s="18">
        <f>IF(ISNUMBER(J61), $B64 * K61, "")</f>
        <v>9914.7121535181286</v>
      </c>
      <c r="M61" s="31">
        <v>97.1</v>
      </c>
      <c r="N61" s="32">
        <f t="shared" si="29"/>
        <v>3.5181236673773958E-2</v>
      </c>
      <c r="O61" s="18">
        <f>IF(ISNUMBER(M61), $B64 * N61, "")</f>
        <v>5277.1855010660938</v>
      </c>
      <c r="Q61" s="256"/>
      <c r="R61" s="256"/>
      <c r="S61" s="256"/>
    </row>
    <row r="62" spans="1:19" ht="17.25" customHeight="1">
      <c r="A62" s="125" t="s">
        <v>231</v>
      </c>
      <c r="B62" s="126">
        <v>70.2</v>
      </c>
      <c r="C62" s="77">
        <v>-3.8356164399999997E-2</v>
      </c>
      <c r="D62" s="15">
        <v>70.5</v>
      </c>
      <c r="E62" s="32">
        <f t="shared" si="26"/>
        <v>4.2735042735042332E-3</v>
      </c>
      <c r="F62" s="18">
        <f>IF(ISNUMBER(D62), $B64 * E62, "")</f>
        <v>641.02564102563497</v>
      </c>
      <c r="G62" s="31">
        <v>70.8</v>
      </c>
      <c r="H62" s="32">
        <f t="shared" si="27"/>
        <v>8.5470085470084663E-3</v>
      </c>
      <c r="I62" s="101">
        <f>IF(ISNUMBER(G62), $B64 * H62, "")</f>
        <v>1282.0512820512699</v>
      </c>
      <c r="J62" s="15">
        <v>70.7</v>
      </c>
      <c r="K62" s="32">
        <f t="shared" si="28"/>
        <v>7.1225071225071226E-3</v>
      </c>
      <c r="L62" s="18">
        <f>IF(ISNUMBER(J62), $B64 * K62, "")</f>
        <v>1068.3760683760684</v>
      </c>
      <c r="M62" s="31">
        <v>68.8</v>
      </c>
      <c r="N62" s="32">
        <f t="shared" si="29"/>
        <v>-1.9943019943020023E-2</v>
      </c>
      <c r="O62" s="18">
        <f>IF(ISNUMBER(M62), $B64 * N62, "")</f>
        <v>-2991.4529914530035</v>
      </c>
      <c r="Q62" s="278"/>
      <c r="R62" s="279"/>
      <c r="S62" s="280"/>
    </row>
    <row r="63" spans="1:19" ht="17.25" customHeight="1" thickBot="1">
      <c r="A63" s="130" t="s">
        <v>207</v>
      </c>
      <c r="B63" s="131">
        <v>13.6</v>
      </c>
      <c r="C63" s="79">
        <v>-4.2253521099999997E-2</v>
      </c>
      <c r="D63" s="24">
        <v>13.9</v>
      </c>
      <c r="E63" s="25">
        <f t="shared" si="26"/>
        <v>2.2058823529411818E-2</v>
      </c>
      <c r="F63" s="104">
        <f>IF(ISNUMBER(D63), $B64 * E63, "")</f>
        <v>3308.8235294117726</v>
      </c>
      <c r="G63" s="102">
        <v>13.8</v>
      </c>
      <c r="H63" s="25">
        <f t="shared" si="27"/>
        <v>1.4705882352941256E-2</v>
      </c>
      <c r="I63" s="103">
        <f>IF(ISNUMBER(G63), $B64 * H63, "")</f>
        <v>2205.8823529411884</v>
      </c>
      <c r="J63" s="24">
        <v>13.8</v>
      </c>
      <c r="K63" s="25">
        <f t="shared" si="28"/>
        <v>1.4705882352941256E-2</v>
      </c>
      <c r="L63" s="104">
        <f>IF(ISNUMBER(J63), $B64 * K63, "")</f>
        <v>2205.8823529411884</v>
      </c>
      <c r="M63" s="102">
        <v>13.6</v>
      </c>
      <c r="N63" s="25">
        <f t="shared" si="29"/>
        <v>0</v>
      </c>
      <c r="O63" s="104">
        <f>IF(ISNUMBER(M63), $B64 * N63, "")</f>
        <v>0</v>
      </c>
      <c r="Q63" s="281"/>
      <c r="R63" s="282"/>
      <c r="S63" s="283"/>
    </row>
    <row r="64" spans="1:19" ht="17.25" customHeight="1" thickBot="1">
      <c r="A64" s="132" t="s">
        <v>267</v>
      </c>
      <c r="B64" s="289">
        <f>$B$37</f>
        <v>150000</v>
      </c>
      <c r="C64" s="290"/>
      <c r="D64" s="26" t="s">
        <v>268</v>
      </c>
      <c r="E64" s="27">
        <f>IF(COUNT(E44:E63), SUM(E44:E63) / COUNT(E44:E63), 0)</f>
        <v>5.7499654161139056E-3</v>
      </c>
      <c r="F64" s="28">
        <f>SUM(F44:F63)</f>
        <v>17249.896248341716</v>
      </c>
      <c r="G64" s="26" t="s">
        <v>268</v>
      </c>
      <c r="H64" s="27">
        <f>IF(COUNT(H44:H63), SUM(H44:H63) / COUNT(H44:H63), 0)</f>
        <v>7.347875011401753E-3</v>
      </c>
      <c r="I64" s="28">
        <f>SUM(I44:I63)</f>
        <v>22043.625034205259</v>
      </c>
      <c r="J64" s="26" t="s">
        <v>268</v>
      </c>
      <c r="K64" s="27">
        <f>IF(COUNT(K44:K63), SUM(K44:K63) / COUNT(K44:K63), 0)</f>
        <v>5.1346622560236796E-3</v>
      </c>
      <c r="L64" s="28">
        <f>SUM(L44:L63)</f>
        <v>15403.986768071038</v>
      </c>
      <c r="M64" s="26" t="s">
        <v>268</v>
      </c>
      <c r="N64" s="27">
        <f>IF(COUNT(N44:N63), SUM(N44:N63) / COUNT(N44:N63), 0)</f>
        <v>-2.207813910184412E-2</v>
      </c>
      <c r="O64" s="28">
        <f>SUM(O44:O63)</f>
        <v>-66234.417305532363</v>
      </c>
      <c r="Q64" s="284"/>
      <c r="R64" s="285"/>
      <c r="S64" s="286"/>
    </row>
    <row r="65" spans="1:19" ht="17.25" customHeight="1"/>
    <row r="66" spans="1:19" ht="17.25" customHeight="1" thickBot="1"/>
    <row r="67" spans="1:19" ht="17.25" thickBot="1">
      <c r="A67" s="230" t="s">
        <v>45</v>
      </c>
      <c r="B67" s="231"/>
      <c r="C67" s="231"/>
      <c r="D67" s="231"/>
      <c r="E67" s="231"/>
      <c r="F67" s="231"/>
      <c r="G67" s="231"/>
      <c r="H67" s="231"/>
      <c r="I67" s="231"/>
      <c r="J67" s="231"/>
      <c r="K67" s="231"/>
      <c r="L67" s="231"/>
      <c r="M67" s="231"/>
      <c r="N67" s="231"/>
      <c r="O67" s="232"/>
      <c r="Q67" s="251"/>
      <c r="R67" s="251"/>
      <c r="S67" s="251"/>
    </row>
    <row r="68" spans="1:19" ht="17.25" thickBot="1">
      <c r="A68" s="222" t="s">
        <v>264</v>
      </c>
      <c r="B68" s="230" t="s">
        <v>49</v>
      </c>
      <c r="C68" s="232"/>
      <c r="D68" s="230" t="s">
        <v>57</v>
      </c>
      <c r="E68" s="231"/>
      <c r="F68" s="232"/>
      <c r="G68" s="257">
        <f>_xlfn.IFNA(VLOOKUP(B68, 현재가테이블!$B$2:$D$200, 2, FALSE), "-")</f>
        <v>60715000</v>
      </c>
      <c r="H68" s="258"/>
      <c r="I68" s="259"/>
      <c r="J68" s="230" t="s">
        <v>58</v>
      </c>
      <c r="K68" s="231"/>
      <c r="L68" s="232"/>
      <c r="M68" s="260">
        <f>_xlfn.IFNA(VLOOKUP(B68, 현재가테이블!$B$2:$D$200, 3, FALSE), "-")</f>
        <v>-7.8924148000000006E-3</v>
      </c>
      <c r="N68" s="261"/>
      <c r="O68" s="262"/>
      <c r="Q68" s="251"/>
      <c r="R68" s="251"/>
      <c r="S68" s="251"/>
    </row>
    <row r="69" spans="1:19" ht="17.25" thickBot="1">
      <c r="A69" s="291" t="s">
        <v>54</v>
      </c>
      <c r="B69" s="293" t="str">
        <f>TEXT($G$1, "[$-ko-KR]yyyy-mm-dd(ddd) ") &amp; "오전 00:00"</f>
        <v>2021-12-15(수) 오전 00:00</v>
      </c>
      <c r="C69" s="294"/>
      <c r="D69" s="253" t="str">
        <f>TEXT($G$1, "[$-ko-KR]yyyy-mm-dd(ddd) ") &amp; "오후 14:00"</f>
        <v>2021-12-15(수) 오후 14:00</v>
      </c>
      <c r="E69" s="254"/>
      <c r="F69" s="255"/>
      <c r="G69" s="253" t="str">
        <f>TEXT($G$1, "[$-ko-KR]yyyy-mm-dd(ddd) ") &amp; "오후 19:00"</f>
        <v>2021-12-15(수) 오후 19:00</v>
      </c>
      <c r="H69" s="254"/>
      <c r="I69" s="255"/>
      <c r="J69" s="253" t="str">
        <f>TEXT($G$1, "[$-ko-KR]yyyy-mm-dd(ddd) ") &amp; "오후 21:00"</f>
        <v>2021-12-15(수) 오후 21:00</v>
      </c>
      <c r="K69" s="254"/>
      <c r="L69" s="255"/>
      <c r="M69" s="253" t="str">
        <f>TEXT($G$1+1, "[$-ko-KR]yyyy-mm-dd(ddd) ") &amp; "오전 00:00"</f>
        <v>2021-12-16(목) 오전 00:00</v>
      </c>
      <c r="N69" s="254"/>
      <c r="O69" s="255"/>
      <c r="Q69" s="251"/>
      <c r="R69" s="251"/>
      <c r="S69" s="251"/>
    </row>
    <row r="70" spans="1:19" ht="17.25" thickBot="1">
      <c r="A70" s="292"/>
      <c r="B70" s="121" t="s">
        <v>57</v>
      </c>
      <c r="C70" s="122" t="s">
        <v>58</v>
      </c>
      <c r="D70" s="2" t="s">
        <v>57</v>
      </c>
      <c r="E70" s="10" t="s">
        <v>265</v>
      </c>
      <c r="F70" s="11" t="s">
        <v>266</v>
      </c>
      <c r="G70" s="223" t="s">
        <v>57</v>
      </c>
      <c r="H70" s="224" t="s">
        <v>265</v>
      </c>
      <c r="I70" s="225" t="s">
        <v>266</v>
      </c>
      <c r="J70" s="10" t="s">
        <v>57</v>
      </c>
      <c r="K70" s="10" t="s">
        <v>265</v>
      </c>
      <c r="L70" s="115" t="s">
        <v>266</v>
      </c>
      <c r="M70" s="2" t="s">
        <v>57</v>
      </c>
      <c r="N70" s="10" t="s">
        <v>265</v>
      </c>
      <c r="O70" s="66" t="s">
        <v>266</v>
      </c>
      <c r="Q70" s="256"/>
      <c r="R70" s="256"/>
      <c r="S70" s="256"/>
    </row>
    <row r="71" spans="1:19" ht="17.25" thickBot="1">
      <c r="A71" s="123" t="s">
        <v>263</v>
      </c>
      <c r="B71" s="124">
        <v>234</v>
      </c>
      <c r="C71" s="76">
        <v>0.18181818180000001</v>
      </c>
      <c r="D71" s="13">
        <v>220</v>
      </c>
      <c r="E71" s="14">
        <f>IF(ISNUMBER(D71), (D71 - $B71) / $B71, "")</f>
        <v>-5.9829059829059832E-2</v>
      </c>
      <c r="F71" s="16">
        <f>IF(ISNUMBER(D71), $B91 * E71, "")</f>
        <v>-8974.3589743589746</v>
      </c>
      <c r="G71" s="29">
        <v>224</v>
      </c>
      <c r="H71" s="14">
        <f>IF(ISNUMBER(G71), (G71 - $B71) / $B71, "")</f>
        <v>-4.2735042735042736E-2</v>
      </c>
      <c r="I71" s="100">
        <f>IF(ISNUMBER(G71), $B91 * H71, "")</f>
        <v>-6410.2564102564102</v>
      </c>
      <c r="J71" s="13">
        <v>222</v>
      </c>
      <c r="K71" s="14">
        <f>IF(ISNUMBER(J71), (J71 - $B71) / $B71, "")</f>
        <v>-5.128205128205128E-2</v>
      </c>
      <c r="L71" s="16">
        <f>IF(ISNUMBER(J71), $B91 * K71, "")</f>
        <v>-7692.3076923076924</v>
      </c>
      <c r="M71" s="29">
        <v>217</v>
      </c>
      <c r="N71" s="14">
        <f>IF(ISNUMBER(M71), (M71 - $B71) / $B71, "")</f>
        <v>-7.2649572649572655E-2</v>
      </c>
      <c r="O71" s="16">
        <f>IF(ISNUMBER(M71), $B91 * N71, "")</f>
        <v>-10897.435897435898</v>
      </c>
      <c r="Q71" s="251"/>
      <c r="R71" s="251"/>
      <c r="S71" s="251"/>
    </row>
    <row r="72" spans="1:19" ht="17.25" thickBot="1">
      <c r="A72" s="125" t="s">
        <v>85</v>
      </c>
      <c r="B72" s="126">
        <v>345</v>
      </c>
      <c r="C72" s="77">
        <v>1.7699115000000001E-2</v>
      </c>
      <c r="D72" s="15">
        <v>341</v>
      </c>
      <c r="E72" s="32">
        <f t="shared" ref="E72:E75" si="30">IF(ISNUMBER(D72), (D72 - $B72) / $B72, "")</f>
        <v>-1.1594202898550725E-2</v>
      </c>
      <c r="F72" s="18">
        <f>IF(ISNUMBER(D72), $B91 * E72, "")</f>
        <v>-1739.1304347826087</v>
      </c>
      <c r="G72" s="31">
        <v>343</v>
      </c>
      <c r="H72" s="32">
        <f t="shared" ref="H72:H75" si="31">IF(ISNUMBER(G72), (G72 - $B72) / $B72, "")</f>
        <v>-5.7971014492753624E-3</v>
      </c>
      <c r="I72" s="101">
        <f>IF(ISNUMBER(G72), $B91 * H72, "")</f>
        <v>-869.56521739130437</v>
      </c>
      <c r="J72" s="15">
        <v>342</v>
      </c>
      <c r="K72" s="32">
        <f t="shared" ref="K72:K75" si="32">IF(ISNUMBER(J72), (J72 - $B72) / $B72, "")</f>
        <v>-8.6956521739130436E-3</v>
      </c>
      <c r="L72" s="18">
        <f>IF(ISNUMBER(J72), $B91 * K72, "")</f>
        <v>-1304.3478260869565</v>
      </c>
      <c r="M72" s="31">
        <v>329</v>
      </c>
      <c r="N72" s="32">
        <f t="shared" ref="N72:N75" si="33">IF(ISNUMBER(M72), (M72 - $B72) / $B72, "")</f>
        <v>-4.6376811594202899E-2</v>
      </c>
      <c r="O72" s="18">
        <f>IF(ISNUMBER(M72), $B91 * N72, "")</f>
        <v>-6956.521739130435</v>
      </c>
      <c r="Q72" s="251"/>
      <c r="R72" s="251"/>
      <c r="S72" s="251"/>
    </row>
    <row r="73" spans="1:19" ht="17.25" thickBot="1">
      <c r="A73" s="125" t="s">
        <v>51</v>
      </c>
      <c r="B73" s="126">
        <v>323</v>
      </c>
      <c r="C73" s="77">
        <v>1.5723270399999999E-2</v>
      </c>
      <c r="D73" s="15">
        <v>324</v>
      </c>
      <c r="E73" s="32">
        <f t="shared" si="30"/>
        <v>3.0959752321981426E-3</v>
      </c>
      <c r="F73" s="18">
        <f>IF(ISNUMBER(D73), $B91 * E73, "")</f>
        <v>464.39628482972137</v>
      </c>
      <c r="G73" s="31">
        <v>320</v>
      </c>
      <c r="H73" s="32">
        <f t="shared" si="31"/>
        <v>-9.2879256965944269E-3</v>
      </c>
      <c r="I73" s="101">
        <f>IF(ISNUMBER(G73), $B91 * H73, "")</f>
        <v>-1393.188854489164</v>
      </c>
      <c r="J73" s="15">
        <v>320</v>
      </c>
      <c r="K73" s="32">
        <f t="shared" si="32"/>
        <v>-9.2879256965944269E-3</v>
      </c>
      <c r="L73" s="18">
        <f>IF(ISNUMBER(J73), $B91 * K73, "")</f>
        <v>-1393.188854489164</v>
      </c>
      <c r="M73" s="31">
        <v>313</v>
      </c>
      <c r="N73" s="32">
        <f t="shared" si="33"/>
        <v>-3.0959752321981424E-2</v>
      </c>
      <c r="O73" s="18">
        <f>IF(ISNUMBER(M73), $B91 * N73, "")</f>
        <v>-4643.9628482972139</v>
      </c>
      <c r="Q73" s="256"/>
      <c r="R73" s="256"/>
      <c r="S73" s="256"/>
    </row>
    <row r="74" spans="1:19" ht="17.25" thickBot="1">
      <c r="A74" s="125" t="s">
        <v>56</v>
      </c>
      <c r="B74" s="126">
        <v>156</v>
      </c>
      <c r="C74" s="77">
        <v>1.2987013E-2</v>
      </c>
      <c r="D74" s="15">
        <v>157</v>
      </c>
      <c r="E74" s="32">
        <f t="shared" si="30"/>
        <v>6.41025641025641E-3</v>
      </c>
      <c r="F74" s="18">
        <f>IF(ISNUMBER(D74), $B91 * E74, "")</f>
        <v>961.53846153846155</v>
      </c>
      <c r="G74" s="31">
        <v>159</v>
      </c>
      <c r="H74" s="32">
        <f t="shared" si="31"/>
        <v>1.9230769230769232E-2</v>
      </c>
      <c r="I74" s="101">
        <f>IF(ISNUMBER(G74), $B91 * H74, "")</f>
        <v>2884.6153846153848</v>
      </c>
      <c r="J74" s="15">
        <v>157</v>
      </c>
      <c r="K74" s="32">
        <f t="shared" si="32"/>
        <v>6.41025641025641E-3</v>
      </c>
      <c r="L74" s="18">
        <f>IF(ISNUMBER(J74), $B91 * K74, "")</f>
        <v>961.53846153846155</v>
      </c>
      <c r="M74" s="31">
        <v>153</v>
      </c>
      <c r="N74" s="32">
        <f t="shared" si="33"/>
        <v>-1.9230769230769232E-2</v>
      </c>
      <c r="O74" s="18">
        <f>IF(ISNUMBER(M74), $B91 * N74, "")</f>
        <v>-2884.6153846153848</v>
      </c>
      <c r="Q74" s="256"/>
      <c r="R74" s="256"/>
      <c r="S74" s="256"/>
    </row>
    <row r="75" spans="1:19" ht="17.25" thickBot="1">
      <c r="A75" s="127" t="s">
        <v>149</v>
      </c>
      <c r="B75" s="128">
        <v>107</v>
      </c>
      <c r="C75" s="78">
        <v>9.4339622999999994E-3</v>
      </c>
      <c r="D75" s="20">
        <v>108</v>
      </c>
      <c r="E75" s="21">
        <f t="shared" si="30"/>
        <v>9.3457943925233638E-3</v>
      </c>
      <c r="F75" s="22">
        <f>IF(ISNUMBER(D75), $B91 * E75, "")</f>
        <v>1401.8691588785045</v>
      </c>
      <c r="G75" s="30">
        <v>108</v>
      </c>
      <c r="H75" s="21">
        <f t="shared" si="31"/>
        <v>9.3457943925233638E-3</v>
      </c>
      <c r="I75" s="105">
        <f>IF(ISNUMBER(G75), $B91 * H75, "")</f>
        <v>1401.8691588785045</v>
      </c>
      <c r="J75" s="20">
        <v>108</v>
      </c>
      <c r="K75" s="21">
        <f t="shared" si="32"/>
        <v>9.3457943925233638E-3</v>
      </c>
      <c r="L75" s="22">
        <f>IF(ISNUMBER(J75), $B91 * K75, "")</f>
        <v>1401.8691588785045</v>
      </c>
      <c r="M75" s="30">
        <v>105</v>
      </c>
      <c r="N75" s="21">
        <f t="shared" si="33"/>
        <v>-1.8691588785046728E-2</v>
      </c>
      <c r="O75" s="22">
        <f>IF(ISNUMBER(M75), $B91 * N75, "")</f>
        <v>-2803.7383177570091</v>
      </c>
      <c r="Q75" s="256"/>
      <c r="R75" s="256"/>
      <c r="S75" s="256"/>
    </row>
    <row r="76" spans="1:19" ht="17.25" thickBot="1">
      <c r="A76" s="125" t="s">
        <v>103</v>
      </c>
      <c r="B76" s="129">
        <v>949</v>
      </c>
      <c r="C76" s="80">
        <v>7.4309978999999998E-3</v>
      </c>
      <c r="D76" s="106">
        <v>943</v>
      </c>
      <c r="E76" s="107">
        <f>IF(ISNUMBER(D76), (D76 - $B76) / $B76, "")</f>
        <v>-6.3224446786090622E-3</v>
      </c>
      <c r="F76" s="108">
        <f>IF(ISNUMBER(D76), $B91 * E76, "")</f>
        <v>-948.36670179135933</v>
      </c>
      <c r="G76" s="109">
        <v>954</v>
      </c>
      <c r="H76" s="107">
        <f>IF(ISNUMBER(G76), (G76 - $B76) / $B76, "")</f>
        <v>5.268703898840885E-3</v>
      </c>
      <c r="I76" s="110">
        <f>IF(ISNUMBER(G76), $B91 * H76, "")</f>
        <v>790.30558482613276</v>
      </c>
      <c r="J76" s="106">
        <v>947</v>
      </c>
      <c r="K76" s="107">
        <f>IF(ISNUMBER(J76), (J76 - $B76) / $B76, "")</f>
        <v>-2.1074815595363539E-3</v>
      </c>
      <c r="L76" s="108">
        <f>IF(ISNUMBER(J76), $B91 * K76, "")</f>
        <v>-316.12223393045309</v>
      </c>
      <c r="M76" s="109">
        <v>917</v>
      </c>
      <c r="N76" s="107">
        <f>IF(ISNUMBER(M76), (M76 - $B76) / $B76, "")</f>
        <v>-3.3719704952581663E-2</v>
      </c>
      <c r="O76" s="108">
        <f>IF(ISNUMBER(M76), $B91 * N76, "")</f>
        <v>-5057.9557428872495</v>
      </c>
      <c r="Q76" s="256"/>
      <c r="R76" s="256"/>
      <c r="S76" s="256"/>
    </row>
    <row r="77" spans="1:19" ht="17.25" thickBot="1">
      <c r="A77" s="125" t="s">
        <v>89</v>
      </c>
      <c r="B77" s="126">
        <v>987</v>
      </c>
      <c r="C77" s="77">
        <v>5.0916497E-3</v>
      </c>
      <c r="D77" s="15">
        <v>1000</v>
      </c>
      <c r="E77" s="32">
        <f t="shared" ref="E77:E80" si="34">IF(ISNUMBER(D77), (D77 - $B77) / $B77, "")</f>
        <v>1.3171225937183385E-2</v>
      </c>
      <c r="F77" s="18">
        <f>IF(ISNUMBER(D77), $B91 * E77, "")</f>
        <v>1975.6838905775078</v>
      </c>
      <c r="G77" s="31">
        <v>996</v>
      </c>
      <c r="H77" s="32">
        <f t="shared" ref="H77:H80" si="35">IF(ISNUMBER(G77), (G77 - $B77) / $B77, "")</f>
        <v>9.11854103343465E-3</v>
      </c>
      <c r="I77" s="101">
        <f>IF(ISNUMBER(G77), $B91 * H77, "")</f>
        <v>1367.7811550151976</v>
      </c>
      <c r="J77" s="15">
        <v>999</v>
      </c>
      <c r="K77" s="32">
        <f t="shared" ref="K77:K80" si="36">IF(ISNUMBER(J77), (J77 - $B77) / $B77, "")</f>
        <v>1.2158054711246201E-2</v>
      </c>
      <c r="L77" s="18">
        <f>IF(ISNUMBER(J77), $B91 * K77, "")</f>
        <v>1823.70820668693</v>
      </c>
      <c r="M77" s="31">
        <v>982</v>
      </c>
      <c r="N77" s="32">
        <f t="shared" ref="N77:N80" si="37">IF(ISNUMBER(M77), (M77 - $B77) / $B77, "")</f>
        <v>-5.065856129685917E-3</v>
      </c>
      <c r="O77" s="18">
        <f>IF(ISNUMBER(M77), $B91 * N77, "")</f>
        <v>-759.87841945288756</v>
      </c>
      <c r="Q77" s="256"/>
      <c r="R77" s="256"/>
      <c r="S77" s="256"/>
    </row>
    <row r="78" spans="1:19" ht="17.25" thickBot="1">
      <c r="A78" s="125" t="s">
        <v>101</v>
      </c>
      <c r="B78" s="126">
        <v>824</v>
      </c>
      <c r="C78" s="77">
        <v>3.6540803999999998E-3</v>
      </c>
      <c r="D78" s="15">
        <v>836</v>
      </c>
      <c r="E78" s="32">
        <f t="shared" si="34"/>
        <v>1.4563106796116505E-2</v>
      </c>
      <c r="F78" s="18">
        <f>IF(ISNUMBER(D78), $B91 * E78, "")</f>
        <v>2184.4660194174758</v>
      </c>
      <c r="G78" s="31">
        <v>845</v>
      </c>
      <c r="H78" s="32">
        <f t="shared" si="35"/>
        <v>2.5485436893203883E-2</v>
      </c>
      <c r="I78" s="101">
        <f>IF(ISNUMBER(G78), $B91 * H78, "")</f>
        <v>3822.8155339805826</v>
      </c>
      <c r="J78" s="15">
        <v>842</v>
      </c>
      <c r="K78" s="32">
        <f t="shared" si="36"/>
        <v>2.1844660194174758E-2</v>
      </c>
      <c r="L78" s="18">
        <f>IF(ISNUMBER(J78), $B91 * K78, "")</f>
        <v>3276.6990291262136</v>
      </c>
      <c r="M78" s="31">
        <v>814</v>
      </c>
      <c r="N78" s="32">
        <f t="shared" si="37"/>
        <v>-1.2135922330097087E-2</v>
      </c>
      <c r="O78" s="18">
        <f>IF(ISNUMBER(M78), $B91 * N78, "")</f>
        <v>-1820.3883495145631</v>
      </c>
      <c r="Q78" s="256"/>
      <c r="R78" s="256"/>
      <c r="S78" s="256"/>
    </row>
    <row r="79" spans="1:19" ht="17.25" thickBot="1">
      <c r="A79" s="125" t="s">
        <v>249</v>
      </c>
      <c r="B79" s="126">
        <v>821</v>
      </c>
      <c r="C79" s="77">
        <v>1.2195121999999999E-3</v>
      </c>
      <c r="D79" s="15">
        <v>811</v>
      </c>
      <c r="E79" s="32">
        <f t="shared" si="34"/>
        <v>-1.2180267965895249E-2</v>
      </c>
      <c r="F79" s="18">
        <f>IF(ISNUMBER(D79), $B91 * E79, "")</f>
        <v>-1827.0401948842873</v>
      </c>
      <c r="G79" s="31">
        <v>819</v>
      </c>
      <c r="H79" s="32">
        <f t="shared" si="35"/>
        <v>-2.4360535931790498E-3</v>
      </c>
      <c r="I79" s="101">
        <f>IF(ISNUMBER(G79), $B91 * H79, "")</f>
        <v>-365.40803897685748</v>
      </c>
      <c r="J79" s="15">
        <v>817</v>
      </c>
      <c r="K79" s="32">
        <f t="shared" si="36"/>
        <v>-4.8721071863580996E-3</v>
      </c>
      <c r="L79" s="18">
        <f>IF(ISNUMBER(J79), $B91 * K79, "")</f>
        <v>-730.81607795371497</v>
      </c>
      <c r="M79" s="31">
        <v>804</v>
      </c>
      <c r="N79" s="32">
        <f t="shared" si="37"/>
        <v>-2.0706455542021926E-2</v>
      </c>
      <c r="O79" s="18">
        <f>IF(ISNUMBER(M79), $B91 * N79, "")</f>
        <v>-3105.9683313032888</v>
      </c>
      <c r="Q79" s="33"/>
      <c r="R79" s="33"/>
    </row>
    <row r="80" spans="1:19" ht="17.25" thickBot="1">
      <c r="A80" s="130" t="s">
        <v>141</v>
      </c>
      <c r="B80" s="131">
        <v>120</v>
      </c>
      <c r="C80" s="79">
        <v>0</v>
      </c>
      <c r="D80" s="24">
        <v>121</v>
      </c>
      <c r="E80" s="25">
        <f t="shared" si="34"/>
        <v>8.3333333333333332E-3</v>
      </c>
      <c r="F80" s="104">
        <f>IF(ISNUMBER(D80), $B91 * E80, "")</f>
        <v>1250</v>
      </c>
      <c r="G80" s="102">
        <v>123</v>
      </c>
      <c r="H80" s="25">
        <f t="shared" si="35"/>
        <v>2.5000000000000001E-2</v>
      </c>
      <c r="I80" s="103">
        <f>IF(ISNUMBER(G80), $B91 * H80, "")</f>
        <v>3750</v>
      </c>
      <c r="J80" s="24">
        <v>123</v>
      </c>
      <c r="K80" s="25">
        <f t="shared" si="36"/>
        <v>2.5000000000000001E-2</v>
      </c>
      <c r="L80" s="104">
        <f>IF(ISNUMBER(J80), $B91 * K80, "")</f>
        <v>3750</v>
      </c>
      <c r="M80" s="102">
        <v>119</v>
      </c>
      <c r="N80" s="25">
        <f t="shared" si="37"/>
        <v>-8.3333333333333332E-3</v>
      </c>
      <c r="O80" s="104">
        <f>IF(ISNUMBER(M80), $B91 * N80, "")</f>
        <v>-1250</v>
      </c>
      <c r="Q80" s="265"/>
      <c r="R80" s="266"/>
      <c r="S80" s="267"/>
    </row>
    <row r="81" spans="1:19">
      <c r="A81" s="123" t="s">
        <v>107</v>
      </c>
      <c r="B81" s="124">
        <v>130</v>
      </c>
      <c r="C81" s="76">
        <v>0</v>
      </c>
      <c r="D81" s="13">
        <v>131</v>
      </c>
      <c r="E81" s="14">
        <f>IF(ISNUMBER(D81), (D81 - $B81) / $B81, "")</f>
        <v>7.6923076923076927E-3</v>
      </c>
      <c r="F81" s="16">
        <f>IF(ISNUMBER(D81), $B91 * E81, "")</f>
        <v>1153.8461538461538</v>
      </c>
      <c r="G81" s="29">
        <v>131</v>
      </c>
      <c r="H81" s="14">
        <f>IF(ISNUMBER(G81), (G81 - $B81) / $B81, "")</f>
        <v>7.6923076923076927E-3</v>
      </c>
      <c r="I81" s="100">
        <f>IF(ISNUMBER(G81), $B91 * H81, "")</f>
        <v>1153.8461538461538</v>
      </c>
      <c r="J81" s="13">
        <v>131</v>
      </c>
      <c r="K81" s="14">
        <f>IF(ISNUMBER(J81), (J81 - $B81) / $B81, "")</f>
        <v>7.6923076923076927E-3</v>
      </c>
      <c r="L81" s="16">
        <f>IF(ISNUMBER(J81), $B91 * K81, "")</f>
        <v>1153.8461538461538</v>
      </c>
      <c r="M81" s="29">
        <v>128</v>
      </c>
      <c r="N81" s="14">
        <f>IF(ISNUMBER(M81), (M81 - $B81) / $B81, "")</f>
        <v>-1.5384615384615385E-2</v>
      </c>
      <c r="O81" s="16">
        <f>IF(ISNUMBER(M81), $B91 * N81, "")</f>
        <v>-2307.6923076923076</v>
      </c>
      <c r="Q81" s="268"/>
      <c r="R81" s="269"/>
      <c r="S81" s="270"/>
    </row>
    <row r="82" spans="1:19" ht="17.25" thickBot="1">
      <c r="A82" s="125" t="s">
        <v>121</v>
      </c>
      <c r="B82" s="126">
        <v>398</v>
      </c>
      <c r="C82" s="77">
        <v>-2.5062656999999999E-3</v>
      </c>
      <c r="D82" s="15">
        <v>403</v>
      </c>
      <c r="E82" s="32">
        <f t="shared" ref="E82:E85" si="38">IF(ISNUMBER(D82), (D82 - $B82) / $B82, "")</f>
        <v>1.2562814070351759E-2</v>
      </c>
      <c r="F82" s="18">
        <f>IF(ISNUMBER(D82), $B91 * E82, "")</f>
        <v>1884.422110552764</v>
      </c>
      <c r="G82" s="31">
        <v>406</v>
      </c>
      <c r="H82" s="32">
        <f t="shared" ref="H82:H85" si="39">IF(ISNUMBER(G82), (G82 - $B82) / $B82, "")</f>
        <v>2.0100502512562814E-2</v>
      </c>
      <c r="I82" s="101">
        <f>IF(ISNUMBER(G82), $B91 * H82, "")</f>
        <v>3015.075376884422</v>
      </c>
      <c r="J82" s="15">
        <v>407</v>
      </c>
      <c r="K82" s="32">
        <f t="shared" ref="K82:K85" si="40">IF(ISNUMBER(J82), (J82 - $B82) / $B82, "")</f>
        <v>2.2613065326633167E-2</v>
      </c>
      <c r="L82" s="18">
        <f>IF(ISNUMBER(J82), $B91 * K82, "")</f>
        <v>3391.9597989949748</v>
      </c>
      <c r="M82" s="31">
        <v>393</v>
      </c>
      <c r="N82" s="32">
        <f t="shared" ref="N82:N85" si="41">IF(ISNUMBER(M82), (M82 - $B82) / $B82, "")</f>
        <v>-1.2562814070351759E-2</v>
      </c>
      <c r="O82" s="18">
        <f>IF(ISNUMBER(M82), $B91 * N82, "")</f>
        <v>-1884.422110552764</v>
      </c>
      <c r="Q82" s="271"/>
      <c r="R82" s="272"/>
      <c r="S82" s="273"/>
    </row>
    <row r="83" spans="1:19" ht="17.25" thickBot="1">
      <c r="A83" s="125" t="s">
        <v>115</v>
      </c>
      <c r="B83" s="126">
        <v>663</v>
      </c>
      <c r="C83" s="77">
        <v>-3.0075188000000001E-3</v>
      </c>
      <c r="D83" s="15">
        <v>662</v>
      </c>
      <c r="E83" s="32">
        <f t="shared" si="38"/>
        <v>-1.5082956259426848E-3</v>
      </c>
      <c r="F83" s="18">
        <f>IF(ISNUMBER(D83), $B91 * E83, "")</f>
        <v>-226.24434389140274</v>
      </c>
      <c r="G83" s="31">
        <v>670</v>
      </c>
      <c r="H83" s="32">
        <f t="shared" si="39"/>
        <v>1.0558069381598794E-2</v>
      </c>
      <c r="I83" s="101">
        <f>IF(ISNUMBER(G83), $B91 * H83, "")</f>
        <v>1583.710407239819</v>
      </c>
      <c r="J83" s="15">
        <v>666</v>
      </c>
      <c r="K83" s="32">
        <f t="shared" si="40"/>
        <v>4.5248868778280547E-3</v>
      </c>
      <c r="L83" s="18">
        <f>IF(ISNUMBER(J83), $B91 * K83, "")</f>
        <v>678.73303167420818</v>
      </c>
      <c r="M83" s="31">
        <v>652</v>
      </c>
      <c r="N83" s="32">
        <f t="shared" si="41"/>
        <v>-1.6591251885369532E-2</v>
      </c>
      <c r="O83" s="18">
        <f>IF(ISNUMBER(M83), $B91 * N83, "")</f>
        <v>-2488.6877828054298</v>
      </c>
      <c r="Q83" s="256"/>
      <c r="R83" s="256"/>
      <c r="S83" s="256"/>
    </row>
    <row r="84" spans="1:19" ht="17.25" thickBot="1">
      <c r="A84" s="125" t="s">
        <v>336</v>
      </c>
      <c r="B84" s="126">
        <v>283</v>
      </c>
      <c r="C84" s="77">
        <v>-3.5211268000000001E-3</v>
      </c>
      <c r="D84" s="15">
        <v>291</v>
      </c>
      <c r="E84" s="32">
        <f t="shared" si="38"/>
        <v>2.8268551236749116E-2</v>
      </c>
      <c r="F84" s="18">
        <f>IF(ISNUMBER(D84), $B91 * E84, "")</f>
        <v>4240.2826855123676</v>
      </c>
      <c r="G84" s="31">
        <v>300</v>
      </c>
      <c r="H84" s="32">
        <f t="shared" si="39"/>
        <v>6.0070671378091869E-2</v>
      </c>
      <c r="I84" s="101">
        <f>IF(ISNUMBER(G84), $B91 * H84, "")</f>
        <v>9010.6007067137798</v>
      </c>
      <c r="J84" s="15">
        <v>299</v>
      </c>
      <c r="K84" s="32">
        <f t="shared" si="40"/>
        <v>5.6537102473498232E-2</v>
      </c>
      <c r="L84" s="18">
        <f>IF(ISNUMBER(J84), $B91 * K84, "")</f>
        <v>8480.5653710247352</v>
      </c>
      <c r="M84" s="31">
        <v>295</v>
      </c>
      <c r="N84" s="32">
        <f t="shared" si="41"/>
        <v>4.2402826855123678E-2</v>
      </c>
      <c r="O84" s="18">
        <f>IF(ISNUMBER(M84), $B91 * N84, "")</f>
        <v>6360.4240282685514</v>
      </c>
      <c r="Q84" s="251"/>
      <c r="R84" s="251"/>
      <c r="S84" s="251"/>
    </row>
    <row r="85" spans="1:19" ht="17.25" thickBot="1">
      <c r="A85" s="127" t="s">
        <v>197</v>
      </c>
      <c r="B85" s="128">
        <v>150</v>
      </c>
      <c r="C85" s="78">
        <v>-6.6225166000000004E-3</v>
      </c>
      <c r="D85" s="20">
        <v>148</v>
      </c>
      <c r="E85" s="21">
        <f t="shared" si="38"/>
        <v>-1.3333333333333334E-2</v>
      </c>
      <c r="F85" s="22">
        <f>IF(ISNUMBER(D85), $B91 * E85, "")</f>
        <v>-2000.0000000000002</v>
      </c>
      <c r="G85" s="30">
        <v>150</v>
      </c>
      <c r="H85" s="21">
        <f t="shared" si="39"/>
        <v>0</v>
      </c>
      <c r="I85" s="105">
        <f>IF(ISNUMBER(G85), $B91 * H85, "")</f>
        <v>0</v>
      </c>
      <c r="J85" s="20">
        <v>149</v>
      </c>
      <c r="K85" s="21">
        <f t="shared" si="40"/>
        <v>-6.6666666666666671E-3</v>
      </c>
      <c r="L85" s="22">
        <f>IF(ISNUMBER(J85), $B91 * K85, "")</f>
        <v>-1000.0000000000001</v>
      </c>
      <c r="M85" s="30">
        <v>144</v>
      </c>
      <c r="N85" s="21">
        <f t="shared" si="41"/>
        <v>-0.04</v>
      </c>
      <c r="O85" s="22">
        <f>IF(ISNUMBER(M85), $B91 * N85, "")</f>
        <v>-6000</v>
      </c>
      <c r="Q85" s="251"/>
      <c r="R85" s="251"/>
      <c r="S85" s="251"/>
    </row>
    <row r="86" spans="1:19" ht="17.25" thickBot="1">
      <c r="A86" s="125" t="s">
        <v>171</v>
      </c>
      <c r="B86" s="129">
        <v>511</v>
      </c>
      <c r="C86" s="80">
        <v>-7.7669903000000002E-3</v>
      </c>
      <c r="D86" s="106">
        <v>505</v>
      </c>
      <c r="E86" s="107">
        <f>IF(ISNUMBER(D86), (D86 - $B86) / $B86, "")</f>
        <v>-1.1741682974559686E-2</v>
      </c>
      <c r="F86" s="108">
        <f>IF(ISNUMBER(D86), $B91 * E86, "")</f>
        <v>-1761.252446183953</v>
      </c>
      <c r="G86" s="109">
        <v>506</v>
      </c>
      <c r="H86" s="107">
        <f>IF(ISNUMBER(G86), (G86 - $B86) / $B86, "")</f>
        <v>-9.7847358121330719E-3</v>
      </c>
      <c r="I86" s="110">
        <f>IF(ISNUMBER(G86), $B91 * H86, "")</f>
        <v>-1467.7103718199608</v>
      </c>
      <c r="J86" s="106">
        <v>505</v>
      </c>
      <c r="K86" s="107">
        <f>IF(ISNUMBER(J86), (J86 - $B86) / $B86, "")</f>
        <v>-1.1741682974559686E-2</v>
      </c>
      <c r="L86" s="108">
        <f>IF(ISNUMBER(J86), $B91 * K86, "")</f>
        <v>-1761.252446183953</v>
      </c>
      <c r="M86" s="109">
        <v>489</v>
      </c>
      <c r="N86" s="107">
        <f>IF(ISNUMBER(M86), (M86 - $B86) / $B86, "")</f>
        <v>-4.3052837573385516E-2</v>
      </c>
      <c r="O86" s="108">
        <f>IF(ISNUMBER(M86), $B91 * N86, "")</f>
        <v>-6457.9256360078271</v>
      </c>
      <c r="Q86" s="256"/>
      <c r="R86" s="256"/>
      <c r="S86" s="256"/>
    </row>
    <row r="87" spans="1:19" ht="17.25" thickBot="1">
      <c r="A87" s="125" t="s">
        <v>127</v>
      </c>
      <c r="B87" s="126">
        <v>101</v>
      </c>
      <c r="C87" s="77">
        <v>-9.8039215999999995E-3</v>
      </c>
      <c r="D87" s="15">
        <v>101</v>
      </c>
      <c r="E87" s="32">
        <f t="shared" ref="E87:E90" si="42">IF(ISNUMBER(D87), (D87 - $B87) / $B87, "")</f>
        <v>0</v>
      </c>
      <c r="F87" s="18">
        <f>IF(ISNUMBER(D87), $B91 * E87, "")</f>
        <v>0</v>
      </c>
      <c r="G87" s="31">
        <v>102</v>
      </c>
      <c r="H87" s="32">
        <f t="shared" ref="H87:H90" si="43">IF(ISNUMBER(G87), (G87 - $B87) / $B87, "")</f>
        <v>9.9009900990099011E-3</v>
      </c>
      <c r="I87" s="101">
        <f>IF(ISNUMBER(G87), $B91 * H87, "")</f>
        <v>1485.1485148514851</v>
      </c>
      <c r="J87" s="15">
        <v>100</v>
      </c>
      <c r="K87" s="32">
        <f t="shared" ref="K87:K90" si="44">IF(ISNUMBER(J87), (J87 - $B87) / $B87, "")</f>
        <v>-9.9009900990099011E-3</v>
      </c>
      <c r="L87" s="18">
        <f>IF(ISNUMBER(J87), $B91 * K87, "")</f>
        <v>-1485.1485148514851</v>
      </c>
      <c r="M87" s="31">
        <v>99.7</v>
      </c>
      <c r="N87" s="32">
        <f t="shared" ref="N87:N90" si="45">IF(ISNUMBER(M87), (M87 - $B87) / $B87, "")</f>
        <v>-1.2871287128712843E-2</v>
      </c>
      <c r="O87" s="18">
        <f>IF(ISNUMBER(M87), $B91 * N87, "")</f>
        <v>-1930.6930693069264</v>
      </c>
      <c r="Q87" s="256"/>
      <c r="R87" s="256"/>
      <c r="S87" s="256"/>
    </row>
    <row r="88" spans="1:19" ht="17.25" thickBot="1">
      <c r="A88" s="125" t="s">
        <v>251</v>
      </c>
      <c r="B88" s="126">
        <v>275</v>
      </c>
      <c r="C88" s="77">
        <v>-1.43369176E-2</v>
      </c>
      <c r="D88" s="15">
        <v>278</v>
      </c>
      <c r="E88" s="32">
        <f t="shared" si="42"/>
        <v>1.090909090909091E-2</v>
      </c>
      <c r="F88" s="18">
        <f>IF(ISNUMBER(D88), $B91 * E88, "")</f>
        <v>1636.3636363636365</v>
      </c>
      <c r="G88" s="31">
        <v>280</v>
      </c>
      <c r="H88" s="32">
        <f t="shared" si="43"/>
        <v>1.8181818181818181E-2</v>
      </c>
      <c r="I88" s="101">
        <f>IF(ISNUMBER(G88), $B91 * H88, "")</f>
        <v>2727.272727272727</v>
      </c>
      <c r="J88" s="15">
        <v>278</v>
      </c>
      <c r="K88" s="32">
        <f t="shared" si="44"/>
        <v>1.090909090909091E-2</v>
      </c>
      <c r="L88" s="18">
        <f>IF(ISNUMBER(J88), $B91 * K88, "")</f>
        <v>1636.3636363636365</v>
      </c>
      <c r="M88" s="31">
        <v>267</v>
      </c>
      <c r="N88" s="32">
        <f t="shared" si="45"/>
        <v>-2.9090909090909091E-2</v>
      </c>
      <c r="O88" s="18">
        <f>IF(ISNUMBER(M88), $B91 * N88, "")</f>
        <v>-4363.636363636364</v>
      </c>
      <c r="Q88" s="256"/>
      <c r="R88" s="256"/>
      <c r="S88" s="256"/>
    </row>
    <row r="89" spans="1:19">
      <c r="A89" s="125" t="s">
        <v>161</v>
      </c>
      <c r="B89" s="126">
        <v>462</v>
      </c>
      <c r="C89" s="77">
        <v>-1.7021276599999999E-2</v>
      </c>
      <c r="D89" s="15">
        <v>449</v>
      </c>
      <c r="E89" s="32">
        <f t="shared" si="42"/>
        <v>-2.813852813852814E-2</v>
      </c>
      <c r="F89" s="18">
        <f>IF(ISNUMBER(D89), $B91 * E89, "")</f>
        <v>-4220.7792207792209</v>
      </c>
      <c r="G89" s="31">
        <v>455</v>
      </c>
      <c r="H89" s="32">
        <f t="shared" si="43"/>
        <v>-1.5151515151515152E-2</v>
      </c>
      <c r="I89" s="101">
        <f>IF(ISNUMBER(G89), $B91 * H89, "")</f>
        <v>-2272.727272727273</v>
      </c>
      <c r="J89" s="15">
        <v>450</v>
      </c>
      <c r="K89" s="32">
        <f t="shared" si="44"/>
        <v>-2.5974025974025976E-2</v>
      </c>
      <c r="L89" s="18">
        <f>IF(ISNUMBER(J89), $B91 * K89, "")</f>
        <v>-3896.1038961038962</v>
      </c>
      <c r="M89" s="31">
        <v>445</v>
      </c>
      <c r="N89" s="32">
        <f t="shared" si="45"/>
        <v>-3.67965367965368E-2</v>
      </c>
      <c r="O89" s="18">
        <f>IF(ISNUMBER(M89), $B91 * N89, "")</f>
        <v>-5519.4805194805203</v>
      </c>
      <c r="Q89" s="278"/>
      <c r="R89" s="279"/>
      <c r="S89" s="280"/>
    </row>
    <row r="90" spans="1:19" ht="17.25" thickBot="1">
      <c r="A90" s="130" t="s">
        <v>217</v>
      </c>
      <c r="B90" s="131">
        <v>167</v>
      </c>
      <c r="C90" s="79">
        <v>-1.76470588E-2</v>
      </c>
      <c r="D90" s="24">
        <v>179</v>
      </c>
      <c r="E90" s="25">
        <f t="shared" si="42"/>
        <v>7.1856287425149698E-2</v>
      </c>
      <c r="F90" s="104">
        <f>IF(ISNUMBER(D90), $B91 * E90, "")</f>
        <v>10778.443113772455</v>
      </c>
      <c r="G90" s="102">
        <v>173</v>
      </c>
      <c r="H90" s="25">
        <f t="shared" si="43"/>
        <v>3.5928143712574849E-2</v>
      </c>
      <c r="I90" s="103">
        <f>IF(ISNUMBER(G90), $B91 * H90, "")</f>
        <v>5389.2215568862275</v>
      </c>
      <c r="J90" s="24">
        <v>174</v>
      </c>
      <c r="K90" s="25">
        <f t="shared" si="44"/>
        <v>4.1916167664670656E-2</v>
      </c>
      <c r="L90" s="104">
        <f>IF(ISNUMBER(J90), $B91 * K90, "")</f>
        <v>6287.425149700598</v>
      </c>
      <c r="M90" s="102">
        <v>171</v>
      </c>
      <c r="N90" s="25">
        <f t="shared" si="45"/>
        <v>2.3952095808383235E-2</v>
      </c>
      <c r="O90" s="104">
        <f>IF(ISNUMBER(M90), $B91 * N90, "")</f>
        <v>3592.8143712574852</v>
      </c>
      <c r="Q90" s="281"/>
      <c r="R90" s="282"/>
      <c r="S90" s="283"/>
    </row>
    <row r="91" spans="1:19" ht="17.25" thickBot="1">
      <c r="A91" s="132" t="s">
        <v>267</v>
      </c>
      <c r="B91" s="289">
        <f>$B$37</f>
        <v>150000</v>
      </c>
      <c r="C91" s="290"/>
      <c r="D91" s="26" t="s">
        <v>268</v>
      </c>
      <c r="E91" s="27">
        <f>IF(COUNT(E71:E90), SUM(E71:E90) / COUNT(E71:E90), 0)</f>
        <v>2.0780463995390798E-3</v>
      </c>
      <c r="F91" s="28">
        <f>SUM(F71:F90)</f>
        <v>6234.1391986172403</v>
      </c>
      <c r="G91" s="26" t="s">
        <v>268</v>
      </c>
      <c r="H91" s="27">
        <f>IF(COUNT(H71:H90), SUM(H71:H90) / COUNT(H71:H90), 0)</f>
        <v>8.5344686984498187E-3</v>
      </c>
      <c r="I91" s="28">
        <f>SUM(I71:I90)</f>
        <v>25603.406095349448</v>
      </c>
      <c r="J91" s="26" t="s">
        <v>268</v>
      </c>
      <c r="K91" s="27">
        <f>IF(COUNT(K71:K90), SUM(K71:K90) / COUNT(K71:K90), 0)</f>
        <v>4.4211401519756999E-3</v>
      </c>
      <c r="L91" s="28">
        <f>SUM(L71:L90)</f>
        <v>13263.420455927098</v>
      </c>
      <c r="M91" s="26" t="s">
        <v>268</v>
      </c>
      <c r="N91" s="27">
        <f>IF(COUNT(N71:N90), SUM(N71:N90) / COUNT(N71:N90), 0)</f>
        <v>-2.0393254806783341E-2</v>
      </c>
      <c r="O91" s="28">
        <f>SUM(O71:O90)</f>
        <v>-61179.764420350039</v>
      </c>
      <c r="Q91" s="284"/>
      <c r="R91" s="285"/>
      <c r="S91" s="286"/>
    </row>
    <row r="93" spans="1:19" ht="17.25" thickBot="1"/>
    <row r="94" spans="1:19" ht="17.25" thickBot="1">
      <c r="A94" s="230" t="s">
        <v>46</v>
      </c>
      <c r="B94" s="231"/>
      <c r="C94" s="231"/>
      <c r="D94" s="231"/>
      <c r="E94" s="231"/>
      <c r="F94" s="231"/>
      <c r="G94" s="231"/>
      <c r="H94" s="231"/>
      <c r="I94" s="231"/>
      <c r="J94" s="231"/>
      <c r="K94" s="231"/>
      <c r="L94" s="231"/>
      <c r="M94" s="231"/>
      <c r="N94" s="231"/>
      <c r="O94" s="232"/>
      <c r="Q94" s="251"/>
      <c r="R94" s="251"/>
      <c r="S94" s="251"/>
    </row>
    <row r="95" spans="1:19" ht="17.25" thickBot="1">
      <c r="A95" s="222" t="s">
        <v>264</v>
      </c>
      <c r="B95" s="230" t="s">
        <v>49</v>
      </c>
      <c r="C95" s="232"/>
      <c r="D95" s="230" t="s">
        <v>57</v>
      </c>
      <c r="E95" s="231"/>
      <c r="F95" s="232"/>
      <c r="G95" s="257">
        <f>_xlfn.IFNA(VLOOKUP(B95, 현재가테이블!$B$2:$D$200, 2, FALSE), "-")</f>
        <v>60715000</v>
      </c>
      <c r="H95" s="258"/>
      <c r="I95" s="259"/>
      <c r="J95" s="230" t="s">
        <v>58</v>
      </c>
      <c r="K95" s="231"/>
      <c r="L95" s="232"/>
      <c r="M95" s="260">
        <f>_xlfn.IFNA(VLOOKUP(B95, 현재가테이블!$B$2:$D$200, 3, FALSE), "-")</f>
        <v>-7.8924148000000006E-3</v>
      </c>
      <c r="N95" s="261"/>
      <c r="O95" s="262"/>
      <c r="Q95" s="251"/>
      <c r="R95" s="251"/>
      <c r="S95" s="251"/>
    </row>
    <row r="96" spans="1:19" ht="17.25" thickBot="1">
      <c r="A96" s="291" t="s">
        <v>54</v>
      </c>
      <c r="B96" s="293" t="str">
        <f>TEXT($G$1, "[$-ko-KR]yyyy-mm-dd(ddd) ") &amp; "오전 00:00"</f>
        <v>2021-12-15(수) 오전 00:00</v>
      </c>
      <c r="C96" s="294"/>
      <c r="D96" s="253" t="str">
        <f>TEXT($G$1, "[$-ko-KR]yyyy-mm-dd(ddd) ") &amp; "오후 14:00"</f>
        <v>2021-12-15(수) 오후 14:00</v>
      </c>
      <c r="E96" s="254"/>
      <c r="F96" s="255"/>
      <c r="G96" s="253" t="str">
        <f>TEXT($G$1, "[$-ko-KR]yyyy-mm-dd(ddd) ") &amp; "오후 19:00"</f>
        <v>2021-12-15(수) 오후 19:00</v>
      </c>
      <c r="H96" s="254"/>
      <c r="I96" s="255"/>
      <c r="J96" s="253" t="str">
        <f>TEXT($G$1, "[$-ko-KR]yyyy-mm-dd(ddd) ") &amp; "오후 21:00"</f>
        <v>2021-12-15(수) 오후 21:00</v>
      </c>
      <c r="K96" s="254"/>
      <c r="L96" s="255"/>
      <c r="M96" s="253" t="str">
        <f>TEXT($G$1+1, "[$-ko-KR]yyyy-mm-dd(ddd) ") &amp; "오전 00:00"</f>
        <v>2021-12-16(목) 오전 00:00</v>
      </c>
      <c r="N96" s="254"/>
      <c r="O96" s="255"/>
      <c r="Q96" s="251"/>
      <c r="R96" s="251"/>
      <c r="S96" s="251"/>
    </row>
    <row r="97" spans="1:19" ht="17.25" thickBot="1">
      <c r="A97" s="292"/>
      <c r="B97" s="121" t="s">
        <v>57</v>
      </c>
      <c r="C97" s="122" t="s">
        <v>58</v>
      </c>
      <c r="D97" s="2" t="s">
        <v>57</v>
      </c>
      <c r="E97" s="10" t="s">
        <v>265</v>
      </c>
      <c r="F97" s="11" t="s">
        <v>266</v>
      </c>
      <c r="G97" s="223" t="s">
        <v>57</v>
      </c>
      <c r="H97" s="224" t="s">
        <v>265</v>
      </c>
      <c r="I97" s="225" t="s">
        <v>266</v>
      </c>
      <c r="J97" s="10" t="s">
        <v>57</v>
      </c>
      <c r="K97" s="10" t="s">
        <v>265</v>
      </c>
      <c r="L97" s="115" t="s">
        <v>266</v>
      </c>
      <c r="M97" s="2" t="s">
        <v>57</v>
      </c>
      <c r="N97" s="10" t="s">
        <v>265</v>
      </c>
      <c r="O97" s="66" t="s">
        <v>266</v>
      </c>
      <c r="Q97" s="256"/>
      <c r="R97" s="256"/>
      <c r="S97" s="256"/>
    </row>
    <row r="98" spans="1:19" ht="17.25" thickBot="1">
      <c r="A98" s="123" t="s">
        <v>263</v>
      </c>
      <c r="B98" s="124">
        <v>234</v>
      </c>
      <c r="C98" s="76">
        <v>0.18181818180000001</v>
      </c>
      <c r="D98" s="13">
        <v>220</v>
      </c>
      <c r="E98" s="14">
        <f>IF(ISNUMBER(D98), (D98 - $B98) / $B98, "")</f>
        <v>-5.9829059829059832E-2</v>
      </c>
      <c r="F98" s="16">
        <f>IF(ISNUMBER(D98), $B118 * E98, "")</f>
        <v>-8974.3589743589746</v>
      </c>
      <c r="G98" s="29">
        <v>224</v>
      </c>
      <c r="H98" s="14">
        <f>IF(ISNUMBER(G98), (G98 - $B98) / $B98, "")</f>
        <v>-4.2735042735042736E-2</v>
      </c>
      <c r="I98" s="100">
        <f>IF(ISNUMBER(G98), $B118 * H98, "")</f>
        <v>-6410.2564102564102</v>
      </c>
      <c r="J98" s="13">
        <v>222</v>
      </c>
      <c r="K98" s="14">
        <f>IF(ISNUMBER(J98), (J98 - $B98) / $B98, "")</f>
        <v>-5.128205128205128E-2</v>
      </c>
      <c r="L98" s="16">
        <f>IF(ISNUMBER(J98), $B118 * K98, "")</f>
        <v>-7692.3076923076924</v>
      </c>
      <c r="M98" s="29">
        <v>217</v>
      </c>
      <c r="N98" s="14">
        <f>IF(ISNUMBER(M98), (M98 - $B98) / $B98, "")</f>
        <v>-7.2649572649572655E-2</v>
      </c>
      <c r="O98" s="16">
        <f>IF(ISNUMBER(M98), $B118 * N98, "")</f>
        <v>-10897.435897435898</v>
      </c>
      <c r="Q98" s="251"/>
      <c r="R98" s="251"/>
      <c r="S98" s="251"/>
    </row>
    <row r="99" spans="1:19" ht="17.25" thickBot="1">
      <c r="A99" s="125" t="s">
        <v>338</v>
      </c>
      <c r="B99" s="126">
        <v>0.14199999999999999</v>
      </c>
      <c r="C99" s="77">
        <v>7.5757575800000004E-2</v>
      </c>
      <c r="D99" s="15">
        <v>0.14099999999999999</v>
      </c>
      <c r="E99" s="32">
        <f t="shared" ref="E99:E102" si="46">IF(ISNUMBER(D99), (D99 - $B99) / $B99, "")</f>
        <v>-7.0422535211267677E-3</v>
      </c>
      <c r="F99" s="18">
        <f>IF(ISNUMBER(D99), $B118 * E99, "")</f>
        <v>-1056.3380281690152</v>
      </c>
      <c r="G99" s="31">
        <v>0.14000000000000001</v>
      </c>
      <c r="H99" s="32">
        <f t="shared" ref="H99:H102" si="47">IF(ISNUMBER(G99), (G99 - $B99) / $B99, "")</f>
        <v>-1.4084507042253339E-2</v>
      </c>
      <c r="I99" s="101">
        <f>IF(ISNUMBER(G99), $B118 * H99, "")</f>
        <v>-2112.6760563380008</v>
      </c>
      <c r="J99" s="15">
        <v>0.13900000000000001</v>
      </c>
      <c r="K99" s="32">
        <f t="shared" ref="K99:K102" si="48">IF(ISNUMBER(J99), (J99 - $B99) / $B99, "")</f>
        <v>-2.1126760563380108E-2</v>
      </c>
      <c r="L99" s="18">
        <f>IF(ISNUMBER(J99), $B118 * K99, "")</f>
        <v>-3169.0140845070164</v>
      </c>
      <c r="M99" s="31">
        <v>0.13600000000000001</v>
      </c>
      <c r="N99" s="32">
        <f t="shared" ref="N99:N102" si="49">IF(ISNUMBER(M99), (M99 - $B99) / $B99, "")</f>
        <v>-4.225352112676041E-2</v>
      </c>
      <c r="O99" s="18">
        <f>IF(ISNUMBER(M99), $B118 * N99, "")</f>
        <v>-6338.0281690140619</v>
      </c>
      <c r="Q99" s="251"/>
      <c r="R99" s="251"/>
      <c r="S99" s="251"/>
    </row>
    <row r="100" spans="1:19" ht="17.25" thickBot="1">
      <c r="A100" s="125" t="s">
        <v>95</v>
      </c>
      <c r="B100" s="126">
        <v>5430</v>
      </c>
      <c r="C100" s="77">
        <v>6.8897637799999994E-2</v>
      </c>
      <c r="D100" s="15">
        <v>5460</v>
      </c>
      <c r="E100" s="32">
        <f t="shared" si="46"/>
        <v>5.5248618784530384E-3</v>
      </c>
      <c r="F100" s="18">
        <f>IF(ISNUMBER(D100), $B118 * E100, "")</f>
        <v>828.72928176795574</v>
      </c>
      <c r="G100" s="31">
        <v>5360</v>
      </c>
      <c r="H100" s="32">
        <f t="shared" si="47"/>
        <v>-1.289134438305709E-2</v>
      </c>
      <c r="I100" s="101">
        <f>IF(ISNUMBER(G100), $B118 * H100, "")</f>
        <v>-1933.7016574585634</v>
      </c>
      <c r="J100" s="15">
        <v>5345</v>
      </c>
      <c r="K100" s="32">
        <f t="shared" si="48"/>
        <v>-1.5653775322283611E-2</v>
      </c>
      <c r="L100" s="18">
        <f>IF(ISNUMBER(J100), $B118 * K100, "")</f>
        <v>-2348.0662983425418</v>
      </c>
      <c r="M100" s="31">
        <v>5175</v>
      </c>
      <c r="N100" s="32">
        <f t="shared" si="49"/>
        <v>-4.6961325966850827E-2</v>
      </c>
      <c r="O100" s="18">
        <f>IF(ISNUMBER(M100), $B118 * N100, "")</f>
        <v>-7044.1988950276236</v>
      </c>
      <c r="Q100" s="256"/>
      <c r="R100" s="256"/>
      <c r="S100" s="256"/>
    </row>
    <row r="101" spans="1:19" ht="17.25" thickBot="1">
      <c r="A101" s="125" t="s">
        <v>169</v>
      </c>
      <c r="B101" s="126">
        <v>2600</v>
      </c>
      <c r="C101" s="77">
        <v>5.9063136500000002E-2</v>
      </c>
      <c r="D101" s="15">
        <v>2500</v>
      </c>
      <c r="E101" s="32">
        <f t="shared" si="46"/>
        <v>-3.8461538461538464E-2</v>
      </c>
      <c r="F101" s="18">
        <f>IF(ISNUMBER(D101), $B118 * E101, "")</f>
        <v>-5769.2307692307695</v>
      </c>
      <c r="G101" s="31">
        <v>2550</v>
      </c>
      <c r="H101" s="32">
        <f t="shared" si="47"/>
        <v>-1.9230769230769232E-2</v>
      </c>
      <c r="I101" s="101">
        <f>IF(ISNUMBER(G101), $B118 * H101, "")</f>
        <v>-2884.6153846153848</v>
      </c>
      <c r="J101" s="15">
        <v>2520</v>
      </c>
      <c r="K101" s="32">
        <f t="shared" si="48"/>
        <v>-3.0769230769230771E-2</v>
      </c>
      <c r="L101" s="18">
        <f>IF(ISNUMBER(J101), $B118 * K101, "")</f>
        <v>-4615.3846153846152</v>
      </c>
      <c r="M101" s="31">
        <v>2445</v>
      </c>
      <c r="N101" s="32">
        <f t="shared" si="49"/>
        <v>-5.9615384615384619E-2</v>
      </c>
      <c r="O101" s="18">
        <f>IF(ISNUMBER(M101), $B118 * N101, "")</f>
        <v>-8942.3076923076933</v>
      </c>
      <c r="Q101" s="256"/>
      <c r="R101" s="256"/>
      <c r="S101" s="256"/>
    </row>
    <row r="102" spans="1:19" ht="17.25" thickBot="1">
      <c r="A102" s="127" t="s">
        <v>83</v>
      </c>
      <c r="B102" s="128">
        <v>4060</v>
      </c>
      <c r="C102" s="78">
        <v>4.6391752600000002E-2</v>
      </c>
      <c r="D102" s="20">
        <v>4145</v>
      </c>
      <c r="E102" s="21">
        <f t="shared" si="46"/>
        <v>2.0935960591133004E-2</v>
      </c>
      <c r="F102" s="22">
        <f>IF(ISNUMBER(D102), $B118 * E102, "")</f>
        <v>3140.3940886699506</v>
      </c>
      <c r="G102" s="30">
        <v>4235</v>
      </c>
      <c r="H102" s="21">
        <f t="shared" si="47"/>
        <v>4.3103448275862072E-2</v>
      </c>
      <c r="I102" s="105">
        <f>IF(ISNUMBER(G102), $B118 * H102, "")</f>
        <v>6465.5172413793107</v>
      </c>
      <c r="J102" s="20">
        <v>4215</v>
      </c>
      <c r="K102" s="21">
        <f t="shared" si="48"/>
        <v>3.8177339901477834E-2</v>
      </c>
      <c r="L102" s="22">
        <f>IF(ISNUMBER(J102), $B118 * K102, "")</f>
        <v>5726.6009852216748</v>
      </c>
      <c r="M102" s="30">
        <v>3985</v>
      </c>
      <c r="N102" s="21">
        <f t="shared" si="49"/>
        <v>-1.8472906403940888E-2</v>
      </c>
      <c r="O102" s="22">
        <f>IF(ISNUMBER(M102), $B118 * N102, "")</f>
        <v>-2770.9359605911332</v>
      </c>
      <c r="Q102" s="256"/>
      <c r="R102" s="256"/>
      <c r="S102" s="256"/>
    </row>
    <row r="103" spans="1:19" ht="17.25" thickBot="1">
      <c r="A103" s="125" t="s">
        <v>340</v>
      </c>
      <c r="B103" s="129">
        <v>3120</v>
      </c>
      <c r="C103" s="80">
        <v>3.8269550700000002E-2</v>
      </c>
      <c r="D103" s="106">
        <v>3065</v>
      </c>
      <c r="E103" s="107">
        <f>IF(ISNUMBER(D103), (D103 - $B103) / $B103, "")</f>
        <v>-1.7628205128205128E-2</v>
      </c>
      <c r="F103" s="108">
        <f>IF(ISNUMBER(D103), $B118 * E103, "")</f>
        <v>-2644.2307692307691</v>
      </c>
      <c r="G103" s="109">
        <v>3085</v>
      </c>
      <c r="H103" s="107">
        <f>IF(ISNUMBER(G103), (G103 - $B103) / $B103, "")</f>
        <v>-1.1217948717948718E-2</v>
      </c>
      <c r="I103" s="110">
        <f>IF(ISNUMBER(G103), $B118 * H103, "")</f>
        <v>-1682.6923076923076</v>
      </c>
      <c r="J103" s="106">
        <v>3045</v>
      </c>
      <c r="K103" s="107">
        <f>IF(ISNUMBER(J103), (J103 - $B103) / $B103, "")</f>
        <v>-2.403846153846154E-2</v>
      </c>
      <c r="L103" s="108">
        <f>IF(ISNUMBER(J103), $B118 * K103, "")</f>
        <v>-3605.7692307692309</v>
      </c>
      <c r="M103" s="109">
        <v>2955</v>
      </c>
      <c r="N103" s="107">
        <f>IF(ISNUMBER(M103), (M103 - $B103) / $B103, "")</f>
        <v>-5.2884615384615384E-2</v>
      </c>
      <c r="O103" s="108">
        <f>IF(ISNUMBER(M103), $B118 * N103, "")</f>
        <v>-7932.6923076923076</v>
      </c>
      <c r="Q103" s="256"/>
      <c r="R103" s="256"/>
      <c r="S103" s="256"/>
    </row>
    <row r="104" spans="1:19" ht="17.25" thickBot="1">
      <c r="A104" s="125" t="s">
        <v>113</v>
      </c>
      <c r="B104" s="126">
        <v>4190</v>
      </c>
      <c r="C104" s="77">
        <v>3.4567901200000001E-2</v>
      </c>
      <c r="D104" s="15">
        <v>4135</v>
      </c>
      <c r="E104" s="32">
        <f t="shared" ref="E104:E107" si="50">IF(ISNUMBER(D104), (D104 - $B104) / $B104, "")</f>
        <v>-1.3126491646778043E-2</v>
      </c>
      <c r="F104" s="18">
        <f>IF(ISNUMBER(D104), $B118 * E104, "")</f>
        <v>-1968.9737470167065</v>
      </c>
      <c r="G104" s="31">
        <v>4175</v>
      </c>
      <c r="H104" s="32">
        <f t="shared" ref="H104:H107" si="51">IF(ISNUMBER(G104), (G104 - $B104) / $B104, "")</f>
        <v>-3.5799522673031028E-3</v>
      </c>
      <c r="I104" s="101">
        <f>IF(ISNUMBER(G104), $B118 * H104, "")</f>
        <v>-536.99284009546545</v>
      </c>
      <c r="J104" s="15">
        <v>4180</v>
      </c>
      <c r="K104" s="32">
        <f t="shared" ref="K104:K107" si="52">IF(ISNUMBER(J104), (J104 - $B104) / $B104, "")</f>
        <v>-2.3866348448687352E-3</v>
      </c>
      <c r="L104" s="18">
        <f>IF(ISNUMBER(J104), $B118 * K104, "")</f>
        <v>-357.99522673031026</v>
      </c>
      <c r="M104" s="31">
        <v>4060</v>
      </c>
      <c r="N104" s="32">
        <f t="shared" ref="N104:N107" si="53">IF(ISNUMBER(M104), (M104 - $B104) / $B104, "")</f>
        <v>-3.1026252983293555E-2</v>
      </c>
      <c r="O104" s="18">
        <f>IF(ISNUMBER(M104), $B118 * N104, "")</f>
        <v>-4653.9379474940333</v>
      </c>
      <c r="Q104" s="256"/>
      <c r="R104" s="256"/>
      <c r="S104" s="256"/>
    </row>
    <row r="105" spans="1:19" ht="17.25" thickBot="1">
      <c r="A105" s="125" t="s">
        <v>175</v>
      </c>
      <c r="B105" s="126">
        <v>14.5</v>
      </c>
      <c r="C105" s="77">
        <v>2.83687943E-2</v>
      </c>
      <c r="D105" s="15">
        <v>14.2</v>
      </c>
      <c r="E105" s="32">
        <f t="shared" si="50"/>
        <v>-2.0689655172413841E-2</v>
      </c>
      <c r="F105" s="18">
        <f>IF(ISNUMBER(D105), $B118 * E105, "")</f>
        <v>-3103.4482758620761</v>
      </c>
      <c r="G105" s="31">
        <v>14.3</v>
      </c>
      <c r="H105" s="32">
        <f t="shared" si="51"/>
        <v>-1.3793103448275813E-2</v>
      </c>
      <c r="I105" s="101">
        <f>IF(ISNUMBER(G105), $B118 * H105, "")</f>
        <v>-2068.9655172413718</v>
      </c>
      <c r="J105" s="15">
        <v>14.1</v>
      </c>
      <c r="K105" s="32">
        <f t="shared" si="52"/>
        <v>-2.7586206896551748E-2</v>
      </c>
      <c r="L105" s="18">
        <f>IF(ISNUMBER(J105), $B118 * K105, "")</f>
        <v>-4137.9310344827618</v>
      </c>
      <c r="M105" s="31">
        <v>14</v>
      </c>
      <c r="N105" s="32">
        <f t="shared" si="53"/>
        <v>-3.4482758620689655E-2</v>
      </c>
      <c r="O105" s="18">
        <f>IF(ISNUMBER(M105), $B118 * N105, "")</f>
        <v>-5172.4137931034484</v>
      </c>
      <c r="Q105" s="256"/>
      <c r="R105" s="256"/>
      <c r="S105" s="256"/>
    </row>
    <row r="106" spans="1:19" ht="17.25" thickBot="1">
      <c r="A106" s="125" t="s">
        <v>137</v>
      </c>
      <c r="B106" s="126">
        <v>7395</v>
      </c>
      <c r="C106" s="77">
        <v>2.7797081299999998E-2</v>
      </c>
      <c r="D106" s="15">
        <v>7265</v>
      </c>
      <c r="E106" s="32">
        <f t="shared" si="50"/>
        <v>-1.7579445571331981E-2</v>
      </c>
      <c r="F106" s="18">
        <f>IF(ISNUMBER(D106), $B118 * E106, "")</f>
        <v>-2636.916835699797</v>
      </c>
      <c r="G106" s="31">
        <v>7320</v>
      </c>
      <c r="H106" s="32">
        <f t="shared" si="51"/>
        <v>-1.0141987829614604E-2</v>
      </c>
      <c r="I106" s="101">
        <f>IF(ISNUMBER(G106), $B118 * H106, "")</f>
        <v>-1521.2981744421907</v>
      </c>
      <c r="J106" s="15">
        <v>7295</v>
      </c>
      <c r="K106" s="32">
        <f t="shared" si="52"/>
        <v>-1.3522650439486139E-2</v>
      </c>
      <c r="L106" s="18">
        <f>IF(ISNUMBER(J106), $B118 * K106, "")</f>
        <v>-2028.3975659229209</v>
      </c>
      <c r="M106" s="31">
        <v>7030</v>
      </c>
      <c r="N106" s="32">
        <f t="shared" si="53"/>
        <v>-4.9357674104124408E-2</v>
      </c>
      <c r="O106" s="18">
        <f>IF(ISNUMBER(M106), $B118 * N106, "")</f>
        <v>-7403.6511156186616</v>
      </c>
      <c r="Q106" s="33"/>
      <c r="R106" s="33"/>
    </row>
    <row r="107" spans="1:19" ht="17.25" thickBot="1">
      <c r="A107" s="130" t="s">
        <v>91</v>
      </c>
      <c r="B107" s="131">
        <v>51570</v>
      </c>
      <c r="C107" s="79">
        <v>2.5452376200000001E-2</v>
      </c>
      <c r="D107" s="24">
        <v>50530</v>
      </c>
      <c r="E107" s="25">
        <f t="shared" si="50"/>
        <v>-2.0166763622261004E-2</v>
      </c>
      <c r="F107" s="104">
        <f>IF(ISNUMBER(D107), $B118 * E107, "")</f>
        <v>-3025.0145433391508</v>
      </c>
      <c r="G107" s="102">
        <v>50980</v>
      </c>
      <c r="H107" s="25">
        <f t="shared" si="51"/>
        <v>-1.1440760131859608E-2</v>
      </c>
      <c r="I107" s="103">
        <f>IF(ISNUMBER(G107), $B118 * H107, "")</f>
        <v>-1716.1140197789412</v>
      </c>
      <c r="J107" s="24">
        <v>50850</v>
      </c>
      <c r="K107" s="25">
        <f t="shared" si="52"/>
        <v>-1.3961605584642234E-2</v>
      </c>
      <c r="L107" s="104">
        <f>IF(ISNUMBER(J107), $B118 * K107, "")</f>
        <v>-2094.2408376963349</v>
      </c>
      <c r="M107" s="102">
        <v>49510</v>
      </c>
      <c r="N107" s="25">
        <f t="shared" si="53"/>
        <v>-3.9945704867170834E-2</v>
      </c>
      <c r="O107" s="104">
        <f>IF(ISNUMBER(M107), $B118 * N107, "")</f>
        <v>-5991.8557300756247</v>
      </c>
      <c r="Q107" s="265"/>
      <c r="R107" s="266"/>
      <c r="S107" s="267"/>
    </row>
    <row r="108" spans="1:19">
      <c r="A108" s="123" t="s">
        <v>177</v>
      </c>
      <c r="B108" s="124">
        <v>11360</v>
      </c>
      <c r="C108" s="76">
        <v>2.3423423400000001E-2</v>
      </c>
      <c r="D108" s="13">
        <v>11290</v>
      </c>
      <c r="E108" s="14">
        <f>IF(ISNUMBER(D108), (D108 - $B108) / $B108, "")</f>
        <v>-6.1619718309859151E-3</v>
      </c>
      <c r="F108" s="16">
        <f>IF(ISNUMBER(D108), $B118 * E108, "")</f>
        <v>-924.29577464788724</v>
      </c>
      <c r="G108" s="29">
        <v>11460</v>
      </c>
      <c r="H108" s="14">
        <f>IF(ISNUMBER(G108), (G108 - $B108) / $B108, "")</f>
        <v>8.8028169014084511E-3</v>
      </c>
      <c r="I108" s="100">
        <f>IF(ISNUMBER(G108), $B118 * H108, "")</f>
        <v>1320.4225352112676</v>
      </c>
      <c r="J108" s="13">
        <v>11420</v>
      </c>
      <c r="K108" s="14">
        <f>IF(ISNUMBER(J108), (J108 - $B108) / $B108, "")</f>
        <v>5.2816901408450703E-3</v>
      </c>
      <c r="L108" s="16">
        <f>IF(ISNUMBER(J108), $B118 * K108, "")</f>
        <v>792.25352112676057</v>
      </c>
      <c r="M108" s="29">
        <v>10970</v>
      </c>
      <c r="N108" s="14">
        <f>IF(ISNUMBER(M108), (M108 - $B108) / $B108, "")</f>
        <v>-3.4330985915492961E-2</v>
      </c>
      <c r="O108" s="16">
        <f>IF(ISNUMBER(M108), $B118 * N108, "")</f>
        <v>-5149.6478873239439</v>
      </c>
      <c r="Q108" s="268"/>
      <c r="R108" s="269"/>
      <c r="S108" s="270"/>
    </row>
    <row r="109" spans="1:19" ht="17.25" thickBot="1">
      <c r="A109" s="125" t="s">
        <v>105</v>
      </c>
      <c r="B109" s="126">
        <v>1400</v>
      </c>
      <c r="C109" s="77">
        <v>2.1897810199999999E-2</v>
      </c>
      <c r="D109" s="15">
        <v>1395</v>
      </c>
      <c r="E109" s="32">
        <f t="shared" ref="E109:E112" si="54">IF(ISNUMBER(D109), (D109 - $B109) / $B109, "")</f>
        <v>-3.5714285714285713E-3</v>
      </c>
      <c r="F109" s="18">
        <f>IF(ISNUMBER(D109), $B118 * E109, "")</f>
        <v>-535.71428571428567</v>
      </c>
      <c r="G109" s="31">
        <v>1410</v>
      </c>
      <c r="H109" s="32">
        <f t="shared" ref="H109:H112" si="55">IF(ISNUMBER(G109), (G109 - $B109) / $B109, "")</f>
        <v>7.1428571428571426E-3</v>
      </c>
      <c r="I109" s="101">
        <f>IF(ISNUMBER(G109), $B118 * H109, "")</f>
        <v>1071.4285714285713</v>
      </c>
      <c r="J109" s="15">
        <v>1405</v>
      </c>
      <c r="K109" s="32">
        <f t="shared" ref="K109:K112" si="56">IF(ISNUMBER(J109), (J109 - $B109) / $B109, "")</f>
        <v>3.5714285714285713E-3</v>
      </c>
      <c r="L109" s="18">
        <f>IF(ISNUMBER(J109), $B118 * K109, "")</f>
        <v>535.71428571428567</v>
      </c>
      <c r="M109" s="31">
        <v>1350</v>
      </c>
      <c r="N109" s="32">
        <f t="shared" ref="N109:N112" si="57">IF(ISNUMBER(M109), (M109 - $B109) / $B109, "")</f>
        <v>-3.5714285714285712E-2</v>
      </c>
      <c r="O109" s="18">
        <f>IF(ISNUMBER(M109), $B118 * N109, "")</f>
        <v>-5357.1428571428569</v>
      </c>
      <c r="Q109" s="271"/>
      <c r="R109" s="272"/>
      <c r="S109" s="273"/>
    </row>
    <row r="110" spans="1:19" ht="17.25" thickBot="1">
      <c r="A110" s="125" t="s">
        <v>223</v>
      </c>
      <c r="B110" s="126">
        <v>1255</v>
      </c>
      <c r="C110" s="77">
        <v>2.0325203300000001E-2</v>
      </c>
      <c r="D110" s="15">
        <v>1215</v>
      </c>
      <c r="E110" s="32">
        <f t="shared" si="54"/>
        <v>-3.1872509960159362E-2</v>
      </c>
      <c r="F110" s="18">
        <f>IF(ISNUMBER(D110), $B118 * E110, "")</f>
        <v>-4780.8764940239043</v>
      </c>
      <c r="G110" s="31">
        <v>1230</v>
      </c>
      <c r="H110" s="32">
        <f t="shared" si="55"/>
        <v>-1.9920318725099601E-2</v>
      </c>
      <c r="I110" s="101">
        <f>IF(ISNUMBER(G110), $B118 * H110, "")</f>
        <v>-2988.0478087649403</v>
      </c>
      <c r="J110" s="15">
        <v>1230</v>
      </c>
      <c r="K110" s="32">
        <f t="shared" si="56"/>
        <v>-1.9920318725099601E-2</v>
      </c>
      <c r="L110" s="18">
        <f>IF(ISNUMBER(J110), $B118 * K110, "")</f>
        <v>-2988.0478087649403</v>
      </c>
      <c r="M110" s="31">
        <v>1210</v>
      </c>
      <c r="N110" s="32">
        <f t="shared" si="57"/>
        <v>-3.5856573705179286E-2</v>
      </c>
      <c r="O110" s="18">
        <f>IF(ISNUMBER(M110), $B118 * N110, "")</f>
        <v>-5378.4860557768925</v>
      </c>
      <c r="Q110" s="256"/>
      <c r="R110" s="256"/>
      <c r="S110" s="256"/>
    </row>
    <row r="111" spans="1:19" ht="17.25" thickBot="1">
      <c r="A111" s="125" t="s">
        <v>85</v>
      </c>
      <c r="B111" s="126">
        <v>345</v>
      </c>
      <c r="C111" s="77">
        <v>1.7699115000000001E-2</v>
      </c>
      <c r="D111" s="15">
        <v>341</v>
      </c>
      <c r="E111" s="32">
        <f t="shared" si="54"/>
        <v>-1.1594202898550725E-2</v>
      </c>
      <c r="F111" s="18">
        <f>IF(ISNUMBER(D111), $B118 * E111, "")</f>
        <v>-1739.1304347826087</v>
      </c>
      <c r="G111" s="31">
        <v>343</v>
      </c>
      <c r="H111" s="32">
        <f t="shared" si="55"/>
        <v>-5.7971014492753624E-3</v>
      </c>
      <c r="I111" s="101">
        <f>IF(ISNUMBER(G111), $B118 * H111, "")</f>
        <v>-869.56521739130437</v>
      </c>
      <c r="J111" s="15">
        <v>342</v>
      </c>
      <c r="K111" s="32">
        <f t="shared" si="56"/>
        <v>-8.6956521739130436E-3</v>
      </c>
      <c r="L111" s="18">
        <f>IF(ISNUMBER(J111), $B118 * K111, "")</f>
        <v>-1304.3478260869565</v>
      </c>
      <c r="M111" s="31">
        <v>329</v>
      </c>
      <c r="N111" s="32">
        <f t="shared" si="57"/>
        <v>-4.6376811594202899E-2</v>
      </c>
      <c r="O111" s="18">
        <f>IF(ISNUMBER(M111), $B118 * N111, "")</f>
        <v>-6956.521739130435</v>
      </c>
      <c r="Q111" s="251"/>
      <c r="R111" s="251"/>
      <c r="S111" s="251"/>
    </row>
    <row r="112" spans="1:19" ht="17.25" thickBot="1">
      <c r="A112" s="127" t="s">
        <v>51</v>
      </c>
      <c r="B112" s="128">
        <v>323</v>
      </c>
      <c r="C112" s="78">
        <v>1.5723270399999999E-2</v>
      </c>
      <c r="D112" s="20">
        <v>324</v>
      </c>
      <c r="E112" s="21">
        <f t="shared" si="54"/>
        <v>3.0959752321981426E-3</v>
      </c>
      <c r="F112" s="22">
        <f>IF(ISNUMBER(D112), $B118 * E112, "")</f>
        <v>464.39628482972137</v>
      </c>
      <c r="G112" s="30">
        <v>320</v>
      </c>
      <c r="H112" s="21">
        <f t="shared" si="55"/>
        <v>-9.2879256965944269E-3</v>
      </c>
      <c r="I112" s="105">
        <f>IF(ISNUMBER(G112), $B118 * H112, "")</f>
        <v>-1393.188854489164</v>
      </c>
      <c r="J112" s="20">
        <v>320</v>
      </c>
      <c r="K112" s="21">
        <f t="shared" si="56"/>
        <v>-9.2879256965944269E-3</v>
      </c>
      <c r="L112" s="22">
        <f>IF(ISNUMBER(J112), $B118 * K112, "")</f>
        <v>-1393.188854489164</v>
      </c>
      <c r="M112" s="30">
        <v>313</v>
      </c>
      <c r="N112" s="21">
        <f t="shared" si="57"/>
        <v>-3.0959752321981424E-2</v>
      </c>
      <c r="O112" s="22">
        <f>IF(ISNUMBER(M112), $B118 * N112, "")</f>
        <v>-4643.9628482972139</v>
      </c>
      <c r="Q112" s="251"/>
      <c r="R112" s="251"/>
      <c r="S112" s="251"/>
    </row>
    <row r="113" spans="1:19" ht="17.25" thickBot="1">
      <c r="A113" s="125" t="s">
        <v>129</v>
      </c>
      <c r="B113" s="129">
        <v>74.2</v>
      </c>
      <c r="C113" s="80">
        <v>1.5047879599999999E-2</v>
      </c>
      <c r="D113" s="106">
        <v>75</v>
      </c>
      <c r="E113" s="107">
        <f>IF(ISNUMBER(D113), (D113 - $B113) / $B113, "")</f>
        <v>1.078167115902961E-2</v>
      </c>
      <c r="F113" s="108">
        <f>IF(ISNUMBER(D113), $B118 * E113, "")</f>
        <v>1617.2506738544416</v>
      </c>
      <c r="G113" s="109">
        <v>75</v>
      </c>
      <c r="H113" s="107">
        <f>IF(ISNUMBER(G113), (G113 - $B113) / $B113, "")</f>
        <v>1.078167115902961E-2</v>
      </c>
      <c r="I113" s="110">
        <f>IF(ISNUMBER(G113), $B118 * H113, "")</f>
        <v>1617.2506738544416</v>
      </c>
      <c r="J113" s="106">
        <v>74.5</v>
      </c>
      <c r="K113" s="107">
        <f>IF(ISNUMBER(J113), (J113 - $B113) / $B113, "")</f>
        <v>4.0431266846360798E-3</v>
      </c>
      <c r="L113" s="108">
        <f>IF(ISNUMBER(J113), $B118 * K113, "")</f>
        <v>606.46900269541197</v>
      </c>
      <c r="M113" s="109">
        <v>73.099999999999994</v>
      </c>
      <c r="N113" s="107">
        <f>IF(ISNUMBER(M113), (M113 - $B113) / $B113, "")</f>
        <v>-1.4824797843665883E-2</v>
      </c>
      <c r="O113" s="108">
        <f>IF(ISNUMBER(M113), $B118 * N113, "")</f>
        <v>-2223.7196765498825</v>
      </c>
      <c r="Q113" s="256"/>
      <c r="R113" s="256"/>
      <c r="S113" s="256"/>
    </row>
    <row r="114" spans="1:19" ht="17.25" thickBot="1">
      <c r="A114" s="125" t="s">
        <v>123</v>
      </c>
      <c r="B114" s="126">
        <v>183900</v>
      </c>
      <c r="C114" s="77">
        <v>1.40612076E-2</v>
      </c>
      <c r="D114" s="15">
        <v>186550</v>
      </c>
      <c r="E114" s="32">
        <f t="shared" ref="E114:E117" si="58">IF(ISNUMBER(D114), (D114 - $B114) / $B114, "")</f>
        <v>1.4410005437737902E-2</v>
      </c>
      <c r="F114" s="18">
        <f>IF(ISNUMBER(D114), $B118 * E114, "")</f>
        <v>2161.500815660685</v>
      </c>
      <c r="G114" s="31">
        <v>186400</v>
      </c>
      <c r="H114" s="32">
        <f t="shared" ref="H114:H117" si="59">IF(ISNUMBER(G114), (G114 - $B114) / $B114, "")</f>
        <v>1.3594344752582926E-2</v>
      </c>
      <c r="I114" s="101">
        <f>IF(ISNUMBER(G114), $B118 * H114, "")</f>
        <v>2039.1517128874389</v>
      </c>
      <c r="J114" s="15">
        <v>185350</v>
      </c>
      <c r="K114" s="32">
        <f t="shared" ref="K114:K117" si="60">IF(ISNUMBER(J114), (J114 - $B114) / $B114, "")</f>
        <v>7.8847199564980961E-3</v>
      </c>
      <c r="L114" s="18">
        <f>IF(ISNUMBER(J114), $B118 * K114, "")</f>
        <v>1182.7079934747144</v>
      </c>
      <c r="M114" s="31">
        <v>181150</v>
      </c>
      <c r="N114" s="32">
        <f t="shared" ref="N114:N117" si="61">IF(ISNUMBER(M114), (M114 - $B114) / $B114, "")</f>
        <v>-1.4953779227841218E-2</v>
      </c>
      <c r="O114" s="18">
        <f>IF(ISNUMBER(M114), $B118 * N114, "")</f>
        <v>-2243.0668841761826</v>
      </c>
      <c r="Q114" s="256"/>
      <c r="R114" s="256"/>
      <c r="S114" s="256"/>
    </row>
    <row r="115" spans="1:19" ht="17.25" thickBot="1">
      <c r="A115" s="125" t="s">
        <v>99</v>
      </c>
      <c r="B115" s="126">
        <v>43510</v>
      </c>
      <c r="C115" s="77">
        <v>1.32743363E-2</v>
      </c>
      <c r="D115" s="15">
        <v>43250</v>
      </c>
      <c r="E115" s="32">
        <f t="shared" si="58"/>
        <v>-5.9756377844173755E-3</v>
      </c>
      <c r="F115" s="18">
        <f>IF(ISNUMBER(D115), $B118 * E115, "")</f>
        <v>-896.34566766260627</v>
      </c>
      <c r="G115" s="31">
        <v>43500</v>
      </c>
      <c r="H115" s="32">
        <f t="shared" si="59"/>
        <v>-2.2983222247759135E-4</v>
      </c>
      <c r="I115" s="101">
        <f>IF(ISNUMBER(G115), $B118 * H115, "")</f>
        <v>-34.474833371638702</v>
      </c>
      <c r="J115" s="15">
        <v>43290</v>
      </c>
      <c r="K115" s="32">
        <f t="shared" si="60"/>
        <v>-5.0563088945070099E-3</v>
      </c>
      <c r="L115" s="18">
        <f>IF(ISNUMBER(J115), $B118 * K115, "")</f>
        <v>-758.44633417605144</v>
      </c>
      <c r="M115" s="31">
        <v>42350</v>
      </c>
      <c r="N115" s="32">
        <f t="shared" si="61"/>
        <v>-2.6660537807400599E-2</v>
      </c>
      <c r="O115" s="18">
        <f>IF(ISNUMBER(M115), $B118 * N115, "")</f>
        <v>-3999.08067111009</v>
      </c>
      <c r="Q115" s="256"/>
      <c r="R115" s="256"/>
      <c r="S115" s="256"/>
    </row>
    <row r="116" spans="1:19">
      <c r="A116" s="125" t="s">
        <v>62</v>
      </c>
      <c r="B116" s="126">
        <v>32250</v>
      </c>
      <c r="C116" s="77">
        <v>1.3195099E-2</v>
      </c>
      <c r="D116" s="15">
        <v>32200</v>
      </c>
      <c r="E116" s="32">
        <f t="shared" si="58"/>
        <v>-1.5503875968992248E-3</v>
      </c>
      <c r="F116" s="18">
        <f>IF(ISNUMBER(D116), $B118 * E116, "")</f>
        <v>-232.55813953488371</v>
      </c>
      <c r="G116" s="31">
        <v>32510</v>
      </c>
      <c r="H116" s="32">
        <f t="shared" si="59"/>
        <v>8.0620155038759692E-3</v>
      </c>
      <c r="I116" s="101">
        <f>IF(ISNUMBER(G116), $B118 * H116, "")</f>
        <v>1209.3023255813953</v>
      </c>
      <c r="J116" s="15">
        <v>32310</v>
      </c>
      <c r="K116" s="32">
        <f t="shared" si="60"/>
        <v>1.8604651162790699E-3</v>
      </c>
      <c r="L116" s="18">
        <f>IF(ISNUMBER(J116), $B118 * K116, "")</f>
        <v>279.06976744186051</v>
      </c>
      <c r="M116" s="31">
        <v>31520</v>
      </c>
      <c r="N116" s="32">
        <f t="shared" si="61"/>
        <v>-2.2635658914728681E-2</v>
      </c>
      <c r="O116" s="18">
        <f>IF(ISNUMBER(M116), $B118 * N116, "")</f>
        <v>-3395.348837209302</v>
      </c>
      <c r="Q116" s="278"/>
      <c r="R116" s="279"/>
      <c r="S116" s="280"/>
    </row>
    <row r="117" spans="1:19" ht="17.25" thickBot="1">
      <c r="A117" s="130" t="s">
        <v>56</v>
      </c>
      <c r="B117" s="131">
        <v>156</v>
      </c>
      <c r="C117" s="79">
        <v>1.2987013E-2</v>
      </c>
      <c r="D117" s="24">
        <v>157</v>
      </c>
      <c r="E117" s="25">
        <f t="shared" si="58"/>
        <v>6.41025641025641E-3</v>
      </c>
      <c r="F117" s="104">
        <f>IF(ISNUMBER(D117), $B118 * E117, "")</f>
        <v>961.53846153846155</v>
      </c>
      <c r="G117" s="102">
        <v>159</v>
      </c>
      <c r="H117" s="25">
        <f t="shared" si="59"/>
        <v>1.9230769230769232E-2</v>
      </c>
      <c r="I117" s="103">
        <f>IF(ISNUMBER(G117), $B118 * H117, "")</f>
        <v>2884.6153846153848</v>
      </c>
      <c r="J117" s="24">
        <v>157</v>
      </c>
      <c r="K117" s="25">
        <f t="shared" si="60"/>
        <v>6.41025641025641E-3</v>
      </c>
      <c r="L117" s="104">
        <f>IF(ISNUMBER(J117), $B118 * K117, "")</f>
        <v>961.53846153846155</v>
      </c>
      <c r="M117" s="102">
        <v>153</v>
      </c>
      <c r="N117" s="25">
        <f t="shared" si="61"/>
        <v>-1.9230769230769232E-2</v>
      </c>
      <c r="O117" s="104">
        <f>IF(ISNUMBER(M117), $B118 * N117, "")</f>
        <v>-2884.6153846153848</v>
      </c>
      <c r="Q117" s="281"/>
      <c r="R117" s="282"/>
      <c r="S117" s="283"/>
    </row>
    <row r="118" spans="1:19" ht="17.25" thickBot="1">
      <c r="A118" s="132" t="s">
        <v>267</v>
      </c>
      <c r="B118" s="289">
        <f>$B$37</f>
        <v>150000</v>
      </c>
      <c r="C118" s="290"/>
      <c r="D118" s="26" t="s">
        <v>268</v>
      </c>
      <c r="E118" s="27">
        <f>IF(COUNT(E98:E117), SUM(E98:E117) / COUNT(E98:E117), 0)</f>
        <v>-9.7045410443174045E-3</v>
      </c>
      <c r="F118" s="28">
        <f>SUM(F98:F117)</f>
        <v>-29113.623132952223</v>
      </c>
      <c r="G118" s="26" t="s">
        <v>268</v>
      </c>
      <c r="H118" s="27">
        <f>IF(COUNT(H98:H117), SUM(H98:H117) / COUNT(H98:H117), 0)</f>
        <v>-3.1816335456592904E-3</v>
      </c>
      <c r="I118" s="28">
        <f>SUM(I98:I117)</f>
        <v>-9544.9006369778726</v>
      </c>
      <c r="J118" s="26" t="s">
        <v>268</v>
      </c>
      <c r="K118" s="27">
        <f>IF(COUNT(K98:K117), SUM(K98:K117) / COUNT(K98:K117), 0)</f>
        <v>-8.8029277974824571E-3</v>
      </c>
      <c r="L118" s="28">
        <f>SUM(L98:L117)</f>
        <v>-26408.783392447374</v>
      </c>
      <c r="M118" s="26" t="s">
        <v>268</v>
      </c>
      <c r="N118" s="27">
        <f>IF(COUNT(N98:N117), SUM(N98:N117) / COUNT(N98:N117), 0)</f>
        <v>-3.6459683449897556E-2</v>
      </c>
      <c r="O118" s="28">
        <f>SUM(O98:O117)</f>
        <v>-109379.05034969267</v>
      </c>
      <c r="Q118" s="284"/>
      <c r="R118" s="285"/>
      <c r="S118" s="286"/>
    </row>
    <row r="120" spans="1:19" ht="17.25" thickBot="1"/>
    <row r="121" spans="1:19" ht="17.25" thickBot="1">
      <c r="A121" s="230" t="s">
        <v>255</v>
      </c>
      <c r="B121" s="231"/>
      <c r="C121" s="231"/>
      <c r="D121" s="231"/>
      <c r="E121" s="231"/>
      <c r="F121" s="231"/>
      <c r="G121" s="231"/>
      <c r="H121" s="231"/>
      <c r="I121" s="231"/>
      <c r="J121" s="231"/>
      <c r="K121" s="231"/>
      <c r="L121" s="231"/>
      <c r="M121" s="231"/>
      <c r="N121" s="231"/>
      <c r="O121" s="232"/>
      <c r="Q121" s="251"/>
      <c r="R121" s="251"/>
      <c r="S121" s="251"/>
    </row>
    <row r="122" spans="1:19" ht="17.25" thickBot="1">
      <c r="A122" s="222" t="s">
        <v>264</v>
      </c>
      <c r="B122" s="230" t="s">
        <v>49</v>
      </c>
      <c r="C122" s="232"/>
      <c r="D122" s="230" t="s">
        <v>57</v>
      </c>
      <c r="E122" s="231"/>
      <c r="F122" s="232"/>
      <c r="G122" s="257">
        <f>_xlfn.IFNA(VLOOKUP(B122, 현재가테이블!$B$2:$D$200, 2, FALSE), "-")</f>
        <v>60715000</v>
      </c>
      <c r="H122" s="258"/>
      <c r="I122" s="259"/>
      <c r="J122" s="230" t="s">
        <v>58</v>
      </c>
      <c r="K122" s="231"/>
      <c r="L122" s="232"/>
      <c r="M122" s="260">
        <f>_xlfn.IFNA(VLOOKUP(B122, 현재가테이블!$B$2:$D$200, 3, FALSE), "-")</f>
        <v>-7.8924148000000006E-3</v>
      </c>
      <c r="N122" s="261"/>
      <c r="O122" s="262"/>
      <c r="Q122" s="251"/>
      <c r="R122" s="251"/>
      <c r="S122" s="251"/>
    </row>
    <row r="123" spans="1:19" ht="17.25" thickBot="1">
      <c r="A123" s="291" t="s">
        <v>54</v>
      </c>
      <c r="B123" s="293" t="str">
        <f>TEXT($G$1, "[$-ko-KR]yyyy-mm-dd(ddd) ") &amp; "오전 00:00"</f>
        <v>2021-12-15(수) 오전 00:00</v>
      </c>
      <c r="C123" s="294"/>
      <c r="D123" s="253" t="str">
        <f>TEXT($G$1, "[$-ko-KR]yyyy-mm-dd(ddd) ") &amp; "오후 14:00"</f>
        <v>2021-12-15(수) 오후 14:00</v>
      </c>
      <c r="E123" s="254"/>
      <c r="F123" s="255"/>
      <c r="G123" s="253" t="str">
        <f>TEXT($G$1, "[$-ko-KR]yyyy-mm-dd(ddd) ") &amp; "오후 19:00"</f>
        <v>2021-12-15(수) 오후 19:00</v>
      </c>
      <c r="H123" s="254"/>
      <c r="I123" s="255"/>
      <c r="J123" s="253" t="str">
        <f>TEXT($G$1, "[$-ko-KR]yyyy-mm-dd(ddd) ") &amp; "오후 21:00"</f>
        <v>2021-12-15(수) 오후 21:00</v>
      </c>
      <c r="K123" s="254"/>
      <c r="L123" s="255"/>
      <c r="M123" s="253" t="str">
        <f>TEXT($G$1+1, "[$-ko-KR]yyyy-mm-dd(ddd) ") &amp; "오전 00:00"</f>
        <v>2021-12-16(목) 오전 00:00</v>
      </c>
      <c r="N123" s="254"/>
      <c r="O123" s="255"/>
      <c r="Q123" s="251"/>
      <c r="R123" s="251"/>
      <c r="S123" s="251"/>
    </row>
    <row r="124" spans="1:19" ht="17.25" thickBot="1">
      <c r="A124" s="292"/>
      <c r="B124" s="121" t="s">
        <v>57</v>
      </c>
      <c r="C124" s="122" t="s">
        <v>58</v>
      </c>
      <c r="D124" s="2" t="s">
        <v>57</v>
      </c>
      <c r="E124" s="10" t="s">
        <v>265</v>
      </c>
      <c r="F124" s="11" t="s">
        <v>266</v>
      </c>
      <c r="G124" s="223" t="s">
        <v>57</v>
      </c>
      <c r="H124" s="224" t="s">
        <v>265</v>
      </c>
      <c r="I124" s="225" t="s">
        <v>266</v>
      </c>
      <c r="J124" s="10" t="s">
        <v>57</v>
      </c>
      <c r="K124" s="10" t="s">
        <v>265</v>
      </c>
      <c r="L124" s="115" t="s">
        <v>266</v>
      </c>
      <c r="M124" s="2" t="s">
        <v>57</v>
      </c>
      <c r="N124" s="10" t="s">
        <v>265</v>
      </c>
      <c r="O124" s="66" t="s">
        <v>266</v>
      </c>
      <c r="Q124" s="256"/>
      <c r="R124" s="256"/>
      <c r="S124" s="256"/>
    </row>
    <row r="125" spans="1:19" ht="17.25" thickBot="1">
      <c r="A125" s="123" t="s">
        <v>175</v>
      </c>
      <c r="B125" s="124">
        <v>14.5</v>
      </c>
      <c r="C125" s="76">
        <v>2.83687943E-2</v>
      </c>
      <c r="D125" s="13">
        <v>14.2</v>
      </c>
      <c r="E125" s="14">
        <f>IF(ISNUMBER(D125), (D125 - $B125) / $B125, "")</f>
        <v>-2.0689655172413841E-2</v>
      </c>
      <c r="F125" s="16">
        <f>IF(ISNUMBER(D125), $B145 * E125, "")</f>
        <v>-3103.4482758620761</v>
      </c>
      <c r="G125" s="29">
        <v>14.3</v>
      </c>
      <c r="H125" s="14">
        <f>IF(ISNUMBER(G125), (G125 - $B125) / $B125, "")</f>
        <v>-1.3793103448275813E-2</v>
      </c>
      <c r="I125" s="100">
        <f>IF(ISNUMBER(G125), $B145 * H125, "")</f>
        <v>-2068.9655172413718</v>
      </c>
      <c r="J125" s="13">
        <v>14.1</v>
      </c>
      <c r="K125" s="14">
        <f>IF(ISNUMBER(J125), (J125 - $B125) / $B125, "")</f>
        <v>-2.7586206896551748E-2</v>
      </c>
      <c r="L125" s="16">
        <f>IF(ISNUMBER(J125), $B145 * K125, "")</f>
        <v>-4137.9310344827618</v>
      </c>
      <c r="M125" s="29">
        <v>14</v>
      </c>
      <c r="N125" s="14">
        <f>IF(ISNUMBER(M125), (M125 - $B125) / $B125, "")</f>
        <v>-3.4482758620689655E-2</v>
      </c>
      <c r="O125" s="16">
        <f>IF(ISNUMBER(M125), $B145 * N125, "")</f>
        <v>-5172.4137931034484</v>
      </c>
      <c r="Q125" s="251"/>
      <c r="R125" s="251"/>
      <c r="S125" s="251"/>
    </row>
    <row r="126" spans="1:19" ht="17.25" thickBot="1">
      <c r="A126" s="125" t="s">
        <v>129</v>
      </c>
      <c r="B126" s="126">
        <v>74.2</v>
      </c>
      <c r="C126" s="77">
        <v>1.5047879599999999E-2</v>
      </c>
      <c r="D126" s="15">
        <v>75</v>
      </c>
      <c r="E126" s="32">
        <f t="shared" ref="E126:E129" si="62">IF(ISNUMBER(D126), (D126 - $B126) / $B126, "")</f>
        <v>1.078167115902961E-2</v>
      </c>
      <c r="F126" s="18">
        <f>IF(ISNUMBER(D126), $B145 * E126, "")</f>
        <v>1617.2506738544416</v>
      </c>
      <c r="G126" s="31">
        <v>75</v>
      </c>
      <c r="H126" s="32">
        <f t="shared" ref="H126:H129" si="63">IF(ISNUMBER(G126), (G126 - $B126) / $B126, "")</f>
        <v>1.078167115902961E-2</v>
      </c>
      <c r="I126" s="101">
        <f>IF(ISNUMBER(G126), $B145 * H126, "")</f>
        <v>1617.2506738544416</v>
      </c>
      <c r="J126" s="15">
        <v>74.5</v>
      </c>
      <c r="K126" s="32">
        <f t="shared" ref="K126:K129" si="64">IF(ISNUMBER(J126), (J126 - $B126) / $B126, "")</f>
        <v>4.0431266846360798E-3</v>
      </c>
      <c r="L126" s="18">
        <f>IF(ISNUMBER(J126), $B145 * K126, "")</f>
        <v>606.46900269541197</v>
      </c>
      <c r="M126" s="31">
        <v>73.099999999999994</v>
      </c>
      <c r="N126" s="32">
        <f t="shared" ref="N126:N129" si="65">IF(ISNUMBER(M126), (M126 - $B126) / $B126, "")</f>
        <v>-1.4824797843665883E-2</v>
      </c>
      <c r="O126" s="18">
        <f>IF(ISNUMBER(M126), $B145 * N126, "")</f>
        <v>-2223.7196765498825</v>
      </c>
      <c r="Q126" s="251"/>
      <c r="R126" s="251"/>
      <c r="S126" s="251"/>
    </row>
    <row r="127" spans="1:19" ht="17.25" thickBot="1">
      <c r="A127" s="125" t="s">
        <v>64</v>
      </c>
      <c r="B127" s="126">
        <v>36.700000000000003</v>
      </c>
      <c r="C127" s="77">
        <v>1.10192837E-2</v>
      </c>
      <c r="D127" s="15">
        <v>36.799999999999997</v>
      </c>
      <c r="E127" s="32">
        <f t="shared" si="62"/>
        <v>2.7247956403268206E-3</v>
      </c>
      <c r="F127" s="18">
        <f>IF(ISNUMBER(D127), $B145 * E127, "")</f>
        <v>408.7193460490231</v>
      </c>
      <c r="G127" s="31">
        <v>36.799999999999997</v>
      </c>
      <c r="H127" s="32">
        <f t="shared" si="63"/>
        <v>2.7247956403268206E-3</v>
      </c>
      <c r="I127" s="101">
        <f>IF(ISNUMBER(G127), $B145 * H127, "")</f>
        <v>408.7193460490231</v>
      </c>
      <c r="J127" s="15">
        <v>36.5</v>
      </c>
      <c r="K127" s="32">
        <f t="shared" si="64"/>
        <v>-5.449591280654028E-3</v>
      </c>
      <c r="L127" s="18">
        <f>IF(ISNUMBER(J127), $B145 * K127, "")</f>
        <v>-817.43869209810418</v>
      </c>
      <c r="M127" s="31">
        <v>35.6</v>
      </c>
      <c r="N127" s="32">
        <f t="shared" si="65"/>
        <v>-2.9972752043596767E-2</v>
      </c>
      <c r="O127" s="18">
        <f>IF(ISNUMBER(M127), $B145 * N127, "")</f>
        <v>-4495.9128065395153</v>
      </c>
      <c r="Q127" s="256"/>
      <c r="R127" s="256"/>
      <c r="S127" s="256"/>
    </row>
    <row r="128" spans="1:19" ht="17.25" thickBot="1">
      <c r="A128" s="125" t="s">
        <v>125</v>
      </c>
      <c r="B128" s="126">
        <v>97.9</v>
      </c>
      <c r="C128" s="77">
        <v>7.2016461000000004E-3</v>
      </c>
      <c r="D128" s="15">
        <v>97.7</v>
      </c>
      <c r="E128" s="32">
        <f t="shared" si="62"/>
        <v>-2.0429009193054428E-3</v>
      </c>
      <c r="F128" s="18">
        <f>IF(ISNUMBER(D128), $B145 * E128, "")</f>
        <v>-306.43513789581641</v>
      </c>
      <c r="G128" s="31">
        <v>98.5</v>
      </c>
      <c r="H128" s="32">
        <f t="shared" si="63"/>
        <v>6.1287027579161827E-3</v>
      </c>
      <c r="I128" s="101">
        <f>IF(ISNUMBER(G128), $B145 * H128, "")</f>
        <v>919.3054136874274</v>
      </c>
      <c r="J128" s="15">
        <v>98.3</v>
      </c>
      <c r="K128" s="32">
        <f t="shared" si="64"/>
        <v>4.0858018386107399E-3</v>
      </c>
      <c r="L128" s="18">
        <f>IF(ISNUMBER(J128), $B145 * K128, "")</f>
        <v>612.87027579161099</v>
      </c>
      <c r="M128" s="31">
        <v>94.5</v>
      </c>
      <c r="N128" s="32">
        <f t="shared" si="65"/>
        <v>-3.4729315628192085E-2</v>
      </c>
      <c r="O128" s="18">
        <f>IF(ISNUMBER(M128), $B145 * N128, "")</f>
        <v>-5209.3973442288125</v>
      </c>
      <c r="Q128" s="256"/>
      <c r="R128" s="256"/>
      <c r="S128" s="256"/>
    </row>
    <row r="129" spans="1:19" ht="17.25" thickBot="1">
      <c r="A129" s="127" t="s">
        <v>187</v>
      </c>
      <c r="B129" s="128">
        <v>14.1</v>
      </c>
      <c r="C129" s="78">
        <v>0</v>
      </c>
      <c r="D129" s="20">
        <v>14</v>
      </c>
      <c r="E129" s="21">
        <f t="shared" si="62"/>
        <v>-7.0921985815602584E-3</v>
      </c>
      <c r="F129" s="22">
        <f>IF(ISNUMBER(D129), $B145 * E129, "")</f>
        <v>-1063.8297872340388</v>
      </c>
      <c r="G129" s="30">
        <v>13.9</v>
      </c>
      <c r="H129" s="21">
        <f t="shared" si="63"/>
        <v>-1.4184397163120517E-2</v>
      </c>
      <c r="I129" s="105">
        <f>IF(ISNUMBER(G129), $B145 * H129, "")</f>
        <v>-2127.6595744680776</v>
      </c>
      <c r="J129" s="20">
        <v>14</v>
      </c>
      <c r="K129" s="21">
        <f t="shared" si="64"/>
        <v>-7.0921985815602584E-3</v>
      </c>
      <c r="L129" s="22">
        <f>IF(ISNUMBER(J129), $B145 * K129, "")</f>
        <v>-1063.8297872340388</v>
      </c>
      <c r="M129" s="30">
        <v>13.6</v>
      </c>
      <c r="N129" s="21">
        <f t="shared" si="65"/>
        <v>-3.5460992907801421E-2</v>
      </c>
      <c r="O129" s="22">
        <f>IF(ISNUMBER(M129), $B145 * N129, "")</f>
        <v>-5319.1489361702133</v>
      </c>
      <c r="Q129" s="256"/>
      <c r="R129" s="256"/>
      <c r="S129" s="256"/>
    </row>
    <row r="130" spans="1:19" ht="17.25" thickBot="1">
      <c r="A130" s="125" t="s">
        <v>201</v>
      </c>
      <c r="B130" s="129">
        <v>14.9</v>
      </c>
      <c r="C130" s="80">
        <v>-6.6666666999999997E-3</v>
      </c>
      <c r="D130" s="106">
        <v>14.9</v>
      </c>
      <c r="E130" s="107">
        <f>IF(ISNUMBER(D130), (D130 - $B130) / $B130, "")</f>
        <v>0</v>
      </c>
      <c r="F130" s="108">
        <f>IF(ISNUMBER(D130), $B145 * E130, "")</f>
        <v>0</v>
      </c>
      <c r="G130" s="109">
        <v>14.7</v>
      </c>
      <c r="H130" s="107">
        <f>IF(ISNUMBER(G130), (G130 - $B130) / $B130, "")</f>
        <v>-1.342281879194638E-2</v>
      </c>
      <c r="I130" s="110">
        <f>IF(ISNUMBER(G130), $B145 * H130, "")</f>
        <v>-2013.4228187919568</v>
      </c>
      <c r="J130" s="106">
        <v>14.7</v>
      </c>
      <c r="K130" s="107">
        <f>IF(ISNUMBER(J130), (J130 - $B130) / $B130, "")</f>
        <v>-1.342281879194638E-2</v>
      </c>
      <c r="L130" s="108">
        <f>IF(ISNUMBER(J130), $B145 * K130, "")</f>
        <v>-2013.4228187919568</v>
      </c>
      <c r="M130" s="109">
        <v>14.5</v>
      </c>
      <c r="N130" s="107">
        <f>IF(ISNUMBER(M130), (M130 - $B130) / $B130, "")</f>
        <v>-2.6845637583892641E-2</v>
      </c>
      <c r="O130" s="108">
        <f>IF(ISNUMBER(M130), $B145 * N130, "")</f>
        <v>-4026.845637583896</v>
      </c>
      <c r="Q130" s="256"/>
      <c r="R130" s="256"/>
      <c r="S130" s="256"/>
    </row>
    <row r="131" spans="1:19" ht="17.25" thickBot="1">
      <c r="A131" s="125" t="s">
        <v>119</v>
      </c>
      <c r="B131" s="126">
        <v>26.1</v>
      </c>
      <c r="C131" s="77">
        <v>-7.6045627000000003E-3</v>
      </c>
      <c r="D131" s="15">
        <v>26.1</v>
      </c>
      <c r="E131" s="32">
        <f t="shared" ref="E131:E134" si="66">IF(ISNUMBER(D131), (D131 - $B131) / $B131, "")</f>
        <v>0</v>
      </c>
      <c r="F131" s="18">
        <f>IF(ISNUMBER(D131), $B145 * E131, "")</f>
        <v>0</v>
      </c>
      <c r="G131" s="31">
        <v>26.6</v>
      </c>
      <c r="H131" s="32">
        <f t="shared" ref="H131:H134" si="67">IF(ISNUMBER(G131), (G131 - $B131) / $B131, "")</f>
        <v>1.9157088122605363E-2</v>
      </c>
      <c r="I131" s="101">
        <f>IF(ISNUMBER(G131), $B145 * H131, "")</f>
        <v>2873.5632183908042</v>
      </c>
      <c r="J131" s="15">
        <v>26.5</v>
      </c>
      <c r="K131" s="32">
        <f t="shared" ref="K131:K134" si="68">IF(ISNUMBER(J131), (J131 - $B131) / $B131, "")</f>
        <v>1.5325670498084237E-2</v>
      </c>
      <c r="L131" s="18">
        <f>IF(ISNUMBER(J131), $B145 * K131, "")</f>
        <v>2298.8505747126355</v>
      </c>
      <c r="M131" s="31">
        <v>25.6</v>
      </c>
      <c r="N131" s="32">
        <f t="shared" ref="N131:N134" si="69">IF(ISNUMBER(M131), (M131 - $B131) / $B131, "")</f>
        <v>-1.9157088122605363E-2</v>
      </c>
      <c r="O131" s="18">
        <f>IF(ISNUMBER(M131), $B145 * N131, "")</f>
        <v>-2873.5632183908042</v>
      </c>
      <c r="Q131" s="256"/>
      <c r="R131" s="256"/>
      <c r="S131" s="256"/>
    </row>
    <row r="132" spans="1:19" ht="17.25" thickBot="1">
      <c r="A132" s="125" t="s">
        <v>185</v>
      </c>
      <c r="B132" s="126">
        <v>12.6</v>
      </c>
      <c r="C132" s="77">
        <v>-7.8740157000000005E-3</v>
      </c>
      <c r="D132" s="15">
        <v>12.4</v>
      </c>
      <c r="E132" s="32">
        <f t="shared" si="66"/>
        <v>-1.5873015873015817E-2</v>
      </c>
      <c r="F132" s="18">
        <f>IF(ISNUMBER(D132), $B145 * E132, "")</f>
        <v>-2380.9523809523726</v>
      </c>
      <c r="G132" s="31">
        <v>12.6</v>
      </c>
      <c r="H132" s="32">
        <f t="shared" si="67"/>
        <v>0</v>
      </c>
      <c r="I132" s="101">
        <f>IF(ISNUMBER(G132), $B145 * H132, "")</f>
        <v>0</v>
      </c>
      <c r="J132" s="15">
        <v>12.7</v>
      </c>
      <c r="K132" s="32">
        <f t="shared" si="68"/>
        <v>7.9365079365079083E-3</v>
      </c>
      <c r="L132" s="18">
        <f>IF(ISNUMBER(J132), $B145 * K132, "")</f>
        <v>1190.4761904761863</v>
      </c>
      <c r="M132" s="31">
        <v>12.1</v>
      </c>
      <c r="N132" s="32">
        <f t="shared" si="69"/>
        <v>-3.968253968253968E-2</v>
      </c>
      <c r="O132" s="18">
        <f>IF(ISNUMBER(M132), $B145 * N132, "")</f>
        <v>-5952.3809523809523</v>
      </c>
      <c r="Q132" s="256"/>
      <c r="R132" s="256"/>
      <c r="S132" s="256"/>
    </row>
    <row r="133" spans="1:19" ht="17.25" thickBot="1">
      <c r="A133" s="125" t="s">
        <v>199</v>
      </c>
      <c r="B133" s="126">
        <v>63.2</v>
      </c>
      <c r="C133" s="77">
        <v>-1.09546166E-2</v>
      </c>
      <c r="D133" s="15">
        <v>65.400000000000006</v>
      </c>
      <c r="E133" s="32">
        <f t="shared" si="66"/>
        <v>3.4810126582278528E-2</v>
      </c>
      <c r="F133" s="18">
        <f>IF(ISNUMBER(D133), $B145 * E133, "")</f>
        <v>5221.5189873417794</v>
      </c>
      <c r="G133" s="31">
        <v>65.2</v>
      </c>
      <c r="H133" s="32">
        <f t="shared" si="67"/>
        <v>3.164556962025316E-2</v>
      </c>
      <c r="I133" s="101">
        <f>IF(ISNUMBER(G133), $B145 * H133, "")</f>
        <v>4746.8354430379741</v>
      </c>
      <c r="J133" s="15">
        <v>65.400000000000006</v>
      </c>
      <c r="K133" s="32">
        <f t="shared" si="68"/>
        <v>3.4810126582278528E-2</v>
      </c>
      <c r="L133" s="18">
        <f>IF(ISNUMBER(J133), $B145 * K133, "")</f>
        <v>5221.5189873417794</v>
      </c>
      <c r="M133" s="31">
        <v>63.1</v>
      </c>
      <c r="N133" s="32">
        <f t="shared" si="69"/>
        <v>-1.5822784810126805E-3</v>
      </c>
      <c r="O133" s="18">
        <f>IF(ISNUMBER(M133), $B145 * N133, "")</f>
        <v>-237.34177215190209</v>
      </c>
      <c r="Q133" s="33"/>
      <c r="R133" s="33"/>
    </row>
    <row r="134" spans="1:19" ht="17.25" thickBot="1">
      <c r="A134" s="130" t="s">
        <v>247</v>
      </c>
      <c r="B134" s="131">
        <v>72.5</v>
      </c>
      <c r="C134" s="79">
        <v>-1.4945652199999999E-2</v>
      </c>
      <c r="D134" s="24">
        <v>71.900000000000006</v>
      </c>
      <c r="E134" s="25">
        <f t="shared" si="66"/>
        <v>-8.2758620689654394E-3</v>
      </c>
      <c r="F134" s="104">
        <f>IF(ISNUMBER(D134), $B145 * E134, "")</f>
        <v>-1241.3793103448158</v>
      </c>
      <c r="G134" s="102">
        <v>71.8</v>
      </c>
      <c r="H134" s="25">
        <f t="shared" si="67"/>
        <v>-9.6551724137931422E-3</v>
      </c>
      <c r="I134" s="103">
        <f>IF(ISNUMBER(G134), $B145 * H134, "")</f>
        <v>-1448.2758620689713</v>
      </c>
      <c r="J134" s="24">
        <v>71.5</v>
      </c>
      <c r="K134" s="25">
        <f t="shared" si="68"/>
        <v>-1.3793103448275862E-2</v>
      </c>
      <c r="L134" s="104">
        <f>IF(ISNUMBER(J134), $B145 * K134, "")</f>
        <v>-2068.9655172413791</v>
      </c>
      <c r="M134" s="102">
        <v>70.2</v>
      </c>
      <c r="N134" s="25">
        <f t="shared" si="69"/>
        <v>-3.1724137931034443E-2</v>
      </c>
      <c r="O134" s="104">
        <f>IF(ISNUMBER(M134), $B145 * N134, "")</f>
        <v>-4758.6206896551666</v>
      </c>
      <c r="Q134" s="265"/>
      <c r="R134" s="266"/>
      <c r="S134" s="267"/>
    </row>
    <row r="135" spans="1:19">
      <c r="A135" s="123" t="s">
        <v>145</v>
      </c>
      <c r="B135" s="124">
        <v>18.2</v>
      </c>
      <c r="C135" s="76">
        <v>-1.6216216200000001E-2</v>
      </c>
      <c r="D135" s="13">
        <v>18.600000000000001</v>
      </c>
      <c r="E135" s="14">
        <f>IF(ISNUMBER(D135), (D135 - $B135) / $B135, "")</f>
        <v>2.1978021978022098E-2</v>
      </c>
      <c r="F135" s="16">
        <f>IF(ISNUMBER(D135), $B145 * E135, "")</f>
        <v>3296.7032967033147</v>
      </c>
      <c r="G135" s="29">
        <v>18.7</v>
      </c>
      <c r="H135" s="14">
        <f>IF(ISNUMBER(G135), (G135 - $B135) / $B135, "")</f>
        <v>2.7472527472527472E-2</v>
      </c>
      <c r="I135" s="100">
        <f>IF(ISNUMBER(G135), $B145 * H135, "")</f>
        <v>4120.8791208791208</v>
      </c>
      <c r="J135" s="13">
        <v>18.7</v>
      </c>
      <c r="K135" s="14">
        <f>IF(ISNUMBER(J135), (J135 - $B135) / $B135, "")</f>
        <v>2.7472527472527472E-2</v>
      </c>
      <c r="L135" s="16">
        <f>IF(ISNUMBER(J135), $B145 * K135, "")</f>
        <v>4120.8791208791208</v>
      </c>
      <c r="M135" s="29">
        <v>18.2</v>
      </c>
      <c r="N135" s="14">
        <f>IF(ISNUMBER(M135), (M135 - $B135) / $B135, "")</f>
        <v>0</v>
      </c>
      <c r="O135" s="16">
        <f>IF(ISNUMBER(M135), $B145 * N135, "")</f>
        <v>0</v>
      </c>
      <c r="Q135" s="268"/>
      <c r="R135" s="269"/>
      <c r="S135" s="270"/>
    </row>
    <row r="136" spans="1:19" ht="17.25" thickBot="1">
      <c r="A136" s="125" t="s">
        <v>71</v>
      </c>
      <c r="B136" s="126">
        <v>24.2</v>
      </c>
      <c r="C136" s="77">
        <v>-2.0242915E-2</v>
      </c>
      <c r="D136" s="15">
        <v>24</v>
      </c>
      <c r="E136" s="32">
        <f t="shared" ref="E136:E139" si="70">IF(ISNUMBER(D136), (D136 - $B136) / $B136, "")</f>
        <v>-8.2644628099173261E-3</v>
      </c>
      <c r="F136" s="18">
        <f>IF(ISNUMBER(D136), $B145 * E136, "")</f>
        <v>-1239.6694214875988</v>
      </c>
      <c r="G136" s="31">
        <v>24.1</v>
      </c>
      <c r="H136" s="32">
        <f t="shared" ref="H136:H139" si="71">IF(ISNUMBER(G136), (G136 - $B136) / $B136, "")</f>
        <v>-4.1322314049585893E-3</v>
      </c>
      <c r="I136" s="101">
        <f>IF(ISNUMBER(G136), $B145 * H136, "")</f>
        <v>-619.83471074378838</v>
      </c>
      <c r="J136" s="15">
        <v>24.1</v>
      </c>
      <c r="K136" s="32">
        <f t="shared" ref="K136:K139" si="72">IF(ISNUMBER(J136), (J136 - $B136) / $B136, "")</f>
        <v>-4.1322314049585893E-3</v>
      </c>
      <c r="L136" s="18">
        <f>IF(ISNUMBER(J136), $B145 * K136, "")</f>
        <v>-619.83471074378838</v>
      </c>
      <c r="M136" s="31">
        <v>23.2</v>
      </c>
      <c r="N136" s="32">
        <f t="shared" ref="N136:N139" si="73">IF(ISNUMBER(M136), (M136 - $B136) / $B136, "")</f>
        <v>-4.1322314049586778E-2</v>
      </c>
      <c r="O136" s="18">
        <f>IF(ISNUMBER(M136), $B145 * N136, "")</f>
        <v>-6198.3471074380168</v>
      </c>
      <c r="Q136" s="271"/>
      <c r="R136" s="272"/>
      <c r="S136" s="273"/>
    </row>
    <row r="137" spans="1:19" ht="17.25" thickBot="1">
      <c r="A137" s="125" t="s">
        <v>147</v>
      </c>
      <c r="B137" s="126">
        <v>10.8</v>
      </c>
      <c r="C137" s="77">
        <v>-2.7027026999999999E-2</v>
      </c>
      <c r="D137" s="15">
        <v>11</v>
      </c>
      <c r="E137" s="32">
        <f t="shared" si="70"/>
        <v>1.8518518518518452E-2</v>
      </c>
      <c r="F137" s="18">
        <f>IF(ISNUMBER(D137), $B145 * E137, "")</f>
        <v>2777.7777777777678</v>
      </c>
      <c r="G137" s="31">
        <v>11</v>
      </c>
      <c r="H137" s="32">
        <f t="shared" si="71"/>
        <v>1.8518518518518452E-2</v>
      </c>
      <c r="I137" s="101">
        <f>IF(ISNUMBER(G137), $B145 * H137, "")</f>
        <v>2777.7777777777678</v>
      </c>
      <c r="J137" s="15">
        <v>10.9</v>
      </c>
      <c r="K137" s="32">
        <f t="shared" si="72"/>
        <v>9.2592592592592258E-3</v>
      </c>
      <c r="L137" s="18">
        <f>IF(ISNUMBER(J137), $B145 * K137, "")</f>
        <v>1388.8888888888839</v>
      </c>
      <c r="M137" s="31">
        <v>10.5</v>
      </c>
      <c r="N137" s="32">
        <f t="shared" si="73"/>
        <v>-2.7777777777777842E-2</v>
      </c>
      <c r="O137" s="18">
        <f>IF(ISNUMBER(M137), $B145 * N137, "")</f>
        <v>-4166.6666666666761</v>
      </c>
      <c r="Q137" s="256"/>
      <c r="R137" s="256"/>
      <c r="S137" s="256"/>
    </row>
    <row r="138" spans="1:19" ht="17.25" thickBot="1">
      <c r="A138" s="125" t="s">
        <v>205</v>
      </c>
      <c r="B138" s="126">
        <v>10.199999999999999</v>
      </c>
      <c r="C138" s="77">
        <v>-2.85714286E-2</v>
      </c>
      <c r="D138" s="15">
        <v>10.199999999999999</v>
      </c>
      <c r="E138" s="32">
        <f t="shared" si="70"/>
        <v>0</v>
      </c>
      <c r="F138" s="18">
        <f>IF(ISNUMBER(D138), $B145 * E138, "")</f>
        <v>0</v>
      </c>
      <c r="G138" s="31">
        <v>10.199999999999999</v>
      </c>
      <c r="H138" s="32">
        <f t="shared" si="71"/>
        <v>0</v>
      </c>
      <c r="I138" s="101">
        <f>IF(ISNUMBER(G138), $B145 * H138, "")</f>
        <v>0</v>
      </c>
      <c r="J138" s="15">
        <v>10.3</v>
      </c>
      <c r="K138" s="32">
        <f t="shared" si="72"/>
        <v>9.8039215686275914E-3</v>
      </c>
      <c r="L138" s="18">
        <f>IF(ISNUMBER(J138), $B145 * K138, "")</f>
        <v>1470.5882352941387</v>
      </c>
      <c r="M138" s="31">
        <v>9.99</v>
      </c>
      <c r="N138" s="32">
        <f t="shared" si="73"/>
        <v>-2.0588235294117557E-2</v>
      </c>
      <c r="O138" s="18">
        <f>IF(ISNUMBER(M138), $B145 * N138, "")</f>
        <v>-3088.2352941176337</v>
      </c>
      <c r="Q138" s="251"/>
      <c r="R138" s="251"/>
      <c r="S138" s="251"/>
    </row>
    <row r="139" spans="1:19" ht="17.25" thickBot="1">
      <c r="A139" s="127" t="s">
        <v>342</v>
      </c>
      <c r="B139" s="128">
        <v>3.45</v>
      </c>
      <c r="C139" s="78">
        <v>-3.0898876400000001E-2</v>
      </c>
      <c r="D139" s="20">
        <v>3.38</v>
      </c>
      <c r="E139" s="21">
        <f t="shared" si="70"/>
        <v>-2.028985507246385E-2</v>
      </c>
      <c r="F139" s="22">
        <f>IF(ISNUMBER(D139), $B145 * E139, "")</f>
        <v>-3043.4782608695773</v>
      </c>
      <c r="G139" s="30">
        <v>3.41</v>
      </c>
      <c r="H139" s="21">
        <f t="shared" si="71"/>
        <v>-1.1594202898550735E-2</v>
      </c>
      <c r="I139" s="105">
        <f>IF(ISNUMBER(G139), $B145 * H139, "")</f>
        <v>-1739.1304347826103</v>
      </c>
      <c r="J139" s="20">
        <v>3.39</v>
      </c>
      <c r="K139" s="21">
        <f t="shared" si="72"/>
        <v>-1.7391304347826101E-2</v>
      </c>
      <c r="L139" s="22">
        <f>IF(ISNUMBER(J139), $B145 * K139, "")</f>
        <v>-2608.6956521739153</v>
      </c>
      <c r="M139" s="30">
        <v>3.29</v>
      </c>
      <c r="N139" s="21">
        <f t="shared" si="73"/>
        <v>-4.6376811594202941E-2</v>
      </c>
      <c r="O139" s="22">
        <f>IF(ISNUMBER(M139), $B145 * N139, "")</f>
        <v>-6956.5217391304413</v>
      </c>
      <c r="Q139" s="251"/>
      <c r="R139" s="251"/>
      <c r="S139" s="251"/>
    </row>
    <row r="140" spans="1:19" ht="17.25" thickBot="1">
      <c r="A140" s="125" t="s">
        <v>213</v>
      </c>
      <c r="B140" s="129">
        <v>9.98</v>
      </c>
      <c r="C140" s="80">
        <v>-3.1067961200000001E-2</v>
      </c>
      <c r="D140" s="106">
        <v>10</v>
      </c>
      <c r="E140" s="107">
        <f>IF(ISNUMBER(D140), (D140 - $B140) / $B140, "")</f>
        <v>2.0040080160320215E-3</v>
      </c>
      <c r="F140" s="108">
        <f>IF(ISNUMBER(D140), $B145 * E140, "")</f>
        <v>300.60120240480325</v>
      </c>
      <c r="G140" s="109">
        <v>10.199999999999999</v>
      </c>
      <c r="H140" s="107">
        <f>IF(ISNUMBER(G140), (G140 - $B140) / $B140, "")</f>
        <v>2.2044088176352592E-2</v>
      </c>
      <c r="I140" s="110">
        <f>IF(ISNUMBER(G140), $B145 * H140, "")</f>
        <v>3306.6132264528887</v>
      </c>
      <c r="J140" s="106">
        <v>10.1</v>
      </c>
      <c r="K140" s="107">
        <f>IF(ISNUMBER(J140), (J140 - $B140) / $B140, "")</f>
        <v>1.2024048096192307E-2</v>
      </c>
      <c r="L140" s="108">
        <f>IF(ISNUMBER(J140), $B145 * K140, "")</f>
        <v>1803.607214428846</v>
      </c>
      <c r="M140" s="109">
        <v>9.8800000000000008</v>
      </c>
      <c r="N140" s="107">
        <f>IF(ISNUMBER(M140), (M140 - $B140) / $B140, "")</f>
        <v>-1.0020040080160284E-2</v>
      </c>
      <c r="O140" s="108">
        <f>IF(ISNUMBER(M140), $B145 * N140, "")</f>
        <v>-1503.0060120240425</v>
      </c>
      <c r="Q140" s="256"/>
      <c r="R140" s="256"/>
      <c r="S140" s="256"/>
    </row>
    <row r="141" spans="1:19" ht="17.25" thickBot="1">
      <c r="A141" s="125" t="s">
        <v>235</v>
      </c>
      <c r="B141" s="126">
        <v>93.8</v>
      </c>
      <c r="C141" s="77">
        <v>-3.4979423900000001E-2</v>
      </c>
      <c r="D141" s="15">
        <v>102</v>
      </c>
      <c r="E141" s="32">
        <f t="shared" ref="E141:E144" si="74">IF(ISNUMBER(D141), (D141 - $B141) / $B141, "")</f>
        <v>8.7420042643923279E-2</v>
      </c>
      <c r="F141" s="18">
        <f>IF(ISNUMBER(D141), $B145 * E141, "")</f>
        <v>13113.006396588491</v>
      </c>
      <c r="G141" s="31">
        <v>100</v>
      </c>
      <c r="H141" s="32">
        <f t="shared" ref="H141:H144" si="75">IF(ISNUMBER(G141), (G141 - $B141) / $B141, "")</f>
        <v>6.6098081023454186E-2</v>
      </c>
      <c r="I141" s="101">
        <f>IF(ISNUMBER(G141), $B145 * H141, "")</f>
        <v>9914.7121535181286</v>
      </c>
      <c r="J141" s="15">
        <v>100</v>
      </c>
      <c r="K141" s="32">
        <f t="shared" ref="K141:K144" si="76">IF(ISNUMBER(J141), (J141 - $B141) / $B141, "")</f>
        <v>6.6098081023454186E-2</v>
      </c>
      <c r="L141" s="18">
        <f>IF(ISNUMBER(J141), $B145 * K141, "")</f>
        <v>9914.7121535181286</v>
      </c>
      <c r="M141" s="31">
        <v>97.1</v>
      </c>
      <c r="N141" s="32">
        <f t="shared" ref="N141:N144" si="77">IF(ISNUMBER(M141), (M141 - $B141) / $B141, "")</f>
        <v>3.5181236673773958E-2</v>
      </c>
      <c r="O141" s="18">
        <f>IF(ISNUMBER(M141), $B145 * N141, "")</f>
        <v>5277.1855010660938</v>
      </c>
      <c r="Q141" s="256"/>
      <c r="R141" s="256"/>
      <c r="S141" s="256"/>
    </row>
    <row r="142" spans="1:19" ht="17.25" thickBot="1">
      <c r="A142" s="125" t="s">
        <v>231</v>
      </c>
      <c r="B142" s="126">
        <v>70.2</v>
      </c>
      <c r="C142" s="77">
        <v>-3.8356164399999997E-2</v>
      </c>
      <c r="D142" s="15">
        <v>70.5</v>
      </c>
      <c r="E142" s="32">
        <f t="shared" si="74"/>
        <v>4.2735042735042332E-3</v>
      </c>
      <c r="F142" s="18">
        <f>IF(ISNUMBER(D142), $B145 * E142, "")</f>
        <v>641.02564102563497</v>
      </c>
      <c r="G142" s="31">
        <v>70.8</v>
      </c>
      <c r="H142" s="32">
        <f t="shared" si="75"/>
        <v>8.5470085470084663E-3</v>
      </c>
      <c r="I142" s="101">
        <f>IF(ISNUMBER(G142), $B145 * H142, "")</f>
        <v>1282.0512820512699</v>
      </c>
      <c r="J142" s="15">
        <v>70.7</v>
      </c>
      <c r="K142" s="32">
        <f t="shared" si="76"/>
        <v>7.1225071225071226E-3</v>
      </c>
      <c r="L142" s="18">
        <f>IF(ISNUMBER(J142), $B145 * K142, "")</f>
        <v>1068.3760683760684</v>
      </c>
      <c r="M142" s="31">
        <v>68.8</v>
      </c>
      <c r="N142" s="32">
        <f t="shared" si="77"/>
        <v>-1.9943019943020023E-2</v>
      </c>
      <c r="O142" s="18">
        <f>IF(ISNUMBER(M142), $B145 * N142, "")</f>
        <v>-2991.4529914530035</v>
      </c>
      <c r="Q142" s="256"/>
      <c r="R142" s="256"/>
      <c r="S142" s="256"/>
    </row>
    <row r="143" spans="1:19">
      <c r="A143" s="125" t="s">
        <v>207</v>
      </c>
      <c r="B143" s="126">
        <v>13.6</v>
      </c>
      <c r="C143" s="77">
        <v>-4.2253521099999997E-2</v>
      </c>
      <c r="D143" s="15">
        <v>13.9</v>
      </c>
      <c r="E143" s="32">
        <f t="shared" si="74"/>
        <v>2.2058823529411818E-2</v>
      </c>
      <c r="F143" s="18">
        <f>IF(ISNUMBER(D143), $B145 * E143, "")</f>
        <v>3308.8235294117726</v>
      </c>
      <c r="G143" s="31">
        <v>13.8</v>
      </c>
      <c r="H143" s="32">
        <f t="shared" si="75"/>
        <v>1.4705882352941256E-2</v>
      </c>
      <c r="I143" s="101">
        <f>IF(ISNUMBER(G143), $B145 * H143, "")</f>
        <v>2205.8823529411884</v>
      </c>
      <c r="J143" s="15">
        <v>13.8</v>
      </c>
      <c r="K143" s="32">
        <f t="shared" si="76"/>
        <v>1.4705882352941256E-2</v>
      </c>
      <c r="L143" s="18">
        <f>IF(ISNUMBER(J143), $B145 * K143, "")</f>
        <v>2205.8823529411884</v>
      </c>
      <c r="M143" s="31">
        <v>13.6</v>
      </c>
      <c r="N143" s="32">
        <f t="shared" si="77"/>
        <v>0</v>
      </c>
      <c r="O143" s="18">
        <f>IF(ISNUMBER(M143), $B145 * N143, "")</f>
        <v>0</v>
      </c>
      <c r="Q143" s="278"/>
      <c r="R143" s="279"/>
      <c r="S143" s="280"/>
    </row>
    <row r="144" spans="1:19" ht="17.25" thickBot="1">
      <c r="A144" s="130" t="s">
        <v>159</v>
      </c>
      <c r="B144" s="131">
        <v>90.5</v>
      </c>
      <c r="C144" s="79">
        <v>-8.1218274100000001E-2</v>
      </c>
      <c r="D144" s="24">
        <v>87.8</v>
      </c>
      <c r="E144" s="25">
        <f t="shared" si="74"/>
        <v>-2.983425414364644E-2</v>
      </c>
      <c r="F144" s="104">
        <f>IF(ISNUMBER(D144), $B145 * E144, "")</f>
        <v>-4475.1381215469655</v>
      </c>
      <c r="G144" s="102">
        <v>87.8</v>
      </c>
      <c r="H144" s="25">
        <f t="shared" si="75"/>
        <v>-2.983425414364644E-2</v>
      </c>
      <c r="I144" s="103">
        <f>IF(ISNUMBER(G144), $B145 * H144, "")</f>
        <v>-4475.1381215469655</v>
      </c>
      <c r="J144" s="24">
        <v>87.9</v>
      </c>
      <c r="K144" s="25">
        <f t="shared" si="76"/>
        <v>-2.872928176795574E-2</v>
      </c>
      <c r="L144" s="104">
        <f>IF(ISNUMBER(J144), $B145 * K144, "")</f>
        <v>-4309.3922651933608</v>
      </c>
      <c r="M144" s="102">
        <v>86.3</v>
      </c>
      <c r="N144" s="25">
        <f t="shared" si="77"/>
        <v>-4.6408839779005555E-2</v>
      </c>
      <c r="O144" s="104">
        <f>IF(ISNUMBER(M144), $B145 * N144, "")</f>
        <v>-6961.3259668508335</v>
      </c>
      <c r="Q144" s="281"/>
      <c r="R144" s="282"/>
      <c r="S144" s="283"/>
    </row>
    <row r="145" spans="1:19" ht="17.25" thickBot="1">
      <c r="A145" s="132" t="s">
        <v>267</v>
      </c>
      <c r="B145" s="289">
        <f>$B$37</f>
        <v>150000</v>
      </c>
      <c r="C145" s="290"/>
      <c r="D145" s="26" t="s">
        <v>268</v>
      </c>
      <c r="E145" s="27">
        <f>IF(COUNT(E125:E144), SUM(E125:E144) / COUNT(E125:E144), 0)</f>
        <v>4.6103653849879217E-3</v>
      </c>
      <c r="F145" s="28">
        <f>SUM(F125:F144)</f>
        <v>13831.096154963765</v>
      </c>
      <c r="G145" s="26" t="s">
        <v>268</v>
      </c>
      <c r="H145" s="27">
        <f>IF(COUNT(H125:H144), SUM(H125:H144) / COUNT(H125:H144), 0)</f>
        <v>6.560387656332098E-3</v>
      </c>
      <c r="I145" s="28">
        <f>SUM(I125:I144)</f>
        <v>19681.162968996294</v>
      </c>
      <c r="J145" s="26" t="s">
        <v>268</v>
      </c>
      <c r="K145" s="27">
        <f>IF(COUNT(K125:K144), SUM(K125:K144) / COUNT(K125:K144), 0)</f>
        <v>4.754536195794897E-3</v>
      </c>
      <c r="L145" s="28">
        <f>SUM(L125:L144)</f>
        <v>14263.608587384693</v>
      </c>
      <c r="M145" s="26" t="s">
        <v>268</v>
      </c>
      <c r="N145" s="27">
        <f>IF(COUNT(N125:N144), SUM(N125:N144) / COUNT(N125:N144), 0)</f>
        <v>-2.228590503445638E-2</v>
      </c>
      <c r="O145" s="28">
        <f>SUM(O125:O144)</f>
        <v>-66857.715103369148</v>
      </c>
      <c r="Q145" s="284"/>
      <c r="R145" s="285"/>
      <c r="S145" s="286"/>
    </row>
    <row r="147" spans="1:19" ht="17.25" thickBot="1"/>
    <row r="148" spans="1:19" ht="17.25" thickBot="1">
      <c r="A148" s="230" t="s">
        <v>256</v>
      </c>
      <c r="B148" s="231"/>
      <c r="C148" s="231"/>
      <c r="D148" s="231"/>
      <c r="E148" s="231"/>
      <c r="F148" s="231"/>
      <c r="G148" s="231"/>
      <c r="H148" s="231"/>
      <c r="I148" s="231"/>
      <c r="J148" s="231"/>
      <c r="K148" s="231"/>
      <c r="L148" s="231"/>
      <c r="M148" s="231"/>
      <c r="N148" s="231"/>
      <c r="O148" s="232"/>
      <c r="Q148" s="251"/>
      <c r="R148" s="251"/>
      <c r="S148" s="251"/>
    </row>
    <row r="149" spans="1:19" ht="17.25" thickBot="1">
      <c r="A149" s="222" t="s">
        <v>264</v>
      </c>
      <c r="B149" s="230" t="s">
        <v>49</v>
      </c>
      <c r="C149" s="232"/>
      <c r="D149" s="230" t="s">
        <v>57</v>
      </c>
      <c r="E149" s="231"/>
      <c r="F149" s="232"/>
      <c r="G149" s="257">
        <f>_xlfn.IFNA(VLOOKUP(B149, 현재가테이블!$B$2:$D$200, 2, FALSE), "-")</f>
        <v>60715000</v>
      </c>
      <c r="H149" s="258"/>
      <c r="I149" s="259"/>
      <c r="J149" s="230" t="s">
        <v>58</v>
      </c>
      <c r="K149" s="231"/>
      <c r="L149" s="232"/>
      <c r="M149" s="260">
        <f>_xlfn.IFNA(VLOOKUP(B149, 현재가테이블!$B$2:$D$200, 3, FALSE), "-")</f>
        <v>-7.8924148000000006E-3</v>
      </c>
      <c r="N149" s="261"/>
      <c r="O149" s="262"/>
      <c r="Q149" s="251"/>
      <c r="R149" s="251"/>
      <c r="S149" s="251"/>
    </row>
    <row r="150" spans="1:19" ht="17.25" thickBot="1">
      <c r="A150" s="291" t="s">
        <v>54</v>
      </c>
      <c r="B150" s="293" t="str">
        <f>TEXT($G$1, "[$-ko-KR]yyyy-mm-dd(ddd) ") &amp; "오전 00:00"</f>
        <v>2021-12-15(수) 오전 00:00</v>
      </c>
      <c r="C150" s="294"/>
      <c r="D150" s="253" t="str">
        <f>TEXT($G$1, "[$-ko-KR]yyyy-mm-dd(ddd) ") &amp; "오후 14:00"</f>
        <v>2021-12-15(수) 오후 14:00</v>
      </c>
      <c r="E150" s="254"/>
      <c r="F150" s="255"/>
      <c r="G150" s="253" t="str">
        <f>TEXT($G$1, "[$-ko-KR]yyyy-mm-dd(ddd) ") &amp; "오후 19:00"</f>
        <v>2021-12-15(수) 오후 19:00</v>
      </c>
      <c r="H150" s="254"/>
      <c r="I150" s="255"/>
      <c r="J150" s="253" t="str">
        <f>TEXT($G$1, "[$-ko-KR]yyyy-mm-dd(ddd) ") &amp; "오후 21:00"</f>
        <v>2021-12-15(수) 오후 21:00</v>
      </c>
      <c r="K150" s="254"/>
      <c r="L150" s="255"/>
      <c r="M150" s="253" t="str">
        <f>TEXT($G$1+1, "[$-ko-KR]yyyy-mm-dd(ddd) ") &amp; "오전 00:00"</f>
        <v>2021-12-16(목) 오전 00:00</v>
      </c>
      <c r="N150" s="254"/>
      <c r="O150" s="255"/>
      <c r="Q150" s="251"/>
      <c r="R150" s="251"/>
      <c r="S150" s="251"/>
    </row>
    <row r="151" spans="1:19" ht="17.25" thickBot="1">
      <c r="A151" s="292"/>
      <c r="B151" s="121" t="s">
        <v>57</v>
      </c>
      <c r="C151" s="122" t="s">
        <v>58</v>
      </c>
      <c r="D151" s="2" t="s">
        <v>57</v>
      </c>
      <c r="E151" s="10" t="s">
        <v>265</v>
      </c>
      <c r="F151" s="11" t="s">
        <v>266</v>
      </c>
      <c r="G151" s="223" t="s">
        <v>57</v>
      </c>
      <c r="H151" s="224" t="s">
        <v>265</v>
      </c>
      <c r="I151" s="225" t="s">
        <v>266</v>
      </c>
      <c r="J151" s="10" t="s">
        <v>57</v>
      </c>
      <c r="K151" s="10" t="s">
        <v>265</v>
      </c>
      <c r="L151" s="115" t="s">
        <v>266</v>
      </c>
      <c r="M151" s="2" t="s">
        <v>57</v>
      </c>
      <c r="N151" s="10" t="s">
        <v>265</v>
      </c>
      <c r="O151" s="66" t="s">
        <v>266</v>
      </c>
      <c r="Q151" s="256"/>
      <c r="R151" s="256"/>
      <c r="S151" s="256"/>
    </row>
    <row r="152" spans="1:19" ht="17.25" thickBot="1">
      <c r="A152" s="123" t="s">
        <v>197</v>
      </c>
      <c r="B152" s="124">
        <v>150</v>
      </c>
      <c r="C152" s="76">
        <v>-6.6225166000000004E-3</v>
      </c>
      <c r="D152" s="13">
        <v>148</v>
      </c>
      <c r="E152" s="14">
        <f>IF(ISNUMBER(D152), (D152 - $B152) / $B152, "")</f>
        <v>-1.3333333333333334E-2</v>
      </c>
      <c r="F152" s="16">
        <f>IF(ISNUMBER(D152), $B172 * E152, "")</f>
        <v>-2000.0000000000002</v>
      </c>
      <c r="G152" s="29">
        <v>150</v>
      </c>
      <c r="H152" s="14">
        <f>IF(ISNUMBER(G152), (G152 - $B152) / $B152, "")</f>
        <v>0</v>
      </c>
      <c r="I152" s="100">
        <f>IF(ISNUMBER(G152), $B172 * H152, "")</f>
        <v>0</v>
      </c>
      <c r="J152" s="13">
        <v>149</v>
      </c>
      <c r="K152" s="14">
        <f>IF(ISNUMBER(J152), (J152 - $B152) / $B152, "")</f>
        <v>-6.6666666666666671E-3</v>
      </c>
      <c r="L152" s="16">
        <f>IF(ISNUMBER(J152), $B172 * K152, "")</f>
        <v>-1000.0000000000001</v>
      </c>
      <c r="M152" s="29">
        <v>144</v>
      </c>
      <c r="N152" s="14">
        <f>IF(ISNUMBER(M152), (M152 - $B152) / $B152, "")</f>
        <v>-0.04</v>
      </c>
      <c r="O152" s="16">
        <f>IF(ISNUMBER(M152), $B172 * N152, "")</f>
        <v>-6000</v>
      </c>
      <c r="Q152" s="251"/>
      <c r="R152" s="251"/>
      <c r="S152" s="251"/>
    </row>
    <row r="153" spans="1:19" ht="17.25" thickBot="1">
      <c r="A153" s="125" t="s">
        <v>171</v>
      </c>
      <c r="B153" s="126">
        <v>511</v>
      </c>
      <c r="C153" s="77">
        <v>-7.7669903000000002E-3</v>
      </c>
      <c r="D153" s="15">
        <v>505</v>
      </c>
      <c r="E153" s="32">
        <f t="shared" ref="E153:E156" si="78">IF(ISNUMBER(D153), (D153 - $B153) / $B153, "")</f>
        <v>-1.1741682974559686E-2</v>
      </c>
      <c r="F153" s="18">
        <f>IF(ISNUMBER(D153), $B172 * E153, "")</f>
        <v>-1761.252446183953</v>
      </c>
      <c r="G153" s="31">
        <v>506</v>
      </c>
      <c r="H153" s="32">
        <f t="shared" ref="H153:H156" si="79">IF(ISNUMBER(G153), (G153 - $B153) / $B153, "")</f>
        <v>-9.7847358121330719E-3</v>
      </c>
      <c r="I153" s="101">
        <f>IF(ISNUMBER(G153), $B172 * H153, "")</f>
        <v>-1467.7103718199608</v>
      </c>
      <c r="J153" s="15">
        <v>505</v>
      </c>
      <c r="K153" s="32">
        <f t="shared" ref="K153:K156" si="80">IF(ISNUMBER(J153), (J153 - $B153) / $B153, "")</f>
        <v>-1.1741682974559686E-2</v>
      </c>
      <c r="L153" s="18">
        <f>IF(ISNUMBER(J153), $B172 * K153, "")</f>
        <v>-1761.252446183953</v>
      </c>
      <c r="M153" s="31">
        <v>489</v>
      </c>
      <c r="N153" s="32">
        <f t="shared" ref="N153:N156" si="81">IF(ISNUMBER(M153), (M153 - $B153) / $B153, "")</f>
        <v>-4.3052837573385516E-2</v>
      </c>
      <c r="O153" s="18">
        <f>IF(ISNUMBER(M153), $B172 * N153, "")</f>
        <v>-6457.9256360078271</v>
      </c>
      <c r="Q153" s="251"/>
      <c r="R153" s="251"/>
      <c r="S153" s="251"/>
    </row>
    <row r="154" spans="1:19" ht="17.25" thickBot="1">
      <c r="A154" s="125" t="s">
        <v>127</v>
      </c>
      <c r="B154" s="126">
        <v>101</v>
      </c>
      <c r="C154" s="77">
        <v>-9.8039215999999995E-3</v>
      </c>
      <c r="D154" s="15">
        <v>101</v>
      </c>
      <c r="E154" s="32">
        <f t="shared" si="78"/>
        <v>0</v>
      </c>
      <c r="F154" s="18">
        <f>IF(ISNUMBER(D154), $B172 * E154, "")</f>
        <v>0</v>
      </c>
      <c r="G154" s="31">
        <v>102</v>
      </c>
      <c r="H154" s="32">
        <f t="shared" si="79"/>
        <v>9.9009900990099011E-3</v>
      </c>
      <c r="I154" s="101">
        <f>IF(ISNUMBER(G154), $B172 * H154, "")</f>
        <v>1485.1485148514851</v>
      </c>
      <c r="J154" s="15">
        <v>100</v>
      </c>
      <c r="K154" s="32">
        <f t="shared" si="80"/>
        <v>-9.9009900990099011E-3</v>
      </c>
      <c r="L154" s="18">
        <f>IF(ISNUMBER(J154), $B172 * K154, "")</f>
        <v>-1485.1485148514851</v>
      </c>
      <c r="M154" s="31">
        <v>99.7</v>
      </c>
      <c r="N154" s="32">
        <f t="shared" si="81"/>
        <v>-1.2871287128712843E-2</v>
      </c>
      <c r="O154" s="18">
        <f>IF(ISNUMBER(M154), $B172 * N154, "")</f>
        <v>-1930.6930693069264</v>
      </c>
      <c r="Q154" s="256"/>
      <c r="R154" s="256"/>
      <c r="S154" s="256"/>
    </row>
    <row r="155" spans="1:19" ht="17.25" thickBot="1">
      <c r="A155" s="125" t="s">
        <v>251</v>
      </c>
      <c r="B155" s="126">
        <v>275</v>
      </c>
      <c r="C155" s="77">
        <v>-1.43369176E-2</v>
      </c>
      <c r="D155" s="15">
        <v>278</v>
      </c>
      <c r="E155" s="32">
        <f t="shared" si="78"/>
        <v>1.090909090909091E-2</v>
      </c>
      <c r="F155" s="18">
        <f>IF(ISNUMBER(D155), $B172 * E155, "")</f>
        <v>1636.3636363636365</v>
      </c>
      <c r="G155" s="31">
        <v>280</v>
      </c>
      <c r="H155" s="32">
        <f t="shared" si="79"/>
        <v>1.8181818181818181E-2</v>
      </c>
      <c r="I155" s="101">
        <f>IF(ISNUMBER(G155), $B172 * H155, "")</f>
        <v>2727.272727272727</v>
      </c>
      <c r="J155" s="15">
        <v>278</v>
      </c>
      <c r="K155" s="32">
        <f t="shared" si="80"/>
        <v>1.090909090909091E-2</v>
      </c>
      <c r="L155" s="18">
        <f>IF(ISNUMBER(J155), $B172 * K155, "")</f>
        <v>1636.3636363636365</v>
      </c>
      <c r="M155" s="31">
        <v>267</v>
      </c>
      <c r="N155" s="32">
        <f t="shared" si="81"/>
        <v>-2.9090909090909091E-2</v>
      </c>
      <c r="O155" s="18">
        <f>IF(ISNUMBER(M155), $B172 * N155, "")</f>
        <v>-4363.636363636364</v>
      </c>
      <c r="Q155" s="256"/>
      <c r="R155" s="256"/>
      <c r="S155" s="256"/>
    </row>
    <row r="156" spans="1:19" ht="17.25" thickBot="1">
      <c r="A156" s="127" t="s">
        <v>161</v>
      </c>
      <c r="B156" s="128">
        <v>462</v>
      </c>
      <c r="C156" s="78">
        <v>-1.7021276599999999E-2</v>
      </c>
      <c r="D156" s="20">
        <v>449</v>
      </c>
      <c r="E156" s="21">
        <f t="shared" si="78"/>
        <v>-2.813852813852814E-2</v>
      </c>
      <c r="F156" s="22">
        <f>IF(ISNUMBER(D156), $B172 * E156, "")</f>
        <v>-4220.7792207792209</v>
      </c>
      <c r="G156" s="30">
        <v>455</v>
      </c>
      <c r="H156" s="21">
        <f t="shared" si="79"/>
        <v>-1.5151515151515152E-2</v>
      </c>
      <c r="I156" s="105">
        <f>IF(ISNUMBER(G156), $B172 * H156, "")</f>
        <v>-2272.727272727273</v>
      </c>
      <c r="J156" s="20">
        <v>450</v>
      </c>
      <c r="K156" s="21">
        <f t="shared" si="80"/>
        <v>-2.5974025974025976E-2</v>
      </c>
      <c r="L156" s="22">
        <f>IF(ISNUMBER(J156), $B172 * K156, "")</f>
        <v>-3896.1038961038962</v>
      </c>
      <c r="M156" s="30">
        <v>445</v>
      </c>
      <c r="N156" s="21">
        <f t="shared" si="81"/>
        <v>-3.67965367965368E-2</v>
      </c>
      <c r="O156" s="22">
        <f>IF(ISNUMBER(M156), $B172 * N156, "")</f>
        <v>-5519.4805194805203</v>
      </c>
      <c r="Q156" s="256"/>
      <c r="R156" s="256"/>
      <c r="S156" s="256"/>
    </row>
    <row r="157" spans="1:19" ht="17.25" thickBot="1">
      <c r="A157" s="125" t="s">
        <v>217</v>
      </c>
      <c r="B157" s="129">
        <v>167</v>
      </c>
      <c r="C157" s="80">
        <v>-1.76470588E-2</v>
      </c>
      <c r="D157" s="106">
        <v>179</v>
      </c>
      <c r="E157" s="107">
        <f>IF(ISNUMBER(D157), (D157 - $B157) / $B157, "")</f>
        <v>7.1856287425149698E-2</v>
      </c>
      <c r="F157" s="108">
        <f>IF(ISNUMBER(D157), $B172 * E157, "")</f>
        <v>10778.443113772455</v>
      </c>
      <c r="G157" s="109">
        <v>173</v>
      </c>
      <c r="H157" s="107">
        <f>IF(ISNUMBER(G157), (G157 - $B157) / $B157, "")</f>
        <v>3.5928143712574849E-2</v>
      </c>
      <c r="I157" s="110">
        <f>IF(ISNUMBER(G157), $B172 * H157, "")</f>
        <v>5389.2215568862275</v>
      </c>
      <c r="J157" s="106">
        <v>174</v>
      </c>
      <c r="K157" s="107">
        <f>IF(ISNUMBER(J157), (J157 - $B157) / $B157, "")</f>
        <v>4.1916167664670656E-2</v>
      </c>
      <c r="L157" s="108">
        <f>IF(ISNUMBER(J157), $B172 * K157, "")</f>
        <v>6287.425149700598</v>
      </c>
      <c r="M157" s="109">
        <v>171</v>
      </c>
      <c r="N157" s="107">
        <f>IF(ISNUMBER(M157), (M157 - $B157) / $B157, "")</f>
        <v>2.3952095808383235E-2</v>
      </c>
      <c r="O157" s="108">
        <f>IF(ISNUMBER(M157), $B172 * N157, "")</f>
        <v>3592.8143712574852</v>
      </c>
      <c r="Q157" s="256"/>
      <c r="R157" s="256"/>
      <c r="S157" s="256"/>
    </row>
    <row r="158" spans="1:19" ht="17.25" thickBot="1">
      <c r="A158" s="125" t="s">
        <v>203</v>
      </c>
      <c r="B158" s="126">
        <v>605</v>
      </c>
      <c r="C158" s="77">
        <v>-1.9448946500000001E-2</v>
      </c>
      <c r="D158" s="15">
        <v>602</v>
      </c>
      <c r="E158" s="32">
        <f t="shared" ref="E158:E161" si="82">IF(ISNUMBER(D158), (D158 - $B158) / $B158, "")</f>
        <v>-4.9586776859504135E-3</v>
      </c>
      <c r="F158" s="18">
        <f>IF(ISNUMBER(D158), $B172 * E158, "")</f>
        <v>-743.80165289256206</v>
      </c>
      <c r="G158" s="31">
        <v>612</v>
      </c>
      <c r="H158" s="32">
        <f t="shared" ref="H158:H161" si="83">IF(ISNUMBER(G158), (G158 - $B158) / $B158, "")</f>
        <v>1.1570247933884297E-2</v>
      </c>
      <c r="I158" s="101">
        <f>IF(ISNUMBER(G158), $B172 * H158, "")</f>
        <v>1735.5371900826444</v>
      </c>
      <c r="J158" s="15">
        <v>607</v>
      </c>
      <c r="K158" s="32">
        <f t="shared" ref="K158:K161" si="84">IF(ISNUMBER(J158), (J158 - $B158) / $B158, "")</f>
        <v>3.3057851239669421E-3</v>
      </c>
      <c r="L158" s="18">
        <f>IF(ISNUMBER(J158), $B172 * K158, "")</f>
        <v>495.8677685950413</v>
      </c>
      <c r="M158" s="31">
        <v>590</v>
      </c>
      <c r="N158" s="32">
        <f t="shared" ref="N158:N161" si="85">IF(ISNUMBER(M158), (M158 - $B158) / $B158, "")</f>
        <v>-2.4793388429752067E-2</v>
      </c>
      <c r="O158" s="18">
        <f>IF(ISNUMBER(M158), $B172 * N158, "")</f>
        <v>-3719.0082644628101</v>
      </c>
      <c r="Q158" s="256"/>
      <c r="R158" s="256"/>
      <c r="S158" s="256"/>
    </row>
    <row r="159" spans="1:19" ht="17.25" thickBot="1">
      <c r="A159" s="125" t="s">
        <v>237</v>
      </c>
      <c r="B159" s="126">
        <v>119</v>
      </c>
      <c r="C159" s="77">
        <v>-2.45901639E-2</v>
      </c>
      <c r="D159" s="15">
        <v>123</v>
      </c>
      <c r="E159" s="32">
        <f t="shared" si="82"/>
        <v>3.3613445378151259E-2</v>
      </c>
      <c r="F159" s="18">
        <f>IF(ISNUMBER(D159), $B172 * E159, "")</f>
        <v>5042.0168067226887</v>
      </c>
      <c r="G159" s="31">
        <v>123</v>
      </c>
      <c r="H159" s="32">
        <f t="shared" si="83"/>
        <v>3.3613445378151259E-2</v>
      </c>
      <c r="I159" s="101">
        <f>IF(ISNUMBER(G159), $B172 * H159, "")</f>
        <v>5042.0168067226887</v>
      </c>
      <c r="J159" s="15">
        <v>125</v>
      </c>
      <c r="K159" s="32">
        <f t="shared" si="84"/>
        <v>5.0420168067226892E-2</v>
      </c>
      <c r="L159" s="18">
        <f>IF(ISNUMBER(J159), $B172 * K159, "")</f>
        <v>7563.0252100840335</v>
      </c>
      <c r="M159" s="31">
        <v>121</v>
      </c>
      <c r="N159" s="32">
        <f t="shared" si="85"/>
        <v>1.680672268907563E-2</v>
      </c>
      <c r="O159" s="18">
        <f>IF(ISNUMBER(M159), $B172 * N159, "")</f>
        <v>2521.0084033613443</v>
      </c>
      <c r="Q159" s="256"/>
      <c r="R159" s="256"/>
      <c r="S159" s="256"/>
    </row>
    <row r="160" spans="1:19" ht="17.25" thickBot="1">
      <c r="A160" s="125" t="s">
        <v>233</v>
      </c>
      <c r="B160" s="126">
        <v>512</v>
      </c>
      <c r="C160" s="77">
        <v>-2.6615969600000001E-2</v>
      </c>
      <c r="D160" s="15">
        <v>507</v>
      </c>
      <c r="E160" s="32">
        <f t="shared" si="82"/>
        <v>-9.765625E-3</v>
      </c>
      <c r="F160" s="18">
        <f>IF(ISNUMBER(D160), $B172 * E160, "")</f>
        <v>-1464.84375</v>
      </c>
      <c r="G160" s="31">
        <v>507</v>
      </c>
      <c r="H160" s="32">
        <f t="shared" si="83"/>
        <v>-9.765625E-3</v>
      </c>
      <c r="I160" s="101">
        <f>IF(ISNUMBER(G160), $B172 * H160, "")</f>
        <v>-1464.84375</v>
      </c>
      <c r="J160" s="15">
        <v>505</v>
      </c>
      <c r="K160" s="32">
        <f t="shared" si="84"/>
        <v>-1.3671875E-2</v>
      </c>
      <c r="L160" s="18">
        <f>IF(ISNUMBER(J160), $B172 * K160, "")</f>
        <v>-2050.78125</v>
      </c>
      <c r="M160" s="31">
        <v>491</v>
      </c>
      <c r="N160" s="32">
        <f t="shared" si="85"/>
        <v>-4.1015625E-2</v>
      </c>
      <c r="O160" s="18">
        <f>IF(ISNUMBER(M160), $B172 * N160, "")</f>
        <v>-6152.34375</v>
      </c>
      <c r="Q160" s="33"/>
      <c r="R160" s="33"/>
    </row>
    <row r="161" spans="1:19" ht="17.25" thickBot="1">
      <c r="A161" s="130" t="s">
        <v>181</v>
      </c>
      <c r="B161" s="131">
        <v>925</v>
      </c>
      <c r="C161" s="79">
        <v>-2.7339642500000001E-2</v>
      </c>
      <c r="D161" s="24">
        <v>927</v>
      </c>
      <c r="E161" s="25">
        <f t="shared" si="82"/>
        <v>2.1621621621621622E-3</v>
      </c>
      <c r="F161" s="104">
        <f>IF(ISNUMBER(D161), $B172 * E161, "")</f>
        <v>324.32432432432432</v>
      </c>
      <c r="G161" s="102">
        <v>941</v>
      </c>
      <c r="H161" s="25">
        <f t="shared" si="83"/>
        <v>1.7297297297297298E-2</v>
      </c>
      <c r="I161" s="103">
        <f>IF(ISNUMBER(G161), $B172 * H161, "")</f>
        <v>2594.5945945945946</v>
      </c>
      <c r="J161" s="24">
        <v>937</v>
      </c>
      <c r="K161" s="25">
        <f t="shared" si="84"/>
        <v>1.2972972972972972E-2</v>
      </c>
      <c r="L161" s="104">
        <f>IF(ISNUMBER(J161), $B172 * K161, "")</f>
        <v>1945.9459459459458</v>
      </c>
      <c r="M161" s="102">
        <v>914</v>
      </c>
      <c r="N161" s="25">
        <f t="shared" si="85"/>
        <v>-1.1891891891891892E-2</v>
      </c>
      <c r="O161" s="104">
        <f>IF(ISNUMBER(M161), $B172 * N161, "")</f>
        <v>-1783.7837837837837</v>
      </c>
      <c r="Q161" s="265"/>
      <c r="R161" s="266"/>
      <c r="S161" s="267"/>
    </row>
    <row r="162" spans="1:19">
      <c r="A162" s="123" t="s">
        <v>189</v>
      </c>
      <c r="B162" s="124">
        <v>286</v>
      </c>
      <c r="C162" s="76">
        <v>-3.0508474599999998E-2</v>
      </c>
      <c r="D162" s="13">
        <v>287</v>
      </c>
      <c r="E162" s="14">
        <f>IF(ISNUMBER(D162), (D162 - $B162) / $B162, "")</f>
        <v>3.4965034965034965E-3</v>
      </c>
      <c r="F162" s="16">
        <f>IF(ISNUMBER(D162), $B172 * E162, "")</f>
        <v>524.47552447552448</v>
      </c>
      <c r="G162" s="29">
        <v>285</v>
      </c>
      <c r="H162" s="14">
        <f>IF(ISNUMBER(G162), (G162 - $B162) / $B162, "")</f>
        <v>-3.4965034965034965E-3</v>
      </c>
      <c r="I162" s="100">
        <f>IF(ISNUMBER(G162), $B172 * H162, "")</f>
        <v>-524.47552447552448</v>
      </c>
      <c r="J162" s="13">
        <v>286</v>
      </c>
      <c r="K162" s="14">
        <f>IF(ISNUMBER(J162), (J162 - $B162) / $B162, "")</f>
        <v>0</v>
      </c>
      <c r="L162" s="16">
        <f>IF(ISNUMBER(J162), $B172 * K162, "")</f>
        <v>0</v>
      </c>
      <c r="M162" s="29">
        <v>277</v>
      </c>
      <c r="N162" s="14">
        <f>IF(ISNUMBER(M162), (M162 - $B162) / $B162, "")</f>
        <v>-3.1468531468531472E-2</v>
      </c>
      <c r="O162" s="16">
        <f>IF(ISNUMBER(M162), $B172 * N162, "")</f>
        <v>-4720.279720279721</v>
      </c>
      <c r="Q162" s="268"/>
      <c r="R162" s="269"/>
      <c r="S162" s="270"/>
    </row>
    <row r="163" spans="1:19" ht="17.25" thickBot="1">
      <c r="A163" s="125" t="s">
        <v>239</v>
      </c>
      <c r="B163" s="126">
        <v>521</v>
      </c>
      <c r="C163" s="77">
        <v>-3.1598513000000002E-2</v>
      </c>
      <c r="D163" s="15">
        <v>516</v>
      </c>
      <c r="E163" s="32">
        <f t="shared" ref="E163:E166" si="86">IF(ISNUMBER(D163), (D163 - $B163) / $B163, "")</f>
        <v>-9.5969289827255271E-3</v>
      </c>
      <c r="F163" s="18">
        <f>IF(ISNUMBER(D163), $B172 * E163, "")</f>
        <v>-1439.5393474088291</v>
      </c>
      <c r="G163" s="31">
        <v>520</v>
      </c>
      <c r="H163" s="32">
        <f t="shared" ref="H163:H166" si="87">IF(ISNUMBER(G163), (G163 - $B163) / $B163, "")</f>
        <v>-1.9193857965451055E-3</v>
      </c>
      <c r="I163" s="101">
        <f>IF(ISNUMBER(G163), $B172 * H163, "")</f>
        <v>-287.90786948176583</v>
      </c>
      <c r="J163" s="15">
        <v>518</v>
      </c>
      <c r="K163" s="32">
        <f t="shared" ref="K163:K166" si="88">IF(ISNUMBER(J163), (J163 - $B163) / $B163, "")</f>
        <v>-5.7581573896353169E-3</v>
      </c>
      <c r="L163" s="18">
        <f>IF(ISNUMBER(J163), $B172 * K163, "")</f>
        <v>-863.72360844529749</v>
      </c>
      <c r="M163" s="31">
        <v>502</v>
      </c>
      <c r="N163" s="32">
        <f t="shared" ref="N163:N166" si="89">IF(ISNUMBER(M163), (M163 - $B163) / $B163, "")</f>
        <v>-3.6468330134357005E-2</v>
      </c>
      <c r="O163" s="18">
        <f>IF(ISNUMBER(M163), $B172 * N163, "")</f>
        <v>-5470.2495201535503</v>
      </c>
      <c r="Q163" s="271"/>
      <c r="R163" s="272"/>
      <c r="S163" s="273"/>
    </row>
    <row r="164" spans="1:19" ht="17.25" thickBot="1">
      <c r="A164" s="125" t="s">
        <v>225</v>
      </c>
      <c r="B164" s="126">
        <v>890</v>
      </c>
      <c r="C164" s="77">
        <v>-3.5752979400000003E-2</v>
      </c>
      <c r="D164" s="15">
        <v>891</v>
      </c>
      <c r="E164" s="32">
        <f t="shared" si="86"/>
        <v>1.1235955056179776E-3</v>
      </c>
      <c r="F164" s="18">
        <f>IF(ISNUMBER(D164), $B172 * E164, "")</f>
        <v>168.53932584269666</v>
      </c>
      <c r="G164" s="31">
        <v>902</v>
      </c>
      <c r="H164" s="32">
        <f t="shared" si="87"/>
        <v>1.3483146067415731E-2</v>
      </c>
      <c r="I164" s="101">
        <f>IF(ISNUMBER(G164), $B172 * H164, "")</f>
        <v>2022.4719101123596</v>
      </c>
      <c r="J164" s="15">
        <v>904</v>
      </c>
      <c r="K164" s="32">
        <f t="shared" si="88"/>
        <v>1.5730337078651686E-2</v>
      </c>
      <c r="L164" s="18">
        <f>IF(ISNUMBER(J164), $B172 * K164, "")</f>
        <v>2359.5505617977528</v>
      </c>
      <c r="M164" s="31">
        <v>886</v>
      </c>
      <c r="N164" s="32">
        <f t="shared" si="89"/>
        <v>-4.4943820224719105E-3</v>
      </c>
      <c r="O164" s="18">
        <f>IF(ISNUMBER(M164), $B172 * N164, "")</f>
        <v>-674.15730337078662</v>
      </c>
      <c r="Q164" s="256"/>
      <c r="R164" s="256"/>
      <c r="S164" s="256"/>
    </row>
    <row r="165" spans="1:19" ht="17.25" thickBot="1">
      <c r="A165" s="125" t="s">
        <v>135</v>
      </c>
      <c r="B165" s="126">
        <v>240</v>
      </c>
      <c r="C165" s="77">
        <v>-0.04</v>
      </c>
      <c r="D165" s="15">
        <v>244</v>
      </c>
      <c r="E165" s="32">
        <f t="shared" si="86"/>
        <v>1.6666666666666666E-2</v>
      </c>
      <c r="F165" s="18">
        <f>IF(ISNUMBER(D165), $B172 * E165, "")</f>
        <v>2500</v>
      </c>
      <c r="G165" s="31">
        <v>246</v>
      </c>
      <c r="H165" s="32">
        <f t="shared" si="87"/>
        <v>2.5000000000000001E-2</v>
      </c>
      <c r="I165" s="101">
        <f>IF(ISNUMBER(G165), $B172 * H165, "")</f>
        <v>3750</v>
      </c>
      <c r="J165" s="15">
        <v>248</v>
      </c>
      <c r="K165" s="32">
        <f t="shared" si="88"/>
        <v>3.3333333333333333E-2</v>
      </c>
      <c r="L165" s="18">
        <f>IF(ISNUMBER(J165), $B172 * K165, "")</f>
        <v>5000</v>
      </c>
      <c r="M165" s="31">
        <v>238</v>
      </c>
      <c r="N165" s="32">
        <f t="shared" si="89"/>
        <v>-8.3333333333333332E-3</v>
      </c>
      <c r="O165" s="18">
        <f>IF(ISNUMBER(M165), $B172 * N165, "")</f>
        <v>-1250</v>
      </c>
      <c r="Q165" s="251"/>
      <c r="R165" s="251"/>
      <c r="S165" s="251"/>
    </row>
    <row r="166" spans="1:19" ht="17.25" thickBot="1">
      <c r="A166" s="127" t="s">
        <v>191</v>
      </c>
      <c r="B166" s="128">
        <v>120</v>
      </c>
      <c r="C166" s="78">
        <v>-0.04</v>
      </c>
      <c r="D166" s="20">
        <v>120</v>
      </c>
      <c r="E166" s="21">
        <f t="shared" si="86"/>
        <v>0</v>
      </c>
      <c r="F166" s="22">
        <f>IF(ISNUMBER(D166), $B172 * E166, "")</f>
        <v>0</v>
      </c>
      <c r="G166" s="30">
        <v>119</v>
      </c>
      <c r="H166" s="21">
        <f t="shared" si="87"/>
        <v>-8.3333333333333332E-3</v>
      </c>
      <c r="I166" s="105">
        <f>IF(ISNUMBER(G166), $B172 * H166, "")</f>
        <v>-1250</v>
      </c>
      <c r="J166" s="20">
        <v>119</v>
      </c>
      <c r="K166" s="21">
        <f t="shared" si="88"/>
        <v>-8.3333333333333332E-3</v>
      </c>
      <c r="L166" s="22">
        <f>IF(ISNUMBER(J166), $B172 * K166, "")</f>
        <v>-1250</v>
      </c>
      <c r="M166" s="30">
        <v>115</v>
      </c>
      <c r="N166" s="21">
        <f t="shared" si="89"/>
        <v>-4.1666666666666664E-2</v>
      </c>
      <c r="O166" s="22">
        <f>IF(ISNUMBER(M166), $B172 * N166, "")</f>
        <v>-6250</v>
      </c>
      <c r="Q166" s="251"/>
      <c r="R166" s="251"/>
      <c r="S166" s="251"/>
    </row>
    <row r="167" spans="1:19" ht="17.25" thickBot="1">
      <c r="A167" s="125" t="s">
        <v>219</v>
      </c>
      <c r="B167" s="129">
        <v>259</v>
      </c>
      <c r="C167" s="80">
        <v>-4.07407407E-2</v>
      </c>
      <c r="D167" s="106">
        <v>259</v>
      </c>
      <c r="E167" s="107">
        <f>IF(ISNUMBER(D167), (D167 - $B167) / $B167, "")</f>
        <v>0</v>
      </c>
      <c r="F167" s="108">
        <f>IF(ISNUMBER(D167), $B172 * E167, "")</f>
        <v>0</v>
      </c>
      <c r="G167" s="109">
        <v>261</v>
      </c>
      <c r="H167" s="107">
        <f>IF(ISNUMBER(G167), (G167 - $B167) / $B167, "")</f>
        <v>7.7220077220077222E-3</v>
      </c>
      <c r="I167" s="110">
        <f>IF(ISNUMBER(G167), $B172 * H167, "")</f>
        <v>1158.3011583011582</v>
      </c>
      <c r="J167" s="106">
        <v>261</v>
      </c>
      <c r="K167" s="107">
        <f>IF(ISNUMBER(J167), (J167 - $B167) / $B167, "")</f>
        <v>7.7220077220077222E-3</v>
      </c>
      <c r="L167" s="108">
        <f>IF(ISNUMBER(J167), $B172 * K167, "")</f>
        <v>1158.3011583011582</v>
      </c>
      <c r="M167" s="109">
        <v>253</v>
      </c>
      <c r="N167" s="107">
        <f>IF(ISNUMBER(M167), (M167 - $B167) / $B167, "")</f>
        <v>-2.3166023166023165E-2</v>
      </c>
      <c r="O167" s="108">
        <f>IF(ISNUMBER(M167), $B172 * N167, "")</f>
        <v>-3474.9034749034749</v>
      </c>
      <c r="Q167" s="256"/>
      <c r="R167" s="256"/>
      <c r="S167" s="256"/>
    </row>
    <row r="168" spans="1:19" ht="17.25" thickBot="1">
      <c r="A168" s="125" t="s">
        <v>227</v>
      </c>
      <c r="B168" s="126">
        <v>535</v>
      </c>
      <c r="C168" s="77">
        <v>-4.1218638000000002E-2</v>
      </c>
      <c r="D168" s="15">
        <v>538</v>
      </c>
      <c r="E168" s="32">
        <f t="shared" ref="E168:E171" si="90">IF(ISNUMBER(D168), (D168 - $B168) / $B168, "")</f>
        <v>5.6074766355140183E-3</v>
      </c>
      <c r="F168" s="18">
        <f>IF(ISNUMBER(D168), $B172 * E168, "")</f>
        <v>841.12149532710271</v>
      </c>
      <c r="G168" s="31">
        <v>544</v>
      </c>
      <c r="H168" s="32">
        <f t="shared" ref="H168:H171" si="91">IF(ISNUMBER(G168), (G168 - $B168) / $B168, "")</f>
        <v>1.6822429906542057E-2</v>
      </c>
      <c r="I168" s="101">
        <f>IF(ISNUMBER(G168), $B172 * H168, "")</f>
        <v>2523.3644859813085</v>
      </c>
      <c r="J168" s="15">
        <v>542</v>
      </c>
      <c r="K168" s="32">
        <f t="shared" ref="K168:K171" si="92">IF(ISNUMBER(J168), (J168 - $B168) / $B168, "")</f>
        <v>1.3084112149532711E-2</v>
      </c>
      <c r="L168" s="18">
        <f>IF(ISNUMBER(J168), $B172 * K168, "")</f>
        <v>1962.6168224299067</v>
      </c>
      <c r="M168" s="31">
        <v>527</v>
      </c>
      <c r="N168" s="32">
        <f t="shared" ref="N168:N171" si="93">IF(ISNUMBER(M168), (M168 - $B168) / $B168, "")</f>
        <v>-1.4953271028037384E-2</v>
      </c>
      <c r="O168" s="18">
        <f>IF(ISNUMBER(M168), $B172 * N168, "")</f>
        <v>-2242.9906542056074</v>
      </c>
      <c r="Q168" s="256"/>
      <c r="R168" s="256"/>
      <c r="S168" s="256"/>
    </row>
    <row r="169" spans="1:19" ht="17.25" thickBot="1">
      <c r="A169" s="125" t="s">
        <v>215</v>
      </c>
      <c r="B169" s="126">
        <v>333</v>
      </c>
      <c r="C169" s="77">
        <v>-4.31034483E-2</v>
      </c>
      <c r="D169" s="15">
        <v>339</v>
      </c>
      <c r="E169" s="32">
        <f t="shared" si="90"/>
        <v>1.8018018018018018E-2</v>
      </c>
      <c r="F169" s="18">
        <f>IF(ISNUMBER(D169), $B172 * E169, "")</f>
        <v>2702.7027027027025</v>
      </c>
      <c r="G169" s="31">
        <v>344</v>
      </c>
      <c r="H169" s="32">
        <f t="shared" si="91"/>
        <v>3.3033033033033031E-2</v>
      </c>
      <c r="I169" s="101">
        <f>IF(ISNUMBER(G169), $B172 * H169, "")</f>
        <v>4954.9549549549547</v>
      </c>
      <c r="J169" s="15">
        <v>359</v>
      </c>
      <c r="K169" s="32">
        <f t="shared" si="92"/>
        <v>7.8078078078078081E-2</v>
      </c>
      <c r="L169" s="18">
        <f>IF(ISNUMBER(J169), $B172 * K169, "")</f>
        <v>11711.711711711712</v>
      </c>
      <c r="M169" s="31">
        <v>340</v>
      </c>
      <c r="N169" s="32">
        <f t="shared" si="93"/>
        <v>2.1021021021021023E-2</v>
      </c>
      <c r="O169" s="18">
        <f>IF(ISNUMBER(M169), $B172 * N169, "")</f>
        <v>3153.1531531531532</v>
      </c>
      <c r="Q169" s="256"/>
      <c r="R169" s="256"/>
      <c r="S169" s="256"/>
    </row>
    <row r="170" spans="1:19">
      <c r="A170" s="125" t="s">
        <v>163</v>
      </c>
      <c r="B170" s="126">
        <v>842</v>
      </c>
      <c r="C170" s="77">
        <v>-4.3181818199999999E-2</v>
      </c>
      <c r="D170" s="15">
        <v>921</v>
      </c>
      <c r="E170" s="32">
        <f t="shared" si="90"/>
        <v>9.3824228028503556E-2</v>
      </c>
      <c r="F170" s="18">
        <f>IF(ISNUMBER(D170), $B172 * E170, "")</f>
        <v>14073.634204275533</v>
      </c>
      <c r="G170" s="31">
        <v>938</v>
      </c>
      <c r="H170" s="32">
        <f t="shared" si="91"/>
        <v>0.11401425178147269</v>
      </c>
      <c r="I170" s="101">
        <f>IF(ISNUMBER(G170), $B172 * H170, "")</f>
        <v>17102.137767220902</v>
      </c>
      <c r="J170" s="15">
        <v>1000</v>
      </c>
      <c r="K170" s="32">
        <f t="shared" si="92"/>
        <v>0.18764845605700711</v>
      </c>
      <c r="L170" s="18">
        <f>IF(ISNUMBER(J170), $B172 * K170, "")</f>
        <v>28147.268408551066</v>
      </c>
      <c r="M170" s="31">
        <v>938</v>
      </c>
      <c r="N170" s="32">
        <f t="shared" si="93"/>
        <v>0.11401425178147269</v>
      </c>
      <c r="O170" s="18">
        <f>IF(ISNUMBER(M170), $B172 * N170, "")</f>
        <v>17102.137767220902</v>
      </c>
      <c r="Q170" s="278"/>
      <c r="R170" s="279"/>
      <c r="S170" s="280"/>
    </row>
    <row r="171" spans="1:19" ht="17.25" thickBot="1">
      <c r="A171" s="130" t="s">
        <v>327</v>
      </c>
      <c r="B171" s="131">
        <v>897</v>
      </c>
      <c r="C171" s="79">
        <v>-5.0793650799999999E-2</v>
      </c>
      <c r="D171" s="24">
        <v>885</v>
      </c>
      <c r="E171" s="25">
        <f t="shared" si="90"/>
        <v>-1.3377926421404682E-2</v>
      </c>
      <c r="F171" s="104">
        <f>IF(ISNUMBER(D171), $B172 * E171, "")</f>
        <v>-2006.6889632107022</v>
      </c>
      <c r="G171" s="102">
        <v>889</v>
      </c>
      <c r="H171" s="25">
        <f t="shared" si="91"/>
        <v>-8.918617614269788E-3</v>
      </c>
      <c r="I171" s="103">
        <f>IF(ISNUMBER(G171), $B172 * H171, "")</f>
        <v>-1337.7926421404682</v>
      </c>
      <c r="J171" s="24">
        <v>888</v>
      </c>
      <c r="K171" s="25">
        <f t="shared" si="92"/>
        <v>-1.0033444816053512E-2</v>
      </c>
      <c r="L171" s="104">
        <f>IF(ISNUMBER(J171), $B172 * K171, "")</f>
        <v>-1505.0167224080267</v>
      </c>
      <c r="M171" s="102">
        <v>873</v>
      </c>
      <c r="N171" s="25">
        <f t="shared" si="93"/>
        <v>-2.6755852842809364E-2</v>
      </c>
      <c r="O171" s="104">
        <f>IF(ISNUMBER(M171), $B172 * N171, "")</f>
        <v>-4013.3779264214045</v>
      </c>
      <c r="Q171" s="281"/>
      <c r="R171" s="282"/>
      <c r="S171" s="283"/>
    </row>
    <row r="172" spans="1:19" ht="17.25" thickBot="1">
      <c r="A172" s="132" t="s">
        <v>267</v>
      </c>
      <c r="B172" s="289">
        <f>$B$37</f>
        <v>150000</v>
      </c>
      <c r="C172" s="290"/>
      <c r="D172" s="26" t="s">
        <v>268</v>
      </c>
      <c r="E172" s="27">
        <f>IF(COUNT(E152:E171), SUM(E152:E171) / COUNT(E152:E171), 0)</f>
        <v>8.3182385844437993E-3</v>
      </c>
      <c r="F172" s="28">
        <f>SUM(F152:F171)</f>
        <v>24954.715753331398</v>
      </c>
      <c r="G172" s="26" t="s">
        <v>268</v>
      </c>
      <c r="H172" s="27">
        <f>IF(COUNT(H152:H171), SUM(H152:H171) / COUNT(H152:H171), 0)</f>
        <v>1.3959854745445355E-2</v>
      </c>
      <c r="I172" s="28">
        <f>SUM(I152:I171)</f>
        <v>41879.564236336053</v>
      </c>
      <c r="J172" s="26" t="s">
        <v>268</v>
      </c>
      <c r="K172" s="27">
        <f>IF(COUNT(K152:K171), SUM(K152:K171) / COUNT(K152:K171), 0)</f>
        <v>1.8152016645162732E-2</v>
      </c>
      <c r="L172" s="28">
        <f>SUM(L152:L171)</f>
        <v>54456.04993548819</v>
      </c>
      <c r="M172" s="26" t="s">
        <v>268</v>
      </c>
      <c r="N172" s="27">
        <f>IF(COUNT(N152:N171), SUM(N152:N171) / COUNT(N152:N171), 0)</f>
        <v>-1.2551238763673301E-2</v>
      </c>
      <c r="O172" s="28">
        <f>SUM(O152:O171)</f>
        <v>-37653.716291019889</v>
      </c>
      <c r="Q172" s="284"/>
      <c r="R172" s="285"/>
      <c r="S172" s="286"/>
    </row>
    <row r="174" spans="1:19" ht="17.25" thickBot="1"/>
    <row r="175" spans="1:19" ht="17.25" thickBot="1">
      <c r="A175" s="230" t="s">
        <v>252</v>
      </c>
      <c r="B175" s="231"/>
      <c r="C175" s="231"/>
      <c r="D175" s="231"/>
      <c r="E175" s="231"/>
      <c r="F175" s="231"/>
      <c r="G175" s="231"/>
      <c r="H175" s="231"/>
      <c r="I175" s="231"/>
      <c r="J175" s="231"/>
      <c r="K175" s="231"/>
      <c r="L175" s="231"/>
      <c r="M175" s="231"/>
      <c r="N175" s="231"/>
      <c r="O175" s="232"/>
      <c r="Q175" s="251"/>
      <c r="R175" s="251"/>
      <c r="S175" s="251"/>
    </row>
    <row r="176" spans="1:19" ht="17.25" thickBot="1">
      <c r="A176" s="222" t="s">
        <v>264</v>
      </c>
      <c r="B176" s="230" t="s">
        <v>49</v>
      </c>
      <c r="C176" s="232"/>
      <c r="D176" s="230" t="s">
        <v>57</v>
      </c>
      <c r="E176" s="231"/>
      <c r="F176" s="232"/>
      <c r="G176" s="257">
        <f>_xlfn.IFNA(VLOOKUP(B176, 현재가테이블!$B$2:$D$200, 2, FALSE), "-")</f>
        <v>60715000</v>
      </c>
      <c r="H176" s="258"/>
      <c r="I176" s="259"/>
      <c r="J176" s="230" t="s">
        <v>58</v>
      </c>
      <c r="K176" s="231"/>
      <c r="L176" s="232"/>
      <c r="M176" s="260">
        <f>_xlfn.IFNA(VLOOKUP(B176, 현재가테이블!$B$2:$D$200, 3, FALSE), "-")</f>
        <v>-7.8924148000000006E-3</v>
      </c>
      <c r="N176" s="261"/>
      <c r="O176" s="262"/>
      <c r="Q176" s="251"/>
      <c r="R176" s="251"/>
      <c r="S176" s="251"/>
    </row>
    <row r="177" spans="1:19" ht="17.25" thickBot="1">
      <c r="A177" s="291" t="s">
        <v>54</v>
      </c>
      <c r="B177" s="293" t="str">
        <f>TEXT($G$1, "[$-ko-KR]yyyy-mm-dd(ddd) ") &amp; "오전 00:00"</f>
        <v>2021-12-15(수) 오전 00:00</v>
      </c>
      <c r="C177" s="294"/>
      <c r="D177" s="253" t="str">
        <f>TEXT($G$1, "[$-ko-KR]yyyy-mm-dd(ddd) ") &amp; "오후 14:00"</f>
        <v>2021-12-15(수) 오후 14:00</v>
      </c>
      <c r="E177" s="254"/>
      <c r="F177" s="255"/>
      <c r="G177" s="253" t="str">
        <f>TEXT($G$1, "[$-ko-KR]yyyy-mm-dd(ddd) ") &amp; "오후 19:00"</f>
        <v>2021-12-15(수) 오후 19:00</v>
      </c>
      <c r="H177" s="254"/>
      <c r="I177" s="255"/>
      <c r="J177" s="253" t="str">
        <f>TEXT($G$1, "[$-ko-KR]yyyy-mm-dd(ddd) ") &amp; "오후 21:00"</f>
        <v>2021-12-15(수) 오후 21:00</v>
      </c>
      <c r="K177" s="254"/>
      <c r="L177" s="255"/>
      <c r="M177" s="253" t="str">
        <f>TEXT($G$1+1, "[$-ko-KR]yyyy-mm-dd(ddd) ") &amp; "오전 00:00"</f>
        <v>2021-12-16(목) 오전 00:00</v>
      </c>
      <c r="N177" s="254"/>
      <c r="O177" s="255"/>
      <c r="Q177" s="251"/>
      <c r="R177" s="251"/>
      <c r="S177" s="251"/>
    </row>
    <row r="178" spans="1:19" ht="17.25" thickBot="1">
      <c r="A178" s="292"/>
      <c r="B178" s="121" t="s">
        <v>57</v>
      </c>
      <c r="C178" s="122" t="s">
        <v>58</v>
      </c>
      <c r="D178" s="2" t="s">
        <v>57</v>
      </c>
      <c r="E178" s="10" t="s">
        <v>265</v>
      </c>
      <c r="F178" s="11" t="s">
        <v>266</v>
      </c>
      <c r="G178" s="223" t="s">
        <v>57</v>
      </c>
      <c r="H178" s="224" t="s">
        <v>265</v>
      </c>
      <c r="I178" s="225" t="s">
        <v>266</v>
      </c>
      <c r="J178" s="10" t="s">
        <v>57</v>
      </c>
      <c r="K178" s="10" t="s">
        <v>265</v>
      </c>
      <c r="L178" s="115" t="s">
        <v>266</v>
      </c>
      <c r="M178" s="2" t="s">
        <v>57</v>
      </c>
      <c r="N178" s="10" t="s">
        <v>265</v>
      </c>
      <c r="O178" s="66" t="s">
        <v>266</v>
      </c>
      <c r="Q178" s="256"/>
      <c r="R178" s="256"/>
      <c r="S178" s="256"/>
    </row>
    <row r="179" spans="1:19" ht="17.25" thickBot="1">
      <c r="A179" s="123" t="s">
        <v>189</v>
      </c>
      <c r="B179" s="124">
        <v>286</v>
      </c>
      <c r="C179" s="76">
        <v>-3.0508474599999998E-2</v>
      </c>
      <c r="D179" s="13">
        <v>287</v>
      </c>
      <c r="E179" s="14">
        <f>IF(ISNUMBER(D179), (D179 - $B179) / $B179, "")</f>
        <v>3.4965034965034965E-3</v>
      </c>
      <c r="F179" s="16">
        <f>IF(ISNUMBER(D179), $B199 * E179, "")</f>
        <v>524.47552447552448</v>
      </c>
      <c r="G179" s="29">
        <v>285</v>
      </c>
      <c r="H179" s="14">
        <f>IF(ISNUMBER(G179), (G179 - $B179) / $B179, "")</f>
        <v>-3.4965034965034965E-3</v>
      </c>
      <c r="I179" s="100">
        <f>IF(ISNUMBER(G179), $B199 * H179, "")</f>
        <v>-524.47552447552448</v>
      </c>
      <c r="J179" s="13">
        <v>286</v>
      </c>
      <c r="K179" s="14">
        <f>IF(ISNUMBER(J179), (J179 - $B179) / $B179, "")</f>
        <v>0</v>
      </c>
      <c r="L179" s="16">
        <f>IF(ISNUMBER(J179), $B199 * K179, "")</f>
        <v>0</v>
      </c>
      <c r="M179" s="29">
        <v>277</v>
      </c>
      <c r="N179" s="14">
        <f>IF(ISNUMBER(M179), (M179 - $B179) / $B179, "")</f>
        <v>-3.1468531468531472E-2</v>
      </c>
      <c r="O179" s="16">
        <f>IF(ISNUMBER(M179), $B199 * N179, "")</f>
        <v>-4720.279720279721</v>
      </c>
      <c r="Q179" s="251"/>
      <c r="R179" s="251"/>
      <c r="S179" s="251"/>
    </row>
    <row r="180" spans="1:19" ht="17.25" thickBot="1">
      <c r="A180" s="125" t="s">
        <v>342</v>
      </c>
      <c r="B180" s="126">
        <v>3.45</v>
      </c>
      <c r="C180" s="77">
        <v>-3.0898876400000001E-2</v>
      </c>
      <c r="D180" s="15">
        <v>3.38</v>
      </c>
      <c r="E180" s="32">
        <f t="shared" ref="E180:E183" si="94">IF(ISNUMBER(D180), (D180 - $B180) / $B180, "")</f>
        <v>-2.028985507246385E-2</v>
      </c>
      <c r="F180" s="18">
        <f>IF(ISNUMBER(D180), $B199 * E180, "")</f>
        <v>-3043.4782608695773</v>
      </c>
      <c r="G180" s="31">
        <v>3.41</v>
      </c>
      <c r="H180" s="32">
        <f t="shared" ref="H180:H183" si="95">IF(ISNUMBER(G180), (G180 - $B180) / $B180, "")</f>
        <v>-1.1594202898550735E-2</v>
      </c>
      <c r="I180" s="101">
        <f>IF(ISNUMBER(G180), $B199 * H180, "")</f>
        <v>-1739.1304347826103</v>
      </c>
      <c r="J180" s="15">
        <v>3.39</v>
      </c>
      <c r="K180" s="32">
        <f t="shared" ref="K180:K183" si="96">IF(ISNUMBER(J180), (J180 - $B180) / $B180, "")</f>
        <v>-1.7391304347826101E-2</v>
      </c>
      <c r="L180" s="18">
        <f>IF(ISNUMBER(J180), $B199 * K180, "")</f>
        <v>-2608.6956521739153</v>
      </c>
      <c r="M180" s="31">
        <v>3.29</v>
      </c>
      <c r="N180" s="32">
        <f t="shared" ref="N180:N183" si="97">IF(ISNUMBER(M180), (M180 - $B180) / $B180, "")</f>
        <v>-4.6376811594202941E-2</v>
      </c>
      <c r="O180" s="18">
        <f>IF(ISNUMBER(M180), $B199 * N180, "")</f>
        <v>-6956.5217391304413</v>
      </c>
      <c r="Q180" s="251"/>
      <c r="R180" s="251"/>
      <c r="S180" s="251"/>
    </row>
    <row r="181" spans="1:19" ht="17.25" thickBot="1">
      <c r="A181" s="125" t="s">
        <v>213</v>
      </c>
      <c r="B181" s="126">
        <v>9.98</v>
      </c>
      <c r="C181" s="77">
        <v>-3.1067961200000001E-2</v>
      </c>
      <c r="D181" s="15">
        <v>10</v>
      </c>
      <c r="E181" s="32">
        <f t="shared" si="94"/>
        <v>2.0040080160320215E-3</v>
      </c>
      <c r="F181" s="18">
        <f>IF(ISNUMBER(D181), $B199 * E181, "")</f>
        <v>300.60120240480325</v>
      </c>
      <c r="G181" s="31">
        <v>10.199999999999999</v>
      </c>
      <c r="H181" s="32">
        <f t="shared" si="95"/>
        <v>2.2044088176352592E-2</v>
      </c>
      <c r="I181" s="101">
        <f>IF(ISNUMBER(G181), $B199 * H181, "")</f>
        <v>3306.6132264528887</v>
      </c>
      <c r="J181" s="15">
        <v>10.1</v>
      </c>
      <c r="K181" s="32">
        <f t="shared" si="96"/>
        <v>1.2024048096192307E-2</v>
      </c>
      <c r="L181" s="18">
        <f>IF(ISNUMBER(J181), $B199 * K181, "")</f>
        <v>1803.607214428846</v>
      </c>
      <c r="M181" s="31">
        <v>9.8800000000000008</v>
      </c>
      <c r="N181" s="32">
        <f t="shared" si="97"/>
        <v>-1.0020040080160284E-2</v>
      </c>
      <c r="O181" s="18">
        <f>IF(ISNUMBER(M181), $B199 * N181, "")</f>
        <v>-1503.0060120240425</v>
      </c>
      <c r="Q181" s="256"/>
      <c r="R181" s="256"/>
      <c r="S181" s="256"/>
    </row>
    <row r="182" spans="1:19" ht="17.25" thickBot="1">
      <c r="A182" s="125" t="s">
        <v>239</v>
      </c>
      <c r="B182" s="126">
        <v>521</v>
      </c>
      <c r="C182" s="77">
        <v>-3.1598513000000002E-2</v>
      </c>
      <c r="D182" s="15">
        <v>516</v>
      </c>
      <c r="E182" s="32">
        <f t="shared" si="94"/>
        <v>-9.5969289827255271E-3</v>
      </c>
      <c r="F182" s="18">
        <f>IF(ISNUMBER(D182), $B199 * E182, "")</f>
        <v>-1439.5393474088291</v>
      </c>
      <c r="G182" s="31">
        <v>520</v>
      </c>
      <c r="H182" s="32">
        <f t="shared" si="95"/>
        <v>-1.9193857965451055E-3</v>
      </c>
      <c r="I182" s="101">
        <f>IF(ISNUMBER(G182), $B199 * H182, "")</f>
        <v>-287.90786948176583</v>
      </c>
      <c r="J182" s="15">
        <v>518</v>
      </c>
      <c r="K182" s="32">
        <f t="shared" si="96"/>
        <v>-5.7581573896353169E-3</v>
      </c>
      <c r="L182" s="18">
        <f>IF(ISNUMBER(J182), $B199 * K182, "")</f>
        <v>-863.72360844529749</v>
      </c>
      <c r="M182" s="31">
        <v>502</v>
      </c>
      <c r="N182" s="32">
        <f t="shared" si="97"/>
        <v>-3.6468330134357005E-2</v>
      </c>
      <c r="O182" s="18">
        <f>IF(ISNUMBER(M182), $B199 * N182, "")</f>
        <v>-5470.2495201535503</v>
      </c>
      <c r="Q182" s="256"/>
      <c r="R182" s="256"/>
      <c r="S182" s="256"/>
    </row>
    <row r="183" spans="1:19" ht="17.25" thickBot="1">
      <c r="A183" s="127" t="s">
        <v>235</v>
      </c>
      <c r="B183" s="128">
        <v>93.8</v>
      </c>
      <c r="C183" s="78">
        <v>-3.4979423900000001E-2</v>
      </c>
      <c r="D183" s="20">
        <v>102</v>
      </c>
      <c r="E183" s="21">
        <f t="shared" si="94"/>
        <v>8.7420042643923279E-2</v>
      </c>
      <c r="F183" s="22">
        <f>IF(ISNUMBER(D183), $B199 * E183, "")</f>
        <v>13113.006396588491</v>
      </c>
      <c r="G183" s="30">
        <v>100</v>
      </c>
      <c r="H183" s="21">
        <f t="shared" si="95"/>
        <v>6.6098081023454186E-2</v>
      </c>
      <c r="I183" s="105">
        <f>IF(ISNUMBER(G183), $B199 * H183, "")</f>
        <v>9914.7121535181286</v>
      </c>
      <c r="J183" s="20">
        <v>100</v>
      </c>
      <c r="K183" s="21">
        <f t="shared" si="96"/>
        <v>6.6098081023454186E-2</v>
      </c>
      <c r="L183" s="22">
        <f>IF(ISNUMBER(J183), $B199 * K183, "")</f>
        <v>9914.7121535181286</v>
      </c>
      <c r="M183" s="30">
        <v>97.1</v>
      </c>
      <c r="N183" s="21">
        <f t="shared" si="97"/>
        <v>3.5181236673773958E-2</v>
      </c>
      <c r="O183" s="22">
        <f>IF(ISNUMBER(M183), $B199 * N183, "")</f>
        <v>5277.1855010660938</v>
      </c>
      <c r="Q183" s="256"/>
      <c r="R183" s="256"/>
      <c r="S183" s="256"/>
    </row>
    <row r="184" spans="1:19" ht="17.25" thickBot="1">
      <c r="A184" s="125" t="s">
        <v>225</v>
      </c>
      <c r="B184" s="129">
        <v>890</v>
      </c>
      <c r="C184" s="80">
        <v>-3.5752979400000003E-2</v>
      </c>
      <c r="D184" s="106">
        <v>891</v>
      </c>
      <c r="E184" s="107">
        <f>IF(ISNUMBER(D184), (D184 - $B184) / $B184, "")</f>
        <v>1.1235955056179776E-3</v>
      </c>
      <c r="F184" s="108">
        <f>IF(ISNUMBER(D184), $B199 * E184, "")</f>
        <v>168.53932584269666</v>
      </c>
      <c r="G184" s="109">
        <v>902</v>
      </c>
      <c r="H184" s="107">
        <f>IF(ISNUMBER(G184), (G184 - $B184) / $B184, "")</f>
        <v>1.3483146067415731E-2</v>
      </c>
      <c r="I184" s="110">
        <f>IF(ISNUMBER(G184), $B199 * H184, "")</f>
        <v>2022.4719101123596</v>
      </c>
      <c r="J184" s="106">
        <v>904</v>
      </c>
      <c r="K184" s="107">
        <f>IF(ISNUMBER(J184), (J184 - $B184) / $B184, "")</f>
        <v>1.5730337078651686E-2</v>
      </c>
      <c r="L184" s="108">
        <f>IF(ISNUMBER(J184), $B199 * K184, "")</f>
        <v>2359.5505617977528</v>
      </c>
      <c r="M184" s="109">
        <v>886</v>
      </c>
      <c r="N184" s="107">
        <f>IF(ISNUMBER(M184), (M184 - $B184) / $B184, "")</f>
        <v>-4.4943820224719105E-3</v>
      </c>
      <c r="O184" s="108">
        <f>IF(ISNUMBER(M184), $B199 * N184, "")</f>
        <v>-674.15730337078662</v>
      </c>
      <c r="Q184" s="256"/>
      <c r="R184" s="256"/>
      <c r="S184" s="256"/>
    </row>
    <row r="185" spans="1:19" ht="17.25" thickBot="1">
      <c r="A185" s="125" t="s">
        <v>231</v>
      </c>
      <c r="B185" s="126">
        <v>70.2</v>
      </c>
      <c r="C185" s="77">
        <v>-3.8356164399999997E-2</v>
      </c>
      <c r="D185" s="15">
        <v>70.5</v>
      </c>
      <c r="E185" s="32">
        <f t="shared" ref="E185:E188" si="98">IF(ISNUMBER(D185), (D185 - $B185) / $B185, "")</f>
        <v>4.2735042735042332E-3</v>
      </c>
      <c r="F185" s="18">
        <f>IF(ISNUMBER(D185), $B199 * E185, "")</f>
        <v>641.02564102563497</v>
      </c>
      <c r="G185" s="31">
        <v>70.8</v>
      </c>
      <c r="H185" s="32">
        <f t="shared" ref="H185:H188" si="99">IF(ISNUMBER(G185), (G185 - $B185) / $B185, "")</f>
        <v>8.5470085470084663E-3</v>
      </c>
      <c r="I185" s="101">
        <f>IF(ISNUMBER(G185), $B199 * H185, "")</f>
        <v>1282.0512820512699</v>
      </c>
      <c r="J185" s="15">
        <v>70.7</v>
      </c>
      <c r="K185" s="32">
        <f t="shared" ref="K185:K188" si="100">IF(ISNUMBER(J185), (J185 - $B185) / $B185, "")</f>
        <v>7.1225071225071226E-3</v>
      </c>
      <c r="L185" s="18">
        <f>IF(ISNUMBER(J185), $B199 * K185, "")</f>
        <v>1068.3760683760684</v>
      </c>
      <c r="M185" s="31">
        <v>68.8</v>
      </c>
      <c r="N185" s="32">
        <f t="shared" ref="N185:N188" si="101">IF(ISNUMBER(M185), (M185 - $B185) / $B185, "")</f>
        <v>-1.9943019943020023E-2</v>
      </c>
      <c r="O185" s="18">
        <f>IF(ISNUMBER(M185), $B199 * N185, "")</f>
        <v>-2991.4529914530035</v>
      </c>
      <c r="Q185" s="256"/>
      <c r="R185" s="256"/>
      <c r="S185" s="256"/>
    </row>
    <row r="186" spans="1:19" ht="17.25" thickBot="1">
      <c r="A186" s="125" t="s">
        <v>111</v>
      </c>
      <c r="B186" s="126">
        <v>5795</v>
      </c>
      <c r="C186" s="77">
        <v>-3.8971807599999998E-2</v>
      </c>
      <c r="D186" s="15">
        <v>5850</v>
      </c>
      <c r="E186" s="32">
        <f t="shared" si="98"/>
        <v>9.4909404659188953E-3</v>
      </c>
      <c r="F186" s="18">
        <f>IF(ISNUMBER(D186), $B199 * E186, "")</f>
        <v>1423.6410698878342</v>
      </c>
      <c r="G186" s="31">
        <v>5950</v>
      </c>
      <c r="H186" s="32">
        <f t="shared" si="99"/>
        <v>2.6747195858498704E-2</v>
      </c>
      <c r="I186" s="101">
        <f>IF(ISNUMBER(G186), $B199 * H186, "")</f>
        <v>4012.0793787748057</v>
      </c>
      <c r="J186" s="15">
        <v>5905</v>
      </c>
      <c r="K186" s="32">
        <f t="shared" si="100"/>
        <v>1.8981880931837791E-2</v>
      </c>
      <c r="L186" s="18">
        <f>IF(ISNUMBER(J186), $B199 * K186, "")</f>
        <v>2847.2821397756684</v>
      </c>
      <c r="M186" s="31">
        <v>5685</v>
      </c>
      <c r="N186" s="32">
        <f t="shared" si="101"/>
        <v>-1.8981880931837791E-2</v>
      </c>
      <c r="O186" s="18">
        <f>IF(ISNUMBER(M186), $B199 * N186, "")</f>
        <v>-2847.2821397756684</v>
      </c>
      <c r="Q186" s="256"/>
      <c r="R186" s="256"/>
      <c r="S186" s="256"/>
    </row>
    <row r="187" spans="1:19" ht="17.25" thickBot="1">
      <c r="A187" s="125" t="s">
        <v>135</v>
      </c>
      <c r="B187" s="126">
        <v>240</v>
      </c>
      <c r="C187" s="77">
        <v>-0.04</v>
      </c>
      <c r="D187" s="15">
        <v>244</v>
      </c>
      <c r="E187" s="32">
        <f t="shared" si="98"/>
        <v>1.6666666666666666E-2</v>
      </c>
      <c r="F187" s="18">
        <f>IF(ISNUMBER(D187), $B199 * E187, "")</f>
        <v>2500</v>
      </c>
      <c r="G187" s="31">
        <v>246</v>
      </c>
      <c r="H187" s="32">
        <f t="shared" si="99"/>
        <v>2.5000000000000001E-2</v>
      </c>
      <c r="I187" s="101">
        <f>IF(ISNUMBER(G187), $B199 * H187, "")</f>
        <v>3750</v>
      </c>
      <c r="J187" s="15">
        <v>248</v>
      </c>
      <c r="K187" s="32">
        <f t="shared" si="100"/>
        <v>3.3333333333333333E-2</v>
      </c>
      <c r="L187" s="18">
        <f>IF(ISNUMBER(J187), $B199 * K187, "")</f>
        <v>5000</v>
      </c>
      <c r="M187" s="31">
        <v>238</v>
      </c>
      <c r="N187" s="32">
        <f t="shared" si="101"/>
        <v>-8.3333333333333332E-3</v>
      </c>
      <c r="O187" s="18">
        <f>IF(ISNUMBER(M187), $B199 * N187, "")</f>
        <v>-1250</v>
      </c>
      <c r="Q187" s="33"/>
      <c r="R187" s="33"/>
    </row>
    <row r="188" spans="1:19" ht="17.25" thickBot="1">
      <c r="A188" s="130" t="s">
        <v>191</v>
      </c>
      <c r="B188" s="131">
        <v>120</v>
      </c>
      <c r="C188" s="79">
        <v>-0.04</v>
      </c>
      <c r="D188" s="24">
        <v>120</v>
      </c>
      <c r="E188" s="25">
        <f t="shared" si="98"/>
        <v>0</v>
      </c>
      <c r="F188" s="104">
        <f>IF(ISNUMBER(D188), $B199 * E188, "")</f>
        <v>0</v>
      </c>
      <c r="G188" s="102">
        <v>119</v>
      </c>
      <c r="H188" s="25">
        <f t="shared" si="99"/>
        <v>-8.3333333333333332E-3</v>
      </c>
      <c r="I188" s="103">
        <f>IF(ISNUMBER(G188), $B199 * H188, "")</f>
        <v>-1250</v>
      </c>
      <c r="J188" s="24">
        <v>119</v>
      </c>
      <c r="K188" s="25">
        <f t="shared" si="100"/>
        <v>-8.3333333333333332E-3</v>
      </c>
      <c r="L188" s="104">
        <f>IF(ISNUMBER(J188), $B199 * K188, "")</f>
        <v>-1250</v>
      </c>
      <c r="M188" s="102">
        <v>115</v>
      </c>
      <c r="N188" s="25">
        <f t="shared" si="101"/>
        <v>-4.1666666666666664E-2</v>
      </c>
      <c r="O188" s="104">
        <f>IF(ISNUMBER(M188), $B199 * N188, "")</f>
        <v>-6250</v>
      </c>
      <c r="Q188" s="265"/>
      <c r="R188" s="266"/>
      <c r="S188" s="267"/>
    </row>
    <row r="189" spans="1:19">
      <c r="A189" s="123" t="s">
        <v>219</v>
      </c>
      <c r="B189" s="124">
        <v>259</v>
      </c>
      <c r="C189" s="76">
        <v>-4.07407407E-2</v>
      </c>
      <c r="D189" s="13">
        <v>259</v>
      </c>
      <c r="E189" s="14">
        <f>IF(ISNUMBER(D189), (D189 - $B189) / $B189, "")</f>
        <v>0</v>
      </c>
      <c r="F189" s="16">
        <f>IF(ISNUMBER(D189), $B199 * E189, "")</f>
        <v>0</v>
      </c>
      <c r="G189" s="29">
        <v>261</v>
      </c>
      <c r="H189" s="14">
        <f>IF(ISNUMBER(G189), (G189 - $B189) / $B189, "")</f>
        <v>7.7220077220077222E-3</v>
      </c>
      <c r="I189" s="100">
        <f>IF(ISNUMBER(G189), $B199 * H189, "")</f>
        <v>1158.3011583011582</v>
      </c>
      <c r="J189" s="13">
        <v>261</v>
      </c>
      <c r="K189" s="14">
        <f>IF(ISNUMBER(J189), (J189 - $B189) / $B189, "")</f>
        <v>7.7220077220077222E-3</v>
      </c>
      <c r="L189" s="16">
        <f>IF(ISNUMBER(J189), $B199 * K189, "")</f>
        <v>1158.3011583011582</v>
      </c>
      <c r="M189" s="29">
        <v>253</v>
      </c>
      <c r="N189" s="14">
        <f>IF(ISNUMBER(M189), (M189 - $B189) / $B189, "")</f>
        <v>-2.3166023166023165E-2</v>
      </c>
      <c r="O189" s="16">
        <f>IF(ISNUMBER(M189), $B199 * N189, "")</f>
        <v>-3474.9034749034749</v>
      </c>
      <c r="Q189" s="268"/>
      <c r="R189" s="269"/>
      <c r="S189" s="270"/>
    </row>
    <row r="190" spans="1:19" ht="17.25" thickBot="1">
      <c r="A190" s="125" t="s">
        <v>227</v>
      </c>
      <c r="B190" s="126">
        <v>535</v>
      </c>
      <c r="C190" s="77">
        <v>-4.1218638000000002E-2</v>
      </c>
      <c r="D190" s="15">
        <v>538</v>
      </c>
      <c r="E190" s="32">
        <f t="shared" ref="E190:E193" si="102">IF(ISNUMBER(D190), (D190 - $B190) / $B190, "")</f>
        <v>5.6074766355140183E-3</v>
      </c>
      <c r="F190" s="18">
        <f>IF(ISNUMBER(D190), $B199 * E190, "")</f>
        <v>841.12149532710271</v>
      </c>
      <c r="G190" s="31">
        <v>544</v>
      </c>
      <c r="H190" s="32">
        <f t="shared" ref="H190:H193" si="103">IF(ISNUMBER(G190), (G190 - $B190) / $B190, "")</f>
        <v>1.6822429906542057E-2</v>
      </c>
      <c r="I190" s="101">
        <f>IF(ISNUMBER(G190), $B199 * H190, "")</f>
        <v>2523.3644859813085</v>
      </c>
      <c r="J190" s="15">
        <v>542</v>
      </c>
      <c r="K190" s="32">
        <f t="shared" ref="K190:K193" si="104">IF(ISNUMBER(J190), (J190 - $B190) / $B190, "")</f>
        <v>1.3084112149532711E-2</v>
      </c>
      <c r="L190" s="18">
        <f>IF(ISNUMBER(J190), $B199 * K190, "")</f>
        <v>1962.6168224299067</v>
      </c>
      <c r="M190" s="31">
        <v>527</v>
      </c>
      <c r="N190" s="32">
        <f t="shared" ref="N190:N193" si="105">IF(ISNUMBER(M190), (M190 - $B190) / $B190, "")</f>
        <v>-1.4953271028037384E-2</v>
      </c>
      <c r="O190" s="18">
        <f>IF(ISNUMBER(M190), $B199 * N190, "")</f>
        <v>-2242.9906542056074</v>
      </c>
      <c r="Q190" s="271"/>
      <c r="R190" s="272"/>
      <c r="S190" s="273"/>
    </row>
    <row r="191" spans="1:19" ht="17.25" thickBot="1">
      <c r="A191" s="125" t="s">
        <v>207</v>
      </c>
      <c r="B191" s="126">
        <v>13.6</v>
      </c>
      <c r="C191" s="77">
        <v>-4.2253521099999997E-2</v>
      </c>
      <c r="D191" s="15">
        <v>13.9</v>
      </c>
      <c r="E191" s="32">
        <f t="shared" si="102"/>
        <v>2.2058823529411818E-2</v>
      </c>
      <c r="F191" s="18">
        <f>IF(ISNUMBER(D191), $B199 * E191, "")</f>
        <v>3308.8235294117726</v>
      </c>
      <c r="G191" s="31">
        <v>13.8</v>
      </c>
      <c r="H191" s="32">
        <f t="shared" si="103"/>
        <v>1.4705882352941256E-2</v>
      </c>
      <c r="I191" s="101">
        <f>IF(ISNUMBER(G191), $B199 * H191, "")</f>
        <v>2205.8823529411884</v>
      </c>
      <c r="J191" s="15">
        <v>13.8</v>
      </c>
      <c r="K191" s="32">
        <f t="shared" si="104"/>
        <v>1.4705882352941256E-2</v>
      </c>
      <c r="L191" s="18">
        <f>IF(ISNUMBER(J191), $B199 * K191, "")</f>
        <v>2205.8823529411884</v>
      </c>
      <c r="M191" s="31">
        <v>13.6</v>
      </c>
      <c r="N191" s="32">
        <f t="shared" si="105"/>
        <v>0</v>
      </c>
      <c r="O191" s="18">
        <f>IF(ISNUMBER(M191), $B199 * N191, "")</f>
        <v>0</v>
      </c>
      <c r="Q191" s="256"/>
      <c r="R191" s="256"/>
      <c r="S191" s="256"/>
    </row>
    <row r="192" spans="1:19" ht="17.25" thickBot="1">
      <c r="A192" s="125" t="s">
        <v>215</v>
      </c>
      <c r="B192" s="126">
        <v>333</v>
      </c>
      <c r="C192" s="77">
        <v>-4.31034483E-2</v>
      </c>
      <c r="D192" s="15">
        <v>339</v>
      </c>
      <c r="E192" s="32">
        <f t="shared" si="102"/>
        <v>1.8018018018018018E-2</v>
      </c>
      <c r="F192" s="18">
        <f>IF(ISNUMBER(D192), $B199 * E192, "")</f>
        <v>2702.7027027027025</v>
      </c>
      <c r="G192" s="31">
        <v>344</v>
      </c>
      <c r="H192" s="32">
        <f t="shared" si="103"/>
        <v>3.3033033033033031E-2</v>
      </c>
      <c r="I192" s="101">
        <f>IF(ISNUMBER(G192), $B199 * H192, "")</f>
        <v>4954.9549549549547</v>
      </c>
      <c r="J192" s="15">
        <v>359</v>
      </c>
      <c r="K192" s="32">
        <f t="shared" si="104"/>
        <v>7.8078078078078081E-2</v>
      </c>
      <c r="L192" s="18">
        <f>IF(ISNUMBER(J192), $B199 * K192, "")</f>
        <v>11711.711711711712</v>
      </c>
      <c r="M192" s="31">
        <v>340</v>
      </c>
      <c r="N192" s="32">
        <f t="shared" si="105"/>
        <v>2.1021021021021023E-2</v>
      </c>
      <c r="O192" s="18">
        <f>IF(ISNUMBER(M192), $B199 * N192, "")</f>
        <v>3153.1531531531532</v>
      </c>
      <c r="Q192" s="251"/>
      <c r="R192" s="251"/>
      <c r="S192" s="251"/>
    </row>
    <row r="193" spans="1:19" ht="17.25" thickBot="1">
      <c r="A193" s="127" t="s">
        <v>163</v>
      </c>
      <c r="B193" s="128">
        <v>842</v>
      </c>
      <c r="C193" s="78">
        <v>-4.3181818199999999E-2</v>
      </c>
      <c r="D193" s="20">
        <v>921</v>
      </c>
      <c r="E193" s="21">
        <f t="shared" si="102"/>
        <v>9.3824228028503556E-2</v>
      </c>
      <c r="F193" s="22">
        <f>IF(ISNUMBER(D193), $B199 * E193, "")</f>
        <v>14073.634204275533</v>
      </c>
      <c r="G193" s="30">
        <v>938</v>
      </c>
      <c r="H193" s="21">
        <f t="shared" si="103"/>
        <v>0.11401425178147269</v>
      </c>
      <c r="I193" s="105">
        <f>IF(ISNUMBER(G193), $B199 * H193, "")</f>
        <v>17102.137767220902</v>
      </c>
      <c r="J193" s="20">
        <v>1000</v>
      </c>
      <c r="K193" s="21">
        <f t="shared" si="104"/>
        <v>0.18764845605700711</v>
      </c>
      <c r="L193" s="22">
        <f>IF(ISNUMBER(J193), $B199 * K193, "")</f>
        <v>28147.268408551066</v>
      </c>
      <c r="M193" s="30">
        <v>938</v>
      </c>
      <c r="N193" s="21">
        <f t="shared" si="105"/>
        <v>0.11401425178147269</v>
      </c>
      <c r="O193" s="22">
        <f>IF(ISNUMBER(M193), $B199 * N193, "")</f>
        <v>17102.137767220902</v>
      </c>
      <c r="Q193" s="251"/>
      <c r="R193" s="251"/>
      <c r="S193" s="251"/>
    </row>
    <row r="194" spans="1:19" ht="17.25" thickBot="1">
      <c r="A194" s="125" t="s">
        <v>229</v>
      </c>
      <c r="B194" s="129">
        <v>1705</v>
      </c>
      <c r="C194" s="80">
        <v>-4.4817927200000003E-2</v>
      </c>
      <c r="D194" s="106">
        <v>1670</v>
      </c>
      <c r="E194" s="107">
        <f>IF(ISNUMBER(D194), (D194 - $B194) / $B194, "")</f>
        <v>-2.0527859237536656E-2</v>
      </c>
      <c r="F194" s="108">
        <f>IF(ISNUMBER(D194), $B199 * E194, "")</f>
        <v>-3079.1788856304984</v>
      </c>
      <c r="G194" s="109">
        <v>1685</v>
      </c>
      <c r="H194" s="107">
        <f>IF(ISNUMBER(G194), (G194 - $B194) / $B194, "")</f>
        <v>-1.1730205278592375E-2</v>
      </c>
      <c r="I194" s="110">
        <f>IF(ISNUMBER(G194), $B199 * H194, "")</f>
        <v>-1759.5307917888563</v>
      </c>
      <c r="J194" s="106">
        <v>1685</v>
      </c>
      <c r="K194" s="107">
        <f>IF(ISNUMBER(J194), (J194 - $B194) / $B194, "")</f>
        <v>-1.1730205278592375E-2</v>
      </c>
      <c r="L194" s="108">
        <f>IF(ISNUMBER(J194), $B199 * K194, "")</f>
        <v>-1759.5307917888563</v>
      </c>
      <c r="M194" s="109">
        <v>1620</v>
      </c>
      <c r="N194" s="107">
        <f>IF(ISNUMBER(M194), (M194 - $B194) / $B194, "")</f>
        <v>-4.9853372434017593E-2</v>
      </c>
      <c r="O194" s="108">
        <f>IF(ISNUMBER(M194), $B199 * N194, "")</f>
        <v>-7478.0058651026393</v>
      </c>
      <c r="Q194" s="256"/>
      <c r="R194" s="256"/>
      <c r="S194" s="256"/>
    </row>
    <row r="195" spans="1:19" ht="17.25" thickBot="1">
      <c r="A195" s="125" t="s">
        <v>209</v>
      </c>
      <c r="B195" s="126">
        <v>1555</v>
      </c>
      <c r="C195" s="77">
        <v>-4.60122699E-2</v>
      </c>
      <c r="D195" s="15">
        <v>1560</v>
      </c>
      <c r="E195" s="32">
        <f t="shared" ref="E195:E198" si="106">IF(ISNUMBER(D195), (D195 - $B195) / $B195, "")</f>
        <v>3.2154340836012861E-3</v>
      </c>
      <c r="F195" s="18">
        <f>IF(ISNUMBER(D195), $B199 * E195, "")</f>
        <v>482.3151125401929</v>
      </c>
      <c r="G195" s="31">
        <v>1575</v>
      </c>
      <c r="H195" s="32">
        <f t="shared" ref="H195:H198" si="107">IF(ISNUMBER(G195), (G195 - $B195) / $B195, "")</f>
        <v>1.2861736334405145E-2</v>
      </c>
      <c r="I195" s="101">
        <f>IF(ISNUMBER(G195), $B199 * H195, "")</f>
        <v>1929.2604501607716</v>
      </c>
      <c r="J195" s="15">
        <v>1575</v>
      </c>
      <c r="K195" s="32">
        <f t="shared" ref="K195:K198" si="108">IF(ISNUMBER(J195), (J195 - $B195) / $B195, "")</f>
        <v>1.2861736334405145E-2</v>
      </c>
      <c r="L195" s="18">
        <f>IF(ISNUMBER(J195), $B199 * K195, "")</f>
        <v>1929.2604501607716</v>
      </c>
      <c r="M195" s="31">
        <v>1515</v>
      </c>
      <c r="N195" s="32">
        <f t="shared" ref="N195:N198" si="109">IF(ISNUMBER(M195), (M195 - $B195) / $B195, "")</f>
        <v>-2.5723472668810289E-2</v>
      </c>
      <c r="O195" s="18">
        <f>IF(ISNUMBER(M195), $B199 * N195, "")</f>
        <v>-3858.5209003215432</v>
      </c>
      <c r="Q195" s="256"/>
      <c r="R195" s="256"/>
      <c r="S195" s="256"/>
    </row>
    <row r="196" spans="1:19" ht="17.25" thickBot="1">
      <c r="A196" s="125" t="s">
        <v>211</v>
      </c>
      <c r="B196" s="126">
        <v>1550</v>
      </c>
      <c r="C196" s="77">
        <v>-4.6153846200000001E-2</v>
      </c>
      <c r="D196" s="15">
        <v>1565</v>
      </c>
      <c r="E196" s="32">
        <f t="shared" si="106"/>
        <v>9.6774193548387101E-3</v>
      </c>
      <c r="F196" s="18">
        <f>IF(ISNUMBER(D196), $B199 * E196, "")</f>
        <v>1451.6129032258066</v>
      </c>
      <c r="G196" s="31">
        <v>1585</v>
      </c>
      <c r="H196" s="32">
        <f t="shared" si="107"/>
        <v>2.2580645161290321E-2</v>
      </c>
      <c r="I196" s="101">
        <f>IF(ISNUMBER(G196), $B199 * H196, "")</f>
        <v>3387.0967741935483</v>
      </c>
      <c r="J196" s="15">
        <v>1590</v>
      </c>
      <c r="K196" s="32">
        <f t="shared" si="108"/>
        <v>2.5806451612903226E-2</v>
      </c>
      <c r="L196" s="18">
        <f>IF(ISNUMBER(J196), $B199 * K196, "")</f>
        <v>3870.9677419354839</v>
      </c>
      <c r="M196" s="31">
        <v>1515</v>
      </c>
      <c r="N196" s="32">
        <f t="shared" si="109"/>
        <v>-2.2580645161290321E-2</v>
      </c>
      <c r="O196" s="18">
        <f>IF(ISNUMBER(M196), $B199 * N196, "")</f>
        <v>-3387.0967741935483</v>
      </c>
      <c r="Q196" s="256"/>
      <c r="R196" s="256"/>
      <c r="S196" s="256"/>
    </row>
    <row r="197" spans="1:19">
      <c r="A197" s="125" t="s">
        <v>327</v>
      </c>
      <c r="B197" s="126">
        <v>897</v>
      </c>
      <c r="C197" s="77">
        <v>-5.0793650799999999E-2</v>
      </c>
      <c r="D197" s="15">
        <v>885</v>
      </c>
      <c r="E197" s="32">
        <f t="shared" si="106"/>
        <v>-1.3377926421404682E-2</v>
      </c>
      <c r="F197" s="18">
        <f>IF(ISNUMBER(D197), $B199 * E197, "")</f>
        <v>-2006.6889632107022</v>
      </c>
      <c r="G197" s="31">
        <v>889</v>
      </c>
      <c r="H197" s="32">
        <f t="shared" si="107"/>
        <v>-8.918617614269788E-3</v>
      </c>
      <c r="I197" s="101">
        <f>IF(ISNUMBER(G197), $B199 * H197, "")</f>
        <v>-1337.7926421404682</v>
      </c>
      <c r="J197" s="15">
        <v>888</v>
      </c>
      <c r="K197" s="32">
        <f t="shared" si="108"/>
        <v>-1.0033444816053512E-2</v>
      </c>
      <c r="L197" s="18">
        <f>IF(ISNUMBER(J197), $B199 * K197, "")</f>
        <v>-1505.0167224080267</v>
      </c>
      <c r="M197" s="31">
        <v>873</v>
      </c>
      <c r="N197" s="32">
        <f t="shared" si="109"/>
        <v>-2.6755852842809364E-2</v>
      </c>
      <c r="O197" s="18">
        <f>IF(ISNUMBER(M197), $B199 * N197, "")</f>
        <v>-4013.3779264214045</v>
      </c>
      <c r="Q197" s="278"/>
      <c r="R197" s="279"/>
      <c r="S197" s="280"/>
    </row>
    <row r="198" spans="1:19" ht="17.25" thickBot="1">
      <c r="A198" s="130" t="s">
        <v>159</v>
      </c>
      <c r="B198" s="131">
        <v>90.5</v>
      </c>
      <c r="C198" s="79">
        <v>-8.1218274100000001E-2</v>
      </c>
      <c r="D198" s="24">
        <v>87.8</v>
      </c>
      <c r="E198" s="25">
        <f t="shared" si="106"/>
        <v>-2.983425414364644E-2</v>
      </c>
      <c r="F198" s="104">
        <f>IF(ISNUMBER(D198), $B199 * E198, "")</f>
        <v>-4475.1381215469655</v>
      </c>
      <c r="G198" s="102">
        <v>87.8</v>
      </c>
      <c r="H198" s="25">
        <f t="shared" si="107"/>
        <v>-2.983425414364644E-2</v>
      </c>
      <c r="I198" s="103">
        <f>IF(ISNUMBER(G198), $B199 * H198, "")</f>
        <v>-4475.1381215469655</v>
      </c>
      <c r="J198" s="24">
        <v>87.9</v>
      </c>
      <c r="K198" s="25">
        <f t="shared" si="108"/>
        <v>-2.872928176795574E-2</v>
      </c>
      <c r="L198" s="104">
        <f>IF(ISNUMBER(J198), $B199 * K198, "")</f>
        <v>-4309.3922651933608</v>
      </c>
      <c r="M198" s="102">
        <v>86.3</v>
      </c>
      <c r="N198" s="25">
        <f t="shared" si="109"/>
        <v>-4.6408839779005555E-2</v>
      </c>
      <c r="O198" s="104">
        <f>IF(ISNUMBER(M198), $B199 * N198, "")</f>
        <v>-6961.3259668508335</v>
      </c>
      <c r="Q198" s="281"/>
      <c r="R198" s="282"/>
      <c r="S198" s="283"/>
    </row>
    <row r="199" spans="1:19" ht="17.25" thickBot="1">
      <c r="A199" s="132" t="s">
        <v>267</v>
      </c>
      <c r="B199" s="289">
        <f>$B$37</f>
        <v>150000</v>
      </c>
      <c r="C199" s="290"/>
      <c r="D199" s="26" t="s">
        <v>268</v>
      </c>
      <c r="E199" s="27">
        <f>IF(COUNT(E179:E198), SUM(E179:E198) / COUNT(E179:E198), 0)</f>
        <v>9.1624918430138411E-3</v>
      </c>
      <c r="F199" s="28">
        <f>SUM(F179:F198)</f>
        <v>27487.475529041516</v>
      </c>
      <c r="G199" s="26" t="s">
        <v>268</v>
      </c>
      <c r="H199" s="27">
        <f>IF(COUNT(H179:H198), SUM(H179:H198) / COUNT(H179:H198), 0)</f>
        <v>1.5391650170149035E-2</v>
      </c>
      <c r="I199" s="28">
        <f>SUM(I179:I198)</f>
        <v>46174.950510447081</v>
      </c>
      <c r="J199" s="26" t="s">
        <v>268</v>
      </c>
      <c r="K199" s="27">
        <f>IF(COUNT(K179:K198), SUM(K179:K198) / COUNT(K179:K198), 0)</f>
        <v>2.0561059247972767E-2</v>
      </c>
      <c r="L199" s="28">
        <f>SUM(L179:L198)</f>
        <v>61683.177743918299</v>
      </c>
      <c r="M199" s="26" t="s">
        <v>268</v>
      </c>
      <c r="N199" s="27">
        <f>IF(COUNT(N179:N198), SUM(N179:N198) / COUNT(N179:N198), 0)</f>
        <v>-1.2848898188915372E-2</v>
      </c>
      <c r="O199" s="28">
        <f>SUM(O179:O198)</f>
        <v>-38546.694566746119</v>
      </c>
      <c r="Q199" s="284"/>
      <c r="R199" s="285"/>
      <c r="S199" s="286"/>
    </row>
  </sheetData>
  <mergeCells count="266">
    <mergeCell ref="Q197:S199"/>
    <mergeCell ref="B199:C199"/>
    <mergeCell ref="Q184:Q186"/>
    <mergeCell ref="R184:R186"/>
    <mergeCell ref="S184:S186"/>
    <mergeCell ref="Q188:S190"/>
    <mergeCell ref="Q191:Q193"/>
    <mergeCell ref="R191:R193"/>
    <mergeCell ref="S191:S193"/>
    <mergeCell ref="Q181:Q183"/>
    <mergeCell ref="R181:R183"/>
    <mergeCell ref="S181:S183"/>
    <mergeCell ref="D176:F176"/>
    <mergeCell ref="G176:I176"/>
    <mergeCell ref="J176:L176"/>
    <mergeCell ref="M176:O176"/>
    <mergeCell ref="Q194:Q196"/>
    <mergeCell ref="R194:R196"/>
    <mergeCell ref="S194:S196"/>
    <mergeCell ref="A177:A178"/>
    <mergeCell ref="B177:C177"/>
    <mergeCell ref="D177:F177"/>
    <mergeCell ref="G177:I177"/>
    <mergeCell ref="J177:L177"/>
    <mergeCell ref="M177:O177"/>
    <mergeCell ref="Q167:Q169"/>
    <mergeCell ref="R167:R169"/>
    <mergeCell ref="S167:S169"/>
    <mergeCell ref="Q170:S172"/>
    <mergeCell ref="B172:C172"/>
    <mergeCell ref="A175:O175"/>
    <mergeCell ref="Q175:Q177"/>
    <mergeCell ref="R175:R177"/>
    <mergeCell ref="S175:S177"/>
    <mergeCell ref="B176:C176"/>
    <mergeCell ref="Q178:Q180"/>
    <mergeCell ref="R178:R180"/>
    <mergeCell ref="S178:S180"/>
    <mergeCell ref="Q157:Q159"/>
    <mergeCell ref="R157:R159"/>
    <mergeCell ref="S157:S159"/>
    <mergeCell ref="Q161:S163"/>
    <mergeCell ref="Q164:Q166"/>
    <mergeCell ref="R164:R166"/>
    <mergeCell ref="S164:S166"/>
    <mergeCell ref="Q151:Q153"/>
    <mergeCell ref="R151:R153"/>
    <mergeCell ref="S151:S153"/>
    <mergeCell ref="Q154:Q156"/>
    <mergeCell ref="R154:R156"/>
    <mergeCell ref="S154:S156"/>
    <mergeCell ref="Q140:Q142"/>
    <mergeCell ref="R140:R142"/>
    <mergeCell ref="S140:S142"/>
    <mergeCell ref="Q143:S145"/>
    <mergeCell ref="B145:C145"/>
    <mergeCell ref="A148:O148"/>
    <mergeCell ref="Q148:Q150"/>
    <mergeCell ref="R148:R150"/>
    <mergeCell ref="S148:S150"/>
    <mergeCell ref="B149:C149"/>
    <mergeCell ref="D149:F149"/>
    <mergeCell ref="G149:I149"/>
    <mergeCell ref="J149:L149"/>
    <mergeCell ref="M149:O149"/>
    <mergeCell ref="A150:A151"/>
    <mergeCell ref="B150:C150"/>
    <mergeCell ref="D150:F150"/>
    <mergeCell ref="G150:I150"/>
    <mergeCell ref="J150:L150"/>
    <mergeCell ref="M150:O150"/>
    <mergeCell ref="Q130:Q132"/>
    <mergeCell ref="R130:R132"/>
    <mergeCell ref="S130:S132"/>
    <mergeCell ref="Q134:S136"/>
    <mergeCell ref="Q137:Q139"/>
    <mergeCell ref="R137:R139"/>
    <mergeCell ref="S137:S139"/>
    <mergeCell ref="Q124:Q126"/>
    <mergeCell ref="R124:R126"/>
    <mergeCell ref="S124:S126"/>
    <mergeCell ref="Q127:Q129"/>
    <mergeCell ref="R127:R129"/>
    <mergeCell ref="S127:S129"/>
    <mergeCell ref="Q113:Q115"/>
    <mergeCell ref="R113:R115"/>
    <mergeCell ref="S113:S115"/>
    <mergeCell ref="Q116:S118"/>
    <mergeCell ref="B118:C118"/>
    <mergeCell ref="A121:O121"/>
    <mergeCell ref="Q121:Q123"/>
    <mergeCell ref="R121:R123"/>
    <mergeCell ref="S121:S123"/>
    <mergeCell ref="B122:C122"/>
    <mergeCell ref="D122:F122"/>
    <mergeCell ref="G122:I122"/>
    <mergeCell ref="J122:L122"/>
    <mergeCell ref="M122:O122"/>
    <mergeCell ref="A123:A124"/>
    <mergeCell ref="B123:C123"/>
    <mergeCell ref="D123:F123"/>
    <mergeCell ref="G123:I123"/>
    <mergeCell ref="J123:L123"/>
    <mergeCell ref="M123:O123"/>
    <mergeCell ref="Q103:Q105"/>
    <mergeCell ref="R103:R105"/>
    <mergeCell ref="S103:S105"/>
    <mergeCell ref="Q107:S109"/>
    <mergeCell ref="Q110:Q112"/>
    <mergeCell ref="R110:R112"/>
    <mergeCell ref="S110:S112"/>
    <mergeCell ref="Q97:Q99"/>
    <mergeCell ref="R97:R99"/>
    <mergeCell ref="S97:S99"/>
    <mergeCell ref="Q100:Q102"/>
    <mergeCell ref="R100:R102"/>
    <mergeCell ref="S100:S102"/>
    <mergeCell ref="Q86:Q88"/>
    <mergeCell ref="R86:R88"/>
    <mergeCell ref="S86:S88"/>
    <mergeCell ref="Q89:S91"/>
    <mergeCell ref="B91:C91"/>
    <mergeCell ref="A94:O94"/>
    <mergeCell ref="Q94:Q96"/>
    <mergeCell ref="R94:R96"/>
    <mergeCell ref="S94:S96"/>
    <mergeCell ref="B95:C95"/>
    <mergeCell ref="D95:F95"/>
    <mergeCell ref="G95:I95"/>
    <mergeCell ref="J95:L95"/>
    <mergeCell ref="M95:O95"/>
    <mergeCell ref="A96:A97"/>
    <mergeCell ref="B96:C96"/>
    <mergeCell ref="D96:F96"/>
    <mergeCell ref="G96:I96"/>
    <mergeCell ref="J96:L96"/>
    <mergeCell ref="M96:O96"/>
    <mergeCell ref="Q76:Q78"/>
    <mergeCell ref="R76:R78"/>
    <mergeCell ref="S76:S78"/>
    <mergeCell ref="Q80:S82"/>
    <mergeCell ref="Q83:Q85"/>
    <mergeCell ref="R83:R85"/>
    <mergeCell ref="S83:S85"/>
    <mergeCell ref="Q70:Q72"/>
    <mergeCell ref="R70:R72"/>
    <mergeCell ref="S70:S72"/>
    <mergeCell ref="Q73:Q75"/>
    <mergeCell ref="R73:R75"/>
    <mergeCell ref="S73:S75"/>
    <mergeCell ref="Q59:Q61"/>
    <mergeCell ref="R59:R61"/>
    <mergeCell ref="S59:S61"/>
    <mergeCell ref="Q62:S64"/>
    <mergeCell ref="B64:C64"/>
    <mergeCell ref="A67:O67"/>
    <mergeCell ref="Q67:Q69"/>
    <mergeCell ref="R67:R69"/>
    <mergeCell ref="S67:S69"/>
    <mergeCell ref="B68:C68"/>
    <mergeCell ref="D68:F68"/>
    <mergeCell ref="G68:I68"/>
    <mergeCell ref="J68:L68"/>
    <mergeCell ref="M68:O68"/>
    <mergeCell ref="A69:A70"/>
    <mergeCell ref="B69:C69"/>
    <mergeCell ref="D69:F69"/>
    <mergeCell ref="G69:I69"/>
    <mergeCell ref="J69:L69"/>
    <mergeCell ref="M69:O69"/>
    <mergeCell ref="Q49:Q51"/>
    <mergeCell ref="R49:R51"/>
    <mergeCell ref="S49:S51"/>
    <mergeCell ref="Q53:S55"/>
    <mergeCell ref="Q56:Q58"/>
    <mergeCell ref="R56:R58"/>
    <mergeCell ref="S56:S58"/>
    <mergeCell ref="Q43:Q45"/>
    <mergeCell ref="R43:R45"/>
    <mergeCell ref="S43:S45"/>
    <mergeCell ref="Q46:Q48"/>
    <mergeCell ref="R46:R48"/>
    <mergeCell ref="S46:S48"/>
    <mergeCell ref="M41:O41"/>
    <mergeCell ref="A42:A43"/>
    <mergeCell ref="B42:C42"/>
    <mergeCell ref="D42:F42"/>
    <mergeCell ref="G42:I42"/>
    <mergeCell ref="J42:L42"/>
    <mergeCell ref="M42:O42"/>
    <mergeCell ref="Q35:S37"/>
    <mergeCell ref="B37:C37"/>
    <mergeCell ref="A40:O40"/>
    <mergeCell ref="Q40:Q42"/>
    <mergeCell ref="R40:R42"/>
    <mergeCell ref="S40:S42"/>
    <mergeCell ref="B41:C41"/>
    <mergeCell ref="D41:F41"/>
    <mergeCell ref="G41:I41"/>
    <mergeCell ref="J41:L41"/>
    <mergeCell ref="Q26:S28"/>
    <mergeCell ref="Q29:Q31"/>
    <mergeCell ref="R29:R31"/>
    <mergeCell ref="S29:S31"/>
    <mergeCell ref="Q32:Q34"/>
    <mergeCell ref="R32:R34"/>
    <mergeCell ref="S32:S34"/>
    <mergeCell ref="S16:S18"/>
    <mergeCell ref="Q19:Q21"/>
    <mergeCell ref="R19:R21"/>
    <mergeCell ref="S19:S21"/>
    <mergeCell ref="Q22:Q24"/>
    <mergeCell ref="R22:R24"/>
    <mergeCell ref="S22:S24"/>
    <mergeCell ref="S13:S15"/>
    <mergeCell ref="B14:C14"/>
    <mergeCell ref="D14:F14"/>
    <mergeCell ref="G14:I14"/>
    <mergeCell ref="J14:L14"/>
    <mergeCell ref="M14:O14"/>
    <mergeCell ref="B15:C15"/>
    <mergeCell ref="D15:F15"/>
    <mergeCell ref="G15:I15"/>
    <mergeCell ref="J15:L15"/>
    <mergeCell ref="B11:F11"/>
    <mergeCell ref="G11:I11"/>
    <mergeCell ref="K11:O11"/>
    <mergeCell ref="A13:O13"/>
    <mergeCell ref="Q13:Q15"/>
    <mergeCell ref="R13:R15"/>
    <mergeCell ref="A15:A16"/>
    <mergeCell ref="M15:O15"/>
    <mergeCell ref="Q16:Q18"/>
    <mergeCell ref="R16:R18"/>
    <mergeCell ref="Q8:R8"/>
    <mergeCell ref="B9:F9"/>
    <mergeCell ref="G9:I9"/>
    <mergeCell ref="K9:O9"/>
    <mergeCell ref="B10:F10"/>
    <mergeCell ref="G10:I10"/>
    <mergeCell ref="K10:O10"/>
    <mergeCell ref="B7:F7"/>
    <mergeCell ref="G7:I7"/>
    <mergeCell ref="K7:O7"/>
    <mergeCell ref="B8:F8"/>
    <mergeCell ref="G8:I8"/>
    <mergeCell ref="K8:O8"/>
    <mergeCell ref="B6:F6"/>
    <mergeCell ref="G6:I6"/>
    <mergeCell ref="K6:O6"/>
    <mergeCell ref="B3:F3"/>
    <mergeCell ref="G3:I3"/>
    <mergeCell ref="K3:O3"/>
    <mergeCell ref="B4:F4"/>
    <mergeCell ref="G4:I4"/>
    <mergeCell ref="K4:O4"/>
    <mergeCell ref="A1:F1"/>
    <mergeCell ref="G1:I1"/>
    <mergeCell ref="J1:O1"/>
    <mergeCell ref="Q1:R1"/>
    <mergeCell ref="B2:F2"/>
    <mergeCell ref="G2:I2"/>
    <mergeCell ref="K2:O2"/>
    <mergeCell ref="B5:F5"/>
    <mergeCell ref="G5:I5"/>
    <mergeCell ref="K5:O5"/>
  </mergeCells>
  <phoneticPr fontId="1" type="noConversion"/>
  <conditionalFormatting sqref="G2:I3">
    <cfRule type="expression" dxfId="355" priority="177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CHOOSE(2,$E$118,$F$118,$H$118,$I$118,$K$118,$L$118,$N$118,$O$118))))&gt;0</formula>
    </cfRule>
    <cfRule type="expression" dxfId="354" priority="178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CHOOSE(2,$E$118,$F$118,$H$118,$I$118,$K$118,$L$118,$N$118,$O$118))))&lt;0</formula>
    </cfRule>
  </conditionalFormatting>
  <conditionalFormatting sqref="G4:I5">
    <cfRule type="expression" dxfId="353" priority="175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CHOOSE(2,$E$64,$F$64,$H$64,$I$64,$K$64,$L$64,$N$64,$O$64))))&gt;0</formula>
    </cfRule>
    <cfRule type="expression" dxfId="352" priority="176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CHOOSE(2,$E$64,$F$64,$H$64,$I$64,$K$64,$L$64,$N$64,$O$64))))&lt;0</formula>
    </cfRule>
  </conditionalFormatting>
  <conditionalFormatting sqref="G6:I7">
    <cfRule type="expression" dxfId="351" priority="173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CHOOSE(2,$E$91,$F$91,$H$91,$I$91,$K$91,$L$91,$N$91,$O$91))))&gt;0</formula>
    </cfRule>
    <cfRule type="expression" dxfId="350" priority="174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CHOOSE(2,$E$91,$F$91,$H$91,$I$91,$K$91,$L$91,$N$91,$O$91))))&lt;0</formula>
    </cfRule>
  </conditionalFormatting>
  <conditionalFormatting sqref="G8:I9">
    <cfRule type="expression" dxfId="349" priority="171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CHOOSE(2,$E$199,$F$199,$H$199,$I$199,$K$199,$L$199,$N$199,$O$199))))&gt;0</formula>
    </cfRule>
    <cfRule type="expression" dxfId="348" priority="172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CHOOSE(2,$E$199,$F$199,$H$199,$I$199,$K$199,$L$199,$N$199,$O$199))))&lt;0</formula>
    </cfRule>
  </conditionalFormatting>
  <conditionalFormatting sqref="G10:I11">
    <cfRule type="expression" dxfId="347" priority="169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CHOOSE(2,$E$37,$F$37,$H$37,$I$37,$K$37,$L$37,$N$37,$O$37))))&gt;0</formula>
    </cfRule>
    <cfRule type="expression" dxfId="346" priority="170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CHOOSE(2,$E$37,$F$37,$H$37,$I$37,$K$37,$L$37,$N$37,$O$37))))&lt;0</formula>
    </cfRule>
  </conditionalFormatting>
  <conditionalFormatting sqref="A17:C36 M17:O36">
    <cfRule type="expression" dxfId="345" priority="157">
      <formula>AND($N17 &gt; 0, ISNUMBER($N17))</formula>
    </cfRule>
    <cfRule type="expression" dxfId="344" priority="158">
      <formula>AND($N17 = 0 * ISNUMBER($N17))</formula>
    </cfRule>
    <cfRule type="expression" dxfId="343" priority="159">
      <formula>AND($N17 &lt; 0, ISNUMBER($N17))</formula>
    </cfRule>
  </conditionalFormatting>
  <conditionalFormatting sqref="A17:F36">
    <cfRule type="expression" dxfId="342" priority="166">
      <formula>AND($E17 &gt; 0, ISNUMBER($E17))</formula>
    </cfRule>
    <cfRule type="expression" dxfId="341" priority="167">
      <formula>AND($E17 = 0 * ISNUMBER($E17))</formula>
    </cfRule>
    <cfRule type="expression" dxfId="340" priority="168">
      <formula>AND($E17 &lt; 0, ISNUMBER($E17))</formula>
    </cfRule>
  </conditionalFormatting>
  <conditionalFormatting sqref="A17:C36 G17:I36">
    <cfRule type="expression" dxfId="339" priority="163">
      <formula>AND($H17 &gt; 0, ISNUMBER($H17))</formula>
    </cfRule>
    <cfRule type="expression" dxfId="338" priority="164">
      <formula>AND($H17 = 0 * ISNUMBER($H17))</formula>
    </cfRule>
    <cfRule type="expression" dxfId="337" priority="165">
      <formula>AND($H17 &lt; 0, ISNUMBER($H17))</formula>
    </cfRule>
  </conditionalFormatting>
  <conditionalFormatting sqref="A17:C36 J17:L36">
    <cfRule type="expression" dxfId="336" priority="160">
      <formula>AND($K17 &gt; 0, ISNUMBER($K17))</formula>
    </cfRule>
    <cfRule type="expression" dxfId="335" priority="161">
      <formula>AND($K17 = 0 * ISNUMBER($K17))</formula>
    </cfRule>
    <cfRule type="expression" dxfId="334" priority="162">
      <formula>AND($K17 &lt; 0, ISNUMBER($K17))</formula>
    </cfRule>
  </conditionalFormatting>
  <conditionalFormatting sqref="D15:F16 E37:F37">
    <cfRule type="expression" dxfId="333" priority="154">
      <formula>$E$37 &gt; 0</formula>
    </cfRule>
    <cfRule type="expression" dxfId="332" priority="155">
      <formula>$E$37 = 0</formula>
    </cfRule>
    <cfRule type="expression" dxfId="331" priority="156">
      <formula>$E$37 &lt; 0</formula>
    </cfRule>
  </conditionalFormatting>
  <conditionalFormatting sqref="G15:I16 H37:I37">
    <cfRule type="expression" dxfId="330" priority="151">
      <formula>$H$37 &gt; 0</formula>
    </cfRule>
    <cfRule type="expression" dxfId="329" priority="152">
      <formula>$H$37 = 0</formula>
    </cfRule>
    <cfRule type="expression" dxfId="328" priority="153">
      <formula>$H$37 &lt; 0</formula>
    </cfRule>
  </conditionalFormatting>
  <conditionalFormatting sqref="J15:L16 K37:L37">
    <cfRule type="expression" dxfId="327" priority="148">
      <formula>$K$37 &gt; 0</formula>
    </cfRule>
    <cfRule type="expression" dxfId="326" priority="149">
      <formula>$K$37 = 0</formula>
    </cfRule>
    <cfRule type="expression" dxfId="325" priority="150">
      <formula>$K$37 &lt; 0</formula>
    </cfRule>
  </conditionalFormatting>
  <conditionalFormatting sqref="M15:O16 N37:O37">
    <cfRule type="expression" dxfId="324" priority="145">
      <formula>$N$37 &gt; 0</formula>
    </cfRule>
    <cfRule type="expression" dxfId="323" priority="146">
      <formula>$N$37 = 0</formula>
    </cfRule>
    <cfRule type="expression" dxfId="322" priority="147">
      <formula>$N$37 &lt; 0</formula>
    </cfRule>
  </conditionalFormatting>
  <conditionalFormatting sqref="A44:C63 M44:O63">
    <cfRule type="expression" dxfId="321" priority="133">
      <formula>AND($N44 &gt; 0, ISNUMBER($N44))</formula>
    </cfRule>
    <cfRule type="expression" dxfId="320" priority="134">
      <formula>AND($N44 = 0 * ISNUMBER($N44))</formula>
    </cfRule>
    <cfRule type="expression" dxfId="319" priority="135">
      <formula>AND($N44 &lt; 0, ISNUMBER($N44))</formula>
    </cfRule>
  </conditionalFormatting>
  <conditionalFormatting sqref="A44:F63">
    <cfRule type="expression" dxfId="318" priority="142">
      <formula>AND($E44 &gt; 0, ISNUMBER($E44))</formula>
    </cfRule>
    <cfRule type="expression" dxfId="317" priority="143">
      <formula>AND($E44 = 0 * ISNUMBER($E44))</formula>
    </cfRule>
    <cfRule type="expression" dxfId="316" priority="144">
      <formula>AND($E44 &lt; 0, ISNUMBER($E44))</formula>
    </cfRule>
  </conditionalFormatting>
  <conditionalFormatting sqref="A44:C63 G44:I63">
    <cfRule type="expression" dxfId="315" priority="139">
      <formula>AND($H44 &gt; 0, ISNUMBER($H44))</formula>
    </cfRule>
    <cfRule type="expression" dxfId="314" priority="140">
      <formula>AND($H44 = 0 * ISNUMBER($H44))</formula>
    </cfRule>
    <cfRule type="expression" dxfId="313" priority="141">
      <formula>AND($H44 &lt; 0, ISNUMBER($H44))</formula>
    </cfRule>
  </conditionalFormatting>
  <conditionalFormatting sqref="A44:C63 J44:L63">
    <cfRule type="expression" dxfId="312" priority="136">
      <formula>AND($K44 &gt; 0, ISNUMBER($K44))</formula>
    </cfRule>
    <cfRule type="expression" dxfId="311" priority="137">
      <formula>AND($K44 = 0 * ISNUMBER($K44))</formula>
    </cfRule>
    <cfRule type="expression" dxfId="310" priority="138">
      <formula>AND($K44 &lt; 0, ISNUMBER($K44))</formula>
    </cfRule>
  </conditionalFormatting>
  <conditionalFormatting sqref="D42:F43 E64:F64">
    <cfRule type="expression" dxfId="309" priority="130">
      <formula>$E$64 &gt; 0</formula>
    </cfRule>
    <cfRule type="expression" dxfId="308" priority="131">
      <formula>$E$64 = 0</formula>
    </cfRule>
    <cfRule type="expression" dxfId="307" priority="132">
      <formula>$E$64 &lt; 0</formula>
    </cfRule>
  </conditionalFormatting>
  <conditionalFormatting sqref="G42:I43 H64:I64">
    <cfRule type="expression" dxfId="306" priority="127">
      <formula>$H$64 &gt; 0</formula>
    </cfRule>
    <cfRule type="expression" dxfId="305" priority="128">
      <formula>$H$64 = 0</formula>
    </cfRule>
    <cfRule type="expression" dxfId="304" priority="129">
      <formula>$H$64 &lt; 0</formula>
    </cfRule>
  </conditionalFormatting>
  <conditionalFormatting sqref="J42:L43 K64:L64">
    <cfRule type="expression" dxfId="303" priority="124">
      <formula>$K$64 &gt; 0</formula>
    </cfRule>
    <cfRule type="expression" dxfId="302" priority="125">
      <formula>$K$64 = 0</formula>
    </cfRule>
    <cfRule type="expression" dxfId="301" priority="126">
      <formula>$K$64 &lt; 0</formula>
    </cfRule>
  </conditionalFormatting>
  <conditionalFormatting sqref="M42:O43 N64:O64">
    <cfRule type="expression" dxfId="300" priority="121">
      <formula>$N$64 &gt; 0</formula>
    </cfRule>
    <cfRule type="expression" dxfId="299" priority="122">
      <formula>$N$64 = 0</formula>
    </cfRule>
    <cfRule type="expression" dxfId="298" priority="123">
      <formula>$N$64 &lt; 0</formula>
    </cfRule>
  </conditionalFormatting>
  <conditionalFormatting sqref="A71:C90 M71:O90">
    <cfRule type="expression" dxfId="297" priority="109">
      <formula>AND($N71 &gt; 0, ISNUMBER($N71))</formula>
    </cfRule>
    <cfRule type="expression" dxfId="296" priority="110">
      <formula>AND($N71 = 0 * ISNUMBER($N71))</formula>
    </cfRule>
    <cfRule type="expression" dxfId="295" priority="111">
      <formula>AND($N71 &lt; 0, ISNUMBER($N71))</formula>
    </cfRule>
  </conditionalFormatting>
  <conditionalFormatting sqref="A71:F90">
    <cfRule type="expression" dxfId="294" priority="118">
      <formula>AND($E71 &gt; 0, ISNUMBER($E71))</formula>
    </cfRule>
    <cfRule type="expression" dxfId="293" priority="119">
      <formula>AND($E71 = 0 * ISNUMBER($E71))</formula>
    </cfRule>
    <cfRule type="expression" dxfId="292" priority="120">
      <formula>AND($E71 &lt; 0, ISNUMBER($E71))</formula>
    </cfRule>
  </conditionalFormatting>
  <conditionalFormatting sqref="A71:C90 G71:I90">
    <cfRule type="expression" dxfId="291" priority="115">
      <formula>AND($H71 &gt; 0, ISNUMBER($H71))</formula>
    </cfRule>
    <cfRule type="expression" dxfId="290" priority="116">
      <formula>AND($H71 = 0 * ISNUMBER($H71))</formula>
    </cfRule>
    <cfRule type="expression" dxfId="289" priority="117">
      <formula>AND($H71 &lt; 0, ISNUMBER($H71))</formula>
    </cfRule>
  </conditionalFormatting>
  <conditionalFormatting sqref="A71:C90 J71:L90">
    <cfRule type="expression" dxfId="288" priority="112">
      <formula>AND($K71 &gt; 0, ISNUMBER($K71))</formula>
    </cfRule>
    <cfRule type="expression" dxfId="287" priority="113">
      <formula>AND($K71 = 0 * ISNUMBER($K71))</formula>
    </cfRule>
    <cfRule type="expression" dxfId="286" priority="114">
      <formula>AND($K71 &lt; 0, ISNUMBER($K71))</formula>
    </cfRule>
  </conditionalFormatting>
  <conditionalFormatting sqref="D69:F70 E91:F91">
    <cfRule type="expression" dxfId="285" priority="106">
      <formula>$E$91 &gt; 0</formula>
    </cfRule>
    <cfRule type="expression" dxfId="284" priority="107">
      <formula>$E$91 = 0</formula>
    </cfRule>
    <cfRule type="expression" dxfId="283" priority="108">
      <formula>$E$91 &lt; 0</formula>
    </cfRule>
  </conditionalFormatting>
  <conditionalFormatting sqref="G69:I70 H91:I91">
    <cfRule type="expression" dxfId="282" priority="103">
      <formula>$H$91 &gt; 0</formula>
    </cfRule>
    <cfRule type="expression" dxfId="281" priority="104">
      <formula>$H$91 = 0</formula>
    </cfRule>
    <cfRule type="expression" dxfId="280" priority="105">
      <formula>$H$91 &lt; 0</formula>
    </cfRule>
  </conditionalFormatting>
  <conditionalFormatting sqref="J69:L70 K91:L91">
    <cfRule type="expression" dxfId="279" priority="100">
      <formula>$K$91 &gt; 0</formula>
    </cfRule>
    <cfRule type="expression" dxfId="278" priority="101">
      <formula>$K$91 = 0</formula>
    </cfRule>
    <cfRule type="expression" dxfId="277" priority="102">
      <formula>$K$91 &lt; 0</formula>
    </cfRule>
  </conditionalFormatting>
  <conditionalFormatting sqref="M69:O70 N91:O91">
    <cfRule type="expression" dxfId="276" priority="97">
      <formula>$N$91 &gt; 0</formula>
    </cfRule>
    <cfRule type="expression" dxfId="275" priority="98">
      <formula>$N$91 = 0</formula>
    </cfRule>
    <cfRule type="expression" dxfId="274" priority="99">
      <formula>$N$91 &lt; 0</formula>
    </cfRule>
  </conditionalFormatting>
  <conditionalFormatting sqref="A98:C117 M98:O117">
    <cfRule type="expression" dxfId="273" priority="85">
      <formula>AND($N98 &gt; 0, ISNUMBER($N98))</formula>
    </cfRule>
    <cfRule type="expression" dxfId="272" priority="86">
      <formula>AND($N98 = 0 * ISNUMBER($N98))</formula>
    </cfRule>
    <cfRule type="expression" dxfId="271" priority="87">
      <formula>AND($N98 &lt; 0, ISNUMBER($N98))</formula>
    </cfRule>
  </conditionalFormatting>
  <conditionalFormatting sqref="A98:F117">
    <cfRule type="expression" dxfId="270" priority="94">
      <formula>AND($E98 &gt; 0, ISNUMBER($E98))</formula>
    </cfRule>
    <cfRule type="expression" dxfId="269" priority="95">
      <formula>AND($E98 = 0 * ISNUMBER($E98))</formula>
    </cfRule>
    <cfRule type="expression" dxfId="268" priority="96">
      <formula>AND($E98 &lt; 0, ISNUMBER($E98))</formula>
    </cfRule>
  </conditionalFormatting>
  <conditionalFormatting sqref="A98:C117 G98:I117">
    <cfRule type="expression" dxfId="267" priority="91">
      <formula>AND($H98 &gt; 0, ISNUMBER($H98))</formula>
    </cfRule>
    <cfRule type="expression" dxfId="266" priority="92">
      <formula>AND($H98 = 0 * ISNUMBER($H98))</formula>
    </cfRule>
    <cfRule type="expression" dxfId="265" priority="93">
      <formula>AND($H98 &lt; 0, ISNUMBER($H98))</formula>
    </cfRule>
  </conditionalFormatting>
  <conditionalFormatting sqref="A98:C117 J98:L117">
    <cfRule type="expression" dxfId="264" priority="88">
      <formula>AND($K98 &gt; 0, ISNUMBER($K98))</formula>
    </cfRule>
    <cfRule type="expression" dxfId="263" priority="89">
      <formula>AND($K98 = 0 * ISNUMBER($K98))</formula>
    </cfRule>
    <cfRule type="expression" dxfId="262" priority="90">
      <formula>AND($K98 &lt; 0, ISNUMBER($K98))</formula>
    </cfRule>
  </conditionalFormatting>
  <conditionalFormatting sqref="D96:F97 E118:F118">
    <cfRule type="expression" dxfId="261" priority="82">
      <formula>$E$118 &gt; 0</formula>
    </cfRule>
    <cfRule type="expression" dxfId="260" priority="83">
      <formula>$E$118 = 0</formula>
    </cfRule>
    <cfRule type="expression" dxfId="259" priority="84">
      <formula>$E$118 &lt; 0</formula>
    </cfRule>
  </conditionalFormatting>
  <conditionalFormatting sqref="G96:I97 H118:I118">
    <cfRule type="expression" dxfId="258" priority="79">
      <formula>$H$118 &gt; 0</formula>
    </cfRule>
    <cfRule type="expression" dxfId="257" priority="80">
      <formula>$H$118 = 0</formula>
    </cfRule>
    <cfRule type="expression" dxfId="256" priority="81">
      <formula>$H$118 &lt; 0</formula>
    </cfRule>
  </conditionalFormatting>
  <conditionalFormatting sqref="J96:L97 K118:L118">
    <cfRule type="expression" dxfId="255" priority="76">
      <formula>$K$118 &gt; 0</formula>
    </cfRule>
    <cfRule type="expression" dxfId="254" priority="77">
      <formula>$K$118 = 0</formula>
    </cfRule>
    <cfRule type="expression" dxfId="253" priority="78">
      <formula>$K$118 &lt; 0</formula>
    </cfRule>
  </conditionalFormatting>
  <conditionalFormatting sqref="M96:O97 N118:O118">
    <cfRule type="expression" dxfId="252" priority="73">
      <formula>$N$118 &gt; 0</formula>
    </cfRule>
    <cfRule type="expression" dxfId="251" priority="74">
      <formula>$N$118 = 0</formula>
    </cfRule>
    <cfRule type="expression" dxfId="250" priority="75">
      <formula>$N$118 &lt; 0</formula>
    </cfRule>
  </conditionalFormatting>
  <conditionalFormatting sqref="A125:C144 M125:O144">
    <cfRule type="expression" dxfId="249" priority="61">
      <formula>AND($N125 &gt; 0, ISNUMBER($N125))</formula>
    </cfRule>
    <cfRule type="expression" dxfId="248" priority="62">
      <formula>AND($N125 = 0 * ISNUMBER($N125))</formula>
    </cfRule>
    <cfRule type="expression" dxfId="247" priority="63">
      <formula>AND($N125 &lt; 0, ISNUMBER($N125))</formula>
    </cfRule>
  </conditionalFormatting>
  <conditionalFormatting sqref="A125:F144">
    <cfRule type="expression" dxfId="246" priority="70">
      <formula>AND($E125 &gt; 0, ISNUMBER($E125))</formula>
    </cfRule>
    <cfRule type="expression" dxfId="245" priority="71">
      <formula>AND($E125 = 0 * ISNUMBER($E125))</formula>
    </cfRule>
    <cfRule type="expression" dxfId="244" priority="72">
      <formula>AND($E125 &lt; 0, ISNUMBER($E125))</formula>
    </cfRule>
  </conditionalFormatting>
  <conditionalFormatting sqref="A125:C144 G125:I144">
    <cfRule type="expression" dxfId="243" priority="67">
      <formula>AND($H125 &gt; 0, ISNUMBER($H125))</formula>
    </cfRule>
    <cfRule type="expression" dxfId="242" priority="68">
      <formula>AND($H125 = 0 * ISNUMBER($H125))</formula>
    </cfRule>
    <cfRule type="expression" dxfId="241" priority="69">
      <formula>AND($H125 &lt; 0, ISNUMBER($H125))</formula>
    </cfRule>
  </conditionalFormatting>
  <conditionalFormatting sqref="A125:C144 J125:L144">
    <cfRule type="expression" dxfId="240" priority="64">
      <formula>AND($K125 &gt; 0, ISNUMBER($K125))</formula>
    </cfRule>
    <cfRule type="expression" dxfId="239" priority="65">
      <formula>AND($K125 = 0 * ISNUMBER($K125))</formula>
    </cfRule>
    <cfRule type="expression" dxfId="238" priority="66">
      <formula>AND($K125 &lt; 0, ISNUMBER($K125))</formula>
    </cfRule>
  </conditionalFormatting>
  <conditionalFormatting sqref="D123:F124 E145:F145">
    <cfRule type="expression" dxfId="237" priority="58">
      <formula>$E$145 &gt; 0</formula>
    </cfRule>
    <cfRule type="expression" dxfId="236" priority="59">
      <formula>$E$145 = 0</formula>
    </cfRule>
    <cfRule type="expression" dxfId="235" priority="60">
      <formula>$E$145 &lt; 0</formula>
    </cfRule>
  </conditionalFormatting>
  <conditionalFormatting sqref="G123:I124 H145:I145">
    <cfRule type="expression" dxfId="234" priority="55">
      <formula>$H$145 &gt; 0</formula>
    </cfRule>
    <cfRule type="expression" dxfId="233" priority="56">
      <formula>$H$145 = 0</formula>
    </cfRule>
    <cfRule type="expression" dxfId="232" priority="57">
      <formula>$H$145 &lt; 0</formula>
    </cfRule>
  </conditionalFormatting>
  <conditionalFormatting sqref="J123:L124 K145:L145">
    <cfRule type="expression" dxfId="231" priority="52">
      <formula>$K$145 &gt; 0</formula>
    </cfRule>
    <cfRule type="expression" dxfId="230" priority="53">
      <formula>$K$145 = 0</formula>
    </cfRule>
    <cfRule type="expression" dxfId="229" priority="54">
      <formula>$K$145 &lt; 0</formula>
    </cfRule>
  </conditionalFormatting>
  <conditionalFormatting sqref="M123:O124 N145:O145">
    <cfRule type="expression" dxfId="228" priority="49">
      <formula>$N$145 &gt; 0</formula>
    </cfRule>
    <cfRule type="expression" dxfId="227" priority="50">
      <formula>$N$145 = 0</formula>
    </cfRule>
    <cfRule type="expression" dxfId="226" priority="51">
      <formula>$N$145 &lt; 0</formula>
    </cfRule>
  </conditionalFormatting>
  <conditionalFormatting sqref="A152:C171 M152:O171">
    <cfRule type="expression" dxfId="225" priority="37">
      <formula>AND($N152 &gt; 0, ISNUMBER($N152))</formula>
    </cfRule>
    <cfRule type="expression" dxfId="224" priority="38">
      <formula>AND($N152 = 0 * ISNUMBER($N152))</formula>
    </cfRule>
    <cfRule type="expression" dxfId="223" priority="39">
      <formula>AND($N152 &lt; 0, ISNUMBER($N152))</formula>
    </cfRule>
  </conditionalFormatting>
  <conditionalFormatting sqref="A152:F171">
    <cfRule type="expression" dxfId="222" priority="46">
      <formula>AND($E152 &gt; 0, ISNUMBER($E152))</formula>
    </cfRule>
    <cfRule type="expression" dxfId="221" priority="47">
      <formula>AND($E152 = 0 * ISNUMBER($E152))</formula>
    </cfRule>
    <cfRule type="expression" dxfId="220" priority="48">
      <formula>AND($E152 &lt; 0, ISNUMBER($E152))</formula>
    </cfRule>
  </conditionalFormatting>
  <conditionalFormatting sqref="A152:C171 G152:I171">
    <cfRule type="expression" dxfId="219" priority="43">
      <formula>AND($H152 &gt; 0, ISNUMBER($H152))</formula>
    </cfRule>
    <cfRule type="expression" dxfId="218" priority="44">
      <formula>AND($H152 = 0 * ISNUMBER($H152))</formula>
    </cfRule>
    <cfRule type="expression" dxfId="217" priority="45">
      <formula>AND($H152 &lt; 0, ISNUMBER($H152))</formula>
    </cfRule>
  </conditionalFormatting>
  <conditionalFormatting sqref="A152:C171 J152:L171">
    <cfRule type="expression" dxfId="216" priority="40">
      <formula>AND($K152 &gt; 0, ISNUMBER($K152))</formula>
    </cfRule>
    <cfRule type="expression" dxfId="215" priority="41">
      <formula>AND($K152 = 0 * ISNUMBER($K152))</formula>
    </cfRule>
    <cfRule type="expression" dxfId="214" priority="42">
      <formula>AND($K152 &lt; 0, ISNUMBER($K152))</formula>
    </cfRule>
  </conditionalFormatting>
  <conditionalFormatting sqref="D150:F151 E172:F172">
    <cfRule type="expression" dxfId="213" priority="34">
      <formula>$E$172 &gt; 0</formula>
    </cfRule>
    <cfRule type="expression" dxfId="212" priority="35">
      <formula>$E$172 = 0</formula>
    </cfRule>
    <cfRule type="expression" dxfId="211" priority="36">
      <formula>$E$172 &lt; 0</formula>
    </cfRule>
  </conditionalFormatting>
  <conditionalFormatting sqref="G150:I151 H172:I172">
    <cfRule type="expression" dxfId="210" priority="31">
      <formula>$H$172 &gt; 0</formula>
    </cfRule>
    <cfRule type="expression" dxfId="209" priority="32">
      <formula>$H$172 = 0</formula>
    </cfRule>
    <cfRule type="expression" dxfId="208" priority="33">
      <formula>$H$172 &lt; 0</formula>
    </cfRule>
  </conditionalFormatting>
  <conditionalFormatting sqref="J150:L151 K172:L172">
    <cfRule type="expression" dxfId="207" priority="28">
      <formula>$K$172 &gt; 0</formula>
    </cfRule>
    <cfRule type="expression" dxfId="206" priority="29">
      <formula>$K$172 = 0</formula>
    </cfRule>
    <cfRule type="expression" dxfId="205" priority="30">
      <formula>$K$172 &lt; 0</formula>
    </cfRule>
  </conditionalFormatting>
  <conditionalFormatting sqref="M150:O151 N172:O172">
    <cfRule type="expression" dxfId="204" priority="25">
      <formula>$N$172 &gt; 0</formula>
    </cfRule>
    <cfRule type="expression" dxfId="203" priority="26">
      <formula>$N$172 = 0</formula>
    </cfRule>
    <cfRule type="expression" dxfId="202" priority="27">
      <formula>$N$172 &lt; 0</formula>
    </cfRule>
  </conditionalFormatting>
  <conditionalFormatting sqref="A179:C198 M179:O198">
    <cfRule type="expression" dxfId="201" priority="13">
      <formula>AND($N179 &gt; 0, ISNUMBER($N179))</formula>
    </cfRule>
    <cfRule type="expression" dxfId="200" priority="14">
      <formula>AND($N179 = 0 * ISNUMBER($N179))</formula>
    </cfRule>
    <cfRule type="expression" dxfId="199" priority="15">
      <formula>AND($N179 &lt; 0, ISNUMBER($N179))</formula>
    </cfRule>
  </conditionalFormatting>
  <conditionalFormatting sqref="A179:F198">
    <cfRule type="expression" dxfId="198" priority="22">
      <formula>AND($E179 &gt; 0, ISNUMBER($E179))</formula>
    </cfRule>
    <cfRule type="expression" dxfId="197" priority="23">
      <formula>AND($E179 = 0 * ISNUMBER($E179))</formula>
    </cfRule>
    <cfRule type="expression" dxfId="196" priority="24">
      <formula>AND($E179 &lt; 0, ISNUMBER($E179))</formula>
    </cfRule>
  </conditionalFormatting>
  <conditionalFormatting sqref="A179:C198 G179:I198">
    <cfRule type="expression" dxfId="195" priority="19">
      <formula>AND($H179 &gt; 0, ISNUMBER($H179))</formula>
    </cfRule>
    <cfRule type="expression" dxfId="194" priority="20">
      <formula>AND($H179 = 0 * ISNUMBER($H179))</formula>
    </cfRule>
    <cfRule type="expression" dxfId="193" priority="21">
      <formula>AND($H179 &lt; 0, ISNUMBER($H179))</formula>
    </cfRule>
  </conditionalFormatting>
  <conditionalFormatting sqref="A179:C198 J179:L198">
    <cfRule type="expression" dxfId="192" priority="16">
      <formula>AND($K179 &gt; 0, ISNUMBER($K179))</formula>
    </cfRule>
    <cfRule type="expression" dxfId="191" priority="17">
      <formula>AND($K179 = 0 * ISNUMBER($K179))</formula>
    </cfRule>
    <cfRule type="expression" dxfId="190" priority="18">
      <formula>AND($K179 &lt; 0, ISNUMBER($K179))</formula>
    </cfRule>
  </conditionalFormatting>
  <conditionalFormatting sqref="D177:F178 E199:F199">
    <cfRule type="expression" dxfId="189" priority="10">
      <formula>$E$199 &gt; 0</formula>
    </cfRule>
    <cfRule type="expression" dxfId="188" priority="11">
      <formula>$E$199 = 0</formula>
    </cfRule>
    <cfRule type="expression" dxfId="187" priority="12">
      <formula>$E$199 &lt; 0</formula>
    </cfRule>
  </conditionalFormatting>
  <conditionalFormatting sqref="G177:I178 H199:I199">
    <cfRule type="expression" dxfId="186" priority="7">
      <formula>$H$199 &gt; 0</formula>
    </cfRule>
    <cfRule type="expression" dxfId="185" priority="8">
      <formula>$H$199 = 0</formula>
    </cfRule>
    <cfRule type="expression" dxfId="184" priority="9">
      <formula>$H$199 &lt; 0</formula>
    </cfRule>
  </conditionalFormatting>
  <conditionalFormatting sqref="J177:L178 K199:L199">
    <cfRule type="expression" dxfId="183" priority="4">
      <formula>$K$199 &gt; 0</formula>
    </cfRule>
    <cfRule type="expression" dxfId="182" priority="5">
      <formula>$K$199 = 0</formula>
    </cfRule>
    <cfRule type="expression" dxfId="181" priority="6">
      <formula>$K$199 &lt; 0</formula>
    </cfRule>
  </conditionalFormatting>
  <conditionalFormatting sqref="M177:O178 N199:O199">
    <cfRule type="expression" dxfId="180" priority="1">
      <formula>$N$199 &gt; 0</formula>
    </cfRule>
    <cfRule type="expression" dxfId="179" priority="2">
      <formula>$N$199 = 0</formula>
    </cfRule>
    <cfRule type="expression" dxfId="178" priority="3">
      <formula>$N$199 &lt; 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01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25</xdr:row>
                    <xdr:rowOff>0</xdr:rowOff>
                  </from>
                  <to>
                    <xdr:col>19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02" r:id="rId5" name="Button 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17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03" r:id="rId6" name="Button 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28</xdr:row>
                    <xdr:rowOff>0</xdr:rowOff>
                  </from>
                  <to>
                    <xdr:col>18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04" r:id="rId7" name="Button 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17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05" r:id="rId8" name="Button 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31</xdr:row>
                    <xdr:rowOff>0</xdr:rowOff>
                  </from>
                  <to>
                    <xdr:col>18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06" r:id="rId9" name="Button 6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28</xdr:row>
                    <xdr:rowOff>0</xdr:rowOff>
                  </from>
                  <to>
                    <xdr:col>19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07" r:id="rId10" name="Button 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31</xdr:row>
                    <xdr:rowOff>0</xdr:rowOff>
                  </from>
                  <to>
                    <xdr:col>19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08" r:id="rId11" name="Button 8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19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09" r:id="rId12" name="Button 9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17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10" r:id="rId13" name="Button 10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11" r:id="rId14" name="Button 11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</xdr:row>
                    <xdr:rowOff>0</xdr:rowOff>
                  </from>
                  <to>
                    <xdr:col>19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12" r:id="rId15" name="Button 12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</xdr:row>
                    <xdr:rowOff>0</xdr:rowOff>
                  </from>
                  <to>
                    <xdr:col>17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13" r:id="rId16" name="Button 13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</xdr:row>
                    <xdr:rowOff>0</xdr:rowOff>
                  </from>
                  <to>
                    <xdr:col>18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14" r:id="rId17" name="Button 14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</xdr:row>
                    <xdr:rowOff>0</xdr:rowOff>
                  </from>
                  <to>
                    <xdr:col>19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15" r:id="rId18" name="Button 15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</xdr:row>
                    <xdr:rowOff>0</xdr:rowOff>
                  </from>
                  <to>
                    <xdr:col>17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16" r:id="rId19" name="Button 16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</xdr:row>
                    <xdr:rowOff>0</xdr:rowOff>
                  </from>
                  <to>
                    <xdr:col>18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17" r:id="rId20" name="Button 17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</xdr:row>
                    <xdr:rowOff>0</xdr:rowOff>
                  </from>
                  <to>
                    <xdr:col>19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18" r:id="rId21" name="Button 18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21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19" r:id="rId22" name="Button 19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21</xdr:row>
                    <xdr:rowOff>0</xdr:rowOff>
                  </from>
                  <to>
                    <xdr:col>18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20" r:id="rId23" name="Button 20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21</xdr:row>
                    <xdr:rowOff>0</xdr:rowOff>
                  </from>
                  <to>
                    <xdr:col>19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21" r:id="rId24" name="Button 2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52</xdr:row>
                    <xdr:rowOff>0</xdr:rowOff>
                  </from>
                  <to>
                    <xdr:col>19</xdr:col>
                    <xdr:colOff>0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22" r:id="rId25" name="Button 2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55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23" r:id="rId26" name="Button 2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55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24" r:id="rId27" name="Button 2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17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25" r:id="rId28" name="Button 2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26" r:id="rId29" name="Button 26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79</xdr:row>
                    <xdr:rowOff>0</xdr:rowOff>
                  </from>
                  <to>
                    <xdr:col>19</xdr:col>
                    <xdr:colOff>0</xdr:colOff>
                    <xdr:row>82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27" r:id="rId30" name="Button 27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82</xdr:row>
                    <xdr:rowOff>9525</xdr:rowOff>
                  </from>
                  <to>
                    <xdr:col>17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28" r:id="rId31" name="Button 28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82</xdr:row>
                    <xdr:rowOff>9525</xdr:rowOff>
                  </from>
                  <to>
                    <xdr:col>18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29" r:id="rId32" name="Button 29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85</xdr:row>
                    <xdr:rowOff>9525</xdr:rowOff>
                  </from>
                  <to>
                    <xdr:col>17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30" r:id="rId33" name="Button 30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85</xdr:row>
                    <xdr:rowOff>9525</xdr:rowOff>
                  </from>
                  <to>
                    <xdr:col>18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31" r:id="rId34" name="Button 3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106</xdr:row>
                    <xdr:rowOff>0</xdr:rowOff>
                  </from>
                  <to>
                    <xdr:col>19</xdr:col>
                    <xdr:colOff>0</xdr:colOff>
                    <xdr:row>109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32" r:id="rId35" name="Button 3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109</xdr:row>
                    <xdr:rowOff>9525</xdr:rowOff>
                  </from>
                  <to>
                    <xdr:col>17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33" r:id="rId36" name="Button 3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109</xdr:row>
                    <xdr:rowOff>9525</xdr:rowOff>
                  </from>
                  <to>
                    <xdr:col>18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34" r:id="rId37" name="Button 3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112</xdr:row>
                    <xdr:rowOff>9525</xdr:rowOff>
                  </from>
                  <to>
                    <xdr:col>17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35" r:id="rId38" name="Button 3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112</xdr:row>
                    <xdr:rowOff>9525</xdr:rowOff>
                  </from>
                  <to>
                    <xdr:col>18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36" r:id="rId39" name="Button 3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93</xdr:row>
                    <xdr:rowOff>0</xdr:rowOff>
                  </from>
                  <to>
                    <xdr:col>17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37" r:id="rId40" name="Button 3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133</xdr:row>
                    <xdr:rowOff>0</xdr:rowOff>
                  </from>
                  <to>
                    <xdr:col>19</xdr:col>
                    <xdr:colOff>0</xdr:colOff>
                    <xdr:row>136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38" r:id="rId41" name="Button 3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136</xdr:row>
                    <xdr:rowOff>9525</xdr:rowOff>
                  </from>
                  <to>
                    <xdr:col>17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39" r:id="rId42" name="Button 3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136</xdr:row>
                    <xdr:rowOff>9525</xdr:rowOff>
                  </from>
                  <to>
                    <xdr:col>18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40" r:id="rId43" name="Button 4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139</xdr:row>
                    <xdr:rowOff>9525</xdr:rowOff>
                  </from>
                  <to>
                    <xdr:col>17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41" r:id="rId44" name="Button 4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139</xdr:row>
                    <xdr:rowOff>9525</xdr:rowOff>
                  </from>
                  <to>
                    <xdr:col>18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42" r:id="rId45" name="Button 42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160</xdr:row>
                    <xdr:rowOff>0</xdr:rowOff>
                  </from>
                  <to>
                    <xdr:col>19</xdr:col>
                    <xdr:colOff>0</xdr:colOff>
                    <xdr:row>163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43" r:id="rId46" name="Button 43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163</xdr:row>
                    <xdr:rowOff>9525</xdr:rowOff>
                  </from>
                  <to>
                    <xdr:col>17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44" r:id="rId47" name="Button 44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163</xdr:row>
                    <xdr:rowOff>9525</xdr:rowOff>
                  </from>
                  <to>
                    <xdr:col>18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45" r:id="rId48" name="Button 45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166</xdr:row>
                    <xdr:rowOff>9525</xdr:rowOff>
                  </from>
                  <to>
                    <xdr:col>17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46" r:id="rId49" name="Button 46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166</xdr:row>
                    <xdr:rowOff>9525</xdr:rowOff>
                  </from>
                  <to>
                    <xdr:col>18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47" r:id="rId50" name="Button 4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187</xdr:row>
                    <xdr:rowOff>0</xdr:rowOff>
                  </from>
                  <to>
                    <xdr:col>19</xdr:col>
                    <xdr:colOff>0</xdr:colOff>
                    <xdr:row>190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48" r:id="rId51" name="Button 4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190</xdr:row>
                    <xdr:rowOff>9525</xdr:rowOff>
                  </from>
                  <to>
                    <xdr:col>17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49" r:id="rId52" name="Button 4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190</xdr:row>
                    <xdr:rowOff>9525</xdr:rowOff>
                  </from>
                  <to>
                    <xdr:col>18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50" r:id="rId53" name="Button 5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193</xdr:row>
                    <xdr:rowOff>9525</xdr:rowOff>
                  </from>
                  <to>
                    <xdr:col>17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51" r:id="rId54" name="Button 5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193</xdr:row>
                    <xdr:rowOff>9525</xdr:rowOff>
                  </from>
                  <to>
                    <xdr:col>18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52" r:id="rId55" name="Button 52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39</xdr:row>
                    <xdr:rowOff>0</xdr:rowOff>
                  </from>
                  <to>
                    <xdr:col>17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53" r:id="rId56" name="Button 53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39</xdr:row>
                    <xdr:rowOff>0</xdr:rowOff>
                  </from>
                  <to>
                    <xdr:col>18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54" r:id="rId57" name="Button 54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39</xdr:row>
                    <xdr:rowOff>0</xdr:rowOff>
                  </from>
                  <to>
                    <xdr:col>19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55" r:id="rId58" name="Button 55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42</xdr:row>
                    <xdr:rowOff>0</xdr:rowOff>
                  </from>
                  <to>
                    <xdr:col>17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56" r:id="rId59" name="Button 56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42</xdr:row>
                    <xdr:rowOff>0</xdr:rowOff>
                  </from>
                  <to>
                    <xdr:col>18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57" r:id="rId60" name="Button 57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42</xdr:row>
                    <xdr:rowOff>0</xdr:rowOff>
                  </from>
                  <to>
                    <xdr:col>19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58" r:id="rId61" name="Button 5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45</xdr:row>
                    <xdr:rowOff>0</xdr:rowOff>
                  </from>
                  <to>
                    <xdr:col>17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59" r:id="rId62" name="Button 5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45</xdr:row>
                    <xdr:rowOff>0</xdr:rowOff>
                  </from>
                  <to>
                    <xdr:col>18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60" r:id="rId63" name="Button 6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45</xdr:row>
                    <xdr:rowOff>0</xdr:rowOff>
                  </from>
                  <to>
                    <xdr:col>19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61" r:id="rId64" name="Button 61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48</xdr:row>
                    <xdr:rowOff>0</xdr:rowOff>
                  </from>
                  <to>
                    <xdr:col>17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62" r:id="rId65" name="Button 62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48</xdr:row>
                    <xdr:rowOff>0</xdr:rowOff>
                  </from>
                  <to>
                    <xdr:col>18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63" r:id="rId66" name="Button 63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48</xdr:row>
                    <xdr:rowOff>0</xdr:rowOff>
                  </from>
                  <to>
                    <xdr:col>19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64" r:id="rId67" name="Button 6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55</xdr:row>
                    <xdr:rowOff>0</xdr:rowOff>
                  </from>
                  <to>
                    <xdr:col>19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65" r:id="rId68" name="Button 65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58</xdr:row>
                    <xdr:rowOff>0</xdr:rowOff>
                  </from>
                  <to>
                    <xdr:col>19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66" r:id="rId69" name="Button 6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61</xdr:row>
                    <xdr:rowOff>0</xdr:rowOff>
                  </from>
                  <to>
                    <xdr:col>19</xdr:col>
                    <xdr:colOff>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67" r:id="rId70" name="Button 67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66</xdr:row>
                    <xdr:rowOff>0</xdr:rowOff>
                  </from>
                  <to>
                    <xdr:col>17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68" r:id="rId71" name="Button 68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66</xdr:row>
                    <xdr:rowOff>0</xdr:rowOff>
                  </from>
                  <to>
                    <xdr:col>18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69" r:id="rId72" name="Button 69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66</xdr:row>
                    <xdr:rowOff>0</xdr:rowOff>
                  </from>
                  <to>
                    <xdr:col>19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70" r:id="rId73" name="Button 70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69</xdr:row>
                    <xdr:rowOff>0</xdr:rowOff>
                  </from>
                  <to>
                    <xdr:col>17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71" r:id="rId74" name="Button 71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69</xdr:row>
                    <xdr:rowOff>0</xdr:rowOff>
                  </from>
                  <to>
                    <xdr:col>18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72" r:id="rId75" name="Button 72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69</xdr:row>
                    <xdr:rowOff>0</xdr:rowOff>
                  </from>
                  <to>
                    <xdr:col>19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73" r:id="rId76" name="Button 73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72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74" r:id="rId77" name="Button 74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72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75" r:id="rId78" name="Button 75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72</xdr:row>
                    <xdr:rowOff>0</xdr:rowOff>
                  </from>
                  <to>
                    <xdr:col>19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76" r:id="rId79" name="Button 76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17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77" r:id="rId80" name="Button 77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78" r:id="rId81" name="Button 78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75</xdr:row>
                    <xdr:rowOff>0</xdr:rowOff>
                  </from>
                  <to>
                    <xdr:col>19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79" r:id="rId82" name="Button 79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82</xdr:row>
                    <xdr:rowOff>9525</xdr:rowOff>
                  </from>
                  <to>
                    <xdr:col>19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80" r:id="rId83" name="Button 80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85</xdr:row>
                    <xdr:rowOff>9525</xdr:rowOff>
                  </from>
                  <to>
                    <xdr:col>19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81" r:id="rId84" name="Button 81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88</xdr:row>
                    <xdr:rowOff>9525</xdr:rowOff>
                  </from>
                  <to>
                    <xdr:col>19</xdr:col>
                    <xdr:colOff>0</xdr:colOff>
                    <xdr:row>91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82" r:id="rId85" name="Button 8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93</xdr:row>
                    <xdr:rowOff>0</xdr:rowOff>
                  </from>
                  <to>
                    <xdr:col>18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83" r:id="rId86" name="Button 8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93</xdr:row>
                    <xdr:rowOff>0</xdr:rowOff>
                  </from>
                  <to>
                    <xdr:col>19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84" r:id="rId87" name="Button 8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96</xdr:row>
                    <xdr:rowOff>0</xdr:rowOff>
                  </from>
                  <to>
                    <xdr:col>17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85" r:id="rId88" name="Button 8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96</xdr:row>
                    <xdr:rowOff>0</xdr:rowOff>
                  </from>
                  <to>
                    <xdr:col>18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86" r:id="rId89" name="Button 8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96</xdr:row>
                    <xdr:rowOff>0</xdr:rowOff>
                  </from>
                  <to>
                    <xdr:col>19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87" r:id="rId90" name="Button 8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99</xdr:row>
                    <xdr:rowOff>0</xdr:rowOff>
                  </from>
                  <to>
                    <xdr:col>17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88" r:id="rId91" name="Button 8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99</xdr:row>
                    <xdr:rowOff>0</xdr:rowOff>
                  </from>
                  <to>
                    <xdr:col>18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89" r:id="rId92" name="Button 8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99</xdr:row>
                    <xdr:rowOff>0</xdr:rowOff>
                  </from>
                  <to>
                    <xdr:col>19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90" r:id="rId93" name="Button 9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102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91" r:id="rId94" name="Button 9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102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92" r:id="rId95" name="Button 9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102</xdr:row>
                    <xdr:rowOff>0</xdr:rowOff>
                  </from>
                  <to>
                    <xdr:col>19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93" r:id="rId96" name="Button 9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109</xdr:row>
                    <xdr:rowOff>9525</xdr:rowOff>
                  </from>
                  <to>
                    <xdr:col>19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94" r:id="rId97" name="Button 9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112</xdr:row>
                    <xdr:rowOff>9525</xdr:rowOff>
                  </from>
                  <to>
                    <xdr:col>19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95" r:id="rId98" name="Button 9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115</xdr:row>
                    <xdr:rowOff>9525</xdr:rowOff>
                  </from>
                  <to>
                    <xdr:col>19</xdr:col>
                    <xdr:colOff>0</xdr:colOff>
                    <xdr:row>118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96" r:id="rId99" name="Button 9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120</xdr:row>
                    <xdr:rowOff>0</xdr:rowOff>
                  </from>
                  <to>
                    <xdr:col>17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97" r:id="rId100" name="Button 9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120</xdr:row>
                    <xdr:rowOff>0</xdr:rowOff>
                  </from>
                  <to>
                    <xdr:col>18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98" r:id="rId101" name="Button 9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120</xdr:row>
                    <xdr:rowOff>0</xdr:rowOff>
                  </from>
                  <to>
                    <xdr:col>19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99" r:id="rId102" name="Button 9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123</xdr:row>
                    <xdr:rowOff>0</xdr:rowOff>
                  </from>
                  <to>
                    <xdr:col>17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00" r:id="rId103" name="Button 10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123</xdr:row>
                    <xdr:rowOff>0</xdr:rowOff>
                  </from>
                  <to>
                    <xdr:col>18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01" r:id="rId104" name="Button 10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123</xdr:row>
                    <xdr:rowOff>0</xdr:rowOff>
                  </from>
                  <to>
                    <xdr:col>19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02" r:id="rId105" name="Button 10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126</xdr:row>
                    <xdr:rowOff>0</xdr:rowOff>
                  </from>
                  <to>
                    <xdr:col>17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03" r:id="rId106" name="Button 10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126</xdr:row>
                    <xdr:rowOff>0</xdr:rowOff>
                  </from>
                  <to>
                    <xdr:col>18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04" r:id="rId107" name="Button 10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126</xdr:row>
                    <xdr:rowOff>0</xdr:rowOff>
                  </from>
                  <to>
                    <xdr:col>19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05" r:id="rId108" name="Button 10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129</xdr:row>
                    <xdr:rowOff>0</xdr:rowOff>
                  </from>
                  <to>
                    <xdr:col>17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06" r:id="rId109" name="Button 10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129</xdr:row>
                    <xdr:rowOff>0</xdr:rowOff>
                  </from>
                  <to>
                    <xdr:col>18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07" r:id="rId110" name="Button 10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129</xdr:row>
                    <xdr:rowOff>0</xdr:rowOff>
                  </from>
                  <to>
                    <xdr:col>19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08" r:id="rId111" name="Button 10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136</xdr:row>
                    <xdr:rowOff>9525</xdr:rowOff>
                  </from>
                  <to>
                    <xdr:col>19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09" r:id="rId112" name="Button 10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139</xdr:row>
                    <xdr:rowOff>9525</xdr:rowOff>
                  </from>
                  <to>
                    <xdr:col>19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10" r:id="rId113" name="Button 11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142</xdr:row>
                    <xdr:rowOff>9525</xdr:rowOff>
                  </from>
                  <to>
                    <xdr:col>19</xdr:col>
                    <xdr:colOff>0</xdr:colOff>
                    <xdr:row>145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11" r:id="rId114" name="Button 111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147</xdr:row>
                    <xdr:rowOff>0</xdr:rowOff>
                  </from>
                  <to>
                    <xdr:col>17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12" r:id="rId115" name="Button 11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147</xdr:row>
                    <xdr:rowOff>0</xdr:rowOff>
                  </from>
                  <to>
                    <xdr:col>18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13" r:id="rId116" name="Button 11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147</xdr:row>
                    <xdr:rowOff>0</xdr:rowOff>
                  </from>
                  <to>
                    <xdr:col>19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14" r:id="rId117" name="Button 11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150</xdr:row>
                    <xdr:rowOff>0</xdr:rowOff>
                  </from>
                  <to>
                    <xdr:col>17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15" r:id="rId118" name="Button 11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150</xdr:row>
                    <xdr:rowOff>0</xdr:rowOff>
                  </from>
                  <to>
                    <xdr:col>18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16" r:id="rId119" name="Button 11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150</xdr:row>
                    <xdr:rowOff>0</xdr:rowOff>
                  </from>
                  <to>
                    <xdr:col>19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17" r:id="rId120" name="Button 11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153</xdr:row>
                    <xdr:rowOff>0</xdr:rowOff>
                  </from>
                  <to>
                    <xdr:col>17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18" r:id="rId121" name="Button 11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153</xdr:row>
                    <xdr:rowOff>0</xdr:rowOff>
                  </from>
                  <to>
                    <xdr:col>18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19" r:id="rId122" name="Button 11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153</xdr:row>
                    <xdr:rowOff>0</xdr:rowOff>
                  </from>
                  <to>
                    <xdr:col>19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20" r:id="rId123" name="Button 12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156</xdr:row>
                    <xdr:rowOff>0</xdr:rowOff>
                  </from>
                  <to>
                    <xdr:col>17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21" r:id="rId124" name="Button 12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156</xdr:row>
                    <xdr:rowOff>0</xdr:rowOff>
                  </from>
                  <to>
                    <xdr:col>18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22" r:id="rId125" name="Button 12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156</xdr:row>
                    <xdr:rowOff>0</xdr:rowOff>
                  </from>
                  <to>
                    <xdr:col>19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23" r:id="rId126" name="Button 12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163</xdr:row>
                    <xdr:rowOff>9525</xdr:rowOff>
                  </from>
                  <to>
                    <xdr:col>19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24" r:id="rId127" name="Button 12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166</xdr:row>
                    <xdr:rowOff>9525</xdr:rowOff>
                  </from>
                  <to>
                    <xdr:col>19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25" r:id="rId128" name="Button 12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169</xdr:row>
                    <xdr:rowOff>9525</xdr:rowOff>
                  </from>
                  <to>
                    <xdr:col>19</xdr:col>
                    <xdr:colOff>0</xdr:colOff>
                    <xdr:row>172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26" r:id="rId129" name="Button 12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174</xdr:row>
                    <xdr:rowOff>0</xdr:rowOff>
                  </from>
                  <to>
                    <xdr:col>17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27" r:id="rId130" name="Button 12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174</xdr:row>
                    <xdr:rowOff>0</xdr:rowOff>
                  </from>
                  <to>
                    <xdr:col>18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28" r:id="rId131" name="Button 12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174</xdr:row>
                    <xdr:rowOff>0</xdr:rowOff>
                  </from>
                  <to>
                    <xdr:col>19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29" r:id="rId132" name="Button 12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177</xdr:row>
                    <xdr:rowOff>0</xdr:rowOff>
                  </from>
                  <to>
                    <xdr:col>17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30" r:id="rId133" name="Button 13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177</xdr:row>
                    <xdr:rowOff>0</xdr:rowOff>
                  </from>
                  <to>
                    <xdr:col>18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31" r:id="rId134" name="Button 13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177</xdr:row>
                    <xdr:rowOff>0</xdr:rowOff>
                  </from>
                  <to>
                    <xdr:col>19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32" r:id="rId135" name="Button 13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180</xdr:row>
                    <xdr:rowOff>0</xdr:rowOff>
                  </from>
                  <to>
                    <xdr:col>17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33" r:id="rId136" name="Button 13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180</xdr:row>
                    <xdr:rowOff>0</xdr:rowOff>
                  </from>
                  <to>
                    <xdr:col>18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34" r:id="rId137" name="Button 13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180</xdr:row>
                    <xdr:rowOff>0</xdr:rowOff>
                  </from>
                  <to>
                    <xdr:col>19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35" r:id="rId138" name="Button 13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183</xdr:row>
                    <xdr:rowOff>0</xdr:rowOff>
                  </from>
                  <to>
                    <xdr:col>17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36" r:id="rId139" name="Button 13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183</xdr:row>
                    <xdr:rowOff>0</xdr:rowOff>
                  </from>
                  <to>
                    <xdr:col>18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37" r:id="rId140" name="Button 13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183</xdr:row>
                    <xdr:rowOff>0</xdr:rowOff>
                  </from>
                  <to>
                    <xdr:col>19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38" r:id="rId141" name="Button 13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190</xdr:row>
                    <xdr:rowOff>9525</xdr:rowOff>
                  </from>
                  <to>
                    <xdr:col>19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39" r:id="rId142" name="Button 13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193</xdr:row>
                    <xdr:rowOff>9525</xdr:rowOff>
                  </from>
                  <to>
                    <xdr:col>19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40" r:id="rId143" name="Button 14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196</xdr:row>
                    <xdr:rowOff>9525</xdr:rowOff>
                  </from>
                  <to>
                    <xdr:col>19</xdr:col>
                    <xdr:colOff>0</xdr:colOff>
                    <xdr:row>199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ADB3F3D-ED8F-47E5-911D-38B1690A8749}">
  <sheetPr codeName="Sheet22"/>
  <dimension ref="A1:S199"/>
  <sheetViews>
    <sheetView tabSelected="1" topLeftCell="A9" zoomScaleNormal="100" workbookViewId="0">
      <selection activeCell="A13" sqref="A13:O37"/>
    </sheetView>
  </sheetViews>
  <sheetFormatPr defaultRowHeight="16.5"/>
  <cols>
    <col min="1" max="1" width="13" style="120" bestFit="1" customWidth="1"/>
    <col min="2" max="2" width="14.25" style="120" bestFit="1" customWidth="1"/>
    <col min="3" max="3" width="9.25" style="120" bestFit="1" customWidth="1"/>
    <col min="4" max="4" width="14.25" bestFit="1" customWidth="1"/>
    <col min="5" max="5" width="8.875" bestFit="1" customWidth="1"/>
    <col min="6" max="6" width="14.375" bestFit="1" customWidth="1"/>
    <col min="7" max="7" width="14.25" bestFit="1" customWidth="1"/>
    <col min="8" max="8" width="8.875" customWidth="1"/>
    <col min="9" max="9" width="11.625" customWidth="1"/>
    <col min="10" max="10" width="14.25" bestFit="1" customWidth="1"/>
    <col min="11" max="11" width="9.25" bestFit="1" customWidth="1"/>
    <col min="12" max="12" width="11.625" bestFit="1" customWidth="1"/>
    <col min="13" max="13" width="14.25" bestFit="1" customWidth="1"/>
    <col min="14" max="14" width="8.5" bestFit="1" customWidth="1"/>
    <col min="15" max="15" width="11.625" bestFit="1" customWidth="1"/>
    <col min="17" max="17" width="12.125" customWidth="1"/>
    <col min="18" max="18" width="12.125" bestFit="1" customWidth="1"/>
    <col min="19" max="19" width="12.125" customWidth="1"/>
  </cols>
  <sheetData>
    <row r="1" spans="1:19" ht="17.25" customHeight="1" thickBot="1">
      <c r="A1" s="230" t="s">
        <v>0</v>
      </c>
      <c r="B1" s="231"/>
      <c r="C1" s="231"/>
      <c r="D1" s="231"/>
      <c r="E1" s="231"/>
      <c r="F1" s="232"/>
      <c r="G1" s="233">
        <v>44546</v>
      </c>
      <c r="H1" s="234"/>
      <c r="I1" s="235"/>
      <c r="J1" s="230" t="s">
        <v>1</v>
      </c>
      <c r="K1" s="231"/>
      <c r="L1" s="231"/>
      <c r="M1" s="231"/>
      <c r="N1" s="231"/>
      <c r="O1" s="232"/>
      <c r="Q1" s="230" t="s">
        <v>2</v>
      </c>
      <c r="R1" s="232"/>
    </row>
    <row r="2" spans="1:19" ht="17.25" customHeight="1">
      <c r="A2" s="117" t="s">
        <v>3</v>
      </c>
      <c r="B2" s="236" t="s">
        <v>8</v>
      </c>
      <c r="C2" s="237"/>
      <c r="D2" s="237"/>
      <c r="E2" s="237"/>
      <c r="F2" s="238"/>
      <c r="G2" s="239" t="s">
        <v>46</v>
      </c>
      <c r="H2" s="240"/>
      <c r="I2" s="241"/>
      <c r="J2" s="1" t="s">
        <v>3</v>
      </c>
      <c r="K2" s="236" t="s">
        <v>317</v>
      </c>
      <c r="L2" s="237"/>
      <c r="M2" s="237"/>
      <c r="N2" s="237"/>
      <c r="O2" s="238"/>
      <c r="Q2" s="2" t="s">
        <v>6</v>
      </c>
      <c r="R2" s="3">
        <v>0.375</v>
      </c>
    </row>
    <row r="3" spans="1:19" ht="17.25" customHeight="1" thickBot="1">
      <c r="A3" s="118" t="s">
        <v>7</v>
      </c>
      <c r="B3" s="242" t="s">
        <v>325</v>
      </c>
      <c r="C3" s="243"/>
      <c r="D3" s="243"/>
      <c r="E3" s="243"/>
      <c r="F3" s="244"/>
      <c r="G3" s="245" t="str">
        <f>TEXT(IF(CHOOSE(8,$E$118,$F$118,$H$118,$I$118,$K$118,$L$118,$N$118,$O$118)&lt;&gt;0,CHOOSE(8,$E$118,$F$118,$H$118,$I$118,$K$118,$L$118,$N$118,$O$118),
IF(CHOOSE(6,$E$118,$F$118,$H$118,$I$118,$K$118,$L$118,$N$118,$O$118)&lt;&gt;0,CHOOSE(6,$E$118,$F$118,$H$118,$I$118,$K$118,$L$118,$N$118,$O$118),
IF(CHOOSE(4,$E$118,$F$118,$H$118,$I$118,$K$118,$L$118,$N$118,$O$118)&lt;&gt;0,CHOOSE(4,$E$118,$F$118,$H$118,$I$118,$K$118,$L$118,$N$118,$O$118),
CHOOSE(2,$E$118,$F$118,$H$118,$I$118,$K$118,$L$118,$N$118,$O$118)))), "#,##0") &amp; " KRW (" &amp;
TEXT(IF(CHOOSE(7,$E$118,$F$118,$H$118,$I$118,$K$118,$L$118,$N$118,$O$118)&lt;&gt;0,CHOOSE(7,$E$118,$F$118,$H$118,$I$118,$K$118,$L$118,$N$118,$O$118),
IF(CHOOSE(5,$E$118,$F$118,$H$118,$I$118,$K$118,$L$118,$N$118,$O$118)&lt;&gt;0,CHOOSE(5,$E$118,$F$118,$H$118,$I$118,$K$118,$L$118,$N$118,$O$118),
IF(CHOOSE(3,$E$118,$F$118,$H$118,$I$118,$K$118,$L$118,$N$118,$O$118)&lt;&gt;0,CHOOSE(3,$E$118,$F$118,$H$118,$I$118,$K$118,$L$118,$N$118,$O$118),
CHOOSE(1,$E$118,$F$118,$H$118,$I$118,$K$118,$L$118,$N$118,$O$118)))), "0.00%") &amp; ")"</f>
        <v>305,690 KRW (10.19%)</v>
      </c>
      <c r="H3" s="246"/>
      <c r="I3" s="247"/>
      <c r="J3" s="4" t="s">
        <v>7</v>
      </c>
      <c r="K3" s="242" t="s">
        <v>318</v>
      </c>
      <c r="L3" s="243"/>
      <c r="M3" s="243"/>
      <c r="N3" s="243"/>
      <c r="O3" s="244"/>
      <c r="Q3" s="2" t="s">
        <v>10</v>
      </c>
      <c r="R3" s="3">
        <v>0.79166666666666663</v>
      </c>
    </row>
    <row r="4" spans="1:19" ht="17.25" customHeight="1" thickBot="1">
      <c r="A4" s="118" t="s">
        <v>11</v>
      </c>
      <c r="B4" s="242" t="s">
        <v>16</v>
      </c>
      <c r="C4" s="243"/>
      <c r="D4" s="243"/>
      <c r="E4" s="243"/>
      <c r="F4" s="244"/>
      <c r="G4" s="239" t="s">
        <v>44</v>
      </c>
      <c r="H4" s="240"/>
      <c r="I4" s="241"/>
      <c r="J4" s="4" t="s">
        <v>11</v>
      </c>
      <c r="K4" s="242" t="s">
        <v>319</v>
      </c>
      <c r="L4" s="243"/>
      <c r="M4" s="243"/>
      <c r="N4" s="243"/>
      <c r="O4" s="244"/>
      <c r="Q4" s="65" t="s">
        <v>14</v>
      </c>
      <c r="R4" s="5">
        <v>0.95833333333333337</v>
      </c>
    </row>
    <row r="5" spans="1:19" ht="17.25" customHeight="1" thickBot="1">
      <c r="A5" s="118" t="s">
        <v>15</v>
      </c>
      <c r="B5" s="242" t="s">
        <v>316</v>
      </c>
      <c r="C5" s="243"/>
      <c r="D5" s="243"/>
      <c r="E5" s="243"/>
      <c r="F5" s="244"/>
      <c r="G5" s="245" t="str">
        <f>TEXT(IF(CHOOSE(8,$E$64,$F$64,$H$64,$I$64,$K$64,$L$64,$N$64,$O$64)&lt;&gt;0,CHOOSE(8,$E$64,$F$64,$H$64,$I$64,$K$64,$L$64,$N$64,$O$64),
IF(CHOOSE(6,$E$64,$F$64,$H$64,$I$64,$K$64,$L$64,$N$64,$O$64)&lt;&gt;0,CHOOSE(6,$E$64,$F$64,$H$64,$I$64,$K$64,$L$64,$N$64,$O$64),
IF(CHOOSE(4,$E$64,$F$64,$H$64,$I$64,$K$64,$L$64,$N$64,$O$64)&lt;&gt;0,CHOOSE(4,$E$64,$F$64,$H$64,$I$64,$K$64,$L$64,$N$64,$O$64),
CHOOSE(2,$E$64,$F$64,$H$64,$I$64,$K$64,$L$64,$N$64,$O$64)))), "#,##0") &amp; " KRW (" &amp;
TEXT(IF(CHOOSE(7,$E$64,$F$64,$H$64,$I$64,$K$64,$L$64,$N$64,$O$64)&lt;&gt;0,CHOOSE(7,$E$64,$F$64,$H$64,$I$64,$K$64,$L$64,$N$64,$O$64),
IF(CHOOSE(5,$E$64,$F$64,$H$64,$I$64,$K$64,$L$64,$N$64,$O$64)&lt;&gt;0,CHOOSE(5,$E$64,$F$64,$H$64,$I$64,$K$64,$L$64,$N$64,$O$64),
IF(CHOOSE(3,$E$64,$F$64,$H$64,$I$64,$K$64,$L$64,$N$64,$O$64)&lt;&gt;0,CHOOSE(3,$E$64,$F$64,$H$64,$I$64,$K$64,$L$64,$N$64,$O$64),
CHOOSE(1,$E$64,$F$64,$H$64,$I$64,$K$64,$L$64,$N$64,$O$64)))), "0.00%") &amp; ")"</f>
        <v>264,414 KRW (8.81%)</v>
      </c>
      <c r="H5" s="246"/>
      <c r="I5" s="247"/>
      <c r="J5" s="4" t="s">
        <v>15</v>
      </c>
      <c r="K5" s="242" t="s">
        <v>320</v>
      </c>
      <c r="L5" s="243"/>
      <c r="M5" s="243"/>
      <c r="N5" s="243"/>
      <c r="O5" s="244"/>
    </row>
    <row r="6" spans="1:19">
      <c r="A6" s="118" t="s">
        <v>18</v>
      </c>
      <c r="B6" s="242"/>
      <c r="C6" s="243"/>
      <c r="D6" s="243"/>
      <c r="E6" s="243"/>
      <c r="F6" s="244"/>
      <c r="G6" s="239" t="s">
        <v>45</v>
      </c>
      <c r="H6" s="240"/>
      <c r="I6" s="241"/>
      <c r="J6" s="4" t="s">
        <v>18</v>
      </c>
      <c r="K6" s="242" t="s">
        <v>321</v>
      </c>
      <c r="L6" s="243"/>
      <c r="M6" s="243"/>
      <c r="N6" s="243"/>
      <c r="O6" s="244"/>
    </row>
    <row r="7" spans="1:19" ht="17.25" thickBot="1">
      <c r="A7" s="118" t="s">
        <v>21</v>
      </c>
      <c r="B7" s="242"/>
      <c r="C7" s="243"/>
      <c r="D7" s="243"/>
      <c r="E7" s="243"/>
      <c r="F7" s="244"/>
      <c r="G7" s="245" t="str">
        <f>TEXT(IF(CHOOSE(8,$E$91,$F$91,$H$91,$I$91,$K$91,$L$91,$N$91,$O$91)&lt;&gt;0,CHOOSE(8,$E$91,$F$91,$H$91,$I$91,$K$91,$L$91,$N$91,$O$91),
IF(CHOOSE(6,$E$91,$F$91,$H$91,$I$91,$K$91,$L$91,$N$91,$O$91)&lt;&gt;0,CHOOSE(6,$E$91,$F$91,$H$91,$I$91,$K$91,$L$91,$N$91,$O$91),
IF(CHOOSE(4,$E$91,$F$91,$H$91,$I$91,$K$91,$L$91,$N$91,$O$91)&lt;&gt;0,CHOOSE(4,$E$91,$F$91,$H$91,$I$91,$K$91,$L$91,$N$91,$O$91),
CHOOSE(2,$E$91,$F$91,$H$91,$I$91,$K$91,$L$91,$N$91,$O$91)))), "#,##0") &amp; " KRW (" &amp;
TEXT(IF(CHOOSE(7,$E$91,$F$91,$H$91,$I$91,$K$91,$L$91,$N$91,$O$91)&lt;&gt;0,CHOOSE(7,$E$91,$F$91,$H$91,$I$91,$K$91,$L$91,$N$91,$O$91),
IF(CHOOSE(5,$E$91,$F$91,$H$91,$I$91,$K$91,$L$91,$N$91,$O$91)&lt;&gt;0,CHOOSE(5,$E$91,$F$91,$H$91,$I$91,$K$91,$L$91,$N$91,$O$91),
IF(CHOOSE(3,$E$91,$F$91,$H$91,$I$91,$K$91,$L$91,$N$91,$O$91)&lt;&gt;0,CHOOSE(3,$E$91,$F$91,$H$91,$I$91,$K$91,$L$91,$N$91,$O$91),
CHOOSE(1,$E$91,$F$91,$H$91,$I$91,$K$91,$L$91,$N$91,$O$91)))), "0.00%") &amp; ")"</f>
        <v>288,028 KRW (9.60%)</v>
      </c>
      <c r="H7" s="246"/>
      <c r="I7" s="247"/>
      <c r="J7" s="4" t="s">
        <v>21</v>
      </c>
      <c r="K7" s="242" t="s">
        <v>322</v>
      </c>
      <c r="L7" s="243"/>
      <c r="M7" s="243"/>
      <c r="N7" s="243"/>
      <c r="O7" s="244"/>
    </row>
    <row r="8" spans="1:19" ht="17.25" thickBot="1">
      <c r="A8" s="118" t="s">
        <v>24</v>
      </c>
      <c r="B8" s="242"/>
      <c r="C8" s="243"/>
      <c r="D8" s="243"/>
      <c r="E8" s="243"/>
      <c r="F8" s="244"/>
      <c r="G8" s="239" t="s">
        <v>252</v>
      </c>
      <c r="H8" s="240"/>
      <c r="I8" s="241"/>
      <c r="J8" s="4" t="s">
        <v>24</v>
      </c>
      <c r="K8" s="242"/>
      <c r="L8" s="243"/>
      <c r="M8" s="243"/>
      <c r="N8" s="243"/>
      <c r="O8" s="244"/>
      <c r="Q8" s="230" t="s">
        <v>27</v>
      </c>
      <c r="R8" s="232"/>
    </row>
    <row r="9" spans="1:19" ht="17.25" thickBot="1">
      <c r="A9" s="118" t="s">
        <v>28</v>
      </c>
      <c r="B9" s="242"/>
      <c r="C9" s="243"/>
      <c r="D9" s="243"/>
      <c r="E9" s="243"/>
      <c r="F9" s="244"/>
      <c r="G9" s="245" t="str">
        <f>TEXT(IF(CHOOSE(8,$E$199,$F$199,$H$199,$I$199,$K$199,$L$199,$N$199,$O$199)&lt;&gt;0,CHOOSE(8,$E$199,$F$199,$H$199,$I$199,$K$199,$L$199,$N$199,$O$199),
IF(CHOOSE(6,$E$199,$F$199,$H$199,$I$199,$K$199,$L$199,$N$199,$O$199)&lt;&gt;0,CHOOSE(6,$E$199,$F$199,$H$199,$I$199,$K$199,$L$199,$N$199,$O$199),
IF(CHOOSE(4,$E$199,$F$199,$H$199,$I$199,$K$199,$L$199,$N$199,$O$199)&lt;&gt;0,CHOOSE(4,$E$199,$F$199,$H$199,$I$199,$K$199,$L$199,$N$199,$O$199),
CHOOSE(2,$E$199,$F$199,$H$199,$I$199,$K$199,$L$199,$N$199,$O$199)))), "#,##0") &amp; " KRW (" &amp;
TEXT(IF(CHOOSE(7,$E$199,$F$199,$H$199,$I$199,$K$199,$L$199,$N$199,$O$199)&lt;&gt;0,CHOOSE(7,$E$199,$F$199,$H$199,$I$199,$K$199,$L$199,$N$199,$O$199),
IF(CHOOSE(5,$E$199,$F$199,$H$199,$I$199,$K$199,$L$199,$N$199,$O$199)&lt;&gt;0,CHOOSE(5,$E$199,$F$199,$H$199,$I$199,$K$199,$L$199,$N$199,$O$199),
IF(CHOOSE(3,$E$199,$F$199,$H$199,$I$199,$K$199,$L$199,$N$199,$O$199)&lt;&gt;0,CHOOSE(3,$E$199,$F$199,$H$199,$I$199,$K$199,$L$199,$N$199,$O$199),
CHOOSE(1,$E$199,$F$199,$H$199,$I$199,$K$199,$L$199,$N$199,$O$199)))), "0.00%") &amp; ")"</f>
        <v>346,055 KRW (11.54%)</v>
      </c>
      <c r="H9" s="246"/>
      <c r="I9" s="247"/>
      <c r="J9" s="4" t="s">
        <v>28</v>
      </c>
      <c r="K9" s="242"/>
      <c r="L9" s="243"/>
      <c r="M9" s="243"/>
      <c r="N9" s="243"/>
      <c r="O9" s="244"/>
      <c r="Q9" s="2" t="s">
        <v>29</v>
      </c>
      <c r="R9" s="6">
        <v>10</v>
      </c>
    </row>
    <row r="10" spans="1:19">
      <c r="A10" s="118" t="s">
        <v>30</v>
      </c>
      <c r="B10" s="242"/>
      <c r="C10" s="243"/>
      <c r="D10" s="243"/>
      <c r="E10" s="243"/>
      <c r="F10" s="244"/>
      <c r="G10" s="239" t="s">
        <v>47</v>
      </c>
      <c r="H10" s="240"/>
      <c r="I10" s="241"/>
      <c r="J10" s="4" t="s">
        <v>30</v>
      </c>
      <c r="K10" s="242" t="s">
        <v>323</v>
      </c>
      <c r="L10" s="243"/>
      <c r="M10" s="243"/>
      <c r="N10" s="243"/>
      <c r="O10" s="244"/>
      <c r="Q10" s="2" t="s">
        <v>31</v>
      </c>
      <c r="R10" s="6">
        <v>100</v>
      </c>
    </row>
    <row r="11" spans="1:19" ht="17.25" thickBot="1">
      <c r="A11" s="119" t="s">
        <v>32</v>
      </c>
      <c r="B11" s="248" t="s">
        <v>324</v>
      </c>
      <c r="C11" s="249"/>
      <c r="D11" s="249"/>
      <c r="E11" s="249"/>
      <c r="F11" s="250"/>
      <c r="G11" s="245" t="str">
        <f>TEXT(IF(CHOOSE(8,$E$37,$F$37,$H$37,$I$37,$K$37,$L$37,$N$37,$O$37)&lt;&gt;0,CHOOSE(8,$E$37,$F$37,$H$37,$I$37,$K$37,$L$37,$N$37,$O$37),
IF(CHOOSE(6,$E$37,$F$37,$H$37,$I$37,$K$37,$L$37,$N$37,$O$37)&lt;&gt;0,CHOOSE(6,$E$37,$F$37,$H$37,$I$37,$K$37,$L$37,$N$37,$O$37),
IF(CHOOSE(4,$E$37,$F$37,$H$37,$I$37,$K$37,$L$37,$N$37,$O$37)&lt;&gt;0,CHOOSE(4,$E$37,$F$37,$H$37,$I$37,$K$37,$L$37,$N$37,$O$37),
CHOOSE(2,$E$37,$F$37,$H$37,$I$37,$K$37,$L$37,$N$37,$O$37)))), "#,##0") &amp; " KRW (" &amp;
TEXT(IF(CHOOSE(7,$E$37,$F$37,$H$37,$I$37,$K$37,$L$37,$N$37,$O$37)&lt;&gt;0,CHOOSE(7,$E$37,$F$37,$H$37,$I$37,$K$37,$L$37,$N$37,$O$37),
IF(CHOOSE(5,$E$37,$F$37,$H$37,$I$37,$K$37,$L$37,$N$37,$O$37)&lt;&gt;0,CHOOSE(5,$E$37,$F$37,$H$37,$I$37,$K$37,$L$37,$N$37,$O$37),
IF(CHOOSE(3,$E$37,$F$37,$H$37,$I$37,$K$37,$L$37,$N$37,$O$37)&lt;&gt;0,CHOOSE(3,$E$37,$F$37,$H$37,$I$37,$K$37,$L$37,$N$37,$O$37),
CHOOSE(1,$E$37,$F$37,$H$37,$I$37,$K$37,$L$37,$N$37,$O$37)))), "0.00%") &amp; ")"</f>
        <v>0 KRW (0.00%)</v>
      </c>
      <c r="H11" s="246"/>
      <c r="I11" s="247"/>
      <c r="J11" s="7" t="s">
        <v>32</v>
      </c>
      <c r="K11" s="248" t="s">
        <v>315</v>
      </c>
      <c r="L11" s="249"/>
      <c r="M11" s="249"/>
      <c r="N11" s="249"/>
      <c r="O11" s="250"/>
      <c r="Q11" s="65" t="s">
        <v>33</v>
      </c>
      <c r="R11" s="8">
        <v>1000</v>
      </c>
    </row>
    <row r="12" spans="1:19" ht="17.25" thickBot="1"/>
    <row r="13" spans="1:19" ht="17.25" customHeight="1" thickBot="1">
      <c r="A13" s="230" t="s">
        <v>34</v>
      </c>
      <c r="B13" s="231"/>
      <c r="C13" s="231"/>
      <c r="D13" s="231"/>
      <c r="E13" s="231"/>
      <c r="F13" s="231"/>
      <c r="G13" s="231"/>
      <c r="H13" s="231"/>
      <c r="I13" s="231"/>
      <c r="J13" s="231"/>
      <c r="K13" s="231"/>
      <c r="L13" s="231"/>
      <c r="M13" s="231"/>
      <c r="N13" s="231"/>
      <c r="O13" s="232"/>
      <c r="Q13" s="251"/>
      <c r="R13" s="251"/>
      <c r="S13" s="251"/>
    </row>
    <row r="14" spans="1:19" ht="17.25" customHeight="1" thickBot="1">
      <c r="A14" s="226" t="s">
        <v>35</v>
      </c>
      <c r="B14" s="230" t="s">
        <v>36</v>
      </c>
      <c r="C14" s="232"/>
      <c r="D14" s="230" t="s">
        <v>37</v>
      </c>
      <c r="E14" s="231"/>
      <c r="F14" s="232"/>
      <c r="G14" s="257">
        <f>_xlfn.IFNA(VLOOKUP(B14, 현재가테이블!$B$2:$D$200, 2, FALSE), "-")</f>
        <v>60715000</v>
      </c>
      <c r="H14" s="258"/>
      <c r="I14" s="259"/>
      <c r="J14" s="230" t="s">
        <v>38</v>
      </c>
      <c r="K14" s="231"/>
      <c r="L14" s="232"/>
      <c r="M14" s="260">
        <f>_xlfn.IFNA(VLOOKUP(B14, 현재가테이블!$B$2:$D$200, 3, FALSE), "-")</f>
        <v>-7.8924148000000006E-3</v>
      </c>
      <c r="N14" s="261"/>
      <c r="O14" s="262"/>
      <c r="Q14" s="251"/>
      <c r="R14" s="251"/>
      <c r="S14" s="251"/>
    </row>
    <row r="15" spans="1:19" ht="17.25" customHeight="1" thickBot="1">
      <c r="A15" s="295" t="s">
        <v>39</v>
      </c>
      <c r="B15" s="296" t="str">
        <f>TEXT($G$1, "[$-ko-KR]yyyy-mm-dd(ddd) ") &amp; "오전 00:00"</f>
        <v>2021-12-16(목) 오전 00:00</v>
      </c>
      <c r="C15" s="297"/>
      <c r="D15" s="253" t="str">
        <f>TEXT($G$1, "[$-ko-KR]yyyy-mm-dd(ddd) ") &amp; "오후 14:00"</f>
        <v>2021-12-16(목) 오후 14:00</v>
      </c>
      <c r="E15" s="254"/>
      <c r="F15" s="255"/>
      <c r="G15" s="253" t="str">
        <f>TEXT($G$1, "[$-ko-KR]yyyy-mm-dd(ddd) ") &amp; "오후 19:00"</f>
        <v>2021-12-16(목) 오후 19:00</v>
      </c>
      <c r="H15" s="254"/>
      <c r="I15" s="255"/>
      <c r="J15" s="253" t="str">
        <f>TEXT($G$1, "[$-ko-KR]yyyy-mm-dd(ddd) ") &amp; "오후 21:00"</f>
        <v>2021-12-16(목) 오후 21:00</v>
      </c>
      <c r="K15" s="254"/>
      <c r="L15" s="255"/>
      <c r="M15" s="253" t="str">
        <f>TEXT($G$1+1, "[$-ko-KR]yyyy-mm-dd(ddd) ") &amp; "오전 00:00"</f>
        <v>2021-12-17(금) 오전 00:00</v>
      </c>
      <c r="N15" s="254"/>
      <c r="O15" s="255"/>
      <c r="Q15" s="251"/>
      <c r="R15" s="251"/>
      <c r="S15" s="251"/>
    </row>
    <row r="16" spans="1:19" ht="17.25" customHeight="1" thickBot="1">
      <c r="A16" s="295"/>
      <c r="B16" s="121" t="s">
        <v>37</v>
      </c>
      <c r="C16" s="122" t="s">
        <v>38</v>
      </c>
      <c r="D16" s="2" t="s">
        <v>37</v>
      </c>
      <c r="E16" s="10" t="s">
        <v>40</v>
      </c>
      <c r="F16" s="11" t="s">
        <v>41</v>
      </c>
      <c r="G16" s="227" t="s">
        <v>37</v>
      </c>
      <c r="H16" s="228" t="s">
        <v>40</v>
      </c>
      <c r="I16" s="229" t="s">
        <v>41</v>
      </c>
      <c r="J16" s="10" t="s">
        <v>37</v>
      </c>
      <c r="K16" s="10" t="s">
        <v>40</v>
      </c>
      <c r="L16" s="115" t="s">
        <v>41</v>
      </c>
      <c r="M16" s="2" t="s">
        <v>37</v>
      </c>
      <c r="N16" s="10" t="s">
        <v>40</v>
      </c>
      <c r="O16" s="66" t="s">
        <v>41</v>
      </c>
      <c r="Q16" s="256"/>
      <c r="R16" s="256"/>
      <c r="S16" s="256"/>
    </row>
    <row r="17" spans="1:19" ht="17.25" customHeight="1" thickBot="1">
      <c r="A17" s="123"/>
      <c r="B17" s="124" t="str">
        <f>IF(NOT(ISBLANK(_xlfn.IFNA(VLOOKUP($A17, $A$40:$O$199, 2, FALSE), ))), _xlfn.IFNA(VLOOKUP($A17, $A$40:$O$199, 2, FALSE), ), "")</f>
        <v/>
      </c>
      <c r="C17" s="76" t="str">
        <f>IF(NOT(ISBLANK(_xlfn.IFNA(VLOOKUP($A17, $A$40:$O$199, 3, FALSE), ))), _xlfn.IFNA(VLOOKUP($A17, $A$40:$O$199, 3, FALSE), ), "")</f>
        <v/>
      </c>
      <c r="D17" s="13" t="str">
        <f>IF(NOT(ISBLANK(_xlfn.IFNA(VLOOKUP($A17, $A$40:$O$199, 4, FALSE), ))), _xlfn.IFNA(VLOOKUP($A17, $A$40:$O$199, 4, FALSE), ), "")</f>
        <v/>
      </c>
      <c r="E17" s="14" t="str">
        <f>IF(NOT(ISBLANK(_xlfn.IFNA(VLOOKUP($A17, $A$40:$O$199, 5, FALSE), ))), _xlfn.IFNA(VLOOKUP($A17, $A$40:$O$199, 5, FALSE), ), "")</f>
        <v/>
      </c>
      <c r="F17" s="16" t="str">
        <f>IF(NOT(ISBLANK(_xlfn.IFNA(VLOOKUP($A17, $A$40:$O$199, 6, FALSE), ))), _xlfn.IFNA(VLOOKUP($A17, $A$40:$O$199, 6, FALSE), ), "")</f>
        <v/>
      </c>
      <c r="G17" s="29" t="str">
        <f>IF(NOT(ISBLANK(_xlfn.IFNA(VLOOKUP($A17, $A$40:$O$199, 7, FALSE), ))), _xlfn.IFNA(VLOOKUP($A17, $A$40:$O$199, 7, FALSE), ), "")</f>
        <v/>
      </c>
      <c r="H17" s="14" t="str">
        <f>IF(NOT(ISBLANK(_xlfn.IFNA(VLOOKUP($A17, $A$40:$O$199, 8, FALSE), ))), _xlfn.IFNA(VLOOKUP($A17, $A$40:$O$199, 8, FALSE), ), "")</f>
        <v/>
      </c>
      <c r="I17" s="100" t="str">
        <f>IF(NOT(ISBLANK(_xlfn.IFNA(VLOOKUP($A17, $A$40:$O$199, 9, FALSE), ))), _xlfn.IFNA(VLOOKUP($A17, $A$40:$O$199, 9, FALSE), ), "")</f>
        <v/>
      </c>
      <c r="J17" s="13" t="str">
        <f>IF(NOT(ISBLANK(_xlfn.IFNA(VLOOKUP($A17, $A$40:$O$199, 10, FALSE), ))), _xlfn.IFNA(VLOOKUP($A17, $A$40:$O$199, 10, FALSE), ), "")</f>
        <v/>
      </c>
      <c r="K17" s="14" t="str">
        <f>IF(NOT(ISBLANK(_xlfn.IFNA(VLOOKUP($A17, $A$40:$O$199, 11, FALSE), ))), _xlfn.IFNA(VLOOKUP($A17, $A$40:$O$199, 11, FALSE), ), "")</f>
        <v/>
      </c>
      <c r="L17" s="16" t="str">
        <f>IF(NOT(ISBLANK(_xlfn.IFNA(VLOOKUP($A17, $A$40:$O$199, 12, FALSE), ))), _xlfn.IFNA(VLOOKUP($A17, $A$40:$O$199, 12, FALSE), ), "")</f>
        <v/>
      </c>
      <c r="M17" s="29" t="str">
        <f>IF(NOT(ISBLANK(_xlfn.IFNA(VLOOKUP($A17, $A$40:$O$199, 13, FALSE), ))), _xlfn.IFNA(VLOOKUP($A17, $A$40:$O$199, 13, FALSE), ), "")</f>
        <v/>
      </c>
      <c r="N17" s="14" t="str">
        <f>IF(NOT(ISBLANK(_xlfn.IFNA(VLOOKUP($A17, $A$40:$O$199, 14, FALSE), ))), _xlfn.IFNA(VLOOKUP($A17, $A$40:$O$199, 14, FALSE), ), "")</f>
        <v/>
      </c>
      <c r="O17" s="16" t="str">
        <f>IF(NOT(ISBLANK(_xlfn.IFNA(VLOOKUP($A17, $A$40:$O$199, 15, FALSE), ))), _xlfn.IFNA(VLOOKUP($A17, $A$40:$O$199, 15, FALSE), ), "")</f>
        <v/>
      </c>
      <c r="Q17" s="251"/>
      <c r="R17" s="251"/>
      <c r="S17" s="251"/>
    </row>
    <row r="18" spans="1:19" ht="17.25" customHeight="1" thickBot="1">
      <c r="A18" s="125"/>
      <c r="B18" s="126" t="str">
        <f t="shared" ref="B18:B36" si="0">IF(NOT(ISBLANK(_xlfn.IFNA(VLOOKUP($A18, $A$40:$O$199, 2, FALSE), ))), _xlfn.IFNA(VLOOKUP($A18, $A$40:$O$199, 2, FALSE), ), "")</f>
        <v/>
      </c>
      <c r="C18" s="77" t="str">
        <f t="shared" ref="C18:C36" si="1">IF(NOT(ISBLANK(_xlfn.IFNA(VLOOKUP($A18, $A$40:$O$199, 3, FALSE), ))), _xlfn.IFNA(VLOOKUP($A18, $A$40:$O$199, 3, FALSE), ), "")</f>
        <v/>
      </c>
      <c r="D18" s="15" t="str">
        <f t="shared" ref="D18:D36" si="2">IF(NOT(ISBLANK(_xlfn.IFNA(VLOOKUP($A18, $A$40:$O$199, 4, FALSE), ))), _xlfn.IFNA(VLOOKUP($A18, $A$40:$O$199, 4, FALSE), ), "")</f>
        <v/>
      </c>
      <c r="E18" s="32" t="str">
        <f t="shared" ref="E18:E36" si="3">IF(NOT(ISBLANK(_xlfn.IFNA(VLOOKUP($A18, $A$40:$O$199, 5, FALSE), ))), _xlfn.IFNA(VLOOKUP($A18, $A$40:$O$199, 5, FALSE), ), "")</f>
        <v/>
      </c>
      <c r="F18" s="18" t="str">
        <f t="shared" ref="F18:F36" si="4">IF(NOT(ISBLANK(_xlfn.IFNA(VLOOKUP($A18, $A$40:$O$199, 6, FALSE), ))), _xlfn.IFNA(VLOOKUP($A18, $A$40:$O$199, 6, FALSE), ), "")</f>
        <v/>
      </c>
      <c r="G18" s="31" t="str">
        <f t="shared" ref="G18:G36" si="5">IF(NOT(ISBLANK(_xlfn.IFNA(VLOOKUP($A18, $A$40:$O$199, 7, FALSE), ))), _xlfn.IFNA(VLOOKUP($A18, $A$40:$O$199, 7, FALSE), ), "")</f>
        <v/>
      </c>
      <c r="H18" s="32" t="str">
        <f t="shared" ref="H18:H36" si="6">IF(NOT(ISBLANK(_xlfn.IFNA(VLOOKUP($A18, $A$40:$O$199, 8, FALSE), ))), _xlfn.IFNA(VLOOKUP($A18, $A$40:$O$199, 8, FALSE), ), "")</f>
        <v/>
      </c>
      <c r="I18" s="101" t="str">
        <f t="shared" ref="I18:I36" si="7">IF(NOT(ISBLANK(_xlfn.IFNA(VLOOKUP($A18, $A$40:$O$199, 9, FALSE), ))), _xlfn.IFNA(VLOOKUP($A18, $A$40:$O$199, 9, FALSE), ), "")</f>
        <v/>
      </c>
      <c r="J18" s="15" t="str">
        <f t="shared" ref="J18:J36" si="8">IF(NOT(ISBLANK(_xlfn.IFNA(VLOOKUP($A18, $A$40:$O$199, 10, FALSE), ))), _xlfn.IFNA(VLOOKUP($A18, $A$40:$O$199, 10, FALSE), ), "")</f>
        <v/>
      </c>
      <c r="K18" s="32" t="str">
        <f t="shared" ref="K18:K36" si="9">IF(NOT(ISBLANK(_xlfn.IFNA(VLOOKUP($A18, $A$40:$O$199, 11, FALSE), ))), _xlfn.IFNA(VLOOKUP($A18, $A$40:$O$199, 11, FALSE), ), "")</f>
        <v/>
      </c>
      <c r="L18" s="18" t="str">
        <f t="shared" ref="L18:L36" si="10">IF(NOT(ISBLANK(_xlfn.IFNA(VLOOKUP($A18, $A$40:$O$199, 12, FALSE), ))), _xlfn.IFNA(VLOOKUP($A18, $A$40:$O$199, 12, FALSE), ), "")</f>
        <v/>
      </c>
      <c r="M18" s="31" t="str">
        <f t="shared" ref="M18:M36" si="11">IF(NOT(ISBLANK(_xlfn.IFNA(VLOOKUP($A18, $A$40:$O$199, 13, FALSE), ))), _xlfn.IFNA(VLOOKUP($A18, $A$40:$O$199, 13, FALSE), ), "")</f>
        <v/>
      </c>
      <c r="N18" s="32" t="str">
        <f t="shared" ref="N18:N36" si="12">IF(NOT(ISBLANK(_xlfn.IFNA(VLOOKUP($A18, $A$40:$O$199, 14, FALSE), ))), _xlfn.IFNA(VLOOKUP($A18, $A$40:$O$199, 14, FALSE), ), "")</f>
        <v/>
      </c>
      <c r="O18" s="18" t="str">
        <f t="shared" ref="O18:O36" si="13">IF(NOT(ISBLANK(_xlfn.IFNA(VLOOKUP($A18, $A$40:$O$199, 15, FALSE), ))), _xlfn.IFNA(VLOOKUP($A18, $A$40:$O$199, 15, FALSE), ), "")</f>
        <v/>
      </c>
      <c r="Q18" s="251"/>
      <c r="R18" s="251"/>
      <c r="S18" s="251"/>
    </row>
    <row r="19" spans="1:19" ht="17.25" customHeight="1" thickBot="1">
      <c r="A19" s="125"/>
      <c r="B19" s="126" t="str">
        <f t="shared" si="0"/>
        <v/>
      </c>
      <c r="C19" s="77" t="str">
        <f t="shared" si="1"/>
        <v/>
      </c>
      <c r="D19" s="15" t="str">
        <f t="shared" si="2"/>
        <v/>
      </c>
      <c r="E19" s="32" t="str">
        <f t="shared" si="3"/>
        <v/>
      </c>
      <c r="F19" s="18" t="str">
        <f t="shared" si="4"/>
        <v/>
      </c>
      <c r="G19" s="31" t="str">
        <f t="shared" si="5"/>
        <v/>
      </c>
      <c r="H19" s="32" t="str">
        <f t="shared" si="6"/>
        <v/>
      </c>
      <c r="I19" s="101" t="str">
        <f t="shared" si="7"/>
        <v/>
      </c>
      <c r="J19" s="15" t="str">
        <f t="shared" si="8"/>
        <v/>
      </c>
      <c r="K19" s="32" t="str">
        <f t="shared" si="9"/>
        <v/>
      </c>
      <c r="L19" s="18" t="str">
        <f t="shared" si="10"/>
        <v/>
      </c>
      <c r="M19" s="31" t="str">
        <f t="shared" si="11"/>
        <v/>
      </c>
      <c r="N19" s="32" t="str">
        <f t="shared" si="12"/>
        <v/>
      </c>
      <c r="O19" s="18" t="str">
        <f t="shared" si="13"/>
        <v/>
      </c>
      <c r="Q19" s="256"/>
      <c r="R19" s="256"/>
      <c r="S19" s="256"/>
    </row>
    <row r="20" spans="1:19" ht="17.25" customHeight="1" thickBot="1">
      <c r="A20" s="125"/>
      <c r="B20" s="126" t="str">
        <f t="shared" si="0"/>
        <v/>
      </c>
      <c r="C20" s="77" t="str">
        <f t="shared" si="1"/>
        <v/>
      </c>
      <c r="D20" s="15" t="str">
        <f t="shared" si="2"/>
        <v/>
      </c>
      <c r="E20" s="32" t="str">
        <f t="shared" si="3"/>
        <v/>
      </c>
      <c r="F20" s="18" t="str">
        <f t="shared" si="4"/>
        <v/>
      </c>
      <c r="G20" s="31" t="str">
        <f t="shared" si="5"/>
        <v/>
      </c>
      <c r="H20" s="32" t="str">
        <f t="shared" si="6"/>
        <v/>
      </c>
      <c r="I20" s="101" t="str">
        <f t="shared" si="7"/>
        <v/>
      </c>
      <c r="J20" s="15" t="str">
        <f t="shared" si="8"/>
        <v/>
      </c>
      <c r="K20" s="32" t="str">
        <f t="shared" si="9"/>
        <v/>
      </c>
      <c r="L20" s="18" t="str">
        <f t="shared" si="10"/>
        <v/>
      </c>
      <c r="M20" s="31" t="str">
        <f t="shared" si="11"/>
        <v/>
      </c>
      <c r="N20" s="32" t="str">
        <f t="shared" si="12"/>
        <v/>
      </c>
      <c r="O20" s="18" t="str">
        <f t="shared" si="13"/>
        <v/>
      </c>
      <c r="Q20" s="256"/>
      <c r="R20" s="256"/>
      <c r="S20" s="256"/>
    </row>
    <row r="21" spans="1:19" ht="17.25" customHeight="1" thickBot="1">
      <c r="A21" s="127"/>
      <c r="B21" s="128" t="str">
        <f t="shared" si="0"/>
        <v/>
      </c>
      <c r="C21" s="78" t="str">
        <f t="shared" si="1"/>
        <v/>
      </c>
      <c r="D21" s="20" t="str">
        <f t="shared" si="2"/>
        <v/>
      </c>
      <c r="E21" s="21" t="str">
        <f t="shared" si="3"/>
        <v/>
      </c>
      <c r="F21" s="22" t="str">
        <f t="shared" si="4"/>
        <v/>
      </c>
      <c r="G21" s="30" t="str">
        <f t="shared" si="5"/>
        <v/>
      </c>
      <c r="H21" s="21" t="str">
        <f t="shared" si="6"/>
        <v/>
      </c>
      <c r="I21" s="105" t="str">
        <f t="shared" si="7"/>
        <v/>
      </c>
      <c r="J21" s="20" t="str">
        <f t="shared" si="8"/>
        <v/>
      </c>
      <c r="K21" s="21" t="str">
        <f t="shared" si="9"/>
        <v/>
      </c>
      <c r="L21" s="22" t="str">
        <f t="shared" si="10"/>
        <v/>
      </c>
      <c r="M21" s="30" t="str">
        <f t="shared" si="11"/>
        <v/>
      </c>
      <c r="N21" s="21" t="str">
        <f t="shared" si="12"/>
        <v/>
      </c>
      <c r="O21" s="22" t="str">
        <f t="shared" si="13"/>
        <v/>
      </c>
      <c r="Q21" s="256"/>
      <c r="R21" s="256"/>
      <c r="S21" s="256"/>
    </row>
    <row r="22" spans="1:19" ht="17.25" customHeight="1" thickBot="1">
      <c r="A22" s="125"/>
      <c r="B22" s="129" t="str">
        <f t="shared" si="0"/>
        <v/>
      </c>
      <c r="C22" s="80" t="str">
        <f t="shared" si="1"/>
        <v/>
      </c>
      <c r="D22" s="106" t="str">
        <f t="shared" si="2"/>
        <v/>
      </c>
      <c r="E22" s="107" t="str">
        <f t="shared" si="3"/>
        <v/>
      </c>
      <c r="F22" s="108" t="str">
        <f t="shared" si="4"/>
        <v/>
      </c>
      <c r="G22" s="109" t="str">
        <f t="shared" si="5"/>
        <v/>
      </c>
      <c r="H22" s="107" t="str">
        <f t="shared" si="6"/>
        <v/>
      </c>
      <c r="I22" s="110" t="str">
        <f t="shared" si="7"/>
        <v/>
      </c>
      <c r="J22" s="106" t="str">
        <f t="shared" si="8"/>
        <v/>
      </c>
      <c r="K22" s="107" t="str">
        <f t="shared" si="9"/>
        <v/>
      </c>
      <c r="L22" s="108" t="str">
        <f t="shared" si="10"/>
        <v/>
      </c>
      <c r="M22" s="109" t="str">
        <f t="shared" si="11"/>
        <v/>
      </c>
      <c r="N22" s="107" t="str">
        <f t="shared" si="12"/>
        <v/>
      </c>
      <c r="O22" s="108" t="str">
        <f t="shared" si="13"/>
        <v/>
      </c>
      <c r="Q22" s="256"/>
      <c r="R22" s="256"/>
      <c r="S22" s="256"/>
    </row>
    <row r="23" spans="1:19" ht="17.25" customHeight="1" thickBot="1">
      <c r="A23" s="125"/>
      <c r="B23" s="126" t="str">
        <f t="shared" si="0"/>
        <v/>
      </c>
      <c r="C23" s="77" t="str">
        <f t="shared" si="1"/>
        <v/>
      </c>
      <c r="D23" s="15" t="str">
        <f t="shared" si="2"/>
        <v/>
      </c>
      <c r="E23" s="32" t="str">
        <f t="shared" si="3"/>
        <v/>
      </c>
      <c r="F23" s="18" t="str">
        <f t="shared" si="4"/>
        <v/>
      </c>
      <c r="G23" s="31" t="str">
        <f t="shared" si="5"/>
        <v/>
      </c>
      <c r="H23" s="32" t="str">
        <f t="shared" si="6"/>
        <v/>
      </c>
      <c r="I23" s="101" t="str">
        <f t="shared" si="7"/>
        <v/>
      </c>
      <c r="J23" s="15" t="str">
        <f t="shared" si="8"/>
        <v/>
      </c>
      <c r="K23" s="32" t="str">
        <f t="shared" si="9"/>
        <v/>
      </c>
      <c r="L23" s="18" t="str">
        <f t="shared" si="10"/>
        <v/>
      </c>
      <c r="M23" s="31" t="str">
        <f t="shared" si="11"/>
        <v/>
      </c>
      <c r="N23" s="32" t="str">
        <f t="shared" si="12"/>
        <v/>
      </c>
      <c r="O23" s="18" t="str">
        <f t="shared" si="13"/>
        <v/>
      </c>
      <c r="Q23" s="256"/>
      <c r="R23" s="256"/>
      <c r="S23" s="256"/>
    </row>
    <row r="24" spans="1:19" ht="17.25" customHeight="1" thickBot="1">
      <c r="A24" s="125"/>
      <c r="B24" s="126" t="str">
        <f t="shared" si="0"/>
        <v/>
      </c>
      <c r="C24" s="77" t="str">
        <f t="shared" si="1"/>
        <v/>
      </c>
      <c r="D24" s="15" t="str">
        <f t="shared" si="2"/>
        <v/>
      </c>
      <c r="E24" s="32" t="str">
        <f t="shared" si="3"/>
        <v/>
      </c>
      <c r="F24" s="18" t="str">
        <f t="shared" si="4"/>
        <v/>
      </c>
      <c r="G24" s="31" t="str">
        <f t="shared" si="5"/>
        <v/>
      </c>
      <c r="H24" s="32" t="str">
        <f t="shared" si="6"/>
        <v/>
      </c>
      <c r="I24" s="101" t="str">
        <f t="shared" si="7"/>
        <v/>
      </c>
      <c r="J24" s="15" t="str">
        <f t="shared" si="8"/>
        <v/>
      </c>
      <c r="K24" s="32" t="str">
        <f t="shared" si="9"/>
        <v/>
      </c>
      <c r="L24" s="18" t="str">
        <f t="shared" si="10"/>
        <v/>
      </c>
      <c r="M24" s="31" t="str">
        <f t="shared" si="11"/>
        <v/>
      </c>
      <c r="N24" s="32" t="str">
        <f t="shared" si="12"/>
        <v/>
      </c>
      <c r="O24" s="18" t="str">
        <f t="shared" si="13"/>
        <v/>
      </c>
      <c r="Q24" s="256"/>
      <c r="R24" s="256"/>
      <c r="S24" s="256"/>
    </row>
    <row r="25" spans="1:19" ht="17.25" customHeight="1" thickBot="1">
      <c r="A25" s="125"/>
      <c r="B25" s="126" t="str">
        <f t="shared" si="0"/>
        <v/>
      </c>
      <c r="C25" s="77" t="str">
        <f t="shared" si="1"/>
        <v/>
      </c>
      <c r="D25" s="15" t="str">
        <f t="shared" si="2"/>
        <v/>
      </c>
      <c r="E25" s="32" t="str">
        <f t="shared" si="3"/>
        <v/>
      </c>
      <c r="F25" s="18" t="str">
        <f t="shared" si="4"/>
        <v/>
      </c>
      <c r="G25" s="31" t="str">
        <f t="shared" si="5"/>
        <v/>
      </c>
      <c r="H25" s="32" t="str">
        <f t="shared" si="6"/>
        <v/>
      </c>
      <c r="I25" s="101" t="str">
        <f t="shared" si="7"/>
        <v/>
      </c>
      <c r="J25" s="15" t="str">
        <f t="shared" si="8"/>
        <v/>
      </c>
      <c r="K25" s="32" t="str">
        <f t="shared" si="9"/>
        <v/>
      </c>
      <c r="L25" s="18" t="str">
        <f t="shared" si="10"/>
        <v/>
      </c>
      <c r="M25" s="31" t="str">
        <f t="shared" si="11"/>
        <v/>
      </c>
      <c r="N25" s="32" t="str">
        <f t="shared" si="12"/>
        <v/>
      </c>
      <c r="O25" s="18" t="str">
        <f t="shared" si="13"/>
        <v/>
      </c>
      <c r="Q25" s="33"/>
      <c r="R25" s="33"/>
    </row>
    <row r="26" spans="1:19" ht="17.25" customHeight="1" thickBot="1">
      <c r="A26" s="130"/>
      <c r="B26" s="131" t="str">
        <f t="shared" si="0"/>
        <v/>
      </c>
      <c r="C26" s="79" t="str">
        <f t="shared" si="1"/>
        <v/>
      </c>
      <c r="D26" s="24" t="str">
        <f t="shared" si="2"/>
        <v/>
      </c>
      <c r="E26" s="25" t="str">
        <f t="shared" si="3"/>
        <v/>
      </c>
      <c r="F26" s="104" t="str">
        <f t="shared" si="4"/>
        <v/>
      </c>
      <c r="G26" s="102" t="str">
        <f t="shared" si="5"/>
        <v/>
      </c>
      <c r="H26" s="25" t="str">
        <f t="shared" si="6"/>
        <v/>
      </c>
      <c r="I26" s="103" t="str">
        <f t="shared" si="7"/>
        <v/>
      </c>
      <c r="J26" s="24" t="str">
        <f t="shared" si="8"/>
        <v/>
      </c>
      <c r="K26" s="25" t="str">
        <f t="shared" si="9"/>
        <v/>
      </c>
      <c r="L26" s="104" t="str">
        <f t="shared" si="10"/>
        <v/>
      </c>
      <c r="M26" s="102" t="str">
        <f t="shared" si="11"/>
        <v/>
      </c>
      <c r="N26" s="25" t="str">
        <f t="shared" si="12"/>
        <v/>
      </c>
      <c r="O26" s="104" t="str">
        <f t="shared" si="13"/>
        <v/>
      </c>
      <c r="Q26" s="265"/>
      <c r="R26" s="266"/>
      <c r="S26" s="267"/>
    </row>
    <row r="27" spans="1:19" ht="17.25" customHeight="1">
      <c r="A27" s="123"/>
      <c r="B27" s="124" t="str">
        <f t="shared" si="0"/>
        <v/>
      </c>
      <c r="C27" s="76" t="str">
        <f t="shared" si="1"/>
        <v/>
      </c>
      <c r="D27" s="13" t="str">
        <f t="shared" si="2"/>
        <v/>
      </c>
      <c r="E27" s="14" t="str">
        <f t="shared" si="3"/>
        <v/>
      </c>
      <c r="F27" s="16" t="str">
        <f t="shared" si="4"/>
        <v/>
      </c>
      <c r="G27" s="29" t="str">
        <f t="shared" si="5"/>
        <v/>
      </c>
      <c r="H27" s="14" t="str">
        <f t="shared" si="6"/>
        <v/>
      </c>
      <c r="I27" s="100" t="str">
        <f t="shared" si="7"/>
        <v/>
      </c>
      <c r="J27" s="13" t="str">
        <f t="shared" si="8"/>
        <v/>
      </c>
      <c r="K27" s="14" t="str">
        <f t="shared" si="9"/>
        <v/>
      </c>
      <c r="L27" s="16" t="str">
        <f t="shared" si="10"/>
        <v/>
      </c>
      <c r="M27" s="29" t="str">
        <f t="shared" si="11"/>
        <v/>
      </c>
      <c r="N27" s="14" t="str">
        <f t="shared" si="12"/>
        <v/>
      </c>
      <c r="O27" s="16" t="str">
        <f t="shared" si="13"/>
        <v/>
      </c>
      <c r="Q27" s="268"/>
      <c r="R27" s="269"/>
      <c r="S27" s="270"/>
    </row>
    <row r="28" spans="1:19" ht="17.25" customHeight="1" thickBot="1">
      <c r="A28" s="125"/>
      <c r="B28" s="126" t="str">
        <f t="shared" si="0"/>
        <v/>
      </c>
      <c r="C28" s="77" t="str">
        <f t="shared" si="1"/>
        <v/>
      </c>
      <c r="D28" s="15" t="str">
        <f t="shared" si="2"/>
        <v/>
      </c>
      <c r="E28" s="32" t="str">
        <f t="shared" si="3"/>
        <v/>
      </c>
      <c r="F28" s="18" t="str">
        <f t="shared" si="4"/>
        <v/>
      </c>
      <c r="G28" s="31" t="str">
        <f t="shared" si="5"/>
        <v/>
      </c>
      <c r="H28" s="32" t="str">
        <f t="shared" si="6"/>
        <v/>
      </c>
      <c r="I28" s="101" t="str">
        <f t="shared" si="7"/>
        <v/>
      </c>
      <c r="J28" s="15" t="str">
        <f t="shared" si="8"/>
        <v/>
      </c>
      <c r="K28" s="32" t="str">
        <f t="shared" si="9"/>
        <v/>
      </c>
      <c r="L28" s="18" t="str">
        <f t="shared" si="10"/>
        <v/>
      </c>
      <c r="M28" s="31" t="str">
        <f t="shared" si="11"/>
        <v/>
      </c>
      <c r="N28" s="32" t="str">
        <f t="shared" si="12"/>
        <v/>
      </c>
      <c r="O28" s="18" t="str">
        <f t="shared" si="13"/>
        <v/>
      </c>
      <c r="Q28" s="271"/>
      <c r="R28" s="272"/>
      <c r="S28" s="273"/>
    </row>
    <row r="29" spans="1:19" ht="17.25" customHeight="1" thickBot="1">
      <c r="A29" s="125"/>
      <c r="B29" s="126" t="str">
        <f t="shared" si="0"/>
        <v/>
      </c>
      <c r="C29" s="77" t="str">
        <f t="shared" si="1"/>
        <v/>
      </c>
      <c r="D29" s="15" t="str">
        <f t="shared" si="2"/>
        <v/>
      </c>
      <c r="E29" s="32" t="str">
        <f t="shared" si="3"/>
        <v/>
      </c>
      <c r="F29" s="18" t="str">
        <f t="shared" si="4"/>
        <v/>
      </c>
      <c r="G29" s="31" t="str">
        <f t="shared" si="5"/>
        <v/>
      </c>
      <c r="H29" s="32" t="str">
        <f t="shared" si="6"/>
        <v/>
      </c>
      <c r="I29" s="101" t="str">
        <f t="shared" si="7"/>
        <v/>
      </c>
      <c r="J29" s="15" t="str">
        <f t="shared" si="8"/>
        <v/>
      </c>
      <c r="K29" s="32" t="str">
        <f t="shared" si="9"/>
        <v/>
      </c>
      <c r="L29" s="18" t="str">
        <f t="shared" si="10"/>
        <v/>
      </c>
      <c r="M29" s="31" t="str">
        <f t="shared" si="11"/>
        <v/>
      </c>
      <c r="N29" s="32" t="str">
        <f t="shared" si="12"/>
        <v/>
      </c>
      <c r="O29" s="18" t="str">
        <f t="shared" si="13"/>
        <v/>
      </c>
      <c r="Q29" s="256"/>
      <c r="R29" s="256"/>
      <c r="S29" s="256"/>
    </row>
    <row r="30" spans="1:19" ht="17.25" customHeight="1" thickBot="1">
      <c r="A30" s="125"/>
      <c r="B30" s="126" t="str">
        <f t="shared" si="0"/>
        <v/>
      </c>
      <c r="C30" s="77" t="str">
        <f t="shared" si="1"/>
        <v/>
      </c>
      <c r="D30" s="15" t="str">
        <f t="shared" si="2"/>
        <v/>
      </c>
      <c r="E30" s="32" t="str">
        <f t="shared" si="3"/>
        <v/>
      </c>
      <c r="F30" s="18" t="str">
        <f t="shared" si="4"/>
        <v/>
      </c>
      <c r="G30" s="31" t="str">
        <f t="shared" si="5"/>
        <v/>
      </c>
      <c r="H30" s="32" t="str">
        <f t="shared" si="6"/>
        <v/>
      </c>
      <c r="I30" s="101" t="str">
        <f t="shared" si="7"/>
        <v/>
      </c>
      <c r="J30" s="15" t="str">
        <f t="shared" si="8"/>
        <v/>
      </c>
      <c r="K30" s="32" t="str">
        <f t="shared" si="9"/>
        <v/>
      </c>
      <c r="L30" s="18" t="str">
        <f t="shared" si="10"/>
        <v/>
      </c>
      <c r="M30" s="31" t="str">
        <f t="shared" si="11"/>
        <v/>
      </c>
      <c r="N30" s="32" t="str">
        <f t="shared" si="12"/>
        <v/>
      </c>
      <c r="O30" s="18" t="str">
        <f t="shared" si="13"/>
        <v/>
      </c>
      <c r="Q30" s="251"/>
      <c r="R30" s="251"/>
      <c r="S30" s="251"/>
    </row>
    <row r="31" spans="1:19" ht="17.25" customHeight="1" thickBot="1">
      <c r="A31" s="127"/>
      <c r="B31" s="128" t="str">
        <f t="shared" si="0"/>
        <v/>
      </c>
      <c r="C31" s="78" t="str">
        <f t="shared" si="1"/>
        <v/>
      </c>
      <c r="D31" s="20" t="str">
        <f t="shared" si="2"/>
        <v/>
      </c>
      <c r="E31" s="21" t="str">
        <f t="shared" si="3"/>
        <v/>
      </c>
      <c r="F31" s="22" t="str">
        <f t="shared" si="4"/>
        <v/>
      </c>
      <c r="G31" s="30" t="str">
        <f t="shared" si="5"/>
        <v/>
      </c>
      <c r="H31" s="21" t="str">
        <f t="shared" si="6"/>
        <v/>
      </c>
      <c r="I31" s="105" t="str">
        <f t="shared" si="7"/>
        <v/>
      </c>
      <c r="J31" s="20" t="str">
        <f t="shared" si="8"/>
        <v/>
      </c>
      <c r="K31" s="21" t="str">
        <f t="shared" si="9"/>
        <v/>
      </c>
      <c r="L31" s="22" t="str">
        <f t="shared" si="10"/>
        <v/>
      </c>
      <c r="M31" s="30" t="str">
        <f t="shared" si="11"/>
        <v/>
      </c>
      <c r="N31" s="21" t="str">
        <f t="shared" si="12"/>
        <v/>
      </c>
      <c r="O31" s="22" t="str">
        <f t="shared" si="13"/>
        <v/>
      </c>
      <c r="Q31" s="251"/>
      <c r="R31" s="251"/>
      <c r="S31" s="251"/>
    </row>
    <row r="32" spans="1:19" ht="17.25" customHeight="1" thickBot="1">
      <c r="A32" s="125"/>
      <c r="B32" s="129" t="str">
        <f t="shared" si="0"/>
        <v/>
      </c>
      <c r="C32" s="80" t="str">
        <f t="shared" si="1"/>
        <v/>
      </c>
      <c r="D32" s="106" t="str">
        <f t="shared" si="2"/>
        <v/>
      </c>
      <c r="E32" s="107" t="str">
        <f t="shared" si="3"/>
        <v/>
      </c>
      <c r="F32" s="108" t="str">
        <f t="shared" si="4"/>
        <v/>
      </c>
      <c r="G32" s="109" t="str">
        <f t="shared" si="5"/>
        <v/>
      </c>
      <c r="H32" s="107" t="str">
        <f t="shared" si="6"/>
        <v/>
      </c>
      <c r="I32" s="110" t="str">
        <f t="shared" si="7"/>
        <v/>
      </c>
      <c r="J32" s="106" t="str">
        <f t="shared" si="8"/>
        <v/>
      </c>
      <c r="K32" s="107" t="str">
        <f t="shared" si="9"/>
        <v/>
      </c>
      <c r="L32" s="108" t="str">
        <f t="shared" si="10"/>
        <v/>
      </c>
      <c r="M32" s="109" t="str">
        <f t="shared" si="11"/>
        <v/>
      </c>
      <c r="N32" s="107" t="str">
        <f t="shared" si="12"/>
        <v/>
      </c>
      <c r="O32" s="108" t="str">
        <f t="shared" si="13"/>
        <v/>
      </c>
      <c r="Q32" s="256"/>
      <c r="R32" s="256"/>
      <c r="S32" s="256"/>
    </row>
    <row r="33" spans="1:19" ht="17.25" customHeight="1" thickBot="1">
      <c r="A33" s="125"/>
      <c r="B33" s="126" t="str">
        <f t="shared" si="0"/>
        <v/>
      </c>
      <c r="C33" s="77" t="str">
        <f t="shared" si="1"/>
        <v/>
      </c>
      <c r="D33" s="15" t="str">
        <f t="shared" si="2"/>
        <v/>
      </c>
      <c r="E33" s="32" t="str">
        <f t="shared" si="3"/>
        <v/>
      </c>
      <c r="F33" s="18" t="str">
        <f t="shared" si="4"/>
        <v/>
      </c>
      <c r="G33" s="31" t="str">
        <f t="shared" si="5"/>
        <v/>
      </c>
      <c r="H33" s="32" t="str">
        <f t="shared" si="6"/>
        <v/>
      </c>
      <c r="I33" s="101" t="str">
        <f t="shared" si="7"/>
        <v/>
      </c>
      <c r="J33" s="15" t="str">
        <f t="shared" si="8"/>
        <v/>
      </c>
      <c r="K33" s="32" t="str">
        <f t="shared" si="9"/>
        <v/>
      </c>
      <c r="L33" s="18" t="str">
        <f t="shared" si="10"/>
        <v/>
      </c>
      <c r="M33" s="31" t="str">
        <f t="shared" si="11"/>
        <v/>
      </c>
      <c r="N33" s="32" t="str">
        <f t="shared" si="12"/>
        <v/>
      </c>
      <c r="O33" s="18" t="str">
        <f t="shared" si="13"/>
        <v/>
      </c>
      <c r="Q33" s="256"/>
      <c r="R33" s="256"/>
      <c r="S33" s="256"/>
    </row>
    <row r="34" spans="1:19" ht="17.25" customHeight="1" thickBot="1">
      <c r="A34" s="125"/>
      <c r="B34" s="126" t="str">
        <f t="shared" si="0"/>
        <v/>
      </c>
      <c r="C34" s="77" t="str">
        <f t="shared" si="1"/>
        <v/>
      </c>
      <c r="D34" s="15" t="str">
        <f t="shared" si="2"/>
        <v/>
      </c>
      <c r="E34" s="32" t="str">
        <f t="shared" si="3"/>
        <v/>
      </c>
      <c r="F34" s="18" t="str">
        <f t="shared" si="4"/>
        <v/>
      </c>
      <c r="G34" s="31" t="str">
        <f t="shared" si="5"/>
        <v/>
      </c>
      <c r="H34" s="32" t="str">
        <f t="shared" si="6"/>
        <v/>
      </c>
      <c r="I34" s="101" t="str">
        <f t="shared" si="7"/>
        <v/>
      </c>
      <c r="J34" s="15" t="str">
        <f t="shared" si="8"/>
        <v/>
      </c>
      <c r="K34" s="32" t="str">
        <f t="shared" si="9"/>
        <v/>
      </c>
      <c r="L34" s="18" t="str">
        <f t="shared" si="10"/>
        <v/>
      </c>
      <c r="M34" s="31" t="str">
        <f t="shared" si="11"/>
        <v/>
      </c>
      <c r="N34" s="32" t="str">
        <f t="shared" si="12"/>
        <v/>
      </c>
      <c r="O34" s="18" t="str">
        <f t="shared" si="13"/>
        <v/>
      </c>
      <c r="Q34" s="256"/>
      <c r="R34" s="256"/>
      <c r="S34" s="256"/>
    </row>
    <row r="35" spans="1:19" ht="17.25" customHeight="1">
      <c r="A35" s="125"/>
      <c r="B35" s="126" t="str">
        <f t="shared" si="0"/>
        <v/>
      </c>
      <c r="C35" s="77" t="str">
        <f t="shared" si="1"/>
        <v/>
      </c>
      <c r="D35" s="15" t="str">
        <f t="shared" si="2"/>
        <v/>
      </c>
      <c r="E35" s="32" t="str">
        <f t="shared" si="3"/>
        <v/>
      </c>
      <c r="F35" s="18" t="str">
        <f t="shared" si="4"/>
        <v/>
      </c>
      <c r="G35" s="31" t="str">
        <f t="shared" si="5"/>
        <v/>
      </c>
      <c r="H35" s="32" t="str">
        <f t="shared" si="6"/>
        <v/>
      </c>
      <c r="I35" s="101" t="str">
        <f t="shared" si="7"/>
        <v/>
      </c>
      <c r="J35" s="15" t="str">
        <f t="shared" si="8"/>
        <v/>
      </c>
      <c r="K35" s="32" t="str">
        <f t="shared" si="9"/>
        <v/>
      </c>
      <c r="L35" s="18" t="str">
        <f t="shared" si="10"/>
        <v/>
      </c>
      <c r="M35" s="31" t="str">
        <f t="shared" si="11"/>
        <v/>
      </c>
      <c r="N35" s="32" t="str">
        <f t="shared" si="12"/>
        <v/>
      </c>
      <c r="O35" s="18" t="str">
        <f t="shared" si="13"/>
        <v/>
      </c>
      <c r="Q35" s="278"/>
      <c r="R35" s="279"/>
      <c r="S35" s="280"/>
    </row>
    <row r="36" spans="1:19" ht="17.25" customHeight="1" thickBot="1">
      <c r="A36" s="130"/>
      <c r="B36" s="131" t="str">
        <f t="shared" si="0"/>
        <v/>
      </c>
      <c r="C36" s="79" t="str">
        <f t="shared" si="1"/>
        <v/>
      </c>
      <c r="D36" s="24" t="str">
        <f t="shared" si="2"/>
        <v/>
      </c>
      <c r="E36" s="25" t="str">
        <f t="shared" si="3"/>
        <v/>
      </c>
      <c r="F36" s="104" t="str">
        <f t="shared" si="4"/>
        <v/>
      </c>
      <c r="G36" s="102" t="str">
        <f t="shared" si="5"/>
        <v/>
      </c>
      <c r="H36" s="25" t="str">
        <f t="shared" si="6"/>
        <v/>
      </c>
      <c r="I36" s="103" t="str">
        <f t="shared" si="7"/>
        <v/>
      </c>
      <c r="J36" s="24" t="str">
        <f t="shared" si="8"/>
        <v/>
      </c>
      <c r="K36" s="25" t="str">
        <f t="shared" si="9"/>
        <v/>
      </c>
      <c r="L36" s="104" t="str">
        <f t="shared" si="10"/>
        <v/>
      </c>
      <c r="M36" s="102" t="str">
        <f t="shared" si="11"/>
        <v/>
      </c>
      <c r="N36" s="25" t="str">
        <f t="shared" si="12"/>
        <v/>
      </c>
      <c r="O36" s="104" t="str">
        <f t="shared" si="13"/>
        <v/>
      </c>
      <c r="Q36" s="281"/>
      <c r="R36" s="282"/>
      <c r="S36" s="283"/>
    </row>
    <row r="37" spans="1:19" ht="17.25" customHeight="1" thickBot="1">
      <c r="A37" s="132" t="s">
        <v>42</v>
      </c>
      <c r="B37" s="289">
        <v>150000</v>
      </c>
      <c r="C37" s="290"/>
      <c r="D37" s="26" t="s">
        <v>43</v>
      </c>
      <c r="E37" s="27">
        <f>IF(COUNT(E17:E36), SUM(E17:E36) / COUNT(E17:E36), 0)</f>
        <v>0</v>
      </c>
      <c r="F37" s="28">
        <f>SUM(F17:F36)</f>
        <v>0</v>
      </c>
      <c r="G37" s="26" t="s">
        <v>43</v>
      </c>
      <c r="H37" s="27">
        <f>IF(COUNT(H17:H36), SUM(H17:H36) / COUNT(H17:H36), 0)</f>
        <v>0</v>
      </c>
      <c r="I37" s="28">
        <f>SUM(I17:I36)</f>
        <v>0</v>
      </c>
      <c r="J37" s="26" t="s">
        <v>43</v>
      </c>
      <c r="K37" s="27">
        <f>IF(COUNT(K17:K36), SUM(K17:K36) / COUNT(K17:K36), 0)</f>
        <v>0</v>
      </c>
      <c r="L37" s="28">
        <f>SUM(L17:L36)</f>
        <v>0</v>
      </c>
      <c r="M37" s="26" t="s">
        <v>43</v>
      </c>
      <c r="N37" s="27">
        <f>IF(COUNT(N17:N36), SUM(N17:N36) / COUNT(N17:N36), 0)</f>
        <v>0</v>
      </c>
      <c r="O37" s="28">
        <f>SUM(O17:O36)</f>
        <v>0</v>
      </c>
      <c r="Q37" s="284"/>
      <c r="R37" s="285"/>
      <c r="S37" s="286"/>
    </row>
    <row r="38" spans="1:19" ht="17.25" customHeight="1"/>
    <row r="39" spans="1:19" ht="17.25" customHeight="1" thickBot="1"/>
    <row r="40" spans="1:19" ht="17.25" customHeight="1" thickBot="1">
      <c r="A40" s="230" t="s">
        <v>44</v>
      </c>
      <c r="B40" s="231"/>
      <c r="C40" s="231"/>
      <c r="D40" s="231"/>
      <c r="E40" s="231"/>
      <c r="F40" s="231"/>
      <c r="G40" s="231"/>
      <c r="H40" s="231"/>
      <c r="I40" s="231"/>
      <c r="J40" s="231"/>
      <c r="K40" s="231"/>
      <c r="L40" s="231"/>
      <c r="M40" s="231"/>
      <c r="N40" s="231"/>
      <c r="O40" s="232"/>
      <c r="Q40" s="251"/>
      <c r="R40" s="251"/>
      <c r="S40" s="251"/>
    </row>
    <row r="41" spans="1:19" ht="17.25" customHeight="1" thickBot="1">
      <c r="A41" s="226" t="s">
        <v>264</v>
      </c>
      <c r="B41" s="230" t="s">
        <v>49</v>
      </c>
      <c r="C41" s="232"/>
      <c r="D41" s="230" t="s">
        <v>57</v>
      </c>
      <c r="E41" s="231"/>
      <c r="F41" s="232"/>
      <c r="G41" s="257">
        <f>_xlfn.IFNA(VLOOKUP(B41, 현재가테이블!$B$2:$D$200, 2, FALSE), "-")</f>
        <v>60715000</v>
      </c>
      <c r="H41" s="258"/>
      <c r="I41" s="259"/>
      <c r="J41" s="230" t="s">
        <v>58</v>
      </c>
      <c r="K41" s="231"/>
      <c r="L41" s="232"/>
      <c r="M41" s="260">
        <f>_xlfn.IFNA(VLOOKUP(B41, 현재가테이블!$B$2:$D$200, 3, FALSE), "-")</f>
        <v>-7.8924148000000006E-3</v>
      </c>
      <c r="N41" s="261"/>
      <c r="O41" s="262"/>
      <c r="Q41" s="251"/>
      <c r="R41" s="251"/>
      <c r="S41" s="251"/>
    </row>
    <row r="42" spans="1:19" ht="17.25" customHeight="1" thickBot="1">
      <c r="A42" s="291" t="s">
        <v>54</v>
      </c>
      <c r="B42" s="293" t="str">
        <f>TEXT($G$1, "[$-ko-KR]yyyy-mm-dd(ddd) ") &amp; "오전 00:00"</f>
        <v>2021-12-16(목) 오전 00:00</v>
      </c>
      <c r="C42" s="294"/>
      <c r="D42" s="253" t="str">
        <f>TEXT($G$1, "[$-ko-KR]yyyy-mm-dd(ddd) ") &amp; "오후 14:00"</f>
        <v>2021-12-16(목) 오후 14:00</v>
      </c>
      <c r="E42" s="254"/>
      <c r="F42" s="255"/>
      <c r="G42" s="253" t="str">
        <f>TEXT($G$1, "[$-ko-KR]yyyy-mm-dd(ddd) ") &amp; "오후 19:00"</f>
        <v>2021-12-16(목) 오후 19:00</v>
      </c>
      <c r="H42" s="254"/>
      <c r="I42" s="255"/>
      <c r="J42" s="253" t="str">
        <f>TEXT($G$1, "[$-ko-KR]yyyy-mm-dd(ddd) ") &amp; "오후 21:00"</f>
        <v>2021-12-16(목) 오후 21:00</v>
      </c>
      <c r="K42" s="254"/>
      <c r="L42" s="255"/>
      <c r="M42" s="253" t="str">
        <f>TEXT($G$1+1, "[$-ko-KR]yyyy-mm-dd(ddd) ") &amp; "오전 00:00"</f>
        <v>2021-12-17(금) 오전 00:00</v>
      </c>
      <c r="N42" s="254"/>
      <c r="O42" s="255"/>
      <c r="Q42" s="251"/>
      <c r="R42" s="251"/>
      <c r="S42" s="251"/>
    </row>
    <row r="43" spans="1:19" ht="17.25" customHeight="1" thickBot="1">
      <c r="A43" s="292"/>
      <c r="B43" s="121" t="s">
        <v>57</v>
      </c>
      <c r="C43" s="122" t="s">
        <v>58</v>
      </c>
      <c r="D43" s="2" t="s">
        <v>57</v>
      </c>
      <c r="E43" s="10" t="s">
        <v>265</v>
      </c>
      <c r="F43" s="11" t="s">
        <v>266</v>
      </c>
      <c r="G43" s="227" t="s">
        <v>57</v>
      </c>
      <c r="H43" s="228" t="s">
        <v>265</v>
      </c>
      <c r="I43" s="229" t="s">
        <v>266</v>
      </c>
      <c r="J43" s="10" t="s">
        <v>57</v>
      </c>
      <c r="K43" s="10" t="s">
        <v>265</v>
      </c>
      <c r="L43" s="115" t="s">
        <v>266</v>
      </c>
      <c r="M43" s="2" t="s">
        <v>57</v>
      </c>
      <c r="N43" s="10" t="s">
        <v>265</v>
      </c>
      <c r="O43" s="66" t="s">
        <v>266</v>
      </c>
      <c r="Q43" s="256"/>
      <c r="R43" s="256"/>
      <c r="S43" s="256"/>
    </row>
    <row r="44" spans="1:19" ht="17.25" customHeight="1" thickBot="1">
      <c r="A44" s="123" t="s">
        <v>235</v>
      </c>
      <c r="B44" s="124">
        <v>97.1</v>
      </c>
      <c r="C44" s="76">
        <v>-1.4213198E-2</v>
      </c>
      <c r="D44" s="13">
        <v>103</v>
      </c>
      <c r="E44" s="14">
        <f>IF(ISNUMBER(D44), (D44 - $B44) / $B44, "")</f>
        <v>6.0762100926879566E-2</v>
      </c>
      <c r="F44" s="16">
        <f>IF(ISNUMBER(D44), $B64 * E44, "")</f>
        <v>9114.3151390319345</v>
      </c>
      <c r="G44" s="29">
        <v>105</v>
      </c>
      <c r="H44" s="14">
        <f>IF(ISNUMBER(G44), (G44 - $B44) / $B44, "")</f>
        <v>8.1359423274974321E-2</v>
      </c>
      <c r="I44" s="100">
        <f>IF(ISNUMBER(G44), $B64 * H44, "")</f>
        <v>12203.913491246149</v>
      </c>
      <c r="J44" s="13">
        <v>104</v>
      </c>
      <c r="K44" s="14">
        <f>IF(ISNUMBER(J44), (J44 - $B44) / $B44, "")</f>
        <v>7.1060762100926947E-2</v>
      </c>
      <c r="L44" s="16">
        <f>IF(ISNUMBER(J44), $B64 * K44, "")</f>
        <v>10659.114315139042</v>
      </c>
      <c r="M44" s="29"/>
      <c r="N44" s="14" t="str">
        <f>IF(ISNUMBER(M44), (M44 - $B44) / $B44, "")</f>
        <v/>
      </c>
      <c r="O44" s="16" t="str">
        <f>IF(ISNUMBER(M44), $B64 * N44, "")</f>
        <v/>
      </c>
      <c r="Q44" s="251"/>
      <c r="R44" s="251"/>
      <c r="S44" s="251"/>
    </row>
    <row r="45" spans="1:19" ht="17.25" customHeight="1" thickBot="1">
      <c r="A45" s="125" t="s">
        <v>213</v>
      </c>
      <c r="B45" s="126">
        <v>9.8800000000000008</v>
      </c>
      <c r="C45" s="77">
        <v>-2.1782178199999998E-2</v>
      </c>
      <c r="D45" s="15">
        <v>10.6</v>
      </c>
      <c r="E45" s="32">
        <f t="shared" ref="E45:E48" si="14">IF(ISNUMBER(D45), (D45 - $B45) / $B45, "")</f>
        <v>7.2874493927125389E-2</v>
      </c>
      <c r="F45" s="18">
        <f>IF(ISNUMBER(D45), $B64 * E45, "")</f>
        <v>10931.174089068809</v>
      </c>
      <c r="G45" s="31">
        <v>10.8</v>
      </c>
      <c r="H45" s="32">
        <f t="shared" ref="H45:H48" si="15">IF(ISNUMBER(G45), (G45 - $B45) / $B45, "")</f>
        <v>9.3117408906882582E-2</v>
      </c>
      <c r="I45" s="101">
        <f>IF(ISNUMBER(G45), $B64 * H45, "")</f>
        <v>13967.611336032387</v>
      </c>
      <c r="J45" s="15">
        <v>10.7</v>
      </c>
      <c r="K45" s="32">
        <f t="shared" ref="K45:K48" si="16">IF(ISNUMBER(J45), (J45 - $B45) / $B45, "")</f>
        <v>8.2995951417003888E-2</v>
      </c>
      <c r="L45" s="18">
        <f>IF(ISNUMBER(J45), $B64 * K45, "")</f>
        <v>12449.392712550583</v>
      </c>
      <c r="M45" s="31"/>
      <c r="N45" s="32" t="str">
        <f t="shared" ref="N45:N48" si="17">IF(ISNUMBER(M45), (M45 - $B45) / $B45, "")</f>
        <v/>
      </c>
      <c r="O45" s="18" t="str">
        <f>IF(ISNUMBER(M45), $B64 * N45, "")</f>
        <v/>
      </c>
      <c r="Q45" s="251"/>
      <c r="R45" s="251"/>
      <c r="S45" s="251"/>
    </row>
    <row r="46" spans="1:19" ht="17.25" customHeight="1" thickBot="1">
      <c r="A46" s="125" t="s">
        <v>127</v>
      </c>
      <c r="B46" s="126">
        <v>99.7</v>
      </c>
      <c r="C46" s="77">
        <v>-2.2549019600000001E-2</v>
      </c>
      <c r="D46" s="15">
        <v>107</v>
      </c>
      <c r="E46" s="32">
        <f t="shared" si="14"/>
        <v>7.3219658976930765E-2</v>
      </c>
      <c r="F46" s="18">
        <f>IF(ISNUMBER(D46), $B64 * E46, "")</f>
        <v>10982.948846539615</v>
      </c>
      <c r="G46" s="31">
        <v>109</v>
      </c>
      <c r="H46" s="32">
        <f t="shared" si="15"/>
        <v>9.3279839518555632E-2</v>
      </c>
      <c r="I46" s="101">
        <f>IF(ISNUMBER(G46), $B64 * H46, "")</f>
        <v>13991.975927783345</v>
      </c>
      <c r="J46" s="15">
        <v>107</v>
      </c>
      <c r="K46" s="32">
        <f t="shared" si="16"/>
        <v>7.3219658976930765E-2</v>
      </c>
      <c r="L46" s="18">
        <f>IF(ISNUMBER(J46), $B64 * K46, "")</f>
        <v>10982.948846539615</v>
      </c>
      <c r="M46" s="31"/>
      <c r="N46" s="32" t="str">
        <f t="shared" si="17"/>
        <v/>
      </c>
      <c r="O46" s="18" t="str">
        <f>IF(ISNUMBER(M46), $B64 * N46, "")</f>
        <v/>
      </c>
      <c r="Q46" s="256"/>
      <c r="R46" s="256"/>
      <c r="S46" s="256"/>
    </row>
    <row r="47" spans="1:19" ht="17.25" customHeight="1" thickBot="1">
      <c r="A47" s="125" t="s">
        <v>129</v>
      </c>
      <c r="B47" s="126">
        <v>73.099999999999994</v>
      </c>
      <c r="C47" s="77">
        <v>-2.53333333E-2</v>
      </c>
      <c r="D47" s="15">
        <v>77.099999999999994</v>
      </c>
      <c r="E47" s="32">
        <f t="shared" si="14"/>
        <v>5.4719562243502058E-2</v>
      </c>
      <c r="F47" s="18">
        <f>IF(ISNUMBER(D47), $B64 * E47, "")</f>
        <v>8207.934336525308</v>
      </c>
      <c r="G47" s="31">
        <v>79.2</v>
      </c>
      <c r="H47" s="32">
        <f t="shared" si="15"/>
        <v>8.3447332421340753E-2</v>
      </c>
      <c r="I47" s="101">
        <f>IF(ISNUMBER(G47), $B64 * H47, "")</f>
        <v>12517.099863201112</v>
      </c>
      <c r="J47" s="15">
        <v>78.3</v>
      </c>
      <c r="K47" s="32">
        <f t="shared" si="16"/>
        <v>7.1135430916552708E-2</v>
      </c>
      <c r="L47" s="18">
        <f>IF(ISNUMBER(J47), $B64 * K47, "")</f>
        <v>10670.314637482907</v>
      </c>
      <c r="M47" s="31"/>
      <c r="N47" s="32" t="str">
        <f t="shared" si="17"/>
        <v/>
      </c>
      <c r="O47" s="18" t="str">
        <f>IF(ISNUMBER(M47), $B64 * N47, "")</f>
        <v/>
      </c>
      <c r="Q47" s="256"/>
      <c r="R47" s="256"/>
      <c r="S47" s="256"/>
    </row>
    <row r="48" spans="1:19" ht="17.25" customHeight="1" thickBot="1">
      <c r="A48" s="127" t="s">
        <v>119</v>
      </c>
      <c r="B48" s="128">
        <v>25.6</v>
      </c>
      <c r="C48" s="78">
        <v>-2.6615969600000001E-2</v>
      </c>
      <c r="D48" s="20">
        <v>27.4</v>
      </c>
      <c r="E48" s="21">
        <f t="shared" si="14"/>
        <v>7.0312499999999889E-2</v>
      </c>
      <c r="F48" s="22">
        <f>IF(ISNUMBER(D48), $B64 * E48, "")</f>
        <v>10546.874999999984</v>
      </c>
      <c r="G48" s="30">
        <v>28</v>
      </c>
      <c r="H48" s="21">
        <f t="shared" si="15"/>
        <v>9.3749999999999944E-2</v>
      </c>
      <c r="I48" s="105">
        <f>IF(ISNUMBER(G48), $B64 * H48, "")</f>
        <v>14062.499999999991</v>
      </c>
      <c r="J48" s="20">
        <v>27.7</v>
      </c>
      <c r="K48" s="21">
        <f t="shared" si="16"/>
        <v>8.2031249999999917E-2</v>
      </c>
      <c r="L48" s="22">
        <f>IF(ISNUMBER(J48), $B64 * K48, "")</f>
        <v>12304.687499999987</v>
      </c>
      <c r="M48" s="30"/>
      <c r="N48" s="21" t="str">
        <f t="shared" si="17"/>
        <v/>
      </c>
      <c r="O48" s="22" t="str">
        <f>IF(ISNUMBER(M48), $B64 * N48, "")</f>
        <v/>
      </c>
      <c r="Q48" s="256"/>
      <c r="R48" s="256"/>
      <c r="S48" s="256"/>
    </row>
    <row r="49" spans="1:19" ht="17.25" customHeight="1" thickBot="1">
      <c r="A49" s="125" t="s">
        <v>175</v>
      </c>
      <c r="B49" s="129">
        <v>14</v>
      </c>
      <c r="C49" s="80">
        <v>-2.77777778E-2</v>
      </c>
      <c r="D49" s="106">
        <v>15</v>
      </c>
      <c r="E49" s="107">
        <f>IF(ISNUMBER(D49), (D49 - $B49) / $B49, "")</f>
        <v>7.1428571428571425E-2</v>
      </c>
      <c r="F49" s="108">
        <f>IF(ISNUMBER(D49), $B64 * E49, "")</f>
        <v>10714.285714285714</v>
      </c>
      <c r="G49" s="109">
        <v>15.2</v>
      </c>
      <c r="H49" s="107">
        <f>IF(ISNUMBER(G49), (G49 - $B49) / $B49, "")</f>
        <v>8.571428571428566E-2</v>
      </c>
      <c r="I49" s="110">
        <f>IF(ISNUMBER(G49), $B64 * H49, "")</f>
        <v>12857.14285714285</v>
      </c>
      <c r="J49" s="106">
        <v>15.1</v>
      </c>
      <c r="K49" s="107">
        <f>IF(ISNUMBER(J49), (J49 - $B49) / $B49, "")</f>
        <v>7.8571428571428542E-2</v>
      </c>
      <c r="L49" s="108">
        <f>IF(ISNUMBER(J49), $B64 * K49, "")</f>
        <v>11785.714285714281</v>
      </c>
      <c r="M49" s="109"/>
      <c r="N49" s="107" t="str">
        <f>IF(ISNUMBER(M49), (M49 - $B49) / $B49, "")</f>
        <v/>
      </c>
      <c r="O49" s="108" t="str">
        <f>IF(ISNUMBER(M49), $B64 * N49, "")</f>
        <v/>
      </c>
      <c r="Q49" s="256"/>
      <c r="R49" s="256"/>
      <c r="S49" s="256"/>
    </row>
    <row r="50" spans="1:19" ht="17.25" customHeight="1" thickBot="1">
      <c r="A50" s="125" t="s">
        <v>207</v>
      </c>
      <c r="B50" s="126">
        <v>13.6</v>
      </c>
      <c r="C50" s="77">
        <v>-3.5460992900000002E-2</v>
      </c>
      <c r="D50" s="15">
        <v>14.7</v>
      </c>
      <c r="E50" s="32">
        <f t="shared" ref="E50:E53" si="18">IF(ISNUMBER(D50), (D50 - $B50) / $B50, "")</f>
        <v>8.0882352941176447E-2</v>
      </c>
      <c r="F50" s="18">
        <f>IF(ISNUMBER(D50), $B64 * E50, "")</f>
        <v>12132.352941176467</v>
      </c>
      <c r="G50" s="31">
        <v>15.1</v>
      </c>
      <c r="H50" s="32">
        <f t="shared" ref="H50:H53" si="19">IF(ISNUMBER(G50), (G50 - $B50) / $B50, "")</f>
        <v>0.11029411764705882</v>
      </c>
      <c r="I50" s="101">
        <f>IF(ISNUMBER(G50), $B64 * H50, "")</f>
        <v>16544.117647058822</v>
      </c>
      <c r="J50" s="15">
        <v>15</v>
      </c>
      <c r="K50" s="32">
        <f t="shared" ref="K50:K53" si="20">IF(ISNUMBER(J50), (J50 - $B50) / $B50, "")</f>
        <v>0.10294117647058826</v>
      </c>
      <c r="L50" s="18">
        <f>IF(ISNUMBER(J50), $B64 * K50, "")</f>
        <v>15441.176470588238</v>
      </c>
      <c r="M50" s="31"/>
      <c r="N50" s="32" t="str">
        <f t="shared" ref="N50:N53" si="21">IF(ISNUMBER(M50), (M50 - $B50) / $B50, "")</f>
        <v/>
      </c>
      <c r="O50" s="18" t="str">
        <f>IF(ISNUMBER(M50), $B64 * N50, "")</f>
        <v/>
      </c>
      <c r="Q50" s="256"/>
      <c r="R50" s="256"/>
      <c r="S50" s="256"/>
    </row>
    <row r="51" spans="1:19" ht="17.25" customHeight="1" thickBot="1">
      <c r="A51" s="125" t="s">
        <v>338</v>
      </c>
      <c r="B51" s="126">
        <v>0.13600000000000001</v>
      </c>
      <c r="C51" s="77">
        <v>-3.5460992900000002E-2</v>
      </c>
      <c r="D51" s="15">
        <v>0.14000000000000001</v>
      </c>
      <c r="E51" s="32">
        <f t="shared" si="18"/>
        <v>2.9411764705882377E-2</v>
      </c>
      <c r="F51" s="18">
        <f>IF(ISNUMBER(D51), $B64 * E51, "")</f>
        <v>4411.7647058823568</v>
      </c>
      <c r="G51" s="31">
        <v>0.14299999999999999</v>
      </c>
      <c r="H51" s="32">
        <f t="shared" si="19"/>
        <v>5.1470588235293956E-2</v>
      </c>
      <c r="I51" s="101">
        <f>IF(ISNUMBER(G51), $B64 * H51, "")</f>
        <v>7720.5882352940935</v>
      </c>
      <c r="J51" s="15">
        <v>0.14199999999999999</v>
      </c>
      <c r="K51" s="32">
        <f t="shared" si="20"/>
        <v>4.4117647058823359E-2</v>
      </c>
      <c r="L51" s="18">
        <f>IF(ISNUMBER(J51), $B64 * K51, "")</f>
        <v>6617.6470588235043</v>
      </c>
      <c r="M51" s="31"/>
      <c r="N51" s="32" t="str">
        <f t="shared" si="21"/>
        <v/>
      </c>
      <c r="O51" s="18" t="str">
        <f>IF(ISNUMBER(M51), $B64 * N51, "")</f>
        <v/>
      </c>
      <c r="Q51" s="256"/>
      <c r="R51" s="256"/>
      <c r="S51" s="256"/>
    </row>
    <row r="52" spans="1:19" ht="17.25" customHeight="1" thickBot="1">
      <c r="A52" s="125" t="s">
        <v>145</v>
      </c>
      <c r="B52" s="126">
        <v>18.2</v>
      </c>
      <c r="C52" s="77">
        <v>-3.7037037000000002E-2</v>
      </c>
      <c r="D52" s="15">
        <v>19.899999999999999</v>
      </c>
      <c r="E52" s="32">
        <f t="shared" si="18"/>
        <v>9.3406593406593366E-2</v>
      </c>
      <c r="F52" s="18">
        <f>IF(ISNUMBER(D52), $B64 * E52, "")</f>
        <v>14010.989010989006</v>
      </c>
      <c r="G52" s="31">
        <v>20.3</v>
      </c>
      <c r="H52" s="32">
        <f t="shared" si="19"/>
        <v>0.11538461538461546</v>
      </c>
      <c r="I52" s="101">
        <f>IF(ISNUMBER(G52), $B64 * H52, "")</f>
        <v>17307.692307692319</v>
      </c>
      <c r="J52" s="15">
        <v>20</v>
      </c>
      <c r="K52" s="32">
        <f t="shared" si="20"/>
        <v>9.8901098901098938E-2</v>
      </c>
      <c r="L52" s="18">
        <f>IF(ISNUMBER(J52), $B64 * K52, "")</f>
        <v>14835.16483516484</v>
      </c>
      <c r="M52" s="31"/>
      <c r="N52" s="32" t="str">
        <f t="shared" si="21"/>
        <v/>
      </c>
      <c r="O52" s="18" t="str">
        <f>IF(ISNUMBER(M52), $B64 * N52, "")</f>
        <v/>
      </c>
      <c r="Q52" s="33"/>
      <c r="R52" s="33"/>
    </row>
    <row r="53" spans="1:19" ht="17.25" customHeight="1" thickBot="1">
      <c r="A53" s="130" t="s">
        <v>247</v>
      </c>
      <c r="B53" s="131">
        <v>70.2</v>
      </c>
      <c r="C53" s="79">
        <v>-3.7037037000000002E-2</v>
      </c>
      <c r="D53" s="24">
        <v>73.5</v>
      </c>
      <c r="E53" s="25">
        <f t="shared" si="18"/>
        <v>4.7008547008546966E-2</v>
      </c>
      <c r="F53" s="104">
        <f>IF(ISNUMBER(D53), $B64 * E53, "")</f>
        <v>7051.2820512820454</v>
      </c>
      <c r="G53" s="102">
        <v>75.099999999999994</v>
      </c>
      <c r="H53" s="25">
        <f t="shared" si="19"/>
        <v>6.9800569800569673E-2</v>
      </c>
      <c r="I53" s="103">
        <f>IF(ISNUMBER(G53), $B64 * H53, "")</f>
        <v>10470.085470085451</v>
      </c>
      <c r="J53" s="24">
        <v>74.099999999999994</v>
      </c>
      <c r="K53" s="25">
        <f t="shared" si="20"/>
        <v>5.5555555555555435E-2</v>
      </c>
      <c r="L53" s="104">
        <f>IF(ISNUMBER(J53), $B64 * K53, "")</f>
        <v>8333.3333333333157</v>
      </c>
      <c r="M53" s="102"/>
      <c r="N53" s="25" t="str">
        <f t="shared" si="21"/>
        <v/>
      </c>
      <c r="O53" s="104" t="str">
        <f>IF(ISNUMBER(M53), $B64 * N53, "")</f>
        <v/>
      </c>
      <c r="Q53" s="265"/>
      <c r="R53" s="266"/>
      <c r="S53" s="267"/>
    </row>
    <row r="54" spans="1:19" ht="17.25" customHeight="1">
      <c r="A54" s="123" t="s">
        <v>201</v>
      </c>
      <c r="B54" s="124">
        <v>14.5</v>
      </c>
      <c r="C54" s="76">
        <v>-3.97350993E-2</v>
      </c>
      <c r="D54" s="13">
        <v>15.6</v>
      </c>
      <c r="E54" s="14">
        <f>IF(ISNUMBER(D54), (D54 - $B54) / $B54, "")</f>
        <v>7.5862068965517213E-2</v>
      </c>
      <c r="F54" s="16">
        <f>IF(ISNUMBER(D54), $B64 * E54, "")</f>
        <v>11379.310344827582</v>
      </c>
      <c r="G54" s="29">
        <v>16.100000000000001</v>
      </c>
      <c r="H54" s="14">
        <f>IF(ISNUMBER(G54), (G54 - $B54) / $B54, "")</f>
        <v>0.11034482758620699</v>
      </c>
      <c r="I54" s="100">
        <f>IF(ISNUMBER(G54), $B64 * H54, "")</f>
        <v>16551.724137931047</v>
      </c>
      <c r="J54" s="13">
        <v>15.8</v>
      </c>
      <c r="K54" s="14">
        <f>IF(ISNUMBER(J54), (J54 - $B54) / $B54, "")</f>
        <v>8.9655172413793158E-2</v>
      </c>
      <c r="L54" s="16">
        <f>IF(ISNUMBER(J54), $B64 * K54, "")</f>
        <v>13448.275862068973</v>
      </c>
      <c r="M54" s="29"/>
      <c r="N54" s="14" t="str">
        <f>IF(ISNUMBER(M54), (M54 - $B54) / $B54, "")</f>
        <v/>
      </c>
      <c r="O54" s="16" t="str">
        <f>IF(ISNUMBER(M54), $B64 * N54, "")</f>
        <v/>
      </c>
      <c r="Q54" s="268"/>
      <c r="R54" s="269"/>
      <c r="S54" s="270"/>
    </row>
    <row r="55" spans="1:19" ht="17.25" customHeight="1" thickBot="1">
      <c r="A55" s="125" t="s">
        <v>199</v>
      </c>
      <c r="B55" s="126">
        <v>63.1</v>
      </c>
      <c r="C55" s="77">
        <v>-4.1033434700000003E-2</v>
      </c>
      <c r="D55" s="15">
        <v>68.900000000000006</v>
      </c>
      <c r="E55" s="32">
        <f t="shared" ref="E55:E58" si="22">IF(ISNUMBER(D55), (D55 - $B55) / $B55, "")</f>
        <v>9.1917591125198164E-2</v>
      </c>
      <c r="F55" s="18">
        <f>IF(ISNUMBER(D55), $B64 * E55, "")</f>
        <v>13787.638668779724</v>
      </c>
      <c r="G55" s="31">
        <v>69.599999999999994</v>
      </c>
      <c r="H55" s="32">
        <f t="shared" ref="H55:H58" si="23">IF(ISNUMBER(G55), (G55 - $B55) / $B55, "")</f>
        <v>0.10301109350237707</v>
      </c>
      <c r="I55" s="101">
        <f>IF(ISNUMBER(G55), $B64 * H55, "")</f>
        <v>15451.66402535656</v>
      </c>
      <c r="J55" s="15">
        <v>69</v>
      </c>
      <c r="K55" s="32">
        <f t="shared" ref="K55:K58" si="24">IF(ISNUMBER(J55), (J55 - $B55) / $B55, "")</f>
        <v>9.3502377179080803E-2</v>
      </c>
      <c r="L55" s="18">
        <f>IF(ISNUMBER(J55), $B64 * K55, "")</f>
        <v>14025.356576862121</v>
      </c>
      <c r="M55" s="31"/>
      <c r="N55" s="32" t="str">
        <f t="shared" ref="N55:N58" si="25">IF(ISNUMBER(M55), (M55 - $B55) / $B55, "")</f>
        <v/>
      </c>
      <c r="O55" s="18" t="str">
        <f>IF(ISNUMBER(M55), $B64 * N55, "")</f>
        <v/>
      </c>
      <c r="Q55" s="271"/>
      <c r="R55" s="272"/>
      <c r="S55" s="273"/>
    </row>
    <row r="56" spans="1:19" ht="17.25" customHeight="1" thickBot="1">
      <c r="A56" s="125" t="s">
        <v>231</v>
      </c>
      <c r="B56" s="126">
        <v>68.8</v>
      </c>
      <c r="C56" s="77">
        <v>-4.1782729800000001E-2</v>
      </c>
      <c r="D56" s="15">
        <v>77.099999999999994</v>
      </c>
      <c r="E56" s="32">
        <f t="shared" si="22"/>
        <v>0.12063953488372089</v>
      </c>
      <c r="F56" s="18">
        <f>IF(ISNUMBER(D56), $B64 * E56, "")</f>
        <v>18095.930232558134</v>
      </c>
      <c r="G56" s="31">
        <v>78.7</v>
      </c>
      <c r="H56" s="32">
        <f t="shared" si="23"/>
        <v>0.14389534883720939</v>
      </c>
      <c r="I56" s="101">
        <f>IF(ISNUMBER(G56), $B64 * H56, "")</f>
        <v>21584.302325581408</v>
      </c>
      <c r="J56" s="15">
        <v>78.3</v>
      </c>
      <c r="K56" s="32">
        <f t="shared" si="24"/>
        <v>0.1380813953488372</v>
      </c>
      <c r="L56" s="18">
        <f>IF(ISNUMBER(J56), $B64 * K56, "")</f>
        <v>20712.20930232558</v>
      </c>
      <c r="M56" s="31"/>
      <c r="N56" s="32" t="str">
        <f t="shared" si="25"/>
        <v/>
      </c>
      <c r="O56" s="18" t="str">
        <f>IF(ISNUMBER(M56), $B64 * N56, "")</f>
        <v/>
      </c>
      <c r="Q56" s="256"/>
      <c r="R56" s="256"/>
      <c r="S56" s="256"/>
    </row>
    <row r="57" spans="1:19" ht="17.25" customHeight="1" thickBot="1">
      <c r="A57" s="125" t="s">
        <v>187</v>
      </c>
      <c r="B57" s="126">
        <v>13.6</v>
      </c>
      <c r="C57" s="77">
        <v>-4.2253521099999997E-2</v>
      </c>
      <c r="D57" s="15">
        <v>14.5</v>
      </c>
      <c r="E57" s="32">
        <f t="shared" si="22"/>
        <v>6.6176470588235323E-2</v>
      </c>
      <c r="F57" s="18">
        <f>IF(ISNUMBER(D57), $B64 * E57, "")</f>
        <v>9926.4705882352991</v>
      </c>
      <c r="G57" s="31">
        <v>15</v>
      </c>
      <c r="H57" s="32">
        <f t="shared" si="23"/>
        <v>0.10294117647058826</v>
      </c>
      <c r="I57" s="101">
        <f>IF(ISNUMBER(G57), $B64 * H57, "")</f>
        <v>15441.176470588238</v>
      </c>
      <c r="J57" s="15">
        <v>14.8</v>
      </c>
      <c r="K57" s="32">
        <f t="shared" si="24"/>
        <v>8.8235294117647134E-2</v>
      </c>
      <c r="L57" s="18">
        <f>IF(ISNUMBER(J57), $B64 * K57, "")</f>
        <v>13235.29411764707</v>
      </c>
      <c r="M57" s="31"/>
      <c r="N57" s="32" t="str">
        <f t="shared" si="25"/>
        <v/>
      </c>
      <c r="O57" s="18" t="str">
        <f>IF(ISNUMBER(M57), $B64 * N57, "")</f>
        <v/>
      </c>
      <c r="Q57" s="251"/>
      <c r="R57" s="251"/>
      <c r="S57" s="251"/>
    </row>
    <row r="58" spans="1:19" ht="17.25" customHeight="1" thickBot="1">
      <c r="A58" s="127" t="s">
        <v>125</v>
      </c>
      <c r="B58" s="128">
        <v>94.5</v>
      </c>
      <c r="C58" s="78">
        <v>-4.4489383200000003E-2</v>
      </c>
      <c r="D58" s="20">
        <v>103</v>
      </c>
      <c r="E58" s="21">
        <f t="shared" si="22"/>
        <v>8.9947089947089942E-2</v>
      </c>
      <c r="F58" s="22">
        <f>IF(ISNUMBER(D58), $B64 * E58, "")</f>
        <v>13492.063492063491</v>
      </c>
      <c r="G58" s="30">
        <v>107</v>
      </c>
      <c r="H58" s="21">
        <f t="shared" si="23"/>
        <v>0.13227513227513227</v>
      </c>
      <c r="I58" s="105">
        <f>IF(ISNUMBER(G58), $B64 * H58, "")</f>
        <v>19841.269841269841</v>
      </c>
      <c r="J58" s="20">
        <v>108</v>
      </c>
      <c r="K58" s="21">
        <f t="shared" si="24"/>
        <v>0.14285714285714285</v>
      </c>
      <c r="L58" s="22">
        <f>IF(ISNUMBER(J58), $B64 * K58, "")</f>
        <v>21428.571428571428</v>
      </c>
      <c r="M58" s="30"/>
      <c r="N58" s="21" t="str">
        <f t="shared" si="25"/>
        <v/>
      </c>
      <c r="O58" s="22" t="str">
        <f>IF(ISNUMBER(M58), $B64 * N58, "")</f>
        <v/>
      </c>
      <c r="Q58" s="251"/>
      <c r="R58" s="251"/>
      <c r="S58" s="251"/>
    </row>
    <row r="59" spans="1:19" ht="17.25" customHeight="1" thickBot="1">
      <c r="A59" s="125" t="s">
        <v>64</v>
      </c>
      <c r="B59" s="129">
        <v>35.6</v>
      </c>
      <c r="C59" s="80">
        <v>-4.5576407499999999E-2</v>
      </c>
      <c r="D59" s="106">
        <v>37.5</v>
      </c>
      <c r="E59" s="107">
        <f>IF(ISNUMBER(D59), (D59 - $B59) / $B59, "")</f>
        <v>5.3370786516853889E-2</v>
      </c>
      <c r="F59" s="108">
        <f>IF(ISNUMBER(D59), $B64 * E59, "")</f>
        <v>8005.6179775280834</v>
      </c>
      <c r="G59" s="109">
        <v>38.299999999999997</v>
      </c>
      <c r="H59" s="107">
        <f>IF(ISNUMBER(G59), (G59 - $B59) / $B59, "")</f>
        <v>7.5842696629213363E-2</v>
      </c>
      <c r="I59" s="110">
        <f>IF(ISNUMBER(G59), $B64 * H59, "")</f>
        <v>11376.404494382004</v>
      </c>
      <c r="J59" s="106">
        <v>38.1</v>
      </c>
      <c r="K59" s="107">
        <f>IF(ISNUMBER(J59), (J59 - $B59) / $B59, "")</f>
        <v>7.0224719101123587E-2</v>
      </c>
      <c r="L59" s="108">
        <f>IF(ISNUMBER(J59), $B64 * K59, "")</f>
        <v>10533.707865168539</v>
      </c>
      <c r="M59" s="109"/>
      <c r="N59" s="107" t="str">
        <f>IF(ISNUMBER(M59), (M59 - $B59) / $B59, "")</f>
        <v/>
      </c>
      <c r="O59" s="108" t="str">
        <f>IF(ISNUMBER(M59), $B64 * N59, "")</f>
        <v/>
      </c>
      <c r="Q59" s="256"/>
      <c r="R59" s="256"/>
      <c r="S59" s="256"/>
    </row>
    <row r="60" spans="1:19" ht="17.25" customHeight="1" thickBot="1">
      <c r="A60" s="125" t="s">
        <v>205</v>
      </c>
      <c r="B60" s="126">
        <v>9.99</v>
      </c>
      <c r="C60" s="77">
        <v>-4.8571428600000001E-2</v>
      </c>
      <c r="D60" s="15">
        <v>11</v>
      </c>
      <c r="E60" s="32">
        <f t="shared" ref="E60:E63" si="26">IF(ISNUMBER(D60), (D60 - $B60) / $B60, "")</f>
        <v>0.10110110110110107</v>
      </c>
      <c r="F60" s="18">
        <f>IF(ISNUMBER(D60), $B64 * E60, "")</f>
        <v>15165.165165165161</v>
      </c>
      <c r="G60" s="31">
        <v>11.2</v>
      </c>
      <c r="H60" s="32">
        <f t="shared" ref="H60:H63" si="27">IF(ISNUMBER(G60), (G60 - $B60) / $B60, "")</f>
        <v>0.12112112112112103</v>
      </c>
      <c r="I60" s="101">
        <f>IF(ISNUMBER(G60), $B64 * H60, "")</f>
        <v>18168.168168168155</v>
      </c>
      <c r="J60" s="15">
        <v>11</v>
      </c>
      <c r="K60" s="32">
        <f t="shared" ref="K60:K63" si="28">IF(ISNUMBER(J60), (J60 - $B60) / $B60, "")</f>
        <v>0.10110110110110107</v>
      </c>
      <c r="L60" s="18">
        <f>IF(ISNUMBER(J60), $B64 * K60, "")</f>
        <v>15165.165165165161</v>
      </c>
      <c r="M60" s="31"/>
      <c r="N60" s="32" t="str">
        <f t="shared" ref="N60:N63" si="29">IF(ISNUMBER(M60), (M60 - $B60) / $B60, "")</f>
        <v/>
      </c>
      <c r="O60" s="18" t="str">
        <f>IF(ISNUMBER(M60), $B64 * N60, "")</f>
        <v/>
      </c>
      <c r="Q60" s="256"/>
      <c r="R60" s="256"/>
      <c r="S60" s="256"/>
    </row>
    <row r="61" spans="1:19" ht="17.25" customHeight="1" thickBot="1">
      <c r="A61" s="125" t="s">
        <v>159</v>
      </c>
      <c r="B61" s="126">
        <v>86.3</v>
      </c>
      <c r="C61" s="77">
        <v>-4.9559471399999999E-2</v>
      </c>
      <c r="D61" s="15">
        <v>90.4</v>
      </c>
      <c r="E61" s="32">
        <f t="shared" si="26"/>
        <v>4.7508690614136831E-2</v>
      </c>
      <c r="F61" s="18">
        <f>IF(ISNUMBER(D61), $B64 * E61, "")</f>
        <v>7126.3035921205246</v>
      </c>
      <c r="G61" s="31">
        <v>92.9</v>
      </c>
      <c r="H61" s="32">
        <f t="shared" si="27"/>
        <v>7.6477404403244603E-2</v>
      </c>
      <c r="I61" s="101">
        <f>IF(ISNUMBER(G61), $B64 * H61, "")</f>
        <v>11471.610660486691</v>
      </c>
      <c r="J61" s="15">
        <v>91.8</v>
      </c>
      <c r="K61" s="32">
        <f t="shared" si="28"/>
        <v>6.3731170336037077E-2</v>
      </c>
      <c r="L61" s="18">
        <f>IF(ISNUMBER(J61), $B64 * K61, "")</f>
        <v>9559.6755504055618</v>
      </c>
      <c r="M61" s="31"/>
      <c r="N61" s="32" t="str">
        <f t="shared" si="29"/>
        <v/>
      </c>
      <c r="O61" s="18" t="str">
        <f>IF(ISNUMBER(M61), $B64 * N61, "")</f>
        <v/>
      </c>
      <c r="Q61" s="256"/>
      <c r="R61" s="256"/>
      <c r="S61" s="256"/>
    </row>
    <row r="62" spans="1:19" ht="17.25" customHeight="1">
      <c r="A62" s="125" t="s">
        <v>185</v>
      </c>
      <c r="B62" s="126">
        <v>12.1</v>
      </c>
      <c r="C62" s="77">
        <v>-5.46875E-2</v>
      </c>
      <c r="D62" s="15">
        <v>13.3</v>
      </c>
      <c r="E62" s="32">
        <f t="shared" si="26"/>
        <v>9.917355371900835E-2</v>
      </c>
      <c r="F62" s="18">
        <f>IF(ISNUMBER(D62), $B64 * E62, "")</f>
        <v>14876.033057851253</v>
      </c>
      <c r="G62" s="31">
        <v>13.7</v>
      </c>
      <c r="H62" s="32">
        <f t="shared" si="27"/>
        <v>0.13223140495867766</v>
      </c>
      <c r="I62" s="101">
        <f>IF(ISNUMBER(G62), $B64 * H62, "")</f>
        <v>19834.71074380165</v>
      </c>
      <c r="J62" s="15">
        <v>13.5</v>
      </c>
      <c r="K62" s="32">
        <f t="shared" si="28"/>
        <v>0.11570247933884301</v>
      </c>
      <c r="L62" s="18">
        <f>IF(ISNUMBER(J62), $B64 * K62, "")</f>
        <v>17355.371900826452</v>
      </c>
      <c r="M62" s="31"/>
      <c r="N62" s="32" t="str">
        <f t="shared" si="29"/>
        <v/>
      </c>
      <c r="O62" s="18" t="str">
        <f>IF(ISNUMBER(M62), $B64 * N62, "")</f>
        <v/>
      </c>
      <c r="Q62" s="278"/>
      <c r="R62" s="279"/>
      <c r="S62" s="280"/>
    </row>
    <row r="63" spans="1:19" ht="17.25" customHeight="1" thickBot="1">
      <c r="A63" s="130" t="s">
        <v>71</v>
      </c>
      <c r="B63" s="131">
        <v>23.2</v>
      </c>
      <c r="C63" s="79">
        <v>-6.0728744899999999E-2</v>
      </c>
      <c r="D63" s="24">
        <v>25.2</v>
      </c>
      <c r="E63" s="25">
        <f t="shared" si="26"/>
        <v>8.6206896551724144E-2</v>
      </c>
      <c r="F63" s="104">
        <f>IF(ISNUMBER(D63), $B64 * E63, "")</f>
        <v>12931.034482758621</v>
      </c>
      <c r="G63" s="102">
        <v>25.9</v>
      </c>
      <c r="H63" s="25">
        <f t="shared" si="27"/>
        <v>0.11637931034482756</v>
      </c>
      <c r="I63" s="103">
        <f>IF(ISNUMBER(G63), $B64 * H63, "")</f>
        <v>17456.896551724134</v>
      </c>
      <c r="J63" s="24">
        <v>25.5</v>
      </c>
      <c r="K63" s="25">
        <f t="shared" si="28"/>
        <v>9.913793103448279E-2</v>
      </c>
      <c r="L63" s="104">
        <f>IF(ISNUMBER(J63), $B64 * K63, "")</f>
        <v>14870.689655172418</v>
      </c>
      <c r="M63" s="102"/>
      <c r="N63" s="25" t="str">
        <f t="shared" si="29"/>
        <v/>
      </c>
      <c r="O63" s="104" t="str">
        <f>IF(ISNUMBER(M63), $B64 * N63, "")</f>
        <v/>
      </c>
      <c r="Q63" s="281"/>
      <c r="R63" s="282"/>
      <c r="S63" s="283"/>
    </row>
    <row r="64" spans="1:19" ht="17.25" customHeight="1" thickBot="1">
      <c r="A64" s="132" t="s">
        <v>267</v>
      </c>
      <c r="B64" s="289">
        <f>$B$37</f>
        <v>150000</v>
      </c>
      <c r="C64" s="290"/>
      <c r="D64" s="26" t="s">
        <v>268</v>
      </c>
      <c r="E64" s="27">
        <f>IF(COUNT(E44:E63), SUM(E44:E63) / COUNT(E44:E63), 0)</f>
        <v>7.4296496478889723E-2</v>
      </c>
      <c r="F64" s="28">
        <f>SUM(F44:F63)</f>
        <v>222889.48943666907</v>
      </c>
      <c r="G64" s="26" t="s">
        <v>268</v>
      </c>
      <c r="H64" s="27">
        <f>IF(COUNT(H44:H63), SUM(H44:H63) / COUNT(H44:H63), 0)</f>
        <v>9.9606884851608762E-2</v>
      </c>
      <c r="I64" s="28">
        <f>SUM(I44:I63)</f>
        <v>298820.65455482627</v>
      </c>
      <c r="J64" s="26" t="s">
        <v>268</v>
      </c>
      <c r="K64" s="27">
        <f>IF(COUNT(K44:K63), SUM(K44:K63) / COUNT(K44:K63), 0)</f>
        <v>8.8137937139849881E-2</v>
      </c>
      <c r="L64" s="28">
        <f>SUM(L44:L63)</f>
        <v>264413.81141954963</v>
      </c>
      <c r="M64" s="26" t="s">
        <v>268</v>
      </c>
      <c r="N64" s="27">
        <f>IF(COUNT(N44:N63), SUM(N44:N63) / COUNT(N44:N63), 0)</f>
        <v>0</v>
      </c>
      <c r="O64" s="28">
        <f>SUM(O44:O63)</f>
        <v>0</v>
      </c>
      <c r="Q64" s="284"/>
      <c r="R64" s="285"/>
      <c r="S64" s="286"/>
    </row>
    <row r="65" spans="1:19" ht="17.25" customHeight="1"/>
    <row r="66" spans="1:19" ht="17.25" customHeight="1" thickBot="1"/>
    <row r="67" spans="1:19" ht="17.25" thickBot="1">
      <c r="A67" s="230" t="s">
        <v>45</v>
      </c>
      <c r="B67" s="231"/>
      <c r="C67" s="231"/>
      <c r="D67" s="231"/>
      <c r="E67" s="231"/>
      <c r="F67" s="231"/>
      <c r="G67" s="231"/>
      <c r="H67" s="231"/>
      <c r="I67" s="231"/>
      <c r="J67" s="231"/>
      <c r="K67" s="231"/>
      <c r="L67" s="231"/>
      <c r="M67" s="231"/>
      <c r="N67" s="231"/>
      <c r="O67" s="232"/>
      <c r="Q67" s="251"/>
      <c r="R67" s="251"/>
      <c r="S67" s="251"/>
    </row>
    <row r="68" spans="1:19" ht="17.25" thickBot="1">
      <c r="A68" s="226" t="s">
        <v>264</v>
      </c>
      <c r="B68" s="230" t="s">
        <v>49</v>
      </c>
      <c r="C68" s="232"/>
      <c r="D68" s="230" t="s">
        <v>57</v>
      </c>
      <c r="E68" s="231"/>
      <c r="F68" s="232"/>
      <c r="G68" s="257">
        <f>_xlfn.IFNA(VLOOKUP(B68, 현재가테이블!$B$2:$D$200, 2, FALSE), "-")</f>
        <v>60715000</v>
      </c>
      <c r="H68" s="258"/>
      <c r="I68" s="259"/>
      <c r="J68" s="230" t="s">
        <v>58</v>
      </c>
      <c r="K68" s="231"/>
      <c r="L68" s="232"/>
      <c r="M68" s="260">
        <f>_xlfn.IFNA(VLOOKUP(B68, 현재가테이블!$B$2:$D$200, 3, FALSE), "-")</f>
        <v>-7.8924148000000006E-3</v>
      </c>
      <c r="N68" s="261"/>
      <c r="O68" s="262"/>
      <c r="Q68" s="251"/>
      <c r="R68" s="251"/>
      <c r="S68" s="251"/>
    </row>
    <row r="69" spans="1:19" ht="17.25" thickBot="1">
      <c r="A69" s="291" t="s">
        <v>54</v>
      </c>
      <c r="B69" s="293" t="str">
        <f>TEXT($G$1, "[$-ko-KR]yyyy-mm-dd(ddd) ") &amp; "오전 00:00"</f>
        <v>2021-12-16(목) 오전 00:00</v>
      </c>
      <c r="C69" s="294"/>
      <c r="D69" s="253" t="str">
        <f>TEXT($G$1, "[$-ko-KR]yyyy-mm-dd(ddd) ") &amp; "오후 14:00"</f>
        <v>2021-12-16(목) 오후 14:00</v>
      </c>
      <c r="E69" s="254"/>
      <c r="F69" s="255"/>
      <c r="G69" s="253" t="str">
        <f>TEXT($G$1, "[$-ko-KR]yyyy-mm-dd(ddd) ") &amp; "오후 19:00"</f>
        <v>2021-12-16(목) 오후 19:00</v>
      </c>
      <c r="H69" s="254"/>
      <c r="I69" s="255"/>
      <c r="J69" s="253" t="str">
        <f>TEXT($G$1, "[$-ko-KR]yyyy-mm-dd(ddd) ") &amp; "오후 21:00"</f>
        <v>2021-12-16(목) 오후 21:00</v>
      </c>
      <c r="K69" s="254"/>
      <c r="L69" s="255"/>
      <c r="M69" s="253" t="str">
        <f>TEXT($G$1+1, "[$-ko-KR]yyyy-mm-dd(ddd) ") &amp; "오전 00:00"</f>
        <v>2021-12-17(금) 오전 00:00</v>
      </c>
      <c r="N69" s="254"/>
      <c r="O69" s="255"/>
      <c r="Q69" s="251"/>
      <c r="R69" s="251"/>
      <c r="S69" s="251"/>
    </row>
    <row r="70" spans="1:19" ht="17.25" thickBot="1">
      <c r="A70" s="292"/>
      <c r="B70" s="121" t="s">
        <v>57</v>
      </c>
      <c r="C70" s="122" t="s">
        <v>58</v>
      </c>
      <c r="D70" s="2" t="s">
        <v>57</v>
      </c>
      <c r="E70" s="10" t="s">
        <v>265</v>
      </c>
      <c r="F70" s="11" t="s">
        <v>266</v>
      </c>
      <c r="G70" s="227" t="s">
        <v>57</v>
      </c>
      <c r="H70" s="228" t="s">
        <v>265</v>
      </c>
      <c r="I70" s="229" t="s">
        <v>266</v>
      </c>
      <c r="J70" s="10" t="s">
        <v>57</v>
      </c>
      <c r="K70" s="10" t="s">
        <v>265</v>
      </c>
      <c r="L70" s="115" t="s">
        <v>266</v>
      </c>
      <c r="M70" s="2" t="s">
        <v>57</v>
      </c>
      <c r="N70" s="10" t="s">
        <v>265</v>
      </c>
      <c r="O70" s="66" t="s">
        <v>266</v>
      </c>
      <c r="Q70" s="256"/>
      <c r="R70" s="256"/>
      <c r="S70" s="256"/>
    </row>
    <row r="71" spans="1:19" ht="17.25" thickBot="1">
      <c r="A71" s="123" t="s">
        <v>163</v>
      </c>
      <c r="B71" s="124">
        <v>938</v>
      </c>
      <c r="C71" s="76">
        <v>6.5909090899999995E-2</v>
      </c>
      <c r="D71" s="13">
        <v>1145</v>
      </c>
      <c r="E71" s="14">
        <f>IF(ISNUMBER(D71), (D71 - $B71) / $B71, "")</f>
        <v>0.22068230277185502</v>
      </c>
      <c r="F71" s="16">
        <f>IF(ISNUMBER(D71), $B91 * E71, "")</f>
        <v>33102.345415778254</v>
      </c>
      <c r="G71" s="29">
        <v>1165</v>
      </c>
      <c r="H71" s="14">
        <f>IF(ISNUMBER(G71), (G71 - $B71) / $B71, "")</f>
        <v>0.24200426439232409</v>
      </c>
      <c r="I71" s="100">
        <f>IF(ISNUMBER(G71), $B91 * H71, "")</f>
        <v>36300.63965884861</v>
      </c>
      <c r="J71" s="13">
        <v>1220</v>
      </c>
      <c r="K71" s="14">
        <f>IF(ISNUMBER(J71), (J71 - $B71) / $B71, "")</f>
        <v>0.3006396588486141</v>
      </c>
      <c r="L71" s="16">
        <f>IF(ISNUMBER(J71), $B91 * K71, "")</f>
        <v>45095.948827292115</v>
      </c>
      <c r="M71" s="29"/>
      <c r="N71" s="14" t="str">
        <f>IF(ISNUMBER(M71), (M71 - $B71) / $B71, "")</f>
        <v/>
      </c>
      <c r="O71" s="16" t="str">
        <f>IF(ISNUMBER(M71), $B91 * N71, "")</f>
        <v/>
      </c>
      <c r="Q71" s="251"/>
      <c r="R71" s="251"/>
      <c r="S71" s="251"/>
    </row>
    <row r="72" spans="1:19" ht="17.25" thickBot="1">
      <c r="A72" s="125" t="s">
        <v>336</v>
      </c>
      <c r="B72" s="126">
        <v>295</v>
      </c>
      <c r="C72" s="77">
        <v>2.07612457E-2</v>
      </c>
      <c r="D72" s="15">
        <v>325</v>
      </c>
      <c r="E72" s="32">
        <f t="shared" ref="E72:E75" si="30">IF(ISNUMBER(D72), (D72 - $B72) / $B72, "")</f>
        <v>0.10169491525423729</v>
      </c>
      <c r="F72" s="18">
        <f>IF(ISNUMBER(D72), $B91 * E72, "")</f>
        <v>15254.237288135595</v>
      </c>
      <c r="G72" s="31">
        <v>340</v>
      </c>
      <c r="H72" s="32">
        <f t="shared" ref="H72:H75" si="31">IF(ISNUMBER(G72), (G72 - $B72) / $B72, "")</f>
        <v>0.15254237288135594</v>
      </c>
      <c r="I72" s="101">
        <f>IF(ISNUMBER(G72), $B91 * H72, "")</f>
        <v>22881.355932203391</v>
      </c>
      <c r="J72" s="15">
        <v>336</v>
      </c>
      <c r="K72" s="32">
        <f t="shared" ref="K72:K75" si="32">IF(ISNUMBER(J72), (J72 - $B72) / $B72, "")</f>
        <v>0.13898305084745763</v>
      </c>
      <c r="L72" s="18">
        <f>IF(ISNUMBER(J72), $B91 * K72, "")</f>
        <v>20847.457627118645</v>
      </c>
      <c r="M72" s="31"/>
      <c r="N72" s="32" t="str">
        <f t="shared" ref="N72:N75" si="33">IF(ISNUMBER(M72), (M72 - $B72) / $B72, "")</f>
        <v/>
      </c>
      <c r="O72" s="18" t="str">
        <f>IF(ISNUMBER(M72), $B91 * N72, "")</f>
        <v/>
      </c>
      <c r="Q72" s="251"/>
      <c r="R72" s="251"/>
      <c r="S72" s="251"/>
    </row>
    <row r="73" spans="1:19" ht="17.25" thickBot="1">
      <c r="A73" s="125" t="s">
        <v>217</v>
      </c>
      <c r="B73" s="126">
        <v>171</v>
      </c>
      <c r="C73" s="77">
        <v>5.8823529000000003E-3</v>
      </c>
      <c r="D73" s="15">
        <v>178</v>
      </c>
      <c r="E73" s="32">
        <f t="shared" si="30"/>
        <v>4.0935672514619881E-2</v>
      </c>
      <c r="F73" s="18">
        <f>IF(ISNUMBER(D73), $B91 * E73, "")</f>
        <v>6140.3508771929819</v>
      </c>
      <c r="G73" s="31">
        <v>182</v>
      </c>
      <c r="H73" s="32">
        <f t="shared" si="31"/>
        <v>6.4327485380116955E-2</v>
      </c>
      <c r="I73" s="101">
        <f>IF(ISNUMBER(G73), $B91 * H73, "")</f>
        <v>9649.1228070175439</v>
      </c>
      <c r="J73" s="15">
        <v>180</v>
      </c>
      <c r="K73" s="32">
        <f t="shared" si="32"/>
        <v>5.2631578947368418E-2</v>
      </c>
      <c r="L73" s="18">
        <f>IF(ISNUMBER(J73), $B91 * K73, "")</f>
        <v>7894.7368421052624</v>
      </c>
      <c r="M73" s="31"/>
      <c r="N73" s="32" t="str">
        <f t="shared" si="33"/>
        <v/>
      </c>
      <c r="O73" s="18" t="str">
        <f>IF(ISNUMBER(M73), $B91 * N73, "")</f>
        <v/>
      </c>
      <c r="Q73" s="256"/>
      <c r="R73" s="256"/>
      <c r="S73" s="256"/>
    </row>
    <row r="74" spans="1:19" ht="17.25" thickBot="1">
      <c r="A74" s="125" t="s">
        <v>215</v>
      </c>
      <c r="B74" s="126">
        <v>340</v>
      </c>
      <c r="C74" s="77">
        <v>2.9498524999999999E-3</v>
      </c>
      <c r="D74" s="15">
        <v>374</v>
      </c>
      <c r="E74" s="32">
        <f t="shared" si="30"/>
        <v>0.1</v>
      </c>
      <c r="F74" s="18">
        <f>IF(ISNUMBER(D74), $B91 * E74, "")</f>
        <v>15000</v>
      </c>
      <c r="G74" s="31">
        <v>383</v>
      </c>
      <c r="H74" s="32">
        <f t="shared" si="31"/>
        <v>0.12647058823529411</v>
      </c>
      <c r="I74" s="101">
        <f>IF(ISNUMBER(G74), $B91 * H74, "")</f>
        <v>18970.588235294115</v>
      </c>
      <c r="J74" s="15">
        <v>391</v>
      </c>
      <c r="K74" s="32">
        <f t="shared" si="32"/>
        <v>0.15</v>
      </c>
      <c r="L74" s="18">
        <f>IF(ISNUMBER(J74), $B91 * K74, "")</f>
        <v>22500</v>
      </c>
      <c r="M74" s="31"/>
      <c r="N74" s="32" t="str">
        <f t="shared" si="33"/>
        <v/>
      </c>
      <c r="O74" s="18" t="str">
        <f>IF(ISNUMBER(M74), $B91 * N74, "")</f>
        <v/>
      </c>
      <c r="Q74" s="256"/>
      <c r="R74" s="256"/>
      <c r="S74" s="256"/>
    </row>
    <row r="75" spans="1:19" ht="17.25" thickBot="1">
      <c r="A75" s="127" t="s">
        <v>237</v>
      </c>
      <c r="B75" s="128">
        <v>121</v>
      </c>
      <c r="C75" s="78">
        <v>-8.1967212999999994E-3</v>
      </c>
      <c r="D75" s="20">
        <v>128</v>
      </c>
      <c r="E75" s="21">
        <f t="shared" si="30"/>
        <v>5.7851239669421489E-2</v>
      </c>
      <c r="F75" s="22">
        <f>IF(ISNUMBER(D75), $B91 * E75, "")</f>
        <v>8677.6859504132226</v>
      </c>
      <c r="G75" s="30">
        <v>131</v>
      </c>
      <c r="H75" s="21">
        <f t="shared" si="31"/>
        <v>8.2644628099173556E-2</v>
      </c>
      <c r="I75" s="105">
        <f>IF(ISNUMBER(G75), $B91 * H75, "")</f>
        <v>12396.694214876034</v>
      </c>
      <c r="J75" s="20">
        <v>130</v>
      </c>
      <c r="K75" s="21">
        <f t="shared" si="32"/>
        <v>7.43801652892562E-2</v>
      </c>
      <c r="L75" s="22">
        <f>IF(ISNUMBER(J75), $B91 * K75, "")</f>
        <v>11157.024793388429</v>
      </c>
      <c r="M75" s="30"/>
      <c r="N75" s="21" t="str">
        <f t="shared" si="33"/>
        <v/>
      </c>
      <c r="O75" s="22" t="str">
        <f>IF(ISNUMBER(M75), $B91 * N75, "")</f>
        <v/>
      </c>
      <c r="Q75" s="256"/>
      <c r="R75" s="256"/>
      <c r="S75" s="256"/>
    </row>
    <row r="76" spans="1:19" ht="17.25" thickBot="1">
      <c r="A76" s="125" t="s">
        <v>149</v>
      </c>
      <c r="B76" s="129">
        <v>105</v>
      </c>
      <c r="C76" s="80">
        <v>-1.8691588799999999E-2</v>
      </c>
      <c r="D76" s="106">
        <v>108</v>
      </c>
      <c r="E76" s="107">
        <f>IF(ISNUMBER(D76), (D76 - $B76) / $B76, "")</f>
        <v>2.8571428571428571E-2</v>
      </c>
      <c r="F76" s="108">
        <f>IF(ISNUMBER(D76), $B91 * E76, "")</f>
        <v>4285.7142857142853</v>
      </c>
      <c r="G76" s="109">
        <v>110</v>
      </c>
      <c r="H76" s="107">
        <f>IF(ISNUMBER(G76), (G76 - $B76) / $B76, "")</f>
        <v>4.7619047619047616E-2</v>
      </c>
      <c r="I76" s="110">
        <f>IF(ISNUMBER(G76), $B91 * H76, "")</f>
        <v>7142.8571428571422</v>
      </c>
      <c r="J76" s="106">
        <v>109</v>
      </c>
      <c r="K76" s="107">
        <f>IF(ISNUMBER(J76), (J76 - $B76) / $B76, "")</f>
        <v>3.8095238095238099E-2</v>
      </c>
      <c r="L76" s="108">
        <f>IF(ISNUMBER(J76), $B91 * K76, "")</f>
        <v>5714.2857142857147</v>
      </c>
      <c r="M76" s="109"/>
      <c r="N76" s="107" t="str">
        <f>IF(ISNUMBER(M76), (M76 - $B76) / $B76, "")</f>
        <v/>
      </c>
      <c r="O76" s="108" t="str">
        <f>IF(ISNUMBER(M76), $B91 * N76, "")</f>
        <v/>
      </c>
      <c r="Q76" s="256"/>
      <c r="R76" s="256"/>
      <c r="S76" s="256"/>
    </row>
    <row r="77" spans="1:19" ht="17.25" thickBot="1">
      <c r="A77" s="125" t="s">
        <v>225</v>
      </c>
      <c r="B77" s="126">
        <v>886</v>
      </c>
      <c r="C77" s="77">
        <v>-1.9911504399999998E-2</v>
      </c>
      <c r="D77" s="15">
        <v>988</v>
      </c>
      <c r="E77" s="32">
        <f t="shared" ref="E77:E80" si="34">IF(ISNUMBER(D77), (D77 - $B77) / $B77, "")</f>
        <v>0.11512415349887133</v>
      </c>
      <c r="F77" s="18">
        <f>IF(ISNUMBER(D77), $B91 * E77, "")</f>
        <v>17268.6230248307</v>
      </c>
      <c r="G77" s="31">
        <v>1000</v>
      </c>
      <c r="H77" s="32">
        <f t="shared" ref="H77:H80" si="35">IF(ISNUMBER(G77), (G77 - $B77) / $B77, "")</f>
        <v>0.12866817155756208</v>
      </c>
      <c r="I77" s="101">
        <f>IF(ISNUMBER(G77), $B91 * H77, "")</f>
        <v>19300.22573363431</v>
      </c>
      <c r="J77" s="15">
        <v>992</v>
      </c>
      <c r="K77" s="32">
        <f t="shared" ref="K77:K80" si="36">IF(ISNUMBER(J77), (J77 - $B77) / $B77, "")</f>
        <v>0.11963882618510158</v>
      </c>
      <c r="L77" s="18">
        <f>IF(ISNUMBER(J77), $B91 * K77, "")</f>
        <v>17945.823927765236</v>
      </c>
      <c r="M77" s="31"/>
      <c r="N77" s="32" t="str">
        <f t="shared" ref="N77:N80" si="37">IF(ISNUMBER(M77), (M77 - $B77) / $B77, "")</f>
        <v/>
      </c>
      <c r="O77" s="18" t="str">
        <f>IF(ISNUMBER(M77), $B91 * N77, "")</f>
        <v/>
      </c>
      <c r="Q77" s="256"/>
      <c r="R77" s="256"/>
      <c r="S77" s="256"/>
    </row>
    <row r="78" spans="1:19" ht="17.25" thickBot="1">
      <c r="A78" s="125" t="s">
        <v>89</v>
      </c>
      <c r="B78" s="126">
        <v>982</v>
      </c>
      <c r="C78" s="77">
        <v>-2.2885572100000001E-2</v>
      </c>
      <c r="D78" s="15">
        <v>1020</v>
      </c>
      <c r="E78" s="32">
        <f t="shared" si="34"/>
        <v>3.8696537678207736E-2</v>
      </c>
      <c r="F78" s="18">
        <f>IF(ISNUMBER(D78), $B91 * E78, "")</f>
        <v>5804.4806517311608</v>
      </c>
      <c r="G78" s="31">
        <v>1035</v>
      </c>
      <c r="H78" s="32">
        <f t="shared" si="35"/>
        <v>5.3971486761710798E-2</v>
      </c>
      <c r="I78" s="101">
        <f>IF(ISNUMBER(G78), $B91 * H78, "")</f>
        <v>8095.7230142566195</v>
      </c>
      <c r="J78" s="15">
        <v>1025</v>
      </c>
      <c r="K78" s="32">
        <f t="shared" si="36"/>
        <v>4.3788187372708759E-2</v>
      </c>
      <c r="L78" s="18">
        <f>IF(ISNUMBER(J78), $B91 * K78, "")</f>
        <v>6568.2281059063134</v>
      </c>
      <c r="M78" s="31"/>
      <c r="N78" s="32" t="str">
        <f t="shared" si="37"/>
        <v/>
      </c>
      <c r="O78" s="18" t="str">
        <f>IF(ISNUMBER(M78), $B91 * N78, "")</f>
        <v/>
      </c>
      <c r="Q78" s="256"/>
      <c r="R78" s="256"/>
      <c r="S78" s="256"/>
    </row>
    <row r="79" spans="1:19" ht="17.25" thickBot="1">
      <c r="A79" s="125" t="s">
        <v>107</v>
      </c>
      <c r="B79" s="126">
        <v>128</v>
      </c>
      <c r="C79" s="77">
        <v>-2.2900763399999999E-2</v>
      </c>
      <c r="D79" s="15">
        <v>138</v>
      </c>
      <c r="E79" s="32">
        <f t="shared" si="34"/>
        <v>7.8125E-2</v>
      </c>
      <c r="F79" s="18">
        <f>IF(ISNUMBER(D79), $B91 * E79, "")</f>
        <v>11718.75</v>
      </c>
      <c r="G79" s="31">
        <v>141</v>
      </c>
      <c r="H79" s="32">
        <f t="shared" si="35"/>
        <v>0.1015625</v>
      </c>
      <c r="I79" s="101">
        <f>IF(ISNUMBER(G79), $B91 * H79, "")</f>
        <v>15234.375</v>
      </c>
      <c r="J79" s="15">
        <v>140</v>
      </c>
      <c r="K79" s="32">
        <f t="shared" si="36"/>
        <v>9.375E-2</v>
      </c>
      <c r="L79" s="18">
        <f>IF(ISNUMBER(J79), $B91 * K79, "")</f>
        <v>14062.5</v>
      </c>
      <c r="M79" s="31"/>
      <c r="N79" s="32" t="str">
        <f t="shared" si="37"/>
        <v/>
      </c>
      <c r="O79" s="18" t="str">
        <f>IF(ISNUMBER(M79), $B91 * N79, "")</f>
        <v/>
      </c>
      <c r="Q79" s="33"/>
      <c r="R79" s="33"/>
    </row>
    <row r="80" spans="1:19" ht="17.25" thickBot="1">
      <c r="A80" s="130" t="s">
        <v>141</v>
      </c>
      <c r="B80" s="131">
        <v>119</v>
      </c>
      <c r="C80" s="79">
        <v>-2.45901639E-2</v>
      </c>
      <c r="D80" s="24">
        <v>129</v>
      </c>
      <c r="E80" s="25">
        <f t="shared" si="34"/>
        <v>8.4033613445378158E-2</v>
      </c>
      <c r="F80" s="104">
        <f>IF(ISNUMBER(D80), $B91 * E80, "")</f>
        <v>12605.042016806723</v>
      </c>
      <c r="G80" s="102">
        <v>131</v>
      </c>
      <c r="H80" s="25">
        <f t="shared" si="35"/>
        <v>0.10084033613445378</v>
      </c>
      <c r="I80" s="103">
        <f>IF(ISNUMBER(G80), $B91 * H80, "")</f>
        <v>15126.050420168067</v>
      </c>
      <c r="J80" s="24">
        <v>129</v>
      </c>
      <c r="K80" s="25">
        <f t="shared" si="36"/>
        <v>8.4033613445378158E-2</v>
      </c>
      <c r="L80" s="104">
        <f>IF(ISNUMBER(J80), $B91 * K80, "")</f>
        <v>12605.042016806723</v>
      </c>
      <c r="M80" s="102"/>
      <c r="N80" s="25" t="str">
        <f t="shared" si="37"/>
        <v/>
      </c>
      <c r="O80" s="104" t="str">
        <f>IF(ISNUMBER(M80), $B91 * N80, "")</f>
        <v/>
      </c>
      <c r="Q80" s="265"/>
      <c r="R80" s="266"/>
      <c r="S80" s="267"/>
    </row>
    <row r="81" spans="1:19">
      <c r="A81" s="123" t="s">
        <v>101</v>
      </c>
      <c r="B81" s="124">
        <v>814</v>
      </c>
      <c r="C81" s="76">
        <v>-2.7479092E-2</v>
      </c>
      <c r="D81" s="13">
        <v>865</v>
      </c>
      <c r="E81" s="14">
        <f>IF(ISNUMBER(D81), (D81 - $B81) / $B81, "")</f>
        <v>6.2653562653562658E-2</v>
      </c>
      <c r="F81" s="16">
        <f>IF(ISNUMBER(D81), $B91 * E81, "")</f>
        <v>9398.0343980343987</v>
      </c>
      <c r="G81" s="29">
        <v>884</v>
      </c>
      <c r="H81" s="14">
        <f>IF(ISNUMBER(G81), (G81 - $B81) / $B81, "")</f>
        <v>8.5995085995085999E-2</v>
      </c>
      <c r="I81" s="100">
        <f>IF(ISNUMBER(G81), $B91 * H81, "")</f>
        <v>12899.2628992629</v>
      </c>
      <c r="J81" s="13">
        <v>871</v>
      </c>
      <c r="K81" s="14">
        <f>IF(ISNUMBER(J81), (J81 - $B81) / $B81, "")</f>
        <v>7.0024570024570021E-2</v>
      </c>
      <c r="L81" s="16">
        <f>IF(ISNUMBER(J81), $B91 * K81, "")</f>
        <v>10503.685503685503</v>
      </c>
      <c r="M81" s="29"/>
      <c r="N81" s="14" t="str">
        <f>IF(ISNUMBER(M81), (M81 - $B81) / $B81, "")</f>
        <v/>
      </c>
      <c r="O81" s="16" t="str">
        <f>IF(ISNUMBER(M81), $B91 * N81, "")</f>
        <v/>
      </c>
      <c r="Q81" s="268"/>
      <c r="R81" s="269"/>
      <c r="S81" s="270"/>
    </row>
    <row r="82" spans="1:19" ht="17.25" thickBot="1">
      <c r="A82" s="125" t="s">
        <v>181</v>
      </c>
      <c r="B82" s="126">
        <v>914</v>
      </c>
      <c r="C82" s="77">
        <v>-2.8692879899999999E-2</v>
      </c>
      <c r="D82" s="15">
        <v>959</v>
      </c>
      <c r="E82" s="32">
        <f t="shared" ref="E82:E85" si="38">IF(ISNUMBER(D82), (D82 - $B82) / $B82, "")</f>
        <v>4.923413566739606E-2</v>
      </c>
      <c r="F82" s="18">
        <f>IF(ISNUMBER(D82), $B91 * E82, "")</f>
        <v>7385.1203501094087</v>
      </c>
      <c r="G82" s="31">
        <v>974</v>
      </c>
      <c r="H82" s="32">
        <f t="shared" ref="H82:H85" si="39">IF(ISNUMBER(G82), (G82 - $B82) / $B82, "")</f>
        <v>6.5645514223194742E-2</v>
      </c>
      <c r="I82" s="101">
        <f>IF(ISNUMBER(G82), $B91 * H82, "")</f>
        <v>9846.8271334792116</v>
      </c>
      <c r="J82" s="15">
        <v>966</v>
      </c>
      <c r="K82" s="32">
        <f t="shared" ref="K82:K85" si="40">IF(ISNUMBER(J82), (J82 - $B82) / $B82, "")</f>
        <v>5.689277899343545E-2</v>
      </c>
      <c r="L82" s="18">
        <f>IF(ISNUMBER(J82), $B91 * K82, "")</f>
        <v>8533.916849015317</v>
      </c>
      <c r="M82" s="31"/>
      <c r="N82" s="32" t="str">
        <f t="shared" ref="N82:N85" si="41">IF(ISNUMBER(M82), (M82 - $B82) / $B82, "")</f>
        <v/>
      </c>
      <c r="O82" s="18" t="str">
        <f>IF(ISNUMBER(M82), $B91 * N82, "")</f>
        <v/>
      </c>
      <c r="Q82" s="271"/>
      <c r="R82" s="272"/>
      <c r="S82" s="273"/>
    </row>
    <row r="83" spans="1:19" ht="17.25" thickBot="1">
      <c r="A83" s="125" t="s">
        <v>121</v>
      </c>
      <c r="B83" s="126">
        <v>393</v>
      </c>
      <c r="C83" s="77">
        <v>-2.9629629599999999E-2</v>
      </c>
      <c r="D83" s="15">
        <v>422</v>
      </c>
      <c r="E83" s="32">
        <f t="shared" si="38"/>
        <v>7.3791348600508899E-2</v>
      </c>
      <c r="F83" s="18">
        <f>IF(ISNUMBER(D83), $B91 * E83, "")</f>
        <v>11068.702290076335</v>
      </c>
      <c r="G83" s="31">
        <v>436</v>
      </c>
      <c r="H83" s="32">
        <f t="shared" si="39"/>
        <v>0.10941475826972011</v>
      </c>
      <c r="I83" s="101">
        <f>IF(ISNUMBER(G83), $B91 * H83, "")</f>
        <v>16412.213740458017</v>
      </c>
      <c r="J83" s="15">
        <v>432</v>
      </c>
      <c r="K83" s="32">
        <f t="shared" si="40"/>
        <v>9.9236641221374045E-2</v>
      </c>
      <c r="L83" s="18">
        <f>IF(ISNUMBER(J83), $B91 * K83, "")</f>
        <v>14885.496183206107</v>
      </c>
      <c r="M83" s="31"/>
      <c r="N83" s="32" t="str">
        <f t="shared" si="41"/>
        <v/>
      </c>
      <c r="O83" s="18" t="str">
        <f>IF(ISNUMBER(M83), $B91 * N83, "")</f>
        <v/>
      </c>
      <c r="Q83" s="256"/>
      <c r="R83" s="256"/>
      <c r="S83" s="256"/>
    </row>
    <row r="84" spans="1:19" ht="17.25" thickBot="1">
      <c r="A84" s="125" t="s">
        <v>56</v>
      </c>
      <c r="B84" s="126">
        <v>153</v>
      </c>
      <c r="C84" s="77">
        <v>-3.1645569599999999E-2</v>
      </c>
      <c r="D84" s="15">
        <v>160</v>
      </c>
      <c r="E84" s="32">
        <f t="shared" si="38"/>
        <v>4.5751633986928102E-2</v>
      </c>
      <c r="F84" s="18">
        <f>IF(ISNUMBER(D84), $B91 * E84, "")</f>
        <v>6862.745098039215</v>
      </c>
      <c r="G84" s="31">
        <v>163</v>
      </c>
      <c r="H84" s="32">
        <f t="shared" si="39"/>
        <v>6.535947712418301E-2</v>
      </c>
      <c r="I84" s="101">
        <f>IF(ISNUMBER(G84), $B91 * H84, "")</f>
        <v>9803.9215686274511</v>
      </c>
      <c r="J84" s="15">
        <v>162</v>
      </c>
      <c r="K84" s="32">
        <f t="shared" si="40"/>
        <v>5.8823529411764705E-2</v>
      </c>
      <c r="L84" s="18">
        <f>IF(ISNUMBER(J84), $B91 * K84, "")</f>
        <v>8823.5294117647063</v>
      </c>
      <c r="M84" s="31"/>
      <c r="N84" s="32" t="str">
        <f t="shared" si="41"/>
        <v/>
      </c>
      <c r="O84" s="18" t="str">
        <f>IF(ISNUMBER(M84), $B91 * N84, "")</f>
        <v/>
      </c>
      <c r="Q84" s="251"/>
      <c r="R84" s="251"/>
      <c r="S84" s="251"/>
    </row>
    <row r="85" spans="1:19" ht="17.25" thickBot="1">
      <c r="A85" s="127" t="s">
        <v>115</v>
      </c>
      <c r="B85" s="128">
        <v>652</v>
      </c>
      <c r="C85" s="78">
        <v>-3.2640949599999997E-2</v>
      </c>
      <c r="D85" s="20">
        <v>689</v>
      </c>
      <c r="E85" s="21">
        <f t="shared" si="38"/>
        <v>5.674846625766871E-2</v>
      </c>
      <c r="F85" s="22">
        <f>IF(ISNUMBER(D85), $B91 * E85, "")</f>
        <v>8512.2699386503064</v>
      </c>
      <c r="G85" s="30">
        <v>710</v>
      </c>
      <c r="H85" s="21">
        <f t="shared" si="39"/>
        <v>8.8957055214723926E-2</v>
      </c>
      <c r="I85" s="105">
        <f>IF(ISNUMBER(G85), $B91 * H85, "")</f>
        <v>13343.558282208589</v>
      </c>
      <c r="J85" s="20">
        <v>703</v>
      </c>
      <c r="K85" s="21">
        <f t="shared" si="40"/>
        <v>7.8220858895705528E-2</v>
      </c>
      <c r="L85" s="22">
        <f>IF(ISNUMBER(J85), $B91 * K85, "")</f>
        <v>11733.12883435583</v>
      </c>
      <c r="M85" s="30"/>
      <c r="N85" s="21" t="str">
        <f t="shared" si="41"/>
        <v/>
      </c>
      <c r="O85" s="22" t="str">
        <f>IF(ISNUMBER(M85), $B91 * N85, "")</f>
        <v/>
      </c>
      <c r="Q85" s="251"/>
      <c r="R85" s="251"/>
      <c r="S85" s="251"/>
    </row>
    <row r="86" spans="1:19" ht="17.25" thickBot="1">
      <c r="A86" s="125" t="s">
        <v>103</v>
      </c>
      <c r="B86" s="129">
        <v>917</v>
      </c>
      <c r="C86" s="80">
        <v>-3.5751840200000003E-2</v>
      </c>
      <c r="D86" s="106">
        <v>982</v>
      </c>
      <c r="E86" s="107">
        <f>IF(ISNUMBER(D86), (D86 - $B86) / $B86, "")</f>
        <v>7.0883315158124321E-2</v>
      </c>
      <c r="F86" s="108">
        <f>IF(ISNUMBER(D86), $B91 * E86, "")</f>
        <v>10632.497273718649</v>
      </c>
      <c r="G86" s="109">
        <v>1010</v>
      </c>
      <c r="H86" s="107">
        <f>IF(ISNUMBER(G86), (G86 - $B86) / $B86, "")</f>
        <v>0.10141766630316248</v>
      </c>
      <c r="I86" s="110">
        <f>IF(ISNUMBER(G86), $B91 * H86, "")</f>
        <v>15212.649945474373</v>
      </c>
      <c r="J86" s="106">
        <v>1005</v>
      </c>
      <c r="K86" s="107">
        <f>IF(ISNUMBER(J86), (J86 - $B86) / $B86, "")</f>
        <v>9.5965103598691384E-2</v>
      </c>
      <c r="L86" s="108">
        <f>IF(ISNUMBER(J86), $B91 * K86, "")</f>
        <v>14394.765539803708</v>
      </c>
      <c r="M86" s="109"/>
      <c r="N86" s="107" t="str">
        <f>IF(ISNUMBER(M86), (M86 - $B86) / $B86, "")</f>
        <v/>
      </c>
      <c r="O86" s="108" t="str">
        <f>IF(ISNUMBER(M86), $B91 * N86, "")</f>
        <v/>
      </c>
      <c r="Q86" s="256"/>
      <c r="R86" s="256"/>
      <c r="S86" s="256"/>
    </row>
    <row r="87" spans="1:19" ht="17.25" thickBot="1">
      <c r="A87" s="125" t="s">
        <v>203</v>
      </c>
      <c r="B87" s="126">
        <v>590</v>
      </c>
      <c r="C87" s="77">
        <v>-3.75203915E-2</v>
      </c>
      <c r="D87" s="15">
        <v>634</v>
      </c>
      <c r="E87" s="32">
        <f t="shared" ref="E87:E90" si="42">IF(ISNUMBER(D87), (D87 - $B87) / $B87, "")</f>
        <v>7.4576271186440682E-2</v>
      </c>
      <c r="F87" s="18">
        <f>IF(ISNUMBER(D87), $B91 * E87, "")</f>
        <v>11186.440677966102</v>
      </c>
      <c r="G87" s="31">
        <v>650</v>
      </c>
      <c r="H87" s="32">
        <f t="shared" ref="H87:H90" si="43">IF(ISNUMBER(G87), (G87 - $B87) / $B87, "")</f>
        <v>0.10169491525423729</v>
      </c>
      <c r="I87" s="101">
        <f>IF(ISNUMBER(G87), $B91 * H87, "")</f>
        <v>15254.237288135595</v>
      </c>
      <c r="J87" s="15">
        <v>637</v>
      </c>
      <c r="K87" s="32">
        <f t="shared" ref="K87:K90" si="44">IF(ISNUMBER(J87), (J87 - $B87) / $B87, "")</f>
        <v>7.9661016949152536E-2</v>
      </c>
      <c r="L87" s="18">
        <f>IF(ISNUMBER(J87), $B91 * K87, "")</f>
        <v>11949.15254237288</v>
      </c>
      <c r="M87" s="31"/>
      <c r="N87" s="32" t="str">
        <f t="shared" ref="N87:N90" si="45">IF(ISNUMBER(M87), (M87 - $B87) / $B87, "")</f>
        <v/>
      </c>
      <c r="O87" s="18" t="str">
        <f>IF(ISNUMBER(M87), $B91 * N87, "")</f>
        <v/>
      </c>
      <c r="Q87" s="256"/>
      <c r="R87" s="256"/>
      <c r="S87" s="256"/>
    </row>
    <row r="88" spans="1:19" ht="17.25" thickBot="1">
      <c r="A88" s="125" t="s">
        <v>219</v>
      </c>
      <c r="B88" s="126">
        <v>253</v>
      </c>
      <c r="C88" s="77">
        <v>-3.8022813699999998E-2</v>
      </c>
      <c r="D88" s="15">
        <v>286</v>
      </c>
      <c r="E88" s="32">
        <f t="shared" si="42"/>
        <v>0.13043478260869565</v>
      </c>
      <c r="F88" s="18">
        <f>IF(ISNUMBER(D88), $B91 * E88, "")</f>
        <v>19565.217391304348</v>
      </c>
      <c r="G88" s="31">
        <v>295</v>
      </c>
      <c r="H88" s="32">
        <f t="shared" si="43"/>
        <v>0.16600790513833993</v>
      </c>
      <c r="I88" s="101">
        <f>IF(ISNUMBER(G88), $B91 * H88, "")</f>
        <v>24901.185770750992</v>
      </c>
      <c r="J88" s="15">
        <v>293</v>
      </c>
      <c r="K88" s="32">
        <f t="shared" si="44"/>
        <v>0.15810276679841898</v>
      </c>
      <c r="L88" s="18">
        <f>IF(ISNUMBER(J88), $B91 * K88, "")</f>
        <v>23715.415019762848</v>
      </c>
      <c r="M88" s="31"/>
      <c r="N88" s="32" t="str">
        <f t="shared" si="45"/>
        <v/>
      </c>
      <c r="O88" s="18" t="str">
        <f>IF(ISNUMBER(M88), $B91 * N88, "")</f>
        <v/>
      </c>
      <c r="Q88" s="256"/>
      <c r="R88" s="256"/>
      <c r="S88" s="256"/>
    </row>
    <row r="89" spans="1:19">
      <c r="A89" s="125" t="s">
        <v>249</v>
      </c>
      <c r="B89" s="126">
        <v>804</v>
      </c>
      <c r="C89" s="77">
        <v>-3.9426523300000002E-2</v>
      </c>
      <c r="D89" s="15">
        <v>849</v>
      </c>
      <c r="E89" s="32">
        <f t="shared" si="42"/>
        <v>5.5970149253731345E-2</v>
      </c>
      <c r="F89" s="18">
        <f>IF(ISNUMBER(D89), $B91 * E89, "")</f>
        <v>8395.5223880597023</v>
      </c>
      <c r="G89" s="31">
        <v>868</v>
      </c>
      <c r="H89" s="32">
        <f t="shared" si="43"/>
        <v>7.9601990049751242E-2</v>
      </c>
      <c r="I89" s="101">
        <f>IF(ISNUMBER(G89), $B91 * H89, "")</f>
        <v>11940.298507462687</v>
      </c>
      <c r="J89" s="15">
        <v>864</v>
      </c>
      <c r="K89" s="32">
        <f t="shared" si="44"/>
        <v>7.4626865671641784E-2</v>
      </c>
      <c r="L89" s="18">
        <f>IF(ISNUMBER(J89), $B91 * K89, "")</f>
        <v>11194.029850746268</v>
      </c>
      <c r="M89" s="31"/>
      <c r="N89" s="32" t="str">
        <f t="shared" si="45"/>
        <v/>
      </c>
      <c r="O89" s="18" t="str">
        <f>IF(ISNUMBER(M89), $B91 * N89, "")</f>
        <v/>
      </c>
      <c r="Q89" s="278"/>
      <c r="R89" s="279"/>
      <c r="S89" s="280"/>
    </row>
    <row r="90" spans="1:19" ht="17.25" thickBot="1">
      <c r="A90" s="130" t="s">
        <v>327</v>
      </c>
      <c r="B90" s="131">
        <v>873</v>
      </c>
      <c r="C90" s="79">
        <v>-3.9603960399999999E-2</v>
      </c>
      <c r="D90" s="24">
        <v>906</v>
      </c>
      <c r="E90" s="25">
        <f t="shared" si="42"/>
        <v>3.7800687285223365E-2</v>
      </c>
      <c r="F90" s="104">
        <f>IF(ISNUMBER(D90), $B91 * E90, "")</f>
        <v>5670.1030927835045</v>
      </c>
      <c r="G90" s="102">
        <v>923</v>
      </c>
      <c r="H90" s="25">
        <f t="shared" si="43"/>
        <v>5.7273768613974797E-2</v>
      </c>
      <c r="I90" s="103">
        <f>IF(ISNUMBER(G90), $B91 * H90, "")</f>
        <v>8591.0652920962202</v>
      </c>
      <c r="J90" s="24">
        <v>919</v>
      </c>
      <c r="K90" s="25">
        <f t="shared" si="44"/>
        <v>5.2691867124856816E-2</v>
      </c>
      <c r="L90" s="104">
        <f>IF(ISNUMBER(J90), $B91 * K90, "")</f>
        <v>7903.7800687285226</v>
      </c>
      <c r="M90" s="102"/>
      <c r="N90" s="25" t="str">
        <f t="shared" si="45"/>
        <v/>
      </c>
      <c r="O90" s="104" t="str">
        <f>IF(ISNUMBER(M90), $B91 * N90, "")</f>
        <v/>
      </c>
      <c r="Q90" s="281"/>
      <c r="R90" s="282"/>
      <c r="S90" s="283"/>
    </row>
    <row r="91" spans="1:19" ht="17.25" thickBot="1">
      <c r="A91" s="132" t="s">
        <v>267</v>
      </c>
      <c r="B91" s="289">
        <f>$B$37</f>
        <v>150000</v>
      </c>
      <c r="C91" s="290"/>
      <c r="D91" s="26" t="s">
        <v>268</v>
      </c>
      <c r="E91" s="27">
        <f>IF(COUNT(E71:E90), SUM(E71:E90) / COUNT(E71:E90), 0)</f>
        <v>7.617796080311498E-2</v>
      </c>
      <c r="F91" s="28">
        <f>SUM(F71:F90)</f>
        <v>228533.88240934492</v>
      </c>
      <c r="G91" s="26" t="s">
        <v>268</v>
      </c>
      <c r="H91" s="27">
        <f>IF(COUNT(H71:H90), SUM(H71:H90) / COUNT(H71:H90), 0)</f>
        <v>0.10110095086237061</v>
      </c>
      <c r="I91" s="28">
        <f>SUM(I71:I90)</f>
        <v>303302.85258711182</v>
      </c>
      <c r="J91" s="26" t="s">
        <v>268</v>
      </c>
      <c r="K91" s="27">
        <f>IF(COUNT(K71:K90), SUM(K71:K90) / COUNT(K71:K90), 0)</f>
        <v>9.6009315886036714E-2</v>
      </c>
      <c r="L91" s="28">
        <f>SUM(L71:L90)</f>
        <v>288027.94765811012</v>
      </c>
      <c r="M91" s="26" t="s">
        <v>268</v>
      </c>
      <c r="N91" s="27">
        <f>IF(COUNT(N71:N90), SUM(N71:N90) / COUNT(N71:N90), 0)</f>
        <v>0</v>
      </c>
      <c r="O91" s="28">
        <f>SUM(O71:O90)</f>
        <v>0</v>
      </c>
      <c r="Q91" s="284"/>
      <c r="R91" s="285"/>
      <c r="S91" s="286"/>
    </row>
    <row r="93" spans="1:19" ht="17.25" thickBot="1"/>
    <row r="94" spans="1:19" ht="17.25" thickBot="1">
      <c r="A94" s="230" t="s">
        <v>46</v>
      </c>
      <c r="B94" s="231"/>
      <c r="C94" s="231"/>
      <c r="D94" s="231"/>
      <c r="E94" s="231"/>
      <c r="F94" s="231"/>
      <c r="G94" s="231"/>
      <c r="H94" s="231"/>
      <c r="I94" s="231"/>
      <c r="J94" s="231"/>
      <c r="K94" s="231"/>
      <c r="L94" s="231"/>
      <c r="M94" s="231"/>
      <c r="N94" s="231"/>
      <c r="O94" s="232"/>
      <c r="Q94" s="251"/>
      <c r="R94" s="251"/>
      <c r="S94" s="251"/>
    </row>
    <row r="95" spans="1:19" ht="17.25" thickBot="1">
      <c r="A95" s="226" t="s">
        <v>264</v>
      </c>
      <c r="B95" s="230" t="s">
        <v>49</v>
      </c>
      <c r="C95" s="232"/>
      <c r="D95" s="230" t="s">
        <v>57</v>
      </c>
      <c r="E95" s="231"/>
      <c r="F95" s="232"/>
      <c r="G95" s="257">
        <f>_xlfn.IFNA(VLOOKUP(B95, 현재가테이블!$B$2:$D$200, 2, FALSE), "-")</f>
        <v>60715000</v>
      </c>
      <c r="H95" s="258"/>
      <c r="I95" s="259"/>
      <c r="J95" s="230" t="s">
        <v>58</v>
      </c>
      <c r="K95" s="231"/>
      <c r="L95" s="232"/>
      <c r="M95" s="260">
        <f>_xlfn.IFNA(VLOOKUP(B95, 현재가테이블!$B$2:$D$200, 3, FALSE), "-")</f>
        <v>-7.8924148000000006E-3</v>
      </c>
      <c r="N95" s="261"/>
      <c r="O95" s="262"/>
      <c r="Q95" s="251"/>
      <c r="R95" s="251"/>
      <c r="S95" s="251"/>
    </row>
    <row r="96" spans="1:19" ht="17.25" thickBot="1">
      <c r="A96" s="291" t="s">
        <v>54</v>
      </c>
      <c r="B96" s="293" t="str">
        <f>TEXT($G$1, "[$-ko-KR]yyyy-mm-dd(ddd) ") &amp; "오전 00:00"</f>
        <v>2021-12-16(목) 오전 00:00</v>
      </c>
      <c r="C96" s="294"/>
      <c r="D96" s="253" t="str">
        <f>TEXT($G$1, "[$-ko-KR]yyyy-mm-dd(ddd) ") &amp; "오후 14:00"</f>
        <v>2021-12-16(목) 오후 14:00</v>
      </c>
      <c r="E96" s="254"/>
      <c r="F96" s="255"/>
      <c r="G96" s="253" t="str">
        <f>TEXT($G$1, "[$-ko-KR]yyyy-mm-dd(ddd) ") &amp; "오후 19:00"</f>
        <v>2021-12-16(목) 오후 19:00</v>
      </c>
      <c r="H96" s="254"/>
      <c r="I96" s="255"/>
      <c r="J96" s="253" t="str">
        <f>TEXT($G$1, "[$-ko-KR]yyyy-mm-dd(ddd) ") &amp; "오후 21:00"</f>
        <v>2021-12-16(목) 오후 21:00</v>
      </c>
      <c r="K96" s="254"/>
      <c r="L96" s="255"/>
      <c r="M96" s="253" t="str">
        <f>TEXT($G$1+1, "[$-ko-KR]yyyy-mm-dd(ddd) ") &amp; "오전 00:00"</f>
        <v>2021-12-17(금) 오전 00:00</v>
      </c>
      <c r="N96" s="254"/>
      <c r="O96" s="255"/>
      <c r="Q96" s="251"/>
      <c r="R96" s="251"/>
      <c r="S96" s="251"/>
    </row>
    <row r="97" spans="1:19" ht="17.25" thickBot="1">
      <c r="A97" s="292"/>
      <c r="B97" s="121" t="s">
        <v>57</v>
      </c>
      <c r="C97" s="122" t="s">
        <v>58</v>
      </c>
      <c r="D97" s="2" t="s">
        <v>57</v>
      </c>
      <c r="E97" s="10" t="s">
        <v>265</v>
      </c>
      <c r="F97" s="11" t="s">
        <v>266</v>
      </c>
      <c r="G97" s="227" t="s">
        <v>57</v>
      </c>
      <c r="H97" s="228" t="s">
        <v>265</v>
      </c>
      <c r="I97" s="229" t="s">
        <v>266</v>
      </c>
      <c r="J97" s="10" t="s">
        <v>57</v>
      </c>
      <c r="K97" s="10" t="s">
        <v>265</v>
      </c>
      <c r="L97" s="115" t="s">
        <v>266</v>
      </c>
      <c r="M97" s="2" t="s">
        <v>57</v>
      </c>
      <c r="N97" s="10" t="s">
        <v>265</v>
      </c>
      <c r="O97" s="66" t="s">
        <v>266</v>
      </c>
      <c r="Q97" s="256"/>
      <c r="R97" s="256"/>
      <c r="S97" s="256"/>
    </row>
    <row r="98" spans="1:19" ht="17.25" thickBot="1">
      <c r="A98" s="123" t="s">
        <v>163</v>
      </c>
      <c r="B98" s="124">
        <v>938</v>
      </c>
      <c r="C98" s="76">
        <v>6.5909090899999995E-2</v>
      </c>
      <c r="D98" s="13">
        <v>1145</v>
      </c>
      <c r="E98" s="14">
        <f>IF(ISNUMBER(D98), (D98 - $B98) / $B98, "")</f>
        <v>0.22068230277185502</v>
      </c>
      <c r="F98" s="16">
        <f>IF(ISNUMBER(D98), $B118 * E98, "")</f>
        <v>33102.345415778254</v>
      </c>
      <c r="G98" s="29">
        <v>1165</v>
      </c>
      <c r="H98" s="14">
        <f>IF(ISNUMBER(G98), (G98 - $B98) / $B98, "")</f>
        <v>0.24200426439232409</v>
      </c>
      <c r="I98" s="100">
        <f>IF(ISNUMBER(G98), $B118 * H98, "")</f>
        <v>36300.63965884861</v>
      </c>
      <c r="J98" s="13">
        <v>1220</v>
      </c>
      <c r="K98" s="14">
        <f>IF(ISNUMBER(J98), (J98 - $B98) / $B98, "")</f>
        <v>0.3006396588486141</v>
      </c>
      <c r="L98" s="16">
        <f>IF(ISNUMBER(J98), $B118 * K98, "")</f>
        <v>45095.948827292115</v>
      </c>
      <c r="M98" s="29"/>
      <c r="N98" s="14" t="str">
        <f>IF(ISNUMBER(M98), (M98 - $B98) / $B98, "")</f>
        <v/>
      </c>
      <c r="O98" s="16" t="str">
        <f>IF(ISNUMBER(M98), $B118 * N98, "")</f>
        <v/>
      </c>
      <c r="Q98" s="251"/>
      <c r="R98" s="251"/>
      <c r="S98" s="251"/>
    </row>
    <row r="99" spans="1:19" ht="17.25" thickBot="1">
      <c r="A99" s="125" t="s">
        <v>155</v>
      </c>
      <c r="B99" s="126">
        <v>19270</v>
      </c>
      <c r="C99" s="77">
        <v>3.6021505400000001E-2</v>
      </c>
      <c r="D99" s="15">
        <v>21230</v>
      </c>
      <c r="E99" s="32">
        <f t="shared" ref="E99:E102" si="46">IF(ISNUMBER(D99), (D99 - $B99) / $B99, "")</f>
        <v>0.101712506486767</v>
      </c>
      <c r="F99" s="18">
        <f>IF(ISNUMBER(D99), $B118 * E99, "")</f>
        <v>15256.875973015049</v>
      </c>
      <c r="G99" s="31">
        <v>21380</v>
      </c>
      <c r="H99" s="32">
        <f t="shared" ref="H99:H102" si="47">IF(ISNUMBER(G99), (G99 - $B99) / $B99, "")</f>
        <v>0.10949662688116243</v>
      </c>
      <c r="I99" s="101">
        <f>IF(ISNUMBER(G99), $B118 * H99, "")</f>
        <v>16424.494032174363</v>
      </c>
      <c r="J99" s="15">
        <v>21280</v>
      </c>
      <c r="K99" s="32">
        <f t="shared" ref="K99:K102" si="48">IF(ISNUMBER(J99), (J99 - $B99) / $B99, "")</f>
        <v>0.10430721328489881</v>
      </c>
      <c r="L99" s="18">
        <f>IF(ISNUMBER(J99), $B118 * K99, "")</f>
        <v>15646.081992734822</v>
      </c>
      <c r="M99" s="31"/>
      <c r="N99" s="32" t="str">
        <f t="shared" ref="N99:N102" si="49">IF(ISNUMBER(M99), (M99 - $B99) / $B99, "")</f>
        <v/>
      </c>
      <c r="O99" s="18" t="str">
        <f>IF(ISNUMBER(M99), $B118 * N99, "")</f>
        <v/>
      </c>
      <c r="Q99" s="251"/>
      <c r="R99" s="251"/>
      <c r="S99" s="251"/>
    </row>
    <row r="100" spans="1:19" ht="17.25" thickBot="1">
      <c r="A100" s="125" t="s">
        <v>336</v>
      </c>
      <c r="B100" s="126">
        <v>295</v>
      </c>
      <c r="C100" s="77">
        <v>2.07612457E-2</v>
      </c>
      <c r="D100" s="15">
        <v>325</v>
      </c>
      <c r="E100" s="32">
        <f t="shared" si="46"/>
        <v>0.10169491525423729</v>
      </c>
      <c r="F100" s="18">
        <f>IF(ISNUMBER(D100), $B118 * E100, "")</f>
        <v>15254.237288135595</v>
      </c>
      <c r="G100" s="31">
        <v>340</v>
      </c>
      <c r="H100" s="32">
        <f t="shared" si="47"/>
        <v>0.15254237288135594</v>
      </c>
      <c r="I100" s="101">
        <f>IF(ISNUMBER(G100), $B118 * H100, "")</f>
        <v>22881.355932203391</v>
      </c>
      <c r="J100" s="15">
        <v>336</v>
      </c>
      <c r="K100" s="32">
        <f t="shared" si="48"/>
        <v>0.13898305084745763</v>
      </c>
      <c r="L100" s="18">
        <f>IF(ISNUMBER(J100), $B118 * K100, "")</f>
        <v>20847.457627118645</v>
      </c>
      <c r="M100" s="31"/>
      <c r="N100" s="32" t="str">
        <f t="shared" si="49"/>
        <v/>
      </c>
      <c r="O100" s="18" t="str">
        <f>IF(ISNUMBER(M100), $B118 * N100, "")</f>
        <v/>
      </c>
      <c r="Q100" s="256"/>
      <c r="R100" s="256"/>
      <c r="S100" s="256"/>
    </row>
    <row r="101" spans="1:19" ht="17.25" thickBot="1">
      <c r="A101" s="125" t="s">
        <v>217</v>
      </c>
      <c r="B101" s="126">
        <v>171</v>
      </c>
      <c r="C101" s="77">
        <v>5.8823529000000003E-3</v>
      </c>
      <c r="D101" s="15">
        <v>178</v>
      </c>
      <c r="E101" s="32">
        <f t="shared" si="46"/>
        <v>4.0935672514619881E-2</v>
      </c>
      <c r="F101" s="18">
        <f>IF(ISNUMBER(D101), $B118 * E101, "")</f>
        <v>6140.3508771929819</v>
      </c>
      <c r="G101" s="31">
        <v>182</v>
      </c>
      <c r="H101" s="32">
        <f t="shared" si="47"/>
        <v>6.4327485380116955E-2</v>
      </c>
      <c r="I101" s="101">
        <f>IF(ISNUMBER(G101), $B118 * H101, "")</f>
        <v>9649.1228070175439</v>
      </c>
      <c r="J101" s="15">
        <v>180</v>
      </c>
      <c r="K101" s="32">
        <f t="shared" si="48"/>
        <v>5.2631578947368418E-2</v>
      </c>
      <c r="L101" s="18">
        <f>IF(ISNUMBER(J101), $B118 * K101, "")</f>
        <v>7894.7368421052624</v>
      </c>
      <c r="M101" s="31"/>
      <c r="N101" s="32" t="str">
        <f t="shared" si="49"/>
        <v/>
      </c>
      <c r="O101" s="18" t="str">
        <f>IF(ISNUMBER(M101), $B118 * N101, "")</f>
        <v/>
      </c>
      <c r="Q101" s="256"/>
      <c r="R101" s="256"/>
      <c r="S101" s="256"/>
    </row>
    <row r="102" spans="1:19" ht="17.25" thickBot="1">
      <c r="A102" s="127" t="s">
        <v>215</v>
      </c>
      <c r="B102" s="128">
        <v>340</v>
      </c>
      <c r="C102" s="78">
        <v>2.9498524999999999E-3</v>
      </c>
      <c r="D102" s="20">
        <v>374</v>
      </c>
      <c r="E102" s="21">
        <f t="shared" si="46"/>
        <v>0.1</v>
      </c>
      <c r="F102" s="22">
        <f>IF(ISNUMBER(D102), $B118 * E102, "")</f>
        <v>15000</v>
      </c>
      <c r="G102" s="30">
        <v>383</v>
      </c>
      <c r="H102" s="21">
        <f t="shared" si="47"/>
        <v>0.12647058823529411</v>
      </c>
      <c r="I102" s="105">
        <f>IF(ISNUMBER(G102), $B118 * H102, "")</f>
        <v>18970.588235294115</v>
      </c>
      <c r="J102" s="20">
        <v>391</v>
      </c>
      <c r="K102" s="21">
        <f t="shared" si="48"/>
        <v>0.15</v>
      </c>
      <c r="L102" s="22">
        <f>IF(ISNUMBER(J102), $B118 * K102, "")</f>
        <v>22500</v>
      </c>
      <c r="M102" s="30"/>
      <c r="N102" s="21" t="str">
        <f t="shared" si="49"/>
        <v/>
      </c>
      <c r="O102" s="22" t="str">
        <f>IF(ISNUMBER(M102), $B118 * N102, "")</f>
        <v/>
      </c>
      <c r="Q102" s="256"/>
      <c r="R102" s="256"/>
      <c r="S102" s="256"/>
    </row>
    <row r="103" spans="1:19" ht="17.25" thickBot="1">
      <c r="A103" s="125" t="s">
        <v>333</v>
      </c>
      <c r="B103" s="129">
        <v>199250</v>
      </c>
      <c r="C103" s="80">
        <v>-3.2516258E-3</v>
      </c>
      <c r="D103" s="106">
        <v>217700</v>
      </c>
      <c r="E103" s="107">
        <f>IF(ISNUMBER(D103), (D103 - $B103) / $B103, "")</f>
        <v>9.2597239648682564E-2</v>
      </c>
      <c r="F103" s="108">
        <f>IF(ISNUMBER(D103), $B118 * E103, "")</f>
        <v>13889.585947302385</v>
      </c>
      <c r="G103" s="109">
        <v>229850</v>
      </c>
      <c r="H103" s="107">
        <f>IF(ISNUMBER(G103), (G103 - $B103) / $B103, "")</f>
        <v>0.15357590966122961</v>
      </c>
      <c r="I103" s="110">
        <f>IF(ISNUMBER(G103), $B118 * H103, "")</f>
        <v>23036.38644918444</v>
      </c>
      <c r="J103" s="106">
        <v>231000</v>
      </c>
      <c r="K103" s="107">
        <f>IF(ISNUMBER(J103), (J103 - $B103) / $B103, "")</f>
        <v>0.15934755332496864</v>
      </c>
      <c r="L103" s="108">
        <f>IF(ISNUMBER(J103), $B118 * K103, "")</f>
        <v>23902.132998745295</v>
      </c>
      <c r="M103" s="109"/>
      <c r="N103" s="107" t="str">
        <f>IF(ISNUMBER(M103), (M103 - $B103) / $B103, "")</f>
        <v/>
      </c>
      <c r="O103" s="108" t="str">
        <f>IF(ISNUMBER(M103), $B118 * N103, "")</f>
        <v/>
      </c>
      <c r="Q103" s="256"/>
      <c r="R103" s="256"/>
      <c r="S103" s="256"/>
    </row>
    <row r="104" spans="1:19" ht="17.25" thickBot="1">
      <c r="A104" s="125" t="s">
        <v>237</v>
      </c>
      <c r="B104" s="126">
        <v>121</v>
      </c>
      <c r="C104" s="77">
        <v>-8.1967212999999994E-3</v>
      </c>
      <c r="D104" s="15">
        <v>128</v>
      </c>
      <c r="E104" s="32">
        <f t="shared" ref="E104:E107" si="50">IF(ISNUMBER(D104), (D104 - $B104) / $B104, "")</f>
        <v>5.7851239669421489E-2</v>
      </c>
      <c r="F104" s="18">
        <f>IF(ISNUMBER(D104), $B118 * E104, "")</f>
        <v>8677.6859504132226</v>
      </c>
      <c r="G104" s="31">
        <v>131</v>
      </c>
      <c r="H104" s="32">
        <f t="shared" ref="H104:H107" si="51">IF(ISNUMBER(G104), (G104 - $B104) / $B104, "")</f>
        <v>8.2644628099173556E-2</v>
      </c>
      <c r="I104" s="101">
        <f>IF(ISNUMBER(G104), $B118 * H104, "")</f>
        <v>12396.694214876034</v>
      </c>
      <c r="J104" s="15">
        <v>130</v>
      </c>
      <c r="K104" s="32">
        <f t="shared" ref="K104:K107" si="52">IF(ISNUMBER(J104), (J104 - $B104) / $B104, "")</f>
        <v>7.43801652892562E-2</v>
      </c>
      <c r="L104" s="18">
        <f>IF(ISNUMBER(J104), $B118 * K104, "")</f>
        <v>11157.024793388429</v>
      </c>
      <c r="M104" s="31"/>
      <c r="N104" s="32" t="str">
        <f t="shared" ref="N104:N107" si="53">IF(ISNUMBER(M104), (M104 - $B104) / $B104, "")</f>
        <v/>
      </c>
      <c r="O104" s="18" t="str">
        <f>IF(ISNUMBER(M104), $B118 * N104, "")</f>
        <v/>
      </c>
      <c r="Q104" s="256"/>
      <c r="R104" s="256"/>
      <c r="S104" s="256"/>
    </row>
    <row r="105" spans="1:19" ht="17.25" thickBot="1">
      <c r="A105" s="125" t="s">
        <v>109</v>
      </c>
      <c r="B105" s="126">
        <v>4940</v>
      </c>
      <c r="C105" s="77">
        <v>-1.00200401E-2</v>
      </c>
      <c r="D105" s="15">
        <v>5410</v>
      </c>
      <c r="E105" s="32">
        <f t="shared" si="50"/>
        <v>9.5141700404858295E-2</v>
      </c>
      <c r="F105" s="18">
        <f>IF(ISNUMBER(D105), $B118 * E105, "")</f>
        <v>14271.255060728745</v>
      </c>
      <c r="G105" s="31">
        <v>5525</v>
      </c>
      <c r="H105" s="32">
        <f t="shared" si="51"/>
        <v>0.11842105263157894</v>
      </c>
      <c r="I105" s="101">
        <f>IF(ISNUMBER(G105), $B118 * H105, "")</f>
        <v>17763.15789473684</v>
      </c>
      <c r="J105" s="15">
        <v>5465</v>
      </c>
      <c r="K105" s="32">
        <f t="shared" si="52"/>
        <v>0.1062753036437247</v>
      </c>
      <c r="L105" s="18">
        <f>IF(ISNUMBER(J105), $B118 * K105, "")</f>
        <v>15941.295546558706</v>
      </c>
      <c r="M105" s="31"/>
      <c r="N105" s="32" t="str">
        <f t="shared" si="53"/>
        <v/>
      </c>
      <c r="O105" s="18" t="str">
        <f>IF(ISNUMBER(M105), $B118 * N105, "")</f>
        <v/>
      </c>
      <c r="Q105" s="256"/>
      <c r="R105" s="256"/>
      <c r="S105" s="256"/>
    </row>
    <row r="106" spans="1:19" ht="17.25" thickBot="1">
      <c r="A106" s="125" t="s">
        <v>235</v>
      </c>
      <c r="B106" s="126">
        <v>97.1</v>
      </c>
      <c r="C106" s="77">
        <v>-1.4213198E-2</v>
      </c>
      <c r="D106" s="15">
        <v>103</v>
      </c>
      <c r="E106" s="32">
        <f t="shared" si="50"/>
        <v>6.0762100926879566E-2</v>
      </c>
      <c r="F106" s="18">
        <f>IF(ISNUMBER(D106), $B118 * E106, "")</f>
        <v>9114.3151390319345</v>
      </c>
      <c r="G106" s="31">
        <v>105</v>
      </c>
      <c r="H106" s="32">
        <f t="shared" si="51"/>
        <v>8.1359423274974321E-2</v>
      </c>
      <c r="I106" s="101">
        <f>IF(ISNUMBER(G106), $B118 * H106, "")</f>
        <v>12203.913491246149</v>
      </c>
      <c r="J106" s="15">
        <v>104</v>
      </c>
      <c r="K106" s="32">
        <f t="shared" si="52"/>
        <v>7.1060762100926947E-2</v>
      </c>
      <c r="L106" s="18">
        <f>IF(ISNUMBER(J106), $B118 * K106, "")</f>
        <v>10659.114315139042</v>
      </c>
      <c r="M106" s="31"/>
      <c r="N106" s="32" t="str">
        <f t="shared" si="53"/>
        <v/>
      </c>
      <c r="O106" s="18" t="str">
        <f>IF(ISNUMBER(M106), $B118 * N106, "")</f>
        <v/>
      </c>
      <c r="Q106" s="33"/>
      <c r="R106" s="33"/>
    </row>
    <row r="107" spans="1:19" ht="17.25" thickBot="1">
      <c r="A107" s="130" t="s">
        <v>149</v>
      </c>
      <c r="B107" s="131">
        <v>105</v>
      </c>
      <c r="C107" s="79">
        <v>-1.8691588799999999E-2</v>
      </c>
      <c r="D107" s="24">
        <v>108</v>
      </c>
      <c r="E107" s="25">
        <f t="shared" si="50"/>
        <v>2.8571428571428571E-2</v>
      </c>
      <c r="F107" s="104">
        <f>IF(ISNUMBER(D107), $B118 * E107, "")</f>
        <v>4285.7142857142853</v>
      </c>
      <c r="G107" s="102">
        <v>110</v>
      </c>
      <c r="H107" s="25">
        <f t="shared" si="51"/>
        <v>4.7619047619047616E-2</v>
      </c>
      <c r="I107" s="103">
        <f>IF(ISNUMBER(G107), $B118 * H107, "")</f>
        <v>7142.8571428571422</v>
      </c>
      <c r="J107" s="24">
        <v>109</v>
      </c>
      <c r="K107" s="25">
        <f t="shared" si="52"/>
        <v>3.8095238095238099E-2</v>
      </c>
      <c r="L107" s="104">
        <f>IF(ISNUMBER(J107), $B118 * K107, "")</f>
        <v>5714.2857142857147</v>
      </c>
      <c r="M107" s="102"/>
      <c r="N107" s="25" t="str">
        <f t="shared" si="53"/>
        <v/>
      </c>
      <c r="O107" s="104" t="str">
        <f>IF(ISNUMBER(M107), $B118 * N107, "")</f>
        <v/>
      </c>
      <c r="Q107" s="265"/>
      <c r="R107" s="266"/>
      <c r="S107" s="267"/>
    </row>
    <row r="108" spans="1:19">
      <c r="A108" s="123" t="s">
        <v>225</v>
      </c>
      <c r="B108" s="124">
        <v>886</v>
      </c>
      <c r="C108" s="76">
        <v>-1.9911504399999998E-2</v>
      </c>
      <c r="D108" s="13">
        <v>988</v>
      </c>
      <c r="E108" s="14">
        <f>IF(ISNUMBER(D108), (D108 - $B108) / $B108, "")</f>
        <v>0.11512415349887133</v>
      </c>
      <c r="F108" s="16">
        <f>IF(ISNUMBER(D108), $B118 * E108, "")</f>
        <v>17268.6230248307</v>
      </c>
      <c r="G108" s="29">
        <v>1000</v>
      </c>
      <c r="H108" s="14">
        <f>IF(ISNUMBER(G108), (G108 - $B108) / $B108, "")</f>
        <v>0.12866817155756208</v>
      </c>
      <c r="I108" s="100">
        <f>IF(ISNUMBER(G108), $B118 * H108, "")</f>
        <v>19300.22573363431</v>
      </c>
      <c r="J108" s="13">
        <v>992</v>
      </c>
      <c r="K108" s="14">
        <f>IF(ISNUMBER(J108), (J108 - $B108) / $B108, "")</f>
        <v>0.11963882618510158</v>
      </c>
      <c r="L108" s="16">
        <f>IF(ISNUMBER(J108), $B118 * K108, "")</f>
        <v>17945.823927765236</v>
      </c>
      <c r="M108" s="29"/>
      <c r="N108" s="14" t="str">
        <f>IF(ISNUMBER(M108), (M108 - $B108) / $B108, "")</f>
        <v/>
      </c>
      <c r="O108" s="16" t="str">
        <f>IF(ISNUMBER(M108), $B118 * N108, "")</f>
        <v/>
      </c>
      <c r="Q108" s="268"/>
      <c r="R108" s="269"/>
      <c r="S108" s="270"/>
    </row>
    <row r="109" spans="1:19" ht="17.25" thickBot="1">
      <c r="A109" s="125" t="s">
        <v>213</v>
      </c>
      <c r="B109" s="126">
        <v>9.8800000000000008</v>
      </c>
      <c r="C109" s="77">
        <v>-2.1782178199999998E-2</v>
      </c>
      <c r="D109" s="15">
        <v>10.6</v>
      </c>
      <c r="E109" s="32">
        <f t="shared" ref="E109:E112" si="54">IF(ISNUMBER(D109), (D109 - $B109) / $B109, "")</f>
        <v>7.2874493927125389E-2</v>
      </c>
      <c r="F109" s="18">
        <f>IF(ISNUMBER(D109), $B118 * E109, "")</f>
        <v>10931.174089068809</v>
      </c>
      <c r="G109" s="31">
        <v>10.8</v>
      </c>
      <c r="H109" s="32">
        <f t="shared" ref="H109:H112" si="55">IF(ISNUMBER(G109), (G109 - $B109) / $B109, "")</f>
        <v>9.3117408906882582E-2</v>
      </c>
      <c r="I109" s="101">
        <f>IF(ISNUMBER(G109), $B118 * H109, "")</f>
        <v>13967.611336032387</v>
      </c>
      <c r="J109" s="15">
        <v>10.7</v>
      </c>
      <c r="K109" s="32">
        <f t="shared" ref="K109:K112" si="56">IF(ISNUMBER(J109), (J109 - $B109) / $B109, "")</f>
        <v>8.2995951417003888E-2</v>
      </c>
      <c r="L109" s="18">
        <f>IF(ISNUMBER(J109), $B118 * K109, "")</f>
        <v>12449.392712550583</v>
      </c>
      <c r="M109" s="31"/>
      <c r="N109" s="32" t="str">
        <f t="shared" ref="N109:N112" si="57">IF(ISNUMBER(M109), (M109 - $B109) / $B109, "")</f>
        <v/>
      </c>
      <c r="O109" s="18" t="str">
        <f>IF(ISNUMBER(M109), $B118 * N109, "")</f>
        <v/>
      </c>
      <c r="Q109" s="271"/>
      <c r="R109" s="272"/>
      <c r="S109" s="273"/>
    </row>
    <row r="110" spans="1:19" ht="17.25" thickBot="1">
      <c r="A110" s="125" t="s">
        <v>151</v>
      </c>
      <c r="B110" s="126">
        <v>116350</v>
      </c>
      <c r="C110" s="77">
        <v>-2.1857923500000001E-2</v>
      </c>
      <c r="D110" s="15">
        <v>124850</v>
      </c>
      <c r="E110" s="32">
        <f t="shared" si="54"/>
        <v>7.3055436183927805E-2</v>
      </c>
      <c r="F110" s="18">
        <f>IF(ISNUMBER(D110), $B118 * E110, "")</f>
        <v>10958.31542758917</v>
      </c>
      <c r="G110" s="31">
        <v>127650</v>
      </c>
      <c r="H110" s="32">
        <f t="shared" si="55"/>
        <v>9.7120756338633429E-2</v>
      </c>
      <c r="I110" s="101">
        <f>IF(ISNUMBER(G110), $B118 * H110, "")</f>
        <v>14568.113450795014</v>
      </c>
      <c r="J110" s="15">
        <v>126600</v>
      </c>
      <c r="K110" s="32">
        <f t="shared" si="56"/>
        <v>8.8096261280618829E-2</v>
      </c>
      <c r="L110" s="18">
        <f>IF(ISNUMBER(J110), $B118 * K110, "")</f>
        <v>13214.439192092825</v>
      </c>
      <c r="M110" s="31"/>
      <c r="N110" s="32" t="str">
        <f t="shared" si="57"/>
        <v/>
      </c>
      <c r="O110" s="18" t="str">
        <f>IF(ISNUMBER(M110), $B118 * N110, "")</f>
        <v/>
      </c>
      <c r="Q110" s="256"/>
      <c r="R110" s="256"/>
      <c r="S110" s="256"/>
    </row>
    <row r="111" spans="1:19" ht="17.25" thickBot="1">
      <c r="A111" s="125" t="s">
        <v>127</v>
      </c>
      <c r="B111" s="126">
        <v>99.7</v>
      </c>
      <c r="C111" s="77">
        <v>-2.2549019600000001E-2</v>
      </c>
      <c r="D111" s="15">
        <v>107</v>
      </c>
      <c r="E111" s="32">
        <f t="shared" si="54"/>
        <v>7.3219658976930765E-2</v>
      </c>
      <c r="F111" s="18">
        <f>IF(ISNUMBER(D111), $B118 * E111, "")</f>
        <v>10982.948846539615</v>
      </c>
      <c r="G111" s="31">
        <v>109</v>
      </c>
      <c r="H111" s="32">
        <f t="shared" si="55"/>
        <v>9.3279839518555632E-2</v>
      </c>
      <c r="I111" s="101">
        <f>IF(ISNUMBER(G111), $B118 * H111, "")</f>
        <v>13991.975927783345</v>
      </c>
      <c r="J111" s="15">
        <v>107</v>
      </c>
      <c r="K111" s="32">
        <f t="shared" si="56"/>
        <v>7.3219658976930765E-2</v>
      </c>
      <c r="L111" s="18">
        <f>IF(ISNUMBER(J111), $B118 * K111, "")</f>
        <v>10982.948846539615</v>
      </c>
      <c r="M111" s="31"/>
      <c r="N111" s="32" t="str">
        <f t="shared" si="57"/>
        <v/>
      </c>
      <c r="O111" s="18" t="str">
        <f>IF(ISNUMBER(M111), $B118 * N111, "")</f>
        <v/>
      </c>
      <c r="Q111" s="251"/>
      <c r="R111" s="251"/>
      <c r="S111" s="251"/>
    </row>
    <row r="112" spans="1:19" ht="17.25" thickBot="1">
      <c r="A112" s="127" t="s">
        <v>89</v>
      </c>
      <c r="B112" s="128">
        <v>982</v>
      </c>
      <c r="C112" s="78">
        <v>-2.2885572100000001E-2</v>
      </c>
      <c r="D112" s="20">
        <v>1020</v>
      </c>
      <c r="E112" s="21">
        <f t="shared" si="54"/>
        <v>3.8696537678207736E-2</v>
      </c>
      <c r="F112" s="22">
        <f>IF(ISNUMBER(D112), $B118 * E112, "")</f>
        <v>5804.4806517311608</v>
      </c>
      <c r="G112" s="30">
        <v>1035</v>
      </c>
      <c r="H112" s="21">
        <f t="shared" si="55"/>
        <v>5.3971486761710798E-2</v>
      </c>
      <c r="I112" s="105">
        <f>IF(ISNUMBER(G112), $B118 * H112, "")</f>
        <v>8095.7230142566195</v>
      </c>
      <c r="J112" s="20">
        <v>1025</v>
      </c>
      <c r="K112" s="21">
        <f t="shared" si="56"/>
        <v>4.3788187372708759E-2</v>
      </c>
      <c r="L112" s="22">
        <f>IF(ISNUMBER(J112), $B118 * K112, "")</f>
        <v>6568.2281059063134</v>
      </c>
      <c r="M112" s="30"/>
      <c r="N112" s="21" t="str">
        <f t="shared" si="57"/>
        <v/>
      </c>
      <c r="O112" s="22" t="str">
        <f>IF(ISNUMBER(M112), $B118 * N112, "")</f>
        <v/>
      </c>
      <c r="Q112" s="251"/>
      <c r="R112" s="251"/>
      <c r="S112" s="251"/>
    </row>
    <row r="113" spans="1:19" ht="17.25" thickBot="1">
      <c r="A113" s="125" t="s">
        <v>107</v>
      </c>
      <c r="B113" s="129">
        <v>128</v>
      </c>
      <c r="C113" s="80">
        <v>-2.2900763399999999E-2</v>
      </c>
      <c r="D113" s="106">
        <v>138</v>
      </c>
      <c r="E113" s="107">
        <f>IF(ISNUMBER(D113), (D113 - $B113) / $B113, "")</f>
        <v>7.8125E-2</v>
      </c>
      <c r="F113" s="108">
        <f>IF(ISNUMBER(D113), $B118 * E113, "")</f>
        <v>11718.75</v>
      </c>
      <c r="G113" s="109">
        <v>141</v>
      </c>
      <c r="H113" s="107">
        <f>IF(ISNUMBER(G113), (G113 - $B113) / $B113, "")</f>
        <v>0.1015625</v>
      </c>
      <c r="I113" s="110">
        <f>IF(ISNUMBER(G113), $B118 * H113, "")</f>
        <v>15234.375</v>
      </c>
      <c r="J113" s="106">
        <v>140</v>
      </c>
      <c r="K113" s="107">
        <f>IF(ISNUMBER(J113), (J113 - $B113) / $B113, "")</f>
        <v>9.375E-2</v>
      </c>
      <c r="L113" s="108">
        <f>IF(ISNUMBER(J113), $B118 * K113, "")</f>
        <v>14062.5</v>
      </c>
      <c r="M113" s="109"/>
      <c r="N113" s="107" t="str">
        <f>IF(ISNUMBER(M113), (M113 - $B113) / $B113, "")</f>
        <v/>
      </c>
      <c r="O113" s="108" t="str">
        <f>IF(ISNUMBER(M113), $B118 * N113, "")</f>
        <v/>
      </c>
      <c r="Q113" s="256"/>
      <c r="R113" s="256"/>
      <c r="S113" s="256"/>
    </row>
    <row r="114" spans="1:19" ht="17.25" thickBot="1">
      <c r="A114" s="125" t="s">
        <v>49</v>
      </c>
      <c r="B114" s="126">
        <v>58540000</v>
      </c>
      <c r="C114" s="77">
        <v>-2.3193726000000001E-2</v>
      </c>
      <c r="D114" s="15">
        <v>60556000</v>
      </c>
      <c r="E114" s="32">
        <f t="shared" ref="E114:E117" si="58">IF(ISNUMBER(D114), (D114 - $B114) / $B114, "")</f>
        <v>3.4437991117184832E-2</v>
      </c>
      <c r="F114" s="18">
        <f>IF(ISNUMBER(D114), $B118 * E114, "")</f>
        <v>5165.6986675777252</v>
      </c>
      <c r="G114" s="31">
        <v>61266000</v>
      </c>
      <c r="H114" s="32">
        <f t="shared" ref="H114:H117" si="59">IF(ISNUMBER(G114), (G114 - $B114) / $B114, "")</f>
        <v>4.6566450290399727E-2</v>
      </c>
      <c r="I114" s="101">
        <f>IF(ISNUMBER(G114), $B118 * H114, "")</f>
        <v>6984.9675435599593</v>
      </c>
      <c r="J114" s="15">
        <v>60715000</v>
      </c>
      <c r="K114" s="32">
        <f t="shared" ref="K114:K117" si="60">IF(ISNUMBER(J114), (J114 - $B114) / $B114, "")</f>
        <v>3.7154082678510419E-2</v>
      </c>
      <c r="L114" s="18">
        <f>IF(ISNUMBER(J114), $B118 * K114, "")</f>
        <v>5573.1124017765633</v>
      </c>
      <c r="M114" s="31"/>
      <c r="N114" s="32" t="str">
        <f t="shared" ref="N114:N117" si="61">IF(ISNUMBER(M114), (M114 - $B114) / $B114, "")</f>
        <v/>
      </c>
      <c r="O114" s="18" t="str">
        <f>IF(ISNUMBER(M114), $B118 * N114, "")</f>
        <v/>
      </c>
      <c r="Q114" s="256"/>
      <c r="R114" s="256"/>
      <c r="S114" s="256"/>
    </row>
    <row r="115" spans="1:19" ht="17.25" thickBot="1">
      <c r="A115" s="125" t="s">
        <v>139</v>
      </c>
      <c r="B115" s="126">
        <v>6955</v>
      </c>
      <c r="C115" s="77">
        <v>-2.3859649100000001E-2</v>
      </c>
      <c r="D115" s="15">
        <v>7370</v>
      </c>
      <c r="E115" s="32">
        <f t="shared" si="58"/>
        <v>5.9669302659956867E-2</v>
      </c>
      <c r="F115" s="18">
        <f>IF(ISNUMBER(D115), $B118 * E115, "")</f>
        <v>8950.3953989935308</v>
      </c>
      <c r="G115" s="31">
        <v>7510</v>
      </c>
      <c r="H115" s="32">
        <f t="shared" si="59"/>
        <v>7.979870596693027E-2</v>
      </c>
      <c r="I115" s="101">
        <f>IF(ISNUMBER(G115), $B118 * H115, "")</f>
        <v>11969.805895039541</v>
      </c>
      <c r="J115" s="15">
        <v>7520</v>
      </c>
      <c r="K115" s="32">
        <f t="shared" si="60"/>
        <v>8.1236520488856934E-2</v>
      </c>
      <c r="L115" s="18">
        <f>IF(ISNUMBER(J115), $B118 * K115, "")</f>
        <v>12185.478073328541</v>
      </c>
      <c r="M115" s="31"/>
      <c r="N115" s="32" t="str">
        <f t="shared" si="61"/>
        <v/>
      </c>
      <c r="O115" s="18" t="str">
        <f>IF(ISNUMBER(M115), $B118 * N115, "")</f>
        <v/>
      </c>
      <c r="Q115" s="256"/>
      <c r="R115" s="256"/>
      <c r="S115" s="256"/>
    </row>
    <row r="116" spans="1:19">
      <c r="A116" s="125" t="s">
        <v>141</v>
      </c>
      <c r="B116" s="126">
        <v>119</v>
      </c>
      <c r="C116" s="77">
        <v>-2.45901639E-2</v>
      </c>
      <c r="D116" s="15">
        <v>129</v>
      </c>
      <c r="E116" s="32">
        <f t="shared" si="58"/>
        <v>8.4033613445378158E-2</v>
      </c>
      <c r="F116" s="18">
        <f>IF(ISNUMBER(D116), $B118 * E116, "")</f>
        <v>12605.042016806723</v>
      </c>
      <c r="G116" s="31">
        <v>131</v>
      </c>
      <c r="H116" s="32">
        <f t="shared" si="59"/>
        <v>0.10084033613445378</v>
      </c>
      <c r="I116" s="101">
        <f>IF(ISNUMBER(G116), $B118 * H116, "")</f>
        <v>15126.050420168067</v>
      </c>
      <c r="J116" s="15">
        <v>129</v>
      </c>
      <c r="K116" s="32">
        <f t="shared" si="60"/>
        <v>8.4033613445378158E-2</v>
      </c>
      <c r="L116" s="18">
        <f>IF(ISNUMBER(J116), $B118 * K116, "")</f>
        <v>12605.042016806723</v>
      </c>
      <c r="M116" s="31"/>
      <c r="N116" s="32" t="str">
        <f t="shared" si="61"/>
        <v/>
      </c>
      <c r="O116" s="18" t="str">
        <f>IF(ISNUMBER(M116), $B118 * N116, "")</f>
        <v/>
      </c>
      <c r="Q116" s="278"/>
      <c r="R116" s="279"/>
      <c r="S116" s="280"/>
    </row>
    <row r="117" spans="1:19" ht="17.25" thickBot="1">
      <c r="A117" s="130" t="s">
        <v>329</v>
      </c>
      <c r="B117" s="131">
        <v>2350</v>
      </c>
      <c r="C117" s="79">
        <v>-2.4896265599999998E-2</v>
      </c>
      <c r="D117" s="24">
        <v>2590</v>
      </c>
      <c r="E117" s="25">
        <f t="shared" si="58"/>
        <v>0.10212765957446808</v>
      </c>
      <c r="F117" s="104">
        <f>IF(ISNUMBER(D117), $B118 * E117, "")</f>
        <v>15319.148936170212</v>
      </c>
      <c r="G117" s="102">
        <v>2700</v>
      </c>
      <c r="H117" s="25">
        <f t="shared" si="59"/>
        <v>0.14893617021276595</v>
      </c>
      <c r="I117" s="103">
        <f>IF(ISNUMBER(G117), $B118 * H117, "")</f>
        <v>22340.425531914894</v>
      </c>
      <c r="J117" s="24">
        <v>2675</v>
      </c>
      <c r="K117" s="25">
        <f t="shared" si="60"/>
        <v>0.13829787234042554</v>
      </c>
      <c r="L117" s="104">
        <f>IF(ISNUMBER(J117), $B118 * K117, "")</f>
        <v>20744.680851063829</v>
      </c>
      <c r="M117" s="102"/>
      <c r="N117" s="25" t="str">
        <f t="shared" si="61"/>
        <v/>
      </c>
      <c r="O117" s="104" t="str">
        <f>IF(ISNUMBER(M117), $B118 * N117, "")</f>
        <v/>
      </c>
      <c r="Q117" s="281"/>
      <c r="R117" s="282"/>
      <c r="S117" s="283"/>
    </row>
    <row r="118" spans="1:19" ht="17.25" thickBot="1">
      <c r="A118" s="132" t="s">
        <v>267</v>
      </c>
      <c r="B118" s="289">
        <f>$B$37</f>
        <v>150000</v>
      </c>
      <c r="C118" s="290"/>
      <c r="D118" s="26" t="s">
        <v>268</v>
      </c>
      <c r="E118" s="27">
        <f>IF(COUNT(E98:E117), SUM(E98:E117) / COUNT(E98:E117), 0)</f>
        <v>8.1565647665540017E-2</v>
      </c>
      <c r="F118" s="28">
        <f>SUM(F98:F117)</f>
        <v>244696.94299662014</v>
      </c>
      <c r="G118" s="26" t="s">
        <v>268</v>
      </c>
      <c r="H118" s="27">
        <f>IF(COUNT(H98:H117), SUM(H98:H117) / COUNT(H98:H117), 0)</f>
        <v>0.1061161612372076</v>
      </c>
      <c r="I118" s="28">
        <f>SUM(I98:I117)</f>
        <v>318348.48371162277</v>
      </c>
      <c r="J118" s="26" t="s">
        <v>268</v>
      </c>
      <c r="K118" s="27">
        <f>IF(COUNT(K98:K117), SUM(K98:K117) / COUNT(K98:K117), 0)</f>
        <v>0.10189657492839943</v>
      </c>
      <c r="L118" s="28">
        <f>SUM(L98:L117)</f>
        <v>305689.72478519828</v>
      </c>
      <c r="M118" s="26" t="s">
        <v>268</v>
      </c>
      <c r="N118" s="27">
        <f>IF(COUNT(N98:N117), SUM(N98:N117) / COUNT(N98:N117), 0)</f>
        <v>0</v>
      </c>
      <c r="O118" s="28">
        <f>SUM(O98:O117)</f>
        <v>0</v>
      </c>
      <c r="Q118" s="284"/>
      <c r="R118" s="285"/>
      <c r="S118" s="286"/>
    </row>
    <row r="120" spans="1:19" ht="17.25" thickBot="1"/>
    <row r="121" spans="1:19" ht="17.25" thickBot="1">
      <c r="A121" s="230" t="s">
        <v>255</v>
      </c>
      <c r="B121" s="231"/>
      <c r="C121" s="231"/>
      <c r="D121" s="231"/>
      <c r="E121" s="231"/>
      <c r="F121" s="231"/>
      <c r="G121" s="231"/>
      <c r="H121" s="231"/>
      <c r="I121" s="231"/>
      <c r="J121" s="231"/>
      <c r="K121" s="231"/>
      <c r="L121" s="231"/>
      <c r="M121" s="231"/>
      <c r="N121" s="231"/>
      <c r="O121" s="232"/>
      <c r="Q121" s="251"/>
      <c r="R121" s="251"/>
      <c r="S121" s="251"/>
    </row>
    <row r="122" spans="1:19" ht="17.25" thickBot="1">
      <c r="A122" s="226" t="s">
        <v>264</v>
      </c>
      <c r="B122" s="230" t="s">
        <v>49</v>
      </c>
      <c r="C122" s="232"/>
      <c r="D122" s="230" t="s">
        <v>57</v>
      </c>
      <c r="E122" s="231"/>
      <c r="F122" s="232"/>
      <c r="G122" s="257">
        <f>_xlfn.IFNA(VLOOKUP(B122, 현재가테이블!$B$2:$D$200, 2, FALSE), "-")</f>
        <v>60715000</v>
      </c>
      <c r="H122" s="258"/>
      <c r="I122" s="259"/>
      <c r="J122" s="230" t="s">
        <v>58</v>
      </c>
      <c r="K122" s="231"/>
      <c r="L122" s="232"/>
      <c r="M122" s="260">
        <f>_xlfn.IFNA(VLOOKUP(B122, 현재가테이블!$B$2:$D$200, 3, FALSE), "-")</f>
        <v>-7.8924148000000006E-3</v>
      </c>
      <c r="N122" s="261"/>
      <c r="O122" s="262"/>
      <c r="Q122" s="251"/>
      <c r="R122" s="251"/>
      <c r="S122" s="251"/>
    </row>
    <row r="123" spans="1:19" ht="17.25" thickBot="1">
      <c r="A123" s="291" t="s">
        <v>54</v>
      </c>
      <c r="B123" s="293" t="str">
        <f>TEXT($G$1, "[$-ko-KR]yyyy-mm-dd(ddd) ") &amp; "오전 00:00"</f>
        <v>2021-12-16(목) 오전 00:00</v>
      </c>
      <c r="C123" s="294"/>
      <c r="D123" s="253" t="str">
        <f>TEXT($G$1, "[$-ko-KR]yyyy-mm-dd(ddd) ") &amp; "오후 14:00"</f>
        <v>2021-12-16(목) 오후 14:00</v>
      </c>
      <c r="E123" s="254"/>
      <c r="F123" s="255"/>
      <c r="G123" s="253" t="str">
        <f>TEXT($G$1, "[$-ko-KR]yyyy-mm-dd(ddd) ") &amp; "오후 19:00"</f>
        <v>2021-12-16(목) 오후 19:00</v>
      </c>
      <c r="H123" s="254"/>
      <c r="I123" s="255"/>
      <c r="J123" s="253" t="str">
        <f>TEXT($G$1, "[$-ko-KR]yyyy-mm-dd(ddd) ") &amp; "오후 21:00"</f>
        <v>2021-12-16(목) 오후 21:00</v>
      </c>
      <c r="K123" s="254"/>
      <c r="L123" s="255"/>
      <c r="M123" s="253" t="str">
        <f>TEXT($G$1+1, "[$-ko-KR]yyyy-mm-dd(ddd) ") &amp; "오전 00:00"</f>
        <v>2021-12-17(금) 오전 00:00</v>
      </c>
      <c r="N123" s="254"/>
      <c r="O123" s="255"/>
      <c r="Q123" s="251"/>
      <c r="R123" s="251"/>
      <c r="S123" s="251"/>
    </row>
    <row r="124" spans="1:19" ht="17.25" thickBot="1">
      <c r="A124" s="292"/>
      <c r="B124" s="121" t="s">
        <v>57</v>
      </c>
      <c r="C124" s="122" t="s">
        <v>58</v>
      </c>
      <c r="D124" s="2" t="s">
        <v>57</v>
      </c>
      <c r="E124" s="10" t="s">
        <v>265</v>
      </c>
      <c r="F124" s="11" t="s">
        <v>266</v>
      </c>
      <c r="G124" s="227" t="s">
        <v>57</v>
      </c>
      <c r="H124" s="228" t="s">
        <v>265</v>
      </c>
      <c r="I124" s="229" t="s">
        <v>266</v>
      </c>
      <c r="J124" s="10" t="s">
        <v>57</v>
      </c>
      <c r="K124" s="10" t="s">
        <v>265</v>
      </c>
      <c r="L124" s="115" t="s">
        <v>266</v>
      </c>
      <c r="M124" s="2" t="s">
        <v>57</v>
      </c>
      <c r="N124" s="10" t="s">
        <v>265</v>
      </c>
      <c r="O124" s="66" t="s">
        <v>266</v>
      </c>
      <c r="Q124" s="256"/>
      <c r="R124" s="256"/>
      <c r="S124" s="256"/>
    </row>
    <row r="125" spans="1:19" ht="17.25" thickBot="1">
      <c r="A125" s="123" t="s">
        <v>127</v>
      </c>
      <c r="B125" s="124">
        <v>99.7</v>
      </c>
      <c r="C125" s="76">
        <v>-2.2549019600000001E-2</v>
      </c>
      <c r="D125" s="13">
        <v>107</v>
      </c>
      <c r="E125" s="14">
        <f>IF(ISNUMBER(D125), (D125 - $B125) / $B125, "")</f>
        <v>7.3219658976930765E-2</v>
      </c>
      <c r="F125" s="16">
        <f>IF(ISNUMBER(D125), $B145 * E125, "")</f>
        <v>10982.948846539615</v>
      </c>
      <c r="G125" s="29">
        <v>109</v>
      </c>
      <c r="H125" s="14">
        <f>IF(ISNUMBER(G125), (G125 - $B125) / $B125, "")</f>
        <v>9.3279839518555632E-2</v>
      </c>
      <c r="I125" s="100">
        <f>IF(ISNUMBER(G125), $B145 * H125, "")</f>
        <v>13991.975927783345</v>
      </c>
      <c r="J125" s="13">
        <v>107</v>
      </c>
      <c r="K125" s="14">
        <f>IF(ISNUMBER(J125), (J125 - $B125) / $B125, "")</f>
        <v>7.3219658976930765E-2</v>
      </c>
      <c r="L125" s="16">
        <f>IF(ISNUMBER(J125), $B145 * K125, "")</f>
        <v>10982.948846539615</v>
      </c>
      <c r="M125" s="29"/>
      <c r="N125" s="14" t="str">
        <f>IF(ISNUMBER(M125), (M125 - $B125) / $B125, "")</f>
        <v/>
      </c>
      <c r="O125" s="16" t="str">
        <f>IF(ISNUMBER(M125), $B145 * N125, "")</f>
        <v/>
      </c>
      <c r="Q125" s="251"/>
      <c r="R125" s="251"/>
      <c r="S125" s="251"/>
    </row>
    <row r="126" spans="1:19" ht="17.25" thickBot="1">
      <c r="A126" s="125" t="s">
        <v>129</v>
      </c>
      <c r="B126" s="126">
        <v>73.099999999999994</v>
      </c>
      <c r="C126" s="77">
        <v>-2.53333333E-2</v>
      </c>
      <c r="D126" s="15">
        <v>77.099999999999994</v>
      </c>
      <c r="E126" s="32">
        <f t="shared" ref="E126:E129" si="62">IF(ISNUMBER(D126), (D126 - $B126) / $B126, "")</f>
        <v>5.4719562243502058E-2</v>
      </c>
      <c r="F126" s="18">
        <f>IF(ISNUMBER(D126), $B145 * E126, "")</f>
        <v>8207.934336525308</v>
      </c>
      <c r="G126" s="31">
        <v>79.2</v>
      </c>
      <c r="H126" s="32">
        <f t="shared" ref="H126:H129" si="63">IF(ISNUMBER(G126), (G126 - $B126) / $B126, "")</f>
        <v>8.3447332421340753E-2</v>
      </c>
      <c r="I126" s="101">
        <f>IF(ISNUMBER(G126), $B145 * H126, "")</f>
        <v>12517.099863201112</v>
      </c>
      <c r="J126" s="15">
        <v>78.3</v>
      </c>
      <c r="K126" s="32">
        <f t="shared" ref="K126:K129" si="64">IF(ISNUMBER(J126), (J126 - $B126) / $B126, "")</f>
        <v>7.1135430916552708E-2</v>
      </c>
      <c r="L126" s="18">
        <f>IF(ISNUMBER(J126), $B145 * K126, "")</f>
        <v>10670.314637482907</v>
      </c>
      <c r="M126" s="31"/>
      <c r="N126" s="32" t="str">
        <f t="shared" ref="N126:N129" si="65">IF(ISNUMBER(M126), (M126 - $B126) / $B126, "")</f>
        <v/>
      </c>
      <c r="O126" s="18" t="str">
        <f>IF(ISNUMBER(M126), $B145 * N126, "")</f>
        <v/>
      </c>
      <c r="Q126" s="251"/>
      <c r="R126" s="251"/>
      <c r="S126" s="251"/>
    </row>
    <row r="127" spans="1:19" ht="17.25" thickBot="1">
      <c r="A127" s="125" t="s">
        <v>119</v>
      </c>
      <c r="B127" s="126">
        <v>25.6</v>
      </c>
      <c r="C127" s="77">
        <v>-2.6615969600000001E-2</v>
      </c>
      <c r="D127" s="15">
        <v>27.4</v>
      </c>
      <c r="E127" s="32">
        <f t="shared" si="62"/>
        <v>7.0312499999999889E-2</v>
      </c>
      <c r="F127" s="18">
        <f>IF(ISNUMBER(D127), $B145 * E127, "")</f>
        <v>10546.874999999984</v>
      </c>
      <c r="G127" s="31">
        <v>28</v>
      </c>
      <c r="H127" s="32">
        <f t="shared" si="63"/>
        <v>9.3749999999999944E-2</v>
      </c>
      <c r="I127" s="101">
        <f>IF(ISNUMBER(G127), $B145 * H127, "")</f>
        <v>14062.499999999991</v>
      </c>
      <c r="J127" s="15">
        <v>27.7</v>
      </c>
      <c r="K127" s="32">
        <f t="shared" si="64"/>
        <v>8.2031249999999917E-2</v>
      </c>
      <c r="L127" s="18">
        <f>IF(ISNUMBER(J127), $B145 * K127, "")</f>
        <v>12304.687499999987</v>
      </c>
      <c r="M127" s="31"/>
      <c r="N127" s="32" t="str">
        <f t="shared" si="65"/>
        <v/>
      </c>
      <c r="O127" s="18" t="str">
        <f>IF(ISNUMBER(M127), $B145 * N127, "")</f>
        <v/>
      </c>
      <c r="Q127" s="256"/>
      <c r="R127" s="256"/>
      <c r="S127" s="256"/>
    </row>
    <row r="128" spans="1:19" ht="17.25" thickBot="1">
      <c r="A128" s="125" t="s">
        <v>175</v>
      </c>
      <c r="B128" s="126">
        <v>14</v>
      </c>
      <c r="C128" s="77">
        <v>-2.77777778E-2</v>
      </c>
      <c r="D128" s="15">
        <v>15</v>
      </c>
      <c r="E128" s="32">
        <f t="shared" si="62"/>
        <v>7.1428571428571425E-2</v>
      </c>
      <c r="F128" s="18">
        <f>IF(ISNUMBER(D128), $B145 * E128, "")</f>
        <v>10714.285714285714</v>
      </c>
      <c r="G128" s="31">
        <v>15.2</v>
      </c>
      <c r="H128" s="32">
        <f t="shared" si="63"/>
        <v>8.571428571428566E-2</v>
      </c>
      <c r="I128" s="101">
        <f>IF(ISNUMBER(G128), $B145 * H128, "")</f>
        <v>12857.14285714285</v>
      </c>
      <c r="J128" s="15">
        <v>15.1</v>
      </c>
      <c r="K128" s="32">
        <f t="shared" si="64"/>
        <v>7.8571428571428542E-2</v>
      </c>
      <c r="L128" s="18">
        <f>IF(ISNUMBER(J128), $B145 * K128, "")</f>
        <v>11785.714285714281</v>
      </c>
      <c r="M128" s="31"/>
      <c r="N128" s="32" t="str">
        <f t="shared" si="65"/>
        <v/>
      </c>
      <c r="O128" s="18" t="str">
        <f>IF(ISNUMBER(M128), $B145 * N128, "")</f>
        <v/>
      </c>
      <c r="Q128" s="256"/>
      <c r="R128" s="256"/>
      <c r="S128" s="256"/>
    </row>
    <row r="129" spans="1:19" ht="17.25" thickBot="1">
      <c r="A129" s="127" t="s">
        <v>207</v>
      </c>
      <c r="B129" s="128">
        <v>13.6</v>
      </c>
      <c r="C129" s="78">
        <v>-3.5460992900000002E-2</v>
      </c>
      <c r="D129" s="20">
        <v>14.7</v>
      </c>
      <c r="E129" s="21">
        <f t="shared" si="62"/>
        <v>8.0882352941176447E-2</v>
      </c>
      <c r="F129" s="22">
        <f>IF(ISNUMBER(D129), $B145 * E129, "")</f>
        <v>12132.352941176467</v>
      </c>
      <c r="G129" s="30">
        <v>15.1</v>
      </c>
      <c r="H129" s="21">
        <f t="shared" si="63"/>
        <v>0.11029411764705882</v>
      </c>
      <c r="I129" s="105">
        <f>IF(ISNUMBER(G129), $B145 * H129, "")</f>
        <v>16544.117647058822</v>
      </c>
      <c r="J129" s="20">
        <v>15</v>
      </c>
      <c r="K129" s="21">
        <f t="shared" si="64"/>
        <v>0.10294117647058826</v>
      </c>
      <c r="L129" s="22">
        <f>IF(ISNUMBER(J129), $B145 * K129, "")</f>
        <v>15441.176470588238</v>
      </c>
      <c r="M129" s="30"/>
      <c r="N129" s="21" t="str">
        <f t="shared" si="65"/>
        <v/>
      </c>
      <c r="O129" s="22" t="str">
        <f>IF(ISNUMBER(M129), $B145 * N129, "")</f>
        <v/>
      </c>
      <c r="Q129" s="256"/>
      <c r="R129" s="256"/>
      <c r="S129" s="256"/>
    </row>
    <row r="130" spans="1:19" ht="17.25" thickBot="1">
      <c r="A130" s="125" t="s">
        <v>338</v>
      </c>
      <c r="B130" s="129">
        <v>0.13600000000000001</v>
      </c>
      <c r="C130" s="80">
        <v>-3.5460992900000002E-2</v>
      </c>
      <c r="D130" s="106">
        <v>0.14000000000000001</v>
      </c>
      <c r="E130" s="107">
        <f>IF(ISNUMBER(D130), (D130 - $B130) / $B130, "")</f>
        <v>2.9411764705882377E-2</v>
      </c>
      <c r="F130" s="108">
        <f>IF(ISNUMBER(D130), $B145 * E130, "")</f>
        <v>4411.7647058823568</v>
      </c>
      <c r="G130" s="109">
        <v>0.14299999999999999</v>
      </c>
      <c r="H130" s="107">
        <f>IF(ISNUMBER(G130), (G130 - $B130) / $B130, "")</f>
        <v>5.1470588235293956E-2</v>
      </c>
      <c r="I130" s="110">
        <f>IF(ISNUMBER(G130), $B145 * H130, "")</f>
        <v>7720.5882352940935</v>
      </c>
      <c r="J130" s="106">
        <v>0.14199999999999999</v>
      </c>
      <c r="K130" s="107">
        <f>IF(ISNUMBER(J130), (J130 - $B130) / $B130, "")</f>
        <v>4.4117647058823359E-2</v>
      </c>
      <c r="L130" s="108">
        <f>IF(ISNUMBER(J130), $B145 * K130, "")</f>
        <v>6617.6470588235043</v>
      </c>
      <c r="M130" s="109"/>
      <c r="N130" s="107" t="str">
        <f>IF(ISNUMBER(M130), (M130 - $B130) / $B130, "")</f>
        <v/>
      </c>
      <c r="O130" s="108" t="str">
        <f>IF(ISNUMBER(M130), $B145 * N130, "")</f>
        <v/>
      </c>
      <c r="Q130" s="256"/>
      <c r="R130" s="256"/>
      <c r="S130" s="256"/>
    </row>
    <row r="131" spans="1:19" ht="17.25" thickBot="1">
      <c r="A131" s="125" t="s">
        <v>145</v>
      </c>
      <c r="B131" s="126">
        <v>18.2</v>
      </c>
      <c r="C131" s="77">
        <v>-3.7037037000000002E-2</v>
      </c>
      <c r="D131" s="15">
        <v>19.899999999999999</v>
      </c>
      <c r="E131" s="32">
        <f t="shared" ref="E131:E134" si="66">IF(ISNUMBER(D131), (D131 - $B131) / $B131, "")</f>
        <v>9.3406593406593366E-2</v>
      </c>
      <c r="F131" s="18">
        <f>IF(ISNUMBER(D131), $B145 * E131, "")</f>
        <v>14010.989010989006</v>
      </c>
      <c r="G131" s="31">
        <v>20.3</v>
      </c>
      <c r="H131" s="32">
        <f t="shared" ref="H131:H134" si="67">IF(ISNUMBER(G131), (G131 - $B131) / $B131, "")</f>
        <v>0.11538461538461546</v>
      </c>
      <c r="I131" s="101">
        <f>IF(ISNUMBER(G131), $B145 * H131, "")</f>
        <v>17307.692307692319</v>
      </c>
      <c r="J131" s="15">
        <v>20</v>
      </c>
      <c r="K131" s="32">
        <f t="shared" ref="K131:K134" si="68">IF(ISNUMBER(J131), (J131 - $B131) / $B131, "")</f>
        <v>9.8901098901098938E-2</v>
      </c>
      <c r="L131" s="18">
        <f>IF(ISNUMBER(J131), $B145 * K131, "")</f>
        <v>14835.16483516484</v>
      </c>
      <c r="M131" s="31"/>
      <c r="N131" s="32" t="str">
        <f t="shared" ref="N131:N134" si="69">IF(ISNUMBER(M131), (M131 - $B131) / $B131, "")</f>
        <v/>
      </c>
      <c r="O131" s="18" t="str">
        <f>IF(ISNUMBER(M131), $B145 * N131, "")</f>
        <v/>
      </c>
      <c r="Q131" s="256"/>
      <c r="R131" s="256"/>
      <c r="S131" s="256"/>
    </row>
    <row r="132" spans="1:19" ht="17.25" thickBot="1">
      <c r="A132" s="125" t="s">
        <v>247</v>
      </c>
      <c r="B132" s="126">
        <v>70.2</v>
      </c>
      <c r="C132" s="77">
        <v>-3.7037037000000002E-2</v>
      </c>
      <c r="D132" s="15">
        <v>73.5</v>
      </c>
      <c r="E132" s="32">
        <f t="shared" si="66"/>
        <v>4.7008547008546966E-2</v>
      </c>
      <c r="F132" s="18">
        <f>IF(ISNUMBER(D132), $B145 * E132, "")</f>
        <v>7051.2820512820454</v>
      </c>
      <c r="G132" s="31">
        <v>75.099999999999994</v>
      </c>
      <c r="H132" s="32">
        <f t="shared" si="67"/>
        <v>6.9800569800569673E-2</v>
      </c>
      <c r="I132" s="101">
        <f>IF(ISNUMBER(G132), $B145 * H132, "")</f>
        <v>10470.085470085451</v>
      </c>
      <c r="J132" s="15">
        <v>74.099999999999994</v>
      </c>
      <c r="K132" s="32">
        <f t="shared" si="68"/>
        <v>5.5555555555555435E-2</v>
      </c>
      <c r="L132" s="18">
        <f>IF(ISNUMBER(J132), $B145 * K132, "")</f>
        <v>8333.3333333333157</v>
      </c>
      <c r="M132" s="31"/>
      <c r="N132" s="32" t="str">
        <f t="shared" si="69"/>
        <v/>
      </c>
      <c r="O132" s="18" t="str">
        <f>IF(ISNUMBER(M132), $B145 * N132, "")</f>
        <v/>
      </c>
      <c r="Q132" s="256"/>
      <c r="R132" s="256"/>
      <c r="S132" s="256"/>
    </row>
    <row r="133" spans="1:19" ht="17.25" thickBot="1">
      <c r="A133" s="125" t="s">
        <v>201</v>
      </c>
      <c r="B133" s="126">
        <v>14.5</v>
      </c>
      <c r="C133" s="77">
        <v>-3.97350993E-2</v>
      </c>
      <c r="D133" s="15">
        <v>15.6</v>
      </c>
      <c r="E133" s="32">
        <f t="shared" si="66"/>
        <v>7.5862068965517213E-2</v>
      </c>
      <c r="F133" s="18">
        <f>IF(ISNUMBER(D133), $B145 * E133, "")</f>
        <v>11379.310344827582</v>
      </c>
      <c r="G133" s="31">
        <v>16.100000000000001</v>
      </c>
      <c r="H133" s="32">
        <f t="shared" si="67"/>
        <v>0.11034482758620699</v>
      </c>
      <c r="I133" s="101">
        <f>IF(ISNUMBER(G133), $B145 * H133, "")</f>
        <v>16551.724137931047</v>
      </c>
      <c r="J133" s="15">
        <v>15.8</v>
      </c>
      <c r="K133" s="32">
        <f t="shared" si="68"/>
        <v>8.9655172413793158E-2</v>
      </c>
      <c r="L133" s="18">
        <f>IF(ISNUMBER(J133), $B145 * K133, "")</f>
        <v>13448.275862068973</v>
      </c>
      <c r="M133" s="31"/>
      <c r="N133" s="32" t="str">
        <f t="shared" si="69"/>
        <v/>
      </c>
      <c r="O133" s="18" t="str">
        <f>IF(ISNUMBER(M133), $B145 * N133, "")</f>
        <v/>
      </c>
      <c r="Q133" s="33"/>
      <c r="R133" s="33"/>
    </row>
    <row r="134" spans="1:19" ht="17.25" thickBot="1">
      <c r="A134" s="130" t="s">
        <v>199</v>
      </c>
      <c r="B134" s="131">
        <v>63.1</v>
      </c>
      <c r="C134" s="79">
        <v>-4.1033434700000003E-2</v>
      </c>
      <c r="D134" s="24">
        <v>68.900000000000006</v>
      </c>
      <c r="E134" s="25">
        <f t="shared" si="66"/>
        <v>9.1917591125198164E-2</v>
      </c>
      <c r="F134" s="104">
        <f>IF(ISNUMBER(D134), $B145 * E134, "")</f>
        <v>13787.638668779724</v>
      </c>
      <c r="G134" s="102">
        <v>69.599999999999994</v>
      </c>
      <c r="H134" s="25">
        <f t="shared" si="67"/>
        <v>0.10301109350237707</v>
      </c>
      <c r="I134" s="103">
        <f>IF(ISNUMBER(G134), $B145 * H134, "")</f>
        <v>15451.66402535656</v>
      </c>
      <c r="J134" s="24">
        <v>69</v>
      </c>
      <c r="K134" s="25">
        <f t="shared" si="68"/>
        <v>9.3502377179080803E-2</v>
      </c>
      <c r="L134" s="104">
        <f>IF(ISNUMBER(J134), $B145 * K134, "")</f>
        <v>14025.356576862121</v>
      </c>
      <c r="M134" s="102"/>
      <c r="N134" s="25" t="str">
        <f t="shared" si="69"/>
        <v/>
      </c>
      <c r="O134" s="104" t="str">
        <f>IF(ISNUMBER(M134), $B145 * N134, "")</f>
        <v/>
      </c>
      <c r="Q134" s="265"/>
      <c r="R134" s="266"/>
      <c r="S134" s="267"/>
    </row>
    <row r="135" spans="1:19">
      <c r="A135" s="123" t="s">
        <v>231</v>
      </c>
      <c r="B135" s="124">
        <v>68.8</v>
      </c>
      <c r="C135" s="76">
        <v>-4.1782729800000001E-2</v>
      </c>
      <c r="D135" s="13">
        <v>77.099999999999994</v>
      </c>
      <c r="E135" s="14">
        <f>IF(ISNUMBER(D135), (D135 - $B135) / $B135, "")</f>
        <v>0.12063953488372089</v>
      </c>
      <c r="F135" s="16">
        <f>IF(ISNUMBER(D135), $B145 * E135, "")</f>
        <v>18095.930232558134</v>
      </c>
      <c r="G135" s="29">
        <v>78.7</v>
      </c>
      <c r="H135" s="14">
        <f>IF(ISNUMBER(G135), (G135 - $B135) / $B135, "")</f>
        <v>0.14389534883720939</v>
      </c>
      <c r="I135" s="100">
        <f>IF(ISNUMBER(G135), $B145 * H135, "")</f>
        <v>21584.302325581408</v>
      </c>
      <c r="J135" s="13">
        <v>78.3</v>
      </c>
      <c r="K135" s="14">
        <f>IF(ISNUMBER(J135), (J135 - $B135) / $B135, "")</f>
        <v>0.1380813953488372</v>
      </c>
      <c r="L135" s="16">
        <f>IF(ISNUMBER(J135), $B145 * K135, "")</f>
        <v>20712.20930232558</v>
      </c>
      <c r="M135" s="29"/>
      <c r="N135" s="14" t="str">
        <f>IF(ISNUMBER(M135), (M135 - $B135) / $B135, "")</f>
        <v/>
      </c>
      <c r="O135" s="16" t="str">
        <f>IF(ISNUMBER(M135), $B145 * N135, "")</f>
        <v/>
      </c>
      <c r="Q135" s="268"/>
      <c r="R135" s="269"/>
      <c r="S135" s="270"/>
    </row>
    <row r="136" spans="1:19" ht="17.25" thickBot="1">
      <c r="A136" s="125" t="s">
        <v>187</v>
      </c>
      <c r="B136" s="126">
        <v>13.6</v>
      </c>
      <c r="C136" s="77">
        <v>-4.2253521099999997E-2</v>
      </c>
      <c r="D136" s="15">
        <v>14.5</v>
      </c>
      <c r="E136" s="32">
        <f t="shared" ref="E136:E139" si="70">IF(ISNUMBER(D136), (D136 - $B136) / $B136, "")</f>
        <v>6.6176470588235323E-2</v>
      </c>
      <c r="F136" s="18">
        <f>IF(ISNUMBER(D136), $B145 * E136, "")</f>
        <v>9926.4705882352991</v>
      </c>
      <c r="G136" s="31">
        <v>15</v>
      </c>
      <c r="H136" s="32">
        <f t="shared" ref="H136:H139" si="71">IF(ISNUMBER(G136), (G136 - $B136) / $B136, "")</f>
        <v>0.10294117647058826</v>
      </c>
      <c r="I136" s="101">
        <f>IF(ISNUMBER(G136), $B145 * H136, "")</f>
        <v>15441.176470588238</v>
      </c>
      <c r="J136" s="15">
        <v>14.8</v>
      </c>
      <c r="K136" s="32">
        <f t="shared" ref="K136:K139" si="72">IF(ISNUMBER(J136), (J136 - $B136) / $B136, "")</f>
        <v>8.8235294117647134E-2</v>
      </c>
      <c r="L136" s="18">
        <f>IF(ISNUMBER(J136), $B145 * K136, "")</f>
        <v>13235.29411764707</v>
      </c>
      <c r="M136" s="31"/>
      <c r="N136" s="32" t="str">
        <f t="shared" ref="N136:N139" si="73">IF(ISNUMBER(M136), (M136 - $B136) / $B136, "")</f>
        <v/>
      </c>
      <c r="O136" s="18" t="str">
        <f>IF(ISNUMBER(M136), $B145 * N136, "")</f>
        <v/>
      </c>
      <c r="Q136" s="271"/>
      <c r="R136" s="272"/>
      <c r="S136" s="273"/>
    </row>
    <row r="137" spans="1:19" ht="17.25" thickBot="1">
      <c r="A137" s="125" t="s">
        <v>125</v>
      </c>
      <c r="B137" s="126">
        <v>94.5</v>
      </c>
      <c r="C137" s="77">
        <v>-4.4489383200000003E-2</v>
      </c>
      <c r="D137" s="15">
        <v>103</v>
      </c>
      <c r="E137" s="32">
        <f t="shared" si="70"/>
        <v>8.9947089947089942E-2</v>
      </c>
      <c r="F137" s="18">
        <f>IF(ISNUMBER(D137), $B145 * E137, "")</f>
        <v>13492.063492063491</v>
      </c>
      <c r="G137" s="31">
        <v>107</v>
      </c>
      <c r="H137" s="32">
        <f t="shared" si="71"/>
        <v>0.13227513227513227</v>
      </c>
      <c r="I137" s="101">
        <f>IF(ISNUMBER(G137), $B145 * H137, "")</f>
        <v>19841.269841269841</v>
      </c>
      <c r="J137" s="15">
        <v>108</v>
      </c>
      <c r="K137" s="32">
        <f t="shared" si="72"/>
        <v>0.14285714285714285</v>
      </c>
      <c r="L137" s="18">
        <f>IF(ISNUMBER(J137), $B145 * K137, "")</f>
        <v>21428.571428571428</v>
      </c>
      <c r="M137" s="31"/>
      <c r="N137" s="32" t="str">
        <f t="shared" si="73"/>
        <v/>
      </c>
      <c r="O137" s="18" t="str">
        <f>IF(ISNUMBER(M137), $B145 * N137, "")</f>
        <v/>
      </c>
      <c r="Q137" s="256"/>
      <c r="R137" s="256"/>
      <c r="S137" s="256"/>
    </row>
    <row r="138" spans="1:19" ht="17.25" thickBot="1">
      <c r="A138" s="125" t="s">
        <v>64</v>
      </c>
      <c r="B138" s="126">
        <v>35.6</v>
      </c>
      <c r="C138" s="77">
        <v>-4.5576407499999999E-2</v>
      </c>
      <c r="D138" s="15">
        <v>37.5</v>
      </c>
      <c r="E138" s="32">
        <f t="shared" si="70"/>
        <v>5.3370786516853889E-2</v>
      </c>
      <c r="F138" s="18">
        <f>IF(ISNUMBER(D138), $B145 * E138, "")</f>
        <v>8005.6179775280834</v>
      </c>
      <c r="G138" s="31">
        <v>38.299999999999997</v>
      </c>
      <c r="H138" s="32">
        <f t="shared" si="71"/>
        <v>7.5842696629213363E-2</v>
      </c>
      <c r="I138" s="101">
        <f>IF(ISNUMBER(G138), $B145 * H138, "")</f>
        <v>11376.404494382004</v>
      </c>
      <c r="J138" s="15">
        <v>38.1</v>
      </c>
      <c r="K138" s="32">
        <f t="shared" si="72"/>
        <v>7.0224719101123587E-2</v>
      </c>
      <c r="L138" s="18">
        <f>IF(ISNUMBER(J138), $B145 * K138, "")</f>
        <v>10533.707865168539</v>
      </c>
      <c r="M138" s="31"/>
      <c r="N138" s="32" t="str">
        <f t="shared" si="73"/>
        <v/>
      </c>
      <c r="O138" s="18" t="str">
        <f>IF(ISNUMBER(M138), $B145 * N138, "")</f>
        <v/>
      </c>
      <c r="Q138" s="251"/>
      <c r="R138" s="251"/>
      <c r="S138" s="251"/>
    </row>
    <row r="139" spans="1:19" ht="17.25" thickBot="1">
      <c r="A139" s="127" t="s">
        <v>205</v>
      </c>
      <c r="B139" s="128">
        <v>9.99</v>
      </c>
      <c r="C139" s="78">
        <v>-4.8571428600000001E-2</v>
      </c>
      <c r="D139" s="20">
        <v>11</v>
      </c>
      <c r="E139" s="21">
        <f t="shared" si="70"/>
        <v>0.10110110110110107</v>
      </c>
      <c r="F139" s="22">
        <f>IF(ISNUMBER(D139), $B145 * E139, "")</f>
        <v>15165.165165165161</v>
      </c>
      <c r="G139" s="30">
        <v>11.2</v>
      </c>
      <c r="H139" s="21">
        <f t="shared" si="71"/>
        <v>0.12112112112112103</v>
      </c>
      <c r="I139" s="105">
        <f>IF(ISNUMBER(G139), $B145 * H139, "")</f>
        <v>18168.168168168155</v>
      </c>
      <c r="J139" s="20">
        <v>11</v>
      </c>
      <c r="K139" s="21">
        <f t="shared" si="72"/>
        <v>0.10110110110110107</v>
      </c>
      <c r="L139" s="22">
        <f>IF(ISNUMBER(J139), $B145 * K139, "")</f>
        <v>15165.165165165161</v>
      </c>
      <c r="M139" s="30"/>
      <c r="N139" s="21" t="str">
        <f t="shared" si="73"/>
        <v/>
      </c>
      <c r="O139" s="22" t="str">
        <f>IF(ISNUMBER(M139), $B145 * N139, "")</f>
        <v/>
      </c>
      <c r="Q139" s="251"/>
      <c r="R139" s="251"/>
      <c r="S139" s="251"/>
    </row>
    <row r="140" spans="1:19" ht="17.25" thickBot="1">
      <c r="A140" s="125" t="s">
        <v>159</v>
      </c>
      <c r="B140" s="129">
        <v>86.3</v>
      </c>
      <c r="C140" s="80">
        <v>-4.9559471399999999E-2</v>
      </c>
      <c r="D140" s="106">
        <v>90.4</v>
      </c>
      <c r="E140" s="107">
        <f>IF(ISNUMBER(D140), (D140 - $B140) / $B140, "")</f>
        <v>4.7508690614136831E-2</v>
      </c>
      <c r="F140" s="108">
        <f>IF(ISNUMBER(D140), $B145 * E140, "")</f>
        <v>7126.3035921205246</v>
      </c>
      <c r="G140" s="109">
        <v>92.9</v>
      </c>
      <c r="H140" s="107">
        <f>IF(ISNUMBER(G140), (G140 - $B140) / $B140, "")</f>
        <v>7.6477404403244603E-2</v>
      </c>
      <c r="I140" s="110">
        <f>IF(ISNUMBER(G140), $B145 * H140, "")</f>
        <v>11471.610660486691</v>
      </c>
      <c r="J140" s="106">
        <v>91.8</v>
      </c>
      <c r="K140" s="107">
        <f>IF(ISNUMBER(J140), (J140 - $B140) / $B140, "")</f>
        <v>6.3731170336037077E-2</v>
      </c>
      <c r="L140" s="108">
        <f>IF(ISNUMBER(J140), $B145 * K140, "")</f>
        <v>9559.6755504055618</v>
      </c>
      <c r="M140" s="109"/>
      <c r="N140" s="107" t="str">
        <f>IF(ISNUMBER(M140), (M140 - $B140) / $B140, "")</f>
        <v/>
      </c>
      <c r="O140" s="108" t="str">
        <f>IF(ISNUMBER(M140), $B145 * N140, "")</f>
        <v/>
      </c>
      <c r="Q140" s="256"/>
      <c r="R140" s="256"/>
      <c r="S140" s="256"/>
    </row>
    <row r="141" spans="1:19" ht="17.25" thickBot="1">
      <c r="A141" s="125" t="s">
        <v>185</v>
      </c>
      <c r="B141" s="126">
        <v>12.1</v>
      </c>
      <c r="C141" s="77">
        <v>-5.46875E-2</v>
      </c>
      <c r="D141" s="15">
        <v>13.3</v>
      </c>
      <c r="E141" s="32">
        <f t="shared" ref="E141:E144" si="74">IF(ISNUMBER(D141), (D141 - $B141) / $B141, "")</f>
        <v>9.917355371900835E-2</v>
      </c>
      <c r="F141" s="18">
        <f>IF(ISNUMBER(D141), $B145 * E141, "")</f>
        <v>14876.033057851253</v>
      </c>
      <c r="G141" s="31">
        <v>13.7</v>
      </c>
      <c r="H141" s="32">
        <f t="shared" ref="H141:H144" si="75">IF(ISNUMBER(G141), (G141 - $B141) / $B141, "")</f>
        <v>0.13223140495867766</v>
      </c>
      <c r="I141" s="101">
        <f>IF(ISNUMBER(G141), $B145 * H141, "")</f>
        <v>19834.71074380165</v>
      </c>
      <c r="J141" s="15">
        <v>13.5</v>
      </c>
      <c r="K141" s="32">
        <f t="shared" ref="K141:K144" si="76">IF(ISNUMBER(J141), (J141 - $B141) / $B141, "")</f>
        <v>0.11570247933884301</v>
      </c>
      <c r="L141" s="18">
        <f>IF(ISNUMBER(J141), $B145 * K141, "")</f>
        <v>17355.371900826452</v>
      </c>
      <c r="M141" s="31"/>
      <c r="N141" s="32" t="str">
        <f t="shared" ref="N141:N144" si="77">IF(ISNUMBER(M141), (M141 - $B141) / $B141, "")</f>
        <v/>
      </c>
      <c r="O141" s="18" t="str">
        <f>IF(ISNUMBER(M141), $B145 * N141, "")</f>
        <v/>
      </c>
      <c r="Q141" s="256"/>
      <c r="R141" s="256"/>
      <c r="S141" s="256"/>
    </row>
    <row r="142" spans="1:19" ht="17.25" thickBot="1">
      <c r="A142" s="125" t="s">
        <v>71</v>
      </c>
      <c r="B142" s="126">
        <v>23.2</v>
      </c>
      <c r="C142" s="77">
        <v>-6.0728744899999999E-2</v>
      </c>
      <c r="D142" s="15">
        <v>25.2</v>
      </c>
      <c r="E142" s="32">
        <f t="shared" si="74"/>
        <v>8.6206896551724144E-2</v>
      </c>
      <c r="F142" s="18">
        <f>IF(ISNUMBER(D142), $B145 * E142, "")</f>
        <v>12931.034482758621</v>
      </c>
      <c r="G142" s="31">
        <v>25.9</v>
      </c>
      <c r="H142" s="32">
        <f t="shared" si="75"/>
        <v>0.11637931034482756</v>
      </c>
      <c r="I142" s="101">
        <f>IF(ISNUMBER(G142), $B145 * H142, "")</f>
        <v>17456.896551724134</v>
      </c>
      <c r="J142" s="15">
        <v>25.5</v>
      </c>
      <c r="K142" s="32">
        <f t="shared" si="76"/>
        <v>9.913793103448279E-2</v>
      </c>
      <c r="L142" s="18">
        <f>IF(ISNUMBER(J142), $B145 * K142, "")</f>
        <v>14870.689655172418</v>
      </c>
      <c r="M142" s="31"/>
      <c r="N142" s="32" t="str">
        <f t="shared" si="77"/>
        <v/>
      </c>
      <c r="O142" s="18" t="str">
        <f>IF(ISNUMBER(M142), $B145 * N142, "")</f>
        <v/>
      </c>
      <c r="Q142" s="256"/>
      <c r="R142" s="256"/>
      <c r="S142" s="256"/>
    </row>
    <row r="143" spans="1:19">
      <c r="A143" s="125" t="s">
        <v>147</v>
      </c>
      <c r="B143" s="126">
        <v>10.5</v>
      </c>
      <c r="C143" s="77">
        <v>-6.25E-2</v>
      </c>
      <c r="D143" s="15">
        <v>11.7</v>
      </c>
      <c r="E143" s="32">
        <f t="shared" si="74"/>
        <v>0.11428571428571421</v>
      </c>
      <c r="F143" s="18">
        <f>IF(ISNUMBER(D143), $B145 * E143, "")</f>
        <v>17142.85714285713</v>
      </c>
      <c r="G143" s="31">
        <v>12.2</v>
      </c>
      <c r="H143" s="32">
        <f t="shared" si="75"/>
        <v>0.16190476190476183</v>
      </c>
      <c r="I143" s="101">
        <f>IF(ISNUMBER(G143), $B145 * H143, "")</f>
        <v>24285.714285714275</v>
      </c>
      <c r="J143" s="15">
        <v>12.1</v>
      </c>
      <c r="K143" s="32">
        <f t="shared" si="76"/>
        <v>0.15238095238095234</v>
      </c>
      <c r="L143" s="18">
        <f>IF(ISNUMBER(J143), $B145 * K143, "")</f>
        <v>22857.142857142851</v>
      </c>
      <c r="M143" s="31"/>
      <c r="N143" s="32" t="str">
        <f t="shared" si="77"/>
        <v/>
      </c>
      <c r="O143" s="18" t="str">
        <f>IF(ISNUMBER(M143), $B145 * N143, "")</f>
        <v/>
      </c>
      <c r="Q143" s="278"/>
      <c r="R143" s="279"/>
      <c r="S143" s="280"/>
    </row>
    <row r="144" spans="1:19" ht="17.25" thickBot="1">
      <c r="A144" s="130" t="s">
        <v>342</v>
      </c>
      <c r="B144" s="131">
        <v>3.29</v>
      </c>
      <c r="C144" s="79">
        <v>-6.5340909099999997E-2</v>
      </c>
      <c r="D144" s="24">
        <v>3.46</v>
      </c>
      <c r="E144" s="25">
        <f t="shared" si="74"/>
        <v>5.1671732522796332E-2</v>
      </c>
      <c r="F144" s="104">
        <f>IF(ISNUMBER(D144), $B145 * E144, "")</f>
        <v>7750.7598784194497</v>
      </c>
      <c r="G144" s="102">
        <v>3.57</v>
      </c>
      <c r="H144" s="25">
        <f t="shared" si="75"/>
        <v>8.5106382978723347E-2</v>
      </c>
      <c r="I144" s="103">
        <f>IF(ISNUMBER(G144), $B145 * H144, "")</f>
        <v>12765.957446808501</v>
      </c>
      <c r="J144" s="24">
        <v>3.52</v>
      </c>
      <c r="K144" s="25">
        <f t="shared" si="76"/>
        <v>6.9908814589665649E-2</v>
      </c>
      <c r="L144" s="104">
        <f>IF(ISNUMBER(J144), $B145 * K144, "")</f>
        <v>10486.322188449847</v>
      </c>
      <c r="M144" s="102"/>
      <c r="N144" s="25" t="str">
        <f t="shared" si="77"/>
        <v/>
      </c>
      <c r="O144" s="104" t="str">
        <f>IF(ISNUMBER(M144), $B145 * N144, "")</f>
        <v/>
      </c>
      <c r="Q144" s="281"/>
      <c r="R144" s="282"/>
      <c r="S144" s="283"/>
    </row>
    <row r="145" spans="1:19" ht="17.25" thickBot="1">
      <c r="A145" s="132" t="s">
        <v>267</v>
      </c>
      <c r="B145" s="289">
        <f>$B$37</f>
        <v>150000</v>
      </c>
      <c r="C145" s="290"/>
      <c r="D145" s="26" t="s">
        <v>268</v>
      </c>
      <c r="E145" s="27">
        <f>IF(COUNT(E125:E144), SUM(E125:E144) / COUNT(E125:E144), 0)</f>
        <v>7.5912539076614993E-2</v>
      </c>
      <c r="F145" s="28">
        <f>SUM(F125:F144)</f>
        <v>227737.61722984494</v>
      </c>
      <c r="G145" s="26" t="s">
        <v>268</v>
      </c>
      <c r="H145" s="27">
        <f>IF(COUNT(H125:H144), SUM(H125:H144) / COUNT(H125:H144), 0)</f>
        <v>0.10323360048669017</v>
      </c>
      <c r="I145" s="28">
        <f>SUM(I125:I144)</f>
        <v>309700.80146007054</v>
      </c>
      <c r="J145" s="26" t="s">
        <v>268</v>
      </c>
      <c r="K145" s="27">
        <f>IF(COUNT(K125:K144), SUM(K125:K144) / COUNT(K125:K144), 0)</f>
        <v>9.1549589812484233E-2</v>
      </c>
      <c r="L145" s="28">
        <f>SUM(L125:L144)</f>
        <v>274648.76943745266</v>
      </c>
      <c r="M145" s="26" t="s">
        <v>268</v>
      </c>
      <c r="N145" s="27">
        <f>IF(COUNT(N125:N144), SUM(N125:N144) / COUNT(N125:N144), 0)</f>
        <v>0</v>
      </c>
      <c r="O145" s="28">
        <f>SUM(O125:O144)</f>
        <v>0</v>
      </c>
      <c r="Q145" s="284"/>
      <c r="R145" s="285"/>
      <c r="S145" s="286"/>
    </row>
    <row r="147" spans="1:19" ht="17.25" thickBot="1"/>
    <row r="148" spans="1:19" ht="17.25" thickBot="1">
      <c r="A148" s="230" t="s">
        <v>256</v>
      </c>
      <c r="B148" s="231"/>
      <c r="C148" s="231"/>
      <c r="D148" s="231"/>
      <c r="E148" s="231"/>
      <c r="F148" s="231"/>
      <c r="G148" s="231"/>
      <c r="H148" s="231"/>
      <c r="I148" s="231"/>
      <c r="J148" s="231"/>
      <c r="K148" s="231"/>
      <c r="L148" s="231"/>
      <c r="M148" s="231"/>
      <c r="N148" s="231"/>
      <c r="O148" s="232"/>
      <c r="Q148" s="251"/>
      <c r="R148" s="251"/>
      <c r="S148" s="251"/>
    </row>
    <row r="149" spans="1:19" ht="17.25" thickBot="1">
      <c r="A149" s="226" t="s">
        <v>264</v>
      </c>
      <c r="B149" s="230" t="s">
        <v>49</v>
      </c>
      <c r="C149" s="232"/>
      <c r="D149" s="230" t="s">
        <v>57</v>
      </c>
      <c r="E149" s="231"/>
      <c r="F149" s="232"/>
      <c r="G149" s="257">
        <f>_xlfn.IFNA(VLOOKUP(B149, 현재가테이블!$B$2:$D$200, 2, FALSE), "-")</f>
        <v>60715000</v>
      </c>
      <c r="H149" s="258"/>
      <c r="I149" s="259"/>
      <c r="J149" s="230" t="s">
        <v>58</v>
      </c>
      <c r="K149" s="231"/>
      <c r="L149" s="232"/>
      <c r="M149" s="260">
        <f>_xlfn.IFNA(VLOOKUP(B149, 현재가테이블!$B$2:$D$200, 3, FALSE), "-")</f>
        <v>-7.8924148000000006E-3</v>
      </c>
      <c r="N149" s="261"/>
      <c r="O149" s="262"/>
      <c r="Q149" s="251"/>
      <c r="R149" s="251"/>
      <c r="S149" s="251"/>
    </row>
    <row r="150" spans="1:19" ht="17.25" thickBot="1">
      <c r="A150" s="291" t="s">
        <v>54</v>
      </c>
      <c r="B150" s="293" t="str">
        <f>TEXT($G$1, "[$-ko-KR]yyyy-mm-dd(ddd) ") &amp; "오전 00:00"</f>
        <v>2021-12-16(목) 오전 00:00</v>
      </c>
      <c r="C150" s="294"/>
      <c r="D150" s="253" t="str">
        <f>TEXT($G$1, "[$-ko-KR]yyyy-mm-dd(ddd) ") &amp; "오후 14:00"</f>
        <v>2021-12-16(목) 오후 14:00</v>
      </c>
      <c r="E150" s="254"/>
      <c r="F150" s="255"/>
      <c r="G150" s="253" t="str">
        <f>TEXT($G$1, "[$-ko-KR]yyyy-mm-dd(ddd) ") &amp; "오후 19:00"</f>
        <v>2021-12-16(목) 오후 19:00</v>
      </c>
      <c r="H150" s="254"/>
      <c r="I150" s="255"/>
      <c r="J150" s="253" t="str">
        <f>TEXT($G$1, "[$-ko-KR]yyyy-mm-dd(ddd) ") &amp; "오후 21:00"</f>
        <v>2021-12-16(목) 오후 21:00</v>
      </c>
      <c r="K150" s="254"/>
      <c r="L150" s="255"/>
      <c r="M150" s="253" t="str">
        <f>TEXT($G$1+1, "[$-ko-KR]yyyy-mm-dd(ddd) ") &amp; "오전 00:00"</f>
        <v>2021-12-17(금) 오전 00:00</v>
      </c>
      <c r="N150" s="254"/>
      <c r="O150" s="255"/>
      <c r="Q150" s="251"/>
      <c r="R150" s="251"/>
      <c r="S150" s="251"/>
    </row>
    <row r="151" spans="1:19" ht="17.25" thickBot="1">
      <c r="A151" s="292"/>
      <c r="B151" s="121" t="s">
        <v>57</v>
      </c>
      <c r="C151" s="122" t="s">
        <v>58</v>
      </c>
      <c r="D151" s="2" t="s">
        <v>57</v>
      </c>
      <c r="E151" s="10" t="s">
        <v>265</v>
      </c>
      <c r="F151" s="11" t="s">
        <v>266</v>
      </c>
      <c r="G151" s="227" t="s">
        <v>57</v>
      </c>
      <c r="H151" s="228" t="s">
        <v>265</v>
      </c>
      <c r="I151" s="229" t="s">
        <v>266</v>
      </c>
      <c r="J151" s="10" t="s">
        <v>57</v>
      </c>
      <c r="K151" s="10" t="s">
        <v>265</v>
      </c>
      <c r="L151" s="115" t="s">
        <v>266</v>
      </c>
      <c r="M151" s="2" t="s">
        <v>57</v>
      </c>
      <c r="N151" s="10" t="s">
        <v>265</v>
      </c>
      <c r="O151" s="66" t="s">
        <v>266</v>
      </c>
      <c r="Q151" s="256"/>
      <c r="R151" s="256"/>
      <c r="S151" s="256"/>
    </row>
    <row r="152" spans="1:19" ht="17.25" thickBot="1">
      <c r="A152" s="123" t="s">
        <v>56</v>
      </c>
      <c r="B152" s="124">
        <v>153</v>
      </c>
      <c r="C152" s="76">
        <v>-3.1645569599999999E-2</v>
      </c>
      <c r="D152" s="13">
        <v>160</v>
      </c>
      <c r="E152" s="14">
        <f>IF(ISNUMBER(D152), (D152 - $B152) / $B152, "")</f>
        <v>4.5751633986928102E-2</v>
      </c>
      <c r="F152" s="16">
        <f>IF(ISNUMBER(D152), $B172 * E152, "")</f>
        <v>6862.745098039215</v>
      </c>
      <c r="G152" s="29">
        <v>163</v>
      </c>
      <c r="H152" s="14">
        <f>IF(ISNUMBER(G152), (G152 - $B152) / $B152, "")</f>
        <v>6.535947712418301E-2</v>
      </c>
      <c r="I152" s="100">
        <f>IF(ISNUMBER(G152), $B172 * H152, "")</f>
        <v>9803.9215686274511</v>
      </c>
      <c r="J152" s="13">
        <v>162</v>
      </c>
      <c r="K152" s="14">
        <f>IF(ISNUMBER(J152), (J152 - $B152) / $B152, "")</f>
        <v>5.8823529411764705E-2</v>
      </c>
      <c r="L152" s="16">
        <f>IF(ISNUMBER(J152), $B172 * K152, "")</f>
        <v>8823.5294117647063</v>
      </c>
      <c r="M152" s="29"/>
      <c r="N152" s="14" t="str">
        <f>IF(ISNUMBER(M152), (M152 - $B152) / $B152, "")</f>
        <v/>
      </c>
      <c r="O152" s="16" t="str">
        <f>IF(ISNUMBER(M152), $B172 * N152, "")</f>
        <v/>
      </c>
      <c r="Q152" s="251"/>
      <c r="R152" s="251"/>
      <c r="S152" s="251"/>
    </row>
    <row r="153" spans="1:19" ht="17.25" thickBot="1">
      <c r="A153" s="125" t="s">
        <v>115</v>
      </c>
      <c r="B153" s="126">
        <v>652</v>
      </c>
      <c r="C153" s="77">
        <v>-3.2640949599999997E-2</v>
      </c>
      <c r="D153" s="15">
        <v>689</v>
      </c>
      <c r="E153" s="32">
        <f t="shared" ref="E153:E156" si="78">IF(ISNUMBER(D153), (D153 - $B153) / $B153, "")</f>
        <v>5.674846625766871E-2</v>
      </c>
      <c r="F153" s="18">
        <f>IF(ISNUMBER(D153), $B172 * E153, "")</f>
        <v>8512.2699386503064</v>
      </c>
      <c r="G153" s="31">
        <v>710</v>
      </c>
      <c r="H153" s="32">
        <f t="shared" ref="H153:H156" si="79">IF(ISNUMBER(G153), (G153 - $B153) / $B153, "")</f>
        <v>8.8957055214723926E-2</v>
      </c>
      <c r="I153" s="101">
        <f>IF(ISNUMBER(G153), $B172 * H153, "")</f>
        <v>13343.558282208589</v>
      </c>
      <c r="J153" s="15">
        <v>703</v>
      </c>
      <c r="K153" s="32">
        <f t="shared" ref="K153:K156" si="80">IF(ISNUMBER(J153), (J153 - $B153) / $B153, "")</f>
        <v>7.8220858895705528E-2</v>
      </c>
      <c r="L153" s="18">
        <f>IF(ISNUMBER(J153), $B172 * K153, "")</f>
        <v>11733.12883435583</v>
      </c>
      <c r="M153" s="31"/>
      <c r="N153" s="32" t="str">
        <f t="shared" ref="N153:N156" si="81">IF(ISNUMBER(M153), (M153 - $B153) / $B153, "")</f>
        <v/>
      </c>
      <c r="O153" s="18" t="str">
        <f>IF(ISNUMBER(M153), $B172 * N153, "")</f>
        <v/>
      </c>
      <c r="Q153" s="251"/>
      <c r="R153" s="251"/>
      <c r="S153" s="251"/>
    </row>
    <row r="154" spans="1:19" ht="17.25" thickBot="1">
      <c r="A154" s="125" t="s">
        <v>103</v>
      </c>
      <c r="B154" s="126">
        <v>917</v>
      </c>
      <c r="C154" s="77">
        <v>-3.5751840200000003E-2</v>
      </c>
      <c r="D154" s="15">
        <v>982</v>
      </c>
      <c r="E154" s="32">
        <f t="shared" si="78"/>
        <v>7.0883315158124321E-2</v>
      </c>
      <c r="F154" s="18">
        <f>IF(ISNUMBER(D154), $B172 * E154, "")</f>
        <v>10632.497273718649</v>
      </c>
      <c r="G154" s="31">
        <v>1010</v>
      </c>
      <c r="H154" s="32">
        <f t="shared" si="79"/>
        <v>0.10141766630316248</v>
      </c>
      <c r="I154" s="101">
        <f>IF(ISNUMBER(G154), $B172 * H154, "")</f>
        <v>15212.649945474373</v>
      </c>
      <c r="J154" s="15">
        <v>1005</v>
      </c>
      <c r="K154" s="32">
        <f t="shared" si="80"/>
        <v>9.5965103598691384E-2</v>
      </c>
      <c r="L154" s="18">
        <f>IF(ISNUMBER(J154), $B172 * K154, "")</f>
        <v>14394.765539803708</v>
      </c>
      <c r="M154" s="31"/>
      <c r="N154" s="32" t="str">
        <f t="shared" si="81"/>
        <v/>
      </c>
      <c r="O154" s="18" t="str">
        <f>IF(ISNUMBER(M154), $B172 * N154, "")</f>
        <v/>
      </c>
      <c r="Q154" s="256"/>
      <c r="R154" s="256"/>
      <c r="S154" s="256"/>
    </row>
    <row r="155" spans="1:19" ht="17.25" thickBot="1">
      <c r="A155" s="125" t="s">
        <v>203</v>
      </c>
      <c r="B155" s="126">
        <v>590</v>
      </c>
      <c r="C155" s="77">
        <v>-3.75203915E-2</v>
      </c>
      <c r="D155" s="15">
        <v>634</v>
      </c>
      <c r="E155" s="32">
        <f t="shared" si="78"/>
        <v>7.4576271186440682E-2</v>
      </c>
      <c r="F155" s="18">
        <f>IF(ISNUMBER(D155), $B172 * E155, "")</f>
        <v>11186.440677966102</v>
      </c>
      <c r="G155" s="31">
        <v>650</v>
      </c>
      <c r="H155" s="32">
        <f t="shared" si="79"/>
        <v>0.10169491525423729</v>
      </c>
      <c r="I155" s="101">
        <f>IF(ISNUMBER(G155), $B172 * H155, "")</f>
        <v>15254.237288135595</v>
      </c>
      <c r="J155" s="15">
        <v>637</v>
      </c>
      <c r="K155" s="32">
        <f t="shared" si="80"/>
        <v>7.9661016949152536E-2</v>
      </c>
      <c r="L155" s="18">
        <f>IF(ISNUMBER(J155), $B172 * K155, "")</f>
        <v>11949.15254237288</v>
      </c>
      <c r="M155" s="31"/>
      <c r="N155" s="32" t="str">
        <f t="shared" si="81"/>
        <v/>
      </c>
      <c r="O155" s="18" t="str">
        <f>IF(ISNUMBER(M155), $B172 * N155, "")</f>
        <v/>
      </c>
      <c r="Q155" s="256"/>
      <c r="R155" s="256"/>
      <c r="S155" s="256"/>
    </row>
    <row r="156" spans="1:19" ht="17.25" thickBot="1">
      <c r="A156" s="127" t="s">
        <v>219</v>
      </c>
      <c r="B156" s="128">
        <v>253</v>
      </c>
      <c r="C156" s="78">
        <v>-3.8022813699999998E-2</v>
      </c>
      <c r="D156" s="20">
        <v>286</v>
      </c>
      <c r="E156" s="21">
        <f t="shared" si="78"/>
        <v>0.13043478260869565</v>
      </c>
      <c r="F156" s="22">
        <f>IF(ISNUMBER(D156), $B172 * E156, "")</f>
        <v>19565.217391304348</v>
      </c>
      <c r="G156" s="30">
        <v>295</v>
      </c>
      <c r="H156" s="21">
        <f t="shared" si="79"/>
        <v>0.16600790513833993</v>
      </c>
      <c r="I156" s="105">
        <f>IF(ISNUMBER(G156), $B172 * H156, "")</f>
        <v>24901.185770750992</v>
      </c>
      <c r="J156" s="20">
        <v>293</v>
      </c>
      <c r="K156" s="21">
        <f t="shared" si="80"/>
        <v>0.15810276679841898</v>
      </c>
      <c r="L156" s="22">
        <f>IF(ISNUMBER(J156), $B172 * K156, "")</f>
        <v>23715.415019762848</v>
      </c>
      <c r="M156" s="30"/>
      <c r="N156" s="21" t="str">
        <f t="shared" si="81"/>
        <v/>
      </c>
      <c r="O156" s="22" t="str">
        <f>IF(ISNUMBER(M156), $B172 * N156, "")</f>
        <v/>
      </c>
      <c r="Q156" s="256"/>
      <c r="R156" s="256"/>
      <c r="S156" s="256"/>
    </row>
    <row r="157" spans="1:19" ht="17.25" thickBot="1">
      <c r="A157" s="125" t="s">
        <v>249</v>
      </c>
      <c r="B157" s="129">
        <v>804</v>
      </c>
      <c r="C157" s="80">
        <v>-3.9426523300000002E-2</v>
      </c>
      <c r="D157" s="106">
        <v>849</v>
      </c>
      <c r="E157" s="107">
        <f>IF(ISNUMBER(D157), (D157 - $B157) / $B157, "")</f>
        <v>5.5970149253731345E-2</v>
      </c>
      <c r="F157" s="108">
        <f>IF(ISNUMBER(D157), $B172 * E157, "")</f>
        <v>8395.5223880597023</v>
      </c>
      <c r="G157" s="109">
        <v>868</v>
      </c>
      <c r="H157" s="107">
        <f>IF(ISNUMBER(G157), (G157 - $B157) / $B157, "")</f>
        <v>7.9601990049751242E-2</v>
      </c>
      <c r="I157" s="110">
        <f>IF(ISNUMBER(G157), $B172 * H157, "")</f>
        <v>11940.298507462687</v>
      </c>
      <c r="J157" s="106">
        <v>864</v>
      </c>
      <c r="K157" s="107">
        <f>IF(ISNUMBER(J157), (J157 - $B157) / $B157, "")</f>
        <v>7.4626865671641784E-2</v>
      </c>
      <c r="L157" s="108">
        <f>IF(ISNUMBER(J157), $B172 * K157, "")</f>
        <v>11194.029850746268</v>
      </c>
      <c r="M157" s="109"/>
      <c r="N157" s="107" t="str">
        <f>IF(ISNUMBER(M157), (M157 - $B157) / $B157, "")</f>
        <v/>
      </c>
      <c r="O157" s="108" t="str">
        <f>IF(ISNUMBER(M157), $B172 * N157, "")</f>
        <v/>
      </c>
      <c r="Q157" s="256"/>
      <c r="R157" s="256"/>
      <c r="S157" s="256"/>
    </row>
    <row r="158" spans="1:19" ht="17.25" thickBot="1">
      <c r="A158" s="125" t="s">
        <v>327</v>
      </c>
      <c r="B158" s="126">
        <v>873</v>
      </c>
      <c r="C158" s="77">
        <v>-3.9603960399999999E-2</v>
      </c>
      <c r="D158" s="15">
        <v>906</v>
      </c>
      <c r="E158" s="32">
        <f t="shared" ref="E158:E161" si="82">IF(ISNUMBER(D158), (D158 - $B158) / $B158, "")</f>
        <v>3.7800687285223365E-2</v>
      </c>
      <c r="F158" s="18">
        <f>IF(ISNUMBER(D158), $B172 * E158, "")</f>
        <v>5670.1030927835045</v>
      </c>
      <c r="G158" s="31">
        <v>923</v>
      </c>
      <c r="H158" s="32">
        <f t="shared" ref="H158:H161" si="83">IF(ISNUMBER(G158), (G158 - $B158) / $B158, "")</f>
        <v>5.7273768613974797E-2</v>
      </c>
      <c r="I158" s="101">
        <f>IF(ISNUMBER(G158), $B172 * H158, "")</f>
        <v>8591.0652920962202</v>
      </c>
      <c r="J158" s="15">
        <v>919</v>
      </c>
      <c r="K158" s="32">
        <f t="shared" ref="K158:K161" si="84">IF(ISNUMBER(J158), (J158 - $B158) / $B158, "")</f>
        <v>5.2691867124856816E-2</v>
      </c>
      <c r="L158" s="18">
        <f>IF(ISNUMBER(J158), $B172 * K158, "")</f>
        <v>7903.7800687285226</v>
      </c>
      <c r="M158" s="31"/>
      <c r="N158" s="32" t="str">
        <f t="shared" ref="N158:N161" si="85">IF(ISNUMBER(M158), (M158 - $B158) / $B158, "")</f>
        <v/>
      </c>
      <c r="O158" s="18" t="str">
        <f>IF(ISNUMBER(M158), $B172 * N158, "")</f>
        <v/>
      </c>
      <c r="Q158" s="256"/>
      <c r="R158" s="256"/>
      <c r="S158" s="256"/>
    </row>
    <row r="159" spans="1:19" ht="17.25" thickBot="1">
      <c r="A159" s="125" t="s">
        <v>197</v>
      </c>
      <c r="B159" s="126">
        <v>144</v>
      </c>
      <c r="C159" s="77">
        <v>-0.04</v>
      </c>
      <c r="D159" s="15">
        <v>163</v>
      </c>
      <c r="E159" s="32">
        <f t="shared" si="82"/>
        <v>0.13194444444444445</v>
      </c>
      <c r="F159" s="18">
        <f>IF(ISNUMBER(D159), $B172 * E159, "")</f>
        <v>19791.666666666668</v>
      </c>
      <c r="G159" s="31">
        <v>166</v>
      </c>
      <c r="H159" s="32">
        <f t="shared" si="83"/>
        <v>0.15277777777777779</v>
      </c>
      <c r="I159" s="101">
        <f>IF(ISNUMBER(G159), $B172 * H159, "")</f>
        <v>22916.666666666668</v>
      </c>
      <c r="J159" s="15">
        <v>164</v>
      </c>
      <c r="K159" s="32">
        <f t="shared" si="84"/>
        <v>0.1388888888888889</v>
      </c>
      <c r="L159" s="18">
        <f>IF(ISNUMBER(J159), $B172 * K159, "")</f>
        <v>20833.333333333336</v>
      </c>
      <c r="M159" s="31"/>
      <c r="N159" s="32" t="str">
        <f t="shared" si="85"/>
        <v/>
      </c>
      <c r="O159" s="18" t="str">
        <f>IF(ISNUMBER(M159), $B172 * N159, "")</f>
        <v/>
      </c>
      <c r="Q159" s="256"/>
      <c r="R159" s="256"/>
      <c r="S159" s="256"/>
    </row>
    <row r="160" spans="1:19" ht="17.25" thickBot="1">
      <c r="A160" s="125" t="s">
        <v>135</v>
      </c>
      <c r="B160" s="126">
        <v>238</v>
      </c>
      <c r="C160" s="77">
        <v>-4.0322580599999998E-2</v>
      </c>
      <c r="D160" s="15">
        <v>256</v>
      </c>
      <c r="E160" s="32">
        <f t="shared" si="82"/>
        <v>7.5630252100840331E-2</v>
      </c>
      <c r="F160" s="18">
        <f>IF(ISNUMBER(D160), $B172 * E160, "")</f>
        <v>11344.53781512605</v>
      </c>
      <c r="G160" s="31">
        <v>262</v>
      </c>
      <c r="H160" s="32">
        <f t="shared" si="83"/>
        <v>0.10084033613445378</v>
      </c>
      <c r="I160" s="101">
        <f>IF(ISNUMBER(G160), $B172 * H160, "")</f>
        <v>15126.050420168067</v>
      </c>
      <c r="J160" s="15">
        <v>260</v>
      </c>
      <c r="K160" s="32">
        <f t="shared" si="84"/>
        <v>9.2436974789915971E-2</v>
      </c>
      <c r="L160" s="18">
        <f>IF(ISNUMBER(J160), $B172 * K160, "")</f>
        <v>13865.546218487396</v>
      </c>
      <c r="M160" s="31"/>
      <c r="N160" s="32" t="str">
        <f t="shared" si="85"/>
        <v/>
      </c>
      <c r="O160" s="18" t="str">
        <f>IF(ISNUMBER(M160), $B172 * N160, "")</f>
        <v/>
      </c>
      <c r="Q160" s="33"/>
      <c r="R160" s="33"/>
    </row>
    <row r="161" spans="1:19" ht="17.25" thickBot="1">
      <c r="A161" s="130" t="s">
        <v>161</v>
      </c>
      <c r="B161" s="131">
        <v>445</v>
      </c>
      <c r="C161" s="79">
        <v>-4.0948275899999997E-2</v>
      </c>
      <c r="D161" s="24">
        <v>469</v>
      </c>
      <c r="E161" s="25">
        <f t="shared" si="82"/>
        <v>5.3932584269662923E-2</v>
      </c>
      <c r="F161" s="104">
        <f>IF(ISNUMBER(D161), $B172 * E161, "")</f>
        <v>8089.8876404494385</v>
      </c>
      <c r="G161" s="102">
        <v>482</v>
      </c>
      <c r="H161" s="25">
        <f t="shared" si="83"/>
        <v>8.3146067415730343E-2</v>
      </c>
      <c r="I161" s="103">
        <f>IF(ISNUMBER(G161), $B172 * H161, "")</f>
        <v>12471.910112359552</v>
      </c>
      <c r="J161" s="24">
        <v>480</v>
      </c>
      <c r="K161" s="25">
        <f t="shared" si="84"/>
        <v>7.8651685393258425E-2</v>
      </c>
      <c r="L161" s="104">
        <f>IF(ISNUMBER(J161), $B172 * K161, "")</f>
        <v>11797.752808988764</v>
      </c>
      <c r="M161" s="102"/>
      <c r="N161" s="25" t="str">
        <f t="shared" si="85"/>
        <v/>
      </c>
      <c r="O161" s="104" t="str">
        <f>IF(ISNUMBER(M161), $B172 * N161, "")</f>
        <v/>
      </c>
      <c r="Q161" s="265"/>
      <c r="R161" s="266"/>
      <c r="S161" s="267"/>
    </row>
    <row r="162" spans="1:19">
      <c r="A162" s="123" t="s">
        <v>239</v>
      </c>
      <c r="B162" s="124">
        <v>502</v>
      </c>
      <c r="C162" s="76">
        <v>-4.5627376400000003E-2</v>
      </c>
      <c r="D162" s="13">
        <v>553</v>
      </c>
      <c r="E162" s="14">
        <f>IF(ISNUMBER(D162), (D162 - $B162) / $B162, "")</f>
        <v>0.10159362549800798</v>
      </c>
      <c r="F162" s="16">
        <f>IF(ISNUMBER(D162), $B172 * E162, "")</f>
        <v>15239.043824701197</v>
      </c>
      <c r="G162" s="29">
        <v>570</v>
      </c>
      <c r="H162" s="14">
        <f>IF(ISNUMBER(G162), (G162 - $B162) / $B162, "")</f>
        <v>0.13545816733067728</v>
      </c>
      <c r="I162" s="100">
        <f>IF(ISNUMBER(G162), $B172 * H162, "")</f>
        <v>20318.725099601594</v>
      </c>
      <c r="J162" s="13">
        <v>565</v>
      </c>
      <c r="K162" s="14">
        <f>IF(ISNUMBER(J162), (J162 - $B162) / $B162, "")</f>
        <v>0.12549800796812749</v>
      </c>
      <c r="L162" s="16">
        <f>IF(ISNUMBER(J162), $B172 * K162, "")</f>
        <v>18824.701195219124</v>
      </c>
      <c r="M162" s="29"/>
      <c r="N162" s="14" t="str">
        <f>IF(ISNUMBER(M162), (M162 - $B162) / $B162, "")</f>
        <v/>
      </c>
      <c r="O162" s="16" t="str">
        <f>IF(ISNUMBER(M162), $B172 * N162, "")</f>
        <v/>
      </c>
      <c r="Q162" s="268"/>
      <c r="R162" s="269"/>
      <c r="S162" s="270"/>
    </row>
    <row r="163" spans="1:19" ht="17.25" thickBot="1">
      <c r="A163" s="125" t="s">
        <v>85</v>
      </c>
      <c r="B163" s="126">
        <v>329</v>
      </c>
      <c r="C163" s="77">
        <v>-4.6376811599999998E-2</v>
      </c>
      <c r="D163" s="15">
        <v>354</v>
      </c>
      <c r="E163" s="32">
        <f t="shared" ref="E163:E166" si="86">IF(ISNUMBER(D163), (D163 - $B163) / $B163, "")</f>
        <v>7.598784194528875E-2</v>
      </c>
      <c r="F163" s="18">
        <f>IF(ISNUMBER(D163), $B172 * E163, "")</f>
        <v>11398.176291793312</v>
      </c>
      <c r="G163" s="31">
        <v>368</v>
      </c>
      <c r="H163" s="32">
        <f t="shared" ref="H163:H166" si="87">IF(ISNUMBER(G163), (G163 - $B163) / $B163, "")</f>
        <v>0.11854103343465046</v>
      </c>
      <c r="I163" s="101">
        <f>IF(ISNUMBER(G163), $B172 * H163, "")</f>
        <v>17781.155015197568</v>
      </c>
      <c r="J163" s="15">
        <v>361</v>
      </c>
      <c r="K163" s="32">
        <f t="shared" ref="K163:K166" si="88">IF(ISNUMBER(J163), (J163 - $B163) / $B163, "")</f>
        <v>9.7264437689969604E-2</v>
      </c>
      <c r="L163" s="18">
        <f>IF(ISNUMBER(J163), $B172 * K163, "")</f>
        <v>14589.66565349544</v>
      </c>
      <c r="M163" s="31"/>
      <c r="N163" s="32" t="str">
        <f t="shared" ref="N163:N166" si="89">IF(ISNUMBER(M163), (M163 - $B163) / $B163, "")</f>
        <v/>
      </c>
      <c r="O163" s="18" t="str">
        <f>IF(ISNUMBER(M163), $B172 * N163, "")</f>
        <v/>
      </c>
      <c r="Q163" s="271"/>
      <c r="R163" s="272"/>
      <c r="S163" s="273"/>
    </row>
    <row r="164" spans="1:19" ht="17.25" thickBot="1">
      <c r="A164" s="125" t="s">
        <v>227</v>
      </c>
      <c r="B164" s="126">
        <v>527</v>
      </c>
      <c r="C164" s="77">
        <v>-4.8736462100000003E-2</v>
      </c>
      <c r="D164" s="15">
        <v>587</v>
      </c>
      <c r="E164" s="32">
        <f t="shared" si="86"/>
        <v>0.11385199240986717</v>
      </c>
      <c r="F164" s="18">
        <f>IF(ISNUMBER(D164), $B172 * E164, "")</f>
        <v>17077.798861480074</v>
      </c>
      <c r="G164" s="31">
        <v>603</v>
      </c>
      <c r="H164" s="32">
        <f t="shared" si="87"/>
        <v>0.1442125237191651</v>
      </c>
      <c r="I164" s="101">
        <f>IF(ISNUMBER(G164), $B172 * H164, "")</f>
        <v>21631.878557874763</v>
      </c>
      <c r="J164" s="15">
        <v>596</v>
      </c>
      <c r="K164" s="32">
        <f t="shared" si="88"/>
        <v>0.13092979127134724</v>
      </c>
      <c r="L164" s="18">
        <f>IF(ISNUMBER(J164), $B172 * K164, "")</f>
        <v>19639.468690702088</v>
      </c>
      <c r="M164" s="31"/>
      <c r="N164" s="32" t="str">
        <f t="shared" si="89"/>
        <v/>
      </c>
      <c r="O164" s="18" t="str">
        <f>IF(ISNUMBER(M164), $B172 * N164, "")</f>
        <v/>
      </c>
      <c r="Q164" s="256"/>
      <c r="R164" s="256"/>
      <c r="S164" s="256"/>
    </row>
    <row r="165" spans="1:19" ht="17.25" thickBot="1">
      <c r="A165" s="125" t="s">
        <v>171</v>
      </c>
      <c r="B165" s="126">
        <v>489</v>
      </c>
      <c r="C165" s="77">
        <v>-5.04854369E-2</v>
      </c>
      <c r="D165" s="15">
        <v>558</v>
      </c>
      <c r="E165" s="32">
        <f t="shared" si="86"/>
        <v>0.1411042944785276</v>
      </c>
      <c r="F165" s="18">
        <f>IF(ISNUMBER(D165), $B172 * E165, "")</f>
        <v>21165.644171779139</v>
      </c>
      <c r="G165" s="31">
        <v>568</v>
      </c>
      <c r="H165" s="32">
        <f t="shared" si="87"/>
        <v>0.16155419222903886</v>
      </c>
      <c r="I165" s="101">
        <f>IF(ISNUMBER(G165), $B172 * H165, "")</f>
        <v>24233.12883435583</v>
      </c>
      <c r="J165" s="15">
        <v>560</v>
      </c>
      <c r="K165" s="32">
        <f t="shared" si="88"/>
        <v>0.14519427402862986</v>
      </c>
      <c r="L165" s="18">
        <f>IF(ISNUMBER(J165), $B172 * K165, "")</f>
        <v>21779.141104294478</v>
      </c>
      <c r="M165" s="31"/>
      <c r="N165" s="32" t="str">
        <f t="shared" si="89"/>
        <v/>
      </c>
      <c r="O165" s="18" t="str">
        <f>IF(ISNUMBER(M165), $B172 * N165, "")</f>
        <v/>
      </c>
      <c r="Q165" s="251"/>
      <c r="R165" s="251"/>
      <c r="S165" s="251"/>
    </row>
    <row r="166" spans="1:19" ht="17.25" thickBot="1">
      <c r="A166" s="127" t="s">
        <v>189</v>
      </c>
      <c r="B166" s="128">
        <v>277</v>
      </c>
      <c r="C166" s="78">
        <v>-5.1369863000000002E-2</v>
      </c>
      <c r="D166" s="20">
        <v>302</v>
      </c>
      <c r="E166" s="21">
        <f t="shared" si="86"/>
        <v>9.0252707581227443E-2</v>
      </c>
      <c r="F166" s="22">
        <f>IF(ISNUMBER(D166), $B172 * E166, "")</f>
        <v>13537.906137184116</v>
      </c>
      <c r="G166" s="30">
        <v>311</v>
      </c>
      <c r="H166" s="21">
        <f t="shared" si="87"/>
        <v>0.12274368231046931</v>
      </c>
      <c r="I166" s="105">
        <f>IF(ISNUMBER(G166), $B172 * H166, "")</f>
        <v>18411.552346570395</v>
      </c>
      <c r="J166" s="20">
        <v>308</v>
      </c>
      <c r="K166" s="21">
        <f t="shared" si="88"/>
        <v>0.11191335740072202</v>
      </c>
      <c r="L166" s="22">
        <f>IF(ISNUMBER(J166), $B172 * K166, "")</f>
        <v>16787.003610108302</v>
      </c>
      <c r="M166" s="30"/>
      <c r="N166" s="21" t="str">
        <f t="shared" si="89"/>
        <v/>
      </c>
      <c r="O166" s="22" t="str">
        <f>IF(ISNUMBER(M166), $B172 * N166, "")</f>
        <v/>
      </c>
      <c r="Q166" s="251"/>
      <c r="R166" s="251"/>
      <c r="S166" s="251"/>
    </row>
    <row r="167" spans="1:19" ht="17.25" thickBot="1">
      <c r="A167" s="125" t="s">
        <v>51</v>
      </c>
      <c r="B167" s="129">
        <v>313</v>
      </c>
      <c r="C167" s="80">
        <v>-5.1515151500000002E-2</v>
      </c>
      <c r="D167" s="106">
        <v>336</v>
      </c>
      <c r="E167" s="107">
        <f>IF(ISNUMBER(D167), (D167 - $B167) / $B167, "")</f>
        <v>7.3482428115015971E-2</v>
      </c>
      <c r="F167" s="108">
        <f>IF(ISNUMBER(D167), $B172 * E167, "")</f>
        <v>11022.364217252396</v>
      </c>
      <c r="G167" s="109">
        <v>335</v>
      </c>
      <c r="H167" s="107">
        <f>IF(ISNUMBER(G167), (G167 - $B167) / $B167, "")</f>
        <v>7.0287539936102233E-2</v>
      </c>
      <c r="I167" s="110">
        <f>IF(ISNUMBER(G167), $B172 * H167, "")</f>
        <v>10543.130990415335</v>
      </c>
      <c r="J167" s="106">
        <v>332</v>
      </c>
      <c r="K167" s="107">
        <f>IF(ISNUMBER(J167), (J167 - $B167) / $B167, "")</f>
        <v>6.070287539936102E-2</v>
      </c>
      <c r="L167" s="108">
        <f>IF(ISNUMBER(J167), $B172 * K167, "")</f>
        <v>9105.4313099041537</v>
      </c>
      <c r="M167" s="109"/>
      <c r="N167" s="107" t="str">
        <f>IF(ISNUMBER(M167), (M167 - $B167) / $B167, "")</f>
        <v/>
      </c>
      <c r="O167" s="108" t="str">
        <f>IF(ISNUMBER(M167), $B172 * N167, "")</f>
        <v/>
      </c>
      <c r="Q167" s="256"/>
      <c r="R167" s="256"/>
      <c r="S167" s="256"/>
    </row>
    <row r="168" spans="1:19" ht="17.25" thickBot="1">
      <c r="A168" s="125" t="s">
        <v>233</v>
      </c>
      <c r="B168" s="126">
        <v>491</v>
      </c>
      <c r="C168" s="77">
        <v>-5.3949903700000003E-2</v>
      </c>
      <c r="D168" s="15">
        <v>523</v>
      </c>
      <c r="E168" s="32">
        <f t="shared" ref="E168:E171" si="90">IF(ISNUMBER(D168), (D168 - $B168) / $B168, "")</f>
        <v>6.5173116089613028E-2</v>
      </c>
      <c r="F168" s="18">
        <f>IF(ISNUMBER(D168), $B172 * E168, "")</f>
        <v>9775.9674134419547</v>
      </c>
      <c r="G168" s="31">
        <v>539</v>
      </c>
      <c r="H168" s="32">
        <f t="shared" ref="H168:H171" si="91">IF(ISNUMBER(G168), (G168 - $B168) / $B168, "")</f>
        <v>9.775967413441955E-2</v>
      </c>
      <c r="I168" s="101">
        <f>IF(ISNUMBER(G168), $B172 * H168, "")</f>
        <v>14663.951120162932</v>
      </c>
      <c r="J168" s="15">
        <v>538</v>
      </c>
      <c r="K168" s="32">
        <f t="shared" ref="K168:K171" si="92">IF(ISNUMBER(J168), (J168 - $B168) / $B168, "")</f>
        <v>9.5723014256619138E-2</v>
      </c>
      <c r="L168" s="18">
        <f>IF(ISNUMBER(J168), $B172 * K168, "")</f>
        <v>14358.45213849287</v>
      </c>
      <c r="M168" s="31"/>
      <c r="N168" s="32" t="str">
        <f t="shared" ref="N168:N171" si="93">IF(ISNUMBER(M168), (M168 - $B168) / $B168, "")</f>
        <v/>
      </c>
      <c r="O168" s="18" t="str">
        <f>IF(ISNUMBER(M168), $B172 * N168, "")</f>
        <v/>
      </c>
      <c r="Q168" s="256"/>
      <c r="R168" s="256"/>
      <c r="S168" s="256"/>
    </row>
    <row r="169" spans="1:19" ht="17.25" thickBot="1">
      <c r="A169" s="125" t="s">
        <v>191</v>
      </c>
      <c r="B169" s="126">
        <v>115</v>
      </c>
      <c r="C169" s="77">
        <v>-5.7377049200000002E-2</v>
      </c>
      <c r="D169" s="15">
        <v>128</v>
      </c>
      <c r="E169" s="32">
        <f t="shared" si="90"/>
        <v>0.11304347826086956</v>
      </c>
      <c r="F169" s="18">
        <f>IF(ISNUMBER(D169), $B172 * E169, "")</f>
        <v>16956.521739130436</v>
      </c>
      <c r="G169" s="31">
        <v>130</v>
      </c>
      <c r="H169" s="32">
        <f t="shared" si="91"/>
        <v>0.13043478260869565</v>
      </c>
      <c r="I169" s="101">
        <f>IF(ISNUMBER(G169), $B172 * H169, "")</f>
        <v>19565.217391304348</v>
      </c>
      <c r="J169" s="15">
        <v>131</v>
      </c>
      <c r="K169" s="32">
        <f t="shared" si="92"/>
        <v>0.1391304347826087</v>
      </c>
      <c r="L169" s="18">
        <f>IF(ISNUMBER(J169), $B172 * K169, "")</f>
        <v>20869.565217391304</v>
      </c>
      <c r="M169" s="31"/>
      <c r="N169" s="32" t="str">
        <f t="shared" si="93"/>
        <v/>
      </c>
      <c r="O169" s="18" t="str">
        <f>IF(ISNUMBER(M169), $B172 * N169, "")</f>
        <v/>
      </c>
      <c r="Q169" s="256"/>
      <c r="R169" s="256"/>
      <c r="S169" s="256"/>
    </row>
    <row r="170" spans="1:19">
      <c r="A170" s="125" t="s">
        <v>251</v>
      </c>
      <c r="B170" s="126">
        <v>267</v>
      </c>
      <c r="C170" s="77">
        <v>-5.9859154900000003E-2</v>
      </c>
      <c r="D170" s="15">
        <v>288</v>
      </c>
      <c r="E170" s="32">
        <f t="shared" si="90"/>
        <v>7.8651685393258425E-2</v>
      </c>
      <c r="F170" s="18">
        <f>IF(ISNUMBER(D170), $B172 * E170, "")</f>
        <v>11797.752808988764</v>
      </c>
      <c r="G170" s="31">
        <v>294</v>
      </c>
      <c r="H170" s="32">
        <f t="shared" si="91"/>
        <v>0.10112359550561797</v>
      </c>
      <c r="I170" s="101">
        <f>IF(ISNUMBER(G170), $B172 * H170, "")</f>
        <v>15168.539325842696</v>
      </c>
      <c r="J170" s="15">
        <v>292</v>
      </c>
      <c r="K170" s="32">
        <f t="shared" si="92"/>
        <v>9.3632958801498134E-2</v>
      </c>
      <c r="L170" s="18">
        <f>IF(ISNUMBER(J170), $B172 * K170, "")</f>
        <v>14044.94382022472</v>
      </c>
      <c r="M170" s="31"/>
      <c r="N170" s="32" t="str">
        <f t="shared" si="93"/>
        <v/>
      </c>
      <c r="O170" s="18" t="str">
        <f>IF(ISNUMBER(M170), $B172 * N170, "")</f>
        <v/>
      </c>
      <c r="Q170" s="278"/>
      <c r="R170" s="279"/>
      <c r="S170" s="280"/>
    </row>
    <row r="171" spans="1:19" ht="17.25" thickBot="1">
      <c r="A171" s="130" t="s">
        <v>263</v>
      </c>
      <c r="B171" s="131">
        <v>217</v>
      </c>
      <c r="C171" s="79">
        <v>-8.82352941E-2</v>
      </c>
      <c r="D171" s="24">
        <v>223</v>
      </c>
      <c r="E171" s="25">
        <f t="shared" si="90"/>
        <v>2.7649769585253458E-2</v>
      </c>
      <c r="F171" s="104">
        <f>IF(ISNUMBER(D171), $B172 * E171, "")</f>
        <v>4147.4654377880188</v>
      </c>
      <c r="G171" s="102">
        <v>228</v>
      </c>
      <c r="H171" s="25">
        <f t="shared" si="91"/>
        <v>5.0691244239631339E-2</v>
      </c>
      <c r="I171" s="103">
        <f>IF(ISNUMBER(G171), $B172 * H171, "")</f>
        <v>7603.6866359447013</v>
      </c>
      <c r="J171" s="24">
        <v>225</v>
      </c>
      <c r="K171" s="25">
        <f t="shared" si="92"/>
        <v>3.6866359447004608E-2</v>
      </c>
      <c r="L171" s="104">
        <f>IF(ISNUMBER(J171), $B172 * K171, "")</f>
        <v>5529.9539170506914</v>
      </c>
      <c r="M171" s="102"/>
      <c r="N171" s="25" t="str">
        <f t="shared" si="93"/>
        <v/>
      </c>
      <c r="O171" s="104" t="str">
        <f>IF(ISNUMBER(M171), $B172 * N171, "")</f>
        <v/>
      </c>
      <c r="Q171" s="281"/>
      <c r="R171" s="282"/>
      <c r="S171" s="283"/>
    </row>
    <row r="172" spans="1:19" ht="17.25" thickBot="1">
      <c r="A172" s="132" t="s">
        <v>267</v>
      </c>
      <c r="B172" s="289">
        <f>$B$37</f>
        <v>150000</v>
      </c>
      <c r="C172" s="290"/>
      <c r="D172" s="26" t="s">
        <v>268</v>
      </c>
      <c r="E172" s="27">
        <f>IF(COUNT(E152:E171), SUM(E152:E171) / COUNT(E152:E171), 0)</f>
        <v>8.0723176295434462E-2</v>
      </c>
      <c r="F172" s="28">
        <f>SUM(F152:F171)</f>
        <v>242169.52888630339</v>
      </c>
      <c r="G172" s="26" t="s">
        <v>268</v>
      </c>
      <c r="H172" s="27">
        <f>IF(COUNT(H152:H171), SUM(H152:H171) / COUNT(H152:H171), 0)</f>
        <v>0.10649416972374011</v>
      </c>
      <c r="I172" s="28">
        <f>SUM(I152:I171)</f>
        <v>319482.50917122036</v>
      </c>
      <c r="J172" s="26" t="s">
        <v>268</v>
      </c>
      <c r="K172" s="27">
        <f>IF(COUNT(K152:K171), SUM(K152:K171) / COUNT(K152:K171), 0)</f>
        <v>9.7246253428409146E-2</v>
      </c>
      <c r="L172" s="28">
        <f>SUM(L152:L171)</f>
        <v>291738.76028522744</v>
      </c>
      <c r="M172" s="26" t="s">
        <v>268</v>
      </c>
      <c r="N172" s="27">
        <f>IF(COUNT(N152:N171), SUM(N152:N171) / COUNT(N152:N171), 0)</f>
        <v>0</v>
      </c>
      <c r="O172" s="28">
        <f>SUM(O152:O171)</f>
        <v>0</v>
      </c>
      <c r="Q172" s="284"/>
      <c r="R172" s="285"/>
      <c r="S172" s="286"/>
    </row>
    <row r="174" spans="1:19" ht="17.25" thickBot="1"/>
    <row r="175" spans="1:19" ht="17.25" thickBot="1">
      <c r="A175" s="230" t="s">
        <v>252</v>
      </c>
      <c r="B175" s="231"/>
      <c r="C175" s="231"/>
      <c r="D175" s="231"/>
      <c r="E175" s="231"/>
      <c r="F175" s="231"/>
      <c r="G175" s="231"/>
      <c r="H175" s="231"/>
      <c r="I175" s="231"/>
      <c r="J175" s="231"/>
      <c r="K175" s="231"/>
      <c r="L175" s="231"/>
      <c r="M175" s="231"/>
      <c r="N175" s="231"/>
      <c r="O175" s="232"/>
      <c r="Q175" s="251"/>
      <c r="R175" s="251"/>
      <c r="S175" s="251"/>
    </row>
    <row r="176" spans="1:19" ht="17.25" thickBot="1">
      <c r="A176" s="226" t="s">
        <v>264</v>
      </c>
      <c r="B176" s="230" t="s">
        <v>49</v>
      </c>
      <c r="C176" s="232"/>
      <c r="D176" s="230" t="s">
        <v>57</v>
      </c>
      <c r="E176" s="231"/>
      <c r="F176" s="232"/>
      <c r="G176" s="257">
        <f>_xlfn.IFNA(VLOOKUP(B176, 현재가테이블!$B$2:$D$200, 2, FALSE), "-")</f>
        <v>60715000</v>
      </c>
      <c r="H176" s="258"/>
      <c r="I176" s="259"/>
      <c r="J176" s="230" t="s">
        <v>58</v>
      </c>
      <c r="K176" s="231"/>
      <c r="L176" s="232"/>
      <c r="M176" s="260">
        <f>_xlfn.IFNA(VLOOKUP(B176, 현재가테이블!$B$2:$D$200, 3, FALSE), "-")</f>
        <v>-7.8924148000000006E-3</v>
      </c>
      <c r="N176" s="261"/>
      <c r="O176" s="262"/>
      <c r="Q176" s="251"/>
      <c r="R176" s="251"/>
      <c r="S176" s="251"/>
    </row>
    <row r="177" spans="1:19" ht="17.25" thickBot="1">
      <c r="A177" s="291" t="s">
        <v>54</v>
      </c>
      <c r="B177" s="293" t="str">
        <f>TEXT($G$1, "[$-ko-KR]yyyy-mm-dd(ddd) ") &amp; "오전 00:00"</f>
        <v>2021-12-16(목) 오전 00:00</v>
      </c>
      <c r="C177" s="294"/>
      <c r="D177" s="253" t="str">
        <f>TEXT($G$1, "[$-ko-KR]yyyy-mm-dd(ddd) ") &amp; "오후 14:00"</f>
        <v>2021-12-16(목) 오후 14:00</v>
      </c>
      <c r="E177" s="254"/>
      <c r="F177" s="255"/>
      <c r="G177" s="253" t="str">
        <f>TEXT($G$1, "[$-ko-KR]yyyy-mm-dd(ddd) ") &amp; "오후 19:00"</f>
        <v>2021-12-16(목) 오후 19:00</v>
      </c>
      <c r="H177" s="254"/>
      <c r="I177" s="255"/>
      <c r="J177" s="253" t="str">
        <f>TEXT($G$1, "[$-ko-KR]yyyy-mm-dd(ddd) ") &amp; "오후 21:00"</f>
        <v>2021-12-16(목) 오후 21:00</v>
      </c>
      <c r="K177" s="254"/>
      <c r="L177" s="255"/>
      <c r="M177" s="253" t="str">
        <f>TEXT($G$1+1, "[$-ko-KR]yyyy-mm-dd(ddd) ") &amp; "오전 00:00"</f>
        <v>2021-12-17(금) 오전 00:00</v>
      </c>
      <c r="N177" s="254"/>
      <c r="O177" s="255"/>
      <c r="Q177" s="251"/>
      <c r="R177" s="251"/>
      <c r="S177" s="251"/>
    </row>
    <row r="178" spans="1:19" ht="17.25" thickBot="1">
      <c r="A178" s="292"/>
      <c r="B178" s="121" t="s">
        <v>57</v>
      </c>
      <c r="C178" s="122" t="s">
        <v>58</v>
      </c>
      <c r="D178" s="2" t="s">
        <v>57</v>
      </c>
      <c r="E178" s="10" t="s">
        <v>265</v>
      </c>
      <c r="F178" s="11" t="s">
        <v>266</v>
      </c>
      <c r="G178" s="227" t="s">
        <v>57</v>
      </c>
      <c r="H178" s="228" t="s">
        <v>265</v>
      </c>
      <c r="I178" s="229" t="s">
        <v>266</v>
      </c>
      <c r="J178" s="10" t="s">
        <v>57</v>
      </c>
      <c r="K178" s="10" t="s">
        <v>265</v>
      </c>
      <c r="L178" s="115" t="s">
        <v>266</v>
      </c>
      <c r="M178" s="2" t="s">
        <v>57</v>
      </c>
      <c r="N178" s="10" t="s">
        <v>265</v>
      </c>
      <c r="O178" s="66" t="s">
        <v>266</v>
      </c>
      <c r="Q178" s="256"/>
      <c r="R178" s="256"/>
      <c r="S178" s="256"/>
    </row>
    <row r="179" spans="1:19" ht="17.25" thickBot="1">
      <c r="A179" s="123" t="s">
        <v>105</v>
      </c>
      <c r="B179" s="124">
        <v>1350</v>
      </c>
      <c r="C179" s="76">
        <v>-5.2631578900000003E-2</v>
      </c>
      <c r="D179" s="13">
        <v>1500</v>
      </c>
      <c r="E179" s="14">
        <f>IF(ISNUMBER(D179), (D179 - $B179) / $B179, "")</f>
        <v>0.1111111111111111</v>
      </c>
      <c r="F179" s="16">
        <f>IF(ISNUMBER(D179), $B199 * E179, "")</f>
        <v>16666.666666666664</v>
      </c>
      <c r="G179" s="29">
        <v>1545</v>
      </c>
      <c r="H179" s="14">
        <f>IF(ISNUMBER(G179), (G179 - $B179) / $B179, "")</f>
        <v>0.14444444444444443</v>
      </c>
      <c r="I179" s="100">
        <f>IF(ISNUMBER(G179), $B199 * H179, "")</f>
        <v>21666.666666666664</v>
      </c>
      <c r="J179" s="13">
        <v>1535</v>
      </c>
      <c r="K179" s="14">
        <f>IF(ISNUMBER(J179), (J179 - $B179) / $B179, "")</f>
        <v>0.13703703703703704</v>
      </c>
      <c r="L179" s="16">
        <f>IF(ISNUMBER(J179), $B199 * K179, "")</f>
        <v>20555.555555555555</v>
      </c>
      <c r="M179" s="29"/>
      <c r="N179" s="14" t="str">
        <f>IF(ISNUMBER(M179), (M179 - $B179) / $B179, "")</f>
        <v/>
      </c>
      <c r="O179" s="16" t="str">
        <f>IF(ISNUMBER(M179), $B199 * N179, "")</f>
        <v/>
      </c>
      <c r="Q179" s="251"/>
      <c r="R179" s="251"/>
      <c r="S179" s="251"/>
    </row>
    <row r="180" spans="1:19" ht="17.25" thickBot="1">
      <c r="A180" s="125" t="s">
        <v>79</v>
      </c>
      <c r="B180" s="126">
        <v>1255</v>
      </c>
      <c r="C180" s="77">
        <v>-5.2830188700000003E-2</v>
      </c>
      <c r="D180" s="15">
        <v>1440</v>
      </c>
      <c r="E180" s="32">
        <f t="shared" ref="E180:E183" si="94">IF(ISNUMBER(D180), (D180 - $B180) / $B180, "")</f>
        <v>0.14741035856573706</v>
      </c>
      <c r="F180" s="18">
        <f>IF(ISNUMBER(D180), $B199 * E180, "")</f>
        <v>22111.55378486056</v>
      </c>
      <c r="G180" s="31">
        <v>1470</v>
      </c>
      <c r="H180" s="32">
        <f t="shared" ref="H180:H183" si="95">IF(ISNUMBER(G180), (G180 - $B180) / $B180, "")</f>
        <v>0.17131474103585656</v>
      </c>
      <c r="I180" s="101">
        <f>IF(ISNUMBER(G180), $B199 * H180, "")</f>
        <v>25697.211155378485</v>
      </c>
      <c r="J180" s="15">
        <v>1495</v>
      </c>
      <c r="K180" s="32">
        <f t="shared" ref="K180:K183" si="96">IF(ISNUMBER(J180), (J180 - $B180) / $B180, "")</f>
        <v>0.19123505976095617</v>
      </c>
      <c r="L180" s="18">
        <f>IF(ISNUMBER(J180), $B199 * K180, "")</f>
        <v>28685.258964143424</v>
      </c>
      <c r="M180" s="31"/>
      <c r="N180" s="32" t="str">
        <f t="shared" ref="N180:N183" si="97">IF(ISNUMBER(M180), (M180 - $B180) / $B180, "")</f>
        <v/>
      </c>
      <c r="O180" s="18" t="str">
        <f>IF(ISNUMBER(M180), $B199 * N180, "")</f>
        <v/>
      </c>
      <c r="Q180" s="251"/>
      <c r="R180" s="251"/>
      <c r="S180" s="251"/>
    </row>
    <row r="181" spans="1:19" ht="17.25" thickBot="1">
      <c r="A181" s="125" t="s">
        <v>233</v>
      </c>
      <c r="B181" s="126">
        <v>491</v>
      </c>
      <c r="C181" s="77">
        <v>-5.3949903700000003E-2</v>
      </c>
      <c r="D181" s="15">
        <v>523</v>
      </c>
      <c r="E181" s="32">
        <f t="shared" si="94"/>
        <v>6.5173116089613028E-2</v>
      </c>
      <c r="F181" s="18">
        <f>IF(ISNUMBER(D181), $B199 * E181, "")</f>
        <v>9775.9674134419547</v>
      </c>
      <c r="G181" s="31">
        <v>539</v>
      </c>
      <c r="H181" s="32">
        <f t="shared" si="95"/>
        <v>9.775967413441955E-2</v>
      </c>
      <c r="I181" s="101">
        <f>IF(ISNUMBER(G181), $B199 * H181, "")</f>
        <v>14663.951120162932</v>
      </c>
      <c r="J181" s="15">
        <v>538</v>
      </c>
      <c r="K181" s="32">
        <f t="shared" si="96"/>
        <v>9.5723014256619138E-2</v>
      </c>
      <c r="L181" s="18">
        <f>IF(ISNUMBER(J181), $B199 * K181, "")</f>
        <v>14358.45213849287</v>
      </c>
      <c r="M181" s="31"/>
      <c r="N181" s="32" t="str">
        <f t="shared" si="97"/>
        <v/>
      </c>
      <c r="O181" s="18" t="str">
        <f>IF(ISNUMBER(M181), $B199 * N181, "")</f>
        <v/>
      </c>
      <c r="Q181" s="256"/>
      <c r="R181" s="256"/>
      <c r="S181" s="256"/>
    </row>
    <row r="182" spans="1:19" ht="17.25" thickBot="1">
      <c r="A182" s="125" t="s">
        <v>185</v>
      </c>
      <c r="B182" s="126">
        <v>12.1</v>
      </c>
      <c r="C182" s="77">
        <v>-5.46875E-2</v>
      </c>
      <c r="D182" s="15">
        <v>13.3</v>
      </c>
      <c r="E182" s="32">
        <f t="shared" si="94"/>
        <v>9.917355371900835E-2</v>
      </c>
      <c r="F182" s="18">
        <f>IF(ISNUMBER(D182), $B199 * E182, "")</f>
        <v>14876.033057851253</v>
      </c>
      <c r="G182" s="31">
        <v>13.7</v>
      </c>
      <c r="H182" s="32">
        <f t="shared" si="95"/>
        <v>0.13223140495867766</v>
      </c>
      <c r="I182" s="101">
        <f>IF(ISNUMBER(G182), $B199 * H182, "")</f>
        <v>19834.71074380165</v>
      </c>
      <c r="J182" s="15">
        <v>13.5</v>
      </c>
      <c r="K182" s="32">
        <f t="shared" si="96"/>
        <v>0.11570247933884301</v>
      </c>
      <c r="L182" s="18">
        <f>IF(ISNUMBER(J182), $B199 * K182, "")</f>
        <v>17355.371900826452</v>
      </c>
      <c r="M182" s="31"/>
      <c r="N182" s="32" t="str">
        <f t="shared" si="97"/>
        <v/>
      </c>
      <c r="O182" s="18" t="str">
        <f>IF(ISNUMBER(M182), $B199 * N182, "")</f>
        <v/>
      </c>
      <c r="Q182" s="256"/>
      <c r="R182" s="256"/>
      <c r="S182" s="256"/>
    </row>
    <row r="183" spans="1:19" ht="17.25" thickBot="1">
      <c r="A183" s="127" t="s">
        <v>165</v>
      </c>
      <c r="B183" s="128">
        <v>2295</v>
      </c>
      <c r="C183" s="78">
        <v>-5.5555555600000001E-2</v>
      </c>
      <c r="D183" s="20">
        <v>2715</v>
      </c>
      <c r="E183" s="21">
        <f t="shared" si="94"/>
        <v>0.18300653594771241</v>
      </c>
      <c r="F183" s="22">
        <f>IF(ISNUMBER(D183), $B199 * E183, "")</f>
        <v>27450.98039215686</v>
      </c>
      <c r="G183" s="30">
        <v>2820</v>
      </c>
      <c r="H183" s="21">
        <f t="shared" si="95"/>
        <v>0.22875816993464052</v>
      </c>
      <c r="I183" s="105">
        <f>IF(ISNUMBER(G183), $B199 * H183, "")</f>
        <v>34313.725490196077</v>
      </c>
      <c r="J183" s="20">
        <v>2785</v>
      </c>
      <c r="K183" s="21">
        <f t="shared" si="96"/>
        <v>0.21350762527233116</v>
      </c>
      <c r="L183" s="22">
        <f>IF(ISNUMBER(J183), $B199 * K183, "")</f>
        <v>32026.143790849674</v>
      </c>
      <c r="M183" s="30"/>
      <c r="N183" s="21" t="str">
        <f t="shared" si="97"/>
        <v/>
      </c>
      <c r="O183" s="22" t="str">
        <f>IF(ISNUMBER(M183), $B199 * N183, "")</f>
        <v/>
      </c>
      <c r="Q183" s="256"/>
      <c r="R183" s="256"/>
      <c r="S183" s="256"/>
    </row>
    <row r="184" spans="1:19" ht="17.25" thickBot="1">
      <c r="A184" s="125" t="s">
        <v>211</v>
      </c>
      <c r="B184" s="129">
        <v>1515</v>
      </c>
      <c r="C184" s="80">
        <v>-5.6074766400000003E-2</v>
      </c>
      <c r="D184" s="106">
        <v>1770</v>
      </c>
      <c r="E184" s="107">
        <f>IF(ISNUMBER(D184), (D184 - $B184) / $B184, "")</f>
        <v>0.16831683168316833</v>
      </c>
      <c r="F184" s="108">
        <f>IF(ISNUMBER(D184), $B199 * E184, "")</f>
        <v>25247.524752475249</v>
      </c>
      <c r="G184" s="109">
        <v>1810</v>
      </c>
      <c r="H184" s="107">
        <f>IF(ISNUMBER(G184), (G184 - $B184) / $B184, "")</f>
        <v>0.19471947194719472</v>
      </c>
      <c r="I184" s="110">
        <f>IF(ISNUMBER(G184), $B199 * H184, "")</f>
        <v>29207.920792079207</v>
      </c>
      <c r="J184" s="106">
        <v>1805</v>
      </c>
      <c r="K184" s="107">
        <f>IF(ISNUMBER(J184), (J184 - $B184) / $B184, "")</f>
        <v>0.19141914191419143</v>
      </c>
      <c r="L184" s="108">
        <f>IF(ISNUMBER(J184), $B199 * K184, "")</f>
        <v>28712.871287128713</v>
      </c>
      <c r="M184" s="109"/>
      <c r="N184" s="107" t="str">
        <f>IF(ISNUMBER(M184), (M184 - $B184) / $B184, "")</f>
        <v/>
      </c>
      <c r="O184" s="108" t="str">
        <f>IF(ISNUMBER(M184), $B199 * N184, "")</f>
        <v/>
      </c>
      <c r="Q184" s="256"/>
      <c r="R184" s="256"/>
      <c r="S184" s="256"/>
    </row>
    <row r="185" spans="1:19" ht="17.25" thickBot="1">
      <c r="A185" s="125" t="s">
        <v>143</v>
      </c>
      <c r="B185" s="126">
        <v>1725</v>
      </c>
      <c r="C185" s="77">
        <v>-5.7377049200000002E-2</v>
      </c>
      <c r="D185" s="15">
        <v>1860</v>
      </c>
      <c r="E185" s="32">
        <f t="shared" ref="E185:E188" si="98">IF(ISNUMBER(D185), (D185 - $B185) / $B185, "")</f>
        <v>7.8260869565217397E-2</v>
      </c>
      <c r="F185" s="18">
        <f>IF(ISNUMBER(D185), $B199 * E185, "")</f>
        <v>11739.13043478261</v>
      </c>
      <c r="G185" s="31">
        <v>1915</v>
      </c>
      <c r="H185" s="32">
        <f t="shared" ref="H185:H188" si="99">IF(ISNUMBER(G185), (G185 - $B185) / $B185, "")</f>
        <v>0.11014492753623188</v>
      </c>
      <c r="I185" s="101">
        <f>IF(ISNUMBER(G185), $B199 * H185, "")</f>
        <v>16521.739130434784</v>
      </c>
      <c r="J185" s="15">
        <v>1890</v>
      </c>
      <c r="K185" s="32">
        <f t="shared" ref="K185:K188" si="100">IF(ISNUMBER(J185), (J185 - $B185) / $B185, "")</f>
        <v>9.5652173913043481E-2</v>
      </c>
      <c r="L185" s="18">
        <f>IF(ISNUMBER(J185), $B199 * K185, "")</f>
        <v>14347.826086956522</v>
      </c>
      <c r="M185" s="31"/>
      <c r="N185" s="32" t="str">
        <f t="shared" ref="N185:N188" si="101">IF(ISNUMBER(M185), (M185 - $B185) / $B185, "")</f>
        <v/>
      </c>
      <c r="O185" s="18" t="str">
        <f>IF(ISNUMBER(M185), $B199 * N185, "")</f>
        <v/>
      </c>
      <c r="Q185" s="256"/>
      <c r="R185" s="256"/>
      <c r="S185" s="256"/>
    </row>
    <row r="186" spans="1:19" ht="17.25" thickBot="1">
      <c r="A186" s="125" t="s">
        <v>191</v>
      </c>
      <c r="B186" s="126">
        <v>115</v>
      </c>
      <c r="C186" s="77">
        <v>-5.7377049200000002E-2</v>
      </c>
      <c r="D186" s="15">
        <v>128</v>
      </c>
      <c r="E186" s="32">
        <f t="shared" si="98"/>
        <v>0.11304347826086956</v>
      </c>
      <c r="F186" s="18">
        <f>IF(ISNUMBER(D186), $B199 * E186, "")</f>
        <v>16956.521739130436</v>
      </c>
      <c r="G186" s="31">
        <v>130</v>
      </c>
      <c r="H186" s="32">
        <f t="shared" si="99"/>
        <v>0.13043478260869565</v>
      </c>
      <c r="I186" s="101">
        <f>IF(ISNUMBER(G186), $B199 * H186, "")</f>
        <v>19565.217391304348</v>
      </c>
      <c r="J186" s="15">
        <v>131</v>
      </c>
      <c r="K186" s="32">
        <f t="shared" si="100"/>
        <v>0.1391304347826087</v>
      </c>
      <c r="L186" s="18">
        <f>IF(ISNUMBER(J186), $B199 * K186, "")</f>
        <v>20869.565217391304</v>
      </c>
      <c r="M186" s="31"/>
      <c r="N186" s="32" t="str">
        <f t="shared" si="101"/>
        <v/>
      </c>
      <c r="O186" s="18" t="str">
        <f>IF(ISNUMBER(M186), $B199 * N186, "")</f>
        <v/>
      </c>
      <c r="Q186" s="256"/>
      <c r="R186" s="256"/>
      <c r="S186" s="256"/>
    </row>
    <row r="187" spans="1:19" ht="17.25" thickBot="1">
      <c r="A187" s="125" t="s">
        <v>183</v>
      </c>
      <c r="B187" s="126">
        <v>6345</v>
      </c>
      <c r="C187" s="77">
        <v>-5.93031875E-2</v>
      </c>
      <c r="D187" s="15">
        <v>6960</v>
      </c>
      <c r="E187" s="32">
        <f t="shared" si="98"/>
        <v>9.6926713947990545E-2</v>
      </c>
      <c r="F187" s="18">
        <f>IF(ISNUMBER(D187), $B199 * E187, "")</f>
        <v>14539.007092198583</v>
      </c>
      <c r="G187" s="31">
        <v>7100</v>
      </c>
      <c r="H187" s="32">
        <f t="shared" si="99"/>
        <v>0.11899133175728921</v>
      </c>
      <c r="I187" s="101">
        <f>IF(ISNUMBER(G187), $B199 * H187, "")</f>
        <v>17848.69976359338</v>
      </c>
      <c r="J187" s="15">
        <v>7040</v>
      </c>
      <c r="K187" s="32">
        <f t="shared" si="100"/>
        <v>0.1095350669818755</v>
      </c>
      <c r="L187" s="18">
        <f>IF(ISNUMBER(J187), $B199 * K187, "")</f>
        <v>16430.260047281325</v>
      </c>
      <c r="M187" s="31"/>
      <c r="N187" s="32" t="str">
        <f t="shared" si="101"/>
        <v/>
      </c>
      <c r="O187" s="18" t="str">
        <f>IF(ISNUMBER(M187), $B199 * N187, "")</f>
        <v/>
      </c>
      <c r="Q187" s="33"/>
      <c r="R187" s="33"/>
    </row>
    <row r="188" spans="1:19" ht="17.25" thickBot="1">
      <c r="A188" s="130" t="s">
        <v>251</v>
      </c>
      <c r="B188" s="131">
        <v>267</v>
      </c>
      <c r="C188" s="79">
        <v>-5.9859154900000003E-2</v>
      </c>
      <c r="D188" s="24">
        <v>288</v>
      </c>
      <c r="E188" s="25">
        <f t="shared" si="98"/>
        <v>7.8651685393258425E-2</v>
      </c>
      <c r="F188" s="104">
        <f>IF(ISNUMBER(D188), $B199 * E188, "")</f>
        <v>11797.752808988764</v>
      </c>
      <c r="G188" s="102">
        <v>294</v>
      </c>
      <c r="H188" s="25">
        <f t="shared" si="99"/>
        <v>0.10112359550561797</v>
      </c>
      <c r="I188" s="103">
        <f>IF(ISNUMBER(G188), $B199 * H188, "")</f>
        <v>15168.539325842696</v>
      </c>
      <c r="J188" s="24">
        <v>292</v>
      </c>
      <c r="K188" s="25">
        <f t="shared" si="100"/>
        <v>9.3632958801498134E-2</v>
      </c>
      <c r="L188" s="104">
        <f>IF(ISNUMBER(J188), $B199 * K188, "")</f>
        <v>14044.94382022472</v>
      </c>
      <c r="M188" s="102"/>
      <c r="N188" s="25" t="str">
        <f t="shared" si="101"/>
        <v/>
      </c>
      <c r="O188" s="104" t="str">
        <f>IF(ISNUMBER(M188), $B199 * N188, "")</f>
        <v/>
      </c>
      <c r="Q188" s="265"/>
      <c r="R188" s="266"/>
      <c r="S188" s="267"/>
    </row>
    <row r="189" spans="1:19">
      <c r="A189" s="123" t="s">
        <v>71</v>
      </c>
      <c r="B189" s="124">
        <v>23.2</v>
      </c>
      <c r="C189" s="76">
        <v>-6.0728744899999999E-2</v>
      </c>
      <c r="D189" s="13">
        <v>25.2</v>
      </c>
      <c r="E189" s="14">
        <f>IF(ISNUMBER(D189), (D189 - $B189) / $B189, "")</f>
        <v>8.6206896551724144E-2</v>
      </c>
      <c r="F189" s="16">
        <f>IF(ISNUMBER(D189), $B199 * E189, "")</f>
        <v>12931.034482758621</v>
      </c>
      <c r="G189" s="29">
        <v>25.9</v>
      </c>
      <c r="H189" s="14">
        <f>IF(ISNUMBER(G189), (G189 - $B189) / $B189, "")</f>
        <v>0.11637931034482756</v>
      </c>
      <c r="I189" s="100">
        <f>IF(ISNUMBER(G189), $B199 * H189, "")</f>
        <v>17456.896551724134</v>
      </c>
      <c r="J189" s="13">
        <v>25.5</v>
      </c>
      <c r="K189" s="14">
        <f>IF(ISNUMBER(J189), (J189 - $B189) / $B189, "")</f>
        <v>9.913793103448279E-2</v>
      </c>
      <c r="L189" s="16">
        <f>IF(ISNUMBER(J189), $B199 * K189, "")</f>
        <v>14870.689655172418</v>
      </c>
      <c r="M189" s="29"/>
      <c r="N189" s="14" t="str">
        <f>IF(ISNUMBER(M189), (M189 - $B189) / $B189, "")</f>
        <v/>
      </c>
      <c r="O189" s="16" t="str">
        <f>IF(ISNUMBER(M189), $B199 * N189, "")</f>
        <v/>
      </c>
      <c r="Q189" s="268"/>
      <c r="R189" s="269"/>
      <c r="S189" s="270"/>
    </row>
    <row r="190" spans="1:19" ht="17.25" thickBot="1">
      <c r="A190" s="125" t="s">
        <v>340</v>
      </c>
      <c r="B190" s="126">
        <v>2955</v>
      </c>
      <c r="C190" s="77">
        <v>-6.1904761900000001E-2</v>
      </c>
      <c r="D190" s="15">
        <v>3170</v>
      </c>
      <c r="E190" s="32">
        <f t="shared" ref="E190:E193" si="102">IF(ISNUMBER(D190), (D190 - $B190) / $B190, "")</f>
        <v>7.2758037225042302E-2</v>
      </c>
      <c r="F190" s="18">
        <f>IF(ISNUMBER(D190), $B199 * E190, "")</f>
        <v>10913.705583756346</v>
      </c>
      <c r="G190" s="31">
        <v>3255</v>
      </c>
      <c r="H190" s="32">
        <f t="shared" ref="H190:H193" si="103">IF(ISNUMBER(G190), (G190 - $B190) / $B190, "")</f>
        <v>0.10152284263959391</v>
      </c>
      <c r="I190" s="101">
        <f>IF(ISNUMBER(G190), $B199 * H190, "")</f>
        <v>15228.426395939086</v>
      </c>
      <c r="J190" s="15">
        <v>3240</v>
      </c>
      <c r="K190" s="32">
        <f t="shared" ref="K190:K193" si="104">IF(ISNUMBER(J190), (J190 - $B190) / $B190, "")</f>
        <v>9.6446700507614211E-2</v>
      </c>
      <c r="L190" s="18">
        <f>IF(ISNUMBER(J190), $B199 * K190, "")</f>
        <v>14467.005076142132</v>
      </c>
      <c r="M190" s="31"/>
      <c r="N190" s="32" t="str">
        <f t="shared" ref="N190:N193" si="105">IF(ISNUMBER(M190), (M190 - $B190) / $B190, "")</f>
        <v/>
      </c>
      <c r="O190" s="18" t="str">
        <f>IF(ISNUMBER(M190), $B199 * N190, "")</f>
        <v/>
      </c>
      <c r="Q190" s="271"/>
      <c r="R190" s="272"/>
      <c r="S190" s="273"/>
    </row>
    <row r="191" spans="1:19" ht="17.25" thickBot="1">
      <c r="A191" s="125" t="s">
        <v>147</v>
      </c>
      <c r="B191" s="126">
        <v>10.5</v>
      </c>
      <c r="C191" s="77">
        <v>-6.25E-2</v>
      </c>
      <c r="D191" s="15">
        <v>11.7</v>
      </c>
      <c r="E191" s="32">
        <f t="shared" si="102"/>
        <v>0.11428571428571421</v>
      </c>
      <c r="F191" s="18">
        <f>IF(ISNUMBER(D191), $B199 * E191, "")</f>
        <v>17142.85714285713</v>
      </c>
      <c r="G191" s="31">
        <v>12.2</v>
      </c>
      <c r="H191" s="32">
        <f t="shared" si="103"/>
        <v>0.16190476190476183</v>
      </c>
      <c r="I191" s="101">
        <f>IF(ISNUMBER(G191), $B199 * H191, "")</f>
        <v>24285.714285714275</v>
      </c>
      <c r="J191" s="15">
        <v>12.1</v>
      </c>
      <c r="K191" s="32">
        <f t="shared" si="104"/>
        <v>0.15238095238095234</v>
      </c>
      <c r="L191" s="18">
        <f>IF(ISNUMBER(J191), $B199 * K191, "")</f>
        <v>22857.142857142851</v>
      </c>
      <c r="M191" s="31"/>
      <c r="N191" s="32" t="str">
        <f t="shared" si="105"/>
        <v/>
      </c>
      <c r="O191" s="18" t="str">
        <f>IF(ISNUMBER(M191), $B199 * N191, "")</f>
        <v/>
      </c>
      <c r="Q191" s="256"/>
      <c r="R191" s="256"/>
      <c r="S191" s="256"/>
    </row>
    <row r="192" spans="1:19" ht="17.25" thickBot="1">
      <c r="A192" s="125" t="s">
        <v>66</v>
      </c>
      <c r="B192" s="126">
        <v>3325</v>
      </c>
      <c r="C192" s="77">
        <v>-6.3380281699999999E-2</v>
      </c>
      <c r="D192" s="15">
        <v>3670</v>
      </c>
      <c r="E192" s="32">
        <f t="shared" si="102"/>
        <v>0.10375939849624061</v>
      </c>
      <c r="F192" s="18">
        <f>IF(ISNUMBER(D192), $B199 * E192, "")</f>
        <v>15563.909774436092</v>
      </c>
      <c r="G192" s="31">
        <v>3760</v>
      </c>
      <c r="H192" s="32">
        <f t="shared" si="103"/>
        <v>0.13082706766917293</v>
      </c>
      <c r="I192" s="101">
        <f>IF(ISNUMBER(G192), $B199 * H192, "")</f>
        <v>19624.060150375939</v>
      </c>
      <c r="J192" s="15">
        <v>3720</v>
      </c>
      <c r="K192" s="32">
        <f t="shared" si="104"/>
        <v>0.11879699248120301</v>
      </c>
      <c r="L192" s="18">
        <f>IF(ISNUMBER(J192), $B199 * K192, "")</f>
        <v>17819.54887218045</v>
      </c>
      <c r="M192" s="31"/>
      <c r="N192" s="32" t="str">
        <f t="shared" si="105"/>
        <v/>
      </c>
      <c r="O192" s="18" t="str">
        <f>IF(ISNUMBER(M192), $B199 * N192, "")</f>
        <v/>
      </c>
      <c r="Q192" s="251"/>
      <c r="R192" s="251"/>
      <c r="S192" s="251"/>
    </row>
    <row r="193" spans="1:19" ht="17.25" thickBot="1">
      <c r="A193" s="127" t="s">
        <v>342</v>
      </c>
      <c r="B193" s="128">
        <v>3.29</v>
      </c>
      <c r="C193" s="78">
        <v>-6.5340909099999997E-2</v>
      </c>
      <c r="D193" s="20">
        <v>3.46</v>
      </c>
      <c r="E193" s="21">
        <f t="shared" si="102"/>
        <v>5.1671732522796332E-2</v>
      </c>
      <c r="F193" s="22">
        <f>IF(ISNUMBER(D193), $B199 * E193, "")</f>
        <v>7750.7598784194497</v>
      </c>
      <c r="G193" s="30">
        <v>3.57</v>
      </c>
      <c r="H193" s="21">
        <f t="shared" si="103"/>
        <v>8.5106382978723347E-2</v>
      </c>
      <c r="I193" s="105">
        <f>IF(ISNUMBER(G193), $B199 * H193, "")</f>
        <v>12765.957446808501</v>
      </c>
      <c r="J193" s="20">
        <v>3.52</v>
      </c>
      <c r="K193" s="21">
        <f t="shared" si="104"/>
        <v>6.9908814589665649E-2</v>
      </c>
      <c r="L193" s="22">
        <f>IF(ISNUMBER(J193), $B199 * K193, "")</f>
        <v>10486.322188449847</v>
      </c>
      <c r="M193" s="30"/>
      <c r="N193" s="21" t="str">
        <f t="shared" si="105"/>
        <v/>
      </c>
      <c r="O193" s="22" t="str">
        <f>IF(ISNUMBER(M193), $B199 * N193, "")</f>
        <v/>
      </c>
      <c r="Q193" s="251"/>
      <c r="R193" s="251"/>
      <c r="S193" s="251"/>
    </row>
    <row r="194" spans="1:19" ht="17.25" thickBot="1">
      <c r="A194" s="125" t="s">
        <v>169</v>
      </c>
      <c r="B194" s="129">
        <v>2445</v>
      </c>
      <c r="C194" s="80">
        <v>-6.6793893100000001E-2</v>
      </c>
      <c r="D194" s="106">
        <v>2615</v>
      </c>
      <c r="E194" s="107">
        <f>IF(ISNUMBER(D194), (D194 - $B194) / $B194, "")</f>
        <v>6.9529652351738247E-2</v>
      </c>
      <c r="F194" s="108">
        <f>IF(ISNUMBER(D194), $B199 * E194, "")</f>
        <v>10429.447852760737</v>
      </c>
      <c r="G194" s="109">
        <v>2665</v>
      </c>
      <c r="H194" s="107">
        <f>IF(ISNUMBER(G194), (G194 - $B194) / $B194, "")</f>
        <v>8.9979550102249492E-2</v>
      </c>
      <c r="I194" s="110">
        <f>IF(ISNUMBER(G194), $B199 * H194, "")</f>
        <v>13496.932515337423</v>
      </c>
      <c r="J194" s="106">
        <v>2630</v>
      </c>
      <c r="K194" s="107">
        <f>IF(ISNUMBER(J194), (J194 - $B194) / $B194, "")</f>
        <v>7.5664621676891614E-2</v>
      </c>
      <c r="L194" s="108">
        <f>IF(ISNUMBER(J194), $B199 * K194, "")</f>
        <v>11349.693251533741</v>
      </c>
      <c r="M194" s="109"/>
      <c r="N194" s="107" t="str">
        <f>IF(ISNUMBER(M194), (M194 - $B194) / $B194, "")</f>
        <v/>
      </c>
      <c r="O194" s="108" t="str">
        <f>IF(ISNUMBER(M194), $B199 * N194, "")</f>
        <v/>
      </c>
      <c r="Q194" s="256"/>
      <c r="R194" s="256"/>
      <c r="S194" s="256"/>
    </row>
    <row r="195" spans="1:19" ht="17.25" thickBot="1">
      <c r="A195" s="125" t="s">
        <v>229</v>
      </c>
      <c r="B195" s="126">
        <v>1620</v>
      </c>
      <c r="C195" s="77">
        <v>-7.1633237799999999E-2</v>
      </c>
      <c r="D195" s="15">
        <v>1845</v>
      </c>
      <c r="E195" s="32">
        <f t="shared" ref="E195:E198" si="106">IF(ISNUMBER(D195), (D195 - $B195) / $B195, "")</f>
        <v>0.1388888888888889</v>
      </c>
      <c r="F195" s="18">
        <f>IF(ISNUMBER(D195), $B199 * E195, "")</f>
        <v>20833.333333333336</v>
      </c>
      <c r="G195" s="31">
        <v>1910</v>
      </c>
      <c r="H195" s="32">
        <f t="shared" ref="H195:H198" si="107">IF(ISNUMBER(G195), (G195 - $B195) / $B195, "")</f>
        <v>0.17901234567901234</v>
      </c>
      <c r="I195" s="101">
        <f>IF(ISNUMBER(G195), $B199 * H195, "")</f>
        <v>26851.85185185185</v>
      </c>
      <c r="J195" s="15">
        <v>1915</v>
      </c>
      <c r="K195" s="32">
        <f t="shared" ref="K195:K198" si="108">IF(ISNUMBER(J195), (J195 - $B195) / $B195, "")</f>
        <v>0.18209876543209877</v>
      </c>
      <c r="L195" s="18">
        <f>IF(ISNUMBER(J195), $B199 * K195, "")</f>
        <v>27314.814814814814</v>
      </c>
      <c r="M195" s="31"/>
      <c r="N195" s="32" t="str">
        <f t="shared" ref="N195:N198" si="109">IF(ISNUMBER(M195), (M195 - $B195) / $B195, "")</f>
        <v/>
      </c>
      <c r="O195" s="18" t="str">
        <f>IF(ISNUMBER(M195), $B199 * N195, "")</f>
        <v/>
      </c>
      <c r="Q195" s="256"/>
      <c r="R195" s="256"/>
      <c r="S195" s="256"/>
    </row>
    <row r="196" spans="1:19" ht="17.25" thickBot="1">
      <c r="A196" s="125" t="s">
        <v>95</v>
      </c>
      <c r="B196" s="126">
        <v>5175</v>
      </c>
      <c r="C196" s="77">
        <v>-7.5067024100000004E-2</v>
      </c>
      <c r="D196" s="15">
        <v>5480</v>
      </c>
      <c r="E196" s="32">
        <f t="shared" si="106"/>
        <v>5.8937198067632847E-2</v>
      </c>
      <c r="F196" s="18">
        <f>IF(ISNUMBER(D196), $B199 * E196, "")</f>
        <v>8840.5797101449261</v>
      </c>
      <c r="G196" s="31">
        <v>5645</v>
      </c>
      <c r="H196" s="32">
        <f t="shared" si="107"/>
        <v>9.0821256038647338E-2</v>
      </c>
      <c r="I196" s="101">
        <f>IF(ISNUMBER(G196), $B199 * H196, "")</f>
        <v>13623.1884057971</v>
      </c>
      <c r="J196" s="15">
        <v>5670</v>
      </c>
      <c r="K196" s="32">
        <f t="shared" si="108"/>
        <v>9.5652173913043481E-2</v>
      </c>
      <c r="L196" s="18">
        <f>IF(ISNUMBER(J196), $B199 * K196, "")</f>
        <v>14347.826086956522</v>
      </c>
      <c r="M196" s="31"/>
      <c r="N196" s="32" t="str">
        <f t="shared" si="109"/>
        <v/>
      </c>
      <c r="O196" s="18" t="str">
        <f>IF(ISNUMBER(M196), $B199 * N196, "")</f>
        <v/>
      </c>
      <c r="Q196" s="256"/>
      <c r="R196" s="256"/>
      <c r="S196" s="256"/>
    </row>
    <row r="197" spans="1:19">
      <c r="A197" s="125" t="s">
        <v>263</v>
      </c>
      <c r="B197" s="126">
        <v>217</v>
      </c>
      <c r="C197" s="77">
        <v>-8.82352941E-2</v>
      </c>
      <c r="D197" s="15">
        <v>223</v>
      </c>
      <c r="E197" s="32">
        <f t="shared" si="106"/>
        <v>2.7649769585253458E-2</v>
      </c>
      <c r="F197" s="18">
        <f>IF(ISNUMBER(D197), $B199 * E197, "")</f>
        <v>4147.4654377880188</v>
      </c>
      <c r="G197" s="31">
        <v>228</v>
      </c>
      <c r="H197" s="32">
        <f t="shared" si="107"/>
        <v>5.0691244239631339E-2</v>
      </c>
      <c r="I197" s="101">
        <f>IF(ISNUMBER(G197), $B199 * H197, "")</f>
        <v>7603.6866359447013</v>
      </c>
      <c r="J197" s="15">
        <v>225</v>
      </c>
      <c r="K197" s="32">
        <f t="shared" si="108"/>
        <v>3.6866359447004608E-2</v>
      </c>
      <c r="L197" s="18">
        <f>IF(ISNUMBER(J197), $B199 * K197, "")</f>
        <v>5529.9539170506914</v>
      </c>
      <c r="M197" s="31"/>
      <c r="N197" s="32" t="str">
        <f t="shared" si="109"/>
        <v/>
      </c>
      <c r="O197" s="18" t="str">
        <f>IF(ISNUMBER(M197), $B199 * N197, "")</f>
        <v/>
      </c>
      <c r="Q197" s="278"/>
      <c r="R197" s="279"/>
      <c r="S197" s="280"/>
    </row>
    <row r="198" spans="1:19" ht="17.25" thickBot="1">
      <c r="A198" s="130" t="s">
        <v>344</v>
      </c>
      <c r="B198" s="131">
        <v>12040</v>
      </c>
      <c r="C198" s="79">
        <v>-0.75828146959999998</v>
      </c>
      <c r="D198" s="24">
        <v>11990</v>
      </c>
      <c r="E198" s="25">
        <f t="shared" si="106"/>
        <v>-4.152823920265781E-3</v>
      </c>
      <c r="F198" s="104">
        <f>IF(ISNUMBER(D198), $B199 * E198, "")</f>
        <v>-622.92358803986713</v>
      </c>
      <c r="G198" s="102">
        <v>12130</v>
      </c>
      <c r="H198" s="25">
        <f t="shared" si="107"/>
        <v>7.4750830564784057E-3</v>
      </c>
      <c r="I198" s="103">
        <f>IF(ISNUMBER(G198), $B199 * H198, "")</f>
        <v>1121.262458471761</v>
      </c>
      <c r="J198" s="24">
        <v>12010</v>
      </c>
      <c r="K198" s="25">
        <f t="shared" si="108"/>
        <v>-2.4916943521594683E-3</v>
      </c>
      <c r="L198" s="104">
        <f>IF(ISNUMBER(J198), $B199 * K198, "")</f>
        <v>-373.75415282392026</v>
      </c>
      <c r="M198" s="102"/>
      <c r="N198" s="25" t="str">
        <f t="shared" si="109"/>
        <v/>
      </c>
      <c r="O198" s="104" t="str">
        <f>IF(ISNUMBER(M198), $B199 * N198, "")</f>
        <v/>
      </c>
      <c r="Q198" s="281"/>
      <c r="R198" s="282"/>
      <c r="S198" s="283"/>
    </row>
    <row r="199" spans="1:19" ht="17.25" thickBot="1">
      <c r="A199" s="132" t="s">
        <v>267</v>
      </c>
      <c r="B199" s="289">
        <f>$B$37</f>
        <v>150000</v>
      </c>
      <c r="C199" s="290"/>
      <c r="D199" s="26" t="s">
        <v>268</v>
      </c>
      <c r="E199" s="27">
        <f>IF(COUNT(E179:E198), SUM(E179:E198) / COUNT(E179:E198), 0)</f>
        <v>9.3030435916922574E-2</v>
      </c>
      <c r="F199" s="28">
        <f>SUM(F179:F198)</f>
        <v>279091.30775076762</v>
      </c>
      <c r="G199" s="26" t="s">
        <v>268</v>
      </c>
      <c r="H199" s="27">
        <f>IF(COUNT(H179:H198), SUM(H179:H198) / COUNT(H179:H198), 0)</f>
        <v>0.12218211942580834</v>
      </c>
      <c r="I199" s="28">
        <f>SUM(I179:I198)</f>
        <v>366546.35827742505</v>
      </c>
      <c r="J199" s="26" t="s">
        <v>268</v>
      </c>
      <c r="K199" s="27">
        <f>IF(COUNT(K179:K198), SUM(K179:K198) / COUNT(K179:K198), 0)</f>
        <v>0.11535183045849004</v>
      </c>
      <c r="L199" s="28">
        <f>SUM(L179:L198)</f>
        <v>346055.49137547007</v>
      </c>
      <c r="M199" s="26" t="s">
        <v>268</v>
      </c>
      <c r="N199" s="27">
        <f>IF(COUNT(N179:N198), SUM(N179:N198) / COUNT(N179:N198), 0)</f>
        <v>0</v>
      </c>
      <c r="O199" s="28">
        <f>SUM(O179:O198)</f>
        <v>0</v>
      </c>
      <c r="Q199" s="284"/>
      <c r="R199" s="285"/>
      <c r="S199" s="286"/>
    </row>
  </sheetData>
  <mergeCells count="266">
    <mergeCell ref="A1:F1"/>
    <mergeCell ref="G1:I1"/>
    <mergeCell ref="J1:O1"/>
    <mergeCell ref="Q1:R1"/>
    <mergeCell ref="B2:F2"/>
    <mergeCell ref="G2:I2"/>
    <mergeCell ref="K2:O2"/>
    <mergeCell ref="B5:F5"/>
    <mergeCell ref="G5:I5"/>
    <mergeCell ref="K5:O5"/>
    <mergeCell ref="B6:F6"/>
    <mergeCell ref="G6:I6"/>
    <mergeCell ref="K6:O6"/>
    <mergeCell ref="B3:F3"/>
    <mergeCell ref="G3:I3"/>
    <mergeCell ref="K3:O3"/>
    <mergeCell ref="B4:F4"/>
    <mergeCell ref="G4:I4"/>
    <mergeCell ref="K4:O4"/>
    <mergeCell ref="Q8:R8"/>
    <mergeCell ref="B9:F9"/>
    <mergeCell ref="G9:I9"/>
    <mergeCell ref="K9:O9"/>
    <mergeCell ref="B10:F10"/>
    <mergeCell ref="G10:I10"/>
    <mergeCell ref="K10:O10"/>
    <mergeCell ref="B7:F7"/>
    <mergeCell ref="G7:I7"/>
    <mergeCell ref="K7:O7"/>
    <mergeCell ref="B8:F8"/>
    <mergeCell ref="G8:I8"/>
    <mergeCell ref="K8:O8"/>
    <mergeCell ref="B11:F11"/>
    <mergeCell ref="G11:I11"/>
    <mergeCell ref="K11:O11"/>
    <mergeCell ref="A13:O13"/>
    <mergeCell ref="Q13:Q15"/>
    <mergeCell ref="R13:R15"/>
    <mergeCell ref="A15:A16"/>
    <mergeCell ref="M15:O15"/>
    <mergeCell ref="Q16:Q18"/>
    <mergeCell ref="R16:R18"/>
    <mergeCell ref="S13:S15"/>
    <mergeCell ref="B14:C14"/>
    <mergeCell ref="D14:F14"/>
    <mergeCell ref="G14:I14"/>
    <mergeCell ref="J14:L14"/>
    <mergeCell ref="M14:O14"/>
    <mergeCell ref="B15:C15"/>
    <mergeCell ref="D15:F15"/>
    <mergeCell ref="G15:I15"/>
    <mergeCell ref="J15:L15"/>
    <mergeCell ref="Q26:S28"/>
    <mergeCell ref="Q29:Q31"/>
    <mergeCell ref="R29:R31"/>
    <mergeCell ref="S29:S31"/>
    <mergeCell ref="Q32:Q34"/>
    <mergeCell ref="R32:R34"/>
    <mergeCell ref="S32:S34"/>
    <mergeCell ref="S16:S18"/>
    <mergeCell ref="Q19:Q21"/>
    <mergeCell ref="R19:R21"/>
    <mergeCell ref="S19:S21"/>
    <mergeCell ref="Q22:Q24"/>
    <mergeCell ref="R22:R24"/>
    <mergeCell ref="S22:S24"/>
    <mergeCell ref="M41:O41"/>
    <mergeCell ref="A42:A43"/>
    <mergeCell ref="B42:C42"/>
    <mergeCell ref="D42:F42"/>
    <mergeCell ref="G42:I42"/>
    <mergeCell ref="J42:L42"/>
    <mergeCell ref="M42:O42"/>
    <mergeCell ref="Q35:S37"/>
    <mergeCell ref="B37:C37"/>
    <mergeCell ref="A40:O40"/>
    <mergeCell ref="Q40:Q42"/>
    <mergeCell ref="R40:R42"/>
    <mergeCell ref="S40:S42"/>
    <mergeCell ref="B41:C41"/>
    <mergeCell ref="D41:F41"/>
    <mergeCell ref="G41:I41"/>
    <mergeCell ref="J41:L41"/>
    <mergeCell ref="Q49:Q51"/>
    <mergeCell ref="R49:R51"/>
    <mergeCell ref="S49:S51"/>
    <mergeCell ref="Q53:S55"/>
    <mergeCell ref="Q56:Q58"/>
    <mergeCell ref="R56:R58"/>
    <mergeCell ref="S56:S58"/>
    <mergeCell ref="Q43:Q45"/>
    <mergeCell ref="R43:R45"/>
    <mergeCell ref="S43:S45"/>
    <mergeCell ref="Q46:Q48"/>
    <mergeCell ref="R46:R48"/>
    <mergeCell ref="S46:S48"/>
    <mergeCell ref="Q59:Q61"/>
    <mergeCell ref="R59:R61"/>
    <mergeCell ref="S59:S61"/>
    <mergeCell ref="Q62:S64"/>
    <mergeCell ref="B64:C64"/>
    <mergeCell ref="A67:O67"/>
    <mergeCell ref="Q67:Q69"/>
    <mergeCell ref="R67:R69"/>
    <mergeCell ref="S67:S69"/>
    <mergeCell ref="B68:C68"/>
    <mergeCell ref="D68:F68"/>
    <mergeCell ref="G68:I68"/>
    <mergeCell ref="J68:L68"/>
    <mergeCell ref="M68:O68"/>
    <mergeCell ref="A69:A70"/>
    <mergeCell ref="B69:C69"/>
    <mergeCell ref="D69:F69"/>
    <mergeCell ref="G69:I69"/>
    <mergeCell ref="J69:L69"/>
    <mergeCell ref="M69:O69"/>
    <mergeCell ref="Q76:Q78"/>
    <mergeCell ref="R76:R78"/>
    <mergeCell ref="S76:S78"/>
    <mergeCell ref="Q80:S82"/>
    <mergeCell ref="Q83:Q85"/>
    <mergeCell ref="R83:R85"/>
    <mergeCell ref="S83:S85"/>
    <mergeCell ref="Q70:Q72"/>
    <mergeCell ref="R70:R72"/>
    <mergeCell ref="S70:S72"/>
    <mergeCell ref="Q73:Q75"/>
    <mergeCell ref="R73:R75"/>
    <mergeCell ref="S73:S75"/>
    <mergeCell ref="Q86:Q88"/>
    <mergeCell ref="R86:R88"/>
    <mergeCell ref="S86:S88"/>
    <mergeCell ref="Q89:S91"/>
    <mergeCell ref="B91:C91"/>
    <mergeCell ref="A94:O94"/>
    <mergeCell ref="Q94:Q96"/>
    <mergeCell ref="R94:R96"/>
    <mergeCell ref="S94:S96"/>
    <mergeCell ref="B95:C95"/>
    <mergeCell ref="D95:F95"/>
    <mergeCell ref="G95:I95"/>
    <mergeCell ref="J95:L95"/>
    <mergeCell ref="M95:O95"/>
    <mergeCell ref="A96:A97"/>
    <mergeCell ref="B96:C96"/>
    <mergeCell ref="D96:F96"/>
    <mergeCell ref="G96:I96"/>
    <mergeCell ref="J96:L96"/>
    <mergeCell ref="M96:O96"/>
    <mergeCell ref="Q103:Q105"/>
    <mergeCell ref="R103:R105"/>
    <mergeCell ref="S103:S105"/>
    <mergeCell ref="Q107:S109"/>
    <mergeCell ref="Q110:Q112"/>
    <mergeCell ref="R110:R112"/>
    <mergeCell ref="S110:S112"/>
    <mergeCell ref="Q97:Q99"/>
    <mergeCell ref="R97:R99"/>
    <mergeCell ref="S97:S99"/>
    <mergeCell ref="Q100:Q102"/>
    <mergeCell ref="R100:R102"/>
    <mergeCell ref="S100:S102"/>
    <mergeCell ref="Q113:Q115"/>
    <mergeCell ref="R113:R115"/>
    <mergeCell ref="S113:S115"/>
    <mergeCell ref="Q116:S118"/>
    <mergeCell ref="B118:C118"/>
    <mergeCell ref="A121:O121"/>
    <mergeCell ref="Q121:Q123"/>
    <mergeCell ref="R121:R123"/>
    <mergeCell ref="S121:S123"/>
    <mergeCell ref="B122:C122"/>
    <mergeCell ref="D122:F122"/>
    <mergeCell ref="G122:I122"/>
    <mergeCell ref="J122:L122"/>
    <mergeCell ref="M122:O122"/>
    <mergeCell ref="A123:A124"/>
    <mergeCell ref="B123:C123"/>
    <mergeCell ref="D123:F123"/>
    <mergeCell ref="G123:I123"/>
    <mergeCell ref="J123:L123"/>
    <mergeCell ref="M123:O123"/>
    <mergeCell ref="Q130:Q132"/>
    <mergeCell ref="R130:R132"/>
    <mergeCell ref="S130:S132"/>
    <mergeCell ref="Q134:S136"/>
    <mergeCell ref="Q137:Q139"/>
    <mergeCell ref="R137:R139"/>
    <mergeCell ref="S137:S139"/>
    <mergeCell ref="Q124:Q126"/>
    <mergeCell ref="R124:R126"/>
    <mergeCell ref="S124:S126"/>
    <mergeCell ref="Q127:Q129"/>
    <mergeCell ref="R127:R129"/>
    <mergeCell ref="S127:S129"/>
    <mergeCell ref="Q140:Q142"/>
    <mergeCell ref="R140:R142"/>
    <mergeCell ref="S140:S142"/>
    <mergeCell ref="Q143:S145"/>
    <mergeCell ref="B145:C145"/>
    <mergeCell ref="A148:O148"/>
    <mergeCell ref="Q148:Q150"/>
    <mergeCell ref="R148:R150"/>
    <mergeCell ref="S148:S150"/>
    <mergeCell ref="B149:C149"/>
    <mergeCell ref="D149:F149"/>
    <mergeCell ref="G149:I149"/>
    <mergeCell ref="J149:L149"/>
    <mergeCell ref="M149:O149"/>
    <mergeCell ref="A150:A151"/>
    <mergeCell ref="B150:C150"/>
    <mergeCell ref="D150:F150"/>
    <mergeCell ref="G150:I150"/>
    <mergeCell ref="J150:L150"/>
    <mergeCell ref="M150:O150"/>
    <mergeCell ref="Q157:Q159"/>
    <mergeCell ref="R157:R159"/>
    <mergeCell ref="S157:S159"/>
    <mergeCell ref="Q161:S163"/>
    <mergeCell ref="Q164:Q166"/>
    <mergeCell ref="R164:R166"/>
    <mergeCell ref="S164:S166"/>
    <mergeCell ref="Q151:Q153"/>
    <mergeCell ref="R151:R153"/>
    <mergeCell ref="S151:S153"/>
    <mergeCell ref="Q154:Q156"/>
    <mergeCell ref="R154:R156"/>
    <mergeCell ref="S154:S156"/>
    <mergeCell ref="A177:A178"/>
    <mergeCell ref="B177:C177"/>
    <mergeCell ref="D177:F177"/>
    <mergeCell ref="G177:I177"/>
    <mergeCell ref="J177:L177"/>
    <mergeCell ref="M177:O177"/>
    <mergeCell ref="Q167:Q169"/>
    <mergeCell ref="R167:R169"/>
    <mergeCell ref="S167:S169"/>
    <mergeCell ref="Q170:S172"/>
    <mergeCell ref="B172:C172"/>
    <mergeCell ref="A175:O175"/>
    <mergeCell ref="Q175:Q177"/>
    <mergeCell ref="R175:R177"/>
    <mergeCell ref="S175:S177"/>
    <mergeCell ref="B176:C176"/>
    <mergeCell ref="Q178:Q180"/>
    <mergeCell ref="R178:R180"/>
    <mergeCell ref="S178:S180"/>
    <mergeCell ref="Q181:Q183"/>
    <mergeCell ref="R181:R183"/>
    <mergeCell ref="S181:S183"/>
    <mergeCell ref="D176:F176"/>
    <mergeCell ref="G176:I176"/>
    <mergeCell ref="J176:L176"/>
    <mergeCell ref="M176:O176"/>
    <mergeCell ref="Q194:Q196"/>
    <mergeCell ref="R194:R196"/>
    <mergeCell ref="S194:S196"/>
    <mergeCell ref="Q197:S199"/>
    <mergeCell ref="B199:C199"/>
    <mergeCell ref="Q184:Q186"/>
    <mergeCell ref="R184:R186"/>
    <mergeCell ref="S184:S186"/>
    <mergeCell ref="Q188:S190"/>
    <mergeCell ref="Q191:Q193"/>
    <mergeCell ref="R191:R193"/>
    <mergeCell ref="S191:S193"/>
  </mergeCells>
  <phoneticPr fontId="1" type="noConversion"/>
  <conditionalFormatting sqref="G2:I3">
    <cfRule type="expression" dxfId="177" priority="177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CHOOSE(2,$E$118,$F$118,$H$118,$I$118,$K$118,$L$118,$N$118,$O$118))))&gt;0</formula>
    </cfRule>
    <cfRule type="expression" dxfId="176" priority="178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CHOOSE(2,$E$118,$F$118,$H$118,$I$118,$K$118,$L$118,$N$118,$O$118))))&lt;0</formula>
    </cfRule>
  </conditionalFormatting>
  <conditionalFormatting sqref="G4:I5">
    <cfRule type="expression" dxfId="175" priority="175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CHOOSE(2,$E$64,$F$64,$H$64,$I$64,$K$64,$L$64,$N$64,$O$64))))&gt;0</formula>
    </cfRule>
    <cfRule type="expression" dxfId="174" priority="176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CHOOSE(2,$E$64,$F$64,$H$64,$I$64,$K$64,$L$64,$N$64,$O$64))))&lt;0</formula>
    </cfRule>
  </conditionalFormatting>
  <conditionalFormatting sqref="G6:I7">
    <cfRule type="expression" dxfId="173" priority="173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CHOOSE(2,$E$91,$F$91,$H$91,$I$91,$K$91,$L$91,$N$91,$O$91))))&gt;0</formula>
    </cfRule>
    <cfRule type="expression" dxfId="172" priority="174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CHOOSE(2,$E$91,$F$91,$H$91,$I$91,$K$91,$L$91,$N$91,$O$91))))&lt;0</formula>
    </cfRule>
  </conditionalFormatting>
  <conditionalFormatting sqref="G8:I9">
    <cfRule type="expression" dxfId="171" priority="171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CHOOSE(2,$E$199,$F$199,$H$199,$I$199,$K$199,$L$199,$N$199,$O$199))))&gt;0</formula>
    </cfRule>
    <cfRule type="expression" dxfId="170" priority="172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CHOOSE(2,$E$199,$F$199,$H$199,$I$199,$K$199,$L$199,$N$199,$O$199))))&lt;0</formula>
    </cfRule>
  </conditionalFormatting>
  <conditionalFormatting sqref="G10:I11">
    <cfRule type="expression" dxfId="169" priority="169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CHOOSE(2,$E$37,$F$37,$H$37,$I$37,$K$37,$L$37,$N$37,$O$37))))&gt;0</formula>
    </cfRule>
    <cfRule type="expression" dxfId="168" priority="170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CHOOSE(2,$E$37,$F$37,$H$37,$I$37,$K$37,$L$37,$N$37,$O$37))))&lt;0</formula>
    </cfRule>
  </conditionalFormatting>
  <conditionalFormatting sqref="A17:C36 M17:O36">
    <cfRule type="expression" dxfId="167" priority="157">
      <formula>AND($N17 &gt; 0, ISNUMBER($N17))</formula>
    </cfRule>
    <cfRule type="expression" dxfId="166" priority="158">
      <formula>AND($N17 = 0 * ISNUMBER($N17))</formula>
    </cfRule>
    <cfRule type="expression" dxfId="165" priority="159">
      <formula>AND($N17 &lt; 0, ISNUMBER($N17))</formula>
    </cfRule>
  </conditionalFormatting>
  <conditionalFormatting sqref="A17:F36">
    <cfRule type="expression" dxfId="164" priority="166">
      <formula>AND($E17 &gt; 0, ISNUMBER($E17))</formula>
    </cfRule>
    <cfRule type="expression" dxfId="163" priority="167">
      <formula>AND($E17 = 0 * ISNUMBER($E17))</formula>
    </cfRule>
    <cfRule type="expression" dxfId="162" priority="168">
      <formula>AND($E17 &lt; 0, ISNUMBER($E17))</formula>
    </cfRule>
  </conditionalFormatting>
  <conditionalFormatting sqref="A17:C36 G17:I36">
    <cfRule type="expression" dxfId="161" priority="163">
      <formula>AND($H17 &gt; 0, ISNUMBER($H17))</formula>
    </cfRule>
    <cfRule type="expression" dxfId="160" priority="164">
      <formula>AND($H17 = 0 * ISNUMBER($H17))</formula>
    </cfRule>
    <cfRule type="expression" dxfId="159" priority="165">
      <formula>AND($H17 &lt; 0, ISNUMBER($H17))</formula>
    </cfRule>
  </conditionalFormatting>
  <conditionalFormatting sqref="A17:C36 J17:L36">
    <cfRule type="expression" dxfId="158" priority="160">
      <formula>AND($K17 &gt; 0, ISNUMBER($K17))</formula>
    </cfRule>
    <cfRule type="expression" dxfId="157" priority="161">
      <formula>AND($K17 = 0 * ISNUMBER($K17))</formula>
    </cfRule>
    <cfRule type="expression" dxfId="156" priority="162">
      <formula>AND($K17 &lt; 0, ISNUMBER($K17))</formula>
    </cfRule>
  </conditionalFormatting>
  <conditionalFormatting sqref="D15:F16 E37:F37">
    <cfRule type="expression" dxfId="155" priority="154">
      <formula>$E$37 &gt; 0</formula>
    </cfRule>
    <cfRule type="expression" dxfId="154" priority="155">
      <formula>$E$37 = 0</formula>
    </cfRule>
    <cfRule type="expression" dxfId="153" priority="156">
      <formula>$E$37 &lt; 0</formula>
    </cfRule>
  </conditionalFormatting>
  <conditionalFormatting sqref="G15:I16 H37:I37">
    <cfRule type="expression" dxfId="152" priority="151">
      <formula>$H$37 &gt; 0</formula>
    </cfRule>
    <cfRule type="expression" dxfId="151" priority="152">
      <formula>$H$37 = 0</formula>
    </cfRule>
    <cfRule type="expression" dxfId="150" priority="153">
      <formula>$H$37 &lt; 0</formula>
    </cfRule>
  </conditionalFormatting>
  <conditionalFormatting sqref="J15:L16 K37:L37">
    <cfRule type="expression" dxfId="149" priority="148">
      <formula>$K$37 &gt; 0</formula>
    </cfRule>
    <cfRule type="expression" dxfId="148" priority="149">
      <formula>$K$37 = 0</formula>
    </cfRule>
    <cfRule type="expression" dxfId="147" priority="150">
      <formula>$K$37 &lt; 0</formula>
    </cfRule>
  </conditionalFormatting>
  <conditionalFormatting sqref="M15:O16 N37:O37">
    <cfRule type="expression" dxfId="146" priority="145">
      <formula>$N$37 &gt; 0</formula>
    </cfRule>
    <cfRule type="expression" dxfId="145" priority="146">
      <formula>$N$37 = 0</formula>
    </cfRule>
    <cfRule type="expression" dxfId="144" priority="147">
      <formula>$N$37 &lt; 0</formula>
    </cfRule>
  </conditionalFormatting>
  <conditionalFormatting sqref="A44:C63 M44:O63">
    <cfRule type="expression" dxfId="143" priority="133">
      <formula>AND($N44 &gt; 0, ISNUMBER($N44))</formula>
    </cfRule>
    <cfRule type="expression" dxfId="142" priority="134">
      <formula>AND($N44 = 0 * ISNUMBER($N44))</formula>
    </cfRule>
    <cfRule type="expression" dxfId="141" priority="135">
      <formula>AND($N44 &lt; 0, ISNUMBER($N44))</formula>
    </cfRule>
  </conditionalFormatting>
  <conditionalFormatting sqref="A44:F63">
    <cfRule type="expression" dxfId="140" priority="142">
      <formula>AND($E44 &gt; 0, ISNUMBER($E44))</formula>
    </cfRule>
    <cfRule type="expression" dxfId="139" priority="143">
      <formula>AND($E44 = 0 * ISNUMBER($E44))</formula>
    </cfRule>
    <cfRule type="expression" dxfId="138" priority="144">
      <formula>AND($E44 &lt; 0, ISNUMBER($E44))</formula>
    </cfRule>
  </conditionalFormatting>
  <conditionalFormatting sqref="A44:C63 G44:I63">
    <cfRule type="expression" dxfId="137" priority="139">
      <formula>AND($H44 &gt; 0, ISNUMBER($H44))</formula>
    </cfRule>
    <cfRule type="expression" dxfId="136" priority="140">
      <formula>AND($H44 = 0 * ISNUMBER($H44))</formula>
    </cfRule>
    <cfRule type="expression" dxfId="135" priority="141">
      <formula>AND($H44 &lt; 0, ISNUMBER($H44))</formula>
    </cfRule>
  </conditionalFormatting>
  <conditionalFormatting sqref="A44:C63 J44:L63">
    <cfRule type="expression" dxfId="134" priority="136">
      <formula>AND($K44 &gt; 0, ISNUMBER($K44))</formula>
    </cfRule>
    <cfRule type="expression" dxfId="133" priority="137">
      <formula>AND($K44 = 0 * ISNUMBER($K44))</formula>
    </cfRule>
    <cfRule type="expression" dxfId="132" priority="138">
      <formula>AND($K44 &lt; 0, ISNUMBER($K44))</formula>
    </cfRule>
  </conditionalFormatting>
  <conditionalFormatting sqref="D42:F43 E64:F64">
    <cfRule type="expression" dxfId="131" priority="130">
      <formula>$E$64 &gt; 0</formula>
    </cfRule>
    <cfRule type="expression" dxfId="130" priority="131">
      <formula>$E$64 = 0</formula>
    </cfRule>
    <cfRule type="expression" dxfId="129" priority="132">
      <formula>$E$64 &lt; 0</formula>
    </cfRule>
  </conditionalFormatting>
  <conditionalFormatting sqref="G42:I43 H64:I64">
    <cfRule type="expression" dxfId="128" priority="127">
      <formula>$H$64 &gt; 0</formula>
    </cfRule>
    <cfRule type="expression" dxfId="127" priority="128">
      <formula>$H$64 = 0</formula>
    </cfRule>
    <cfRule type="expression" dxfId="126" priority="129">
      <formula>$H$64 &lt; 0</formula>
    </cfRule>
  </conditionalFormatting>
  <conditionalFormatting sqref="J42:L43 K64:L64">
    <cfRule type="expression" dxfId="125" priority="124">
      <formula>$K$64 &gt; 0</formula>
    </cfRule>
    <cfRule type="expression" dxfId="124" priority="125">
      <formula>$K$64 = 0</formula>
    </cfRule>
    <cfRule type="expression" dxfId="123" priority="126">
      <formula>$K$64 &lt; 0</formula>
    </cfRule>
  </conditionalFormatting>
  <conditionalFormatting sqref="M42:O43 N64:O64">
    <cfRule type="expression" dxfId="122" priority="121">
      <formula>$N$64 &gt; 0</formula>
    </cfRule>
    <cfRule type="expression" dxfId="121" priority="122">
      <formula>$N$64 = 0</formula>
    </cfRule>
    <cfRule type="expression" dxfId="120" priority="123">
      <formula>$N$64 &lt; 0</formula>
    </cfRule>
  </conditionalFormatting>
  <conditionalFormatting sqref="A71:C90 M71:O90">
    <cfRule type="expression" dxfId="119" priority="109">
      <formula>AND($N71 &gt; 0, ISNUMBER($N71))</formula>
    </cfRule>
    <cfRule type="expression" dxfId="118" priority="110">
      <formula>AND($N71 = 0 * ISNUMBER($N71))</formula>
    </cfRule>
    <cfRule type="expression" dxfId="117" priority="111">
      <formula>AND($N71 &lt; 0, ISNUMBER($N71))</formula>
    </cfRule>
  </conditionalFormatting>
  <conditionalFormatting sqref="A71:F90">
    <cfRule type="expression" dxfId="116" priority="118">
      <formula>AND($E71 &gt; 0, ISNUMBER($E71))</formula>
    </cfRule>
    <cfRule type="expression" dxfId="115" priority="119">
      <formula>AND($E71 = 0 * ISNUMBER($E71))</formula>
    </cfRule>
    <cfRule type="expression" dxfId="114" priority="120">
      <formula>AND($E71 &lt; 0, ISNUMBER($E71))</formula>
    </cfRule>
  </conditionalFormatting>
  <conditionalFormatting sqref="A71:C90 G71:I90">
    <cfRule type="expression" dxfId="113" priority="115">
      <formula>AND($H71 &gt; 0, ISNUMBER($H71))</formula>
    </cfRule>
    <cfRule type="expression" dxfId="112" priority="116">
      <formula>AND($H71 = 0 * ISNUMBER($H71))</formula>
    </cfRule>
    <cfRule type="expression" dxfId="111" priority="117">
      <formula>AND($H71 &lt; 0, ISNUMBER($H71))</formula>
    </cfRule>
  </conditionalFormatting>
  <conditionalFormatting sqref="A71:C90 J71:L90">
    <cfRule type="expression" dxfId="110" priority="112">
      <formula>AND($K71 &gt; 0, ISNUMBER($K71))</formula>
    </cfRule>
    <cfRule type="expression" dxfId="109" priority="113">
      <formula>AND($K71 = 0 * ISNUMBER($K71))</formula>
    </cfRule>
    <cfRule type="expression" dxfId="108" priority="114">
      <formula>AND($K71 &lt; 0, ISNUMBER($K71))</formula>
    </cfRule>
  </conditionalFormatting>
  <conditionalFormatting sqref="D69:F70 E91:F91">
    <cfRule type="expression" dxfId="107" priority="106">
      <formula>$E$91 &gt; 0</formula>
    </cfRule>
    <cfRule type="expression" dxfId="106" priority="107">
      <formula>$E$91 = 0</formula>
    </cfRule>
    <cfRule type="expression" dxfId="105" priority="108">
      <formula>$E$91 &lt; 0</formula>
    </cfRule>
  </conditionalFormatting>
  <conditionalFormatting sqref="G69:I70 H91:I91">
    <cfRule type="expression" dxfId="104" priority="103">
      <formula>$H$91 &gt; 0</formula>
    </cfRule>
    <cfRule type="expression" dxfId="103" priority="104">
      <formula>$H$91 = 0</formula>
    </cfRule>
    <cfRule type="expression" dxfId="102" priority="105">
      <formula>$H$91 &lt; 0</formula>
    </cfRule>
  </conditionalFormatting>
  <conditionalFormatting sqref="J69:L70 K91:L91">
    <cfRule type="expression" dxfId="101" priority="100">
      <formula>$K$91 &gt; 0</formula>
    </cfRule>
    <cfRule type="expression" dxfId="100" priority="101">
      <formula>$K$91 = 0</formula>
    </cfRule>
    <cfRule type="expression" dxfId="99" priority="102">
      <formula>$K$91 &lt; 0</formula>
    </cfRule>
  </conditionalFormatting>
  <conditionalFormatting sqref="M69:O70 N91:O91">
    <cfRule type="expression" dxfId="98" priority="97">
      <formula>$N$91 &gt; 0</formula>
    </cfRule>
    <cfRule type="expression" dxfId="97" priority="98">
      <formula>$N$91 = 0</formula>
    </cfRule>
    <cfRule type="expression" dxfId="96" priority="99">
      <formula>$N$91 &lt; 0</formula>
    </cfRule>
  </conditionalFormatting>
  <conditionalFormatting sqref="A98:C117 M98:O117">
    <cfRule type="expression" dxfId="95" priority="85">
      <formula>AND($N98 &gt; 0, ISNUMBER($N98))</formula>
    </cfRule>
    <cfRule type="expression" dxfId="94" priority="86">
      <formula>AND($N98 = 0 * ISNUMBER($N98))</formula>
    </cfRule>
    <cfRule type="expression" dxfId="93" priority="87">
      <formula>AND($N98 &lt; 0, ISNUMBER($N98))</formula>
    </cfRule>
  </conditionalFormatting>
  <conditionalFormatting sqref="A98:F117">
    <cfRule type="expression" dxfId="92" priority="94">
      <formula>AND($E98 &gt; 0, ISNUMBER($E98))</formula>
    </cfRule>
    <cfRule type="expression" dxfId="91" priority="95">
      <formula>AND($E98 = 0 * ISNUMBER($E98))</formula>
    </cfRule>
    <cfRule type="expression" dxfId="90" priority="96">
      <formula>AND($E98 &lt; 0, ISNUMBER($E98))</formula>
    </cfRule>
  </conditionalFormatting>
  <conditionalFormatting sqref="A98:C117 G98:I117">
    <cfRule type="expression" dxfId="89" priority="91">
      <formula>AND($H98 &gt; 0, ISNUMBER($H98))</formula>
    </cfRule>
    <cfRule type="expression" dxfId="88" priority="92">
      <formula>AND($H98 = 0 * ISNUMBER($H98))</formula>
    </cfRule>
    <cfRule type="expression" dxfId="87" priority="93">
      <formula>AND($H98 &lt; 0, ISNUMBER($H98))</formula>
    </cfRule>
  </conditionalFormatting>
  <conditionalFormatting sqref="A98:C117 J98:L117">
    <cfRule type="expression" dxfId="86" priority="88">
      <formula>AND($K98 &gt; 0, ISNUMBER($K98))</formula>
    </cfRule>
    <cfRule type="expression" dxfId="85" priority="89">
      <formula>AND($K98 = 0 * ISNUMBER($K98))</formula>
    </cfRule>
    <cfRule type="expression" dxfId="84" priority="90">
      <formula>AND($K98 &lt; 0, ISNUMBER($K98))</formula>
    </cfRule>
  </conditionalFormatting>
  <conditionalFormatting sqref="D96:F97 E118:F118">
    <cfRule type="expression" dxfId="83" priority="82">
      <formula>$E$118 &gt; 0</formula>
    </cfRule>
    <cfRule type="expression" dxfId="82" priority="83">
      <formula>$E$118 = 0</formula>
    </cfRule>
    <cfRule type="expression" dxfId="81" priority="84">
      <formula>$E$118 &lt; 0</formula>
    </cfRule>
  </conditionalFormatting>
  <conditionalFormatting sqref="G96:I97 H118:I118">
    <cfRule type="expression" dxfId="80" priority="79">
      <formula>$H$118 &gt; 0</formula>
    </cfRule>
    <cfRule type="expression" dxfId="79" priority="80">
      <formula>$H$118 = 0</formula>
    </cfRule>
    <cfRule type="expression" dxfId="78" priority="81">
      <formula>$H$118 &lt; 0</formula>
    </cfRule>
  </conditionalFormatting>
  <conditionalFormatting sqref="J96:L97 K118:L118">
    <cfRule type="expression" dxfId="77" priority="76">
      <formula>$K$118 &gt; 0</formula>
    </cfRule>
    <cfRule type="expression" dxfId="76" priority="77">
      <formula>$K$118 = 0</formula>
    </cfRule>
    <cfRule type="expression" dxfId="75" priority="78">
      <formula>$K$118 &lt; 0</formula>
    </cfRule>
  </conditionalFormatting>
  <conditionalFormatting sqref="M96:O97 N118:O118">
    <cfRule type="expression" dxfId="74" priority="73">
      <formula>$N$118 &gt; 0</formula>
    </cfRule>
    <cfRule type="expression" dxfId="73" priority="74">
      <formula>$N$118 = 0</formula>
    </cfRule>
    <cfRule type="expression" dxfId="72" priority="75">
      <formula>$N$118 &lt; 0</formula>
    </cfRule>
  </conditionalFormatting>
  <conditionalFormatting sqref="A125:C144 M125:O144">
    <cfRule type="expression" dxfId="71" priority="61">
      <formula>AND($N125 &gt; 0, ISNUMBER($N125))</formula>
    </cfRule>
    <cfRule type="expression" dxfId="70" priority="62">
      <formula>AND($N125 = 0 * ISNUMBER($N125))</formula>
    </cfRule>
    <cfRule type="expression" dxfId="69" priority="63">
      <formula>AND($N125 &lt; 0, ISNUMBER($N125))</formula>
    </cfRule>
  </conditionalFormatting>
  <conditionalFormatting sqref="A125:F144">
    <cfRule type="expression" dxfId="68" priority="70">
      <formula>AND($E125 &gt; 0, ISNUMBER($E125))</formula>
    </cfRule>
    <cfRule type="expression" dxfId="67" priority="71">
      <formula>AND($E125 = 0 * ISNUMBER($E125))</formula>
    </cfRule>
    <cfRule type="expression" dxfId="66" priority="72">
      <formula>AND($E125 &lt; 0, ISNUMBER($E125))</formula>
    </cfRule>
  </conditionalFormatting>
  <conditionalFormatting sqref="A125:C144 G125:I144">
    <cfRule type="expression" dxfId="65" priority="67">
      <formula>AND($H125 &gt; 0, ISNUMBER($H125))</formula>
    </cfRule>
    <cfRule type="expression" dxfId="64" priority="68">
      <formula>AND($H125 = 0 * ISNUMBER($H125))</formula>
    </cfRule>
    <cfRule type="expression" dxfId="63" priority="69">
      <formula>AND($H125 &lt; 0, ISNUMBER($H125))</formula>
    </cfRule>
  </conditionalFormatting>
  <conditionalFormatting sqref="A125:C144 J125:L144">
    <cfRule type="expression" dxfId="62" priority="64">
      <formula>AND($K125 &gt; 0, ISNUMBER($K125))</formula>
    </cfRule>
    <cfRule type="expression" dxfId="61" priority="65">
      <formula>AND($K125 = 0 * ISNUMBER($K125))</formula>
    </cfRule>
    <cfRule type="expression" dxfId="60" priority="66">
      <formula>AND($K125 &lt; 0, ISNUMBER($K125))</formula>
    </cfRule>
  </conditionalFormatting>
  <conditionalFormatting sqref="D123:F124 E145:F145">
    <cfRule type="expression" dxfId="59" priority="58">
      <formula>$E$145 &gt; 0</formula>
    </cfRule>
    <cfRule type="expression" dxfId="58" priority="59">
      <formula>$E$145 = 0</formula>
    </cfRule>
    <cfRule type="expression" dxfId="57" priority="60">
      <formula>$E$145 &lt; 0</formula>
    </cfRule>
  </conditionalFormatting>
  <conditionalFormatting sqref="G123:I124 H145:I145">
    <cfRule type="expression" dxfId="56" priority="55">
      <formula>$H$145 &gt; 0</formula>
    </cfRule>
    <cfRule type="expression" dxfId="55" priority="56">
      <formula>$H$145 = 0</formula>
    </cfRule>
    <cfRule type="expression" dxfId="54" priority="57">
      <formula>$H$145 &lt; 0</formula>
    </cfRule>
  </conditionalFormatting>
  <conditionalFormatting sqref="J123:L124 K145:L145">
    <cfRule type="expression" dxfId="53" priority="52">
      <formula>$K$145 &gt; 0</formula>
    </cfRule>
    <cfRule type="expression" dxfId="52" priority="53">
      <formula>$K$145 = 0</formula>
    </cfRule>
    <cfRule type="expression" dxfId="51" priority="54">
      <formula>$K$145 &lt; 0</formula>
    </cfRule>
  </conditionalFormatting>
  <conditionalFormatting sqref="M123:O124 N145:O145">
    <cfRule type="expression" dxfId="50" priority="49">
      <formula>$N$145 &gt; 0</formula>
    </cfRule>
    <cfRule type="expression" dxfId="49" priority="50">
      <formula>$N$145 = 0</formula>
    </cfRule>
    <cfRule type="expression" dxfId="48" priority="51">
      <formula>$N$145 &lt; 0</formula>
    </cfRule>
  </conditionalFormatting>
  <conditionalFormatting sqref="A152:C171 M152:O171">
    <cfRule type="expression" dxfId="47" priority="37">
      <formula>AND($N152 &gt; 0, ISNUMBER($N152))</formula>
    </cfRule>
    <cfRule type="expression" dxfId="46" priority="38">
      <formula>AND($N152 = 0 * ISNUMBER($N152))</formula>
    </cfRule>
    <cfRule type="expression" dxfId="45" priority="39">
      <formula>AND($N152 &lt; 0, ISNUMBER($N152))</formula>
    </cfRule>
  </conditionalFormatting>
  <conditionalFormatting sqref="A152:F171">
    <cfRule type="expression" dxfId="44" priority="46">
      <formula>AND($E152 &gt; 0, ISNUMBER($E152))</formula>
    </cfRule>
    <cfRule type="expression" dxfId="43" priority="47">
      <formula>AND($E152 = 0 * ISNUMBER($E152))</formula>
    </cfRule>
    <cfRule type="expression" dxfId="42" priority="48">
      <formula>AND($E152 &lt; 0, ISNUMBER($E152))</formula>
    </cfRule>
  </conditionalFormatting>
  <conditionalFormatting sqref="A152:C171 G152:I171">
    <cfRule type="expression" dxfId="41" priority="43">
      <formula>AND($H152 &gt; 0, ISNUMBER($H152))</formula>
    </cfRule>
    <cfRule type="expression" dxfId="40" priority="44">
      <formula>AND($H152 = 0 * ISNUMBER($H152))</formula>
    </cfRule>
    <cfRule type="expression" dxfId="39" priority="45">
      <formula>AND($H152 &lt; 0, ISNUMBER($H152))</formula>
    </cfRule>
  </conditionalFormatting>
  <conditionalFormatting sqref="A152:C171 J152:L171">
    <cfRule type="expression" dxfId="38" priority="40">
      <formula>AND($K152 &gt; 0, ISNUMBER($K152))</formula>
    </cfRule>
    <cfRule type="expression" dxfId="37" priority="41">
      <formula>AND($K152 = 0 * ISNUMBER($K152))</formula>
    </cfRule>
    <cfRule type="expression" dxfId="36" priority="42">
      <formula>AND($K152 &lt; 0, ISNUMBER($K152))</formula>
    </cfRule>
  </conditionalFormatting>
  <conditionalFormatting sqref="D150:F151 E172:F172">
    <cfRule type="expression" dxfId="35" priority="34">
      <formula>$E$172 &gt; 0</formula>
    </cfRule>
    <cfRule type="expression" dxfId="34" priority="35">
      <formula>$E$172 = 0</formula>
    </cfRule>
    <cfRule type="expression" dxfId="33" priority="36">
      <formula>$E$172 &lt; 0</formula>
    </cfRule>
  </conditionalFormatting>
  <conditionalFormatting sqref="G150:I151 H172:I172">
    <cfRule type="expression" dxfId="32" priority="31">
      <formula>$H$172 &gt; 0</formula>
    </cfRule>
    <cfRule type="expression" dxfId="31" priority="32">
      <formula>$H$172 = 0</formula>
    </cfRule>
    <cfRule type="expression" dxfId="30" priority="33">
      <formula>$H$172 &lt; 0</formula>
    </cfRule>
  </conditionalFormatting>
  <conditionalFormatting sqref="J150:L151 K172:L172">
    <cfRule type="expression" dxfId="29" priority="28">
      <formula>$K$172 &gt; 0</formula>
    </cfRule>
    <cfRule type="expression" dxfId="28" priority="29">
      <formula>$K$172 = 0</formula>
    </cfRule>
    <cfRule type="expression" dxfId="27" priority="30">
      <formula>$K$172 &lt; 0</formula>
    </cfRule>
  </conditionalFormatting>
  <conditionalFormatting sqref="M150:O151 N172:O172">
    <cfRule type="expression" dxfId="26" priority="25">
      <formula>$N$172 &gt; 0</formula>
    </cfRule>
    <cfRule type="expression" dxfId="25" priority="26">
      <formula>$N$172 = 0</formula>
    </cfRule>
    <cfRule type="expression" dxfId="24" priority="27">
      <formula>$N$172 &lt; 0</formula>
    </cfRule>
  </conditionalFormatting>
  <conditionalFormatting sqref="A179:C198 M179:O198">
    <cfRule type="expression" dxfId="23" priority="13">
      <formula>AND($N179 &gt; 0, ISNUMBER($N179))</formula>
    </cfRule>
    <cfRule type="expression" dxfId="22" priority="14">
      <formula>AND($N179 = 0 * ISNUMBER($N179))</formula>
    </cfRule>
    <cfRule type="expression" dxfId="21" priority="15">
      <formula>AND($N179 &lt; 0, ISNUMBER($N179))</formula>
    </cfRule>
  </conditionalFormatting>
  <conditionalFormatting sqref="A179:F198">
    <cfRule type="expression" dxfId="20" priority="22">
      <formula>AND($E179 &gt; 0, ISNUMBER($E179))</formula>
    </cfRule>
    <cfRule type="expression" dxfId="19" priority="23">
      <formula>AND($E179 = 0 * ISNUMBER($E179))</formula>
    </cfRule>
    <cfRule type="expression" dxfId="18" priority="24">
      <formula>AND($E179 &lt; 0, ISNUMBER($E179))</formula>
    </cfRule>
  </conditionalFormatting>
  <conditionalFormatting sqref="A179:C198 G179:I198">
    <cfRule type="expression" dxfId="17" priority="19">
      <formula>AND($H179 &gt; 0, ISNUMBER($H179))</formula>
    </cfRule>
    <cfRule type="expression" dxfId="16" priority="20">
      <formula>AND($H179 = 0 * ISNUMBER($H179))</formula>
    </cfRule>
    <cfRule type="expression" dxfId="15" priority="21">
      <formula>AND($H179 &lt; 0, ISNUMBER($H179))</formula>
    </cfRule>
  </conditionalFormatting>
  <conditionalFormatting sqref="A179:C198 J179:L198">
    <cfRule type="expression" dxfId="14" priority="16">
      <formula>AND($K179 &gt; 0, ISNUMBER($K179))</formula>
    </cfRule>
    <cfRule type="expression" dxfId="13" priority="17">
      <formula>AND($K179 = 0 * ISNUMBER($K179))</formula>
    </cfRule>
    <cfRule type="expression" dxfId="12" priority="18">
      <formula>AND($K179 &lt; 0, ISNUMBER($K179))</formula>
    </cfRule>
  </conditionalFormatting>
  <conditionalFormatting sqref="D177:F178 E199:F199">
    <cfRule type="expression" dxfId="11" priority="10">
      <formula>$E$199 &gt; 0</formula>
    </cfRule>
    <cfRule type="expression" dxfId="10" priority="11">
      <formula>$E$199 = 0</formula>
    </cfRule>
    <cfRule type="expression" dxfId="9" priority="12">
      <formula>$E$199 &lt; 0</formula>
    </cfRule>
  </conditionalFormatting>
  <conditionalFormatting sqref="G177:I178 H199:I199">
    <cfRule type="expression" dxfId="8" priority="7">
      <formula>$H$199 &gt; 0</formula>
    </cfRule>
    <cfRule type="expression" dxfId="7" priority="8">
      <formula>$H$199 = 0</formula>
    </cfRule>
    <cfRule type="expression" dxfId="6" priority="9">
      <formula>$H$199 &lt; 0</formula>
    </cfRule>
  </conditionalFormatting>
  <conditionalFormatting sqref="J177:L178 K199:L199">
    <cfRule type="expression" dxfId="5" priority="4">
      <formula>$K$199 &gt; 0</formula>
    </cfRule>
    <cfRule type="expression" dxfId="4" priority="5">
      <formula>$K$199 = 0</formula>
    </cfRule>
    <cfRule type="expression" dxfId="3" priority="6">
      <formula>$K$199 &lt; 0</formula>
    </cfRule>
  </conditionalFormatting>
  <conditionalFormatting sqref="M177:O178 N199:O199">
    <cfRule type="expression" dxfId="2" priority="1">
      <formula>$N$199 &gt; 0</formula>
    </cfRule>
    <cfRule type="expression" dxfId="1" priority="2">
      <formula>$N$199 = 0</formula>
    </cfRule>
    <cfRule type="expression" dxfId="0" priority="3">
      <formula>$N$199 &lt; 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2225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25</xdr:row>
                    <xdr:rowOff>0</xdr:rowOff>
                  </from>
                  <to>
                    <xdr:col>19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26" r:id="rId5" name="Button 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17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27" r:id="rId6" name="Button 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28</xdr:row>
                    <xdr:rowOff>0</xdr:rowOff>
                  </from>
                  <to>
                    <xdr:col>18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28" r:id="rId7" name="Button 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17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29" r:id="rId8" name="Button 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31</xdr:row>
                    <xdr:rowOff>0</xdr:rowOff>
                  </from>
                  <to>
                    <xdr:col>18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30" r:id="rId9" name="Button 6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28</xdr:row>
                    <xdr:rowOff>0</xdr:rowOff>
                  </from>
                  <to>
                    <xdr:col>19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31" r:id="rId10" name="Button 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31</xdr:row>
                    <xdr:rowOff>0</xdr:rowOff>
                  </from>
                  <to>
                    <xdr:col>19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32" r:id="rId11" name="Button 8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19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33" r:id="rId12" name="Button 9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17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34" r:id="rId13" name="Button 10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35" r:id="rId14" name="Button 11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</xdr:row>
                    <xdr:rowOff>0</xdr:rowOff>
                  </from>
                  <to>
                    <xdr:col>19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36" r:id="rId15" name="Button 12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</xdr:row>
                    <xdr:rowOff>0</xdr:rowOff>
                  </from>
                  <to>
                    <xdr:col>17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37" r:id="rId16" name="Button 13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</xdr:row>
                    <xdr:rowOff>0</xdr:rowOff>
                  </from>
                  <to>
                    <xdr:col>18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38" r:id="rId17" name="Button 14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</xdr:row>
                    <xdr:rowOff>0</xdr:rowOff>
                  </from>
                  <to>
                    <xdr:col>19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39" r:id="rId18" name="Button 15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</xdr:row>
                    <xdr:rowOff>0</xdr:rowOff>
                  </from>
                  <to>
                    <xdr:col>17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40" r:id="rId19" name="Button 16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</xdr:row>
                    <xdr:rowOff>0</xdr:rowOff>
                  </from>
                  <to>
                    <xdr:col>18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41" r:id="rId20" name="Button 17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</xdr:row>
                    <xdr:rowOff>0</xdr:rowOff>
                  </from>
                  <to>
                    <xdr:col>19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42" r:id="rId21" name="Button 18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21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43" r:id="rId22" name="Button 19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21</xdr:row>
                    <xdr:rowOff>0</xdr:rowOff>
                  </from>
                  <to>
                    <xdr:col>18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44" r:id="rId23" name="Button 20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21</xdr:row>
                    <xdr:rowOff>0</xdr:rowOff>
                  </from>
                  <to>
                    <xdr:col>19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45" r:id="rId24" name="Button 2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52</xdr:row>
                    <xdr:rowOff>0</xdr:rowOff>
                  </from>
                  <to>
                    <xdr:col>19</xdr:col>
                    <xdr:colOff>0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46" r:id="rId25" name="Button 2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55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47" r:id="rId26" name="Button 2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55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48" r:id="rId27" name="Button 2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17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49" r:id="rId28" name="Button 2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50" r:id="rId29" name="Button 26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79</xdr:row>
                    <xdr:rowOff>0</xdr:rowOff>
                  </from>
                  <to>
                    <xdr:col>19</xdr:col>
                    <xdr:colOff>0</xdr:colOff>
                    <xdr:row>82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51" r:id="rId30" name="Button 27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82</xdr:row>
                    <xdr:rowOff>9525</xdr:rowOff>
                  </from>
                  <to>
                    <xdr:col>17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52" r:id="rId31" name="Button 28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82</xdr:row>
                    <xdr:rowOff>9525</xdr:rowOff>
                  </from>
                  <to>
                    <xdr:col>18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53" r:id="rId32" name="Button 29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85</xdr:row>
                    <xdr:rowOff>9525</xdr:rowOff>
                  </from>
                  <to>
                    <xdr:col>17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54" r:id="rId33" name="Button 30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85</xdr:row>
                    <xdr:rowOff>9525</xdr:rowOff>
                  </from>
                  <to>
                    <xdr:col>18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55" r:id="rId34" name="Button 3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106</xdr:row>
                    <xdr:rowOff>0</xdr:rowOff>
                  </from>
                  <to>
                    <xdr:col>19</xdr:col>
                    <xdr:colOff>0</xdr:colOff>
                    <xdr:row>109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56" r:id="rId35" name="Button 3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109</xdr:row>
                    <xdr:rowOff>9525</xdr:rowOff>
                  </from>
                  <to>
                    <xdr:col>17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57" r:id="rId36" name="Button 3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109</xdr:row>
                    <xdr:rowOff>9525</xdr:rowOff>
                  </from>
                  <to>
                    <xdr:col>18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58" r:id="rId37" name="Button 3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112</xdr:row>
                    <xdr:rowOff>9525</xdr:rowOff>
                  </from>
                  <to>
                    <xdr:col>17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59" r:id="rId38" name="Button 3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112</xdr:row>
                    <xdr:rowOff>9525</xdr:rowOff>
                  </from>
                  <to>
                    <xdr:col>18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60" r:id="rId39" name="Button 3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93</xdr:row>
                    <xdr:rowOff>0</xdr:rowOff>
                  </from>
                  <to>
                    <xdr:col>17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61" r:id="rId40" name="Button 3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133</xdr:row>
                    <xdr:rowOff>0</xdr:rowOff>
                  </from>
                  <to>
                    <xdr:col>19</xdr:col>
                    <xdr:colOff>0</xdr:colOff>
                    <xdr:row>136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62" r:id="rId41" name="Button 3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136</xdr:row>
                    <xdr:rowOff>9525</xdr:rowOff>
                  </from>
                  <to>
                    <xdr:col>17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63" r:id="rId42" name="Button 3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136</xdr:row>
                    <xdr:rowOff>9525</xdr:rowOff>
                  </from>
                  <to>
                    <xdr:col>18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64" r:id="rId43" name="Button 4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139</xdr:row>
                    <xdr:rowOff>9525</xdr:rowOff>
                  </from>
                  <to>
                    <xdr:col>17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65" r:id="rId44" name="Button 4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139</xdr:row>
                    <xdr:rowOff>9525</xdr:rowOff>
                  </from>
                  <to>
                    <xdr:col>18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66" r:id="rId45" name="Button 42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160</xdr:row>
                    <xdr:rowOff>0</xdr:rowOff>
                  </from>
                  <to>
                    <xdr:col>19</xdr:col>
                    <xdr:colOff>0</xdr:colOff>
                    <xdr:row>163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67" r:id="rId46" name="Button 43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163</xdr:row>
                    <xdr:rowOff>9525</xdr:rowOff>
                  </from>
                  <to>
                    <xdr:col>17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68" r:id="rId47" name="Button 44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163</xdr:row>
                    <xdr:rowOff>9525</xdr:rowOff>
                  </from>
                  <to>
                    <xdr:col>18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69" r:id="rId48" name="Button 45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166</xdr:row>
                    <xdr:rowOff>9525</xdr:rowOff>
                  </from>
                  <to>
                    <xdr:col>17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70" r:id="rId49" name="Button 46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166</xdr:row>
                    <xdr:rowOff>9525</xdr:rowOff>
                  </from>
                  <to>
                    <xdr:col>18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71" r:id="rId50" name="Button 4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187</xdr:row>
                    <xdr:rowOff>0</xdr:rowOff>
                  </from>
                  <to>
                    <xdr:col>19</xdr:col>
                    <xdr:colOff>0</xdr:colOff>
                    <xdr:row>190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72" r:id="rId51" name="Button 4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190</xdr:row>
                    <xdr:rowOff>9525</xdr:rowOff>
                  </from>
                  <to>
                    <xdr:col>17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73" r:id="rId52" name="Button 4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190</xdr:row>
                    <xdr:rowOff>9525</xdr:rowOff>
                  </from>
                  <to>
                    <xdr:col>18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74" r:id="rId53" name="Button 5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193</xdr:row>
                    <xdr:rowOff>9525</xdr:rowOff>
                  </from>
                  <to>
                    <xdr:col>17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75" r:id="rId54" name="Button 5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193</xdr:row>
                    <xdr:rowOff>9525</xdr:rowOff>
                  </from>
                  <to>
                    <xdr:col>18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76" r:id="rId55" name="Button 52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39</xdr:row>
                    <xdr:rowOff>0</xdr:rowOff>
                  </from>
                  <to>
                    <xdr:col>17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77" r:id="rId56" name="Button 53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39</xdr:row>
                    <xdr:rowOff>0</xdr:rowOff>
                  </from>
                  <to>
                    <xdr:col>18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78" r:id="rId57" name="Button 54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39</xdr:row>
                    <xdr:rowOff>0</xdr:rowOff>
                  </from>
                  <to>
                    <xdr:col>19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79" r:id="rId58" name="Button 55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42</xdr:row>
                    <xdr:rowOff>0</xdr:rowOff>
                  </from>
                  <to>
                    <xdr:col>17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80" r:id="rId59" name="Button 56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42</xdr:row>
                    <xdr:rowOff>0</xdr:rowOff>
                  </from>
                  <to>
                    <xdr:col>18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81" r:id="rId60" name="Button 57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42</xdr:row>
                    <xdr:rowOff>0</xdr:rowOff>
                  </from>
                  <to>
                    <xdr:col>19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82" r:id="rId61" name="Button 5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45</xdr:row>
                    <xdr:rowOff>0</xdr:rowOff>
                  </from>
                  <to>
                    <xdr:col>17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83" r:id="rId62" name="Button 5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45</xdr:row>
                    <xdr:rowOff>0</xdr:rowOff>
                  </from>
                  <to>
                    <xdr:col>18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84" r:id="rId63" name="Button 6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45</xdr:row>
                    <xdr:rowOff>0</xdr:rowOff>
                  </from>
                  <to>
                    <xdr:col>19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85" r:id="rId64" name="Button 61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48</xdr:row>
                    <xdr:rowOff>0</xdr:rowOff>
                  </from>
                  <to>
                    <xdr:col>17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86" r:id="rId65" name="Button 62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48</xdr:row>
                    <xdr:rowOff>0</xdr:rowOff>
                  </from>
                  <to>
                    <xdr:col>18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87" r:id="rId66" name="Button 63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48</xdr:row>
                    <xdr:rowOff>0</xdr:rowOff>
                  </from>
                  <to>
                    <xdr:col>19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88" r:id="rId67" name="Button 6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55</xdr:row>
                    <xdr:rowOff>0</xdr:rowOff>
                  </from>
                  <to>
                    <xdr:col>19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89" r:id="rId68" name="Button 65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58</xdr:row>
                    <xdr:rowOff>0</xdr:rowOff>
                  </from>
                  <to>
                    <xdr:col>19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90" r:id="rId69" name="Button 6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61</xdr:row>
                    <xdr:rowOff>0</xdr:rowOff>
                  </from>
                  <to>
                    <xdr:col>19</xdr:col>
                    <xdr:colOff>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91" r:id="rId70" name="Button 67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66</xdr:row>
                    <xdr:rowOff>0</xdr:rowOff>
                  </from>
                  <to>
                    <xdr:col>17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92" r:id="rId71" name="Button 68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66</xdr:row>
                    <xdr:rowOff>0</xdr:rowOff>
                  </from>
                  <to>
                    <xdr:col>18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93" r:id="rId72" name="Button 69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66</xdr:row>
                    <xdr:rowOff>0</xdr:rowOff>
                  </from>
                  <to>
                    <xdr:col>19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94" r:id="rId73" name="Button 70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69</xdr:row>
                    <xdr:rowOff>0</xdr:rowOff>
                  </from>
                  <to>
                    <xdr:col>17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95" r:id="rId74" name="Button 71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69</xdr:row>
                    <xdr:rowOff>0</xdr:rowOff>
                  </from>
                  <to>
                    <xdr:col>18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96" r:id="rId75" name="Button 72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69</xdr:row>
                    <xdr:rowOff>0</xdr:rowOff>
                  </from>
                  <to>
                    <xdr:col>19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97" r:id="rId76" name="Button 73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72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98" r:id="rId77" name="Button 74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72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99" r:id="rId78" name="Button 75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72</xdr:row>
                    <xdr:rowOff>0</xdr:rowOff>
                  </from>
                  <to>
                    <xdr:col>19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00" r:id="rId79" name="Button 76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17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01" r:id="rId80" name="Button 77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02" r:id="rId81" name="Button 78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75</xdr:row>
                    <xdr:rowOff>0</xdr:rowOff>
                  </from>
                  <to>
                    <xdr:col>19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03" r:id="rId82" name="Button 79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82</xdr:row>
                    <xdr:rowOff>9525</xdr:rowOff>
                  </from>
                  <to>
                    <xdr:col>19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04" r:id="rId83" name="Button 80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85</xdr:row>
                    <xdr:rowOff>9525</xdr:rowOff>
                  </from>
                  <to>
                    <xdr:col>19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05" r:id="rId84" name="Button 81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88</xdr:row>
                    <xdr:rowOff>9525</xdr:rowOff>
                  </from>
                  <to>
                    <xdr:col>19</xdr:col>
                    <xdr:colOff>0</xdr:colOff>
                    <xdr:row>91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06" r:id="rId85" name="Button 8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93</xdr:row>
                    <xdr:rowOff>0</xdr:rowOff>
                  </from>
                  <to>
                    <xdr:col>18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07" r:id="rId86" name="Button 8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93</xdr:row>
                    <xdr:rowOff>0</xdr:rowOff>
                  </from>
                  <to>
                    <xdr:col>19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08" r:id="rId87" name="Button 8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96</xdr:row>
                    <xdr:rowOff>0</xdr:rowOff>
                  </from>
                  <to>
                    <xdr:col>17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09" r:id="rId88" name="Button 8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96</xdr:row>
                    <xdr:rowOff>0</xdr:rowOff>
                  </from>
                  <to>
                    <xdr:col>18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10" r:id="rId89" name="Button 8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96</xdr:row>
                    <xdr:rowOff>0</xdr:rowOff>
                  </from>
                  <to>
                    <xdr:col>19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11" r:id="rId90" name="Button 8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99</xdr:row>
                    <xdr:rowOff>0</xdr:rowOff>
                  </from>
                  <to>
                    <xdr:col>17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12" r:id="rId91" name="Button 8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99</xdr:row>
                    <xdr:rowOff>0</xdr:rowOff>
                  </from>
                  <to>
                    <xdr:col>18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13" r:id="rId92" name="Button 8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99</xdr:row>
                    <xdr:rowOff>0</xdr:rowOff>
                  </from>
                  <to>
                    <xdr:col>19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14" r:id="rId93" name="Button 9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102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15" r:id="rId94" name="Button 9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102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16" r:id="rId95" name="Button 9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102</xdr:row>
                    <xdr:rowOff>0</xdr:rowOff>
                  </from>
                  <to>
                    <xdr:col>19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17" r:id="rId96" name="Button 9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109</xdr:row>
                    <xdr:rowOff>9525</xdr:rowOff>
                  </from>
                  <to>
                    <xdr:col>19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18" r:id="rId97" name="Button 9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112</xdr:row>
                    <xdr:rowOff>9525</xdr:rowOff>
                  </from>
                  <to>
                    <xdr:col>19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19" r:id="rId98" name="Button 9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115</xdr:row>
                    <xdr:rowOff>9525</xdr:rowOff>
                  </from>
                  <to>
                    <xdr:col>19</xdr:col>
                    <xdr:colOff>0</xdr:colOff>
                    <xdr:row>118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20" r:id="rId99" name="Button 9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120</xdr:row>
                    <xdr:rowOff>0</xdr:rowOff>
                  </from>
                  <to>
                    <xdr:col>17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21" r:id="rId100" name="Button 9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120</xdr:row>
                    <xdr:rowOff>0</xdr:rowOff>
                  </from>
                  <to>
                    <xdr:col>18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22" r:id="rId101" name="Button 9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120</xdr:row>
                    <xdr:rowOff>0</xdr:rowOff>
                  </from>
                  <to>
                    <xdr:col>19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23" r:id="rId102" name="Button 9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123</xdr:row>
                    <xdr:rowOff>0</xdr:rowOff>
                  </from>
                  <to>
                    <xdr:col>17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24" r:id="rId103" name="Button 10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123</xdr:row>
                    <xdr:rowOff>0</xdr:rowOff>
                  </from>
                  <to>
                    <xdr:col>18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25" r:id="rId104" name="Button 10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123</xdr:row>
                    <xdr:rowOff>0</xdr:rowOff>
                  </from>
                  <to>
                    <xdr:col>19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26" r:id="rId105" name="Button 10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126</xdr:row>
                    <xdr:rowOff>0</xdr:rowOff>
                  </from>
                  <to>
                    <xdr:col>17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27" r:id="rId106" name="Button 10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126</xdr:row>
                    <xdr:rowOff>0</xdr:rowOff>
                  </from>
                  <to>
                    <xdr:col>18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28" r:id="rId107" name="Button 10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126</xdr:row>
                    <xdr:rowOff>0</xdr:rowOff>
                  </from>
                  <to>
                    <xdr:col>19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29" r:id="rId108" name="Button 10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129</xdr:row>
                    <xdr:rowOff>0</xdr:rowOff>
                  </from>
                  <to>
                    <xdr:col>17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30" r:id="rId109" name="Button 10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129</xdr:row>
                    <xdr:rowOff>0</xdr:rowOff>
                  </from>
                  <to>
                    <xdr:col>18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31" r:id="rId110" name="Button 10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129</xdr:row>
                    <xdr:rowOff>0</xdr:rowOff>
                  </from>
                  <to>
                    <xdr:col>19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32" r:id="rId111" name="Button 10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136</xdr:row>
                    <xdr:rowOff>9525</xdr:rowOff>
                  </from>
                  <to>
                    <xdr:col>19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33" r:id="rId112" name="Button 10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139</xdr:row>
                    <xdr:rowOff>9525</xdr:rowOff>
                  </from>
                  <to>
                    <xdr:col>19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34" r:id="rId113" name="Button 11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142</xdr:row>
                    <xdr:rowOff>9525</xdr:rowOff>
                  </from>
                  <to>
                    <xdr:col>19</xdr:col>
                    <xdr:colOff>0</xdr:colOff>
                    <xdr:row>145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35" r:id="rId114" name="Button 111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147</xdr:row>
                    <xdr:rowOff>0</xdr:rowOff>
                  </from>
                  <to>
                    <xdr:col>17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36" r:id="rId115" name="Button 11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147</xdr:row>
                    <xdr:rowOff>0</xdr:rowOff>
                  </from>
                  <to>
                    <xdr:col>18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37" r:id="rId116" name="Button 11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147</xdr:row>
                    <xdr:rowOff>0</xdr:rowOff>
                  </from>
                  <to>
                    <xdr:col>19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38" r:id="rId117" name="Button 11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150</xdr:row>
                    <xdr:rowOff>0</xdr:rowOff>
                  </from>
                  <to>
                    <xdr:col>17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39" r:id="rId118" name="Button 11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150</xdr:row>
                    <xdr:rowOff>0</xdr:rowOff>
                  </from>
                  <to>
                    <xdr:col>18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40" r:id="rId119" name="Button 11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150</xdr:row>
                    <xdr:rowOff>0</xdr:rowOff>
                  </from>
                  <to>
                    <xdr:col>19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41" r:id="rId120" name="Button 11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153</xdr:row>
                    <xdr:rowOff>0</xdr:rowOff>
                  </from>
                  <to>
                    <xdr:col>17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42" r:id="rId121" name="Button 11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153</xdr:row>
                    <xdr:rowOff>0</xdr:rowOff>
                  </from>
                  <to>
                    <xdr:col>18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43" r:id="rId122" name="Button 11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153</xdr:row>
                    <xdr:rowOff>0</xdr:rowOff>
                  </from>
                  <to>
                    <xdr:col>19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44" r:id="rId123" name="Button 12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156</xdr:row>
                    <xdr:rowOff>0</xdr:rowOff>
                  </from>
                  <to>
                    <xdr:col>17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45" r:id="rId124" name="Button 12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156</xdr:row>
                    <xdr:rowOff>0</xdr:rowOff>
                  </from>
                  <to>
                    <xdr:col>18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46" r:id="rId125" name="Button 12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156</xdr:row>
                    <xdr:rowOff>0</xdr:rowOff>
                  </from>
                  <to>
                    <xdr:col>19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47" r:id="rId126" name="Button 12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163</xdr:row>
                    <xdr:rowOff>9525</xdr:rowOff>
                  </from>
                  <to>
                    <xdr:col>19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48" r:id="rId127" name="Button 12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166</xdr:row>
                    <xdr:rowOff>9525</xdr:rowOff>
                  </from>
                  <to>
                    <xdr:col>19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49" r:id="rId128" name="Button 12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169</xdr:row>
                    <xdr:rowOff>9525</xdr:rowOff>
                  </from>
                  <to>
                    <xdr:col>19</xdr:col>
                    <xdr:colOff>0</xdr:colOff>
                    <xdr:row>172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50" r:id="rId129" name="Button 12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174</xdr:row>
                    <xdr:rowOff>0</xdr:rowOff>
                  </from>
                  <to>
                    <xdr:col>17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51" r:id="rId130" name="Button 12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174</xdr:row>
                    <xdr:rowOff>0</xdr:rowOff>
                  </from>
                  <to>
                    <xdr:col>18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52" r:id="rId131" name="Button 12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174</xdr:row>
                    <xdr:rowOff>0</xdr:rowOff>
                  </from>
                  <to>
                    <xdr:col>19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53" r:id="rId132" name="Button 12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177</xdr:row>
                    <xdr:rowOff>0</xdr:rowOff>
                  </from>
                  <to>
                    <xdr:col>17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54" r:id="rId133" name="Button 13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177</xdr:row>
                    <xdr:rowOff>0</xdr:rowOff>
                  </from>
                  <to>
                    <xdr:col>18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55" r:id="rId134" name="Button 13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177</xdr:row>
                    <xdr:rowOff>0</xdr:rowOff>
                  </from>
                  <to>
                    <xdr:col>19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56" r:id="rId135" name="Button 13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180</xdr:row>
                    <xdr:rowOff>0</xdr:rowOff>
                  </from>
                  <to>
                    <xdr:col>17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57" r:id="rId136" name="Button 13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180</xdr:row>
                    <xdr:rowOff>0</xdr:rowOff>
                  </from>
                  <to>
                    <xdr:col>18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58" r:id="rId137" name="Button 13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180</xdr:row>
                    <xdr:rowOff>0</xdr:rowOff>
                  </from>
                  <to>
                    <xdr:col>19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59" r:id="rId138" name="Button 13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183</xdr:row>
                    <xdr:rowOff>0</xdr:rowOff>
                  </from>
                  <to>
                    <xdr:col>17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60" r:id="rId139" name="Button 13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183</xdr:row>
                    <xdr:rowOff>0</xdr:rowOff>
                  </from>
                  <to>
                    <xdr:col>18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61" r:id="rId140" name="Button 13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183</xdr:row>
                    <xdr:rowOff>0</xdr:rowOff>
                  </from>
                  <to>
                    <xdr:col>19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62" r:id="rId141" name="Button 13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190</xdr:row>
                    <xdr:rowOff>9525</xdr:rowOff>
                  </from>
                  <to>
                    <xdr:col>19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63" r:id="rId142" name="Button 13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193</xdr:row>
                    <xdr:rowOff>9525</xdr:rowOff>
                  </from>
                  <to>
                    <xdr:col>19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64" r:id="rId143" name="Button 14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196</xdr:row>
                    <xdr:rowOff>9525</xdr:rowOff>
                  </from>
                  <to>
                    <xdr:col>19</xdr:col>
                    <xdr:colOff>0</xdr:colOff>
                    <xdr:row>199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21</vt:i4>
      </vt:variant>
    </vt:vector>
  </HeadingPairs>
  <TitlesOfParts>
    <vt:vector size="21" baseType="lpstr">
      <vt:lpstr>투자전략(조건부서식초기화)</vt:lpstr>
      <vt:lpstr>투자전략</vt:lpstr>
      <vt:lpstr>현재가테이블</vt:lpstr>
      <vt:lpstr>종목선정</vt:lpstr>
      <vt:lpstr>월말결산</vt:lpstr>
      <vt:lpstr>2021.12.01</vt:lpstr>
      <vt:lpstr>2021.12.02</vt:lpstr>
      <vt:lpstr>2021.12.03</vt:lpstr>
      <vt:lpstr>2021.12.04</vt:lpstr>
      <vt:lpstr>2021.12.05</vt:lpstr>
      <vt:lpstr>2021.12.06</vt:lpstr>
      <vt:lpstr>2021.12.07</vt:lpstr>
      <vt:lpstr>2021.12.08</vt:lpstr>
      <vt:lpstr>2021.12.09</vt:lpstr>
      <vt:lpstr>2021.12.10</vt:lpstr>
      <vt:lpstr>2021.12.11</vt:lpstr>
      <vt:lpstr>2021.12.12</vt:lpstr>
      <vt:lpstr>2021.12.13</vt:lpstr>
      <vt:lpstr>2021.12.14</vt:lpstr>
      <vt:lpstr>2021.12.15</vt:lpstr>
      <vt:lpstr>2021.12.16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JoSihun</dc:creator>
  <cp:lastModifiedBy>Lab506</cp:lastModifiedBy>
  <dcterms:created xsi:type="dcterms:W3CDTF">2021-04-11T14:11:55Z</dcterms:created>
  <dcterms:modified xsi:type="dcterms:W3CDTF">2021-12-16T13:01:39Z</dcterms:modified>
</cp:coreProperties>
</file>